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passaude-my.sharepoint.com/personal/amir_hosseini_uni-passau_de/Documents/AGV-Scheduling/"/>
    </mc:Choice>
  </mc:AlternateContent>
  <xr:revisionPtr revIDLastSave="886" documentId="6_{2F9FE012-4EBB-4919-9B7A-6FC421B0508B}" xr6:coauthVersionLast="47" xr6:coauthVersionMax="47" xr10:uidLastSave="{AD322923-89DC-478E-8F3D-96B81809359B}"/>
  <bookViews>
    <workbookView xWindow="-120" yWindow="-16320" windowWidth="29040" windowHeight="15720" firstSheet="3" activeTab="6" xr2:uid="{A622BE00-AAF8-476D-A772-0D28C73A6124}"/>
  </bookViews>
  <sheets>
    <sheet name="LB_swap (BPP) " sheetId="167" r:id="rId1"/>
    <sheet name="LB_init (Pm) " sheetId="168" r:id="rId2"/>
    <sheet name="UB_init (SPm)" sheetId="169" r:id="rId3"/>
    <sheet name="UB(SPm)=LB(Pm)" sheetId="148" r:id="rId4"/>
    <sheet name="All results (Boccia Dataset)" sheetId="180" r:id="rId5"/>
    <sheet name="New (large) dataset" sheetId="220" r:id="rId6"/>
    <sheet name="Case Study" sheetId="221" r:id="rId7"/>
    <sheet name="3L_LBBD8(CBPP=all cuts)(wrong)" sheetId="203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221" l="1"/>
  <c r="R26" i="221"/>
  <c r="R25" i="221"/>
  <c r="R24" i="221"/>
  <c r="R23" i="221"/>
  <c r="R22" i="221"/>
  <c r="R21" i="221"/>
  <c r="R20" i="221"/>
  <c r="R19" i="221"/>
  <c r="R18" i="221"/>
  <c r="R17" i="221"/>
  <c r="R16" i="221"/>
  <c r="R15" i="221"/>
  <c r="R14" i="221"/>
  <c r="R13" i="221"/>
  <c r="R12" i="221"/>
  <c r="R11" i="221"/>
  <c r="R10" i="221"/>
  <c r="R9" i="221"/>
  <c r="R8" i="221"/>
  <c r="R7" i="221"/>
  <c r="R6" i="221"/>
  <c r="R5" i="221"/>
  <c r="R4" i="221"/>
  <c r="R3" i="221"/>
  <c r="K127" i="221"/>
  <c r="K126" i="221"/>
  <c r="K125" i="221"/>
  <c r="K124" i="221"/>
  <c r="K123" i="221"/>
  <c r="K122" i="221"/>
  <c r="K121" i="221"/>
  <c r="K120" i="221"/>
  <c r="K119" i="221"/>
  <c r="K118" i="221"/>
  <c r="K117" i="221"/>
  <c r="K116" i="221"/>
  <c r="K115" i="221"/>
  <c r="K114" i="221"/>
  <c r="K113" i="221"/>
  <c r="K112" i="221"/>
  <c r="K111" i="221"/>
  <c r="K110" i="221"/>
  <c r="K109" i="221"/>
  <c r="K108" i="221"/>
  <c r="K107" i="221"/>
  <c r="K106" i="221"/>
  <c r="K105" i="221"/>
  <c r="K104" i="221"/>
  <c r="K103" i="221"/>
  <c r="K102" i="221"/>
  <c r="K101" i="221"/>
  <c r="K100" i="221"/>
  <c r="K99" i="221"/>
  <c r="K98" i="221"/>
  <c r="K97" i="221"/>
  <c r="K96" i="221"/>
  <c r="K95" i="221"/>
  <c r="K94" i="221"/>
  <c r="K93" i="221"/>
  <c r="K92" i="221"/>
  <c r="K91" i="221"/>
  <c r="K90" i="221"/>
  <c r="K89" i="221"/>
  <c r="K88" i="221"/>
  <c r="K87" i="221"/>
  <c r="K86" i="221"/>
  <c r="K85" i="221"/>
  <c r="K84" i="221"/>
  <c r="K83" i="221"/>
  <c r="K82" i="221"/>
  <c r="K81" i="221"/>
  <c r="K80" i="221"/>
  <c r="K79" i="221"/>
  <c r="K78" i="221"/>
  <c r="K77" i="221"/>
  <c r="K76" i="221"/>
  <c r="K75" i="221"/>
  <c r="K74" i="221"/>
  <c r="K73" i="221"/>
  <c r="K72" i="221"/>
  <c r="K71" i="221"/>
  <c r="K70" i="221"/>
  <c r="K69" i="221"/>
  <c r="K68" i="221"/>
  <c r="K67" i="221"/>
  <c r="K66" i="221"/>
  <c r="K65" i="221"/>
  <c r="K64" i="221"/>
  <c r="K63" i="221"/>
  <c r="K62" i="221"/>
  <c r="K61" i="221"/>
  <c r="K60" i="221"/>
  <c r="K59" i="221"/>
  <c r="K58" i="221"/>
  <c r="K57" i="221"/>
  <c r="K56" i="221"/>
  <c r="K55" i="221"/>
  <c r="K54" i="221"/>
  <c r="K53" i="221"/>
  <c r="K52" i="221"/>
  <c r="K51" i="221"/>
  <c r="K50" i="221"/>
  <c r="K49" i="221"/>
  <c r="K48" i="221"/>
  <c r="K47" i="221"/>
  <c r="K46" i="221"/>
  <c r="K45" i="221"/>
  <c r="K44" i="221"/>
  <c r="K43" i="221"/>
  <c r="K42" i="221"/>
  <c r="K41" i="221"/>
  <c r="K40" i="221"/>
  <c r="K39" i="221"/>
  <c r="K38" i="221"/>
  <c r="K37" i="221"/>
  <c r="K36" i="221"/>
  <c r="K35" i="221"/>
  <c r="K34" i="221"/>
  <c r="K33" i="221"/>
  <c r="K32" i="221"/>
  <c r="K31" i="221"/>
  <c r="K30" i="221"/>
  <c r="K29" i="221"/>
  <c r="K28" i="221"/>
  <c r="K27" i="221"/>
  <c r="K26" i="221"/>
  <c r="K25" i="221"/>
  <c r="K24" i="221"/>
  <c r="K23" i="221"/>
  <c r="K22" i="221"/>
  <c r="K21" i="221"/>
  <c r="K20" i="221"/>
  <c r="K19" i="221"/>
  <c r="K18" i="221"/>
  <c r="K17" i="221"/>
  <c r="K16" i="221"/>
  <c r="K15" i="221"/>
  <c r="K14" i="221"/>
  <c r="K13" i="221"/>
  <c r="K12" i="221"/>
  <c r="K11" i="221"/>
  <c r="K10" i="221"/>
  <c r="K9" i="221"/>
  <c r="K8" i="221"/>
  <c r="K7" i="221"/>
  <c r="K6" i="221"/>
  <c r="K5" i="221"/>
  <c r="K4" i="221"/>
  <c r="K3" i="221"/>
  <c r="I4" i="180"/>
  <c r="I5" i="180"/>
  <c r="I6" i="180"/>
  <c r="I7" i="180"/>
  <c r="I8" i="180"/>
  <c r="I9" i="180"/>
  <c r="I10" i="180"/>
  <c r="I11" i="180"/>
  <c r="I12" i="180"/>
  <c r="I13" i="180"/>
  <c r="I14" i="180"/>
  <c r="I15" i="180"/>
  <c r="I16" i="180"/>
  <c r="I17" i="180"/>
  <c r="I18" i="180"/>
  <c r="I19" i="180"/>
  <c r="I20" i="180"/>
  <c r="I21" i="180"/>
  <c r="I22" i="180"/>
  <c r="I23" i="180"/>
  <c r="I24" i="180"/>
  <c r="I25" i="180"/>
  <c r="I26" i="180"/>
  <c r="I27" i="180"/>
  <c r="I28" i="180"/>
  <c r="I29" i="180"/>
  <c r="I30" i="180"/>
  <c r="I31" i="180"/>
  <c r="I32" i="180"/>
  <c r="I33" i="180"/>
  <c r="I34" i="180"/>
  <c r="I35" i="180"/>
  <c r="I36" i="180"/>
  <c r="I37" i="180"/>
  <c r="I38" i="180"/>
  <c r="I39" i="180"/>
  <c r="I40" i="180"/>
  <c r="I41" i="180"/>
  <c r="I42" i="180"/>
  <c r="I43" i="180"/>
  <c r="I44" i="180"/>
  <c r="I45" i="180"/>
  <c r="I46" i="180"/>
  <c r="I47" i="180"/>
  <c r="I48" i="180"/>
  <c r="I49" i="180"/>
  <c r="I50" i="180"/>
  <c r="I51" i="180"/>
  <c r="I52" i="180"/>
  <c r="I53" i="180"/>
  <c r="I54" i="180"/>
  <c r="I55" i="180"/>
  <c r="I56" i="180"/>
  <c r="I57" i="180"/>
  <c r="I58" i="180"/>
  <c r="I59" i="180"/>
  <c r="I60" i="180"/>
  <c r="I61" i="180"/>
  <c r="I62" i="180"/>
  <c r="I63" i="180"/>
  <c r="I64" i="180"/>
  <c r="I65" i="180"/>
  <c r="I66" i="180"/>
  <c r="I67" i="180"/>
  <c r="I68" i="180"/>
  <c r="I69" i="180"/>
  <c r="I70" i="180"/>
  <c r="I71" i="180"/>
  <c r="I72" i="180"/>
  <c r="I73" i="180"/>
  <c r="I74" i="180"/>
  <c r="I75" i="180"/>
  <c r="I76" i="180"/>
  <c r="I77" i="180"/>
  <c r="I78" i="180"/>
  <c r="I79" i="180"/>
  <c r="I80" i="180"/>
  <c r="I81" i="180"/>
  <c r="I82" i="180"/>
  <c r="I83" i="180"/>
  <c r="I84" i="180"/>
  <c r="I85" i="180"/>
  <c r="I86" i="180"/>
  <c r="I87" i="180"/>
  <c r="I88" i="180"/>
  <c r="I89" i="180"/>
  <c r="I90" i="180"/>
  <c r="I91" i="180"/>
  <c r="I92" i="180"/>
  <c r="I93" i="180"/>
  <c r="I94" i="180"/>
  <c r="I95" i="180"/>
  <c r="I96" i="180"/>
  <c r="I97" i="180"/>
  <c r="I98" i="180"/>
  <c r="I99" i="180"/>
  <c r="I100" i="180"/>
  <c r="I101" i="180"/>
  <c r="I102" i="180"/>
  <c r="I103" i="180"/>
  <c r="I104" i="180"/>
  <c r="I105" i="180"/>
  <c r="I106" i="180"/>
  <c r="I107" i="180"/>
  <c r="I108" i="180"/>
  <c r="I109" i="180"/>
  <c r="I110" i="180"/>
  <c r="I111" i="180"/>
  <c r="I112" i="180"/>
  <c r="I113" i="180"/>
  <c r="I114" i="180"/>
  <c r="I115" i="180"/>
  <c r="I116" i="180"/>
  <c r="I117" i="180"/>
  <c r="I118" i="180"/>
  <c r="I119" i="180"/>
  <c r="I120" i="180"/>
  <c r="I121" i="180"/>
  <c r="I122" i="180"/>
  <c r="I123" i="180"/>
  <c r="I124" i="180"/>
  <c r="I125" i="180"/>
  <c r="I126" i="180"/>
  <c r="I127" i="180"/>
  <c r="I128" i="180"/>
  <c r="I129" i="180"/>
  <c r="I130" i="180"/>
  <c r="I131" i="180"/>
  <c r="I132" i="180"/>
  <c r="I133" i="180"/>
  <c r="I134" i="180"/>
  <c r="I135" i="180"/>
  <c r="I136" i="180"/>
  <c r="I137" i="180"/>
  <c r="I138" i="180"/>
  <c r="I139" i="180"/>
  <c r="I140" i="180"/>
  <c r="I141" i="180"/>
  <c r="I142" i="180"/>
  <c r="I143" i="180"/>
  <c r="I144" i="180"/>
  <c r="I145" i="180"/>
  <c r="I146" i="180"/>
  <c r="I147" i="180"/>
  <c r="I148" i="180"/>
  <c r="I149" i="180"/>
  <c r="I150" i="180"/>
  <c r="I151" i="180"/>
  <c r="I152" i="180"/>
  <c r="I153" i="180"/>
  <c r="I154" i="180"/>
  <c r="I155" i="180"/>
  <c r="I156" i="180"/>
  <c r="I157" i="180"/>
  <c r="I158" i="180"/>
  <c r="I159" i="180"/>
  <c r="I160" i="180"/>
  <c r="I161" i="180"/>
  <c r="I162" i="180"/>
  <c r="I163" i="180"/>
  <c r="I164" i="180"/>
  <c r="I165" i="180"/>
  <c r="I166" i="180"/>
  <c r="I167" i="180"/>
  <c r="I168" i="180"/>
  <c r="I169" i="180"/>
  <c r="I170" i="180"/>
  <c r="I171" i="180"/>
  <c r="I172" i="180"/>
  <c r="I173" i="180"/>
  <c r="I174" i="180"/>
  <c r="I175" i="180"/>
  <c r="I176" i="180"/>
  <c r="I177" i="180"/>
  <c r="I178" i="180"/>
  <c r="I179" i="180"/>
  <c r="I180" i="180"/>
  <c r="I181" i="180"/>
  <c r="I182" i="180"/>
  <c r="I183" i="180"/>
  <c r="I184" i="180"/>
  <c r="I185" i="180"/>
  <c r="I186" i="180"/>
  <c r="I187" i="180"/>
  <c r="I188" i="180"/>
  <c r="I189" i="180"/>
  <c r="I190" i="180"/>
  <c r="I191" i="180"/>
  <c r="I192" i="180"/>
  <c r="I193" i="180"/>
  <c r="I194" i="180"/>
  <c r="I195" i="180"/>
  <c r="I196" i="180"/>
  <c r="I197" i="180"/>
  <c r="I198" i="180"/>
  <c r="I199" i="180"/>
  <c r="I200" i="180"/>
  <c r="I201" i="180"/>
  <c r="I202" i="180"/>
  <c r="I203" i="180"/>
  <c r="I204" i="180"/>
  <c r="I205" i="180"/>
  <c r="I206" i="180"/>
  <c r="I207" i="180"/>
  <c r="I208" i="180"/>
  <c r="I209" i="180"/>
  <c r="I210" i="180"/>
  <c r="I211" i="180"/>
  <c r="I212" i="180"/>
  <c r="I213" i="180"/>
  <c r="I214" i="180"/>
  <c r="I215" i="180"/>
  <c r="I216" i="180"/>
  <c r="I217" i="180"/>
  <c r="I218" i="180"/>
  <c r="I219" i="180"/>
  <c r="I220" i="180"/>
  <c r="I221" i="180"/>
  <c r="I222" i="180"/>
  <c r="I223" i="180"/>
  <c r="I224" i="180"/>
  <c r="I225" i="180"/>
  <c r="I226" i="180"/>
  <c r="I227" i="180"/>
  <c r="I228" i="180"/>
  <c r="I229" i="180"/>
  <c r="I230" i="180"/>
  <c r="I231" i="180"/>
  <c r="I232" i="180"/>
  <c r="I233" i="180"/>
  <c r="I234" i="180"/>
  <c r="I235" i="180"/>
  <c r="I236" i="180"/>
  <c r="I237" i="180"/>
  <c r="I238" i="180"/>
  <c r="I239" i="180"/>
  <c r="I240" i="180"/>
  <c r="I241" i="180"/>
  <c r="I242" i="180"/>
  <c r="I243" i="180"/>
  <c r="I244" i="180"/>
  <c r="I245" i="180"/>
  <c r="I246" i="180"/>
  <c r="I247" i="180"/>
  <c r="I248" i="180"/>
  <c r="I249" i="180"/>
  <c r="I250" i="180"/>
  <c r="I251" i="180"/>
  <c r="I252" i="180"/>
  <c r="I253" i="180"/>
  <c r="I254" i="180"/>
  <c r="I255" i="180"/>
  <c r="I256" i="180"/>
  <c r="I257" i="180"/>
  <c r="I258" i="180"/>
  <c r="I259" i="180"/>
  <c r="I260" i="180"/>
  <c r="I261" i="180"/>
  <c r="I262" i="180"/>
  <c r="I263" i="180"/>
  <c r="I264" i="180"/>
  <c r="I265" i="180"/>
  <c r="I266" i="180"/>
  <c r="I267" i="180"/>
  <c r="I268" i="180"/>
  <c r="I269" i="180"/>
  <c r="I270" i="180"/>
  <c r="I271" i="180"/>
  <c r="I272" i="180"/>
  <c r="I273" i="180"/>
  <c r="I274" i="180"/>
  <c r="I275" i="180"/>
  <c r="I276" i="180"/>
  <c r="I277" i="180"/>
  <c r="I278" i="180"/>
  <c r="I279" i="180"/>
  <c r="I280" i="180"/>
  <c r="I281" i="180"/>
  <c r="I282" i="180"/>
  <c r="I283" i="180"/>
  <c r="I284" i="180"/>
  <c r="I285" i="180"/>
  <c r="I286" i="180"/>
  <c r="I287" i="180"/>
  <c r="I288" i="180"/>
  <c r="I289" i="180"/>
  <c r="I290" i="180"/>
  <c r="I291" i="180"/>
  <c r="I292" i="180"/>
  <c r="I293" i="180"/>
  <c r="I294" i="180"/>
  <c r="I295" i="180"/>
  <c r="I296" i="180"/>
  <c r="I297" i="180"/>
  <c r="I298" i="180"/>
  <c r="I299" i="180"/>
  <c r="I300" i="180"/>
  <c r="I301" i="180"/>
  <c r="I302" i="180"/>
  <c r="I303" i="180"/>
  <c r="I304" i="180"/>
  <c r="I305" i="180"/>
  <c r="I306" i="180"/>
  <c r="I307" i="180"/>
  <c r="I308" i="180"/>
  <c r="I309" i="180"/>
  <c r="I310" i="180"/>
  <c r="I311" i="180"/>
  <c r="I312" i="180"/>
  <c r="I313" i="180"/>
  <c r="I314" i="180"/>
  <c r="I315" i="180"/>
  <c r="I316" i="180"/>
  <c r="I317" i="180"/>
  <c r="I318" i="180"/>
  <c r="I319" i="180"/>
  <c r="I320" i="180"/>
  <c r="I321" i="180"/>
  <c r="I322" i="180"/>
  <c r="I323" i="180"/>
  <c r="I324" i="180"/>
  <c r="I325" i="180"/>
  <c r="I326" i="180"/>
  <c r="I327" i="180"/>
  <c r="I328" i="180"/>
  <c r="I329" i="180"/>
  <c r="I330" i="180"/>
  <c r="I331" i="180"/>
  <c r="I332" i="180"/>
  <c r="I333" i="180"/>
  <c r="I334" i="180"/>
  <c r="I335" i="180"/>
  <c r="I336" i="180"/>
  <c r="I337" i="180"/>
  <c r="I338" i="180"/>
  <c r="I339" i="180"/>
  <c r="I340" i="180"/>
  <c r="I341" i="180"/>
  <c r="I342" i="180"/>
  <c r="I343" i="180"/>
  <c r="I344" i="180"/>
  <c r="I345" i="180"/>
  <c r="I346" i="180"/>
  <c r="I347" i="180"/>
  <c r="I348" i="180"/>
  <c r="I349" i="180"/>
  <c r="I350" i="180"/>
  <c r="I351" i="180"/>
  <c r="I352" i="180"/>
  <c r="I353" i="180"/>
  <c r="I354" i="180"/>
  <c r="I355" i="180"/>
  <c r="I356" i="180"/>
  <c r="I357" i="180"/>
  <c r="I358" i="180"/>
  <c r="I359" i="180"/>
  <c r="I360" i="180"/>
  <c r="I361" i="180"/>
  <c r="I362" i="180"/>
  <c r="I363" i="180"/>
  <c r="I364" i="180"/>
  <c r="I365" i="180"/>
  <c r="I366" i="180"/>
  <c r="I367" i="180"/>
  <c r="I368" i="180"/>
  <c r="I369" i="180"/>
  <c r="I370" i="180"/>
  <c r="I371" i="180"/>
  <c r="I372" i="180"/>
  <c r="I373" i="180"/>
  <c r="I374" i="180"/>
  <c r="I375" i="180"/>
  <c r="I376" i="180"/>
  <c r="I377" i="180"/>
  <c r="I378" i="180"/>
  <c r="I379" i="180"/>
  <c r="I380" i="180"/>
  <c r="I381" i="180"/>
  <c r="I382" i="180"/>
  <c r="I383" i="180"/>
  <c r="I384" i="180"/>
  <c r="I385" i="180"/>
  <c r="I386" i="180"/>
  <c r="I387" i="180"/>
  <c r="I388" i="180"/>
  <c r="I389" i="180"/>
  <c r="I390" i="180"/>
  <c r="I391" i="180"/>
  <c r="I392" i="180"/>
  <c r="I393" i="180"/>
  <c r="I394" i="180"/>
  <c r="I395" i="180"/>
  <c r="I396" i="180"/>
  <c r="I397" i="180"/>
  <c r="I398" i="180"/>
  <c r="I399" i="180"/>
  <c r="I400" i="180"/>
  <c r="I401" i="180"/>
  <c r="I402" i="180"/>
  <c r="I403" i="180"/>
  <c r="I404" i="180"/>
  <c r="I405" i="180"/>
  <c r="I406" i="180"/>
  <c r="I407" i="180"/>
  <c r="I408" i="180"/>
  <c r="I409" i="180"/>
  <c r="I410" i="180"/>
  <c r="I411" i="180"/>
  <c r="I412" i="180"/>
  <c r="I413" i="180"/>
  <c r="I414" i="180"/>
  <c r="I415" i="180"/>
  <c r="I416" i="180"/>
  <c r="I417" i="180"/>
  <c r="I418" i="180"/>
  <c r="I419" i="180"/>
  <c r="I420" i="180"/>
  <c r="I421" i="180"/>
  <c r="I422" i="180"/>
  <c r="I423" i="180"/>
  <c r="I424" i="180"/>
  <c r="I425" i="180"/>
  <c r="I426" i="180"/>
  <c r="I427" i="180"/>
  <c r="I428" i="180"/>
  <c r="I429" i="180"/>
  <c r="I430" i="180"/>
  <c r="I431" i="180"/>
  <c r="I432" i="180"/>
  <c r="I433" i="180"/>
  <c r="I434" i="180"/>
  <c r="I435" i="180"/>
  <c r="I436" i="180"/>
  <c r="I437" i="180"/>
  <c r="I438" i="180"/>
  <c r="I439" i="180"/>
  <c r="I440" i="180"/>
  <c r="I441" i="180"/>
  <c r="I442" i="180"/>
  <c r="I443" i="180"/>
  <c r="I444" i="180"/>
  <c r="I445" i="180"/>
  <c r="I446" i="180"/>
  <c r="I447" i="180"/>
  <c r="I448" i="180"/>
  <c r="I449" i="180"/>
  <c r="I450" i="180"/>
  <c r="I451" i="180"/>
  <c r="I452" i="180"/>
  <c r="I453" i="180"/>
  <c r="I454" i="180"/>
  <c r="I455" i="180"/>
  <c r="I456" i="180"/>
  <c r="I457" i="180"/>
  <c r="I458" i="180"/>
  <c r="I459" i="180"/>
  <c r="I460" i="180"/>
  <c r="I461" i="180"/>
  <c r="I462" i="180"/>
  <c r="I463" i="180"/>
  <c r="I464" i="180"/>
  <c r="I465" i="180"/>
  <c r="I466" i="180"/>
  <c r="I467" i="180"/>
  <c r="I468" i="180"/>
  <c r="I469" i="180"/>
  <c r="I470" i="180"/>
  <c r="I471" i="180"/>
  <c r="I472" i="180"/>
  <c r="I473" i="180"/>
  <c r="I474" i="180"/>
  <c r="I475" i="180"/>
  <c r="I476" i="180"/>
  <c r="I477" i="180"/>
  <c r="I478" i="180"/>
  <c r="I479" i="180"/>
  <c r="I480" i="180"/>
  <c r="I481" i="180"/>
  <c r="I482" i="180"/>
  <c r="I483" i="180"/>
  <c r="I484" i="180"/>
  <c r="I485" i="180"/>
  <c r="I486" i="180"/>
  <c r="I487" i="180"/>
  <c r="I488" i="180"/>
  <c r="I489" i="180"/>
  <c r="I490" i="180"/>
  <c r="I491" i="180"/>
  <c r="I492" i="180"/>
  <c r="I493" i="180"/>
  <c r="I494" i="180"/>
  <c r="I495" i="180"/>
  <c r="I496" i="180"/>
  <c r="I497" i="180"/>
  <c r="I498" i="180"/>
  <c r="I499" i="180"/>
  <c r="I500" i="180"/>
  <c r="I501" i="180"/>
  <c r="I502" i="180"/>
  <c r="I503" i="180"/>
  <c r="I504" i="180"/>
  <c r="I505" i="180"/>
  <c r="I506" i="180"/>
  <c r="I507" i="180"/>
  <c r="I508" i="180"/>
  <c r="I509" i="180"/>
  <c r="I510" i="180"/>
  <c r="I511" i="180"/>
  <c r="I512" i="180"/>
  <c r="I513" i="180"/>
  <c r="I514" i="180"/>
  <c r="I515" i="180"/>
  <c r="I516" i="180"/>
  <c r="I517" i="180"/>
  <c r="I518" i="180"/>
  <c r="I519" i="180"/>
  <c r="I520" i="180"/>
  <c r="I521" i="180"/>
  <c r="I522" i="180"/>
  <c r="I523" i="180"/>
  <c r="I524" i="180"/>
  <c r="I525" i="180"/>
  <c r="I526" i="180"/>
  <c r="I527" i="180"/>
  <c r="I528" i="180"/>
  <c r="I529" i="180"/>
  <c r="I530" i="180"/>
  <c r="I531" i="180"/>
  <c r="I532" i="180"/>
  <c r="I533" i="180"/>
  <c r="I534" i="180"/>
  <c r="I535" i="180"/>
  <c r="I536" i="180"/>
  <c r="I537" i="180"/>
  <c r="I538" i="180"/>
  <c r="I539" i="180"/>
  <c r="I540" i="180"/>
  <c r="I541" i="180"/>
  <c r="I542" i="180"/>
  <c r="I543" i="180"/>
  <c r="I544" i="180"/>
  <c r="I545" i="180"/>
  <c r="I546" i="180"/>
  <c r="I547" i="180"/>
  <c r="I548" i="180"/>
  <c r="I549" i="180"/>
  <c r="I550" i="180"/>
  <c r="I551" i="180"/>
  <c r="I552" i="180"/>
  <c r="I553" i="180"/>
  <c r="I554" i="180"/>
  <c r="I555" i="180"/>
  <c r="I556" i="180"/>
  <c r="I557" i="180"/>
  <c r="I558" i="180"/>
  <c r="I559" i="180"/>
  <c r="I560" i="180"/>
  <c r="I561" i="180"/>
  <c r="I562" i="180"/>
  <c r="I563" i="180"/>
  <c r="I564" i="180"/>
  <c r="I565" i="180"/>
  <c r="I566" i="180"/>
  <c r="I567" i="180"/>
  <c r="I568" i="180"/>
  <c r="I569" i="180"/>
  <c r="I570" i="180"/>
  <c r="I571" i="180"/>
  <c r="I572" i="180"/>
  <c r="I573" i="180"/>
  <c r="I574" i="180"/>
  <c r="I575" i="180"/>
  <c r="I576" i="180"/>
  <c r="I577" i="180"/>
  <c r="I578" i="180"/>
  <c r="I579" i="180"/>
  <c r="I580" i="180"/>
  <c r="I581" i="180"/>
  <c r="I582" i="180"/>
  <c r="I583" i="180"/>
  <c r="I584" i="180"/>
  <c r="I585" i="180"/>
  <c r="I586" i="180"/>
  <c r="I587" i="180"/>
  <c r="I588" i="180"/>
  <c r="I589" i="180"/>
  <c r="I590" i="180"/>
  <c r="I591" i="180"/>
  <c r="I592" i="180"/>
  <c r="I593" i="180"/>
  <c r="I594" i="180"/>
  <c r="I595" i="180"/>
  <c r="I596" i="180"/>
  <c r="I597" i="180"/>
  <c r="I598" i="180"/>
  <c r="I599" i="180"/>
  <c r="I600" i="180"/>
  <c r="I601" i="180"/>
  <c r="I602" i="180"/>
  <c r="I603" i="180"/>
  <c r="I604" i="180"/>
  <c r="I605" i="180"/>
  <c r="I606" i="180"/>
  <c r="I607" i="180"/>
  <c r="I608" i="180"/>
  <c r="I609" i="180"/>
  <c r="I610" i="180"/>
  <c r="I611" i="180"/>
  <c r="I612" i="180"/>
  <c r="I613" i="180"/>
  <c r="I614" i="180"/>
  <c r="I615" i="180"/>
  <c r="I616" i="180"/>
  <c r="I617" i="180"/>
  <c r="I618" i="180"/>
  <c r="I619" i="180"/>
  <c r="I620" i="180"/>
  <c r="I621" i="180"/>
  <c r="I622" i="180"/>
  <c r="I623" i="180"/>
  <c r="I624" i="180"/>
  <c r="I625" i="180"/>
  <c r="I626" i="180"/>
  <c r="I627" i="180"/>
  <c r="I628" i="180"/>
  <c r="I629" i="180"/>
  <c r="I630" i="180"/>
  <c r="I631" i="180"/>
  <c r="I632" i="180"/>
  <c r="I633" i="180"/>
  <c r="I634" i="180"/>
  <c r="I635" i="180"/>
  <c r="I636" i="180"/>
  <c r="I637" i="180"/>
  <c r="I638" i="180"/>
  <c r="I639" i="180"/>
  <c r="I640" i="180"/>
  <c r="I641" i="180"/>
  <c r="I642" i="180"/>
  <c r="I643" i="180"/>
  <c r="I644" i="180"/>
  <c r="I645" i="180"/>
  <c r="I646" i="180"/>
  <c r="I647" i="180"/>
  <c r="I648" i="180"/>
  <c r="I649" i="180"/>
  <c r="I650" i="180"/>
  <c r="I651" i="180"/>
  <c r="I652" i="180"/>
  <c r="I653" i="180"/>
  <c r="I654" i="180"/>
  <c r="I655" i="180"/>
  <c r="I656" i="180"/>
  <c r="I657" i="180"/>
  <c r="I658" i="180"/>
  <c r="I659" i="180"/>
  <c r="I660" i="180"/>
  <c r="I661" i="180"/>
  <c r="I662" i="180"/>
  <c r="I663" i="180"/>
  <c r="I664" i="180"/>
  <c r="I665" i="180"/>
  <c r="I666" i="180"/>
  <c r="I667" i="180"/>
  <c r="I668" i="180"/>
  <c r="I669" i="180"/>
  <c r="I670" i="180"/>
  <c r="I671" i="180"/>
  <c r="I672" i="180"/>
  <c r="I673" i="180"/>
  <c r="I674" i="180"/>
  <c r="I675" i="180"/>
  <c r="I676" i="180"/>
  <c r="I677" i="180"/>
  <c r="I678" i="180"/>
  <c r="I679" i="180"/>
  <c r="I680" i="180"/>
  <c r="I681" i="180"/>
  <c r="I682" i="180"/>
  <c r="I683" i="180"/>
  <c r="I684" i="180"/>
  <c r="I685" i="180"/>
  <c r="I686" i="180"/>
  <c r="I687" i="180"/>
  <c r="I688" i="180"/>
  <c r="I689" i="180"/>
  <c r="I690" i="180"/>
  <c r="I691" i="180"/>
  <c r="I692" i="180"/>
  <c r="I693" i="180"/>
  <c r="I694" i="180"/>
  <c r="I695" i="180"/>
  <c r="I696" i="180"/>
  <c r="I697" i="180"/>
  <c r="I698" i="180"/>
  <c r="I699" i="180"/>
  <c r="I700" i="180"/>
  <c r="I701" i="180"/>
  <c r="I702" i="180"/>
  <c r="I703" i="180"/>
  <c r="I704" i="180"/>
  <c r="I705" i="180"/>
  <c r="I706" i="180"/>
  <c r="I707" i="180"/>
  <c r="I708" i="180"/>
  <c r="I709" i="180"/>
  <c r="I710" i="180"/>
  <c r="I711" i="180"/>
  <c r="I712" i="180"/>
  <c r="I713" i="180"/>
  <c r="I714" i="180"/>
  <c r="I715" i="180"/>
  <c r="I716" i="180"/>
  <c r="I717" i="180"/>
  <c r="I718" i="180"/>
  <c r="I719" i="180"/>
  <c r="I720" i="180"/>
  <c r="I721" i="180"/>
  <c r="I722" i="180"/>
  <c r="I723" i="180"/>
  <c r="I724" i="180"/>
  <c r="I725" i="180"/>
  <c r="I726" i="180"/>
  <c r="I727" i="180"/>
  <c r="I728" i="180"/>
  <c r="I729" i="180"/>
  <c r="I730" i="180"/>
  <c r="I731" i="180"/>
  <c r="I732" i="180"/>
  <c r="I733" i="180"/>
  <c r="I734" i="180"/>
  <c r="I735" i="180"/>
  <c r="I736" i="180"/>
  <c r="I737" i="180"/>
  <c r="I738" i="180"/>
  <c r="I739" i="180"/>
  <c r="I740" i="180"/>
  <c r="I741" i="180"/>
  <c r="I742" i="180"/>
  <c r="I743" i="180"/>
  <c r="I744" i="180"/>
  <c r="I745" i="180"/>
  <c r="I746" i="180"/>
  <c r="I747" i="180"/>
  <c r="I748" i="180"/>
  <c r="I749" i="180"/>
  <c r="I750" i="180"/>
  <c r="I751" i="180"/>
  <c r="I752" i="180"/>
  <c r="I753" i="180"/>
  <c r="I754" i="180"/>
  <c r="I755" i="180"/>
  <c r="I756" i="180"/>
  <c r="I757" i="180"/>
  <c r="I758" i="180"/>
  <c r="I759" i="180"/>
  <c r="I760" i="180"/>
  <c r="I761" i="180"/>
  <c r="I762" i="180"/>
  <c r="I763" i="180"/>
  <c r="I764" i="180"/>
  <c r="I765" i="180"/>
  <c r="I766" i="180"/>
  <c r="I767" i="180"/>
  <c r="I768" i="180"/>
  <c r="I769" i="180"/>
  <c r="I770" i="180"/>
  <c r="I771" i="180"/>
  <c r="I772" i="180"/>
  <c r="I773" i="180"/>
  <c r="I774" i="180"/>
  <c r="I775" i="180"/>
  <c r="I776" i="180"/>
  <c r="I777" i="180"/>
  <c r="I778" i="180"/>
  <c r="I779" i="180"/>
  <c r="I780" i="180"/>
  <c r="I781" i="180"/>
  <c r="I782" i="180"/>
  <c r="I783" i="180"/>
  <c r="I784" i="180"/>
  <c r="I785" i="180"/>
  <c r="I786" i="180"/>
  <c r="I787" i="180"/>
  <c r="I788" i="180"/>
  <c r="I789" i="180"/>
  <c r="I790" i="180"/>
  <c r="I791" i="180"/>
  <c r="I792" i="180"/>
  <c r="I793" i="180"/>
  <c r="I794" i="180"/>
  <c r="I795" i="180"/>
  <c r="I796" i="180"/>
  <c r="I797" i="180"/>
  <c r="I798" i="180"/>
  <c r="I799" i="180"/>
  <c r="I800" i="180"/>
  <c r="I801" i="180"/>
  <c r="I802" i="180"/>
  <c r="I803" i="180"/>
  <c r="I804" i="180"/>
  <c r="I805" i="180"/>
  <c r="I806" i="180"/>
  <c r="I807" i="180"/>
  <c r="I808" i="180"/>
  <c r="I809" i="180"/>
  <c r="I810" i="180"/>
  <c r="I811" i="180"/>
  <c r="I812" i="180"/>
  <c r="I813" i="180"/>
  <c r="I814" i="180"/>
  <c r="I815" i="180"/>
  <c r="I816" i="180"/>
  <c r="I817" i="180"/>
  <c r="I818" i="180"/>
  <c r="I819" i="180"/>
  <c r="I820" i="180"/>
  <c r="I821" i="180"/>
  <c r="I822" i="180"/>
  <c r="I823" i="180"/>
  <c r="I824" i="180"/>
  <c r="I825" i="180"/>
  <c r="I826" i="180"/>
  <c r="I827" i="180"/>
  <c r="I828" i="180"/>
  <c r="I829" i="180"/>
  <c r="I830" i="180"/>
  <c r="I831" i="180"/>
  <c r="I832" i="180"/>
  <c r="I833" i="180"/>
  <c r="I834" i="180"/>
  <c r="I835" i="180"/>
  <c r="I836" i="180"/>
  <c r="I837" i="180"/>
  <c r="I838" i="180"/>
  <c r="I839" i="180"/>
  <c r="I840" i="180"/>
  <c r="I841" i="180"/>
  <c r="I842" i="180"/>
  <c r="I843" i="180"/>
  <c r="I844" i="180"/>
  <c r="I845" i="180"/>
  <c r="I846" i="180"/>
  <c r="I847" i="180"/>
  <c r="I848" i="180"/>
  <c r="I849" i="180"/>
  <c r="I850" i="180"/>
  <c r="I851" i="180"/>
  <c r="I852" i="180"/>
  <c r="I853" i="180"/>
  <c r="I854" i="180"/>
  <c r="I855" i="180"/>
  <c r="I856" i="180"/>
  <c r="I857" i="180"/>
  <c r="I858" i="180"/>
  <c r="I859" i="180"/>
  <c r="I860" i="180"/>
  <c r="I861" i="180"/>
  <c r="I862" i="180"/>
  <c r="I863" i="180"/>
  <c r="I864" i="180"/>
  <c r="I865" i="180"/>
  <c r="I866" i="180"/>
  <c r="I867" i="180"/>
  <c r="I868" i="180"/>
  <c r="I869" i="180"/>
  <c r="I870" i="180"/>
  <c r="I871" i="180"/>
  <c r="I872" i="180"/>
  <c r="I873" i="180"/>
  <c r="I874" i="180"/>
  <c r="I875" i="180"/>
  <c r="I876" i="180"/>
  <c r="I877" i="180"/>
  <c r="I878" i="180"/>
  <c r="I879" i="180"/>
  <c r="I880" i="180"/>
  <c r="I881" i="180"/>
  <c r="I882" i="180"/>
  <c r="I883" i="180"/>
  <c r="I884" i="180"/>
  <c r="I885" i="180"/>
  <c r="I886" i="180"/>
  <c r="I887" i="180"/>
  <c r="I888" i="180"/>
  <c r="I889" i="180"/>
  <c r="I890" i="180"/>
  <c r="I891" i="180"/>
  <c r="I892" i="180"/>
  <c r="I893" i="180"/>
  <c r="I894" i="180"/>
  <c r="I895" i="180"/>
  <c r="I896" i="180"/>
  <c r="I897" i="180"/>
  <c r="I898" i="180"/>
  <c r="I899" i="180"/>
  <c r="I900" i="180"/>
  <c r="I901" i="180"/>
  <c r="I902" i="180"/>
  <c r="I903" i="180"/>
  <c r="I904" i="180"/>
  <c r="I905" i="180"/>
  <c r="I906" i="180"/>
  <c r="I907" i="180"/>
  <c r="I908" i="180"/>
  <c r="I909" i="180"/>
  <c r="I910" i="180"/>
  <c r="I911" i="180"/>
  <c r="I912" i="180"/>
  <c r="I913" i="180"/>
  <c r="I914" i="180"/>
  <c r="I915" i="180"/>
  <c r="I916" i="180"/>
  <c r="I917" i="180"/>
  <c r="I918" i="180"/>
  <c r="I919" i="180"/>
  <c r="I920" i="180"/>
  <c r="I921" i="180"/>
  <c r="I922" i="180"/>
  <c r="I923" i="180"/>
  <c r="I924" i="180"/>
  <c r="I925" i="180"/>
  <c r="I926" i="180"/>
  <c r="I927" i="180"/>
  <c r="I928" i="180"/>
  <c r="I929" i="180"/>
  <c r="I930" i="180"/>
  <c r="I931" i="180"/>
  <c r="I932" i="180"/>
  <c r="I933" i="180"/>
  <c r="I934" i="180"/>
  <c r="I935" i="180"/>
  <c r="I936" i="180"/>
  <c r="I937" i="180"/>
  <c r="I938" i="180"/>
  <c r="I939" i="180"/>
  <c r="I940" i="180"/>
  <c r="I941" i="180"/>
  <c r="I942" i="180"/>
  <c r="I943" i="180"/>
  <c r="I944" i="180"/>
  <c r="I945" i="180"/>
  <c r="I946" i="180"/>
  <c r="I947" i="180"/>
  <c r="I948" i="180"/>
  <c r="I949" i="180"/>
  <c r="I950" i="180"/>
  <c r="I951" i="180"/>
  <c r="I952" i="180"/>
  <c r="I953" i="180"/>
  <c r="I954" i="180"/>
  <c r="I955" i="180"/>
  <c r="I956" i="180"/>
  <c r="I957" i="180"/>
  <c r="I958" i="180"/>
  <c r="I959" i="180"/>
  <c r="I960" i="180"/>
  <c r="I961" i="180"/>
  <c r="I962" i="180"/>
  <c r="I963" i="180"/>
  <c r="I964" i="180"/>
  <c r="I965" i="180"/>
  <c r="I966" i="180"/>
  <c r="I967" i="180"/>
  <c r="I968" i="180"/>
  <c r="I969" i="180"/>
  <c r="I970" i="180"/>
  <c r="I971" i="180"/>
  <c r="I972" i="180"/>
  <c r="I973" i="180"/>
  <c r="I974" i="180"/>
  <c r="I975" i="180"/>
  <c r="I976" i="180"/>
  <c r="I977" i="180"/>
  <c r="I978" i="180"/>
  <c r="I979" i="180"/>
  <c r="I980" i="180"/>
  <c r="I981" i="180"/>
  <c r="I982" i="180"/>
  <c r="I983" i="180"/>
  <c r="I984" i="180"/>
  <c r="I985" i="180"/>
  <c r="I986" i="180"/>
  <c r="I987" i="180"/>
  <c r="I988" i="180"/>
  <c r="I989" i="180"/>
  <c r="I990" i="180"/>
  <c r="I991" i="180"/>
  <c r="I992" i="180"/>
  <c r="I993" i="180"/>
  <c r="I994" i="180"/>
  <c r="I995" i="180"/>
  <c r="I996" i="180"/>
  <c r="I997" i="180"/>
  <c r="I998" i="180"/>
  <c r="I999" i="180"/>
  <c r="I1000" i="180"/>
  <c r="I1001" i="180"/>
  <c r="I1002" i="180"/>
  <c r="I1003" i="180"/>
  <c r="I1004" i="180"/>
  <c r="I1005" i="180"/>
  <c r="I1006" i="180"/>
  <c r="I1007" i="180"/>
  <c r="I1008" i="180"/>
  <c r="I1009" i="180"/>
  <c r="I1010" i="180"/>
  <c r="I1011" i="180"/>
  <c r="I1012" i="180"/>
  <c r="I1013" i="180"/>
  <c r="I1014" i="180"/>
  <c r="I1015" i="180"/>
  <c r="I1016" i="180"/>
  <c r="I1017" i="180"/>
  <c r="I1018" i="180"/>
  <c r="I1019" i="180"/>
  <c r="I1020" i="180"/>
  <c r="I1021" i="180"/>
  <c r="I1022" i="180"/>
  <c r="I1023" i="180"/>
  <c r="I1024" i="180"/>
  <c r="I1025" i="180"/>
  <c r="I1026" i="180"/>
  <c r="I1027" i="180"/>
  <c r="I1028" i="180"/>
  <c r="I1029" i="180"/>
  <c r="I1030" i="180"/>
  <c r="I1031" i="180"/>
  <c r="I1032" i="180"/>
  <c r="I1033" i="180"/>
  <c r="I1034" i="180"/>
  <c r="I1035" i="180"/>
  <c r="I1036" i="180"/>
  <c r="I1037" i="180"/>
  <c r="I1038" i="180"/>
  <c r="I1039" i="180"/>
  <c r="I1040" i="180"/>
  <c r="I1041" i="180"/>
  <c r="I1042" i="180"/>
  <c r="I1043" i="180"/>
  <c r="I1044" i="180"/>
  <c r="I1045" i="180"/>
  <c r="I1046" i="180"/>
  <c r="I1047" i="180"/>
  <c r="I1048" i="180"/>
  <c r="I1049" i="180"/>
  <c r="I1050" i="180"/>
  <c r="I1051" i="180"/>
  <c r="I1052" i="180"/>
  <c r="I1053" i="180"/>
  <c r="I1054" i="180"/>
  <c r="I1055" i="180"/>
  <c r="I1056" i="180"/>
  <c r="I1057" i="180"/>
  <c r="I1058" i="180"/>
  <c r="I1059" i="180"/>
  <c r="I1060" i="180"/>
  <c r="I1061" i="180"/>
  <c r="I1062" i="180"/>
  <c r="I1063" i="180"/>
  <c r="I1064" i="180"/>
  <c r="I1065" i="180"/>
  <c r="I1066" i="180"/>
  <c r="I1067" i="180"/>
  <c r="I1068" i="180"/>
  <c r="I1069" i="180"/>
  <c r="I1070" i="180"/>
  <c r="I1071" i="180"/>
  <c r="I1072" i="180"/>
  <c r="I1073" i="180"/>
  <c r="I1074" i="180"/>
  <c r="I1075" i="180"/>
  <c r="I1076" i="180"/>
  <c r="I1077" i="180"/>
  <c r="I1078" i="180"/>
  <c r="I1079" i="180"/>
  <c r="I1080" i="180"/>
  <c r="I1081" i="180"/>
  <c r="I1082" i="180"/>
  <c r="I3" i="180"/>
  <c r="AX3" i="180" l="1"/>
  <c r="J728" i="148"/>
  <c r="AK35" i="220" l="1"/>
  <c r="AK34" i="220"/>
  <c r="AK3" i="220"/>
  <c r="AK4" i="220"/>
  <c r="AK5" i="220"/>
  <c r="AK6" i="220"/>
  <c r="AK7" i="220"/>
  <c r="AK8" i="220"/>
  <c r="AK9" i="220"/>
  <c r="AK10" i="220"/>
  <c r="AK11" i="220"/>
  <c r="AK12" i="220"/>
  <c r="AK13" i="220"/>
  <c r="AK14" i="220"/>
  <c r="AK15" i="220"/>
  <c r="AK17" i="220"/>
  <c r="AK18" i="220"/>
  <c r="AK19" i="220"/>
  <c r="AK20" i="220"/>
  <c r="AK21" i="220"/>
  <c r="AK22" i="220"/>
  <c r="AK23" i="220"/>
  <c r="AK24" i="220"/>
  <c r="AK25" i="220"/>
  <c r="AK26" i="220"/>
  <c r="AK27" i="220"/>
  <c r="AK28" i="220"/>
  <c r="AK29" i="220"/>
  <c r="AK30" i="220"/>
  <c r="AK31" i="220"/>
  <c r="AK32" i="220"/>
  <c r="AJ33" i="220"/>
  <c r="AF6" i="220"/>
  <c r="AF7" i="220"/>
  <c r="AF11" i="220"/>
  <c r="AF12" i="220"/>
  <c r="AF13" i="220"/>
  <c r="AF18" i="220"/>
  <c r="AF19" i="220"/>
  <c r="AF24" i="220"/>
  <c r="AF25" i="220"/>
  <c r="AF30" i="220"/>
  <c r="AF31" i="220"/>
  <c r="AA14" i="220"/>
  <c r="AA15" i="220"/>
  <c r="AA25" i="220"/>
  <c r="AM3" i="220"/>
  <c r="V3" i="220" s="1"/>
  <c r="AM4" i="220"/>
  <c r="Q4" i="220" s="1"/>
  <c r="AM5" i="220"/>
  <c r="Q5" i="220" s="1"/>
  <c r="AM6" i="220"/>
  <c r="Q6" i="220" s="1"/>
  <c r="AM7" i="220"/>
  <c r="V7" i="220" s="1"/>
  <c r="AM8" i="220"/>
  <c r="Q8" i="220" s="1"/>
  <c r="AM9" i="220"/>
  <c r="V9" i="220" s="1"/>
  <c r="AM10" i="220"/>
  <c r="Q10" i="220" s="1"/>
  <c r="AM11" i="220"/>
  <c r="Q11" i="220" s="1"/>
  <c r="AM12" i="220"/>
  <c r="Q12" i="220" s="1"/>
  <c r="AM13" i="220"/>
  <c r="Q13" i="220" s="1"/>
  <c r="AM14" i="220"/>
  <c r="Q14" i="220" s="1"/>
  <c r="AM15" i="220"/>
  <c r="V15" i="220" s="1"/>
  <c r="AM16" i="220"/>
  <c r="AM17" i="220"/>
  <c r="Q17" i="220" s="1"/>
  <c r="AM18" i="220"/>
  <c r="Q18" i="220" s="1"/>
  <c r="AM19" i="220"/>
  <c r="Q19" i="220" s="1"/>
  <c r="AM20" i="220"/>
  <c r="Q20" i="220" s="1"/>
  <c r="AM21" i="220"/>
  <c r="Q21" i="220" s="1"/>
  <c r="AM22" i="220"/>
  <c r="Q22" i="220" s="1"/>
  <c r="AM23" i="220"/>
  <c r="Q23" i="220" s="1"/>
  <c r="AM24" i="220"/>
  <c r="V24" i="220" s="1"/>
  <c r="AM25" i="220"/>
  <c r="Q25" i="220" s="1"/>
  <c r="AM26" i="220"/>
  <c r="Q26" i="220" s="1"/>
  <c r="AM27" i="220"/>
  <c r="Q27" i="220" s="1"/>
  <c r="AM28" i="220"/>
  <c r="Q28" i="220" s="1"/>
  <c r="AM29" i="220"/>
  <c r="Q29" i="220" s="1"/>
  <c r="AM30" i="220"/>
  <c r="Q30" i="220" s="1"/>
  <c r="AM31" i="220"/>
  <c r="Q31" i="220" s="1"/>
  <c r="AM32" i="220"/>
  <c r="Q32" i="220" s="1"/>
  <c r="K3" i="220"/>
  <c r="K4" i="220"/>
  <c r="K5" i="220"/>
  <c r="K6" i="220"/>
  <c r="K7" i="220"/>
  <c r="K8" i="220"/>
  <c r="K9" i="220"/>
  <c r="K10" i="220"/>
  <c r="K11" i="220"/>
  <c r="K12" i="220"/>
  <c r="K13" i="220"/>
  <c r="K14" i="220"/>
  <c r="K15" i="220"/>
  <c r="K16" i="220"/>
  <c r="K17" i="220"/>
  <c r="K18" i="220"/>
  <c r="K19" i="220"/>
  <c r="K20" i="220"/>
  <c r="K21" i="220"/>
  <c r="K22" i="220"/>
  <c r="K23" i="220"/>
  <c r="K24" i="220"/>
  <c r="K25" i="220"/>
  <c r="K26" i="220"/>
  <c r="K27" i="220"/>
  <c r="K28" i="220"/>
  <c r="K29" i="220"/>
  <c r="K30" i="220"/>
  <c r="K31" i="220"/>
  <c r="K32" i="220"/>
  <c r="AI271" i="180"/>
  <c r="Y3" i="180"/>
  <c r="Y4" i="180"/>
  <c r="Y5" i="180"/>
  <c r="Y6" i="180"/>
  <c r="Y8" i="180"/>
  <c r="Y9" i="180"/>
  <c r="Y11" i="180"/>
  <c r="Y12" i="180"/>
  <c r="Y33" i="180"/>
  <c r="Y34" i="180"/>
  <c r="Y35" i="180"/>
  <c r="Y36" i="180"/>
  <c r="Y37" i="180"/>
  <c r="Y38" i="180"/>
  <c r="Y39" i="180"/>
  <c r="Y40" i="180"/>
  <c r="Y41" i="180"/>
  <c r="Y42" i="180"/>
  <c r="Y65" i="180"/>
  <c r="Y66" i="180"/>
  <c r="Y67" i="180"/>
  <c r="Y68" i="180"/>
  <c r="Y69" i="180"/>
  <c r="Y70" i="180"/>
  <c r="Y71" i="180"/>
  <c r="Y72" i="180"/>
  <c r="Y93" i="180"/>
  <c r="Y94" i="180"/>
  <c r="Y95" i="180"/>
  <c r="Y96" i="180"/>
  <c r="Y97" i="180"/>
  <c r="Y98" i="180"/>
  <c r="Y99" i="180"/>
  <c r="Y100" i="180"/>
  <c r="Y101" i="180"/>
  <c r="Y102" i="180"/>
  <c r="Y103" i="180"/>
  <c r="Y104" i="180"/>
  <c r="Y105" i="180"/>
  <c r="Y106" i="180"/>
  <c r="Y107" i="180"/>
  <c r="Y108" i="180"/>
  <c r="Y109" i="180"/>
  <c r="Y110" i="180"/>
  <c r="Y111" i="180"/>
  <c r="Y112" i="180"/>
  <c r="Y123" i="180"/>
  <c r="Y124" i="180"/>
  <c r="Y125" i="180"/>
  <c r="Y126" i="180"/>
  <c r="Y127" i="180"/>
  <c r="Y128" i="180"/>
  <c r="Y129" i="180"/>
  <c r="Y130" i="180"/>
  <c r="Y131" i="180"/>
  <c r="Y132" i="180"/>
  <c r="Y133" i="180"/>
  <c r="Y134" i="180"/>
  <c r="Y135" i="180"/>
  <c r="Y136" i="180"/>
  <c r="Y137" i="180"/>
  <c r="Y138" i="180"/>
  <c r="Y139" i="180"/>
  <c r="Y140" i="180"/>
  <c r="Y141" i="180"/>
  <c r="Y142" i="180"/>
  <c r="Y153" i="180"/>
  <c r="Y154" i="180"/>
  <c r="Y155" i="180"/>
  <c r="Y156" i="180"/>
  <c r="Y157" i="180"/>
  <c r="Y158" i="180"/>
  <c r="Y159" i="180"/>
  <c r="Y160" i="180"/>
  <c r="Y161" i="180"/>
  <c r="Y162" i="180"/>
  <c r="Y163" i="180"/>
  <c r="Y164" i="180"/>
  <c r="Y165" i="180"/>
  <c r="Y166" i="180"/>
  <c r="Y167" i="180"/>
  <c r="Y168" i="180"/>
  <c r="Y169" i="180"/>
  <c r="Y170" i="180"/>
  <c r="Y171" i="180"/>
  <c r="Y172" i="180"/>
  <c r="Y179" i="180"/>
  <c r="Y183" i="180"/>
  <c r="Y184" i="180"/>
  <c r="Y185" i="180"/>
  <c r="Y186" i="180"/>
  <c r="Y187" i="180"/>
  <c r="Y188" i="180"/>
  <c r="Y189" i="180"/>
  <c r="Y190" i="180"/>
  <c r="Y191" i="180"/>
  <c r="Y192" i="180"/>
  <c r="Y193" i="180"/>
  <c r="Y194" i="180"/>
  <c r="Y195" i="180"/>
  <c r="Y196" i="180"/>
  <c r="Y197" i="180"/>
  <c r="Y198" i="180"/>
  <c r="Y199" i="180"/>
  <c r="Y200" i="180"/>
  <c r="Y201" i="180"/>
  <c r="Y202" i="180"/>
  <c r="Y203" i="180"/>
  <c r="Y204" i="180"/>
  <c r="Y205" i="180"/>
  <c r="Y206" i="180"/>
  <c r="Y207" i="180"/>
  <c r="Y209" i="180"/>
  <c r="Y210" i="180"/>
  <c r="Y211" i="180"/>
  <c r="Y212" i="180"/>
  <c r="Y213" i="180"/>
  <c r="Y214" i="180"/>
  <c r="Y215" i="180"/>
  <c r="Y216" i="180"/>
  <c r="Y217" i="180"/>
  <c r="Y218" i="180"/>
  <c r="Y219" i="180"/>
  <c r="Y220" i="180"/>
  <c r="Y221" i="180"/>
  <c r="Y222" i="180"/>
  <c r="Y223" i="180"/>
  <c r="Y224" i="180"/>
  <c r="Y225" i="180"/>
  <c r="Y226" i="180"/>
  <c r="Y227" i="180"/>
  <c r="Y228" i="180"/>
  <c r="Y229" i="180"/>
  <c r="Y230" i="180"/>
  <c r="Y231" i="180"/>
  <c r="Y232" i="180"/>
  <c r="Y233" i="180"/>
  <c r="Y234" i="180"/>
  <c r="Y235" i="180"/>
  <c r="Y236" i="180"/>
  <c r="Y237" i="180"/>
  <c r="Y238" i="180"/>
  <c r="Y239" i="180"/>
  <c r="Y240" i="180"/>
  <c r="Y241" i="180"/>
  <c r="Y242" i="180"/>
  <c r="Y243" i="180"/>
  <c r="Y244" i="180"/>
  <c r="Y245" i="180"/>
  <c r="Y246" i="180"/>
  <c r="Y247" i="180"/>
  <c r="Y248" i="180"/>
  <c r="Y249" i="180"/>
  <c r="Y250" i="180"/>
  <c r="Y251" i="180"/>
  <c r="Y252" i="180"/>
  <c r="Y253" i="180"/>
  <c r="Y254" i="180"/>
  <c r="Y255" i="180"/>
  <c r="Y256" i="180"/>
  <c r="Y257" i="180"/>
  <c r="Y258" i="180"/>
  <c r="Y259" i="180"/>
  <c r="Y260" i="180"/>
  <c r="Y261" i="180"/>
  <c r="Y262" i="180"/>
  <c r="Y263" i="180"/>
  <c r="Y264" i="180"/>
  <c r="Y265" i="180"/>
  <c r="Y266" i="180"/>
  <c r="Y267" i="180"/>
  <c r="Y268" i="180"/>
  <c r="Y269" i="180"/>
  <c r="Y270" i="180"/>
  <c r="Y271" i="180"/>
  <c r="Y272" i="180"/>
  <c r="Y297" i="180"/>
  <c r="Y329" i="180"/>
  <c r="Y363" i="180"/>
  <c r="Y364" i="180"/>
  <c r="Y365" i="180"/>
  <c r="Y366" i="180"/>
  <c r="Y367" i="180"/>
  <c r="Y368" i="180"/>
  <c r="Y369" i="180"/>
  <c r="Y370" i="180"/>
  <c r="Y371" i="180"/>
  <c r="Y372" i="180"/>
  <c r="Y386" i="180"/>
  <c r="Y393" i="180"/>
  <c r="Y394" i="180"/>
  <c r="Y395" i="180"/>
  <c r="Y396" i="180"/>
  <c r="Y397" i="180"/>
  <c r="Y398" i="180"/>
  <c r="Y399" i="180"/>
  <c r="Y400" i="180"/>
  <c r="Y401" i="180"/>
  <c r="Y402" i="180"/>
  <c r="Y423" i="180"/>
  <c r="Y424" i="180"/>
  <c r="Y425" i="180"/>
  <c r="Y426" i="180"/>
  <c r="Y427" i="180"/>
  <c r="Y428" i="180"/>
  <c r="Y429" i="180"/>
  <c r="Y430" i="180"/>
  <c r="Y431" i="180"/>
  <c r="Y432" i="180"/>
  <c r="Y451" i="180"/>
  <c r="Y453" i="180"/>
  <c r="Y454" i="180"/>
  <c r="Y455" i="180"/>
  <c r="Y456" i="180"/>
  <c r="Y457" i="180"/>
  <c r="Y458" i="180"/>
  <c r="Y459" i="180"/>
  <c r="Y460" i="180"/>
  <c r="Y461" i="180"/>
  <c r="Y462" i="180"/>
  <c r="Y463" i="180"/>
  <c r="Y464" i="180"/>
  <c r="Y465" i="180"/>
  <c r="Y466" i="180"/>
  <c r="Y467" i="180"/>
  <c r="Y468" i="180"/>
  <c r="Y469" i="180"/>
  <c r="Y470" i="180"/>
  <c r="Y471" i="180"/>
  <c r="Y472" i="180"/>
  <c r="Y476" i="180"/>
  <c r="Y481" i="180"/>
  <c r="Y483" i="180"/>
  <c r="Y484" i="180"/>
  <c r="Y485" i="180"/>
  <c r="Y486" i="180"/>
  <c r="Y487" i="180"/>
  <c r="Y488" i="180"/>
  <c r="Y489" i="180"/>
  <c r="Y490" i="180"/>
  <c r="Y491" i="180"/>
  <c r="Y492" i="180"/>
  <c r="Y493" i="180"/>
  <c r="Y494" i="180"/>
  <c r="Y495" i="180"/>
  <c r="Y496" i="180"/>
  <c r="Y497" i="180"/>
  <c r="Y498" i="180"/>
  <c r="Y499" i="180"/>
  <c r="Y500" i="180"/>
  <c r="Y501" i="180"/>
  <c r="Y502" i="180"/>
  <c r="Y503" i="180"/>
  <c r="Y508" i="180"/>
  <c r="Y513" i="180"/>
  <c r="Y514" i="180"/>
  <c r="Y515" i="180"/>
  <c r="Y516" i="180"/>
  <c r="Y517" i="180"/>
  <c r="Y518" i="180"/>
  <c r="Y519" i="180"/>
  <c r="Y520" i="180"/>
  <c r="Y521" i="180"/>
  <c r="Y522" i="180"/>
  <c r="Y523" i="180"/>
  <c r="Y524" i="180"/>
  <c r="Y525" i="180"/>
  <c r="Y527" i="180"/>
  <c r="Y528" i="180"/>
  <c r="Y529" i="180"/>
  <c r="Y530" i="180"/>
  <c r="Y531" i="180"/>
  <c r="Y532" i="180"/>
  <c r="Y533" i="180"/>
  <c r="Y538" i="180"/>
  <c r="Y563" i="180"/>
  <c r="Y567" i="180"/>
  <c r="Y571" i="180"/>
  <c r="Y572" i="180"/>
  <c r="Y597" i="180"/>
  <c r="Y598" i="180"/>
  <c r="Y602" i="180"/>
  <c r="Y624" i="180"/>
  <c r="Y628" i="180"/>
  <c r="Y629" i="180"/>
  <c r="Y630" i="180"/>
  <c r="Y632" i="180"/>
  <c r="Y640" i="180"/>
  <c r="Y641" i="180"/>
  <c r="Y653" i="180"/>
  <c r="Y655" i="180"/>
  <c r="Y656" i="180"/>
  <c r="Y662" i="180"/>
  <c r="Y664" i="180"/>
  <c r="Y669" i="180"/>
  <c r="Y671" i="180"/>
  <c r="Y672" i="180"/>
  <c r="Y683" i="180"/>
  <c r="Y684" i="180"/>
  <c r="Y685" i="180"/>
  <c r="Y688" i="180"/>
  <c r="Y694" i="180"/>
  <c r="Y695" i="180"/>
  <c r="Y696" i="180"/>
  <c r="Y698" i="180"/>
  <c r="Y699" i="180"/>
  <c r="Y700" i="180"/>
  <c r="Y702" i="180"/>
  <c r="Y718" i="180"/>
  <c r="Y719" i="180"/>
  <c r="Y722" i="180"/>
  <c r="Y723" i="180"/>
  <c r="Y724" i="180"/>
  <c r="Y725" i="180"/>
  <c r="Y726" i="180"/>
  <c r="Y727" i="180"/>
  <c r="Y728" i="180"/>
  <c r="Y729" i="180"/>
  <c r="Y730" i="180"/>
  <c r="Y731" i="180"/>
  <c r="Y732" i="180"/>
  <c r="Y738" i="180"/>
  <c r="Y747" i="180"/>
  <c r="Y748" i="180"/>
  <c r="Y752" i="180"/>
  <c r="Y753" i="180"/>
  <c r="Y754" i="180"/>
  <c r="Y755" i="180"/>
  <c r="Y756" i="180"/>
  <c r="Y757" i="180"/>
  <c r="Y758" i="180"/>
  <c r="Y759" i="180"/>
  <c r="Y760" i="180"/>
  <c r="Y761" i="180"/>
  <c r="Y762" i="180"/>
  <c r="Y774" i="180"/>
  <c r="Y775" i="180"/>
  <c r="Y779" i="180"/>
  <c r="Y781" i="180"/>
  <c r="Y783" i="180"/>
  <c r="Y784" i="180"/>
  <c r="Y785" i="180"/>
  <c r="Y786" i="180"/>
  <c r="Y787" i="180"/>
  <c r="Y788" i="180"/>
  <c r="Y789" i="180"/>
  <c r="Y790" i="180"/>
  <c r="Y791" i="180"/>
  <c r="Y792" i="180"/>
  <c r="Y802" i="180"/>
  <c r="Y833" i="180"/>
  <c r="Y836" i="180"/>
  <c r="Y837" i="180"/>
  <c r="Y839" i="180"/>
  <c r="Y840" i="180"/>
  <c r="Y866" i="180"/>
  <c r="Y868" i="180"/>
  <c r="Y869" i="180"/>
  <c r="Y871" i="180"/>
  <c r="Y872" i="180"/>
  <c r="Y893" i="180"/>
  <c r="Y895" i="180"/>
  <c r="Y896" i="180"/>
  <c r="Y901" i="180"/>
  <c r="Y902" i="180"/>
  <c r="Y918" i="180"/>
  <c r="Y923" i="180"/>
  <c r="Y924" i="180"/>
  <c r="Y926" i="180"/>
  <c r="Y927" i="180"/>
  <c r="Y928" i="180"/>
  <c r="Y930" i="180"/>
  <c r="Y931" i="180"/>
  <c r="Y932" i="180"/>
  <c r="Y945" i="180"/>
  <c r="Y953" i="180"/>
  <c r="Y957" i="180"/>
  <c r="Y958" i="180"/>
  <c r="Y959" i="180"/>
  <c r="Y960" i="180"/>
  <c r="Y961" i="180"/>
  <c r="Y962" i="180"/>
  <c r="Y983" i="180"/>
  <c r="Y984" i="180"/>
  <c r="Y985" i="180"/>
  <c r="Y986" i="180"/>
  <c r="Y988" i="180"/>
  <c r="Y989" i="180"/>
  <c r="Y990" i="180"/>
  <c r="Y991" i="180"/>
  <c r="Y994" i="180"/>
  <c r="Y995" i="180"/>
  <c r="Y996" i="180"/>
  <c r="Y997" i="180"/>
  <c r="Y998" i="180"/>
  <c r="Y999" i="180"/>
  <c r="Y1000" i="180"/>
  <c r="Y1001" i="180"/>
  <c r="Y1014" i="180"/>
  <c r="Y1018" i="180"/>
  <c r="Y1020" i="180"/>
  <c r="Y1022" i="180"/>
  <c r="Y1023" i="180"/>
  <c r="Y1024" i="180"/>
  <c r="Y1025" i="180"/>
  <c r="Y1026" i="180"/>
  <c r="Y1027" i="180"/>
  <c r="Y1028" i="180"/>
  <c r="Y1029" i="180"/>
  <c r="Y1030" i="180"/>
  <c r="Y1031" i="180"/>
  <c r="Y1032" i="180"/>
  <c r="Y1045" i="180"/>
  <c r="Y1053" i="180"/>
  <c r="Y1054" i="180"/>
  <c r="Y1055" i="180"/>
  <c r="Y1056" i="180"/>
  <c r="Y1057" i="180"/>
  <c r="Y1058" i="180"/>
  <c r="Y1059" i="180"/>
  <c r="Y1060" i="180"/>
  <c r="Y1061" i="180"/>
  <c r="Y1062" i="180"/>
  <c r="Y1074" i="180"/>
  <c r="Y1076" i="180"/>
  <c r="Y1078" i="180"/>
  <c r="Y1082" i="180"/>
  <c r="AX4" i="180"/>
  <c r="AX5" i="180"/>
  <c r="AX6" i="180"/>
  <c r="AX8" i="180"/>
  <c r="AX9" i="180"/>
  <c r="AX11" i="180"/>
  <c r="AX12" i="180"/>
  <c r="AX33" i="180"/>
  <c r="AX34" i="180"/>
  <c r="AX35" i="180"/>
  <c r="AX36" i="180"/>
  <c r="AX37" i="180"/>
  <c r="AX38" i="180"/>
  <c r="AX39" i="180"/>
  <c r="AX40" i="180"/>
  <c r="AX41" i="180"/>
  <c r="AX42" i="180"/>
  <c r="AX65" i="180"/>
  <c r="AX66" i="180"/>
  <c r="AX67" i="180"/>
  <c r="AX68" i="180"/>
  <c r="AX69" i="180"/>
  <c r="AX70" i="180"/>
  <c r="AX71" i="180"/>
  <c r="AX72" i="180"/>
  <c r="AX93" i="180"/>
  <c r="AX94" i="180"/>
  <c r="AX95" i="180"/>
  <c r="AX96" i="180"/>
  <c r="AX97" i="180"/>
  <c r="AX98" i="180"/>
  <c r="AX99" i="180"/>
  <c r="AX100" i="180"/>
  <c r="AX101" i="180"/>
  <c r="AX102" i="180"/>
  <c r="AX103" i="180"/>
  <c r="AX104" i="180"/>
  <c r="AX105" i="180"/>
  <c r="AX106" i="180"/>
  <c r="AX107" i="180"/>
  <c r="AX108" i="180"/>
  <c r="AX109" i="180"/>
  <c r="AX110" i="180"/>
  <c r="AX111" i="180"/>
  <c r="AX112" i="180"/>
  <c r="AX123" i="180"/>
  <c r="AX124" i="180"/>
  <c r="AX125" i="180"/>
  <c r="AX126" i="180"/>
  <c r="AX127" i="180"/>
  <c r="AX128" i="180"/>
  <c r="AX129" i="180"/>
  <c r="AX130" i="180"/>
  <c r="AX131" i="180"/>
  <c r="AX132" i="180"/>
  <c r="AX133" i="180"/>
  <c r="AX134" i="180"/>
  <c r="AX135" i="180"/>
  <c r="AX136" i="180"/>
  <c r="AX137" i="180"/>
  <c r="AX138" i="180"/>
  <c r="AX139" i="180"/>
  <c r="AX140" i="180"/>
  <c r="AX141" i="180"/>
  <c r="AX142" i="180"/>
  <c r="AX153" i="180"/>
  <c r="AX154" i="180"/>
  <c r="AX155" i="180"/>
  <c r="AX156" i="180"/>
  <c r="AX157" i="180"/>
  <c r="AX158" i="180"/>
  <c r="AX159" i="180"/>
  <c r="AX160" i="180"/>
  <c r="AX161" i="180"/>
  <c r="AX162" i="180"/>
  <c r="AX163" i="180"/>
  <c r="AX164" i="180"/>
  <c r="AX165" i="180"/>
  <c r="AX166" i="180"/>
  <c r="AX167" i="180"/>
  <c r="AX168" i="180"/>
  <c r="AX169" i="180"/>
  <c r="AX170" i="180"/>
  <c r="AX171" i="180"/>
  <c r="AX172" i="180"/>
  <c r="AX179" i="180"/>
  <c r="AX183" i="180"/>
  <c r="AX184" i="180"/>
  <c r="AX185" i="180"/>
  <c r="AX186" i="180"/>
  <c r="AX187" i="180"/>
  <c r="AX188" i="180"/>
  <c r="AX189" i="180"/>
  <c r="AX190" i="180"/>
  <c r="AX191" i="180"/>
  <c r="AX192" i="180"/>
  <c r="AX193" i="180"/>
  <c r="AX194" i="180"/>
  <c r="AX195" i="180"/>
  <c r="AX196" i="180"/>
  <c r="AX197" i="180"/>
  <c r="AX198" i="180"/>
  <c r="AX199" i="180"/>
  <c r="AX200" i="180"/>
  <c r="AX201" i="180"/>
  <c r="AX202" i="180"/>
  <c r="AX203" i="180"/>
  <c r="AX204" i="180"/>
  <c r="AX205" i="180"/>
  <c r="AX206" i="180"/>
  <c r="AX207" i="180"/>
  <c r="AX209" i="180"/>
  <c r="AX210" i="180"/>
  <c r="AX211" i="180"/>
  <c r="AX212" i="180"/>
  <c r="AX213" i="180"/>
  <c r="AX214" i="180"/>
  <c r="AX215" i="180"/>
  <c r="AX216" i="180"/>
  <c r="AX217" i="180"/>
  <c r="AX218" i="180"/>
  <c r="AX219" i="180"/>
  <c r="AX220" i="180"/>
  <c r="AX221" i="180"/>
  <c r="AX222" i="180"/>
  <c r="AX223" i="180"/>
  <c r="AX224" i="180"/>
  <c r="AX225" i="180"/>
  <c r="AX226" i="180"/>
  <c r="AX227" i="180"/>
  <c r="AX228" i="180"/>
  <c r="AX229" i="180"/>
  <c r="AX230" i="180"/>
  <c r="AX231" i="180"/>
  <c r="AX232" i="180"/>
  <c r="AX233" i="180"/>
  <c r="AX234" i="180"/>
  <c r="AX235" i="180"/>
  <c r="AX236" i="180"/>
  <c r="AX237" i="180"/>
  <c r="AX238" i="180"/>
  <c r="AX239" i="180"/>
  <c r="AX240" i="180"/>
  <c r="AX241" i="180"/>
  <c r="AX242" i="180"/>
  <c r="AX243" i="180"/>
  <c r="AX244" i="180"/>
  <c r="AX245" i="180"/>
  <c r="AX246" i="180"/>
  <c r="AX247" i="180"/>
  <c r="AX248" i="180"/>
  <c r="AX249" i="180"/>
  <c r="AX250" i="180"/>
  <c r="AX251" i="180"/>
  <c r="AX252" i="180"/>
  <c r="AX253" i="180"/>
  <c r="AX254" i="180"/>
  <c r="AX255" i="180"/>
  <c r="AX256" i="180"/>
  <c r="AX257" i="180"/>
  <c r="AX258" i="180"/>
  <c r="AX259" i="180"/>
  <c r="AX260" i="180"/>
  <c r="AX261" i="180"/>
  <c r="AX262" i="180"/>
  <c r="AX263" i="180"/>
  <c r="AX264" i="180"/>
  <c r="AX265" i="180"/>
  <c r="AX266" i="180"/>
  <c r="AX267" i="180"/>
  <c r="AX268" i="180"/>
  <c r="AX269" i="180"/>
  <c r="AX270" i="180"/>
  <c r="AX271" i="180"/>
  <c r="AX272" i="180"/>
  <c r="AX297" i="180"/>
  <c r="AX329" i="180"/>
  <c r="AX363" i="180"/>
  <c r="AX364" i="180"/>
  <c r="AX365" i="180"/>
  <c r="AX366" i="180"/>
  <c r="AX367" i="180"/>
  <c r="AX368" i="180"/>
  <c r="AX369" i="180"/>
  <c r="AX370" i="180"/>
  <c r="AX371" i="180"/>
  <c r="AX372" i="180"/>
  <c r="AX386" i="180"/>
  <c r="AX393" i="180"/>
  <c r="AX394" i="180"/>
  <c r="AX395" i="180"/>
  <c r="AX396" i="180"/>
  <c r="AX397" i="180"/>
  <c r="AX398" i="180"/>
  <c r="AX399" i="180"/>
  <c r="AX400" i="180"/>
  <c r="AX401" i="180"/>
  <c r="AX402" i="180"/>
  <c r="AX423" i="180"/>
  <c r="AX424" i="180"/>
  <c r="AX425" i="180"/>
  <c r="AX426" i="180"/>
  <c r="AX427" i="180"/>
  <c r="AX428" i="180"/>
  <c r="AX429" i="180"/>
  <c r="AX430" i="180"/>
  <c r="AX431" i="180"/>
  <c r="AX432" i="180"/>
  <c r="AX451" i="180"/>
  <c r="AX453" i="180"/>
  <c r="AX454" i="180"/>
  <c r="AX455" i="180"/>
  <c r="AX456" i="180"/>
  <c r="AX457" i="180"/>
  <c r="AX458" i="180"/>
  <c r="AX459" i="180"/>
  <c r="AX460" i="180"/>
  <c r="AX461" i="180"/>
  <c r="AX462" i="180"/>
  <c r="AX463" i="180"/>
  <c r="AX464" i="180"/>
  <c r="AX465" i="180"/>
  <c r="AX466" i="180"/>
  <c r="AX467" i="180"/>
  <c r="AX468" i="180"/>
  <c r="AX469" i="180"/>
  <c r="AX470" i="180"/>
  <c r="AX471" i="180"/>
  <c r="AX472" i="180"/>
  <c r="AX476" i="180"/>
  <c r="AX481" i="180"/>
  <c r="AX483" i="180"/>
  <c r="AX484" i="180"/>
  <c r="AX485" i="180"/>
  <c r="AX486" i="180"/>
  <c r="AX487" i="180"/>
  <c r="AX488" i="180"/>
  <c r="AX489" i="180"/>
  <c r="AX490" i="180"/>
  <c r="AX491" i="180"/>
  <c r="AX492" i="180"/>
  <c r="AX493" i="180"/>
  <c r="AX494" i="180"/>
  <c r="AX495" i="180"/>
  <c r="AX496" i="180"/>
  <c r="AX497" i="180"/>
  <c r="AX498" i="180"/>
  <c r="AX499" i="180"/>
  <c r="AX500" i="180"/>
  <c r="AX501" i="180"/>
  <c r="AX502" i="180"/>
  <c r="AX503" i="180"/>
  <c r="AX508" i="180"/>
  <c r="AX513" i="180"/>
  <c r="AX514" i="180"/>
  <c r="AX515" i="180"/>
  <c r="AX516" i="180"/>
  <c r="AX517" i="180"/>
  <c r="AX518" i="180"/>
  <c r="AX519" i="180"/>
  <c r="AX520" i="180"/>
  <c r="AX521" i="180"/>
  <c r="AX522" i="180"/>
  <c r="AX523" i="180"/>
  <c r="AX524" i="180"/>
  <c r="AX525" i="180"/>
  <c r="AX527" i="180"/>
  <c r="AX528" i="180"/>
  <c r="AX529" i="180"/>
  <c r="AX530" i="180"/>
  <c r="AX531" i="180"/>
  <c r="AX532" i="180"/>
  <c r="AX533" i="180"/>
  <c r="AX538" i="180"/>
  <c r="AX563" i="180"/>
  <c r="AX567" i="180"/>
  <c r="AX571" i="180"/>
  <c r="AX572" i="180"/>
  <c r="AX597" i="180"/>
  <c r="AX598" i="180"/>
  <c r="AX602" i="180"/>
  <c r="AX624" i="180"/>
  <c r="AX628" i="180"/>
  <c r="AX629" i="180"/>
  <c r="AX630" i="180"/>
  <c r="AX632" i="180"/>
  <c r="AX640" i="180"/>
  <c r="AX641" i="180"/>
  <c r="AX653" i="180"/>
  <c r="AX655" i="180"/>
  <c r="AX656" i="180"/>
  <c r="AX662" i="180"/>
  <c r="AX664" i="180"/>
  <c r="AX669" i="180"/>
  <c r="AX671" i="180"/>
  <c r="AX672" i="180"/>
  <c r="AX683" i="180"/>
  <c r="AX684" i="180"/>
  <c r="AX685" i="180"/>
  <c r="AX688" i="180"/>
  <c r="AX694" i="180"/>
  <c r="AX695" i="180"/>
  <c r="AX696" i="180"/>
  <c r="AX698" i="180"/>
  <c r="AX699" i="180"/>
  <c r="AX700" i="180"/>
  <c r="AX702" i="180"/>
  <c r="AX718" i="180"/>
  <c r="AX719" i="180"/>
  <c r="AX722" i="180"/>
  <c r="AX723" i="180"/>
  <c r="AX724" i="180"/>
  <c r="AX725" i="180"/>
  <c r="AX726" i="180"/>
  <c r="AX727" i="180"/>
  <c r="AX728" i="180"/>
  <c r="AX729" i="180"/>
  <c r="AX730" i="180"/>
  <c r="AX731" i="180"/>
  <c r="AX732" i="180"/>
  <c r="AX738" i="180"/>
  <c r="AX747" i="180"/>
  <c r="AX748" i="180"/>
  <c r="AX752" i="180"/>
  <c r="AX753" i="180"/>
  <c r="AX754" i="180"/>
  <c r="AX755" i="180"/>
  <c r="AX756" i="180"/>
  <c r="AX757" i="180"/>
  <c r="AX758" i="180"/>
  <c r="AX759" i="180"/>
  <c r="AX760" i="180"/>
  <c r="AX761" i="180"/>
  <c r="AX762" i="180"/>
  <c r="AX774" i="180"/>
  <c r="AX775" i="180"/>
  <c r="AX779" i="180"/>
  <c r="AX781" i="180"/>
  <c r="AX783" i="180"/>
  <c r="AX784" i="180"/>
  <c r="AX785" i="180"/>
  <c r="AX786" i="180"/>
  <c r="AX787" i="180"/>
  <c r="AX788" i="180"/>
  <c r="AX789" i="180"/>
  <c r="AX790" i="180"/>
  <c r="AX791" i="180"/>
  <c r="AX792" i="180"/>
  <c r="AX802" i="180"/>
  <c r="AX833" i="180"/>
  <c r="AX836" i="180"/>
  <c r="AX837" i="180"/>
  <c r="AX839" i="180"/>
  <c r="AX840" i="180"/>
  <c r="AX866" i="180"/>
  <c r="AX868" i="180"/>
  <c r="AX869" i="180"/>
  <c r="AX871" i="180"/>
  <c r="AX872" i="180"/>
  <c r="AX893" i="180"/>
  <c r="AX895" i="180"/>
  <c r="AX896" i="180"/>
  <c r="AX901" i="180"/>
  <c r="AX902" i="180"/>
  <c r="AX918" i="180"/>
  <c r="AX923" i="180"/>
  <c r="AX924" i="180"/>
  <c r="AX926" i="180"/>
  <c r="AX927" i="180"/>
  <c r="AX928" i="180"/>
  <c r="AX930" i="180"/>
  <c r="AX931" i="180"/>
  <c r="AX932" i="180"/>
  <c r="AX945" i="180"/>
  <c r="AX953" i="180"/>
  <c r="AX957" i="180"/>
  <c r="AX958" i="180"/>
  <c r="AX959" i="180"/>
  <c r="AX960" i="180"/>
  <c r="AX961" i="180"/>
  <c r="AX962" i="180"/>
  <c r="AX983" i="180"/>
  <c r="AX984" i="180"/>
  <c r="AX985" i="180"/>
  <c r="AX986" i="180"/>
  <c r="AX988" i="180"/>
  <c r="AX989" i="180"/>
  <c r="AX990" i="180"/>
  <c r="AX991" i="180"/>
  <c r="AX994" i="180"/>
  <c r="AX995" i="180"/>
  <c r="AX996" i="180"/>
  <c r="AX997" i="180"/>
  <c r="AX998" i="180"/>
  <c r="AX999" i="180"/>
  <c r="AX1000" i="180"/>
  <c r="AX1001" i="180"/>
  <c r="AX1014" i="180"/>
  <c r="AX1018" i="180"/>
  <c r="AX1020" i="180"/>
  <c r="AX1022" i="180"/>
  <c r="AX1023" i="180"/>
  <c r="AX1024" i="180"/>
  <c r="AX1025" i="180"/>
  <c r="AX1026" i="180"/>
  <c r="AX1027" i="180"/>
  <c r="AX1028" i="180"/>
  <c r="AX1029" i="180"/>
  <c r="AX1030" i="180"/>
  <c r="AX1031" i="180"/>
  <c r="AX1032" i="180"/>
  <c r="AX1045" i="180"/>
  <c r="AX1053" i="180"/>
  <c r="AX1054" i="180"/>
  <c r="AX1055" i="180"/>
  <c r="AX1056" i="180"/>
  <c r="AX1057" i="180"/>
  <c r="AX1058" i="180"/>
  <c r="AX1059" i="180"/>
  <c r="AX1060" i="180"/>
  <c r="AX1061" i="180"/>
  <c r="AX1062" i="180"/>
  <c r="AX1074" i="180"/>
  <c r="AX1076" i="180"/>
  <c r="AX1078" i="180"/>
  <c r="AX1082" i="180"/>
  <c r="AS3" i="180"/>
  <c r="AS4" i="180"/>
  <c r="AS5" i="180"/>
  <c r="AS6" i="180"/>
  <c r="AS8" i="180"/>
  <c r="AS9" i="180"/>
  <c r="AS11" i="180"/>
  <c r="AS12" i="180"/>
  <c r="AS33" i="180"/>
  <c r="AS34" i="180"/>
  <c r="AS35" i="180"/>
  <c r="AS36" i="180"/>
  <c r="AS37" i="180"/>
  <c r="AS38" i="180"/>
  <c r="AS39" i="180"/>
  <c r="AS40" i="180"/>
  <c r="AS41" i="180"/>
  <c r="AS42" i="180"/>
  <c r="AS65" i="180"/>
  <c r="AS66" i="180"/>
  <c r="AS67" i="180"/>
  <c r="AS68" i="180"/>
  <c r="AS69" i="180"/>
  <c r="AS70" i="180"/>
  <c r="AS71" i="180"/>
  <c r="AS72" i="180"/>
  <c r="AS93" i="180"/>
  <c r="AS94" i="180"/>
  <c r="AS95" i="180"/>
  <c r="AS96" i="180"/>
  <c r="AS97" i="180"/>
  <c r="AS98" i="180"/>
  <c r="AS99" i="180"/>
  <c r="AS100" i="180"/>
  <c r="AS101" i="180"/>
  <c r="AS102" i="180"/>
  <c r="AS103" i="180"/>
  <c r="AS104" i="180"/>
  <c r="AS105" i="180"/>
  <c r="AS106" i="180"/>
  <c r="AS107" i="180"/>
  <c r="AS108" i="180"/>
  <c r="AS109" i="180"/>
  <c r="AS110" i="180"/>
  <c r="AS111" i="180"/>
  <c r="AS112" i="180"/>
  <c r="AS123" i="180"/>
  <c r="AS124" i="180"/>
  <c r="AS125" i="180"/>
  <c r="AS126" i="180"/>
  <c r="AS127" i="180"/>
  <c r="AS128" i="180"/>
  <c r="AS129" i="180"/>
  <c r="AS130" i="180"/>
  <c r="AS131" i="180"/>
  <c r="AS132" i="180"/>
  <c r="AS133" i="180"/>
  <c r="AS134" i="180"/>
  <c r="AS135" i="180"/>
  <c r="AS136" i="180"/>
  <c r="AS137" i="180"/>
  <c r="AS138" i="180"/>
  <c r="AS139" i="180"/>
  <c r="AS140" i="180"/>
  <c r="AS141" i="180"/>
  <c r="AS142" i="180"/>
  <c r="AS153" i="180"/>
  <c r="AS154" i="180"/>
  <c r="AS155" i="180"/>
  <c r="AS156" i="180"/>
  <c r="AS157" i="180"/>
  <c r="AS158" i="180"/>
  <c r="AS159" i="180"/>
  <c r="AS160" i="180"/>
  <c r="AS161" i="180"/>
  <c r="AS162" i="180"/>
  <c r="AS163" i="180"/>
  <c r="AS164" i="180"/>
  <c r="AS165" i="180"/>
  <c r="AS166" i="180"/>
  <c r="AS167" i="180"/>
  <c r="AS168" i="180"/>
  <c r="AS169" i="180"/>
  <c r="AS170" i="180"/>
  <c r="AS171" i="180"/>
  <c r="AS172" i="180"/>
  <c r="AS179" i="180"/>
  <c r="AS183" i="180"/>
  <c r="AS184" i="180"/>
  <c r="AS185" i="180"/>
  <c r="AS186" i="180"/>
  <c r="AS187" i="180"/>
  <c r="AS188" i="180"/>
  <c r="AS189" i="180"/>
  <c r="AS190" i="180"/>
  <c r="AS191" i="180"/>
  <c r="AS192" i="180"/>
  <c r="AS193" i="180"/>
  <c r="AS194" i="180"/>
  <c r="AS195" i="180"/>
  <c r="AS196" i="180"/>
  <c r="AS197" i="180"/>
  <c r="AS198" i="180"/>
  <c r="AS199" i="180"/>
  <c r="AS200" i="180"/>
  <c r="AS201" i="180"/>
  <c r="AS202" i="180"/>
  <c r="AS203" i="180"/>
  <c r="AS204" i="180"/>
  <c r="AS205" i="180"/>
  <c r="AS206" i="180"/>
  <c r="AS207" i="180"/>
  <c r="AS209" i="180"/>
  <c r="AS210" i="180"/>
  <c r="AS211" i="180"/>
  <c r="AS212" i="180"/>
  <c r="AS213" i="180"/>
  <c r="AS214" i="180"/>
  <c r="AS215" i="180"/>
  <c r="AS216" i="180"/>
  <c r="AS217" i="180"/>
  <c r="AS218" i="180"/>
  <c r="AS219" i="180"/>
  <c r="AS220" i="180"/>
  <c r="AS221" i="180"/>
  <c r="AS222" i="180"/>
  <c r="AS223" i="180"/>
  <c r="AS224" i="180"/>
  <c r="AS225" i="180"/>
  <c r="AS226" i="180"/>
  <c r="AS227" i="180"/>
  <c r="AS228" i="180"/>
  <c r="AS229" i="180"/>
  <c r="AS230" i="180"/>
  <c r="AS231" i="180"/>
  <c r="AS232" i="180"/>
  <c r="AS233" i="180"/>
  <c r="AS234" i="180"/>
  <c r="AS235" i="180"/>
  <c r="AS236" i="180"/>
  <c r="AS237" i="180"/>
  <c r="AS238" i="180"/>
  <c r="AS239" i="180"/>
  <c r="AS240" i="180"/>
  <c r="AS241" i="180"/>
  <c r="AS242" i="180"/>
  <c r="AS243" i="180"/>
  <c r="AS244" i="180"/>
  <c r="AS245" i="180"/>
  <c r="AS246" i="180"/>
  <c r="AS247" i="180"/>
  <c r="AS248" i="180"/>
  <c r="AS249" i="180"/>
  <c r="AS250" i="180"/>
  <c r="AS251" i="180"/>
  <c r="AS252" i="180"/>
  <c r="AS253" i="180"/>
  <c r="AS254" i="180"/>
  <c r="AS255" i="180"/>
  <c r="AS256" i="180"/>
  <c r="AS257" i="180"/>
  <c r="AS258" i="180"/>
  <c r="AS259" i="180"/>
  <c r="AS260" i="180"/>
  <c r="AS261" i="180"/>
  <c r="AS262" i="180"/>
  <c r="AS263" i="180"/>
  <c r="AS264" i="180"/>
  <c r="AS265" i="180"/>
  <c r="AS266" i="180"/>
  <c r="AS267" i="180"/>
  <c r="AS268" i="180"/>
  <c r="AS269" i="180"/>
  <c r="AS270" i="180"/>
  <c r="AS271" i="180"/>
  <c r="AS272" i="180"/>
  <c r="AS297" i="180"/>
  <c r="AS329" i="180"/>
  <c r="AS363" i="180"/>
  <c r="AS364" i="180"/>
  <c r="AS365" i="180"/>
  <c r="AS366" i="180"/>
  <c r="AS367" i="180"/>
  <c r="AS368" i="180"/>
  <c r="AS369" i="180"/>
  <c r="AS370" i="180"/>
  <c r="AS371" i="180"/>
  <c r="AS372" i="180"/>
  <c r="AS386" i="180"/>
  <c r="AS393" i="180"/>
  <c r="AS394" i="180"/>
  <c r="AS395" i="180"/>
  <c r="AS396" i="180"/>
  <c r="AS397" i="180"/>
  <c r="AS398" i="180"/>
  <c r="AS399" i="180"/>
  <c r="AS400" i="180"/>
  <c r="AS401" i="180"/>
  <c r="AS402" i="180"/>
  <c r="AS423" i="180"/>
  <c r="AS424" i="180"/>
  <c r="AS425" i="180"/>
  <c r="AS426" i="180"/>
  <c r="AS427" i="180"/>
  <c r="AS428" i="180"/>
  <c r="AS429" i="180"/>
  <c r="AS430" i="180"/>
  <c r="AS431" i="180"/>
  <c r="AS432" i="180"/>
  <c r="AS451" i="180"/>
  <c r="AS453" i="180"/>
  <c r="AS454" i="180"/>
  <c r="AS455" i="180"/>
  <c r="AS456" i="180"/>
  <c r="AS457" i="180"/>
  <c r="AS458" i="180"/>
  <c r="AS459" i="180"/>
  <c r="AS460" i="180"/>
  <c r="AS461" i="180"/>
  <c r="AS462" i="180"/>
  <c r="AS463" i="180"/>
  <c r="AS464" i="180"/>
  <c r="AS465" i="180"/>
  <c r="AS466" i="180"/>
  <c r="AS467" i="180"/>
  <c r="AS468" i="180"/>
  <c r="AS469" i="180"/>
  <c r="AS470" i="180"/>
  <c r="AS471" i="180"/>
  <c r="AS472" i="180"/>
  <c r="AS476" i="180"/>
  <c r="AS481" i="180"/>
  <c r="AS483" i="180"/>
  <c r="AS484" i="180"/>
  <c r="AS485" i="180"/>
  <c r="AS486" i="180"/>
  <c r="AS487" i="180"/>
  <c r="AS488" i="180"/>
  <c r="AS489" i="180"/>
  <c r="AS490" i="180"/>
  <c r="AS491" i="180"/>
  <c r="AS492" i="180"/>
  <c r="AS493" i="180"/>
  <c r="AS494" i="180"/>
  <c r="AS495" i="180"/>
  <c r="AS496" i="180"/>
  <c r="AS497" i="180"/>
  <c r="AS498" i="180"/>
  <c r="AS499" i="180"/>
  <c r="AS500" i="180"/>
  <c r="AS501" i="180"/>
  <c r="AS502" i="180"/>
  <c r="AS503" i="180"/>
  <c r="AS508" i="180"/>
  <c r="AS513" i="180"/>
  <c r="AS514" i="180"/>
  <c r="AS515" i="180"/>
  <c r="AS516" i="180"/>
  <c r="AS517" i="180"/>
  <c r="AS518" i="180"/>
  <c r="AS519" i="180"/>
  <c r="AS520" i="180"/>
  <c r="AS521" i="180"/>
  <c r="AS522" i="180"/>
  <c r="AS523" i="180"/>
  <c r="AS524" i="180"/>
  <c r="AS525" i="180"/>
  <c r="AS527" i="180"/>
  <c r="AS528" i="180"/>
  <c r="AS529" i="180"/>
  <c r="AS530" i="180"/>
  <c r="AS531" i="180"/>
  <c r="AS532" i="180"/>
  <c r="AS533" i="180"/>
  <c r="AS538" i="180"/>
  <c r="AS563" i="180"/>
  <c r="AS567" i="180"/>
  <c r="AS571" i="180"/>
  <c r="AS572" i="180"/>
  <c r="AS597" i="180"/>
  <c r="AS598" i="180"/>
  <c r="AS602" i="180"/>
  <c r="AS624" i="180"/>
  <c r="AS628" i="180"/>
  <c r="AS629" i="180"/>
  <c r="AS630" i="180"/>
  <c r="AS632" i="180"/>
  <c r="AS640" i="180"/>
  <c r="AS641" i="180"/>
  <c r="AS653" i="180"/>
  <c r="AS655" i="180"/>
  <c r="AS656" i="180"/>
  <c r="AS662" i="180"/>
  <c r="AS664" i="180"/>
  <c r="AS669" i="180"/>
  <c r="AS671" i="180"/>
  <c r="AS672" i="180"/>
  <c r="AS683" i="180"/>
  <c r="AS684" i="180"/>
  <c r="AS685" i="180"/>
  <c r="AS688" i="180"/>
  <c r="AS694" i="180"/>
  <c r="AS695" i="180"/>
  <c r="AS696" i="180"/>
  <c r="AS698" i="180"/>
  <c r="AS699" i="180"/>
  <c r="AS700" i="180"/>
  <c r="AS702" i="180"/>
  <c r="AS718" i="180"/>
  <c r="AS719" i="180"/>
  <c r="AS722" i="180"/>
  <c r="AS723" i="180"/>
  <c r="AS724" i="180"/>
  <c r="AS725" i="180"/>
  <c r="AS726" i="180"/>
  <c r="AS727" i="180"/>
  <c r="AS728" i="180"/>
  <c r="AS729" i="180"/>
  <c r="AS730" i="180"/>
  <c r="AS731" i="180"/>
  <c r="AS732" i="180"/>
  <c r="AS738" i="180"/>
  <c r="AS747" i="180"/>
  <c r="AS748" i="180"/>
  <c r="AS752" i="180"/>
  <c r="AS753" i="180"/>
  <c r="AS754" i="180"/>
  <c r="AS755" i="180"/>
  <c r="AS756" i="180"/>
  <c r="AS757" i="180"/>
  <c r="AS758" i="180"/>
  <c r="AS759" i="180"/>
  <c r="AS760" i="180"/>
  <c r="AS761" i="180"/>
  <c r="AS762" i="180"/>
  <c r="AS774" i="180"/>
  <c r="AS775" i="180"/>
  <c r="AS779" i="180"/>
  <c r="AS781" i="180"/>
  <c r="AS783" i="180"/>
  <c r="AS784" i="180"/>
  <c r="AS785" i="180"/>
  <c r="AS786" i="180"/>
  <c r="AS787" i="180"/>
  <c r="AS788" i="180"/>
  <c r="AS789" i="180"/>
  <c r="AS790" i="180"/>
  <c r="AS791" i="180"/>
  <c r="AS792" i="180"/>
  <c r="AS802" i="180"/>
  <c r="AS833" i="180"/>
  <c r="AS836" i="180"/>
  <c r="AS837" i="180"/>
  <c r="AS839" i="180"/>
  <c r="AS840" i="180"/>
  <c r="AS866" i="180"/>
  <c r="AS868" i="180"/>
  <c r="AS869" i="180"/>
  <c r="AS871" i="180"/>
  <c r="AS872" i="180"/>
  <c r="AS893" i="180"/>
  <c r="AS895" i="180"/>
  <c r="AS896" i="180"/>
  <c r="AS901" i="180"/>
  <c r="AS902" i="180"/>
  <c r="AS918" i="180"/>
  <c r="AS923" i="180"/>
  <c r="AS924" i="180"/>
  <c r="AS926" i="180"/>
  <c r="AS927" i="180"/>
  <c r="AS928" i="180"/>
  <c r="AS930" i="180"/>
  <c r="AS931" i="180"/>
  <c r="AS932" i="180"/>
  <c r="AS945" i="180"/>
  <c r="AS953" i="180"/>
  <c r="AS957" i="180"/>
  <c r="AS958" i="180"/>
  <c r="AS959" i="180"/>
  <c r="AS960" i="180"/>
  <c r="AS961" i="180"/>
  <c r="AS962" i="180"/>
  <c r="AS983" i="180"/>
  <c r="AS984" i="180"/>
  <c r="AS985" i="180"/>
  <c r="AS986" i="180"/>
  <c r="AS988" i="180"/>
  <c r="AS989" i="180"/>
  <c r="AS990" i="180"/>
  <c r="AS991" i="180"/>
  <c r="AS994" i="180"/>
  <c r="AS995" i="180"/>
  <c r="AS996" i="180"/>
  <c r="AS997" i="180"/>
  <c r="AS998" i="180"/>
  <c r="AS999" i="180"/>
  <c r="AS1000" i="180"/>
  <c r="AS1001" i="180"/>
  <c r="AS1014" i="180"/>
  <c r="AS1018" i="180"/>
  <c r="AS1020" i="180"/>
  <c r="AS1022" i="180"/>
  <c r="AS1023" i="180"/>
  <c r="AS1024" i="180"/>
  <c r="AS1025" i="180"/>
  <c r="AS1026" i="180"/>
  <c r="AS1027" i="180"/>
  <c r="AS1028" i="180"/>
  <c r="AS1029" i="180"/>
  <c r="AS1030" i="180"/>
  <c r="AS1031" i="180"/>
  <c r="AS1032" i="180"/>
  <c r="AS1045" i="180"/>
  <c r="AS1053" i="180"/>
  <c r="AS1054" i="180"/>
  <c r="AS1055" i="180"/>
  <c r="AS1056" i="180"/>
  <c r="AS1057" i="180"/>
  <c r="AS1058" i="180"/>
  <c r="AS1059" i="180"/>
  <c r="AS1060" i="180"/>
  <c r="AS1061" i="180"/>
  <c r="AS1062" i="180"/>
  <c r="AS1074" i="180"/>
  <c r="AS1076" i="180"/>
  <c r="AS1078" i="180"/>
  <c r="AS1082" i="180"/>
  <c r="AN3" i="180"/>
  <c r="AN4" i="180"/>
  <c r="AN5" i="180"/>
  <c r="AN6" i="180"/>
  <c r="AN8" i="180"/>
  <c r="AN9" i="180"/>
  <c r="AN11" i="180"/>
  <c r="AN12" i="180"/>
  <c r="AN33" i="180"/>
  <c r="AN34" i="180"/>
  <c r="AN35" i="180"/>
  <c r="AN36" i="180"/>
  <c r="AN37" i="180"/>
  <c r="AN38" i="180"/>
  <c r="AN39" i="180"/>
  <c r="AN40" i="180"/>
  <c r="AN41" i="180"/>
  <c r="AN42" i="180"/>
  <c r="AN65" i="180"/>
  <c r="AN66" i="180"/>
  <c r="AN67" i="180"/>
  <c r="AN68" i="180"/>
  <c r="AN69" i="180"/>
  <c r="AN70" i="180"/>
  <c r="AN71" i="180"/>
  <c r="AN72" i="180"/>
  <c r="AN93" i="180"/>
  <c r="AN94" i="180"/>
  <c r="AN95" i="180"/>
  <c r="AN96" i="180"/>
  <c r="AN97" i="180"/>
  <c r="AN98" i="180"/>
  <c r="AN99" i="180"/>
  <c r="AN100" i="180"/>
  <c r="AN101" i="180"/>
  <c r="AN102" i="180"/>
  <c r="AN103" i="180"/>
  <c r="AN104" i="180"/>
  <c r="AN105" i="180"/>
  <c r="AN106" i="180"/>
  <c r="AN107" i="180"/>
  <c r="AN108" i="180"/>
  <c r="AN109" i="180"/>
  <c r="AN110" i="180"/>
  <c r="AN111" i="180"/>
  <c r="AN112" i="180"/>
  <c r="AN123" i="180"/>
  <c r="AN124" i="180"/>
  <c r="AN125" i="180"/>
  <c r="AN126" i="180"/>
  <c r="AN127" i="180"/>
  <c r="AN128" i="180"/>
  <c r="AN129" i="180"/>
  <c r="AN130" i="180"/>
  <c r="AN131" i="180"/>
  <c r="AN132" i="180"/>
  <c r="AN133" i="180"/>
  <c r="AN134" i="180"/>
  <c r="AN135" i="180"/>
  <c r="AN136" i="180"/>
  <c r="AN137" i="180"/>
  <c r="AN138" i="180"/>
  <c r="AN139" i="180"/>
  <c r="AN140" i="180"/>
  <c r="AN141" i="180"/>
  <c r="AN142" i="180"/>
  <c r="AN153" i="180"/>
  <c r="AN154" i="180"/>
  <c r="AN155" i="180"/>
  <c r="AN156" i="180"/>
  <c r="AN157" i="180"/>
  <c r="AN158" i="180"/>
  <c r="AN159" i="180"/>
  <c r="AN160" i="180"/>
  <c r="AN161" i="180"/>
  <c r="AN162" i="180"/>
  <c r="AN163" i="180"/>
  <c r="AN164" i="180"/>
  <c r="AN165" i="180"/>
  <c r="AN166" i="180"/>
  <c r="AN167" i="180"/>
  <c r="AN168" i="180"/>
  <c r="AN169" i="180"/>
  <c r="AN170" i="180"/>
  <c r="AN171" i="180"/>
  <c r="AN172" i="180"/>
  <c r="AN179" i="180"/>
  <c r="AN183" i="180"/>
  <c r="AN184" i="180"/>
  <c r="AN185" i="180"/>
  <c r="AN186" i="180"/>
  <c r="AN187" i="180"/>
  <c r="AN188" i="180"/>
  <c r="AN189" i="180"/>
  <c r="AN190" i="180"/>
  <c r="AN191" i="180"/>
  <c r="AN192" i="180"/>
  <c r="AN193" i="180"/>
  <c r="AN194" i="180"/>
  <c r="AN195" i="180"/>
  <c r="AN196" i="180"/>
  <c r="AN197" i="180"/>
  <c r="AN198" i="180"/>
  <c r="AN199" i="180"/>
  <c r="AN200" i="180"/>
  <c r="AN201" i="180"/>
  <c r="AN202" i="180"/>
  <c r="AN203" i="180"/>
  <c r="AN204" i="180"/>
  <c r="AN205" i="180"/>
  <c r="AN206" i="180"/>
  <c r="AN207" i="180"/>
  <c r="AN209" i="180"/>
  <c r="AN210" i="180"/>
  <c r="AN211" i="180"/>
  <c r="AN212" i="180"/>
  <c r="AN213" i="180"/>
  <c r="AN214" i="180"/>
  <c r="AN215" i="180"/>
  <c r="AN216" i="180"/>
  <c r="AN217" i="180"/>
  <c r="AN218" i="180"/>
  <c r="AN219" i="180"/>
  <c r="AN220" i="180"/>
  <c r="AN221" i="180"/>
  <c r="AN222" i="180"/>
  <c r="AN223" i="180"/>
  <c r="AN224" i="180"/>
  <c r="AN225" i="180"/>
  <c r="AN226" i="180"/>
  <c r="AN227" i="180"/>
  <c r="AN228" i="180"/>
  <c r="AN229" i="180"/>
  <c r="AN230" i="180"/>
  <c r="AN231" i="180"/>
  <c r="AN232" i="180"/>
  <c r="AN233" i="180"/>
  <c r="AN234" i="180"/>
  <c r="AN235" i="180"/>
  <c r="AN236" i="180"/>
  <c r="AN237" i="180"/>
  <c r="AN238" i="180"/>
  <c r="AN239" i="180"/>
  <c r="AN240" i="180"/>
  <c r="AN241" i="180"/>
  <c r="AN242" i="180"/>
  <c r="AN243" i="180"/>
  <c r="AN244" i="180"/>
  <c r="AN245" i="180"/>
  <c r="AN246" i="180"/>
  <c r="AN247" i="180"/>
  <c r="AN248" i="180"/>
  <c r="AN249" i="180"/>
  <c r="AN250" i="180"/>
  <c r="AN251" i="180"/>
  <c r="AN252" i="180"/>
  <c r="AN253" i="180"/>
  <c r="AN254" i="180"/>
  <c r="AN255" i="180"/>
  <c r="AN256" i="180"/>
  <c r="AN257" i="180"/>
  <c r="AN258" i="180"/>
  <c r="AN259" i="180"/>
  <c r="AN260" i="180"/>
  <c r="AN261" i="180"/>
  <c r="AN262" i="180"/>
  <c r="AN263" i="180"/>
  <c r="AN264" i="180"/>
  <c r="AN265" i="180"/>
  <c r="AN266" i="180"/>
  <c r="AN267" i="180"/>
  <c r="AN268" i="180"/>
  <c r="AN269" i="180"/>
  <c r="AN270" i="180"/>
  <c r="AN271" i="180"/>
  <c r="AN272" i="180"/>
  <c r="AN297" i="180"/>
  <c r="AN329" i="180"/>
  <c r="AN363" i="180"/>
  <c r="AN364" i="180"/>
  <c r="AN365" i="180"/>
  <c r="AN366" i="180"/>
  <c r="AN367" i="180"/>
  <c r="AN368" i="180"/>
  <c r="AN369" i="180"/>
  <c r="AN370" i="180"/>
  <c r="AN371" i="180"/>
  <c r="AN372" i="180"/>
  <c r="AN386" i="180"/>
  <c r="AN393" i="180"/>
  <c r="AN394" i="180"/>
  <c r="AN395" i="180"/>
  <c r="AN396" i="180"/>
  <c r="AN397" i="180"/>
  <c r="AN398" i="180"/>
  <c r="AN399" i="180"/>
  <c r="AN400" i="180"/>
  <c r="AN401" i="180"/>
  <c r="AN402" i="180"/>
  <c r="AN423" i="180"/>
  <c r="AN424" i="180"/>
  <c r="AN425" i="180"/>
  <c r="AN426" i="180"/>
  <c r="AN427" i="180"/>
  <c r="AN428" i="180"/>
  <c r="AN429" i="180"/>
  <c r="AN430" i="180"/>
  <c r="AN431" i="180"/>
  <c r="AN432" i="180"/>
  <c r="AN451" i="180"/>
  <c r="AN453" i="180"/>
  <c r="AN454" i="180"/>
  <c r="AN455" i="180"/>
  <c r="AN456" i="180"/>
  <c r="AN457" i="180"/>
  <c r="AN458" i="180"/>
  <c r="AN459" i="180"/>
  <c r="AN460" i="180"/>
  <c r="AN461" i="180"/>
  <c r="AN462" i="180"/>
  <c r="AN463" i="180"/>
  <c r="AN464" i="180"/>
  <c r="AN465" i="180"/>
  <c r="AN466" i="180"/>
  <c r="AN467" i="180"/>
  <c r="AN468" i="180"/>
  <c r="AN469" i="180"/>
  <c r="AN470" i="180"/>
  <c r="AN471" i="180"/>
  <c r="AN472" i="180"/>
  <c r="AN476" i="180"/>
  <c r="AN481" i="180"/>
  <c r="AN483" i="180"/>
  <c r="AN484" i="180"/>
  <c r="AN485" i="180"/>
  <c r="AN486" i="180"/>
  <c r="AN487" i="180"/>
  <c r="AN488" i="180"/>
  <c r="AN489" i="180"/>
  <c r="AN490" i="180"/>
  <c r="AN491" i="180"/>
  <c r="AN492" i="180"/>
  <c r="AN493" i="180"/>
  <c r="AN494" i="180"/>
  <c r="AN495" i="180"/>
  <c r="AN496" i="180"/>
  <c r="AN497" i="180"/>
  <c r="AN498" i="180"/>
  <c r="AN499" i="180"/>
  <c r="AN500" i="180"/>
  <c r="AN501" i="180"/>
  <c r="AN502" i="180"/>
  <c r="AN503" i="180"/>
  <c r="AN508" i="180"/>
  <c r="AN513" i="180"/>
  <c r="AN514" i="180"/>
  <c r="AN515" i="180"/>
  <c r="AN516" i="180"/>
  <c r="AN517" i="180"/>
  <c r="AN518" i="180"/>
  <c r="AN519" i="180"/>
  <c r="AN520" i="180"/>
  <c r="AN521" i="180"/>
  <c r="AN522" i="180"/>
  <c r="AN523" i="180"/>
  <c r="AN524" i="180"/>
  <c r="AN525" i="180"/>
  <c r="AN527" i="180"/>
  <c r="AN528" i="180"/>
  <c r="AN529" i="180"/>
  <c r="AN530" i="180"/>
  <c r="AN531" i="180"/>
  <c r="AN532" i="180"/>
  <c r="AN533" i="180"/>
  <c r="AN538" i="180"/>
  <c r="AN563" i="180"/>
  <c r="AN567" i="180"/>
  <c r="AN571" i="180"/>
  <c r="AN572" i="180"/>
  <c r="AN597" i="180"/>
  <c r="AN598" i="180"/>
  <c r="AN602" i="180"/>
  <c r="AN624" i="180"/>
  <c r="AN628" i="180"/>
  <c r="AN629" i="180"/>
  <c r="AN630" i="180"/>
  <c r="AN632" i="180"/>
  <c r="AN640" i="180"/>
  <c r="AN641" i="180"/>
  <c r="AN653" i="180"/>
  <c r="AN655" i="180"/>
  <c r="AN656" i="180"/>
  <c r="AN662" i="180"/>
  <c r="AN664" i="180"/>
  <c r="AN669" i="180"/>
  <c r="AN671" i="180"/>
  <c r="AN672" i="180"/>
  <c r="AN683" i="180"/>
  <c r="AN684" i="180"/>
  <c r="AN685" i="180"/>
  <c r="AN688" i="180"/>
  <c r="AN694" i="180"/>
  <c r="AN695" i="180"/>
  <c r="AN696" i="180"/>
  <c r="AN698" i="180"/>
  <c r="AN699" i="180"/>
  <c r="AN700" i="180"/>
  <c r="AN702" i="180"/>
  <c r="AN718" i="180"/>
  <c r="AN719" i="180"/>
  <c r="AN722" i="180"/>
  <c r="AN723" i="180"/>
  <c r="AN724" i="180"/>
  <c r="AN725" i="180"/>
  <c r="AN726" i="180"/>
  <c r="AN727" i="180"/>
  <c r="AN728" i="180"/>
  <c r="AN729" i="180"/>
  <c r="AN730" i="180"/>
  <c r="AN731" i="180"/>
  <c r="AN732" i="180"/>
  <c r="AN738" i="180"/>
  <c r="AN747" i="180"/>
  <c r="AN748" i="180"/>
  <c r="AN752" i="180"/>
  <c r="AN753" i="180"/>
  <c r="AN754" i="180"/>
  <c r="AN755" i="180"/>
  <c r="AN756" i="180"/>
  <c r="AN757" i="180"/>
  <c r="AN758" i="180"/>
  <c r="AN759" i="180"/>
  <c r="AN760" i="180"/>
  <c r="AN761" i="180"/>
  <c r="AN762" i="180"/>
  <c r="AN774" i="180"/>
  <c r="AN775" i="180"/>
  <c r="AN779" i="180"/>
  <c r="AN781" i="180"/>
  <c r="AN783" i="180"/>
  <c r="AN784" i="180"/>
  <c r="AN785" i="180"/>
  <c r="AN786" i="180"/>
  <c r="AN787" i="180"/>
  <c r="AN788" i="180"/>
  <c r="AN789" i="180"/>
  <c r="AN790" i="180"/>
  <c r="AN791" i="180"/>
  <c r="AN792" i="180"/>
  <c r="AN802" i="180"/>
  <c r="AN833" i="180"/>
  <c r="AN836" i="180"/>
  <c r="AN837" i="180"/>
  <c r="AN839" i="180"/>
  <c r="AN840" i="180"/>
  <c r="AN866" i="180"/>
  <c r="AN868" i="180"/>
  <c r="AN869" i="180"/>
  <c r="AN871" i="180"/>
  <c r="AN872" i="180"/>
  <c r="AN893" i="180"/>
  <c r="AN895" i="180"/>
  <c r="AN896" i="180"/>
  <c r="AN901" i="180"/>
  <c r="AN902" i="180"/>
  <c r="AN918" i="180"/>
  <c r="AN923" i="180"/>
  <c r="AN924" i="180"/>
  <c r="AN926" i="180"/>
  <c r="AN927" i="180"/>
  <c r="AN928" i="180"/>
  <c r="AN930" i="180"/>
  <c r="AN931" i="180"/>
  <c r="AN932" i="180"/>
  <c r="AN945" i="180"/>
  <c r="AN953" i="180"/>
  <c r="AN957" i="180"/>
  <c r="AN958" i="180"/>
  <c r="AN959" i="180"/>
  <c r="AN960" i="180"/>
  <c r="AN961" i="180"/>
  <c r="AN962" i="180"/>
  <c r="AN983" i="180"/>
  <c r="AN984" i="180"/>
  <c r="AN985" i="180"/>
  <c r="AN986" i="180"/>
  <c r="AN988" i="180"/>
  <c r="AN989" i="180"/>
  <c r="AN990" i="180"/>
  <c r="AN991" i="180"/>
  <c r="AN994" i="180"/>
  <c r="AN995" i="180"/>
  <c r="AN996" i="180"/>
  <c r="AN997" i="180"/>
  <c r="AN998" i="180"/>
  <c r="AN999" i="180"/>
  <c r="AN1000" i="180"/>
  <c r="AN1001" i="180"/>
  <c r="AN1014" i="180"/>
  <c r="AN1018" i="180"/>
  <c r="AN1020" i="180"/>
  <c r="AN1022" i="180"/>
  <c r="AN1023" i="180"/>
  <c r="AN1024" i="180"/>
  <c r="AN1025" i="180"/>
  <c r="AN1026" i="180"/>
  <c r="AN1027" i="180"/>
  <c r="AN1028" i="180"/>
  <c r="AN1029" i="180"/>
  <c r="AN1030" i="180"/>
  <c r="AN1031" i="180"/>
  <c r="AN1032" i="180"/>
  <c r="AN1045" i="180"/>
  <c r="AN1053" i="180"/>
  <c r="AN1054" i="180"/>
  <c r="AN1055" i="180"/>
  <c r="AN1056" i="180"/>
  <c r="AN1057" i="180"/>
  <c r="AN1058" i="180"/>
  <c r="AN1059" i="180"/>
  <c r="AN1060" i="180"/>
  <c r="AN1061" i="180"/>
  <c r="AN1062" i="180"/>
  <c r="AN1074" i="180"/>
  <c r="AN1076" i="180"/>
  <c r="AN1078" i="180"/>
  <c r="AN1082" i="180"/>
  <c r="AI3" i="180"/>
  <c r="AI4" i="180"/>
  <c r="AI5" i="180"/>
  <c r="AI6" i="180"/>
  <c r="AI8" i="180"/>
  <c r="AI9" i="180"/>
  <c r="AI11" i="180"/>
  <c r="AI12" i="180"/>
  <c r="AI33" i="180"/>
  <c r="AI34" i="180"/>
  <c r="AI35" i="180"/>
  <c r="AI36" i="180"/>
  <c r="AI37" i="180"/>
  <c r="AI38" i="180"/>
  <c r="AI39" i="180"/>
  <c r="AI40" i="180"/>
  <c r="AI41" i="180"/>
  <c r="AI42" i="180"/>
  <c r="AI65" i="180"/>
  <c r="AI66" i="180"/>
  <c r="AI67" i="180"/>
  <c r="AI68" i="180"/>
  <c r="AI69" i="180"/>
  <c r="AI70" i="180"/>
  <c r="AI71" i="180"/>
  <c r="AI72" i="180"/>
  <c r="AI93" i="180"/>
  <c r="AI94" i="180"/>
  <c r="AI95" i="180"/>
  <c r="AI96" i="180"/>
  <c r="AI97" i="180"/>
  <c r="AI98" i="180"/>
  <c r="AI99" i="180"/>
  <c r="AI100" i="180"/>
  <c r="AI101" i="180"/>
  <c r="AI102" i="180"/>
  <c r="AI103" i="180"/>
  <c r="AI104" i="180"/>
  <c r="AI105" i="180"/>
  <c r="AI106" i="180"/>
  <c r="AI107" i="180"/>
  <c r="AI108" i="180"/>
  <c r="AI109" i="180"/>
  <c r="AI110" i="180"/>
  <c r="AI111" i="180"/>
  <c r="AI112" i="180"/>
  <c r="AI123" i="180"/>
  <c r="AI124" i="180"/>
  <c r="AI125" i="180"/>
  <c r="AI126" i="180"/>
  <c r="AI127" i="180"/>
  <c r="AI128" i="180"/>
  <c r="AI129" i="180"/>
  <c r="AI130" i="180"/>
  <c r="AI131" i="180"/>
  <c r="AI132" i="180"/>
  <c r="AI133" i="180"/>
  <c r="AI134" i="180"/>
  <c r="AI135" i="180"/>
  <c r="AI136" i="180"/>
  <c r="AI137" i="180"/>
  <c r="AI138" i="180"/>
  <c r="AI139" i="180"/>
  <c r="AI140" i="180"/>
  <c r="AI141" i="180"/>
  <c r="AI142" i="180"/>
  <c r="AI153" i="180"/>
  <c r="AI154" i="180"/>
  <c r="AI155" i="180"/>
  <c r="AI156" i="180"/>
  <c r="AI157" i="180"/>
  <c r="AI158" i="180"/>
  <c r="AI159" i="180"/>
  <c r="AI160" i="180"/>
  <c r="AI161" i="180"/>
  <c r="AI162" i="180"/>
  <c r="AI163" i="180"/>
  <c r="AI164" i="180"/>
  <c r="AI165" i="180"/>
  <c r="AI166" i="180"/>
  <c r="AI167" i="180"/>
  <c r="AI168" i="180"/>
  <c r="AI169" i="180"/>
  <c r="AI170" i="180"/>
  <c r="AI171" i="180"/>
  <c r="AI172" i="180"/>
  <c r="AI179" i="180"/>
  <c r="AI183" i="180"/>
  <c r="AI184" i="180"/>
  <c r="AI185" i="180"/>
  <c r="AI186" i="180"/>
  <c r="AI187" i="180"/>
  <c r="AI188" i="180"/>
  <c r="AI189" i="180"/>
  <c r="AI190" i="180"/>
  <c r="AI191" i="180"/>
  <c r="AI192" i="180"/>
  <c r="AI193" i="180"/>
  <c r="AI194" i="180"/>
  <c r="AI195" i="180"/>
  <c r="AI196" i="180"/>
  <c r="AI197" i="180"/>
  <c r="AI198" i="180"/>
  <c r="AI199" i="180"/>
  <c r="AI200" i="180"/>
  <c r="AI201" i="180"/>
  <c r="AI202" i="180"/>
  <c r="AI203" i="180"/>
  <c r="AI204" i="180"/>
  <c r="AI205" i="180"/>
  <c r="AI206" i="180"/>
  <c r="AI207" i="180"/>
  <c r="AI209" i="180"/>
  <c r="AI210" i="180"/>
  <c r="AI211" i="180"/>
  <c r="AI212" i="180"/>
  <c r="AI213" i="180"/>
  <c r="AI214" i="180"/>
  <c r="AI215" i="180"/>
  <c r="AI216" i="180"/>
  <c r="AI217" i="180"/>
  <c r="AI218" i="180"/>
  <c r="AI219" i="180"/>
  <c r="AI220" i="180"/>
  <c r="AI221" i="180"/>
  <c r="AI222" i="180"/>
  <c r="AI223" i="180"/>
  <c r="AI224" i="180"/>
  <c r="AI225" i="180"/>
  <c r="AI226" i="180"/>
  <c r="AI227" i="180"/>
  <c r="AI228" i="180"/>
  <c r="AI229" i="180"/>
  <c r="AI230" i="180"/>
  <c r="AI231" i="180"/>
  <c r="AI232" i="180"/>
  <c r="AI233" i="180"/>
  <c r="AI234" i="180"/>
  <c r="AI235" i="180"/>
  <c r="AI236" i="180"/>
  <c r="AI237" i="180"/>
  <c r="AI238" i="180"/>
  <c r="AI239" i="180"/>
  <c r="AI240" i="180"/>
  <c r="AI241" i="180"/>
  <c r="AI242" i="180"/>
  <c r="AI243" i="180"/>
  <c r="AI244" i="180"/>
  <c r="AI245" i="180"/>
  <c r="AI246" i="180"/>
  <c r="AI247" i="180"/>
  <c r="AI248" i="180"/>
  <c r="AI249" i="180"/>
  <c r="AI250" i="180"/>
  <c r="AI251" i="180"/>
  <c r="AI252" i="180"/>
  <c r="AI253" i="180"/>
  <c r="AI254" i="180"/>
  <c r="AI255" i="180"/>
  <c r="AI256" i="180"/>
  <c r="AI257" i="180"/>
  <c r="AI258" i="180"/>
  <c r="AI259" i="180"/>
  <c r="AI260" i="180"/>
  <c r="AI261" i="180"/>
  <c r="AI262" i="180"/>
  <c r="AI263" i="180"/>
  <c r="AI264" i="180"/>
  <c r="AI265" i="180"/>
  <c r="AI266" i="180"/>
  <c r="AI267" i="180"/>
  <c r="AI268" i="180"/>
  <c r="AI269" i="180"/>
  <c r="AI270" i="180"/>
  <c r="AI272" i="180"/>
  <c r="AI297" i="180"/>
  <c r="AI329" i="180"/>
  <c r="AI363" i="180"/>
  <c r="AI364" i="180"/>
  <c r="AI365" i="180"/>
  <c r="AI366" i="180"/>
  <c r="AI367" i="180"/>
  <c r="AI368" i="180"/>
  <c r="AI369" i="180"/>
  <c r="AI370" i="180"/>
  <c r="AI371" i="180"/>
  <c r="AI372" i="180"/>
  <c r="AI386" i="180"/>
  <c r="AI393" i="180"/>
  <c r="AI394" i="180"/>
  <c r="AI395" i="180"/>
  <c r="AI396" i="180"/>
  <c r="AI397" i="180"/>
  <c r="AI398" i="180"/>
  <c r="AI399" i="180"/>
  <c r="AI400" i="180"/>
  <c r="AI401" i="180"/>
  <c r="AI402" i="180"/>
  <c r="AI423" i="180"/>
  <c r="AI424" i="180"/>
  <c r="AI425" i="180"/>
  <c r="AI426" i="180"/>
  <c r="AI427" i="180"/>
  <c r="AI428" i="180"/>
  <c r="AI429" i="180"/>
  <c r="AI430" i="180"/>
  <c r="AI431" i="180"/>
  <c r="AI432" i="180"/>
  <c r="AI451" i="180"/>
  <c r="AI453" i="180"/>
  <c r="AI454" i="180"/>
  <c r="AI455" i="180"/>
  <c r="AI456" i="180"/>
  <c r="AI457" i="180"/>
  <c r="AI458" i="180"/>
  <c r="AI459" i="180"/>
  <c r="AI460" i="180"/>
  <c r="AI461" i="180"/>
  <c r="AI462" i="180"/>
  <c r="AI463" i="180"/>
  <c r="AI464" i="180"/>
  <c r="AI465" i="180"/>
  <c r="AI466" i="180"/>
  <c r="AI467" i="180"/>
  <c r="AI468" i="180"/>
  <c r="AI469" i="180"/>
  <c r="AI470" i="180"/>
  <c r="AI471" i="180"/>
  <c r="AI472" i="180"/>
  <c r="AI476" i="180"/>
  <c r="AI481" i="180"/>
  <c r="AI483" i="180"/>
  <c r="AI484" i="180"/>
  <c r="AI485" i="180"/>
  <c r="AI486" i="180"/>
  <c r="AI487" i="180"/>
  <c r="AI488" i="180"/>
  <c r="AI489" i="180"/>
  <c r="AI490" i="180"/>
  <c r="AI491" i="180"/>
  <c r="AI492" i="180"/>
  <c r="AI493" i="180"/>
  <c r="AI494" i="180"/>
  <c r="AI495" i="180"/>
  <c r="AI496" i="180"/>
  <c r="AI497" i="180"/>
  <c r="AI498" i="180"/>
  <c r="AI499" i="180"/>
  <c r="AI500" i="180"/>
  <c r="AI501" i="180"/>
  <c r="AI502" i="180"/>
  <c r="AI503" i="180"/>
  <c r="AI508" i="180"/>
  <c r="AI513" i="180"/>
  <c r="AI514" i="180"/>
  <c r="AI515" i="180"/>
  <c r="AI516" i="180"/>
  <c r="AI517" i="180"/>
  <c r="AI518" i="180"/>
  <c r="AI519" i="180"/>
  <c r="AI520" i="180"/>
  <c r="AI521" i="180"/>
  <c r="AI522" i="180"/>
  <c r="AI523" i="180"/>
  <c r="AI524" i="180"/>
  <c r="AI525" i="180"/>
  <c r="AI527" i="180"/>
  <c r="AI528" i="180"/>
  <c r="AI529" i="180"/>
  <c r="AI530" i="180"/>
  <c r="AI531" i="180"/>
  <c r="AI532" i="180"/>
  <c r="AI533" i="180"/>
  <c r="AI538" i="180"/>
  <c r="AI563" i="180"/>
  <c r="AI567" i="180"/>
  <c r="AI571" i="180"/>
  <c r="AI572" i="180"/>
  <c r="AI597" i="180"/>
  <c r="AI598" i="180"/>
  <c r="AI602" i="180"/>
  <c r="AI624" i="180"/>
  <c r="AI628" i="180"/>
  <c r="AI629" i="180"/>
  <c r="AI630" i="180"/>
  <c r="AI632" i="180"/>
  <c r="AI640" i="180"/>
  <c r="AI641" i="180"/>
  <c r="AI653" i="180"/>
  <c r="AI655" i="180"/>
  <c r="AI656" i="180"/>
  <c r="AI662" i="180"/>
  <c r="AI664" i="180"/>
  <c r="AI669" i="180"/>
  <c r="AI671" i="180"/>
  <c r="AI672" i="180"/>
  <c r="AI683" i="180"/>
  <c r="AI684" i="180"/>
  <c r="AI685" i="180"/>
  <c r="AI688" i="180"/>
  <c r="AI694" i="180"/>
  <c r="AI695" i="180"/>
  <c r="AI696" i="180"/>
  <c r="AI698" i="180"/>
  <c r="AI699" i="180"/>
  <c r="AI700" i="180"/>
  <c r="AI702" i="180"/>
  <c r="AI718" i="180"/>
  <c r="AI719" i="180"/>
  <c r="AI722" i="180"/>
  <c r="AI723" i="180"/>
  <c r="AI724" i="180"/>
  <c r="AI725" i="180"/>
  <c r="AI726" i="180"/>
  <c r="AI727" i="180"/>
  <c r="AI728" i="180"/>
  <c r="AI729" i="180"/>
  <c r="AI730" i="180"/>
  <c r="AI731" i="180"/>
  <c r="AI732" i="180"/>
  <c r="AI738" i="180"/>
  <c r="AI747" i="180"/>
  <c r="AI748" i="180"/>
  <c r="AI752" i="180"/>
  <c r="AI753" i="180"/>
  <c r="AI754" i="180"/>
  <c r="AI755" i="180"/>
  <c r="AI756" i="180"/>
  <c r="AI757" i="180"/>
  <c r="AI758" i="180"/>
  <c r="AI759" i="180"/>
  <c r="AI760" i="180"/>
  <c r="AI761" i="180"/>
  <c r="AI762" i="180"/>
  <c r="AI774" i="180"/>
  <c r="AI775" i="180"/>
  <c r="AI779" i="180"/>
  <c r="AI781" i="180"/>
  <c r="AI783" i="180"/>
  <c r="AI784" i="180"/>
  <c r="AI785" i="180"/>
  <c r="AI786" i="180"/>
  <c r="AI787" i="180"/>
  <c r="AI788" i="180"/>
  <c r="AI789" i="180"/>
  <c r="AI790" i="180"/>
  <c r="AI791" i="180"/>
  <c r="AI792" i="180"/>
  <c r="AI802" i="180"/>
  <c r="AI833" i="180"/>
  <c r="AI836" i="180"/>
  <c r="AI837" i="180"/>
  <c r="AI839" i="180"/>
  <c r="AI840" i="180"/>
  <c r="AI866" i="180"/>
  <c r="AI868" i="180"/>
  <c r="AI869" i="180"/>
  <c r="AI871" i="180"/>
  <c r="AI872" i="180"/>
  <c r="AI893" i="180"/>
  <c r="AI895" i="180"/>
  <c r="AI896" i="180"/>
  <c r="AI901" i="180"/>
  <c r="AI902" i="180"/>
  <c r="AI918" i="180"/>
  <c r="AI923" i="180"/>
  <c r="AI924" i="180"/>
  <c r="AI926" i="180"/>
  <c r="AI927" i="180"/>
  <c r="AI928" i="180"/>
  <c r="AI930" i="180"/>
  <c r="AI931" i="180"/>
  <c r="AI932" i="180"/>
  <c r="AI945" i="180"/>
  <c r="AI953" i="180"/>
  <c r="AI957" i="180"/>
  <c r="AI958" i="180"/>
  <c r="AI959" i="180"/>
  <c r="AI960" i="180"/>
  <c r="AI961" i="180"/>
  <c r="AI962" i="180"/>
  <c r="AI983" i="180"/>
  <c r="AI984" i="180"/>
  <c r="AI985" i="180"/>
  <c r="AI986" i="180"/>
  <c r="AI988" i="180"/>
  <c r="AI989" i="180"/>
  <c r="AI990" i="180"/>
  <c r="AI991" i="180"/>
  <c r="AI994" i="180"/>
  <c r="AI995" i="180"/>
  <c r="AI996" i="180"/>
  <c r="AI997" i="180"/>
  <c r="AI998" i="180"/>
  <c r="AI999" i="180"/>
  <c r="AI1000" i="180"/>
  <c r="AI1001" i="180"/>
  <c r="AI1014" i="180"/>
  <c r="AI1018" i="180"/>
  <c r="AI1020" i="180"/>
  <c r="AI1022" i="180"/>
  <c r="AI1023" i="180"/>
  <c r="AI1024" i="180"/>
  <c r="AI1025" i="180"/>
  <c r="AI1026" i="180"/>
  <c r="AI1027" i="180"/>
  <c r="AI1028" i="180"/>
  <c r="AI1029" i="180"/>
  <c r="AI1030" i="180"/>
  <c r="AI1031" i="180"/>
  <c r="AI1032" i="180"/>
  <c r="AI1045" i="180"/>
  <c r="AI1053" i="180"/>
  <c r="AI1054" i="180"/>
  <c r="AI1055" i="180"/>
  <c r="AI1056" i="180"/>
  <c r="AI1057" i="180"/>
  <c r="AI1058" i="180"/>
  <c r="AI1059" i="180"/>
  <c r="AI1060" i="180"/>
  <c r="AI1061" i="180"/>
  <c r="AI1062" i="180"/>
  <c r="AI1074" i="180"/>
  <c r="AI1076" i="180"/>
  <c r="AI1078" i="180"/>
  <c r="AI1082" i="180"/>
  <c r="AD37" i="180"/>
  <c r="AD38" i="180"/>
  <c r="AD97" i="180"/>
  <c r="AD98" i="180"/>
  <c r="AD109" i="180"/>
  <c r="AD110" i="180"/>
  <c r="AD133" i="180"/>
  <c r="AD134" i="180"/>
  <c r="AD157" i="180"/>
  <c r="AD158" i="180"/>
  <c r="AD169" i="180"/>
  <c r="AD170" i="180"/>
  <c r="AD193" i="180"/>
  <c r="AD194" i="180"/>
  <c r="AD205" i="180"/>
  <c r="AD206" i="180"/>
  <c r="AD218" i="180"/>
  <c r="AD229" i="180"/>
  <c r="AD230" i="180"/>
  <c r="AD241" i="180"/>
  <c r="AD242" i="180"/>
  <c r="AD254" i="180"/>
  <c r="AD265" i="180"/>
  <c r="AD266" i="180"/>
  <c r="AD386" i="180"/>
  <c r="AD397" i="180"/>
  <c r="AD398" i="180"/>
  <c r="AD423" i="180"/>
  <c r="AD399" i="180"/>
  <c r="AD363" i="180"/>
  <c r="AD267" i="180"/>
  <c r="AD255" i="180"/>
  <c r="AD243" i="180"/>
  <c r="AD231" i="180"/>
  <c r="AD219" i="180"/>
  <c r="AD207" i="180"/>
  <c r="AD195" i="180"/>
  <c r="AD183" i="180"/>
  <c r="AD171" i="180"/>
  <c r="AD135" i="180"/>
  <c r="AD123" i="180"/>
  <c r="AD111" i="180"/>
  <c r="AD99" i="180"/>
  <c r="AD39" i="180"/>
  <c r="AD3" i="180"/>
  <c r="AD730" i="180"/>
  <c r="AD429" i="180"/>
  <c r="AD428" i="180"/>
  <c r="AD401" i="180"/>
  <c r="AD400" i="180"/>
  <c r="AD396" i="180"/>
  <c r="AD370" i="180"/>
  <c r="AD369" i="180"/>
  <c r="AD368" i="180"/>
  <c r="AD366" i="180"/>
  <c r="AD365" i="180"/>
  <c r="AD270" i="180"/>
  <c r="AD268" i="180"/>
  <c r="AD258" i="180"/>
  <c r="AD257" i="180"/>
  <c r="AD256" i="180"/>
  <c r="AD253" i="180"/>
  <c r="AD246" i="180"/>
  <c r="AD245" i="180"/>
  <c r="AD244" i="180"/>
  <c r="AD234" i="180"/>
  <c r="AD233" i="180"/>
  <c r="AD232" i="180"/>
  <c r="AD222" i="180"/>
  <c r="AD221" i="180"/>
  <c r="AD220" i="180"/>
  <c r="AD217" i="180"/>
  <c r="AD210" i="180"/>
  <c r="AD209" i="180"/>
  <c r="AD204" i="180"/>
  <c r="AD197" i="180"/>
  <c r="AD192" i="180"/>
  <c r="AD185" i="180"/>
  <c r="AD184" i="180"/>
  <c r="AD172" i="180"/>
  <c r="AD164" i="180"/>
  <c r="AD163" i="180"/>
  <c r="AD162" i="180"/>
  <c r="AD160" i="180"/>
  <c r="AD159" i="180"/>
  <c r="AD142" i="180"/>
  <c r="AD141" i="180"/>
  <c r="AD140" i="180"/>
  <c r="AD138" i="180"/>
  <c r="AD137" i="180"/>
  <c r="AD136" i="180"/>
  <c r="AD130" i="180"/>
  <c r="AD129" i="180"/>
  <c r="AD128" i="180"/>
  <c r="AD126" i="180"/>
  <c r="AD125" i="180"/>
  <c r="AD124" i="180"/>
  <c r="AD108" i="180"/>
  <c r="AD107" i="180"/>
  <c r="AD106" i="180"/>
  <c r="AD104" i="180"/>
  <c r="AD103" i="180"/>
  <c r="AD96" i="180"/>
  <c r="AD95" i="180"/>
  <c r="AD94" i="180"/>
  <c r="AD72" i="180"/>
  <c r="AD71" i="180"/>
  <c r="AD70" i="180"/>
  <c r="AD69" i="180"/>
  <c r="AD42" i="180"/>
  <c r="AD41" i="180"/>
  <c r="AD40" i="180"/>
  <c r="AD36" i="180"/>
  <c r="AD34" i="180"/>
  <c r="AD11" i="180"/>
  <c r="AD9" i="180"/>
  <c r="AD8" i="180"/>
  <c r="AD6" i="180"/>
  <c r="AD4" i="180"/>
  <c r="AD5" i="180"/>
  <c r="AD12" i="180"/>
  <c r="AD33" i="180"/>
  <c r="AD35" i="180"/>
  <c r="AD65" i="180"/>
  <c r="AD66" i="180"/>
  <c r="AD67" i="180"/>
  <c r="AD68" i="180"/>
  <c r="AD93" i="180"/>
  <c r="AD100" i="180"/>
  <c r="AD101" i="180"/>
  <c r="AD102" i="180"/>
  <c r="AD105" i="180"/>
  <c r="AD112" i="180"/>
  <c r="AD127" i="180"/>
  <c r="AD131" i="180"/>
  <c r="AD132" i="180"/>
  <c r="AD139" i="180"/>
  <c r="AD153" i="180"/>
  <c r="AD154" i="180"/>
  <c r="AD155" i="180"/>
  <c r="AD156" i="180"/>
  <c r="AD161" i="180"/>
  <c r="AD165" i="180"/>
  <c r="AD166" i="180"/>
  <c r="AD167" i="180"/>
  <c r="AD168" i="180"/>
  <c r="AD179" i="180"/>
  <c r="AD186" i="180"/>
  <c r="AD187" i="180"/>
  <c r="AD188" i="180"/>
  <c r="AD189" i="180"/>
  <c r="AD190" i="180"/>
  <c r="AD191" i="180"/>
  <c r="AD196" i="180"/>
  <c r="AD198" i="180"/>
  <c r="AD199" i="180"/>
  <c r="AD200" i="180"/>
  <c r="AD201" i="180"/>
  <c r="AD202" i="180"/>
  <c r="AD203" i="180"/>
  <c r="AD211" i="180"/>
  <c r="AD212" i="180"/>
  <c r="AD213" i="180"/>
  <c r="AD214" i="180"/>
  <c r="AD215" i="180"/>
  <c r="AD216" i="180"/>
  <c r="AD223" i="180"/>
  <c r="AD224" i="180"/>
  <c r="AD225" i="180"/>
  <c r="AD226" i="180"/>
  <c r="AD227" i="180"/>
  <c r="AD228" i="180"/>
  <c r="AD235" i="180"/>
  <c r="AD236" i="180"/>
  <c r="AD237" i="180"/>
  <c r="AD238" i="180"/>
  <c r="AD239" i="180"/>
  <c r="AD240" i="180"/>
  <c r="AD247" i="180"/>
  <c r="AD248" i="180"/>
  <c r="AD249" i="180"/>
  <c r="AD250" i="180"/>
  <c r="AD251" i="180"/>
  <c r="AD252" i="180"/>
  <c r="AD259" i="180"/>
  <c r="AD260" i="180"/>
  <c r="AD261" i="180"/>
  <c r="AD262" i="180"/>
  <c r="AD263" i="180"/>
  <c r="AD264" i="180"/>
  <c r="AD269" i="180"/>
  <c r="AD271" i="180"/>
  <c r="AD272" i="180"/>
  <c r="AD297" i="180"/>
  <c r="AD329" i="180"/>
  <c r="AD364" i="180"/>
  <c r="AD367" i="180"/>
  <c r="AD371" i="180"/>
  <c r="AD372" i="180"/>
  <c r="AD393" i="180"/>
  <c r="AD394" i="180"/>
  <c r="AD395" i="180"/>
  <c r="AD402" i="180"/>
  <c r="AD424" i="180"/>
  <c r="AD425" i="180"/>
  <c r="AD426" i="180"/>
  <c r="AD427" i="180"/>
  <c r="AA12" i="220" l="1"/>
  <c r="AF23" i="220"/>
  <c r="AF10" i="220"/>
  <c r="AA9" i="220"/>
  <c r="AF22" i="220"/>
  <c r="AF9" i="220"/>
  <c r="AA3" i="220"/>
  <c r="AF21" i="220"/>
  <c r="AF8" i="220"/>
  <c r="AF32" i="220"/>
  <c r="AF20" i="220"/>
  <c r="V26" i="220"/>
  <c r="AF5" i="220"/>
  <c r="AA27" i="220"/>
  <c r="AF29" i="220"/>
  <c r="AF17" i="220"/>
  <c r="AF4" i="220"/>
  <c r="AA26" i="220"/>
  <c r="AF28" i="220"/>
  <c r="AF15" i="220"/>
  <c r="AF3" i="220"/>
  <c r="AF27" i="220"/>
  <c r="AF14" i="220"/>
  <c r="AA21" i="220"/>
  <c r="AF26" i="220"/>
  <c r="AA24" i="220"/>
  <c r="AA11" i="220"/>
  <c r="Q15" i="220"/>
  <c r="AA23" i="220"/>
  <c r="AA10" i="220"/>
  <c r="AA22" i="220"/>
  <c r="V25" i="220"/>
  <c r="AA8" i="220"/>
  <c r="AA32" i="220"/>
  <c r="AA20" i="220"/>
  <c r="AA7" i="220"/>
  <c r="AA31" i="220"/>
  <c r="AA19" i="220"/>
  <c r="AA6" i="220"/>
  <c r="AA30" i="220"/>
  <c r="AA18" i="220"/>
  <c r="AA5" i="220"/>
  <c r="AA29" i="220"/>
  <c r="AA17" i="220"/>
  <c r="AA4" i="220"/>
  <c r="AA28" i="220"/>
  <c r="AA13" i="220"/>
  <c r="V12" i="220"/>
  <c r="Q24" i="220"/>
  <c r="V13" i="220"/>
  <c r="V11" i="220"/>
  <c r="Q9" i="220"/>
  <c r="V23" i="220"/>
  <c r="V10" i="220"/>
  <c r="Q7" i="220"/>
  <c r="V22" i="220"/>
  <c r="Q3" i="220"/>
  <c r="V21" i="220"/>
  <c r="V8" i="220"/>
  <c r="V32" i="220"/>
  <c r="V20" i="220"/>
  <c r="V31" i="220"/>
  <c r="V19" i="220"/>
  <c r="V6" i="220"/>
  <c r="V30" i="220"/>
  <c r="V18" i="220"/>
  <c r="V5" i="220"/>
  <c r="V29" i="220"/>
  <c r="V17" i="220"/>
  <c r="V4" i="220"/>
  <c r="V28" i="220"/>
  <c r="V27" i="220"/>
  <c r="V14" i="220"/>
  <c r="K35" i="220"/>
  <c r="K36" i="220"/>
  <c r="AF35" i="220" l="1"/>
  <c r="AF34" i="220"/>
  <c r="V35" i="220"/>
  <c r="AA35" i="220"/>
  <c r="AA34" i="220"/>
  <c r="Q35" i="220"/>
  <c r="AD430" i="180" l="1"/>
  <c r="AD431" i="180"/>
  <c r="AD432" i="180"/>
  <c r="AD451" i="180"/>
  <c r="AD453" i="180"/>
  <c r="AD454" i="180"/>
  <c r="AD455" i="180"/>
  <c r="AD456" i="180"/>
  <c r="AD457" i="180"/>
  <c r="AD458" i="180"/>
  <c r="AD459" i="180"/>
  <c r="AD460" i="180"/>
  <c r="AD461" i="180"/>
  <c r="AD462" i="180"/>
  <c r="AD463" i="180"/>
  <c r="AD464" i="180"/>
  <c r="AD465" i="180"/>
  <c r="AD466" i="180"/>
  <c r="AD467" i="180"/>
  <c r="AD468" i="180"/>
  <c r="AD469" i="180"/>
  <c r="AD470" i="180"/>
  <c r="AD471" i="180"/>
  <c r="AD472" i="180"/>
  <c r="AD476" i="180"/>
  <c r="AD481" i="180"/>
  <c r="AD483" i="180"/>
  <c r="AD484" i="180"/>
  <c r="AD485" i="180"/>
  <c r="AD486" i="180"/>
  <c r="AD487" i="180"/>
  <c r="AD488" i="180"/>
  <c r="AD489" i="180"/>
  <c r="AD490" i="180"/>
  <c r="AD491" i="180"/>
  <c r="AD492" i="180"/>
  <c r="AD493" i="180"/>
  <c r="AD494" i="180"/>
  <c r="AD495" i="180"/>
  <c r="AD496" i="180"/>
  <c r="AD497" i="180"/>
  <c r="AD498" i="180"/>
  <c r="AD499" i="180"/>
  <c r="AD500" i="180"/>
  <c r="AD501" i="180"/>
  <c r="AD502" i="180"/>
  <c r="AD503" i="180"/>
  <c r="AD508" i="180"/>
  <c r="AD513" i="180"/>
  <c r="AD514" i="180"/>
  <c r="AD515" i="180"/>
  <c r="AD516" i="180"/>
  <c r="AD517" i="180"/>
  <c r="AD518" i="180"/>
  <c r="AD519" i="180"/>
  <c r="AD520" i="180"/>
  <c r="AD521" i="180"/>
  <c r="AD522" i="180"/>
  <c r="AD523" i="180"/>
  <c r="AD524" i="180"/>
  <c r="AD525" i="180"/>
  <c r="AD527" i="180"/>
  <c r="AD528" i="180"/>
  <c r="AD529" i="180"/>
  <c r="AD530" i="180"/>
  <c r="AD531" i="180"/>
  <c r="AD532" i="180"/>
  <c r="AD533" i="180"/>
  <c r="AD538" i="180"/>
  <c r="AD563" i="180"/>
  <c r="AD567" i="180"/>
  <c r="AD571" i="180"/>
  <c r="AD572" i="180"/>
  <c r="AD597" i="180"/>
  <c r="AD598" i="180"/>
  <c r="AD602" i="180"/>
  <c r="AD624" i="180"/>
  <c r="AD628" i="180"/>
  <c r="AD629" i="180"/>
  <c r="AD630" i="180"/>
  <c r="AD632" i="180"/>
  <c r="AD640" i="180"/>
  <c r="AD641" i="180"/>
  <c r="AD653" i="180"/>
  <c r="AD655" i="180"/>
  <c r="AD656" i="180"/>
  <c r="AD662" i="180"/>
  <c r="AD664" i="180"/>
  <c r="AD669" i="180"/>
  <c r="AD671" i="180"/>
  <c r="AD672" i="180"/>
  <c r="AD683" i="180"/>
  <c r="AD684" i="180"/>
  <c r="AD685" i="180"/>
  <c r="AD688" i="180"/>
  <c r="AD694" i="180"/>
  <c r="AD695" i="180"/>
  <c r="AD696" i="180"/>
  <c r="AD698" i="180"/>
  <c r="AD699" i="180"/>
  <c r="AD700" i="180"/>
  <c r="AD702" i="180"/>
  <c r="AD718" i="180"/>
  <c r="AD719" i="180"/>
  <c r="AD722" i="180"/>
  <c r="AD723" i="180"/>
  <c r="AD724" i="180"/>
  <c r="AD725" i="180"/>
  <c r="AD726" i="180"/>
  <c r="AD727" i="180"/>
  <c r="AD728" i="180"/>
  <c r="AD731" i="180"/>
  <c r="AD732" i="180"/>
  <c r="AD738" i="180"/>
  <c r="AD747" i="180"/>
  <c r="AD748" i="180"/>
  <c r="AD752" i="180"/>
  <c r="AD753" i="180"/>
  <c r="AD754" i="180"/>
  <c r="AD755" i="180"/>
  <c r="AD756" i="180"/>
  <c r="AD757" i="180"/>
  <c r="AD758" i="180"/>
  <c r="AD759" i="180"/>
  <c r="AD760" i="180"/>
  <c r="AD761" i="180"/>
  <c r="AD762" i="180"/>
  <c r="AD774" i="180"/>
  <c r="AD775" i="180"/>
  <c r="AD779" i="180"/>
  <c r="AD781" i="180"/>
  <c r="AD783" i="180"/>
  <c r="AD784" i="180"/>
  <c r="AD785" i="180"/>
  <c r="AD786" i="180"/>
  <c r="AD787" i="180"/>
  <c r="AD788" i="180"/>
  <c r="AD789" i="180"/>
  <c r="AD790" i="180"/>
  <c r="AD791" i="180"/>
  <c r="AD792" i="180"/>
  <c r="AD802" i="180"/>
  <c r="AD833" i="180"/>
  <c r="AD836" i="180"/>
  <c r="AD837" i="180"/>
  <c r="AD839" i="180"/>
  <c r="AD840" i="180"/>
  <c r="AD866" i="180"/>
  <c r="AD868" i="180"/>
  <c r="AD869" i="180"/>
  <c r="AD871" i="180"/>
  <c r="AD872" i="180"/>
  <c r="AD893" i="180"/>
  <c r="AD895" i="180"/>
  <c r="AD896" i="180"/>
  <c r="AD901" i="180"/>
  <c r="AD902" i="180"/>
  <c r="AD918" i="180"/>
  <c r="AD923" i="180"/>
  <c r="AD924" i="180"/>
  <c r="AD926" i="180"/>
  <c r="AD927" i="180"/>
  <c r="AD928" i="180"/>
  <c r="AD930" i="180"/>
  <c r="AD931" i="180"/>
  <c r="AD932" i="180"/>
  <c r="AD945" i="180"/>
  <c r="AD953" i="180"/>
  <c r="AD957" i="180"/>
  <c r="AD958" i="180"/>
  <c r="AD959" i="180"/>
  <c r="AD960" i="180"/>
  <c r="AD961" i="180"/>
  <c r="AD962" i="180"/>
  <c r="AD983" i="180"/>
  <c r="AD984" i="180"/>
  <c r="AD985" i="180"/>
  <c r="AD986" i="180"/>
  <c r="AD988" i="180"/>
  <c r="AD989" i="180"/>
  <c r="AD990" i="180"/>
  <c r="AD991" i="180"/>
  <c r="AD994" i="180"/>
  <c r="AD995" i="180"/>
  <c r="AD996" i="180"/>
  <c r="AD997" i="180"/>
  <c r="AD998" i="180"/>
  <c r="AD999" i="180"/>
  <c r="AD1000" i="180"/>
  <c r="AD1001" i="180"/>
  <c r="AD1014" i="180"/>
  <c r="AD1018" i="180"/>
  <c r="AD1020" i="180"/>
  <c r="AD1022" i="180"/>
  <c r="AD1023" i="180"/>
  <c r="AD1024" i="180"/>
  <c r="AD1025" i="180"/>
  <c r="AD1026" i="180"/>
  <c r="AD1027" i="180"/>
  <c r="AD1028" i="180"/>
  <c r="AD1029" i="180"/>
  <c r="AD1030" i="180"/>
  <c r="AD1031" i="180"/>
  <c r="AD1032" i="180"/>
  <c r="AD1045" i="180"/>
  <c r="AD1053" i="180"/>
  <c r="AD1054" i="180"/>
  <c r="AD1055" i="180"/>
  <c r="AD1056" i="180"/>
  <c r="AD1057" i="180"/>
  <c r="AD1058" i="180"/>
  <c r="AD1059" i="180"/>
  <c r="AD1060" i="180"/>
  <c r="AD1061" i="180"/>
  <c r="AD1062" i="180"/>
  <c r="AD1074" i="180"/>
  <c r="AD1076" i="180"/>
  <c r="AD1078" i="180"/>
  <c r="AD1082" i="180"/>
  <c r="U17" i="220"/>
  <c r="U18" i="220"/>
  <c r="U19" i="220"/>
  <c r="U20" i="220"/>
  <c r="U21" i="220"/>
  <c r="U22" i="220"/>
  <c r="U23" i="220"/>
  <c r="U24" i="220"/>
  <c r="U25" i="220"/>
  <c r="U26" i="220"/>
  <c r="U27" i="220"/>
  <c r="U28" i="220"/>
  <c r="U29" i="220"/>
  <c r="U30" i="220"/>
  <c r="U31" i="220"/>
  <c r="U32" i="220"/>
  <c r="U4" i="220"/>
  <c r="U5" i="220"/>
  <c r="U6" i="220"/>
  <c r="U7" i="220"/>
  <c r="U8" i="220"/>
  <c r="U9" i="220"/>
  <c r="U10" i="220"/>
  <c r="U11" i="220"/>
  <c r="U12" i="220"/>
  <c r="U13" i="220"/>
  <c r="U14" i="220"/>
  <c r="U15" i="220"/>
  <c r="U3" i="220"/>
  <c r="P7" i="220" l="1"/>
  <c r="P8" i="220"/>
  <c r="P9" i="220"/>
  <c r="P10" i="220"/>
  <c r="P11" i="220"/>
  <c r="P12" i="220"/>
  <c r="P13" i="220"/>
  <c r="P14" i="220"/>
  <c r="P15" i="220"/>
  <c r="P17" i="220"/>
  <c r="P18" i="220"/>
  <c r="P19" i="220"/>
  <c r="P20" i="220"/>
  <c r="P21" i="220"/>
  <c r="P22" i="220"/>
  <c r="P23" i="220"/>
  <c r="P24" i="220"/>
  <c r="P25" i="220"/>
  <c r="P26" i="220"/>
  <c r="P27" i="220"/>
  <c r="P28" i="220"/>
  <c r="P29" i="220"/>
  <c r="P30" i="220"/>
  <c r="P31" i="220"/>
  <c r="P32" i="220"/>
  <c r="P4" i="220"/>
  <c r="P33" i="220" s="1"/>
  <c r="P5" i="220"/>
  <c r="P6" i="220"/>
  <c r="P3" i="220"/>
  <c r="AE33" i="220"/>
  <c r="Z33" i="220"/>
  <c r="U33" i="220"/>
  <c r="M32" i="220"/>
  <c r="M31" i="220"/>
  <c r="M30" i="220"/>
  <c r="M29" i="220"/>
  <c r="M28" i="220"/>
  <c r="M27" i="220"/>
  <c r="M26" i="220"/>
  <c r="M25" i="220"/>
  <c r="M24" i="220"/>
  <c r="M23" i="220"/>
  <c r="M22" i="220"/>
  <c r="M21" i="220"/>
  <c r="M20" i="220"/>
  <c r="M19" i="220"/>
  <c r="M18" i="220"/>
  <c r="M17" i="220"/>
  <c r="M16" i="220"/>
  <c r="M15" i="220"/>
  <c r="M14" i="220"/>
  <c r="M13" i="220"/>
  <c r="M12" i="220"/>
  <c r="M11" i="220"/>
  <c r="M10" i="220"/>
  <c r="M9" i="220"/>
  <c r="M8" i="220"/>
  <c r="M7" i="220"/>
  <c r="M6" i="220"/>
  <c r="M5" i="220"/>
  <c r="M4" i="220"/>
  <c r="M3" i="220"/>
  <c r="M4" i="180" l="1"/>
  <c r="M5" i="180"/>
  <c r="M6" i="180"/>
  <c r="M7" i="180"/>
  <c r="M8" i="180"/>
  <c r="M9" i="180"/>
  <c r="M10" i="180"/>
  <c r="M11" i="180"/>
  <c r="M12" i="180"/>
  <c r="M13" i="180"/>
  <c r="M14" i="180"/>
  <c r="M15" i="180"/>
  <c r="M16" i="180"/>
  <c r="M17" i="180"/>
  <c r="M18" i="180"/>
  <c r="M19" i="180"/>
  <c r="M20" i="180"/>
  <c r="M21" i="180"/>
  <c r="M22" i="180"/>
  <c r="M23" i="180"/>
  <c r="M24" i="180"/>
  <c r="M25" i="180"/>
  <c r="M26" i="180"/>
  <c r="M27" i="180"/>
  <c r="M28" i="180"/>
  <c r="M29" i="180"/>
  <c r="M30" i="180"/>
  <c r="M31" i="180"/>
  <c r="M32" i="180"/>
  <c r="M33" i="180"/>
  <c r="M34" i="180"/>
  <c r="M35" i="180"/>
  <c r="M36" i="180"/>
  <c r="M37" i="180"/>
  <c r="M38" i="180"/>
  <c r="M39" i="180"/>
  <c r="M40" i="180"/>
  <c r="M41" i="180"/>
  <c r="M42" i="180"/>
  <c r="M43" i="180"/>
  <c r="M44" i="180"/>
  <c r="M45" i="180"/>
  <c r="M46" i="180"/>
  <c r="M47" i="180"/>
  <c r="M48" i="180"/>
  <c r="M49" i="180"/>
  <c r="M50" i="180"/>
  <c r="M51" i="180"/>
  <c r="M52" i="180"/>
  <c r="M53" i="180"/>
  <c r="M54" i="180"/>
  <c r="M55" i="180"/>
  <c r="M56" i="180"/>
  <c r="M57" i="180"/>
  <c r="M58" i="180"/>
  <c r="M59" i="180"/>
  <c r="M60" i="180"/>
  <c r="M61" i="180"/>
  <c r="M62" i="180"/>
  <c r="M63" i="180"/>
  <c r="M64" i="180"/>
  <c r="M65" i="180"/>
  <c r="M66" i="180"/>
  <c r="M67" i="180"/>
  <c r="M68" i="180"/>
  <c r="M69" i="180"/>
  <c r="M70" i="180"/>
  <c r="M71" i="180"/>
  <c r="M72" i="180"/>
  <c r="M73" i="180"/>
  <c r="M74" i="180"/>
  <c r="M75" i="180"/>
  <c r="M76" i="180"/>
  <c r="M77" i="180"/>
  <c r="M78" i="180"/>
  <c r="M79" i="180"/>
  <c r="M80" i="180"/>
  <c r="M81" i="180"/>
  <c r="M82" i="180"/>
  <c r="M83" i="180"/>
  <c r="M84" i="180"/>
  <c r="M85" i="180"/>
  <c r="M86" i="180"/>
  <c r="M87" i="180"/>
  <c r="M88" i="180"/>
  <c r="M89" i="180"/>
  <c r="M90" i="180"/>
  <c r="M91" i="180"/>
  <c r="M92" i="180"/>
  <c r="M93" i="180"/>
  <c r="M94" i="180"/>
  <c r="M95" i="180"/>
  <c r="M96" i="180"/>
  <c r="M97" i="180"/>
  <c r="M98" i="180"/>
  <c r="M99" i="180"/>
  <c r="M100" i="180"/>
  <c r="M101" i="180"/>
  <c r="M102" i="180"/>
  <c r="M103" i="180"/>
  <c r="M104" i="180"/>
  <c r="M105" i="180"/>
  <c r="M106" i="180"/>
  <c r="M107" i="180"/>
  <c r="M108" i="180"/>
  <c r="M109" i="180"/>
  <c r="M110" i="180"/>
  <c r="M111" i="180"/>
  <c r="M112" i="180"/>
  <c r="M113" i="180"/>
  <c r="M114" i="180"/>
  <c r="M115" i="180"/>
  <c r="M116" i="180"/>
  <c r="M117" i="180"/>
  <c r="M118" i="180"/>
  <c r="M119" i="180"/>
  <c r="M120" i="180"/>
  <c r="M121" i="180"/>
  <c r="M122" i="180"/>
  <c r="M123" i="180"/>
  <c r="M124" i="180"/>
  <c r="M125" i="180"/>
  <c r="M126" i="180"/>
  <c r="M127" i="180"/>
  <c r="M128" i="180"/>
  <c r="M129" i="180"/>
  <c r="M130" i="180"/>
  <c r="M131" i="180"/>
  <c r="M132" i="180"/>
  <c r="M133" i="180"/>
  <c r="M134" i="180"/>
  <c r="M135" i="180"/>
  <c r="M136" i="180"/>
  <c r="M137" i="180"/>
  <c r="M138" i="180"/>
  <c r="M139" i="180"/>
  <c r="M140" i="180"/>
  <c r="M141" i="180"/>
  <c r="M142" i="180"/>
  <c r="M143" i="180"/>
  <c r="M144" i="180"/>
  <c r="M145" i="180"/>
  <c r="M146" i="180"/>
  <c r="M147" i="180"/>
  <c r="M148" i="180"/>
  <c r="M149" i="180"/>
  <c r="M150" i="180"/>
  <c r="M151" i="180"/>
  <c r="M152" i="180"/>
  <c r="M153" i="180"/>
  <c r="M154" i="180"/>
  <c r="M155" i="180"/>
  <c r="M156" i="180"/>
  <c r="M157" i="180"/>
  <c r="M158" i="180"/>
  <c r="M159" i="180"/>
  <c r="M160" i="180"/>
  <c r="M161" i="180"/>
  <c r="M162" i="180"/>
  <c r="M163" i="180"/>
  <c r="M164" i="180"/>
  <c r="M165" i="180"/>
  <c r="M166" i="180"/>
  <c r="M167" i="180"/>
  <c r="M168" i="180"/>
  <c r="M169" i="180"/>
  <c r="M170" i="180"/>
  <c r="M171" i="180"/>
  <c r="M172" i="180"/>
  <c r="M173" i="180"/>
  <c r="M174" i="180"/>
  <c r="M175" i="180"/>
  <c r="M176" i="180"/>
  <c r="M177" i="180"/>
  <c r="M178" i="180"/>
  <c r="M179" i="180"/>
  <c r="M180" i="180"/>
  <c r="M181" i="180"/>
  <c r="M182" i="180"/>
  <c r="M183" i="180"/>
  <c r="M184" i="180"/>
  <c r="M185" i="180"/>
  <c r="M186" i="180"/>
  <c r="M187" i="180"/>
  <c r="M188" i="180"/>
  <c r="M189" i="180"/>
  <c r="M190" i="180"/>
  <c r="M191" i="180"/>
  <c r="M192" i="180"/>
  <c r="M193" i="180"/>
  <c r="M194" i="180"/>
  <c r="M195" i="180"/>
  <c r="M196" i="180"/>
  <c r="M197" i="180"/>
  <c r="M198" i="180"/>
  <c r="M199" i="180"/>
  <c r="M200" i="180"/>
  <c r="M201" i="180"/>
  <c r="M202" i="180"/>
  <c r="M203" i="180"/>
  <c r="M204" i="180"/>
  <c r="M205" i="180"/>
  <c r="M206" i="180"/>
  <c r="M207" i="180"/>
  <c r="M208" i="180"/>
  <c r="M209" i="180"/>
  <c r="M210" i="180"/>
  <c r="M211" i="180"/>
  <c r="M212" i="180"/>
  <c r="M213" i="180"/>
  <c r="M214" i="180"/>
  <c r="M215" i="180"/>
  <c r="M216" i="180"/>
  <c r="M217" i="180"/>
  <c r="M218" i="180"/>
  <c r="M219" i="180"/>
  <c r="M220" i="180"/>
  <c r="M221" i="180"/>
  <c r="M222" i="180"/>
  <c r="M223" i="180"/>
  <c r="M224" i="180"/>
  <c r="M225" i="180"/>
  <c r="M226" i="180"/>
  <c r="M227" i="180"/>
  <c r="M228" i="180"/>
  <c r="M229" i="180"/>
  <c r="M230" i="180"/>
  <c r="M231" i="180"/>
  <c r="M232" i="180"/>
  <c r="M233" i="180"/>
  <c r="M234" i="180"/>
  <c r="M235" i="180"/>
  <c r="M236" i="180"/>
  <c r="M237" i="180"/>
  <c r="M238" i="180"/>
  <c r="M239" i="180"/>
  <c r="M240" i="180"/>
  <c r="M241" i="180"/>
  <c r="M242" i="180"/>
  <c r="M243" i="180"/>
  <c r="M244" i="180"/>
  <c r="M245" i="180"/>
  <c r="M246" i="180"/>
  <c r="M247" i="180"/>
  <c r="M248" i="180"/>
  <c r="M249" i="180"/>
  <c r="M250" i="180"/>
  <c r="M251" i="180"/>
  <c r="M252" i="180"/>
  <c r="M253" i="180"/>
  <c r="M254" i="180"/>
  <c r="M255" i="180"/>
  <c r="M256" i="180"/>
  <c r="M257" i="180"/>
  <c r="M258" i="180"/>
  <c r="M259" i="180"/>
  <c r="M260" i="180"/>
  <c r="M261" i="180"/>
  <c r="M262" i="180"/>
  <c r="M263" i="180"/>
  <c r="M264" i="180"/>
  <c r="M265" i="180"/>
  <c r="M266" i="180"/>
  <c r="M267" i="180"/>
  <c r="M268" i="180"/>
  <c r="M269" i="180"/>
  <c r="M270" i="180"/>
  <c r="M271" i="180"/>
  <c r="M272" i="180"/>
  <c r="M273" i="180"/>
  <c r="M274" i="180"/>
  <c r="M275" i="180"/>
  <c r="M276" i="180"/>
  <c r="M277" i="180"/>
  <c r="M278" i="180"/>
  <c r="M279" i="180"/>
  <c r="M280" i="180"/>
  <c r="M281" i="180"/>
  <c r="M282" i="180"/>
  <c r="M283" i="180"/>
  <c r="M284" i="180"/>
  <c r="M285" i="180"/>
  <c r="M286" i="180"/>
  <c r="M287" i="180"/>
  <c r="M288" i="180"/>
  <c r="M289" i="180"/>
  <c r="M290" i="180"/>
  <c r="M291" i="180"/>
  <c r="M292" i="180"/>
  <c r="M293" i="180"/>
  <c r="M294" i="180"/>
  <c r="M295" i="180"/>
  <c r="M296" i="180"/>
  <c r="M297" i="180"/>
  <c r="M298" i="180"/>
  <c r="M299" i="180"/>
  <c r="M300" i="180"/>
  <c r="M301" i="180"/>
  <c r="M302" i="180"/>
  <c r="M303" i="180"/>
  <c r="M304" i="180"/>
  <c r="M305" i="180"/>
  <c r="M306" i="180"/>
  <c r="M307" i="180"/>
  <c r="M308" i="180"/>
  <c r="M309" i="180"/>
  <c r="M310" i="180"/>
  <c r="M311" i="180"/>
  <c r="M312" i="180"/>
  <c r="M313" i="180"/>
  <c r="M314" i="180"/>
  <c r="M315" i="180"/>
  <c r="M316" i="180"/>
  <c r="M317" i="180"/>
  <c r="M318" i="180"/>
  <c r="M319" i="180"/>
  <c r="M320" i="180"/>
  <c r="M321" i="180"/>
  <c r="M322" i="180"/>
  <c r="M323" i="180"/>
  <c r="M324" i="180"/>
  <c r="M325" i="180"/>
  <c r="M326" i="180"/>
  <c r="M327" i="180"/>
  <c r="M328" i="180"/>
  <c r="M329" i="180"/>
  <c r="M330" i="180"/>
  <c r="M331" i="180"/>
  <c r="M332" i="180"/>
  <c r="M333" i="180"/>
  <c r="M334" i="180"/>
  <c r="M335" i="180"/>
  <c r="M336" i="180"/>
  <c r="M337" i="180"/>
  <c r="M338" i="180"/>
  <c r="M339" i="180"/>
  <c r="M340" i="180"/>
  <c r="M341" i="180"/>
  <c r="M342" i="180"/>
  <c r="M343" i="180"/>
  <c r="M344" i="180"/>
  <c r="M345" i="180"/>
  <c r="M346" i="180"/>
  <c r="M347" i="180"/>
  <c r="M348" i="180"/>
  <c r="M349" i="180"/>
  <c r="M350" i="180"/>
  <c r="M351" i="180"/>
  <c r="M352" i="180"/>
  <c r="M353" i="180"/>
  <c r="M354" i="180"/>
  <c r="M355" i="180"/>
  <c r="M356" i="180"/>
  <c r="M357" i="180"/>
  <c r="M358" i="180"/>
  <c r="M359" i="180"/>
  <c r="M360" i="180"/>
  <c r="M361" i="180"/>
  <c r="M362" i="180"/>
  <c r="M363" i="180"/>
  <c r="M364" i="180"/>
  <c r="M365" i="180"/>
  <c r="M366" i="180"/>
  <c r="M367" i="180"/>
  <c r="M368" i="180"/>
  <c r="M369" i="180"/>
  <c r="M370" i="180"/>
  <c r="M371" i="180"/>
  <c r="M372" i="180"/>
  <c r="M373" i="180"/>
  <c r="M374" i="180"/>
  <c r="M375" i="180"/>
  <c r="M376" i="180"/>
  <c r="M377" i="180"/>
  <c r="M378" i="180"/>
  <c r="M379" i="180"/>
  <c r="M380" i="180"/>
  <c r="M381" i="180"/>
  <c r="M382" i="180"/>
  <c r="M383" i="180"/>
  <c r="M384" i="180"/>
  <c r="M385" i="180"/>
  <c r="M386" i="180"/>
  <c r="M387" i="180"/>
  <c r="M388" i="180"/>
  <c r="M389" i="180"/>
  <c r="M390" i="180"/>
  <c r="M391" i="180"/>
  <c r="M392" i="180"/>
  <c r="M393" i="180"/>
  <c r="M394" i="180"/>
  <c r="M395" i="180"/>
  <c r="M396" i="180"/>
  <c r="M397" i="180"/>
  <c r="M398" i="180"/>
  <c r="M399" i="180"/>
  <c r="M400" i="180"/>
  <c r="M401" i="180"/>
  <c r="M402" i="180"/>
  <c r="M403" i="180"/>
  <c r="M404" i="180"/>
  <c r="M405" i="180"/>
  <c r="M406" i="180"/>
  <c r="M407" i="180"/>
  <c r="M408" i="180"/>
  <c r="M409" i="180"/>
  <c r="M410" i="180"/>
  <c r="M411" i="180"/>
  <c r="M412" i="180"/>
  <c r="M413" i="180"/>
  <c r="M414" i="180"/>
  <c r="M415" i="180"/>
  <c r="M416" i="180"/>
  <c r="M417" i="180"/>
  <c r="M418" i="180"/>
  <c r="M419" i="180"/>
  <c r="M420" i="180"/>
  <c r="M421" i="180"/>
  <c r="M422" i="180"/>
  <c r="M423" i="180"/>
  <c r="M424" i="180"/>
  <c r="M425" i="180"/>
  <c r="M426" i="180"/>
  <c r="M427" i="180"/>
  <c r="M428" i="180"/>
  <c r="M429" i="180"/>
  <c r="M430" i="180"/>
  <c r="M431" i="180"/>
  <c r="M432" i="180"/>
  <c r="M433" i="180"/>
  <c r="M434" i="180"/>
  <c r="M435" i="180"/>
  <c r="M436" i="180"/>
  <c r="M437" i="180"/>
  <c r="M438" i="180"/>
  <c r="M439" i="180"/>
  <c r="M440" i="180"/>
  <c r="M441" i="180"/>
  <c r="M442" i="180"/>
  <c r="M443" i="180"/>
  <c r="M444" i="180"/>
  <c r="M445" i="180"/>
  <c r="M446" i="180"/>
  <c r="M447" i="180"/>
  <c r="M448" i="180"/>
  <c r="M449" i="180"/>
  <c r="M450" i="180"/>
  <c r="M451" i="180"/>
  <c r="M452" i="180"/>
  <c r="M453" i="180"/>
  <c r="M454" i="180"/>
  <c r="M455" i="180"/>
  <c r="M456" i="180"/>
  <c r="M457" i="180"/>
  <c r="M458" i="180"/>
  <c r="M459" i="180"/>
  <c r="M460" i="180"/>
  <c r="M461" i="180"/>
  <c r="M462" i="180"/>
  <c r="M463" i="180"/>
  <c r="M464" i="180"/>
  <c r="M465" i="180"/>
  <c r="M466" i="180"/>
  <c r="M467" i="180"/>
  <c r="M468" i="180"/>
  <c r="M469" i="180"/>
  <c r="M470" i="180"/>
  <c r="M471" i="180"/>
  <c r="M472" i="180"/>
  <c r="M473" i="180"/>
  <c r="M474" i="180"/>
  <c r="M475" i="180"/>
  <c r="M476" i="180"/>
  <c r="M477" i="180"/>
  <c r="M478" i="180"/>
  <c r="M479" i="180"/>
  <c r="M480" i="180"/>
  <c r="M481" i="180"/>
  <c r="M482" i="180"/>
  <c r="M483" i="180"/>
  <c r="M484" i="180"/>
  <c r="M485" i="180"/>
  <c r="M486" i="180"/>
  <c r="M487" i="180"/>
  <c r="M488" i="180"/>
  <c r="M489" i="180"/>
  <c r="M490" i="180"/>
  <c r="M491" i="180"/>
  <c r="M492" i="180"/>
  <c r="M493" i="180"/>
  <c r="M494" i="180"/>
  <c r="M495" i="180"/>
  <c r="M496" i="180"/>
  <c r="M497" i="180"/>
  <c r="M498" i="180"/>
  <c r="M499" i="180"/>
  <c r="M500" i="180"/>
  <c r="M501" i="180"/>
  <c r="M502" i="180"/>
  <c r="M503" i="180"/>
  <c r="M504" i="180"/>
  <c r="M505" i="180"/>
  <c r="M506" i="180"/>
  <c r="M507" i="180"/>
  <c r="M508" i="180"/>
  <c r="M509" i="180"/>
  <c r="M510" i="180"/>
  <c r="M511" i="180"/>
  <c r="M512" i="180"/>
  <c r="M513" i="180"/>
  <c r="M514" i="180"/>
  <c r="M515" i="180"/>
  <c r="M516" i="180"/>
  <c r="M517" i="180"/>
  <c r="M518" i="180"/>
  <c r="M519" i="180"/>
  <c r="M520" i="180"/>
  <c r="M521" i="180"/>
  <c r="M522" i="180"/>
  <c r="M523" i="180"/>
  <c r="M524" i="180"/>
  <c r="M525" i="180"/>
  <c r="M526" i="180"/>
  <c r="M527" i="180"/>
  <c r="M528" i="180"/>
  <c r="M529" i="180"/>
  <c r="M530" i="180"/>
  <c r="M531" i="180"/>
  <c r="M532" i="180"/>
  <c r="M533" i="180"/>
  <c r="M534" i="180"/>
  <c r="M535" i="180"/>
  <c r="M536" i="180"/>
  <c r="M537" i="180"/>
  <c r="M538" i="180"/>
  <c r="M539" i="180"/>
  <c r="M540" i="180"/>
  <c r="M541" i="180"/>
  <c r="M542" i="180"/>
  <c r="M543" i="180"/>
  <c r="M544" i="180"/>
  <c r="M545" i="180"/>
  <c r="M546" i="180"/>
  <c r="M547" i="180"/>
  <c r="M548" i="180"/>
  <c r="M549" i="180"/>
  <c r="M550" i="180"/>
  <c r="M551" i="180"/>
  <c r="M552" i="180"/>
  <c r="M553" i="180"/>
  <c r="M554" i="180"/>
  <c r="M555" i="180"/>
  <c r="M556" i="180"/>
  <c r="M557" i="180"/>
  <c r="M558" i="180"/>
  <c r="M559" i="180"/>
  <c r="M560" i="180"/>
  <c r="M561" i="180"/>
  <c r="M562" i="180"/>
  <c r="M563" i="180"/>
  <c r="M564" i="180"/>
  <c r="M565" i="180"/>
  <c r="M566" i="180"/>
  <c r="M567" i="180"/>
  <c r="M568" i="180"/>
  <c r="M569" i="180"/>
  <c r="M570" i="180"/>
  <c r="M571" i="180"/>
  <c r="M572" i="180"/>
  <c r="M573" i="180"/>
  <c r="M574" i="180"/>
  <c r="M575" i="180"/>
  <c r="M576" i="180"/>
  <c r="M577" i="180"/>
  <c r="M578" i="180"/>
  <c r="M579" i="180"/>
  <c r="M580" i="180"/>
  <c r="M581" i="180"/>
  <c r="M582" i="180"/>
  <c r="M583" i="180"/>
  <c r="M584" i="180"/>
  <c r="M585" i="180"/>
  <c r="M586" i="180"/>
  <c r="M587" i="180"/>
  <c r="M588" i="180"/>
  <c r="M589" i="180"/>
  <c r="M590" i="180"/>
  <c r="M591" i="180"/>
  <c r="M592" i="180"/>
  <c r="M593" i="180"/>
  <c r="M594" i="180"/>
  <c r="M595" i="180"/>
  <c r="M596" i="180"/>
  <c r="M597" i="180"/>
  <c r="M598" i="180"/>
  <c r="M599" i="180"/>
  <c r="M600" i="180"/>
  <c r="M601" i="180"/>
  <c r="M602" i="180"/>
  <c r="M603" i="180"/>
  <c r="M604" i="180"/>
  <c r="M605" i="180"/>
  <c r="M606" i="180"/>
  <c r="M607" i="180"/>
  <c r="M608" i="180"/>
  <c r="M609" i="180"/>
  <c r="M610" i="180"/>
  <c r="M611" i="180"/>
  <c r="M612" i="180"/>
  <c r="M613" i="180"/>
  <c r="M614" i="180"/>
  <c r="M615" i="180"/>
  <c r="M616" i="180"/>
  <c r="M617" i="180"/>
  <c r="M618" i="180"/>
  <c r="M619" i="180"/>
  <c r="M620" i="180"/>
  <c r="M621" i="180"/>
  <c r="M622" i="180"/>
  <c r="M623" i="180"/>
  <c r="M624" i="180"/>
  <c r="M625" i="180"/>
  <c r="M626" i="180"/>
  <c r="M627" i="180"/>
  <c r="M628" i="180"/>
  <c r="M629" i="180"/>
  <c r="M630" i="180"/>
  <c r="M631" i="180"/>
  <c r="M632" i="180"/>
  <c r="M633" i="180"/>
  <c r="M634" i="180"/>
  <c r="M635" i="180"/>
  <c r="M636" i="180"/>
  <c r="M637" i="180"/>
  <c r="M638" i="180"/>
  <c r="M639" i="180"/>
  <c r="M640" i="180"/>
  <c r="M641" i="180"/>
  <c r="M642" i="180"/>
  <c r="M643" i="180"/>
  <c r="M644" i="180"/>
  <c r="M645" i="180"/>
  <c r="M646" i="180"/>
  <c r="M647" i="180"/>
  <c r="M648" i="180"/>
  <c r="M649" i="180"/>
  <c r="M650" i="180"/>
  <c r="M651" i="180"/>
  <c r="M652" i="180"/>
  <c r="M653" i="180"/>
  <c r="M654" i="180"/>
  <c r="M655" i="180"/>
  <c r="M656" i="180"/>
  <c r="M657" i="180"/>
  <c r="M658" i="180"/>
  <c r="M659" i="180"/>
  <c r="M660" i="180"/>
  <c r="M661" i="180"/>
  <c r="M662" i="180"/>
  <c r="M663" i="180"/>
  <c r="M664" i="180"/>
  <c r="M665" i="180"/>
  <c r="M666" i="180"/>
  <c r="M667" i="180"/>
  <c r="M668" i="180"/>
  <c r="M669" i="180"/>
  <c r="M670" i="180"/>
  <c r="M671" i="180"/>
  <c r="M672" i="180"/>
  <c r="M673" i="180"/>
  <c r="M674" i="180"/>
  <c r="M675" i="180"/>
  <c r="M676" i="180"/>
  <c r="M677" i="180"/>
  <c r="M678" i="180"/>
  <c r="M679" i="180"/>
  <c r="M680" i="180"/>
  <c r="M681" i="180"/>
  <c r="M682" i="180"/>
  <c r="M683" i="180"/>
  <c r="M684" i="180"/>
  <c r="M685" i="180"/>
  <c r="M686" i="180"/>
  <c r="M687" i="180"/>
  <c r="M688" i="180"/>
  <c r="M689" i="180"/>
  <c r="M690" i="180"/>
  <c r="M691" i="180"/>
  <c r="M692" i="180"/>
  <c r="M693" i="180"/>
  <c r="M694" i="180"/>
  <c r="M695" i="180"/>
  <c r="M696" i="180"/>
  <c r="M697" i="180"/>
  <c r="M698" i="180"/>
  <c r="M699" i="180"/>
  <c r="M700" i="180"/>
  <c r="M701" i="180"/>
  <c r="M702" i="180"/>
  <c r="M703" i="180"/>
  <c r="M704" i="180"/>
  <c r="M705" i="180"/>
  <c r="M706" i="180"/>
  <c r="M707" i="180"/>
  <c r="M708" i="180"/>
  <c r="M709" i="180"/>
  <c r="M710" i="180"/>
  <c r="M711" i="180"/>
  <c r="M712" i="180"/>
  <c r="M713" i="180"/>
  <c r="M714" i="180"/>
  <c r="M715" i="180"/>
  <c r="M716" i="180"/>
  <c r="M717" i="180"/>
  <c r="M718" i="180"/>
  <c r="M719" i="180"/>
  <c r="M720" i="180"/>
  <c r="M721" i="180"/>
  <c r="M722" i="180"/>
  <c r="M723" i="180"/>
  <c r="M724" i="180"/>
  <c r="M725" i="180"/>
  <c r="M726" i="180"/>
  <c r="M727" i="180"/>
  <c r="M728" i="180"/>
  <c r="M729" i="180"/>
  <c r="M730" i="180"/>
  <c r="M731" i="180"/>
  <c r="M732" i="180"/>
  <c r="M733" i="180"/>
  <c r="M734" i="180"/>
  <c r="M735" i="180"/>
  <c r="M736" i="180"/>
  <c r="M737" i="180"/>
  <c r="M738" i="180"/>
  <c r="M739" i="180"/>
  <c r="M740" i="180"/>
  <c r="M741" i="180"/>
  <c r="M742" i="180"/>
  <c r="M743" i="180"/>
  <c r="M744" i="180"/>
  <c r="M745" i="180"/>
  <c r="M746" i="180"/>
  <c r="M747" i="180"/>
  <c r="M748" i="180"/>
  <c r="M749" i="180"/>
  <c r="M750" i="180"/>
  <c r="M751" i="180"/>
  <c r="M752" i="180"/>
  <c r="M753" i="180"/>
  <c r="M754" i="180"/>
  <c r="M755" i="180"/>
  <c r="M756" i="180"/>
  <c r="M757" i="180"/>
  <c r="M758" i="180"/>
  <c r="M759" i="180"/>
  <c r="M760" i="180"/>
  <c r="M761" i="180"/>
  <c r="M762" i="180"/>
  <c r="M763" i="180"/>
  <c r="M764" i="180"/>
  <c r="M765" i="180"/>
  <c r="M766" i="180"/>
  <c r="M767" i="180"/>
  <c r="M768" i="180"/>
  <c r="M769" i="180"/>
  <c r="M770" i="180"/>
  <c r="M771" i="180"/>
  <c r="M772" i="180"/>
  <c r="M773" i="180"/>
  <c r="M774" i="180"/>
  <c r="M775" i="180"/>
  <c r="M776" i="180"/>
  <c r="M777" i="180"/>
  <c r="M778" i="180"/>
  <c r="M779" i="180"/>
  <c r="M780" i="180"/>
  <c r="M781" i="180"/>
  <c r="M782" i="180"/>
  <c r="M783" i="180"/>
  <c r="M784" i="180"/>
  <c r="M785" i="180"/>
  <c r="M786" i="180"/>
  <c r="M787" i="180"/>
  <c r="M788" i="180"/>
  <c r="M789" i="180"/>
  <c r="M790" i="180"/>
  <c r="M791" i="180"/>
  <c r="M792" i="180"/>
  <c r="M793" i="180"/>
  <c r="M794" i="180"/>
  <c r="M795" i="180"/>
  <c r="M796" i="180"/>
  <c r="M797" i="180"/>
  <c r="M798" i="180"/>
  <c r="M799" i="180"/>
  <c r="M800" i="180"/>
  <c r="M801" i="180"/>
  <c r="M802" i="180"/>
  <c r="M803" i="180"/>
  <c r="M804" i="180"/>
  <c r="M805" i="180"/>
  <c r="M806" i="180"/>
  <c r="M807" i="180"/>
  <c r="M808" i="180"/>
  <c r="M809" i="180"/>
  <c r="M810" i="180"/>
  <c r="M811" i="180"/>
  <c r="M812" i="180"/>
  <c r="M813" i="180"/>
  <c r="M814" i="180"/>
  <c r="M815" i="180"/>
  <c r="M816" i="180"/>
  <c r="M817" i="180"/>
  <c r="M818" i="180"/>
  <c r="M819" i="180"/>
  <c r="M820" i="180"/>
  <c r="M821" i="180"/>
  <c r="M822" i="180"/>
  <c r="M823" i="180"/>
  <c r="M824" i="180"/>
  <c r="M825" i="180"/>
  <c r="M826" i="180"/>
  <c r="M827" i="180"/>
  <c r="M828" i="180"/>
  <c r="M829" i="180"/>
  <c r="M830" i="180"/>
  <c r="M831" i="180"/>
  <c r="M832" i="180"/>
  <c r="M833" i="180"/>
  <c r="M834" i="180"/>
  <c r="M835" i="180"/>
  <c r="M836" i="180"/>
  <c r="M837" i="180"/>
  <c r="M838" i="180"/>
  <c r="M839" i="180"/>
  <c r="M840" i="180"/>
  <c r="M841" i="180"/>
  <c r="M842" i="180"/>
  <c r="M843" i="180"/>
  <c r="M844" i="180"/>
  <c r="M845" i="180"/>
  <c r="M846" i="180"/>
  <c r="M847" i="180"/>
  <c r="M848" i="180"/>
  <c r="M849" i="180"/>
  <c r="M850" i="180"/>
  <c r="M851" i="180"/>
  <c r="M852" i="180"/>
  <c r="M853" i="180"/>
  <c r="M854" i="180"/>
  <c r="M855" i="180"/>
  <c r="M856" i="180"/>
  <c r="M857" i="180"/>
  <c r="M858" i="180"/>
  <c r="M859" i="180"/>
  <c r="M860" i="180"/>
  <c r="M861" i="180"/>
  <c r="M862" i="180"/>
  <c r="M863" i="180"/>
  <c r="M864" i="180"/>
  <c r="M865" i="180"/>
  <c r="M866" i="180"/>
  <c r="M867" i="180"/>
  <c r="M868" i="180"/>
  <c r="M869" i="180"/>
  <c r="M870" i="180"/>
  <c r="M871" i="180"/>
  <c r="M872" i="180"/>
  <c r="M873" i="180"/>
  <c r="M874" i="180"/>
  <c r="M875" i="180"/>
  <c r="M876" i="180"/>
  <c r="M877" i="180"/>
  <c r="M878" i="180"/>
  <c r="M879" i="180"/>
  <c r="M880" i="180"/>
  <c r="M881" i="180"/>
  <c r="M882" i="180"/>
  <c r="M883" i="180"/>
  <c r="M884" i="180"/>
  <c r="M885" i="180"/>
  <c r="M886" i="180"/>
  <c r="M887" i="180"/>
  <c r="M888" i="180"/>
  <c r="M889" i="180"/>
  <c r="M890" i="180"/>
  <c r="M891" i="180"/>
  <c r="M892" i="180"/>
  <c r="M893" i="180"/>
  <c r="M894" i="180"/>
  <c r="M895" i="180"/>
  <c r="M896" i="180"/>
  <c r="M897" i="180"/>
  <c r="M898" i="180"/>
  <c r="M899" i="180"/>
  <c r="M900" i="180"/>
  <c r="M901" i="180"/>
  <c r="M902" i="180"/>
  <c r="M903" i="180"/>
  <c r="M904" i="180"/>
  <c r="M905" i="180"/>
  <c r="M906" i="180"/>
  <c r="M907" i="180"/>
  <c r="M908" i="180"/>
  <c r="M909" i="180"/>
  <c r="M910" i="180"/>
  <c r="M911" i="180"/>
  <c r="M912" i="180"/>
  <c r="M913" i="180"/>
  <c r="M914" i="180"/>
  <c r="M915" i="180"/>
  <c r="M916" i="180"/>
  <c r="M917" i="180"/>
  <c r="M918" i="180"/>
  <c r="M919" i="180"/>
  <c r="M920" i="180"/>
  <c r="M921" i="180"/>
  <c r="M922" i="180"/>
  <c r="M923" i="180"/>
  <c r="M924" i="180"/>
  <c r="M925" i="180"/>
  <c r="M926" i="180"/>
  <c r="M927" i="180"/>
  <c r="M928" i="180"/>
  <c r="M929" i="180"/>
  <c r="M930" i="180"/>
  <c r="M931" i="180"/>
  <c r="M932" i="180"/>
  <c r="M933" i="180"/>
  <c r="M934" i="180"/>
  <c r="M935" i="180"/>
  <c r="M936" i="180"/>
  <c r="M937" i="180"/>
  <c r="M938" i="180"/>
  <c r="M939" i="180"/>
  <c r="M940" i="180"/>
  <c r="M941" i="180"/>
  <c r="M942" i="180"/>
  <c r="M943" i="180"/>
  <c r="M944" i="180"/>
  <c r="M945" i="180"/>
  <c r="M946" i="180"/>
  <c r="M947" i="180"/>
  <c r="M948" i="180"/>
  <c r="M949" i="180"/>
  <c r="M950" i="180"/>
  <c r="M951" i="180"/>
  <c r="M952" i="180"/>
  <c r="M953" i="180"/>
  <c r="M954" i="180"/>
  <c r="M955" i="180"/>
  <c r="M956" i="180"/>
  <c r="M957" i="180"/>
  <c r="M958" i="180"/>
  <c r="M959" i="180"/>
  <c r="M960" i="180"/>
  <c r="M961" i="180"/>
  <c r="M962" i="180"/>
  <c r="M963" i="180"/>
  <c r="M964" i="180"/>
  <c r="M965" i="180"/>
  <c r="M966" i="180"/>
  <c r="M967" i="180"/>
  <c r="M968" i="180"/>
  <c r="M969" i="180"/>
  <c r="M970" i="180"/>
  <c r="M971" i="180"/>
  <c r="M972" i="180"/>
  <c r="M973" i="180"/>
  <c r="M974" i="180"/>
  <c r="M975" i="180"/>
  <c r="M976" i="180"/>
  <c r="M977" i="180"/>
  <c r="M978" i="180"/>
  <c r="M979" i="180"/>
  <c r="M980" i="180"/>
  <c r="M981" i="180"/>
  <c r="M982" i="180"/>
  <c r="M983" i="180"/>
  <c r="M984" i="180"/>
  <c r="M985" i="180"/>
  <c r="M986" i="180"/>
  <c r="M987" i="180"/>
  <c r="M988" i="180"/>
  <c r="M989" i="180"/>
  <c r="M990" i="180"/>
  <c r="M991" i="180"/>
  <c r="M992" i="180"/>
  <c r="M993" i="180"/>
  <c r="M994" i="180"/>
  <c r="M995" i="180"/>
  <c r="M996" i="180"/>
  <c r="M997" i="180"/>
  <c r="M998" i="180"/>
  <c r="M999" i="180"/>
  <c r="M1000" i="180"/>
  <c r="M1001" i="180"/>
  <c r="M1002" i="180"/>
  <c r="M1003" i="180"/>
  <c r="M1004" i="180"/>
  <c r="M1005" i="180"/>
  <c r="M1006" i="180"/>
  <c r="M1007" i="180"/>
  <c r="M1008" i="180"/>
  <c r="M1009" i="180"/>
  <c r="M1010" i="180"/>
  <c r="M1011" i="180"/>
  <c r="M1012" i="180"/>
  <c r="M1013" i="180"/>
  <c r="M1014" i="180"/>
  <c r="M1015" i="180"/>
  <c r="M1016" i="180"/>
  <c r="M1017" i="180"/>
  <c r="M1018" i="180"/>
  <c r="M1019" i="180"/>
  <c r="M1020" i="180"/>
  <c r="M1021" i="180"/>
  <c r="M1022" i="180"/>
  <c r="M1023" i="180"/>
  <c r="M1024" i="180"/>
  <c r="M1025" i="180"/>
  <c r="M1026" i="180"/>
  <c r="M1027" i="180"/>
  <c r="M1028" i="180"/>
  <c r="M1029" i="180"/>
  <c r="M1030" i="180"/>
  <c r="M1031" i="180"/>
  <c r="M1032" i="180"/>
  <c r="M1033" i="180"/>
  <c r="M1034" i="180"/>
  <c r="M1035" i="180"/>
  <c r="M1036" i="180"/>
  <c r="M1037" i="180"/>
  <c r="M1038" i="180"/>
  <c r="M1039" i="180"/>
  <c r="M1040" i="180"/>
  <c r="M1041" i="180"/>
  <c r="M1042" i="180"/>
  <c r="M1043" i="180"/>
  <c r="M1044" i="180"/>
  <c r="M1045" i="180"/>
  <c r="M1046" i="180"/>
  <c r="M1047" i="180"/>
  <c r="M1048" i="180"/>
  <c r="M1049" i="180"/>
  <c r="M1050" i="180"/>
  <c r="M1051" i="180"/>
  <c r="M1052" i="180"/>
  <c r="M1053" i="180"/>
  <c r="M1054" i="180"/>
  <c r="M1055" i="180"/>
  <c r="M1056" i="180"/>
  <c r="M1057" i="180"/>
  <c r="M1058" i="180"/>
  <c r="M1059" i="180"/>
  <c r="M1060" i="180"/>
  <c r="M1061" i="180"/>
  <c r="M1062" i="180"/>
  <c r="M1063" i="180"/>
  <c r="M1064" i="180"/>
  <c r="M1065" i="180"/>
  <c r="M1066" i="180"/>
  <c r="M1067" i="180"/>
  <c r="M1068" i="180"/>
  <c r="M1069" i="180"/>
  <c r="M1070" i="180"/>
  <c r="M1071" i="180"/>
  <c r="M1072" i="180"/>
  <c r="M1073" i="180"/>
  <c r="M1074" i="180"/>
  <c r="M1075" i="180"/>
  <c r="M1076" i="180"/>
  <c r="M1077" i="180"/>
  <c r="M1078" i="180"/>
  <c r="M1079" i="180"/>
  <c r="M1080" i="180"/>
  <c r="M1081" i="180"/>
  <c r="M1082" i="180"/>
  <c r="M3" i="180"/>
  <c r="AW1083" i="180"/>
  <c r="AR1083" i="180"/>
  <c r="AM1083" i="180"/>
  <c r="AH1083" i="180"/>
  <c r="X1083" i="180"/>
  <c r="P1083" i="180" l="1"/>
  <c r="K2" i="148" l="1"/>
  <c r="K3" i="148"/>
  <c r="K4" i="148"/>
  <c r="K5" i="148"/>
  <c r="K6" i="148"/>
  <c r="K7" i="148"/>
  <c r="K8" i="148"/>
  <c r="K9" i="148"/>
  <c r="K10" i="148"/>
  <c r="K11" i="148"/>
  <c r="K12" i="148"/>
  <c r="K13" i="148"/>
  <c r="K14" i="148"/>
  <c r="K15" i="148"/>
  <c r="K16" i="148"/>
  <c r="K17" i="148"/>
  <c r="K18" i="148"/>
  <c r="K19" i="148"/>
  <c r="K20" i="148"/>
  <c r="K21" i="148"/>
  <c r="K22" i="148"/>
  <c r="K23" i="148"/>
  <c r="K24" i="148"/>
  <c r="K25" i="148"/>
  <c r="K26" i="148"/>
  <c r="K27" i="148"/>
  <c r="K28" i="148"/>
  <c r="K29" i="148"/>
  <c r="K30" i="148"/>
  <c r="K31" i="148"/>
  <c r="K32" i="148"/>
  <c r="K33" i="148"/>
  <c r="K34" i="148"/>
  <c r="K35" i="148"/>
  <c r="K36" i="148"/>
  <c r="K37" i="148"/>
  <c r="K38" i="148"/>
  <c r="K39" i="148"/>
  <c r="K40" i="148"/>
  <c r="K41" i="148"/>
  <c r="K42" i="148"/>
  <c r="K43" i="148"/>
  <c r="K44" i="148"/>
  <c r="K45" i="148"/>
  <c r="K46" i="148"/>
  <c r="K47" i="148"/>
  <c r="K48" i="148"/>
  <c r="K49" i="148"/>
  <c r="K50" i="148"/>
  <c r="K51" i="148"/>
  <c r="K52" i="148"/>
  <c r="K53" i="148"/>
  <c r="K54" i="148"/>
  <c r="K55" i="148"/>
  <c r="K56" i="148"/>
  <c r="K57" i="148"/>
  <c r="K58" i="148"/>
  <c r="K59" i="148"/>
  <c r="K60" i="148"/>
  <c r="K61" i="148"/>
  <c r="K62" i="148"/>
  <c r="K63" i="148"/>
  <c r="K64" i="148"/>
  <c r="K65" i="148"/>
  <c r="K66" i="148"/>
  <c r="K67" i="148"/>
  <c r="K68" i="148"/>
  <c r="K69" i="148"/>
  <c r="K70" i="148"/>
  <c r="K71" i="148"/>
  <c r="K72" i="148"/>
  <c r="K73" i="148"/>
  <c r="K74" i="148"/>
  <c r="K75" i="148"/>
  <c r="K76" i="148"/>
  <c r="K77" i="148"/>
  <c r="K78" i="148"/>
  <c r="K79" i="148"/>
  <c r="K80" i="148"/>
  <c r="K81" i="148"/>
  <c r="K82" i="148"/>
  <c r="K83" i="148"/>
  <c r="K84" i="148"/>
  <c r="K85" i="148"/>
  <c r="K86" i="148"/>
  <c r="K87" i="148"/>
  <c r="K88" i="148"/>
  <c r="K89" i="148"/>
  <c r="K90" i="148"/>
  <c r="K91" i="148"/>
  <c r="K92" i="148"/>
  <c r="K93" i="148"/>
  <c r="K94" i="148"/>
  <c r="K95" i="148"/>
  <c r="K96" i="148"/>
  <c r="K97" i="148"/>
  <c r="K98" i="148"/>
  <c r="K99" i="148"/>
  <c r="K100" i="148"/>
  <c r="K101" i="148"/>
  <c r="K102" i="148"/>
  <c r="K103" i="148"/>
  <c r="K104" i="148"/>
  <c r="K105" i="148"/>
  <c r="K106" i="148"/>
  <c r="K107" i="148"/>
  <c r="K108" i="148"/>
  <c r="K109" i="148"/>
  <c r="K110" i="148"/>
  <c r="K111" i="148"/>
  <c r="K112" i="148"/>
  <c r="K113" i="148"/>
  <c r="K114" i="148"/>
  <c r="K115" i="148"/>
  <c r="K116" i="148"/>
  <c r="K117" i="148"/>
  <c r="K118" i="148"/>
  <c r="K119" i="148"/>
  <c r="K120" i="148"/>
  <c r="K121" i="148"/>
  <c r="K122" i="148"/>
  <c r="K123" i="148"/>
  <c r="K124" i="148"/>
  <c r="K125" i="148"/>
  <c r="K126" i="148"/>
  <c r="K127" i="148"/>
  <c r="K128" i="148"/>
  <c r="K129" i="148"/>
  <c r="K130" i="148"/>
  <c r="K131" i="148"/>
  <c r="K132" i="148"/>
  <c r="K133" i="148"/>
  <c r="K134" i="148"/>
  <c r="K135" i="148"/>
  <c r="K136" i="148"/>
  <c r="K137" i="148"/>
  <c r="K138" i="148"/>
  <c r="K139" i="148"/>
  <c r="K140" i="148"/>
  <c r="K141" i="148"/>
  <c r="K142" i="148"/>
  <c r="K143" i="148"/>
  <c r="K144" i="148"/>
  <c r="K145" i="148"/>
  <c r="K146" i="148"/>
  <c r="K147" i="148"/>
  <c r="K148" i="148"/>
  <c r="K149" i="148"/>
  <c r="K150" i="148"/>
  <c r="K151" i="148"/>
  <c r="K152" i="148"/>
  <c r="K153" i="148"/>
  <c r="K154" i="148"/>
  <c r="K155" i="148"/>
  <c r="K156" i="148"/>
  <c r="K157" i="148"/>
  <c r="K158" i="148"/>
  <c r="K159" i="148"/>
  <c r="K160" i="148"/>
  <c r="K161" i="148"/>
  <c r="K162" i="148"/>
  <c r="K163" i="148"/>
  <c r="K164" i="148"/>
  <c r="K165" i="148"/>
  <c r="K166" i="148"/>
  <c r="K167" i="148"/>
  <c r="K168" i="148"/>
  <c r="K169" i="148"/>
  <c r="K170" i="148"/>
  <c r="K171" i="148"/>
  <c r="K172" i="148"/>
  <c r="K173" i="148"/>
  <c r="K174" i="148"/>
  <c r="K175" i="148"/>
  <c r="K176" i="148"/>
  <c r="K177" i="148"/>
  <c r="K178" i="148"/>
  <c r="K179" i="148"/>
  <c r="K180" i="148"/>
  <c r="K181" i="148"/>
  <c r="K182" i="148"/>
  <c r="K183" i="148"/>
  <c r="K184" i="148"/>
  <c r="K185" i="148"/>
  <c r="K186" i="148"/>
  <c r="K187" i="148"/>
  <c r="K188" i="148"/>
  <c r="K189" i="148"/>
  <c r="K190" i="148"/>
  <c r="K191" i="148"/>
  <c r="K192" i="148"/>
  <c r="K193" i="148"/>
  <c r="K194" i="148"/>
  <c r="K195" i="148"/>
  <c r="K196" i="148"/>
  <c r="K197" i="148"/>
  <c r="K198" i="148"/>
  <c r="K199" i="148"/>
  <c r="K200" i="148"/>
  <c r="K201" i="148"/>
  <c r="K202" i="148"/>
  <c r="K203" i="148"/>
  <c r="K204" i="148"/>
  <c r="K205" i="148"/>
  <c r="K206" i="148"/>
  <c r="K207" i="148"/>
  <c r="K208" i="148"/>
  <c r="K209" i="148"/>
  <c r="K210" i="148"/>
  <c r="K211" i="148"/>
  <c r="K212" i="148"/>
  <c r="K213" i="148"/>
  <c r="K214" i="148"/>
  <c r="K215" i="148"/>
  <c r="K216" i="148"/>
  <c r="K217" i="148"/>
  <c r="K218" i="148"/>
  <c r="K219" i="148"/>
  <c r="K220" i="148"/>
  <c r="K221" i="148"/>
  <c r="K222" i="148"/>
  <c r="K223" i="148"/>
  <c r="K224" i="148"/>
  <c r="K225" i="148"/>
  <c r="K226" i="148"/>
  <c r="K227" i="148"/>
  <c r="K228" i="148"/>
  <c r="K229" i="148"/>
  <c r="K230" i="148"/>
  <c r="K231" i="148"/>
  <c r="K232" i="148"/>
  <c r="K233" i="148"/>
  <c r="K234" i="148"/>
  <c r="K235" i="148"/>
  <c r="K236" i="148"/>
  <c r="K237" i="148"/>
  <c r="K238" i="148"/>
  <c r="K239" i="148"/>
  <c r="K240" i="148"/>
  <c r="K241" i="148"/>
  <c r="K242" i="148"/>
  <c r="K243" i="148"/>
  <c r="K244" i="148"/>
  <c r="K245" i="148"/>
  <c r="K246" i="148"/>
  <c r="K247" i="148"/>
  <c r="K248" i="148"/>
  <c r="K249" i="148"/>
  <c r="K250" i="148"/>
  <c r="K251" i="148"/>
  <c r="K252" i="148"/>
  <c r="K253" i="148"/>
  <c r="K254" i="148"/>
  <c r="K255" i="148"/>
  <c r="K256" i="148"/>
  <c r="K257" i="148"/>
  <c r="K258" i="148"/>
  <c r="K259" i="148"/>
  <c r="K260" i="148"/>
  <c r="K261" i="148"/>
  <c r="K262" i="148"/>
  <c r="K263" i="148"/>
  <c r="K264" i="148"/>
  <c r="K265" i="148"/>
  <c r="K266" i="148"/>
  <c r="K267" i="148"/>
  <c r="K268" i="148"/>
  <c r="K269" i="148"/>
  <c r="K270" i="148"/>
  <c r="K271" i="148"/>
  <c r="K272" i="148"/>
  <c r="K273" i="148"/>
  <c r="K274" i="148"/>
  <c r="K275" i="148"/>
  <c r="K276" i="148"/>
  <c r="K277" i="148"/>
  <c r="K278" i="148"/>
  <c r="K279" i="148"/>
  <c r="K280" i="148"/>
  <c r="K281" i="148"/>
  <c r="K282" i="148"/>
  <c r="K283" i="148"/>
  <c r="K284" i="148"/>
  <c r="K285" i="148"/>
  <c r="K286" i="148"/>
  <c r="K287" i="148"/>
  <c r="K288" i="148"/>
  <c r="K289" i="148"/>
  <c r="K290" i="148"/>
  <c r="K291" i="148"/>
  <c r="K292" i="148"/>
  <c r="K293" i="148"/>
  <c r="K294" i="148"/>
  <c r="K295" i="148"/>
  <c r="K296" i="148"/>
  <c r="K297" i="148"/>
  <c r="K298" i="148"/>
  <c r="K299" i="148"/>
  <c r="K300" i="148"/>
  <c r="K301" i="148"/>
  <c r="K302" i="148"/>
  <c r="K303" i="148"/>
  <c r="K304" i="148"/>
  <c r="K305" i="148"/>
  <c r="K306" i="148"/>
  <c r="K307" i="148"/>
  <c r="K308" i="148"/>
  <c r="K309" i="148"/>
  <c r="K310" i="148"/>
  <c r="K311" i="148"/>
  <c r="K312" i="148"/>
  <c r="K313" i="148"/>
  <c r="K314" i="148"/>
  <c r="K315" i="148"/>
  <c r="K316" i="148"/>
  <c r="K317" i="148"/>
  <c r="K318" i="148"/>
  <c r="K319" i="148"/>
  <c r="K320" i="148"/>
  <c r="K321" i="148"/>
  <c r="K322" i="148"/>
  <c r="K323" i="148"/>
  <c r="K324" i="148"/>
  <c r="K325" i="148"/>
  <c r="K326" i="148"/>
  <c r="K327" i="148"/>
  <c r="K328" i="148"/>
  <c r="K329" i="148"/>
  <c r="K330" i="148"/>
  <c r="K331" i="148"/>
  <c r="K332" i="148"/>
  <c r="K333" i="148"/>
  <c r="K334" i="148"/>
  <c r="K335" i="148"/>
  <c r="K336" i="148"/>
  <c r="K337" i="148"/>
  <c r="K338" i="148"/>
  <c r="K339" i="148"/>
  <c r="K340" i="148"/>
  <c r="K341" i="148"/>
  <c r="K342" i="148"/>
  <c r="K343" i="148"/>
  <c r="K344" i="148"/>
  <c r="K345" i="148"/>
  <c r="K346" i="148"/>
  <c r="K347" i="148"/>
  <c r="K348" i="148"/>
  <c r="K349" i="148"/>
  <c r="K350" i="148"/>
  <c r="K351" i="148"/>
  <c r="K352" i="148"/>
  <c r="K353" i="148"/>
  <c r="K354" i="148"/>
  <c r="K355" i="148"/>
  <c r="K356" i="148"/>
  <c r="K357" i="148"/>
  <c r="K358" i="148"/>
  <c r="K359" i="148"/>
  <c r="K360" i="148"/>
  <c r="K361" i="148"/>
  <c r="K362" i="148"/>
  <c r="K363" i="148"/>
  <c r="K364" i="148"/>
  <c r="K365" i="148"/>
  <c r="K366" i="148"/>
  <c r="K367" i="148"/>
  <c r="K368" i="148"/>
  <c r="K369" i="148"/>
  <c r="K370" i="148"/>
  <c r="K371" i="148"/>
  <c r="K372" i="148"/>
  <c r="K373" i="148"/>
  <c r="K374" i="148"/>
  <c r="K375" i="148"/>
  <c r="K376" i="148"/>
  <c r="K377" i="148"/>
  <c r="K378" i="148"/>
  <c r="K379" i="148"/>
  <c r="K380" i="148"/>
  <c r="K381" i="148"/>
  <c r="K382" i="148"/>
  <c r="K383" i="148"/>
  <c r="K384" i="148"/>
  <c r="K385" i="148"/>
  <c r="K386" i="148"/>
  <c r="K387" i="148"/>
  <c r="K388" i="148"/>
  <c r="K389" i="148"/>
  <c r="K390" i="148"/>
  <c r="K391" i="148"/>
  <c r="K392" i="148"/>
  <c r="K393" i="148"/>
  <c r="K394" i="148"/>
  <c r="K395" i="148"/>
  <c r="K396" i="148"/>
  <c r="K397" i="148"/>
  <c r="K398" i="148"/>
  <c r="K399" i="148"/>
  <c r="K400" i="148"/>
  <c r="K401" i="148"/>
  <c r="K402" i="148"/>
  <c r="K403" i="148"/>
  <c r="K404" i="148"/>
  <c r="K405" i="148"/>
  <c r="K406" i="148"/>
  <c r="K407" i="148"/>
  <c r="K408" i="148"/>
  <c r="K409" i="148"/>
  <c r="K410" i="148"/>
  <c r="K411" i="148"/>
  <c r="K412" i="148"/>
  <c r="K413" i="148"/>
  <c r="K414" i="148"/>
  <c r="K415" i="148"/>
  <c r="K416" i="148"/>
  <c r="K417" i="148"/>
  <c r="K418" i="148"/>
  <c r="K419" i="148"/>
  <c r="K420" i="148"/>
  <c r="K421" i="148"/>
  <c r="K422" i="148"/>
  <c r="K423" i="148"/>
  <c r="K424" i="148"/>
  <c r="K425" i="148"/>
  <c r="K426" i="148"/>
  <c r="K427" i="148"/>
  <c r="K428" i="148"/>
  <c r="K429" i="148"/>
  <c r="K430" i="148"/>
  <c r="K431" i="148"/>
  <c r="K432" i="148"/>
  <c r="K433" i="148"/>
  <c r="K434" i="148"/>
  <c r="K435" i="148"/>
  <c r="K436" i="148"/>
  <c r="K437" i="148"/>
  <c r="K438" i="148"/>
  <c r="K439" i="148"/>
  <c r="K440" i="148"/>
  <c r="K441" i="148"/>
  <c r="K442" i="148"/>
  <c r="K443" i="148"/>
  <c r="K444" i="148"/>
  <c r="K445" i="148"/>
  <c r="K446" i="148"/>
  <c r="K447" i="148"/>
  <c r="K448" i="148"/>
  <c r="K449" i="148"/>
  <c r="K450" i="148"/>
  <c r="K451" i="148"/>
  <c r="K452" i="148"/>
  <c r="K453" i="148"/>
  <c r="K454" i="148"/>
  <c r="K455" i="148"/>
  <c r="K456" i="148"/>
  <c r="K457" i="148"/>
  <c r="K458" i="148"/>
  <c r="K459" i="148"/>
  <c r="K460" i="148"/>
  <c r="K461" i="148"/>
  <c r="K462" i="148"/>
  <c r="K463" i="148"/>
  <c r="K464" i="148"/>
  <c r="K465" i="148"/>
  <c r="K466" i="148"/>
  <c r="K467" i="148"/>
  <c r="K468" i="148"/>
  <c r="K469" i="148"/>
  <c r="K470" i="148"/>
  <c r="K471" i="148"/>
  <c r="K472" i="148"/>
  <c r="K473" i="148"/>
  <c r="K474" i="148"/>
  <c r="K475" i="148"/>
  <c r="K476" i="148"/>
  <c r="K477" i="148"/>
  <c r="K478" i="148"/>
  <c r="K479" i="148"/>
  <c r="K480" i="148"/>
  <c r="K481" i="148"/>
  <c r="K482" i="148"/>
  <c r="K483" i="148"/>
  <c r="K484" i="148"/>
  <c r="K485" i="148"/>
  <c r="K486" i="148"/>
  <c r="K487" i="148"/>
  <c r="K488" i="148"/>
  <c r="K489" i="148"/>
  <c r="K490" i="148"/>
  <c r="K491" i="148"/>
  <c r="K492" i="148"/>
  <c r="K493" i="148"/>
  <c r="K494" i="148"/>
  <c r="K495" i="148"/>
  <c r="K496" i="148"/>
  <c r="K497" i="148"/>
  <c r="K498" i="148"/>
  <c r="K499" i="148"/>
  <c r="K500" i="148"/>
  <c r="K501" i="148"/>
  <c r="K502" i="148"/>
  <c r="K503" i="148"/>
  <c r="K504" i="148"/>
  <c r="K505" i="148"/>
  <c r="K506" i="148"/>
  <c r="K507" i="148"/>
  <c r="K508" i="148"/>
  <c r="K509" i="148"/>
  <c r="K510" i="148"/>
  <c r="K511" i="148"/>
  <c r="K512" i="148"/>
  <c r="K513" i="148"/>
  <c r="K514" i="148"/>
  <c r="K515" i="148"/>
  <c r="K516" i="148"/>
  <c r="K517" i="148"/>
  <c r="K518" i="148"/>
  <c r="K519" i="148"/>
  <c r="K520" i="148"/>
  <c r="K521" i="148"/>
  <c r="K522" i="148"/>
  <c r="K523" i="148"/>
  <c r="K524" i="148"/>
  <c r="K525" i="148"/>
  <c r="K526" i="148"/>
  <c r="K527" i="148"/>
  <c r="K528" i="148"/>
  <c r="K529" i="148"/>
  <c r="K530" i="148"/>
  <c r="K531" i="148"/>
  <c r="K532" i="148"/>
  <c r="K533" i="148"/>
  <c r="K534" i="148"/>
  <c r="K535" i="148"/>
  <c r="K536" i="148"/>
  <c r="K537" i="148"/>
  <c r="K538" i="148"/>
  <c r="K539" i="148"/>
  <c r="K540" i="148"/>
  <c r="K541" i="148"/>
  <c r="K542" i="148"/>
  <c r="K543" i="148"/>
  <c r="K544" i="148"/>
  <c r="K545" i="148"/>
  <c r="K546" i="148"/>
  <c r="K547" i="148"/>
  <c r="K548" i="148"/>
  <c r="K549" i="148"/>
  <c r="K550" i="148"/>
  <c r="K551" i="148"/>
  <c r="K552" i="148"/>
  <c r="K553" i="148"/>
  <c r="K554" i="148"/>
  <c r="K555" i="148"/>
  <c r="K556" i="148"/>
  <c r="K557" i="148"/>
  <c r="K558" i="148"/>
  <c r="K559" i="148"/>
  <c r="K560" i="148"/>
  <c r="K561" i="148"/>
  <c r="K562" i="148"/>
  <c r="K563" i="148"/>
  <c r="K564" i="148"/>
  <c r="K565" i="148"/>
  <c r="K566" i="148"/>
  <c r="K567" i="148"/>
  <c r="K568" i="148"/>
  <c r="K569" i="148"/>
  <c r="K570" i="148"/>
  <c r="K571" i="148"/>
  <c r="K572" i="148"/>
  <c r="K573" i="148"/>
  <c r="K574" i="148"/>
  <c r="K575" i="148"/>
  <c r="K576" i="148"/>
  <c r="K577" i="148"/>
  <c r="K578" i="148"/>
  <c r="K579" i="148"/>
  <c r="K580" i="148"/>
  <c r="K581" i="148"/>
  <c r="K582" i="148"/>
  <c r="K583" i="148"/>
  <c r="K584" i="148"/>
  <c r="K585" i="148"/>
  <c r="K586" i="148"/>
  <c r="K587" i="148"/>
  <c r="K588" i="148"/>
  <c r="K589" i="148"/>
  <c r="K590" i="148"/>
  <c r="K591" i="148"/>
  <c r="K592" i="148"/>
  <c r="K593" i="148"/>
  <c r="K594" i="148"/>
  <c r="K595" i="148"/>
  <c r="K596" i="148"/>
  <c r="K597" i="148"/>
  <c r="K598" i="148"/>
  <c r="K599" i="148"/>
  <c r="K600" i="148"/>
  <c r="K601" i="148"/>
  <c r="K602" i="148"/>
  <c r="K603" i="148"/>
  <c r="K604" i="148"/>
  <c r="K605" i="148"/>
  <c r="K606" i="148"/>
  <c r="K607" i="148"/>
  <c r="K608" i="148"/>
  <c r="K609" i="148"/>
  <c r="K610" i="148"/>
  <c r="K611" i="148"/>
  <c r="K612" i="148"/>
  <c r="K613" i="148"/>
  <c r="K614" i="148"/>
  <c r="K615" i="148"/>
  <c r="K616" i="148"/>
  <c r="K617" i="148"/>
  <c r="K618" i="148"/>
  <c r="K619" i="148"/>
  <c r="K620" i="148"/>
  <c r="K621" i="148"/>
  <c r="K622" i="148"/>
  <c r="K623" i="148"/>
  <c r="K624" i="148"/>
  <c r="K625" i="148"/>
  <c r="K626" i="148"/>
  <c r="K627" i="148"/>
  <c r="K628" i="148"/>
  <c r="K629" i="148"/>
  <c r="K630" i="148"/>
  <c r="K631" i="148"/>
  <c r="K632" i="148"/>
  <c r="K633" i="148"/>
  <c r="K634" i="148"/>
  <c r="K635" i="148"/>
  <c r="K636" i="148"/>
  <c r="K637" i="148"/>
  <c r="K638" i="148"/>
  <c r="K639" i="148"/>
  <c r="K640" i="148"/>
  <c r="K641" i="148"/>
  <c r="K642" i="148"/>
  <c r="K643" i="148"/>
  <c r="K644" i="148"/>
  <c r="K645" i="148"/>
  <c r="K646" i="148"/>
  <c r="K647" i="148"/>
  <c r="K648" i="148"/>
  <c r="K649" i="148"/>
  <c r="K650" i="148"/>
  <c r="K651" i="148"/>
  <c r="K652" i="148"/>
  <c r="K653" i="148"/>
  <c r="K654" i="148"/>
  <c r="K655" i="148"/>
  <c r="K656" i="148"/>
  <c r="K657" i="148"/>
  <c r="K658" i="148"/>
  <c r="K659" i="148"/>
  <c r="K660" i="148"/>
  <c r="K661" i="148"/>
  <c r="K662" i="148"/>
  <c r="K663" i="148"/>
  <c r="K664" i="148"/>
  <c r="K665" i="148"/>
  <c r="K666" i="148"/>
  <c r="K667" i="148"/>
  <c r="K668" i="148"/>
  <c r="K669" i="148"/>
  <c r="K670" i="148"/>
  <c r="K671" i="148"/>
  <c r="K672" i="148"/>
  <c r="K673" i="148"/>
  <c r="K674" i="148"/>
  <c r="K675" i="148"/>
  <c r="K676" i="148"/>
  <c r="K677" i="148"/>
  <c r="K678" i="148"/>
  <c r="K679" i="148"/>
  <c r="K680" i="148"/>
  <c r="K681" i="148"/>
  <c r="K682" i="148"/>
  <c r="K683" i="148"/>
  <c r="K684" i="148"/>
  <c r="K685" i="148"/>
  <c r="K686" i="148"/>
  <c r="K687" i="148"/>
  <c r="K688" i="148"/>
  <c r="K689" i="148"/>
  <c r="K690" i="148"/>
  <c r="K691" i="148"/>
  <c r="K692" i="148"/>
  <c r="K693" i="148"/>
  <c r="K694" i="148"/>
  <c r="K695" i="148"/>
  <c r="K696" i="148"/>
  <c r="K697" i="148"/>
  <c r="K698" i="148"/>
  <c r="K699" i="148"/>
  <c r="K700" i="148"/>
  <c r="K701" i="148"/>
  <c r="K702" i="148"/>
  <c r="K703" i="148"/>
  <c r="K704" i="148"/>
  <c r="K705" i="148"/>
  <c r="K706" i="148"/>
  <c r="K707" i="148"/>
  <c r="K708" i="148"/>
  <c r="K709" i="148"/>
  <c r="K710" i="148"/>
  <c r="K711" i="148"/>
  <c r="K712" i="148"/>
  <c r="K713" i="148"/>
  <c r="K714" i="148"/>
  <c r="K715" i="148"/>
  <c r="K716" i="148"/>
  <c r="K717" i="148"/>
  <c r="K718" i="148"/>
  <c r="K719" i="148"/>
  <c r="K720" i="148"/>
  <c r="K721" i="148"/>
  <c r="K722" i="148"/>
  <c r="K723" i="148"/>
  <c r="K724" i="148"/>
  <c r="K725" i="148"/>
  <c r="K726" i="148"/>
  <c r="K727" i="148"/>
  <c r="K728" i="148"/>
  <c r="K729" i="148"/>
  <c r="K730" i="148"/>
  <c r="K731" i="148"/>
  <c r="K732" i="148"/>
  <c r="K733" i="148"/>
  <c r="K734" i="148"/>
  <c r="K735" i="148"/>
  <c r="K736" i="148"/>
  <c r="K737" i="148"/>
  <c r="K738" i="148"/>
  <c r="K739" i="148"/>
  <c r="K740" i="148"/>
  <c r="K741" i="148"/>
  <c r="K742" i="148"/>
  <c r="K743" i="148"/>
  <c r="K744" i="148"/>
  <c r="K745" i="148"/>
  <c r="K746" i="148"/>
  <c r="K747" i="148"/>
  <c r="K748" i="148"/>
  <c r="K749" i="148"/>
  <c r="K750" i="148"/>
  <c r="K751" i="148"/>
  <c r="K752" i="148"/>
  <c r="K753" i="148"/>
  <c r="K754" i="148"/>
  <c r="K755" i="148"/>
  <c r="K756" i="148"/>
  <c r="K757" i="148"/>
  <c r="K758" i="148"/>
  <c r="K759" i="148"/>
  <c r="K760" i="148"/>
  <c r="K761" i="148"/>
  <c r="K762" i="148"/>
  <c r="K763" i="148"/>
  <c r="K764" i="148"/>
  <c r="K765" i="148"/>
  <c r="K766" i="148"/>
  <c r="K767" i="148"/>
  <c r="K768" i="148"/>
  <c r="K769" i="148"/>
  <c r="K770" i="148"/>
  <c r="K771" i="148"/>
  <c r="K772" i="148"/>
  <c r="K773" i="148"/>
  <c r="K774" i="148"/>
  <c r="K775" i="148"/>
  <c r="K776" i="148"/>
  <c r="K777" i="148"/>
  <c r="K778" i="148"/>
  <c r="K779" i="148"/>
  <c r="K780" i="148"/>
  <c r="K781" i="148"/>
  <c r="K782" i="148"/>
  <c r="K783" i="148"/>
  <c r="K784" i="148"/>
  <c r="K785" i="148"/>
  <c r="K786" i="148"/>
  <c r="K787" i="148"/>
  <c r="K788" i="148"/>
  <c r="K789" i="148"/>
  <c r="K790" i="148"/>
  <c r="K791" i="148"/>
  <c r="K792" i="148"/>
  <c r="K793" i="148"/>
  <c r="K794" i="148"/>
  <c r="K795" i="148"/>
  <c r="K796" i="148"/>
  <c r="K797" i="148"/>
  <c r="K798" i="148"/>
  <c r="K799" i="148"/>
  <c r="K800" i="148"/>
  <c r="K801" i="148"/>
  <c r="K802" i="148"/>
  <c r="K803" i="148"/>
  <c r="K804" i="148"/>
  <c r="K805" i="148"/>
  <c r="K806" i="148"/>
  <c r="K807" i="148"/>
  <c r="K808" i="148"/>
  <c r="K809" i="148"/>
  <c r="K810" i="148"/>
  <c r="K811" i="148"/>
  <c r="K812" i="148"/>
  <c r="K813" i="148"/>
  <c r="K814" i="148"/>
  <c r="K815" i="148"/>
  <c r="K816" i="148"/>
  <c r="K817" i="148"/>
  <c r="K818" i="148"/>
  <c r="K819" i="148"/>
  <c r="K820" i="148"/>
  <c r="K821" i="148"/>
  <c r="K822" i="148"/>
  <c r="K823" i="148"/>
  <c r="K824" i="148"/>
  <c r="K825" i="148"/>
  <c r="K826" i="148"/>
  <c r="K827" i="148"/>
  <c r="K828" i="148"/>
  <c r="K829" i="148"/>
  <c r="K830" i="148"/>
  <c r="K831" i="148"/>
  <c r="K832" i="148"/>
  <c r="K833" i="148"/>
  <c r="K834" i="148"/>
  <c r="K835" i="148"/>
  <c r="K836" i="148"/>
  <c r="K837" i="148"/>
  <c r="K838" i="148"/>
  <c r="K839" i="148"/>
  <c r="K840" i="148"/>
  <c r="K841" i="148"/>
  <c r="K842" i="148"/>
  <c r="K843" i="148"/>
  <c r="K844" i="148"/>
  <c r="K845" i="148"/>
  <c r="K846" i="148"/>
  <c r="K847" i="148"/>
  <c r="K848" i="148"/>
  <c r="K849" i="148"/>
  <c r="K850" i="148"/>
  <c r="K851" i="148"/>
  <c r="K852" i="148"/>
  <c r="K853" i="148"/>
  <c r="K854" i="148"/>
  <c r="K855" i="148"/>
  <c r="K856" i="148"/>
  <c r="K857" i="148"/>
  <c r="K858" i="148"/>
  <c r="K859" i="148"/>
  <c r="K860" i="148"/>
  <c r="K861" i="148"/>
  <c r="K862" i="148"/>
  <c r="K863" i="148"/>
  <c r="K864" i="148"/>
  <c r="K865" i="148"/>
  <c r="K866" i="148"/>
  <c r="K867" i="148"/>
  <c r="K868" i="148"/>
  <c r="K869" i="148"/>
  <c r="K870" i="148"/>
  <c r="K871" i="148"/>
  <c r="K872" i="148"/>
  <c r="K873" i="148"/>
  <c r="K874" i="148"/>
  <c r="K875" i="148"/>
  <c r="K876" i="148"/>
  <c r="K877" i="148"/>
  <c r="K878" i="148"/>
  <c r="K879" i="148"/>
  <c r="K880" i="148"/>
  <c r="K881" i="148"/>
  <c r="K882" i="148"/>
  <c r="K883" i="148"/>
  <c r="K884" i="148"/>
  <c r="K885" i="148"/>
  <c r="K886" i="148"/>
  <c r="K887" i="148"/>
  <c r="K888" i="148"/>
  <c r="K889" i="148"/>
  <c r="K890" i="148"/>
  <c r="K891" i="148"/>
  <c r="K892" i="148"/>
  <c r="K893" i="148"/>
  <c r="K894" i="148"/>
  <c r="K895" i="148"/>
  <c r="K896" i="148"/>
  <c r="K897" i="148"/>
  <c r="K898" i="148"/>
  <c r="K899" i="148"/>
  <c r="K900" i="148"/>
  <c r="K901" i="148"/>
  <c r="K902" i="148"/>
  <c r="K903" i="148"/>
  <c r="K904" i="148"/>
  <c r="K905" i="148"/>
  <c r="K906" i="148"/>
  <c r="K907" i="148"/>
  <c r="K908" i="148"/>
  <c r="K909" i="148"/>
  <c r="K910" i="148"/>
  <c r="K911" i="148"/>
  <c r="K912" i="148"/>
  <c r="K913" i="148"/>
  <c r="K914" i="148"/>
  <c r="K915" i="148"/>
  <c r="K916" i="148"/>
  <c r="K917" i="148"/>
  <c r="K918" i="148"/>
  <c r="K919" i="148"/>
  <c r="K920" i="148"/>
  <c r="K921" i="148"/>
  <c r="K922" i="148"/>
  <c r="K923" i="148"/>
  <c r="K924" i="148"/>
  <c r="K925" i="148"/>
  <c r="K926" i="148"/>
  <c r="K927" i="148"/>
  <c r="K928" i="148"/>
  <c r="K929" i="148"/>
  <c r="K930" i="148"/>
  <c r="K931" i="148"/>
  <c r="K932" i="148"/>
  <c r="K933" i="148"/>
  <c r="K934" i="148"/>
  <c r="K935" i="148"/>
  <c r="K936" i="148"/>
  <c r="K937" i="148"/>
  <c r="K938" i="148"/>
  <c r="K939" i="148"/>
  <c r="K940" i="148"/>
  <c r="K941" i="148"/>
  <c r="K942" i="148"/>
  <c r="K943" i="148"/>
  <c r="K944" i="148"/>
  <c r="K945" i="148"/>
  <c r="K946" i="148"/>
  <c r="K947" i="148"/>
  <c r="K948" i="148"/>
  <c r="K949" i="148"/>
  <c r="K950" i="148"/>
  <c r="K951" i="148"/>
  <c r="K952" i="148"/>
  <c r="K953" i="148"/>
  <c r="K954" i="148"/>
  <c r="K955" i="148"/>
  <c r="K956" i="148"/>
  <c r="K957" i="148"/>
  <c r="K958" i="148"/>
  <c r="K959" i="148"/>
  <c r="K960" i="148"/>
  <c r="K961" i="148"/>
  <c r="K962" i="148"/>
  <c r="K963" i="148"/>
  <c r="K964" i="148"/>
  <c r="K965" i="148"/>
  <c r="K966" i="148"/>
  <c r="K967" i="148"/>
  <c r="K968" i="148"/>
  <c r="K969" i="148"/>
  <c r="K970" i="148"/>
  <c r="K971" i="148"/>
  <c r="K972" i="148"/>
  <c r="K973" i="148"/>
  <c r="K974" i="148"/>
  <c r="K975" i="148"/>
  <c r="K976" i="148"/>
  <c r="K977" i="148"/>
  <c r="K978" i="148"/>
  <c r="K979" i="148"/>
  <c r="K980" i="148"/>
  <c r="K981" i="148"/>
  <c r="K982" i="148"/>
  <c r="K983" i="148"/>
  <c r="K984" i="148"/>
  <c r="K985" i="148"/>
  <c r="K986" i="148"/>
  <c r="K987" i="148"/>
  <c r="K988" i="148"/>
  <c r="K989" i="148"/>
  <c r="K990" i="148"/>
  <c r="K991" i="148"/>
  <c r="K992" i="148"/>
  <c r="K993" i="148"/>
  <c r="K994" i="148"/>
  <c r="K995" i="148"/>
  <c r="K996" i="148"/>
  <c r="K997" i="148"/>
  <c r="K998" i="148"/>
  <c r="K999" i="148"/>
  <c r="K1000" i="148"/>
  <c r="K1001" i="148"/>
  <c r="K1002" i="148"/>
  <c r="K1003" i="148"/>
  <c r="K1004" i="148"/>
  <c r="K1005" i="148"/>
  <c r="K1006" i="148"/>
  <c r="K1007" i="148"/>
  <c r="K1008" i="148"/>
  <c r="K1009" i="148"/>
  <c r="K1010" i="148"/>
  <c r="K1011" i="148"/>
  <c r="K1012" i="148"/>
  <c r="K1013" i="148"/>
  <c r="K1014" i="148"/>
  <c r="K1015" i="148"/>
  <c r="K1016" i="148"/>
  <c r="K1017" i="148"/>
  <c r="K1018" i="148"/>
  <c r="K1019" i="148"/>
  <c r="K1020" i="148"/>
  <c r="K1021" i="148"/>
  <c r="K1022" i="148"/>
  <c r="K1023" i="148"/>
  <c r="K1024" i="148"/>
  <c r="K1025" i="148"/>
  <c r="K1026" i="148"/>
  <c r="K1027" i="148"/>
  <c r="K1028" i="148"/>
  <c r="K1029" i="148"/>
  <c r="K1030" i="148"/>
  <c r="K1031" i="148"/>
  <c r="K1032" i="148"/>
  <c r="K1033" i="148"/>
  <c r="K1034" i="148"/>
  <c r="K1035" i="148"/>
  <c r="K1036" i="148"/>
  <c r="K1037" i="148"/>
  <c r="K1038" i="148"/>
  <c r="K1039" i="148"/>
  <c r="K1040" i="148"/>
  <c r="K1041" i="148"/>
  <c r="K1042" i="148"/>
  <c r="K1043" i="148"/>
  <c r="K1044" i="148"/>
  <c r="K1045" i="148"/>
  <c r="K1046" i="148"/>
  <c r="K1047" i="148"/>
  <c r="K1048" i="148"/>
  <c r="K1049" i="148"/>
  <c r="K1050" i="148"/>
  <c r="K1051" i="148"/>
  <c r="K1052" i="148"/>
  <c r="K1053" i="148"/>
  <c r="K1054" i="148"/>
  <c r="K1055" i="148"/>
  <c r="K1056" i="148"/>
  <c r="K1057" i="148"/>
  <c r="K1058" i="148"/>
  <c r="K1059" i="148"/>
  <c r="K1060" i="148"/>
  <c r="K1061" i="148"/>
  <c r="K1062" i="148"/>
  <c r="K1063" i="148"/>
  <c r="K1064" i="148"/>
  <c r="K1065" i="148"/>
  <c r="K1066" i="148"/>
  <c r="K1067" i="148"/>
  <c r="K1068" i="148"/>
  <c r="K1069" i="148"/>
  <c r="K1070" i="148"/>
  <c r="K1071" i="148"/>
  <c r="K1072" i="148"/>
  <c r="K1073" i="148"/>
  <c r="K1074" i="148"/>
  <c r="K1075" i="148"/>
  <c r="K1076" i="148"/>
  <c r="K1077" i="148"/>
  <c r="K1078" i="148"/>
  <c r="K1079" i="148"/>
  <c r="K1080" i="148"/>
  <c r="K1081" i="148"/>
  <c r="P1081" i="148" l="1"/>
  <c r="P901" i="148"/>
  <c r="P721" i="148"/>
  <c r="P541" i="148"/>
  <c r="P361" i="148"/>
  <c r="P181" i="148"/>
  <c r="P991" i="148"/>
  <c r="P811" i="148"/>
  <c r="P631" i="148"/>
  <c r="P451" i="148"/>
  <c r="P271" i="148"/>
  <c r="P91" i="148"/>
  <c r="Q3" i="167" l="1"/>
  <c r="Q4" i="167"/>
  <c r="Q5" i="167"/>
  <c r="Q6" i="167"/>
  <c r="Q7" i="167"/>
  <c r="Q8" i="167"/>
  <c r="Q9" i="167"/>
  <c r="Q10" i="167"/>
  <c r="Q11" i="167"/>
  <c r="Q12" i="167"/>
  <c r="Q13" i="167"/>
  <c r="Q14" i="167"/>
  <c r="Q15" i="167"/>
  <c r="Q16" i="167"/>
  <c r="Q17" i="167"/>
  <c r="Q18" i="167"/>
  <c r="Q19" i="167"/>
  <c r="Q20" i="167"/>
  <c r="Q21" i="167"/>
  <c r="Q22" i="167"/>
  <c r="Q23" i="167"/>
  <c r="Q24" i="167"/>
  <c r="Q25" i="167"/>
  <c r="Q26" i="167"/>
  <c r="Q27" i="167"/>
  <c r="Q28" i="167"/>
  <c r="Q29" i="167"/>
  <c r="Q30" i="167"/>
  <c r="Q31" i="167"/>
  <c r="Q32" i="167"/>
  <c r="Q33" i="167"/>
  <c r="Q34" i="167"/>
  <c r="Q35" i="167"/>
  <c r="Q36" i="167"/>
  <c r="Q37" i="167"/>
  <c r="Q38" i="167"/>
  <c r="Q39" i="167"/>
  <c r="Q40" i="167"/>
  <c r="Q41" i="167"/>
  <c r="Q42" i="167"/>
  <c r="Q43" i="167"/>
  <c r="Q44" i="167"/>
  <c r="Q45" i="167"/>
  <c r="Q46" i="167"/>
  <c r="Q47" i="167"/>
  <c r="Q48" i="167"/>
  <c r="Q49" i="167"/>
  <c r="Q50" i="167"/>
  <c r="Q51" i="167"/>
  <c r="Q52" i="167"/>
  <c r="Q53" i="167"/>
  <c r="Q54" i="167"/>
  <c r="Q55" i="167"/>
  <c r="Q56" i="167"/>
  <c r="Q57" i="167"/>
  <c r="Q58" i="167"/>
  <c r="Q59" i="167"/>
  <c r="Q60" i="167"/>
  <c r="Q61" i="167"/>
  <c r="Q62" i="167"/>
  <c r="Q63" i="167"/>
  <c r="Q64" i="167"/>
  <c r="Q65" i="167"/>
  <c r="Q66" i="167"/>
  <c r="Q67" i="167"/>
  <c r="Q68" i="167"/>
  <c r="Q69" i="167"/>
  <c r="Q70" i="167"/>
  <c r="Q71" i="167"/>
  <c r="Q72" i="167"/>
  <c r="Q73" i="167"/>
  <c r="Q74" i="167"/>
  <c r="Q75" i="167"/>
  <c r="Q76" i="167"/>
  <c r="Q77" i="167"/>
  <c r="Q78" i="167"/>
  <c r="Q79" i="167"/>
  <c r="Q80" i="167"/>
  <c r="Q81" i="167"/>
  <c r="Q82" i="167"/>
  <c r="Q83" i="167"/>
  <c r="Q84" i="167"/>
  <c r="Q85" i="167"/>
  <c r="Q86" i="167"/>
  <c r="Q87" i="167"/>
  <c r="Q88" i="167"/>
  <c r="Q89" i="167"/>
  <c r="Q90" i="167"/>
  <c r="Q91" i="167"/>
  <c r="Q92" i="167"/>
  <c r="Q93" i="167"/>
  <c r="Q94" i="167"/>
  <c r="Q95" i="167"/>
  <c r="Q96" i="167"/>
  <c r="Q97" i="167"/>
  <c r="Q98" i="167"/>
  <c r="Q99" i="167"/>
  <c r="Q100" i="167"/>
  <c r="Q101" i="167"/>
  <c r="Q102" i="167"/>
  <c r="Q103" i="167"/>
  <c r="Q104" i="167"/>
  <c r="Q105" i="167"/>
  <c r="Q106" i="167"/>
  <c r="Q107" i="167"/>
  <c r="Q108" i="167"/>
  <c r="Q109" i="167"/>
  <c r="Q110" i="167"/>
  <c r="Q111" i="167"/>
  <c r="Q112" i="167"/>
  <c r="Q113" i="167"/>
  <c r="Q114" i="167"/>
  <c r="Q115" i="167"/>
  <c r="Q116" i="167"/>
  <c r="Q117" i="167"/>
  <c r="Q118" i="167"/>
  <c r="Q119" i="167"/>
  <c r="Q120" i="167"/>
  <c r="Q121" i="167"/>
  <c r="Q122" i="167"/>
  <c r="Q123" i="167"/>
  <c r="Q124" i="167"/>
  <c r="Q125" i="167"/>
  <c r="Q126" i="167"/>
  <c r="Q127" i="167"/>
  <c r="Q128" i="167"/>
  <c r="Q129" i="167"/>
  <c r="Q130" i="167"/>
  <c r="Q131" i="167"/>
  <c r="Q132" i="167"/>
  <c r="Q133" i="167"/>
  <c r="Q134" i="167"/>
  <c r="Q135" i="167"/>
  <c r="Q136" i="167"/>
  <c r="Q137" i="167"/>
  <c r="Q138" i="167"/>
  <c r="Q139" i="167"/>
  <c r="Q140" i="167"/>
  <c r="Q141" i="167"/>
  <c r="Q142" i="167"/>
  <c r="Q143" i="167"/>
  <c r="Q144" i="167"/>
  <c r="Q145" i="167"/>
  <c r="Q146" i="167"/>
  <c r="Q147" i="167"/>
  <c r="Q148" i="167"/>
  <c r="Q149" i="167"/>
  <c r="Q150" i="167"/>
  <c r="Q151" i="167"/>
  <c r="Q152" i="167"/>
  <c r="Q153" i="167"/>
  <c r="Q154" i="167"/>
  <c r="Q155" i="167"/>
  <c r="Q156" i="167"/>
  <c r="Q157" i="167"/>
  <c r="Q158" i="167"/>
  <c r="Q159" i="167"/>
  <c r="Q160" i="167"/>
  <c r="Q161" i="167"/>
  <c r="Q162" i="167"/>
  <c r="Q163" i="167"/>
  <c r="Q164" i="167"/>
  <c r="Q165" i="167"/>
  <c r="Q166" i="167"/>
  <c r="Q167" i="167"/>
  <c r="Q168" i="167"/>
  <c r="Q169" i="167"/>
  <c r="Q170" i="167"/>
  <c r="Q171" i="167"/>
  <c r="Q172" i="167"/>
  <c r="Q173" i="167"/>
  <c r="Q174" i="167"/>
  <c r="Q175" i="167"/>
  <c r="Q176" i="167"/>
  <c r="Q177" i="167"/>
  <c r="Q178" i="167"/>
  <c r="Q179" i="167"/>
  <c r="Q180" i="167"/>
  <c r="Q181" i="167"/>
  <c r="Q182" i="167"/>
  <c r="Q183" i="167"/>
  <c r="Q184" i="167"/>
  <c r="Q185" i="167"/>
  <c r="Q186" i="167"/>
  <c r="Q187" i="167"/>
  <c r="Q188" i="167"/>
  <c r="Q189" i="167"/>
  <c r="Q190" i="167"/>
  <c r="Q191" i="167"/>
  <c r="Q192" i="167"/>
  <c r="Q193" i="167"/>
  <c r="Q194" i="167"/>
  <c r="Q195" i="167"/>
  <c r="Q196" i="167"/>
  <c r="Q197" i="167"/>
  <c r="Q198" i="167"/>
  <c r="Q199" i="167"/>
  <c r="Q200" i="167"/>
  <c r="Q201" i="167"/>
  <c r="Q202" i="167"/>
  <c r="Q203" i="167"/>
  <c r="Q204" i="167"/>
  <c r="Q205" i="167"/>
  <c r="Q206" i="167"/>
  <c r="Q207" i="167"/>
  <c r="Q208" i="167"/>
  <c r="Q209" i="167"/>
  <c r="Q210" i="167"/>
  <c r="Q211" i="167"/>
  <c r="Q212" i="167"/>
  <c r="Q213" i="167"/>
  <c r="Q214" i="167"/>
  <c r="Q215" i="167"/>
  <c r="Q216" i="167"/>
  <c r="Q217" i="167"/>
  <c r="Q218" i="167"/>
  <c r="Q219" i="167"/>
  <c r="Q220" i="167"/>
  <c r="Q221" i="167"/>
  <c r="Q222" i="167"/>
  <c r="Q223" i="167"/>
  <c r="Q224" i="167"/>
  <c r="Q225" i="167"/>
  <c r="Q226" i="167"/>
  <c r="Q227" i="167"/>
  <c r="Q228" i="167"/>
  <c r="Q229" i="167"/>
  <c r="Q230" i="167"/>
  <c r="Q231" i="167"/>
  <c r="Q232" i="167"/>
  <c r="Q233" i="167"/>
  <c r="Q234" i="167"/>
  <c r="Q235" i="167"/>
  <c r="Q236" i="167"/>
  <c r="Q237" i="167"/>
  <c r="Q238" i="167"/>
  <c r="Q239" i="167"/>
  <c r="Q240" i="167"/>
  <c r="Q241" i="167"/>
  <c r="Q242" i="167"/>
  <c r="Q243" i="167"/>
  <c r="Q244" i="167"/>
  <c r="Q245" i="167"/>
  <c r="Q246" i="167"/>
  <c r="Q247" i="167"/>
  <c r="Q248" i="167"/>
  <c r="Q249" i="167"/>
  <c r="Q250" i="167"/>
  <c r="Q251" i="167"/>
  <c r="Q252" i="167"/>
  <c r="Q253" i="167"/>
  <c r="Q254" i="167"/>
  <c r="Q255" i="167"/>
  <c r="Q256" i="167"/>
  <c r="Q257" i="167"/>
  <c r="Q258" i="167"/>
  <c r="Q259" i="167"/>
  <c r="Q260" i="167"/>
  <c r="Q261" i="167"/>
  <c r="Q262" i="167"/>
  <c r="Q263" i="167"/>
  <c r="Q264" i="167"/>
  <c r="Q265" i="167"/>
  <c r="Q266" i="167"/>
  <c r="Q267" i="167"/>
  <c r="Q268" i="167"/>
  <c r="Q269" i="167"/>
  <c r="Q270" i="167"/>
  <c r="Q271" i="167"/>
  <c r="Q272" i="167"/>
  <c r="Q273" i="167"/>
  <c r="Q274" i="167"/>
  <c r="Q275" i="167"/>
  <c r="Q276" i="167"/>
  <c r="Q277" i="167"/>
  <c r="Q278" i="167"/>
  <c r="Q279" i="167"/>
  <c r="Q280" i="167"/>
  <c r="Q281" i="167"/>
  <c r="Q282" i="167"/>
  <c r="Q283" i="167"/>
  <c r="Q284" i="167"/>
  <c r="Q285" i="167"/>
  <c r="Q286" i="167"/>
  <c r="Q287" i="167"/>
  <c r="Q288" i="167"/>
  <c r="Q289" i="167"/>
  <c r="Q290" i="167"/>
  <c r="Q291" i="167"/>
  <c r="Q292" i="167"/>
  <c r="Q293" i="167"/>
  <c r="Q294" i="167"/>
  <c r="Q295" i="167"/>
  <c r="Q296" i="167"/>
  <c r="Q297" i="167"/>
  <c r="Q298" i="167"/>
  <c r="Q299" i="167"/>
  <c r="Q300" i="167"/>
  <c r="Q301" i="167"/>
  <c r="Q302" i="167"/>
  <c r="Q303" i="167"/>
  <c r="Q304" i="167"/>
  <c r="Q305" i="167"/>
  <c r="Q306" i="167"/>
  <c r="Q307" i="167"/>
  <c r="Q308" i="167"/>
  <c r="Q309" i="167"/>
  <c r="Q310" i="167"/>
  <c r="Q311" i="167"/>
  <c r="Q312" i="167"/>
  <c r="Q313" i="167"/>
  <c r="Q314" i="167"/>
  <c r="Q315" i="167"/>
  <c r="Q316" i="167"/>
  <c r="Q317" i="167"/>
  <c r="Q318" i="167"/>
  <c r="Q319" i="167"/>
  <c r="Q320" i="167"/>
  <c r="Q321" i="167"/>
  <c r="Q322" i="167"/>
  <c r="Q323" i="167"/>
  <c r="Q324" i="167"/>
  <c r="Q325" i="167"/>
  <c r="Q326" i="167"/>
  <c r="Q327" i="167"/>
  <c r="Q328" i="167"/>
  <c r="Q329" i="167"/>
  <c r="Q330" i="167"/>
  <c r="Q331" i="167"/>
  <c r="Q332" i="167"/>
  <c r="Q333" i="167"/>
  <c r="Q334" i="167"/>
  <c r="Q335" i="167"/>
  <c r="Q336" i="167"/>
  <c r="Q337" i="167"/>
  <c r="Q338" i="167"/>
  <c r="Q339" i="167"/>
  <c r="Q340" i="167"/>
  <c r="Q341" i="167"/>
  <c r="Q342" i="167"/>
  <c r="Q343" i="167"/>
  <c r="Q344" i="167"/>
  <c r="Q345" i="167"/>
  <c r="Q346" i="167"/>
  <c r="Q347" i="167"/>
  <c r="Q348" i="167"/>
  <c r="Q349" i="167"/>
  <c r="Q350" i="167"/>
  <c r="Q351" i="167"/>
  <c r="Q352" i="167"/>
  <c r="Q353" i="167"/>
  <c r="Q354" i="167"/>
  <c r="Q355" i="167"/>
  <c r="Q356" i="167"/>
  <c r="Q357" i="167"/>
  <c r="Q358" i="167"/>
  <c r="Q359" i="167"/>
  <c r="Q360" i="167"/>
  <c r="Q361" i="167"/>
  <c r="Q362" i="167"/>
  <c r="Q363" i="167"/>
  <c r="Q364" i="167"/>
  <c r="Q365" i="167"/>
  <c r="Q366" i="167"/>
  <c r="Q367" i="167"/>
  <c r="Q368" i="167"/>
  <c r="Q369" i="167"/>
  <c r="Q370" i="167"/>
  <c r="Q371" i="167"/>
  <c r="Q372" i="167"/>
  <c r="Q373" i="167"/>
  <c r="Q374" i="167"/>
  <c r="Q375" i="167"/>
  <c r="Q376" i="167"/>
  <c r="Q377" i="167"/>
  <c r="Q378" i="167"/>
  <c r="Q379" i="167"/>
  <c r="Q380" i="167"/>
  <c r="Q381" i="167"/>
  <c r="Q382" i="167"/>
  <c r="Q383" i="167"/>
  <c r="Q384" i="167"/>
  <c r="Q385" i="167"/>
  <c r="Q386" i="167"/>
  <c r="Q387" i="167"/>
  <c r="Q388" i="167"/>
  <c r="Q389" i="167"/>
  <c r="Q390" i="167"/>
  <c r="Q391" i="167"/>
  <c r="Q392" i="167"/>
  <c r="Q393" i="167"/>
  <c r="Q394" i="167"/>
  <c r="Q395" i="167"/>
  <c r="Q396" i="167"/>
  <c r="Q397" i="167"/>
  <c r="Q398" i="167"/>
  <c r="Q399" i="167"/>
  <c r="Q400" i="167"/>
  <c r="Q401" i="167"/>
  <c r="Q402" i="167"/>
  <c r="Q403" i="167"/>
  <c r="Q404" i="167"/>
  <c r="Q405" i="167"/>
  <c r="Q406" i="167"/>
  <c r="Q407" i="167"/>
  <c r="Q408" i="167"/>
  <c r="Q409" i="167"/>
  <c r="Q410" i="167"/>
  <c r="Q411" i="167"/>
  <c r="Q412" i="167"/>
  <c r="Q413" i="167"/>
  <c r="Q414" i="167"/>
  <c r="Q415" i="167"/>
  <c r="Q416" i="167"/>
  <c r="Q417" i="167"/>
  <c r="Q418" i="167"/>
  <c r="Q419" i="167"/>
  <c r="Q420" i="167"/>
  <c r="Q421" i="167"/>
  <c r="Q422" i="167"/>
  <c r="Q423" i="167"/>
  <c r="Q424" i="167"/>
  <c r="Q425" i="167"/>
  <c r="Q426" i="167"/>
  <c r="Q427" i="167"/>
  <c r="Q428" i="167"/>
  <c r="Q429" i="167"/>
  <c r="Q430" i="167"/>
  <c r="Q431" i="167"/>
  <c r="Q432" i="167"/>
  <c r="Q433" i="167"/>
  <c r="Q434" i="167"/>
  <c r="Q435" i="167"/>
  <c r="Q436" i="167"/>
  <c r="Q437" i="167"/>
  <c r="Q438" i="167"/>
  <c r="Q439" i="167"/>
  <c r="Q440" i="167"/>
  <c r="Q441" i="167"/>
  <c r="Q442" i="167"/>
  <c r="Q443" i="167"/>
  <c r="Q444" i="167"/>
  <c r="Q445" i="167"/>
  <c r="Q446" i="167"/>
  <c r="Q447" i="167"/>
  <c r="Q448" i="167"/>
  <c r="Q449" i="167"/>
  <c r="Q450" i="167"/>
  <c r="Q451" i="167"/>
  <c r="Q452" i="167"/>
  <c r="Q453" i="167"/>
  <c r="Q454" i="167"/>
  <c r="Q455" i="167"/>
  <c r="Q456" i="167"/>
  <c r="Q457" i="167"/>
  <c r="Q458" i="167"/>
  <c r="Q459" i="167"/>
  <c r="Q460" i="167"/>
  <c r="Q461" i="167"/>
  <c r="Q462" i="167"/>
  <c r="Q463" i="167"/>
  <c r="Q464" i="167"/>
  <c r="Q465" i="167"/>
  <c r="Q466" i="167"/>
  <c r="Q467" i="167"/>
  <c r="Q468" i="167"/>
  <c r="Q469" i="167"/>
  <c r="Q470" i="167"/>
  <c r="Q471" i="167"/>
  <c r="Q472" i="167"/>
  <c r="Q473" i="167"/>
  <c r="Q474" i="167"/>
  <c r="Q475" i="167"/>
  <c r="Q476" i="167"/>
  <c r="Q477" i="167"/>
  <c r="Q478" i="167"/>
  <c r="Q479" i="167"/>
  <c r="Q480" i="167"/>
  <c r="Q481" i="167"/>
  <c r="Q482" i="167"/>
  <c r="Q483" i="167"/>
  <c r="Q484" i="167"/>
  <c r="Q485" i="167"/>
  <c r="Q486" i="167"/>
  <c r="Q487" i="167"/>
  <c r="Q488" i="167"/>
  <c r="Q489" i="167"/>
  <c r="Q490" i="167"/>
  <c r="Q491" i="167"/>
  <c r="Q492" i="167"/>
  <c r="Q493" i="167"/>
  <c r="Q494" i="167"/>
  <c r="Q495" i="167"/>
  <c r="Q496" i="167"/>
  <c r="Q497" i="167"/>
  <c r="Q498" i="167"/>
  <c r="Q499" i="167"/>
  <c r="Q500" i="167"/>
  <c r="Q501" i="167"/>
  <c r="Q502" i="167"/>
  <c r="Q503" i="167"/>
  <c r="Q504" i="167"/>
  <c r="Q505" i="167"/>
  <c r="Q506" i="167"/>
  <c r="Q507" i="167"/>
  <c r="Q508" i="167"/>
  <c r="Q509" i="167"/>
  <c r="Q510" i="167"/>
  <c r="Q511" i="167"/>
  <c r="Q512" i="167"/>
  <c r="Q513" i="167"/>
  <c r="Q514" i="167"/>
  <c r="Q515" i="167"/>
  <c r="Q516" i="167"/>
  <c r="Q517" i="167"/>
  <c r="Q518" i="167"/>
  <c r="Q519" i="167"/>
  <c r="Q520" i="167"/>
  <c r="Q521" i="167"/>
  <c r="Q522" i="167"/>
  <c r="Q523" i="167"/>
  <c r="Q524" i="167"/>
  <c r="Q525" i="167"/>
  <c r="Q526" i="167"/>
  <c r="Q527" i="167"/>
  <c r="Q528" i="167"/>
  <c r="Q529" i="167"/>
  <c r="Q530" i="167"/>
  <c r="Q531" i="167"/>
  <c r="Q532" i="167"/>
  <c r="Q533" i="167"/>
  <c r="Q534" i="167"/>
  <c r="Q535" i="167"/>
  <c r="Q536" i="167"/>
  <c r="Q537" i="167"/>
  <c r="Q538" i="167"/>
  <c r="Q539" i="167"/>
  <c r="Q540" i="167"/>
  <c r="Q541" i="167"/>
  <c r="Q542" i="167"/>
  <c r="Q543" i="167"/>
  <c r="Q544" i="167"/>
  <c r="Q545" i="167"/>
  <c r="Q546" i="167"/>
  <c r="Q547" i="167"/>
  <c r="Q548" i="167"/>
  <c r="Q549" i="167"/>
  <c r="Q550" i="167"/>
  <c r="Q551" i="167"/>
  <c r="Q552" i="167"/>
  <c r="Q553" i="167"/>
  <c r="Q554" i="167"/>
  <c r="Q555" i="167"/>
  <c r="Q556" i="167"/>
  <c r="Q557" i="167"/>
  <c r="Q558" i="167"/>
  <c r="Q559" i="167"/>
  <c r="Q560" i="167"/>
  <c r="Q561" i="167"/>
  <c r="Q562" i="167"/>
  <c r="Q563" i="167"/>
  <c r="Q564" i="167"/>
  <c r="Q565" i="167"/>
  <c r="Q566" i="167"/>
  <c r="Q567" i="167"/>
  <c r="Q568" i="167"/>
  <c r="Q569" i="167"/>
  <c r="Q570" i="167"/>
  <c r="Q571" i="167"/>
  <c r="Q572" i="167"/>
  <c r="Q573" i="167"/>
  <c r="Q574" i="167"/>
  <c r="Q575" i="167"/>
  <c r="Q576" i="167"/>
  <c r="Q577" i="167"/>
  <c r="Q578" i="167"/>
  <c r="Q579" i="167"/>
  <c r="Q580" i="167"/>
  <c r="Q581" i="167"/>
  <c r="Q582" i="167"/>
  <c r="Q583" i="167"/>
  <c r="Q584" i="167"/>
  <c r="Q585" i="167"/>
  <c r="Q586" i="167"/>
  <c r="Q587" i="167"/>
  <c r="Q588" i="167"/>
  <c r="Q589" i="167"/>
  <c r="Q590" i="167"/>
  <c r="Q591" i="167"/>
  <c r="Q592" i="167"/>
  <c r="Q593" i="167"/>
  <c r="Q594" i="167"/>
  <c r="Q595" i="167"/>
  <c r="Q596" i="167"/>
  <c r="Q597" i="167"/>
  <c r="Q598" i="167"/>
  <c r="Q599" i="167"/>
  <c r="Q600" i="167"/>
  <c r="Q601" i="167"/>
  <c r="Q602" i="167"/>
  <c r="Q603" i="167"/>
  <c r="Q604" i="167"/>
  <c r="Q605" i="167"/>
  <c r="Q606" i="167"/>
  <c r="Q607" i="167"/>
  <c r="Q608" i="167"/>
  <c r="Q609" i="167"/>
  <c r="Q610" i="167"/>
  <c r="Q611" i="167"/>
  <c r="Q612" i="167"/>
  <c r="Q613" i="167"/>
  <c r="Q614" i="167"/>
  <c r="Q615" i="167"/>
  <c r="Q616" i="167"/>
  <c r="Q617" i="167"/>
  <c r="Q618" i="167"/>
  <c r="Q619" i="167"/>
  <c r="Q620" i="167"/>
  <c r="Q621" i="167"/>
  <c r="Q622" i="167"/>
  <c r="Q623" i="167"/>
  <c r="Q624" i="167"/>
  <c r="Q625" i="167"/>
  <c r="Q626" i="167"/>
  <c r="Q627" i="167"/>
  <c r="Q628" i="167"/>
  <c r="Q629" i="167"/>
  <c r="Q630" i="167"/>
  <c r="Q631" i="167"/>
  <c r="Q632" i="167"/>
  <c r="Q633" i="167"/>
  <c r="Q634" i="167"/>
  <c r="Q635" i="167"/>
  <c r="Q636" i="167"/>
  <c r="Q637" i="167"/>
  <c r="Q638" i="167"/>
  <c r="Q639" i="167"/>
  <c r="Q640" i="167"/>
  <c r="Q641" i="167"/>
  <c r="Q642" i="167"/>
  <c r="Q643" i="167"/>
  <c r="Q644" i="167"/>
  <c r="Q645" i="167"/>
  <c r="Q646" i="167"/>
  <c r="Q647" i="167"/>
  <c r="Q648" i="167"/>
  <c r="Q649" i="167"/>
  <c r="Q650" i="167"/>
  <c r="Q651" i="167"/>
  <c r="Q652" i="167"/>
  <c r="Q653" i="167"/>
  <c r="Q654" i="167"/>
  <c r="Q655" i="167"/>
  <c r="Q656" i="167"/>
  <c r="Q657" i="167"/>
  <c r="Q658" i="167"/>
  <c r="Q659" i="167"/>
  <c r="Q660" i="167"/>
  <c r="Q661" i="167"/>
  <c r="Q662" i="167"/>
  <c r="Q663" i="167"/>
  <c r="Q664" i="167"/>
  <c r="Q665" i="167"/>
  <c r="Q666" i="167"/>
  <c r="Q667" i="167"/>
  <c r="Q668" i="167"/>
  <c r="Q669" i="167"/>
  <c r="Q670" i="167"/>
  <c r="Q671" i="167"/>
  <c r="Q672" i="167"/>
  <c r="Q673" i="167"/>
  <c r="Q674" i="167"/>
  <c r="Q675" i="167"/>
  <c r="Q676" i="167"/>
  <c r="Q677" i="167"/>
  <c r="Q678" i="167"/>
  <c r="Q679" i="167"/>
  <c r="Q680" i="167"/>
  <c r="Q681" i="167"/>
  <c r="Q682" i="167"/>
  <c r="Q683" i="167"/>
  <c r="Q684" i="167"/>
  <c r="Q685" i="167"/>
  <c r="Q686" i="167"/>
  <c r="Q687" i="167"/>
  <c r="Q688" i="167"/>
  <c r="Q689" i="167"/>
  <c r="Q690" i="167"/>
  <c r="Q691" i="167"/>
  <c r="Q692" i="167"/>
  <c r="Q693" i="167"/>
  <c r="Q694" i="167"/>
  <c r="Q695" i="167"/>
  <c r="Q696" i="167"/>
  <c r="Q697" i="167"/>
  <c r="Q698" i="167"/>
  <c r="Q699" i="167"/>
  <c r="Q700" i="167"/>
  <c r="Q701" i="167"/>
  <c r="Q702" i="167"/>
  <c r="Q703" i="167"/>
  <c r="Q704" i="167"/>
  <c r="Q705" i="167"/>
  <c r="Q706" i="167"/>
  <c r="Q707" i="167"/>
  <c r="Q708" i="167"/>
  <c r="Q709" i="167"/>
  <c r="Q710" i="167"/>
  <c r="Q711" i="167"/>
  <c r="Q712" i="167"/>
  <c r="Q713" i="167"/>
  <c r="Q714" i="167"/>
  <c r="Q715" i="167"/>
  <c r="Q716" i="167"/>
  <c r="Q717" i="167"/>
  <c r="Q718" i="167"/>
  <c r="Q719" i="167"/>
  <c r="Q720" i="167"/>
  <c r="Q721" i="167"/>
  <c r="Q722" i="167"/>
  <c r="Q723" i="167"/>
  <c r="Q724" i="167"/>
  <c r="Q725" i="167"/>
  <c r="Q726" i="167"/>
  <c r="Q727" i="167"/>
  <c r="Q728" i="167"/>
  <c r="Q729" i="167"/>
  <c r="Q730" i="167"/>
  <c r="Q731" i="167"/>
  <c r="Q732" i="167"/>
  <c r="Q733" i="167"/>
  <c r="Q734" i="167"/>
  <c r="Q735" i="167"/>
  <c r="Q736" i="167"/>
  <c r="Q737" i="167"/>
  <c r="Q738" i="167"/>
  <c r="Q739" i="167"/>
  <c r="Q740" i="167"/>
  <c r="Q741" i="167"/>
  <c r="Q742" i="167"/>
  <c r="Q743" i="167"/>
  <c r="Q744" i="167"/>
  <c r="Q745" i="167"/>
  <c r="Q746" i="167"/>
  <c r="Q747" i="167"/>
  <c r="Q748" i="167"/>
  <c r="Q749" i="167"/>
  <c r="Q750" i="167"/>
  <c r="Q751" i="167"/>
  <c r="Q752" i="167"/>
  <c r="Q753" i="167"/>
  <c r="Q754" i="167"/>
  <c r="Q755" i="167"/>
  <c r="Q756" i="167"/>
  <c r="Q757" i="167"/>
  <c r="Q758" i="167"/>
  <c r="Q759" i="167"/>
  <c r="Q760" i="167"/>
  <c r="Q761" i="167"/>
  <c r="Q762" i="167"/>
  <c r="Q763" i="167"/>
  <c r="Q764" i="167"/>
  <c r="Q765" i="167"/>
  <c r="Q766" i="167"/>
  <c r="Q767" i="167"/>
  <c r="Q768" i="167"/>
  <c r="Q769" i="167"/>
  <c r="Q770" i="167"/>
  <c r="Q771" i="167"/>
  <c r="Q772" i="167"/>
  <c r="Q773" i="167"/>
  <c r="Q774" i="167"/>
  <c r="Q775" i="167"/>
  <c r="Q776" i="167"/>
  <c r="Q777" i="167"/>
  <c r="Q778" i="167"/>
  <c r="Q779" i="167"/>
  <c r="Q780" i="167"/>
  <c r="Q781" i="167"/>
  <c r="Q782" i="167"/>
  <c r="Q783" i="167"/>
  <c r="Q784" i="167"/>
  <c r="Q785" i="167"/>
  <c r="Q786" i="167"/>
  <c r="Q787" i="167"/>
  <c r="Q788" i="167"/>
  <c r="Q789" i="167"/>
  <c r="Q790" i="167"/>
  <c r="Q791" i="167"/>
  <c r="Q792" i="167"/>
  <c r="Q793" i="167"/>
  <c r="Q794" i="167"/>
  <c r="Q795" i="167"/>
  <c r="Q796" i="167"/>
  <c r="Q797" i="167"/>
  <c r="Q798" i="167"/>
  <c r="Q799" i="167"/>
  <c r="Q800" i="167"/>
  <c r="Q801" i="167"/>
  <c r="Q802" i="167"/>
  <c r="Q803" i="167"/>
  <c r="Q804" i="167"/>
  <c r="Q805" i="167"/>
  <c r="Q806" i="167"/>
  <c r="Q807" i="167"/>
  <c r="Q808" i="167"/>
  <c r="Q809" i="167"/>
  <c r="Q810" i="167"/>
  <c r="Q811" i="167"/>
  <c r="Q812" i="167"/>
  <c r="Q813" i="167"/>
  <c r="Q814" i="167"/>
  <c r="Q815" i="167"/>
  <c r="Q816" i="167"/>
  <c r="Q817" i="167"/>
  <c r="Q818" i="167"/>
  <c r="Q819" i="167"/>
  <c r="Q820" i="167"/>
  <c r="Q821" i="167"/>
  <c r="Q822" i="167"/>
  <c r="Q823" i="167"/>
  <c r="Q824" i="167"/>
  <c r="Q825" i="167"/>
  <c r="Q826" i="167"/>
  <c r="Q827" i="167"/>
  <c r="Q828" i="167"/>
  <c r="Q829" i="167"/>
  <c r="Q830" i="167"/>
  <c r="Q831" i="167"/>
  <c r="Q832" i="167"/>
  <c r="Q833" i="167"/>
  <c r="Q834" i="167"/>
  <c r="Q835" i="167"/>
  <c r="Q836" i="167"/>
  <c r="Q837" i="167"/>
  <c r="Q838" i="167"/>
  <c r="Q839" i="167"/>
  <c r="Q840" i="167"/>
  <c r="Q841" i="167"/>
  <c r="Q842" i="167"/>
  <c r="Q843" i="167"/>
  <c r="Q844" i="167"/>
  <c r="Q845" i="167"/>
  <c r="Q846" i="167"/>
  <c r="Q847" i="167"/>
  <c r="Q848" i="167"/>
  <c r="Q849" i="167"/>
  <c r="Q850" i="167"/>
  <c r="Q851" i="167"/>
  <c r="Q852" i="167"/>
  <c r="Q853" i="167"/>
  <c r="Q854" i="167"/>
  <c r="Q855" i="167"/>
  <c r="Q856" i="167"/>
  <c r="Q857" i="167"/>
  <c r="Q858" i="167"/>
  <c r="Q859" i="167"/>
  <c r="Q860" i="167"/>
  <c r="Q861" i="167"/>
  <c r="Q862" i="167"/>
  <c r="Q863" i="167"/>
  <c r="Q864" i="167"/>
  <c r="Q865" i="167"/>
  <c r="Q866" i="167"/>
  <c r="Q867" i="167"/>
  <c r="Q868" i="167"/>
  <c r="Q869" i="167"/>
  <c r="Q870" i="167"/>
  <c r="Q871" i="167"/>
  <c r="Q872" i="167"/>
  <c r="Q873" i="167"/>
  <c r="Q874" i="167"/>
  <c r="Q875" i="167"/>
  <c r="Q876" i="167"/>
  <c r="Q877" i="167"/>
  <c r="Q878" i="167"/>
  <c r="Q879" i="167"/>
  <c r="Q880" i="167"/>
  <c r="Q881" i="167"/>
  <c r="Q882" i="167"/>
  <c r="Q883" i="167"/>
  <c r="Q884" i="167"/>
  <c r="Q885" i="167"/>
  <c r="Q886" i="167"/>
  <c r="Q887" i="167"/>
  <c r="Q888" i="167"/>
  <c r="Q889" i="167"/>
  <c r="Q890" i="167"/>
  <c r="Q891" i="167"/>
  <c r="Q892" i="167"/>
  <c r="Q893" i="167"/>
  <c r="Q894" i="167"/>
  <c r="Q895" i="167"/>
  <c r="Q896" i="167"/>
  <c r="Q897" i="167"/>
  <c r="Q898" i="167"/>
  <c r="Q899" i="167"/>
  <c r="Q900" i="167"/>
  <c r="Q901" i="167"/>
  <c r="Q902" i="167"/>
  <c r="Q903" i="167"/>
  <c r="Q904" i="167"/>
  <c r="Q905" i="167"/>
  <c r="Q906" i="167"/>
  <c r="Q907" i="167"/>
  <c r="Q908" i="167"/>
  <c r="Q909" i="167"/>
  <c r="Q910" i="167"/>
  <c r="Q911" i="167"/>
  <c r="Q912" i="167"/>
  <c r="Q913" i="167"/>
  <c r="Q914" i="167"/>
  <c r="Q915" i="167"/>
  <c r="Q916" i="167"/>
  <c r="Q917" i="167"/>
  <c r="Q918" i="167"/>
  <c r="Q919" i="167"/>
  <c r="Q920" i="167"/>
  <c r="Q921" i="167"/>
  <c r="Q922" i="167"/>
  <c r="Q923" i="167"/>
  <c r="Q924" i="167"/>
  <c r="Q925" i="167"/>
  <c r="Q926" i="167"/>
  <c r="Q927" i="167"/>
  <c r="Q928" i="167"/>
  <c r="Q929" i="167"/>
  <c r="Q930" i="167"/>
  <c r="Q931" i="167"/>
  <c r="Q932" i="167"/>
  <c r="Q933" i="167"/>
  <c r="Q934" i="167"/>
  <c r="Q935" i="167"/>
  <c r="Q936" i="167"/>
  <c r="Q937" i="167"/>
  <c r="Q938" i="167"/>
  <c r="Q939" i="167"/>
  <c r="Q940" i="167"/>
  <c r="Q941" i="167"/>
  <c r="Q942" i="167"/>
  <c r="Q943" i="167"/>
  <c r="Q944" i="167"/>
  <c r="Q945" i="167"/>
  <c r="Q946" i="167"/>
  <c r="Q947" i="167"/>
  <c r="Q948" i="167"/>
  <c r="Q949" i="167"/>
  <c r="Q950" i="167"/>
  <c r="Q951" i="167"/>
  <c r="Q952" i="167"/>
  <c r="Q953" i="167"/>
  <c r="Q954" i="167"/>
  <c r="Q955" i="167"/>
  <c r="Q956" i="167"/>
  <c r="Q957" i="167"/>
  <c r="Q958" i="167"/>
  <c r="Q959" i="167"/>
  <c r="Q960" i="167"/>
  <c r="Q961" i="167"/>
  <c r="Q962" i="167"/>
  <c r="Q963" i="167"/>
  <c r="Q964" i="167"/>
  <c r="Q965" i="167"/>
  <c r="Q966" i="167"/>
  <c r="Q967" i="167"/>
  <c r="Q968" i="167"/>
  <c r="Q969" i="167"/>
  <c r="Q970" i="167"/>
  <c r="Q971" i="167"/>
  <c r="Q972" i="167"/>
  <c r="Q973" i="167"/>
  <c r="Q974" i="167"/>
  <c r="Q975" i="167"/>
  <c r="Q976" i="167"/>
  <c r="Q977" i="167"/>
  <c r="Q978" i="167"/>
  <c r="Q979" i="167"/>
  <c r="Q980" i="167"/>
  <c r="Q981" i="167"/>
  <c r="Q982" i="167"/>
  <c r="Q983" i="167"/>
  <c r="Q984" i="167"/>
  <c r="Q985" i="167"/>
  <c r="Q986" i="167"/>
  <c r="Q987" i="167"/>
  <c r="Q988" i="167"/>
  <c r="Q989" i="167"/>
  <c r="Q990" i="167"/>
  <c r="Q991" i="167"/>
  <c r="Q992" i="167"/>
  <c r="Q993" i="167"/>
  <c r="Q994" i="167"/>
  <c r="Q995" i="167"/>
  <c r="Q996" i="167"/>
  <c r="Q997" i="167"/>
  <c r="Q998" i="167"/>
  <c r="Q999" i="167"/>
  <c r="Q1000" i="167"/>
  <c r="Q1001" i="167"/>
  <c r="Q1002" i="167"/>
  <c r="Q1003" i="167"/>
  <c r="Q1004" i="167"/>
  <c r="Q1005" i="167"/>
  <c r="Q1006" i="167"/>
  <c r="Q1007" i="167"/>
  <c r="Q1008" i="167"/>
  <c r="Q1009" i="167"/>
  <c r="Q1010" i="167"/>
  <c r="Q1011" i="167"/>
  <c r="Q1012" i="167"/>
  <c r="Q1013" i="167"/>
  <c r="Q1014" i="167"/>
  <c r="Q1015" i="167"/>
  <c r="Q1016" i="167"/>
  <c r="Q1017" i="167"/>
  <c r="Q1018" i="167"/>
  <c r="Q1019" i="167"/>
  <c r="Q1020" i="167"/>
  <c r="Q1021" i="167"/>
  <c r="Q1022" i="167"/>
  <c r="Q1023" i="167"/>
  <c r="Q1024" i="167"/>
  <c r="Q1025" i="167"/>
  <c r="Q1026" i="167"/>
  <c r="Q1027" i="167"/>
  <c r="Q1028" i="167"/>
  <c r="Q1029" i="167"/>
  <c r="Q1030" i="167"/>
  <c r="Q1031" i="167"/>
  <c r="Q1032" i="167"/>
  <c r="Q1033" i="167"/>
  <c r="Q1034" i="167"/>
  <c r="Q1035" i="167"/>
  <c r="Q1036" i="167"/>
  <c r="Q1037" i="167"/>
  <c r="Q1038" i="167"/>
  <c r="Q1039" i="167"/>
  <c r="Q1040" i="167"/>
  <c r="Q1041" i="167"/>
  <c r="Q1042" i="167"/>
  <c r="Q1043" i="167"/>
  <c r="Q1044" i="167"/>
  <c r="Q1045" i="167"/>
  <c r="Q1046" i="167"/>
  <c r="Q1047" i="167"/>
  <c r="Q1048" i="167"/>
  <c r="Q1049" i="167"/>
  <c r="Q1050" i="167"/>
  <c r="Q1051" i="167"/>
  <c r="Q1052" i="167"/>
  <c r="Q1053" i="167"/>
  <c r="Q1054" i="167"/>
  <c r="Q1055" i="167"/>
  <c r="Q1056" i="167"/>
  <c r="Q1057" i="167"/>
  <c r="Q1058" i="167"/>
  <c r="Q1059" i="167"/>
  <c r="Q1060" i="167"/>
  <c r="Q1061" i="167"/>
  <c r="Q1062" i="167"/>
  <c r="Q1063" i="167"/>
  <c r="Q1064" i="167"/>
  <c r="Q1065" i="167"/>
  <c r="Q1066" i="167"/>
  <c r="Q1067" i="167"/>
  <c r="Q1068" i="167"/>
  <c r="Q1069" i="167"/>
  <c r="Q1070" i="167"/>
  <c r="Q1071" i="167"/>
  <c r="Q1072" i="167"/>
  <c r="Q1073" i="167"/>
  <c r="Q1074" i="167"/>
  <c r="Q1075" i="167"/>
  <c r="Q1076" i="167"/>
  <c r="Q1077" i="167"/>
  <c r="Q1078" i="167"/>
  <c r="Q1079" i="167"/>
  <c r="Q1080" i="167"/>
  <c r="Q1081" i="167"/>
  <c r="Q2" i="167"/>
  <c r="P3" i="167"/>
  <c r="P4" i="167"/>
  <c r="P5" i="167"/>
  <c r="P6" i="167"/>
  <c r="P7" i="167"/>
  <c r="P8" i="167"/>
  <c r="P9" i="167"/>
  <c r="P10" i="167"/>
  <c r="P11" i="167"/>
  <c r="P12" i="167"/>
  <c r="P13" i="167"/>
  <c r="P14" i="167"/>
  <c r="P15" i="167"/>
  <c r="P16" i="167"/>
  <c r="P17" i="167"/>
  <c r="P18" i="167"/>
  <c r="P19" i="167"/>
  <c r="P20" i="167"/>
  <c r="P21" i="167"/>
  <c r="P22" i="167"/>
  <c r="P23" i="167"/>
  <c r="P24" i="167"/>
  <c r="P25" i="167"/>
  <c r="P26" i="167"/>
  <c r="P27" i="167"/>
  <c r="P28" i="167"/>
  <c r="P29" i="167"/>
  <c r="P30" i="167"/>
  <c r="P31" i="167"/>
  <c r="P32" i="167"/>
  <c r="P33" i="167"/>
  <c r="P34" i="167"/>
  <c r="P35" i="167"/>
  <c r="P36" i="167"/>
  <c r="P37" i="167"/>
  <c r="P38" i="167"/>
  <c r="P39" i="167"/>
  <c r="P40" i="167"/>
  <c r="P41" i="167"/>
  <c r="P42" i="167"/>
  <c r="P43" i="167"/>
  <c r="P44" i="167"/>
  <c r="P45" i="167"/>
  <c r="P46" i="167"/>
  <c r="P47" i="167"/>
  <c r="P48" i="167"/>
  <c r="P49" i="167"/>
  <c r="P50" i="167"/>
  <c r="P51" i="167"/>
  <c r="P52" i="167"/>
  <c r="P53" i="167"/>
  <c r="P54" i="167"/>
  <c r="P55" i="167"/>
  <c r="P56" i="167"/>
  <c r="P57" i="167"/>
  <c r="P58" i="167"/>
  <c r="P59" i="167"/>
  <c r="P60" i="167"/>
  <c r="P61" i="167"/>
  <c r="P62" i="167"/>
  <c r="P63" i="167"/>
  <c r="P64" i="167"/>
  <c r="P65" i="167"/>
  <c r="P66" i="167"/>
  <c r="P67" i="167"/>
  <c r="P68" i="167"/>
  <c r="P69" i="167"/>
  <c r="P70" i="167"/>
  <c r="P71" i="167"/>
  <c r="P72" i="167"/>
  <c r="P73" i="167"/>
  <c r="P74" i="167"/>
  <c r="P75" i="167"/>
  <c r="P76" i="167"/>
  <c r="P77" i="167"/>
  <c r="P78" i="167"/>
  <c r="P79" i="167"/>
  <c r="P80" i="167"/>
  <c r="P81" i="167"/>
  <c r="P82" i="167"/>
  <c r="P83" i="167"/>
  <c r="P84" i="167"/>
  <c r="P85" i="167"/>
  <c r="P86" i="167"/>
  <c r="P87" i="167"/>
  <c r="P88" i="167"/>
  <c r="P89" i="167"/>
  <c r="P90" i="167"/>
  <c r="P91" i="167"/>
  <c r="P92" i="167"/>
  <c r="P93" i="167"/>
  <c r="P94" i="167"/>
  <c r="P95" i="167"/>
  <c r="P96" i="167"/>
  <c r="P97" i="167"/>
  <c r="P98" i="167"/>
  <c r="P99" i="167"/>
  <c r="P100" i="167"/>
  <c r="P101" i="167"/>
  <c r="P102" i="167"/>
  <c r="P103" i="167"/>
  <c r="P104" i="167"/>
  <c r="P105" i="167"/>
  <c r="P106" i="167"/>
  <c r="P107" i="167"/>
  <c r="P108" i="167"/>
  <c r="P109" i="167"/>
  <c r="P110" i="167"/>
  <c r="P111" i="167"/>
  <c r="P112" i="167"/>
  <c r="P113" i="167"/>
  <c r="P114" i="167"/>
  <c r="P115" i="167"/>
  <c r="P116" i="167"/>
  <c r="P117" i="167"/>
  <c r="P118" i="167"/>
  <c r="P119" i="167"/>
  <c r="P120" i="167"/>
  <c r="P121" i="167"/>
  <c r="P122" i="167"/>
  <c r="P123" i="167"/>
  <c r="P124" i="167"/>
  <c r="P125" i="167"/>
  <c r="P126" i="167"/>
  <c r="P127" i="167"/>
  <c r="P128" i="167"/>
  <c r="P129" i="167"/>
  <c r="P130" i="167"/>
  <c r="P131" i="167"/>
  <c r="P132" i="167"/>
  <c r="P133" i="167"/>
  <c r="P134" i="167"/>
  <c r="P135" i="167"/>
  <c r="P136" i="167"/>
  <c r="P137" i="167"/>
  <c r="P138" i="167"/>
  <c r="P139" i="167"/>
  <c r="P140" i="167"/>
  <c r="P141" i="167"/>
  <c r="P142" i="167"/>
  <c r="P143" i="167"/>
  <c r="P144" i="167"/>
  <c r="P145" i="167"/>
  <c r="P146" i="167"/>
  <c r="P147" i="167"/>
  <c r="P148" i="167"/>
  <c r="P149" i="167"/>
  <c r="P150" i="167"/>
  <c r="P151" i="167"/>
  <c r="P152" i="167"/>
  <c r="P153" i="167"/>
  <c r="P154" i="167"/>
  <c r="P155" i="167"/>
  <c r="P156" i="167"/>
  <c r="P157" i="167"/>
  <c r="P158" i="167"/>
  <c r="P159" i="167"/>
  <c r="P160" i="167"/>
  <c r="P161" i="167"/>
  <c r="P162" i="167"/>
  <c r="P163" i="167"/>
  <c r="P164" i="167"/>
  <c r="P165" i="167"/>
  <c r="P166" i="167"/>
  <c r="P167" i="167"/>
  <c r="P168" i="167"/>
  <c r="P169" i="167"/>
  <c r="P170" i="167"/>
  <c r="P171" i="167"/>
  <c r="P172" i="167"/>
  <c r="P173" i="167"/>
  <c r="P174" i="167"/>
  <c r="P175" i="167"/>
  <c r="P176" i="167"/>
  <c r="P177" i="167"/>
  <c r="P178" i="167"/>
  <c r="P179" i="167"/>
  <c r="P180" i="167"/>
  <c r="P181" i="167"/>
  <c r="P182" i="167"/>
  <c r="P183" i="167"/>
  <c r="P184" i="167"/>
  <c r="P185" i="167"/>
  <c r="P186" i="167"/>
  <c r="P187" i="167"/>
  <c r="P188" i="167"/>
  <c r="P189" i="167"/>
  <c r="P190" i="167"/>
  <c r="P191" i="167"/>
  <c r="P192" i="167"/>
  <c r="P193" i="167"/>
  <c r="P194" i="167"/>
  <c r="P195" i="167"/>
  <c r="P196" i="167"/>
  <c r="P197" i="167"/>
  <c r="P198" i="167"/>
  <c r="P199" i="167"/>
  <c r="P200" i="167"/>
  <c r="P201" i="167"/>
  <c r="P202" i="167"/>
  <c r="P203" i="167"/>
  <c r="P204" i="167"/>
  <c r="P205" i="167"/>
  <c r="P206" i="167"/>
  <c r="P207" i="167"/>
  <c r="P208" i="167"/>
  <c r="P209" i="167"/>
  <c r="P210" i="167"/>
  <c r="P211" i="167"/>
  <c r="P212" i="167"/>
  <c r="P213" i="167"/>
  <c r="P214" i="167"/>
  <c r="P215" i="167"/>
  <c r="P216" i="167"/>
  <c r="P217" i="167"/>
  <c r="P218" i="167"/>
  <c r="P219" i="167"/>
  <c r="P220" i="167"/>
  <c r="P221" i="167"/>
  <c r="P222" i="167"/>
  <c r="P223" i="167"/>
  <c r="P224" i="167"/>
  <c r="P225" i="167"/>
  <c r="P226" i="167"/>
  <c r="P227" i="167"/>
  <c r="P228" i="167"/>
  <c r="P229" i="167"/>
  <c r="P230" i="167"/>
  <c r="P231" i="167"/>
  <c r="P232" i="167"/>
  <c r="P233" i="167"/>
  <c r="P234" i="167"/>
  <c r="P235" i="167"/>
  <c r="P236" i="167"/>
  <c r="P237" i="167"/>
  <c r="P238" i="167"/>
  <c r="P239" i="167"/>
  <c r="P240" i="167"/>
  <c r="P241" i="167"/>
  <c r="P242" i="167"/>
  <c r="P243" i="167"/>
  <c r="P244" i="167"/>
  <c r="P245" i="167"/>
  <c r="P246" i="167"/>
  <c r="P247" i="167"/>
  <c r="P248" i="167"/>
  <c r="P249" i="167"/>
  <c r="P250" i="167"/>
  <c r="P251" i="167"/>
  <c r="P252" i="167"/>
  <c r="P253" i="167"/>
  <c r="P254" i="167"/>
  <c r="P255" i="167"/>
  <c r="P256" i="167"/>
  <c r="P257" i="167"/>
  <c r="P258" i="167"/>
  <c r="P259" i="167"/>
  <c r="P260" i="167"/>
  <c r="P261" i="167"/>
  <c r="P262" i="167"/>
  <c r="P263" i="167"/>
  <c r="P264" i="167"/>
  <c r="P265" i="167"/>
  <c r="P266" i="167"/>
  <c r="P267" i="167"/>
  <c r="P268" i="167"/>
  <c r="P269" i="167"/>
  <c r="P270" i="167"/>
  <c r="P271" i="167"/>
  <c r="P272" i="167"/>
  <c r="P273" i="167"/>
  <c r="P274" i="167"/>
  <c r="P275" i="167"/>
  <c r="P276" i="167"/>
  <c r="P277" i="167"/>
  <c r="P278" i="167"/>
  <c r="P279" i="167"/>
  <c r="P280" i="167"/>
  <c r="P281" i="167"/>
  <c r="P282" i="167"/>
  <c r="P283" i="167"/>
  <c r="P284" i="167"/>
  <c r="P285" i="167"/>
  <c r="P286" i="167"/>
  <c r="P287" i="167"/>
  <c r="P288" i="167"/>
  <c r="P289" i="167"/>
  <c r="P290" i="167"/>
  <c r="P291" i="167"/>
  <c r="P292" i="167"/>
  <c r="P293" i="167"/>
  <c r="P294" i="167"/>
  <c r="P295" i="167"/>
  <c r="P296" i="167"/>
  <c r="P297" i="167"/>
  <c r="P298" i="167"/>
  <c r="P299" i="167"/>
  <c r="P300" i="167"/>
  <c r="P301" i="167"/>
  <c r="P302" i="167"/>
  <c r="P303" i="167"/>
  <c r="P304" i="167"/>
  <c r="P305" i="167"/>
  <c r="P306" i="167"/>
  <c r="P307" i="167"/>
  <c r="P308" i="167"/>
  <c r="P309" i="167"/>
  <c r="P310" i="167"/>
  <c r="P311" i="167"/>
  <c r="P312" i="167"/>
  <c r="P313" i="167"/>
  <c r="P314" i="167"/>
  <c r="P315" i="167"/>
  <c r="P316" i="167"/>
  <c r="P317" i="167"/>
  <c r="P318" i="167"/>
  <c r="P319" i="167"/>
  <c r="P320" i="167"/>
  <c r="P321" i="167"/>
  <c r="P322" i="167"/>
  <c r="P323" i="167"/>
  <c r="P324" i="167"/>
  <c r="P325" i="167"/>
  <c r="P326" i="167"/>
  <c r="P327" i="167"/>
  <c r="P328" i="167"/>
  <c r="P329" i="167"/>
  <c r="P330" i="167"/>
  <c r="P331" i="167"/>
  <c r="P332" i="167"/>
  <c r="P333" i="167"/>
  <c r="P334" i="167"/>
  <c r="P335" i="167"/>
  <c r="P336" i="167"/>
  <c r="P337" i="167"/>
  <c r="P338" i="167"/>
  <c r="P339" i="167"/>
  <c r="P340" i="167"/>
  <c r="P341" i="167"/>
  <c r="P342" i="167"/>
  <c r="P343" i="167"/>
  <c r="P344" i="167"/>
  <c r="P345" i="167"/>
  <c r="P346" i="167"/>
  <c r="P347" i="167"/>
  <c r="P348" i="167"/>
  <c r="P349" i="167"/>
  <c r="P350" i="167"/>
  <c r="P351" i="167"/>
  <c r="P352" i="167"/>
  <c r="P353" i="167"/>
  <c r="P354" i="167"/>
  <c r="P355" i="167"/>
  <c r="P356" i="167"/>
  <c r="P357" i="167"/>
  <c r="P358" i="167"/>
  <c r="P359" i="167"/>
  <c r="P360" i="167"/>
  <c r="P361" i="167"/>
  <c r="P362" i="167"/>
  <c r="P363" i="167"/>
  <c r="P364" i="167"/>
  <c r="P365" i="167"/>
  <c r="P366" i="167"/>
  <c r="P367" i="167"/>
  <c r="P368" i="167"/>
  <c r="P369" i="167"/>
  <c r="P370" i="167"/>
  <c r="P371" i="167"/>
  <c r="P372" i="167"/>
  <c r="P373" i="167"/>
  <c r="P374" i="167"/>
  <c r="P375" i="167"/>
  <c r="P376" i="167"/>
  <c r="P377" i="167"/>
  <c r="P378" i="167"/>
  <c r="P379" i="167"/>
  <c r="P380" i="167"/>
  <c r="P381" i="167"/>
  <c r="P382" i="167"/>
  <c r="P383" i="167"/>
  <c r="P384" i="167"/>
  <c r="P385" i="167"/>
  <c r="P386" i="167"/>
  <c r="P387" i="167"/>
  <c r="P388" i="167"/>
  <c r="P389" i="167"/>
  <c r="P390" i="167"/>
  <c r="P391" i="167"/>
  <c r="P392" i="167"/>
  <c r="P393" i="167"/>
  <c r="P394" i="167"/>
  <c r="P395" i="167"/>
  <c r="P396" i="167"/>
  <c r="P397" i="167"/>
  <c r="P398" i="167"/>
  <c r="P399" i="167"/>
  <c r="P400" i="167"/>
  <c r="P401" i="167"/>
  <c r="P402" i="167"/>
  <c r="P403" i="167"/>
  <c r="P404" i="167"/>
  <c r="P405" i="167"/>
  <c r="P406" i="167"/>
  <c r="P407" i="167"/>
  <c r="P408" i="167"/>
  <c r="P409" i="167"/>
  <c r="P410" i="167"/>
  <c r="P411" i="167"/>
  <c r="P412" i="167"/>
  <c r="P413" i="167"/>
  <c r="P414" i="167"/>
  <c r="P415" i="167"/>
  <c r="P416" i="167"/>
  <c r="P417" i="167"/>
  <c r="P418" i="167"/>
  <c r="P419" i="167"/>
  <c r="P420" i="167"/>
  <c r="P421" i="167"/>
  <c r="P422" i="167"/>
  <c r="P423" i="167"/>
  <c r="P424" i="167"/>
  <c r="P425" i="167"/>
  <c r="P426" i="167"/>
  <c r="P427" i="167"/>
  <c r="P428" i="167"/>
  <c r="P429" i="167"/>
  <c r="P430" i="167"/>
  <c r="P431" i="167"/>
  <c r="P432" i="167"/>
  <c r="P433" i="167"/>
  <c r="P434" i="167"/>
  <c r="P435" i="167"/>
  <c r="P436" i="167"/>
  <c r="P437" i="167"/>
  <c r="P438" i="167"/>
  <c r="P439" i="167"/>
  <c r="P440" i="167"/>
  <c r="P441" i="167"/>
  <c r="P442" i="167"/>
  <c r="P443" i="167"/>
  <c r="P444" i="167"/>
  <c r="P445" i="167"/>
  <c r="P446" i="167"/>
  <c r="P447" i="167"/>
  <c r="P448" i="167"/>
  <c r="P449" i="167"/>
  <c r="P450" i="167"/>
  <c r="P451" i="167"/>
  <c r="P452" i="167"/>
  <c r="P453" i="167"/>
  <c r="P454" i="167"/>
  <c r="P455" i="167"/>
  <c r="P456" i="167"/>
  <c r="P457" i="167"/>
  <c r="P458" i="167"/>
  <c r="P459" i="167"/>
  <c r="P460" i="167"/>
  <c r="P461" i="167"/>
  <c r="P462" i="167"/>
  <c r="P463" i="167"/>
  <c r="P464" i="167"/>
  <c r="P465" i="167"/>
  <c r="P466" i="167"/>
  <c r="P467" i="167"/>
  <c r="P468" i="167"/>
  <c r="P469" i="167"/>
  <c r="P470" i="167"/>
  <c r="P471" i="167"/>
  <c r="P472" i="167"/>
  <c r="P473" i="167"/>
  <c r="P474" i="167"/>
  <c r="P475" i="167"/>
  <c r="P476" i="167"/>
  <c r="P477" i="167"/>
  <c r="P478" i="167"/>
  <c r="P479" i="167"/>
  <c r="P480" i="167"/>
  <c r="P481" i="167"/>
  <c r="P482" i="167"/>
  <c r="P483" i="167"/>
  <c r="P484" i="167"/>
  <c r="P485" i="167"/>
  <c r="P486" i="167"/>
  <c r="P487" i="167"/>
  <c r="P488" i="167"/>
  <c r="P489" i="167"/>
  <c r="P490" i="167"/>
  <c r="P491" i="167"/>
  <c r="P492" i="167"/>
  <c r="P493" i="167"/>
  <c r="P494" i="167"/>
  <c r="P495" i="167"/>
  <c r="P496" i="167"/>
  <c r="P497" i="167"/>
  <c r="P498" i="167"/>
  <c r="P499" i="167"/>
  <c r="P500" i="167"/>
  <c r="P501" i="167"/>
  <c r="P502" i="167"/>
  <c r="P503" i="167"/>
  <c r="P504" i="167"/>
  <c r="P505" i="167"/>
  <c r="P506" i="167"/>
  <c r="P507" i="167"/>
  <c r="P508" i="167"/>
  <c r="P509" i="167"/>
  <c r="P510" i="167"/>
  <c r="P511" i="167"/>
  <c r="P512" i="167"/>
  <c r="P513" i="167"/>
  <c r="P514" i="167"/>
  <c r="P515" i="167"/>
  <c r="P516" i="167"/>
  <c r="P517" i="167"/>
  <c r="P518" i="167"/>
  <c r="P519" i="167"/>
  <c r="P520" i="167"/>
  <c r="P521" i="167"/>
  <c r="P522" i="167"/>
  <c r="P523" i="167"/>
  <c r="P524" i="167"/>
  <c r="P525" i="167"/>
  <c r="P526" i="167"/>
  <c r="P527" i="167"/>
  <c r="P528" i="167"/>
  <c r="P529" i="167"/>
  <c r="P530" i="167"/>
  <c r="P531" i="167"/>
  <c r="P532" i="167"/>
  <c r="P533" i="167"/>
  <c r="P534" i="167"/>
  <c r="P535" i="167"/>
  <c r="P536" i="167"/>
  <c r="P537" i="167"/>
  <c r="P538" i="167"/>
  <c r="P539" i="167"/>
  <c r="P540" i="167"/>
  <c r="P541" i="167"/>
  <c r="P542" i="167"/>
  <c r="P543" i="167"/>
  <c r="P544" i="167"/>
  <c r="P545" i="167"/>
  <c r="P546" i="167"/>
  <c r="P547" i="167"/>
  <c r="P548" i="167"/>
  <c r="P549" i="167"/>
  <c r="P550" i="167"/>
  <c r="P551" i="167"/>
  <c r="P552" i="167"/>
  <c r="P553" i="167"/>
  <c r="P554" i="167"/>
  <c r="P555" i="167"/>
  <c r="P556" i="167"/>
  <c r="P557" i="167"/>
  <c r="P558" i="167"/>
  <c r="P559" i="167"/>
  <c r="P560" i="167"/>
  <c r="P561" i="167"/>
  <c r="P562" i="167"/>
  <c r="P563" i="167"/>
  <c r="P564" i="167"/>
  <c r="P565" i="167"/>
  <c r="P566" i="167"/>
  <c r="P567" i="167"/>
  <c r="P568" i="167"/>
  <c r="P569" i="167"/>
  <c r="P570" i="167"/>
  <c r="P571" i="167"/>
  <c r="P572" i="167"/>
  <c r="P573" i="167"/>
  <c r="P574" i="167"/>
  <c r="P575" i="167"/>
  <c r="P576" i="167"/>
  <c r="P577" i="167"/>
  <c r="P578" i="167"/>
  <c r="P579" i="167"/>
  <c r="P580" i="167"/>
  <c r="P581" i="167"/>
  <c r="P582" i="167"/>
  <c r="P583" i="167"/>
  <c r="P584" i="167"/>
  <c r="P585" i="167"/>
  <c r="P586" i="167"/>
  <c r="P587" i="167"/>
  <c r="P588" i="167"/>
  <c r="P589" i="167"/>
  <c r="P590" i="167"/>
  <c r="P591" i="167"/>
  <c r="P592" i="167"/>
  <c r="P593" i="167"/>
  <c r="P594" i="167"/>
  <c r="P595" i="167"/>
  <c r="P596" i="167"/>
  <c r="P597" i="167"/>
  <c r="P598" i="167"/>
  <c r="P599" i="167"/>
  <c r="P600" i="167"/>
  <c r="P601" i="167"/>
  <c r="P602" i="167"/>
  <c r="P603" i="167"/>
  <c r="P604" i="167"/>
  <c r="P605" i="167"/>
  <c r="P606" i="167"/>
  <c r="P607" i="167"/>
  <c r="P608" i="167"/>
  <c r="P609" i="167"/>
  <c r="P610" i="167"/>
  <c r="P611" i="167"/>
  <c r="P612" i="167"/>
  <c r="P613" i="167"/>
  <c r="P614" i="167"/>
  <c r="P615" i="167"/>
  <c r="P616" i="167"/>
  <c r="P617" i="167"/>
  <c r="P618" i="167"/>
  <c r="P619" i="167"/>
  <c r="P620" i="167"/>
  <c r="P621" i="167"/>
  <c r="P622" i="167"/>
  <c r="P623" i="167"/>
  <c r="P624" i="167"/>
  <c r="P625" i="167"/>
  <c r="P626" i="167"/>
  <c r="P627" i="167"/>
  <c r="P628" i="167"/>
  <c r="P629" i="167"/>
  <c r="P630" i="167"/>
  <c r="P631" i="167"/>
  <c r="P632" i="167"/>
  <c r="P633" i="167"/>
  <c r="P634" i="167"/>
  <c r="P635" i="167"/>
  <c r="P636" i="167"/>
  <c r="P637" i="167"/>
  <c r="P638" i="167"/>
  <c r="P639" i="167"/>
  <c r="P640" i="167"/>
  <c r="P641" i="167"/>
  <c r="P642" i="167"/>
  <c r="P643" i="167"/>
  <c r="P644" i="167"/>
  <c r="P645" i="167"/>
  <c r="P646" i="167"/>
  <c r="P647" i="167"/>
  <c r="P648" i="167"/>
  <c r="P649" i="167"/>
  <c r="P650" i="167"/>
  <c r="P651" i="167"/>
  <c r="P652" i="167"/>
  <c r="P653" i="167"/>
  <c r="P654" i="167"/>
  <c r="P655" i="167"/>
  <c r="P656" i="167"/>
  <c r="P657" i="167"/>
  <c r="P658" i="167"/>
  <c r="P659" i="167"/>
  <c r="P660" i="167"/>
  <c r="P661" i="167"/>
  <c r="P662" i="167"/>
  <c r="P663" i="167"/>
  <c r="P664" i="167"/>
  <c r="P665" i="167"/>
  <c r="P666" i="167"/>
  <c r="P667" i="167"/>
  <c r="P668" i="167"/>
  <c r="P669" i="167"/>
  <c r="P670" i="167"/>
  <c r="P671" i="167"/>
  <c r="P672" i="167"/>
  <c r="P673" i="167"/>
  <c r="P674" i="167"/>
  <c r="P675" i="167"/>
  <c r="P676" i="167"/>
  <c r="P677" i="167"/>
  <c r="P678" i="167"/>
  <c r="P679" i="167"/>
  <c r="P680" i="167"/>
  <c r="P681" i="167"/>
  <c r="P682" i="167"/>
  <c r="P683" i="167"/>
  <c r="P684" i="167"/>
  <c r="P685" i="167"/>
  <c r="P686" i="167"/>
  <c r="P687" i="167"/>
  <c r="P688" i="167"/>
  <c r="P689" i="167"/>
  <c r="P690" i="167"/>
  <c r="P691" i="167"/>
  <c r="P692" i="167"/>
  <c r="P693" i="167"/>
  <c r="P694" i="167"/>
  <c r="P695" i="167"/>
  <c r="P696" i="167"/>
  <c r="P697" i="167"/>
  <c r="P698" i="167"/>
  <c r="P699" i="167"/>
  <c r="P700" i="167"/>
  <c r="P701" i="167"/>
  <c r="P702" i="167"/>
  <c r="P703" i="167"/>
  <c r="P704" i="167"/>
  <c r="P705" i="167"/>
  <c r="P706" i="167"/>
  <c r="P707" i="167"/>
  <c r="P708" i="167"/>
  <c r="P709" i="167"/>
  <c r="P710" i="167"/>
  <c r="P711" i="167"/>
  <c r="P712" i="167"/>
  <c r="P713" i="167"/>
  <c r="P714" i="167"/>
  <c r="P715" i="167"/>
  <c r="P716" i="167"/>
  <c r="P717" i="167"/>
  <c r="P718" i="167"/>
  <c r="P719" i="167"/>
  <c r="P720" i="167"/>
  <c r="P721" i="167"/>
  <c r="P722" i="167"/>
  <c r="P723" i="167"/>
  <c r="P724" i="167"/>
  <c r="P725" i="167"/>
  <c r="P726" i="167"/>
  <c r="P727" i="167"/>
  <c r="P728" i="167"/>
  <c r="P729" i="167"/>
  <c r="P730" i="167"/>
  <c r="P731" i="167"/>
  <c r="P732" i="167"/>
  <c r="P733" i="167"/>
  <c r="P734" i="167"/>
  <c r="P735" i="167"/>
  <c r="P736" i="167"/>
  <c r="P737" i="167"/>
  <c r="P738" i="167"/>
  <c r="P739" i="167"/>
  <c r="P740" i="167"/>
  <c r="P741" i="167"/>
  <c r="P742" i="167"/>
  <c r="P743" i="167"/>
  <c r="P744" i="167"/>
  <c r="P745" i="167"/>
  <c r="P746" i="167"/>
  <c r="P747" i="167"/>
  <c r="P748" i="167"/>
  <c r="P749" i="167"/>
  <c r="P750" i="167"/>
  <c r="P751" i="167"/>
  <c r="P752" i="167"/>
  <c r="P753" i="167"/>
  <c r="P754" i="167"/>
  <c r="P755" i="167"/>
  <c r="P756" i="167"/>
  <c r="P757" i="167"/>
  <c r="P758" i="167"/>
  <c r="P759" i="167"/>
  <c r="P760" i="167"/>
  <c r="P761" i="167"/>
  <c r="P762" i="167"/>
  <c r="P763" i="167"/>
  <c r="P764" i="167"/>
  <c r="P765" i="167"/>
  <c r="P766" i="167"/>
  <c r="P767" i="167"/>
  <c r="P768" i="167"/>
  <c r="P769" i="167"/>
  <c r="P770" i="167"/>
  <c r="P771" i="167"/>
  <c r="P772" i="167"/>
  <c r="P773" i="167"/>
  <c r="P774" i="167"/>
  <c r="P775" i="167"/>
  <c r="P776" i="167"/>
  <c r="P777" i="167"/>
  <c r="P778" i="167"/>
  <c r="P779" i="167"/>
  <c r="P780" i="167"/>
  <c r="P781" i="167"/>
  <c r="P782" i="167"/>
  <c r="P783" i="167"/>
  <c r="P784" i="167"/>
  <c r="P785" i="167"/>
  <c r="P786" i="167"/>
  <c r="P787" i="167"/>
  <c r="P788" i="167"/>
  <c r="P789" i="167"/>
  <c r="P790" i="167"/>
  <c r="P791" i="167"/>
  <c r="P792" i="167"/>
  <c r="P793" i="167"/>
  <c r="P794" i="167"/>
  <c r="P795" i="167"/>
  <c r="P796" i="167"/>
  <c r="P797" i="167"/>
  <c r="P798" i="167"/>
  <c r="P799" i="167"/>
  <c r="P800" i="167"/>
  <c r="P801" i="167"/>
  <c r="P802" i="167"/>
  <c r="P803" i="167"/>
  <c r="P804" i="167"/>
  <c r="P805" i="167"/>
  <c r="P806" i="167"/>
  <c r="P807" i="167"/>
  <c r="P808" i="167"/>
  <c r="P809" i="167"/>
  <c r="P810" i="167"/>
  <c r="P811" i="167"/>
  <c r="P812" i="167"/>
  <c r="P813" i="167"/>
  <c r="P814" i="167"/>
  <c r="P815" i="167"/>
  <c r="P816" i="167"/>
  <c r="P817" i="167"/>
  <c r="P818" i="167"/>
  <c r="P819" i="167"/>
  <c r="P820" i="167"/>
  <c r="P821" i="167"/>
  <c r="P822" i="167"/>
  <c r="P823" i="167"/>
  <c r="P824" i="167"/>
  <c r="P825" i="167"/>
  <c r="P826" i="167"/>
  <c r="P827" i="167"/>
  <c r="P828" i="167"/>
  <c r="P829" i="167"/>
  <c r="P830" i="167"/>
  <c r="P831" i="167"/>
  <c r="P832" i="167"/>
  <c r="P833" i="167"/>
  <c r="P834" i="167"/>
  <c r="P835" i="167"/>
  <c r="P836" i="167"/>
  <c r="P837" i="167"/>
  <c r="P838" i="167"/>
  <c r="P839" i="167"/>
  <c r="P840" i="167"/>
  <c r="P841" i="167"/>
  <c r="P842" i="167"/>
  <c r="P843" i="167"/>
  <c r="P844" i="167"/>
  <c r="P845" i="167"/>
  <c r="P846" i="167"/>
  <c r="P847" i="167"/>
  <c r="P848" i="167"/>
  <c r="P849" i="167"/>
  <c r="P850" i="167"/>
  <c r="P851" i="167"/>
  <c r="P852" i="167"/>
  <c r="P853" i="167"/>
  <c r="P854" i="167"/>
  <c r="P855" i="167"/>
  <c r="P856" i="167"/>
  <c r="P857" i="167"/>
  <c r="P858" i="167"/>
  <c r="P859" i="167"/>
  <c r="P860" i="167"/>
  <c r="P861" i="167"/>
  <c r="P862" i="167"/>
  <c r="P863" i="167"/>
  <c r="P864" i="167"/>
  <c r="P865" i="167"/>
  <c r="P866" i="167"/>
  <c r="P867" i="167"/>
  <c r="P868" i="167"/>
  <c r="P869" i="167"/>
  <c r="P870" i="167"/>
  <c r="P871" i="167"/>
  <c r="P872" i="167"/>
  <c r="P873" i="167"/>
  <c r="P874" i="167"/>
  <c r="P875" i="167"/>
  <c r="P876" i="167"/>
  <c r="P877" i="167"/>
  <c r="P878" i="167"/>
  <c r="P879" i="167"/>
  <c r="P880" i="167"/>
  <c r="P881" i="167"/>
  <c r="P882" i="167"/>
  <c r="P883" i="167"/>
  <c r="P884" i="167"/>
  <c r="P885" i="167"/>
  <c r="P886" i="167"/>
  <c r="P887" i="167"/>
  <c r="P888" i="167"/>
  <c r="P889" i="167"/>
  <c r="P890" i="167"/>
  <c r="P891" i="167"/>
  <c r="P892" i="167"/>
  <c r="P893" i="167"/>
  <c r="P894" i="167"/>
  <c r="P895" i="167"/>
  <c r="P896" i="167"/>
  <c r="P897" i="167"/>
  <c r="P898" i="167"/>
  <c r="P899" i="167"/>
  <c r="P900" i="167"/>
  <c r="P901" i="167"/>
  <c r="P902" i="167"/>
  <c r="P903" i="167"/>
  <c r="P904" i="167"/>
  <c r="P905" i="167"/>
  <c r="P906" i="167"/>
  <c r="P907" i="167"/>
  <c r="P908" i="167"/>
  <c r="P909" i="167"/>
  <c r="P910" i="167"/>
  <c r="P911" i="167"/>
  <c r="P912" i="167"/>
  <c r="P913" i="167"/>
  <c r="P914" i="167"/>
  <c r="P915" i="167"/>
  <c r="P916" i="167"/>
  <c r="P917" i="167"/>
  <c r="P918" i="167"/>
  <c r="P919" i="167"/>
  <c r="P920" i="167"/>
  <c r="P921" i="167"/>
  <c r="P922" i="167"/>
  <c r="P923" i="167"/>
  <c r="P924" i="167"/>
  <c r="P925" i="167"/>
  <c r="P926" i="167"/>
  <c r="P927" i="167"/>
  <c r="P928" i="167"/>
  <c r="P929" i="167"/>
  <c r="P930" i="167"/>
  <c r="P931" i="167"/>
  <c r="P932" i="167"/>
  <c r="P933" i="167"/>
  <c r="P934" i="167"/>
  <c r="P935" i="167"/>
  <c r="P936" i="167"/>
  <c r="P937" i="167"/>
  <c r="P938" i="167"/>
  <c r="P939" i="167"/>
  <c r="P940" i="167"/>
  <c r="P941" i="167"/>
  <c r="P942" i="167"/>
  <c r="P943" i="167"/>
  <c r="P944" i="167"/>
  <c r="P945" i="167"/>
  <c r="P946" i="167"/>
  <c r="P947" i="167"/>
  <c r="P948" i="167"/>
  <c r="P949" i="167"/>
  <c r="P950" i="167"/>
  <c r="P951" i="167"/>
  <c r="P952" i="167"/>
  <c r="P953" i="167"/>
  <c r="P954" i="167"/>
  <c r="P955" i="167"/>
  <c r="P956" i="167"/>
  <c r="P957" i="167"/>
  <c r="P958" i="167"/>
  <c r="P959" i="167"/>
  <c r="P960" i="167"/>
  <c r="P961" i="167"/>
  <c r="P962" i="167"/>
  <c r="P963" i="167"/>
  <c r="P964" i="167"/>
  <c r="P965" i="167"/>
  <c r="P966" i="167"/>
  <c r="P967" i="167"/>
  <c r="P968" i="167"/>
  <c r="P969" i="167"/>
  <c r="P970" i="167"/>
  <c r="P971" i="167"/>
  <c r="P972" i="167"/>
  <c r="P973" i="167"/>
  <c r="P974" i="167"/>
  <c r="P975" i="167"/>
  <c r="P976" i="167"/>
  <c r="P977" i="167"/>
  <c r="P978" i="167"/>
  <c r="P979" i="167"/>
  <c r="P980" i="167"/>
  <c r="P981" i="167"/>
  <c r="P982" i="167"/>
  <c r="P983" i="167"/>
  <c r="P984" i="167"/>
  <c r="P985" i="167"/>
  <c r="P986" i="167"/>
  <c r="P987" i="167"/>
  <c r="P988" i="167"/>
  <c r="P989" i="167"/>
  <c r="P990" i="167"/>
  <c r="P991" i="167"/>
  <c r="P992" i="167"/>
  <c r="P993" i="167"/>
  <c r="P994" i="167"/>
  <c r="P995" i="167"/>
  <c r="P996" i="167"/>
  <c r="P997" i="167"/>
  <c r="P998" i="167"/>
  <c r="P999" i="167"/>
  <c r="P1000" i="167"/>
  <c r="P1001" i="167"/>
  <c r="P1002" i="167"/>
  <c r="P1003" i="167"/>
  <c r="P1004" i="167"/>
  <c r="P1005" i="167"/>
  <c r="P1006" i="167"/>
  <c r="P1007" i="167"/>
  <c r="P1008" i="167"/>
  <c r="P1009" i="167"/>
  <c r="P1010" i="167"/>
  <c r="P1011" i="167"/>
  <c r="P1012" i="167"/>
  <c r="P1013" i="167"/>
  <c r="P1014" i="167"/>
  <c r="P1015" i="167"/>
  <c r="P1016" i="167"/>
  <c r="P1017" i="167"/>
  <c r="P1018" i="167"/>
  <c r="P1019" i="167"/>
  <c r="P1020" i="167"/>
  <c r="P1021" i="167"/>
  <c r="P1022" i="167"/>
  <c r="P1023" i="167"/>
  <c r="P1024" i="167"/>
  <c r="P1025" i="167"/>
  <c r="P1026" i="167"/>
  <c r="P1027" i="167"/>
  <c r="P1028" i="167"/>
  <c r="P1029" i="167"/>
  <c r="P1030" i="167"/>
  <c r="P1031" i="167"/>
  <c r="P1032" i="167"/>
  <c r="P1033" i="167"/>
  <c r="P1034" i="167"/>
  <c r="P1035" i="167"/>
  <c r="P1036" i="167"/>
  <c r="P1037" i="167"/>
  <c r="P1038" i="167"/>
  <c r="P1039" i="167"/>
  <c r="P1040" i="167"/>
  <c r="P1041" i="167"/>
  <c r="P1042" i="167"/>
  <c r="P1043" i="167"/>
  <c r="P1044" i="167"/>
  <c r="P1045" i="167"/>
  <c r="P1046" i="167"/>
  <c r="P1047" i="167"/>
  <c r="P1048" i="167"/>
  <c r="P1049" i="167"/>
  <c r="P1050" i="167"/>
  <c r="P1051" i="167"/>
  <c r="P1052" i="167"/>
  <c r="P1053" i="167"/>
  <c r="P1054" i="167"/>
  <c r="P1055" i="167"/>
  <c r="P1056" i="167"/>
  <c r="P1057" i="167"/>
  <c r="P1058" i="167"/>
  <c r="P1059" i="167"/>
  <c r="P1060" i="167"/>
  <c r="P1061" i="167"/>
  <c r="P1062" i="167"/>
  <c r="P1063" i="167"/>
  <c r="P1064" i="167"/>
  <c r="P1065" i="167"/>
  <c r="P1066" i="167"/>
  <c r="P1067" i="167"/>
  <c r="P1068" i="167"/>
  <c r="P1069" i="167"/>
  <c r="P1070" i="167"/>
  <c r="P1071" i="167"/>
  <c r="P1072" i="167"/>
  <c r="P1073" i="167"/>
  <c r="P1074" i="167"/>
  <c r="P1075" i="167"/>
  <c r="P1076" i="167"/>
  <c r="P1077" i="167"/>
  <c r="P1078" i="167"/>
  <c r="P1079" i="167"/>
  <c r="P1080" i="167"/>
  <c r="P1081" i="167"/>
  <c r="P2" i="167"/>
  <c r="AG834" i="203" l="1"/>
  <c r="AI900" i="203"/>
  <c r="I900" i="203" s="1"/>
  <c r="AI834" i="203"/>
  <c r="AI8" i="203"/>
  <c r="AI9" i="203"/>
  <c r="AI10" i="203"/>
  <c r="AI11" i="203"/>
  <c r="AI12" i="203"/>
  <c r="AI13" i="203"/>
  <c r="AI14" i="203"/>
  <c r="AI15" i="203"/>
  <c r="AI16" i="203"/>
  <c r="AI17" i="203"/>
  <c r="AI18" i="203"/>
  <c r="AI19" i="203"/>
  <c r="AI20" i="203"/>
  <c r="AI21" i="203"/>
  <c r="AI22" i="203"/>
  <c r="AI23" i="203"/>
  <c r="AI24" i="203"/>
  <c r="AI25" i="203"/>
  <c r="AI26" i="203"/>
  <c r="AI27" i="203"/>
  <c r="AI28" i="203"/>
  <c r="AI29" i="203"/>
  <c r="AI30" i="203"/>
  <c r="AI31" i="203"/>
  <c r="AI32" i="203"/>
  <c r="AI33" i="203"/>
  <c r="AI34" i="203"/>
  <c r="AI35" i="203"/>
  <c r="AI36" i="203"/>
  <c r="AI37" i="203"/>
  <c r="AI38" i="203"/>
  <c r="AI39" i="203"/>
  <c r="AI40" i="203"/>
  <c r="AI41" i="203"/>
  <c r="AI42" i="203"/>
  <c r="AI43" i="203"/>
  <c r="AI44" i="203"/>
  <c r="AI45" i="203"/>
  <c r="AI46" i="203"/>
  <c r="AI47" i="203"/>
  <c r="AI48" i="203"/>
  <c r="AI49" i="203"/>
  <c r="AI50" i="203"/>
  <c r="AI51" i="203"/>
  <c r="AI52" i="203"/>
  <c r="AI53" i="203"/>
  <c r="AI54" i="203"/>
  <c r="AI55" i="203"/>
  <c r="AI56" i="203"/>
  <c r="AI57" i="203"/>
  <c r="AI58" i="203"/>
  <c r="AI59" i="203"/>
  <c r="AI60" i="203"/>
  <c r="AI61" i="203"/>
  <c r="AI62" i="203"/>
  <c r="AI63" i="203"/>
  <c r="AI64" i="203"/>
  <c r="AI65" i="203"/>
  <c r="AI66" i="203"/>
  <c r="AI67" i="203"/>
  <c r="AI68" i="203"/>
  <c r="AI69" i="203"/>
  <c r="AI70" i="203"/>
  <c r="AI71" i="203"/>
  <c r="AI72" i="203"/>
  <c r="AI73" i="203"/>
  <c r="AI74" i="203"/>
  <c r="AI75" i="203"/>
  <c r="AI76" i="203"/>
  <c r="AI77" i="203"/>
  <c r="AI78" i="203"/>
  <c r="AI79" i="203"/>
  <c r="AI80" i="203"/>
  <c r="AI81" i="203"/>
  <c r="AI82" i="203"/>
  <c r="AI83" i="203"/>
  <c r="AI84" i="203"/>
  <c r="AI85" i="203"/>
  <c r="AI86" i="203"/>
  <c r="AI87" i="203"/>
  <c r="AI88" i="203"/>
  <c r="AI89" i="203"/>
  <c r="AI90" i="203"/>
  <c r="AI91" i="203"/>
  <c r="AI92" i="203"/>
  <c r="AI93" i="203"/>
  <c r="AI94" i="203"/>
  <c r="AI95" i="203"/>
  <c r="AI96" i="203"/>
  <c r="AI97" i="203"/>
  <c r="AI98" i="203"/>
  <c r="AI99" i="203"/>
  <c r="AI100" i="203"/>
  <c r="AI101" i="203"/>
  <c r="AI102" i="203"/>
  <c r="AI103" i="203"/>
  <c r="AI104" i="203"/>
  <c r="AI105" i="203"/>
  <c r="AI106" i="203"/>
  <c r="AI107" i="203"/>
  <c r="AI108" i="203"/>
  <c r="AI109" i="203"/>
  <c r="AI110" i="203"/>
  <c r="AI111" i="203"/>
  <c r="AI112" i="203"/>
  <c r="AI113" i="203"/>
  <c r="AI114" i="203"/>
  <c r="AI115" i="203"/>
  <c r="AI116" i="203"/>
  <c r="AI117" i="203"/>
  <c r="AI118" i="203"/>
  <c r="AI119" i="203"/>
  <c r="AI120" i="203"/>
  <c r="AI121" i="203"/>
  <c r="AI122" i="203"/>
  <c r="AI123" i="203"/>
  <c r="AI124" i="203"/>
  <c r="AI125" i="203"/>
  <c r="AI126" i="203"/>
  <c r="AI127" i="203"/>
  <c r="AI128" i="203"/>
  <c r="AI129" i="203"/>
  <c r="AI130" i="203"/>
  <c r="AI131" i="203"/>
  <c r="AI132" i="203"/>
  <c r="AI133" i="203"/>
  <c r="AI134" i="203"/>
  <c r="AI135" i="203"/>
  <c r="AI136" i="203"/>
  <c r="AI137" i="203"/>
  <c r="AI138" i="203"/>
  <c r="AI139" i="203"/>
  <c r="AI140" i="203"/>
  <c r="AI141" i="203"/>
  <c r="AI142" i="203"/>
  <c r="AI143" i="203"/>
  <c r="AI144" i="203"/>
  <c r="AI145" i="203"/>
  <c r="AI146" i="203"/>
  <c r="AI147" i="203"/>
  <c r="AI148" i="203"/>
  <c r="AI149" i="203"/>
  <c r="AI150" i="203"/>
  <c r="AI151" i="203"/>
  <c r="AI152" i="203"/>
  <c r="AI153" i="203"/>
  <c r="AI154" i="203"/>
  <c r="AI155" i="203"/>
  <c r="AI156" i="203"/>
  <c r="AI157" i="203"/>
  <c r="AI158" i="203"/>
  <c r="AI159" i="203"/>
  <c r="AI160" i="203"/>
  <c r="AI161" i="203"/>
  <c r="AI162" i="203"/>
  <c r="AI163" i="203"/>
  <c r="AI164" i="203"/>
  <c r="AI165" i="203"/>
  <c r="AI166" i="203"/>
  <c r="AI167" i="203"/>
  <c r="AI168" i="203"/>
  <c r="AI169" i="203"/>
  <c r="AI170" i="203"/>
  <c r="AI171" i="203"/>
  <c r="AI172" i="203"/>
  <c r="AI173" i="203"/>
  <c r="AI174" i="203"/>
  <c r="AI175" i="203"/>
  <c r="AI176" i="203"/>
  <c r="AI177" i="203"/>
  <c r="AI178" i="203"/>
  <c r="AI179" i="203"/>
  <c r="AI180" i="203"/>
  <c r="AI181" i="203"/>
  <c r="AI182" i="203"/>
  <c r="AI183" i="203"/>
  <c r="AI184" i="203"/>
  <c r="AI185" i="203"/>
  <c r="AI186" i="203"/>
  <c r="AI187" i="203"/>
  <c r="AI188" i="203"/>
  <c r="AI189" i="203"/>
  <c r="AI190" i="203"/>
  <c r="AI191" i="203"/>
  <c r="AI192" i="203"/>
  <c r="AI193" i="203"/>
  <c r="AI194" i="203"/>
  <c r="AI195" i="203"/>
  <c r="AI196" i="203"/>
  <c r="AI197" i="203"/>
  <c r="AI198" i="203"/>
  <c r="AI199" i="203"/>
  <c r="AI200" i="203"/>
  <c r="AI201" i="203"/>
  <c r="AI202" i="203"/>
  <c r="AI203" i="203"/>
  <c r="AI204" i="203"/>
  <c r="AI205" i="203"/>
  <c r="AI206" i="203"/>
  <c r="AI207" i="203"/>
  <c r="AI208" i="203"/>
  <c r="AI209" i="203"/>
  <c r="AI210" i="203"/>
  <c r="AI211" i="203"/>
  <c r="AI212" i="203"/>
  <c r="AI213" i="203"/>
  <c r="AI214" i="203"/>
  <c r="AI215" i="203"/>
  <c r="AI216" i="203"/>
  <c r="AI217" i="203"/>
  <c r="AI218" i="203"/>
  <c r="AI219" i="203"/>
  <c r="AI220" i="203"/>
  <c r="AI221" i="203"/>
  <c r="AI222" i="203"/>
  <c r="AI223" i="203"/>
  <c r="AI224" i="203"/>
  <c r="AI225" i="203"/>
  <c r="AI226" i="203"/>
  <c r="AI227" i="203"/>
  <c r="AI228" i="203"/>
  <c r="AI229" i="203"/>
  <c r="AI230" i="203"/>
  <c r="AI231" i="203"/>
  <c r="AI232" i="203"/>
  <c r="AI233" i="203"/>
  <c r="AI234" i="203"/>
  <c r="AI235" i="203"/>
  <c r="AI236" i="203"/>
  <c r="AI237" i="203"/>
  <c r="AI238" i="203"/>
  <c r="AI239" i="203"/>
  <c r="AI240" i="203"/>
  <c r="AI241" i="203"/>
  <c r="AI242" i="203"/>
  <c r="AI243" i="203"/>
  <c r="AI244" i="203"/>
  <c r="AI245" i="203"/>
  <c r="AI246" i="203"/>
  <c r="AI247" i="203"/>
  <c r="AI248" i="203"/>
  <c r="AI249" i="203"/>
  <c r="AI250" i="203"/>
  <c r="AI251" i="203"/>
  <c r="AI252" i="203"/>
  <c r="AI253" i="203"/>
  <c r="AI254" i="203"/>
  <c r="AI255" i="203"/>
  <c r="AI256" i="203"/>
  <c r="AI257" i="203"/>
  <c r="AI258" i="203"/>
  <c r="AI259" i="203"/>
  <c r="AI260" i="203"/>
  <c r="AI261" i="203"/>
  <c r="AI262" i="203"/>
  <c r="AI263" i="203"/>
  <c r="AI264" i="203"/>
  <c r="AI265" i="203"/>
  <c r="AI266" i="203"/>
  <c r="AI267" i="203"/>
  <c r="AI268" i="203"/>
  <c r="AI269" i="203"/>
  <c r="AI270" i="203"/>
  <c r="AI271" i="203"/>
  <c r="AI272" i="203"/>
  <c r="AI273" i="203"/>
  <c r="AI274" i="203"/>
  <c r="AI275" i="203"/>
  <c r="AI276" i="203"/>
  <c r="AI277" i="203"/>
  <c r="AI278" i="203"/>
  <c r="AI279" i="203"/>
  <c r="AI280" i="203"/>
  <c r="AI281" i="203"/>
  <c r="AI282" i="203"/>
  <c r="AI283" i="203"/>
  <c r="AI284" i="203"/>
  <c r="AI285" i="203"/>
  <c r="AI286" i="203"/>
  <c r="AI287" i="203"/>
  <c r="AI288" i="203"/>
  <c r="AI289" i="203"/>
  <c r="AI290" i="203"/>
  <c r="AI291" i="203"/>
  <c r="AI292" i="203"/>
  <c r="AI293" i="203"/>
  <c r="AI294" i="203"/>
  <c r="AI295" i="203"/>
  <c r="AI296" i="203"/>
  <c r="AI297" i="203"/>
  <c r="AI298" i="203"/>
  <c r="AI299" i="203"/>
  <c r="AI300" i="203"/>
  <c r="AI301" i="203"/>
  <c r="AI302" i="203"/>
  <c r="AI303" i="203"/>
  <c r="AI304" i="203"/>
  <c r="AI305" i="203"/>
  <c r="AI306" i="203"/>
  <c r="AI307" i="203"/>
  <c r="AI308" i="203"/>
  <c r="AI309" i="203"/>
  <c r="AI310" i="203"/>
  <c r="AI311" i="203"/>
  <c r="AI312" i="203"/>
  <c r="AI313" i="203"/>
  <c r="AI314" i="203"/>
  <c r="AI315" i="203"/>
  <c r="AI316" i="203"/>
  <c r="AI317" i="203"/>
  <c r="AI318" i="203"/>
  <c r="AI319" i="203"/>
  <c r="AI320" i="203"/>
  <c r="AI321" i="203"/>
  <c r="AI322" i="203"/>
  <c r="AI323" i="203"/>
  <c r="AI324" i="203"/>
  <c r="AI325" i="203"/>
  <c r="AI326" i="203"/>
  <c r="AI327" i="203"/>
  <c r="AI328" i="203"/>
  <c r="AI329" i="203"/>
  <c r="AI330" i="203"/>
  <c r="AI331" i="203"/>
  <c r="AI332" i="203"/>
  <c r="AI333" i="203"/>
  <c r="AI334" i="203"/>
  <c r="AI335" i="203"/>
  <c r="AI336" i="203"/>
  <c r="AI337" i="203"/>
  <c r="AI338" i="203"/>
  <c r="AI339" i="203"/>
  <c r="AI340" i="203"/>
  <c r="AI341" i="203"/>
  <c r="AI342" i="203"/>
  <c r="AI343" i="203"/>
  <c r="AI344" i="203"/>
  <c r="AI345" i="203"/>
  <c r="AI346" i="203"/>
  <c r="AI347" i="203"/>
  <c r="AI348" i="203"/>
  <c r="AI349" i="203"/>
  <c r="AI350" i="203"/>
  <c r="AI351" i="203"/>
  <c r="AI352" i="203"/>
  <c r="AI353" i="203"/>
  <c r="AI354" i="203"/>
  <c r="AI355" i="203"/>
  <c r="AI356" i="203"/>
  <c r="AI357" i="203"/>
  <c r="AI358" i="203"/>
  <c r="AI359" i="203"/>
  <c r="AI360" i="203"/>
  <c r="AI361" i="203"/>
  <c r="AI362" i="203"/>
  <c r="AI363" i="203"/>
  <c r="AI364" i="203"/>
  <c r="AI365" i="203"/>
  <c r="AI366" i="203"/>
  <c r="AI367" i="203"/>
  <c r="AI368" i="203"/>
  <c r="AI369" i="203"/>
  <c r="AI370" i="203"/>
  <c r="AI371" i="203"/>
  <c r="AI372" i="203"/>
  <c r="AI373" i="203"/>
  <c r="AI374" i="203"/>
  <c r="AI375" i="203"/>
  <c r="AI376" i="203"/>
  <c r="AI377" i="203"/>
  <c r="AI378" i="203"/>
  <c r="AI379" i="203"/>
  <c r="AI380" i="203"/>
  <c r="AI381" i="203"/>
  <c r="AI382" i="203"/>
  <c r="AI383" i="203"/>
  <c r="AI384" i="203"/>
  <c r="AI385" i="203"/>
  <c r="AI386" i="203"/>
  <c r="AI387" i="203"/>
  <c r="AI388" i="203"/>
  <c r="AI389" i="203"/>
  <c r="AI390" i="203"/>
  <c r="AI391" i="203"/>
  <c r="AI392" i="203"/>
  <c r="AI393" i="203"/>
  <c r="AI394" i="203"/>
  <c r="AI395" i="203"/>
  <c r="AI396" i="203"/>
  <c r="AI397" i="203"/>
  <c r="AI398" i="203"/>
  <c r="AI399" i="203"/>
  <c r="AI400" i="203"/>
  <c r="AI401" i="203"/>
  <c r="AI402" i="203"/>
  <c r="AI403" i="203"/>
  <c r="AI404" i="203"/>
  <c r="AI405" i="203"/>
  <c r="AI406" i="203"/>
  <c r="AI407" i="203"/>
  <c r="AI408" i="203"/>
  <c r="AI409" i="203"/>
  <c r="AI410" i="203"/>
  <c r="AI411" i="203"/>
  <c r="AI412" i="203"/>
  <c r="AI413" i="203"/>
  <c r="AI414" i="203"/>
  <c r="AI415" i="203"/>
  <c r="AI416" i="203"/>
  <c r="AI417" i="203"/>
  <c r="AI418" i="203"/>
  <c r="AI419" i="203"/>
  <c r="AI420" i="203"/>
  <c r="AI421" i="203"/>
  <c r="AI422" i="203"/>
  <c r="AI423" i="203"/>
  <c r="AI424" i="203"/>
  <c r="AI425" i="203"/>
  <c r="AI426" i="203"/>
  <c r="AI427" i="203"/>
  <c r="AI428" i="203"/>
  <c r="AI429" i="203"/>
  <c r="AI430" i="203"/>
  <c r="AI431" i="203"/>
  <c r="AI432" i="203"/>
  <c r="AI433" i="203"/>
  <c r="AI434" i="203"/>
  <c r="AI435" i="203"/>
  <c r="AI436" i="203"/>
  <c r="AI437" i="203"/>
  <c r="AI438" i="203"/>
  <c r="AI439" i="203"/>
  <c r="AI440" i="203"/>
  <c r="AI441" i="203"/>
  <c r="AI442" i="203"/>
  <c r="AI443" i="203"/>
  <c r="AI444" i="203"/>
  <c r="AI445" i="203"/>
  <c r="AI446" i="203"/>
  <c r="AI447" i="203"/>
  <c r="AI448" i="203"/>
  <c r="AI449" i="203"/>
  <c r="AI450" i="203"/>
  <c r="AI451" i="203"/>
  <c r="AI452" i="203"/>
  <c r="AI453" i="203"/>
  <c r="AI454" i="203"/>
  <c r="AI455" i="203"/>
  <c r="AI456" i="203"/>
  <c r="AI457" i="203"/>
  <c r="AI458" i="203"/>
  <c r="AI459" i="203"/>
  <c r="AI460" i="203"/>
  <c r="AI461" i="203"/>
  <c r="AI462" i="203"/>
  <c r="AI463" i="203"/>
  <c r="AI464" i="203"/>
  <c r="AI465" i="203"/>
  <c r="AI466" i="203"/>
  <c r="AI467" i="203"/>
  <c r="AI468" i="203"/>
  <c r="AI469" i="203"/>
  <c r="AI470" i="203"/>
  <c r="AI471" i="203"/>
  <c r="AI472" i="203"/>
  <c r="AI473" i="203"/>
  <c r="AI474" i="203"/>
  <c r="AI475" i="203"/>
  <c r="AI476" i="203"/>
  <c r="AI477" i="203"/>
  <c r="AI478" i="203"/>
  <c r="AI479" i="203"/>
  <c r="AI480" i="203"/>
  <c r="AI481" i="203"/>
  <c r="AI482" i="203"/>
  <c r="AI483" i="203"/>
  <c r="AI484" i="203"/>
  <c r="AI485" i="203"/>
  <c r="AI486" i="203"/>
  <c r="AI487" i="203"/>
  <c r="AI488" i="203"/>
  <c r="AI489" i="203"/>
  <c r="AI490" i="203"/>
  <c r="AI491" i="203"/>
  <c r="AI492" i="203"/>
  <c r="AI493" i="203"/>
  <c r="AI494" i="203"/>
  <c r="AI495" i="203"/>
  <c r="AI496" i="203"/>
  <c r="AI497" i="203"/>
  <c r="AI498" i="203"/>
  <c r="AI499" i="203"/>
  <c r="AI500" i="203"/>
  <c r="AI501" i="203"/>
  <c r="AI502" i="203"/>
  <c r="AI503" i="203"/>
  <c r="AI504" i="203"/>
  <c r="AI505" i="203"/>
  <c r="AI506" i="203"/>
  <c r="AI507" i="203"/>
  <c r="AI508" i="203"/>
  <c r="AI509" i="203"/>
  <c r="AI510" i="203"/>
  <c r="AI511" i="203"/>
  <c r="AI512" i="203"/>
  <c r="AI513" i="203"/>
  <c r="AI514" i="203"/>
  <c r="AI515" i="203"/>
  <c r="AI516" i="203"/>
  <c r="AI517" i="203"/>
  <c r="AI518" i="203"/>
  <c r="AI519" i="203"/>
  <c r="AI520" i="203"/>
  <c r="AI521" i="203"/>
  <c r="AI522" i="203"/>
  <c r="AI523" i="203"/>
  <c r="AI524" i="203"/>
  <c r="AI525" i="203"/>
  <c r="AI526" i="203"/>
  <c r="AI527" i="203"/>
  <c r="AI528" i="203"/>
  <c r="AI529" i="203"/>
  <c r="AI530" i="203"/>
  <c r="AI531" i="203"/>
  <c r="AI532" i="203"/>
  <c r="AI533" i="203"/>
  <c r="AI534" i="203"/>
  <c r="AI535" i="203"/>
  <c r="AI536" i="203"/>
  <c r="AI537" i="203"/>
  <c r="AI538" i="203"/>
  <c r="AI539" i="203"/>
  <c r="AI540" i="203"/>
  <c r="AI541" i="203"/>
  <c r="AI542" i="203"/>
  <c r="AI543" i="203"/>
  <c r="AI544" i="203"/>
  <c r="AI545" i="203"/>
  <c r="AI546" i="203"/>
  <c r="AI547" i="203"/>
  <c r="AI548" i="203"/>
  <c r="AI549" i="203"/>
  <c r="AI550" i="203"/>
  <c r="AI551" i="203"/>
  <c r="AI552" i="203"/>
  <c r="AI553" i="203"/>
  <c r="AI554" i="203"/>
  <c r="AI555" i="203"/>
  <c r="AI556" i="203"/>
  <c r="AI557" i="203"/>
  <c r="AI558" i="203"/>
  <c r="AI559" i="203"/>
  <c r="AI560" i="203"/>
  <c r="AI561" i="203"/>
  <c r="AI562" i="203"/>
  <c r="AI563" i="203"/>
  <c r="AI564" i="203"/>
  <c r="AI565" i="203"/>
  <c r="AI566" i="203"/>
  <c r="AI567" i="203"/>
  <c r="AI568" i="203"/>
  <c r="AI569" i="203"/>
  <c r="AI570" i="203"/>
  <c r="AI571" i="203"/>
  <c r="AI572" i="203"/>
  <c r="AI573" i="203"/>
  <c r="AI574" i="203"/>
  <c r="AI575" i="203"/>
  <c r="AI576" i="203"/>
  <c r="AI577" i="203"/>
  <c r="AI578" i="203"/>
  <c r="AI579" i="203"/>
  <c r="AI580" i="203"/>
  <c r="AI581" i="203"/>
  <c r="AI582" i="203"/>
  <c r="AI583" i="203"/>
  <c r="AI584" i="203"/>
  <c r="AI585" i="203"/>
  <c r="AI586" i="203"/>
  <c r="AI587" i="203"/>
  <c r="AI588" i="203"/>
  <c r="AI589" i="203"/>
  <c r="AI590" i="203"/>
  <c r="AI591" i="203"/>
  <c r="AI592" i="203"/>
  <c r="AI593" i="203"/>
  <c r="AI594" i="203"/>
  <c r="AI595" i="203"/>
  <c r="AI596" i="203"/>
  <c r="AI597" i="203"/>
  <c r="AI598" i="203"/>
  <c r="AI599" i="203"/>
  <c r="AI600" i="203"/>
  <c r="AI601" i="203"/>
  <c r="AI602" i="203"/>
  <c r="AI603" i="203"/>
  <c r="AI604" i="203"/>
  <c r="AI605" i="203"/>
  <c r="AI606" i="203"/>
  <c r="AI607" i="203"/>
  <c r="AI608" i="203"/>
  <c r="AI609" i="203"/>
  <c r="AI610" i="203"/>
  <c r="AI611" i="203"/>
  <c r="AI612" i="203"/>
  <c r="AI613" i="203"/>
  <c r="AI614" i="203"/>
  <c r="AI615" i="203"/>
  <c r="AI616" i="203"/>
  <c r="AI617" i="203"/>
  <c r="AI618" i="203"/>
  <c r="AI619" i="203"/>
  <c r="AI620" i="203"/>
  <c r="AI621" i="203"/>
  <c r="AI622" i="203"/>
  <c r="AI623" i="203"/>
  <c r="AI624" i="203"/>
  <c r="AI625" i="203"/>
  <c r="AI626" i="203"/>
  <c r="AI627" i="203"/>
  <c r="AI628" i="203"/>
  <c r="AI629" i="203"/>
  <c r="AI630" i="203"/>
  <c r="AI631" i="203"/>
  <c r="AI632" i="203"/>
  <c r="AI633" i="203"/>
  <c r="AI634" i="203"/>
  <c r="AI635" i="203"/>
  <c r="AI636" i="203"/>
  <c r="AI637" i="203"/>
  <c r="AI638" i="203"/>
  <c r="AI639" i="203"/>
  <c r="AI640" i="203"/>
  <c r="AI641" i="203"/>
  <c r="AI642" i="203"/>
  <c r="AI643" i="203"/>
  <c r="AI644" i="203"/>
  <c r="AI645" i="203"/>
  <c r="AI646" i="203"/>
  <c r="AI647" i="203"/>
  <c r="AI648" i="203"/>
  <c r="AI649" i="203"/>
  <c r="AI650" i="203"/>
  <c r="AI651" i="203"/>
  <c r="AI652" i="203"/>
  <c r="AI653" i="203"/>
  <c r="AI654" i="203"/>
  <c r="AI655" i="203"/>
  <c r="AI656" i="203"/>
  <c r="AI657" i="203"/>
  <c r="AI658" i="203"/>
  <c r="AI659" i="203"/>
  <c r="AI660" i="203"/>
  <c r="AI661" i="203"/>
  <c r="AI662" i="203"/>
  <c r="AI663" i="203"/>
  <c r="AI664" i="203"/>
  <c r="AI665" i="203"/>
  <c r="AI666" i="203"/>
  <c r="AI667" i="203"/>
  <c r="AI668" i="203"/>
  <c r="AI669" i="203"/>
  <c r="AI670" i="203"/>
  <c r="AI671" i="203"/>
  <c r="AI672" i="203"/>
  <c r="AI673" i="203"/>
  <c r="AI674" i="203"/>
  <c r="AI675" i="203"/>
  <c r="AI676" i="203"/>
  <c r="AI677" i="203"/>
  <c r="AI678" i="203"/>
  <c r="AI679" i="203"/>
  <c r="AI680" i="203"/>
  <c r="AI681" i="203"/>
  <c r="AI682" i="203"/>
  <c r="AI683" i="203"/>
  <c r="AI684" i="203"/>
  <c r="AI685" i="203"/>
  <c r="AI686" i="203"/>
  <c r="AI687" i="203"/>
  <c r="AI688" i="203"/>
  <c r="AI689" i="203"/>
  <c r="AI690" i="203"/>
  <c r="AI691" i="203"/>
  <c r="AI692" i="203"/>
  <c r="AI693" i="203"/>
  <c r="AI694" i="203"/>
  <c r="AI695" i="203"/>
  <c r="AI696" i="203"/>
  <c r="AI697" i="203"/>
  <c r="AI698" i="203"/>
  <c r="AI699" i="203"/>
  <c r="AI700" i="203"/>
  <c r="AI701" i="203"/>
  <c r="AI702" i="203"/>
  <c r="AI703" i="203"/>
  <c r="AI704" i="203"/>
  <c r="AI705" i="203"/>
  <c r="AI706" i="203"/>
  <c r="AI707" i="203"/>
  <c r="AI708" i="203"/>
  <c r="AI709" i="203"/>
  <c r="AI710" i="203"/>
  <c r="AI711" i="203"/>
  <c r="AI712" i="203"/>
  <c r="AI713" i="203"/>
  <c r="AI714" i="203"/>
  <c r="AI715" i="203"/>
  <c r="AI716" i="203"/>
  <c r="AI717" i="203"/>
  <c r="AI718" i="203"/>
  <c r="AI719" i="203"/>
  <c r="AI720" i="203"/>
  <c r="AI721" i="203"/>
  <c r="AI722" i="203"/>
  <c r="AI723" i="203"/>
  <c r="AI724" i="203"/>
  <c r="AI725" i="203"/>
  <c r="AI726" i="203"/>
  <c r="AI727" i="203"/>
  <c r="AI728" i="203"/>
  <c r="AI729" i="203"/>
  <c r="AI730" i="203"/>
  <c r="AI731" i="203"/>
  <c r="AI732" i="203"/>
  <c r="AI733" i="203"/>
  <c r="AI734" i="203"/>
  <c r="AI735" i="203"/>
  <c r="AI736" i="203"/>
  <c r="AI737" i="203"/>
  <c r="AI738" i="203"/>
  <c r="AI739" i="203"/>
  <c r="AI740" i="203"/>
  <c r="AI741" i="203"/>
  <c r="AI742" i="203"/>
  <c r="AI743" i="203"/>
  <c r="AI744" i="203"/>
  <c r="AI745" i="203"/>
  <c r="AI746" i="203"/>
  <c r="AI747" i="203"/>
  <c r="AI748" i="203"/>
  <c r="AI749" i="203"/>
  <c r="AI750" i="203"/>
  <c r="AI751" i="203"/>
  <c r="AI752" i="203"/>
  <c r="AI753" i="203"/>
  <c r="AI754" i="203"/>
  <c r="AI755" i="203"/>
  <c r="AI756" i="203"/>
  <c r="AI757" i="203"/>
  <c r="AI758" i="203"/>
  <c r="AI759" i="203"/>
  <c r="AI760" i="203"/>
  <c r="AI761" i="203"/>
  <c r="AI762" i="203"/>
  <c r="AI763" i="203"/>
  <c r="AI764" i="203"/>
  <c r="AI765" i="203"/>
  <c r="AI766" i="203"/>
  <c r="AI767" i="203"/>
  <c r="AI768" i="203"/>
  <c r="AI769" i="203"/>
  <c r="AI770" i="203"/>
  <c r="AI771" i="203"/>
  <c r="AI772" i="203"/>
  <c r="AI773" i="203"/>
  <c r="AI774" i="203"/>
  <c r="AI775" i="203"/>
  <c r="AI776" i="203"/>
  <c r="AI777" i="203"/>
  <c r="AI778" i="203"/>
  <c r="AI779" i="203"/>
  <c r="AI780" i="203"/>
  <c r="AI781" i="203"/>
  <c r="AI782" i="203"/>
  <c r="AI783" i="203"/>
  <c r="AI784" i="203"/>
  <c r="AI785" i="203"/>
  <c r="AI786" i="203"/>
  <c r="AI787" i="203"/>
  <c r="AI788" i="203"/>
  <c r="AI789" i="203"/>
  <c r="AI790" i="203"/>
  <c r="AI791" i="203"/>
  <c r="AI792" i="203"/>
  <c r="AI793" i="203"/>
  <c r="AI794" i="203"/>
  <c r="AI795" i="203"/>
  <c r="AI796" i="203"/>
  <c r="AI797" i="203"/>
  <c r="AI798" i="203"/>
  <c r="AI799" i="203"/>
  <c r="AI800" i="203"/>
  <c r="AI801" i="203"/>
  <c r="AI802" i="203"/>
  <c r="AI803" i="203"/>
  <c r="AI804" i="203"/>
  <c r="AI805" i="203"/>
  <c r="AI806" i="203"/>
  <c r="AI807" i="203"/>
  <c r="AI808" i="203"/>
  <c r="AI809" i="203"/>
  <c r="AI810" i="203"/>
  <c r="AI811" i="203"/>
  <c r="AI812" i="203"/>
  <c r="AI813" i="203"/>
  <c r="AI814" i="203"/>
  <c r="AI815" i="203"/>
  <c r="AI816" i="203"/>
  <c r="AI817" i="203"/>
  <c r="AI818" i="203"/>
  <c r="AI819" i="203"/>
  <c r="AI820" i="203"/>
  <c r="AI821" i="203"/>
  <c r="AI822" i="203"/>
  <c r="AI823" i="203"/>
  <c r="AI824" i="203"/>
  <c r="AI825" i="203"/>
  <c r="AI826" i="203"/>
  <c r="AI827" i="203"/>
  <c r="AI828" i="203"/>
  <c r="AI829" i="203"/>
  <c r="AI830" i="203"/>
  <c r="AI831" i="203"/>
  <c r="AI832" i="203"/>
  <c r="AI833" i="203"/>
  <c r="AI3" i="203"/>
  <c r="AI2" i="203"/>
  <c r="AI4" i="203"/>
  <c r="AI5" i="203"/>
  <c r="AI6" i="203"/>
  <c r="AI7" i="203"/>
  <c r="L834" i="148"/>
  <c r="AF22" i="203" l="1"/>
  <c r="AG22" i="203" s="1"/>
  <c r="AF1081" i="203"/>
  <c r="AG1081" i="203" s="1"/>
  <c r="AF1080" i="203"/>
  <c r="AG1080" i="203" s="1"/>
  <c r="AF1079" i="203"/>
  <c r="AG1079" i="203" s="1"/>
  <c r="AF1078" i="203"/>
  <c r="AG1078" i="203" s="1"/>
  <c r="AF1077" i="203"/>
  <c r="AG1077" i="203" s="1"/>
  <c r="AF1076" i="203"/>
  <c r="AG1076" i="203" s="1"/>
  <c r="AF1075" i="203"/>
  <c r="AG1075" i="203" s="1"/>
  <c r="AF1074" i="203"/>
  <c r="AG1074" i="203" s="1"/>
  <c r="AF1073" i="203"/>
  <c r="AG1073" i="203" s="1"/>
  <c r="AF1072" i="203"/>
  <c r="AG1072" i="203" s="1"/>
  <c r="AF1071" i="203"/>
  <c r="AG1071" i="203" s="1"/>
  <c r="AF1070" i="203"/>
  <c r="AG1070" i="203" s="1"/>
  <c r="AF1069" i="203"/>
  <c r="AG1069" i="203" s="1"/>
  <c r="AF1068" i="203"/>
  <c r="AG1068" i="203" s="1"/>
  <c r="AF1067" i="203"/>
  <c r="AG1067" i="203" s="1"/>
  <c r="AF1066" i="203"/>
  <c r="AG1066" i="203" s="1"/>
  <c r="AF1065" i="203"/>
  <c r="AG1065" i="203" s="1"/>
  <c r="AF1064" i="203"/>
  <c r="AG1064" i="203" s="1"/>
  <c r="AF1063" i="203"/>
  <c r="AG1063" i="203" s="1"/>
  <c r="AF1062" i="203"/>
  <c r="AG1062" i="203" s="1"/>
  <c r="AF1061" i="203"/>
  <c r="AG1061" i="203" s="1"/>
  <c r="AF1060" i="203"/>
  <c r="AG1060" i="203" s="1"/>
  <c r="AF1059" i="203"/>
  <c r="AG1059" i="203" s="1"/>
  <c r="AF1058" i="203"/>
  <c r="AG1058" i="203" s="1"/>
  <c r="AF1057" i="203"/>
  <c r="AG1057" i="203" s="1"/>
  <c r="AF1056" i="203"/>
  <c r="AG1056" i="203" s="1"/>
  <c r="AF1055" i="203"/>
  <c r="AG1055" i="203" s="1"/>
  <c r="AF1054" i="203"/>
  <c r="AG1054" i="203" s="1"/>
  <c r="AF1053" i="203"/>
  <c r="AG1053" i="203" s="1"/>
  <c r="AF1052" i="203"/>
  <c r="AG1052" i="203" s="1"/>
  <c r="AF1051" i="203"/>
  <c r="AG1051" i="203" s="1"/>
  <c r="AF1050" i="203"/>
  <c r="AG1050" i="203" s="1"/>
  <c r="AF1049" i="203"/>
  <c r="AG1049" i="203" s="1"/>
  <c r="AF1048" i="203"/>
  <c r="AG1048" i="203" s="1"/>
  <c r="AF1047" i="203"/>
  <c r="AG1047" i="203" s="1"/>
  <c r="AF1046" i="203"/>
  <c r="AG1046" i="203" s="1"/>
  <c r="AF1045" i="203"/>
  <c r="AG1045" i="203" s="1"/>
  <c r="AF1044" i="203"/>
  <c r="AG1044" i="203" s="1"/>
  <c r="AF1043" i="203"/>
  <c r="AG1043" i="203" s="1"/>
  <c r="AF1042" i="203"/>
  <c r="AG1042" i="203" s="1"/>
  <c r="AF1041" i="203"/>
  <c r="AG1041" i="203" s="1"/>
  <c r="AF1040" i="203"/>
  <c r="AG1040" i="203" s="1"/>
  <c r="AF1039" i="203"/>
  <c r="AG1039" i="203" s="1"/>
  <c r="AF1038" i="203"/>
  <c r="AG1038" i="203" s="1"/>
  <c r="AF1037" i="203"/>
  <c r="AG1037" i="203" s="1"/>
  <c r="AF1036" i="203"/>
  <c r="AG1036" i="203" s="1"/>
  <c r="AF1035" i="203"/>
  <c r="AG1035" i="203" s="1"/>
  <c r="AF1034" i="203"/>
  <c r="AG1034" i="203" s="1"/>
  <c r="AF1033" i="203"/>
  <c r="AG1033" i="203" s="1"/>
  <c r="AF1032" i="203"/>
  <c r="AG1032" i="203" s="1"/>
  <c r="AF1031" i="203"/>
  <c r="AG1031" i="203" s="1"/>
  <c r="AF1030" i="203"/>
  <c r="AG1030" i="203" s="1"/>
  <c r="AF1029" i="203"/>
  <c r="AG1029" i="203" s="1"/>
  <c r="AF1028" i="203"/>
  <c r="AG1028" i="203" s="1"/>
  <c r="AF1027" i="203"/>
  <c r="AG1027" i="203" s="1"/>
  <c r="AF1026" i="203"/>
  <c r="AG1026" i="203" s="1"/>
  <c r="AF1025" i="203"/>
  <c r="AG1025" i="203" s="1"/>
  <c r="AF1024" i="203"/>
  <c r="AG1024" i="203" s="1"/>
  <c r="AF1023" i="203"/>
  <c r="AG1023" i="203" s="1"/>
  <c r="AF1022" i="203"/>
  <c r="AG1022" i="203" s="1"/>
  <c r="AF1021" i="203"/>
  <c r="AG1021" i="203" s="1"/>
  <c r="AF1020" i="203"/>
  <c r="AG1020" i="203" s="1"/>
  <c r="AF1019" i="203"/>
  <c r="AG1019" i="203" s="1"/>
  <c r="AF1018" i="203"/>
  <c r="AG1018" i="203" s="1"/>
  <c r="AF1017" i="203"/>
  <c r="AG1017" i="203" s="1"/>
  <c r="AF1016" i="203"/>
  <c r="AG1016" i="203" s="1"/>
  <c r="AF1015" i="203"/>
  <c r="AG1015" i="203" s="1"/>
  <c r="AF1014" i="203"/>
  <c r="AG1014" i="203" s="1"/>
  <c r="AF1013" i="203"/>
  <c r="AG1013" i="203" s="1"/>
  <c r="AF1012" i="203"/>
  <c r="AG1012" i="203" s="1"/>
  <c r="AF1011" i="203"/>
  <c r="AG1011" i="203" s="1"/>
  <c r="AF1010" i="203"/>
  <c r="AG1010" i="203" s="1"/>
  <c r="AF1009" i="203"/>
  <c r="AG1009" i="203" s="1"/>
  <c r="AF1008" i="203"/>
  <c r="AG1008" i="203" s="1"/>
  <c r="AF1007" i="203"/>
  <c r="AG1007" i="203" s="1"/>
  <c r="AF1006" i="203"/>
  <c r="AG1006" i="203" s="1"/>
  <c r="AF1005" i="203"/>
  <c r="AG1005" i="203" s="1"/>
  <c r="AF1004" i="203"/>
  <c r="AG1004" i="203" s="1"/>
  <c r="AF1003" i="203"/>
  <c r="AG1003" i="203" s="1"/>
  <c r="AF1002" i="203"/>
  <c r="AG1002" i="203" s="1"/>
  <c r="AF1001" i="203"/>
  <c r="AG1001" i="203" s="1"/>
  <c r="AF1000" i="203"/>
  <c r="AG1000" i="203" s="1"/>
  <c r="AF999" i="203"/>
  <c r="AG999" i="203" s="1"/>
  <c r="AF998" i="203"/>
  <c r="AG998" i="203" s="1"/>
  <c r="AF997" i="203"/>
  <c r="AG997" i="203" s="1"/>
  <c r="AF996" i="203"/>
  <c r="AG996" i="203" s="1"/>
  <c r="AF995" i="203"/>
  <c r="AG995" i="203" s="1"/>
  <c r="AF994" i="203"/>
  <c r="AG994" i="203" s="1"/>
  <c r="AF993" i="203"/>
  <c r="AG993" i="203" s="1"/>
  <c r="AF992" i="203"/>
  <c r="AG992" i="203" s="1"/>
  <c r="AF991" i="203"/>
  <c r="AG991" i="203" s="1"/>
  <c r="AF990" i="203"/>
  <c r="AG990" i="203" s="1"/>
  <c r="AF989" i="203"/>
  <c r="AG989" i="203" s="1"/>
  <c r="AF988" i="203"/>
  <c r="AG988" i="203" s="1"/>
  <c r="AF987" i="203"/>
  <c r="AG987" i="203" s="1"/>
  <c r="AF986" i="203"/>
  <c r="AG986" i="203" s="1"/>
  <c r="AF985" i="203"/>
  <c r="AG985" i="203" s="1"/>
  <c r="AF984" i="203"/>
  <c r="AG984" i="203" s="1"/>
  <c r="AF983" i="203"/>
  <c r="AG983" i="203" s="1"/>
  <c r="AF982" i="203"/>
  <c r="AG982" i="203" s="1"/>
  <c r="AF981" i="203"/>
  <c r="AG981" i="203" s="1"/>
  <c r="AF980" i="203"/>
  <c r="AG980" i="203" s="1"/>
  <c r="AF979" i="203"/>
  <c r="AG979" i="203" s="1"/>
  <c r="AF978" i="203"/>
  <c r="AG978" i="203" s="1"/>
  <c r="AF977" i="203"/>
  <c r="AG977" i="203" s="1"/>
  <c r="AF976" i="203"/>
  <c r="AG976" i="203" s="1"/>
  <c r="AF975" i="203"/>
  <c r="AG975" i="203" s="1"/>
  <c r="AF974" i="203"/>
  <c r="AG974" i="203" s="1"/>
  <c r="AF973" i="203"/>
  <c r="AG973" i="203" s="1"/>
  <c r="AF972" i="203"/>
  <c r="AG972" i="203" s="1"/>
  <c r="AF971" i="203"/>
  <c r="AG971" i="203" s="1"/>
  <c r="AF970" i="203"/>
  <c r="AG970" i="203" s="1"/>
  <c r="AF969" i="203"/>
  <c r="AG969" i="203" s="1"/>
  <c r="AF968" i="203"/>
  <c r="AG968" i="203" s="1"/>
  <c r="AF967" i="203"/>
  <c r="AG967" i="203" s="1"/>
  <c r="AF966" i="203"/>
  <c r="AG966" i="203" s="1"/>
  <c r="AF965" i="203"/>
  <c r="AG965" i="203" s="1"/>
  <c r="AF964" i="203"/>
  <c r="AG964" i="203" s="1"/>
  <c r="AF963" i="203"/>
  <c r="AG963" i="203" s="1"/>
  <c r="AF962" i="203"/>
  <c r="AG962" i="203" s="1"/>
  <c r="AF961" i="203"/>
  <c r="AG961" i="203" s="1"/>
  <c r="AF960" i="203"/>
  <c r="AG960" i="203" s="1"/>
  <c r="AF959" i="203"/>
  <c r="AG959" i="203" s="1"/>
  <c r="AF958" i="203"/>
  <c r="AG958" i="203" s="1"/>
  <c r="AF957" i="203"/>
  <c r="AG957" i="203" s="1"/>
  <c r="AF956" i="203"/>
  <c r="AG956" i="203" s="1"/>
  <c r="AF955" i="203"/>
  <c r="AG955" i="203" s="1"/>
  <c r="AF954" i="203"/>
  <c r="AG954" i="203" s="1"/>
  <c r="AF953" i="203"/>
  <c r="AG953" i="203" s="1"/>
  <c r="AF952" i="203"/>
  <c r="AG952" i="203" s="1"/>
  <c r="AF951" i="203"/>
  <c r="AG951" i="203" s="1"/>
  <c r="AF950" i="203"/>
  <c r="AG950" i="203" s="1"/>
  <c r="AF949" i="203"/>
  <c r="AG949" i="203" s="1"/>
  <c r="AF948" i="203"/>
  <c r="AG948" i="203" s="1"/>
  <c r="AF947" i="203"/>
  <c r="AG947" i="203" s="1"/>
  <c r="AF946" i="203"/>
  <c r="AG946" i="203" s="1"/>
  <c r="AF945" i="203"/>
  <c r="AG945" i="203" s="1"/>
  <c r="AF944" i="203"/>
  <c r="AG944" i="203" s="1"/>
  <c r="AF943" i="203"/>
  <c r="AG943" i="203" s="1"/>
  <c r="AF942" i="203"/>
  <c r="AG942" i="203" s="1"/>
  <c r="AF941" i="203"/>
  <c r="AG941" i="203" s="1"/>
  <c r="AF940" i="203"/>
  <c r="AG940" i="203" s="1"/>
  <c r="AF939" i="203"/>
  <c r="AG939" i="203" s="1"/>
  <c r="AF938" i="203"/>
  <c r="AG938" i="203" s="1"/>
  <c r="AF937" i="203"/>
  <c r="AG937" i="203" s="1"/>
  <c r="AF936" i="203"/>
  <c r="AG936" i="203" s="1"/>
  <c r="AF935" i="203"/>
  <c r="AG935" i="203" s="1"/>
  <c r="AF934" i="203"/>
  <c r="AG934" i="203" s="1"/>
  <c r="AF933" i="203"/>
  <c r="AG933" i="203" s="1"/>
  <c r="AF932" i="203"/>
  <c r="AG932" i="203" s="1"/>
  <c r="AF931" i="203"/>
  <c r="AG931" i="203" s="1"/>
  <c r="AF930" i="203"/>
  <c r="AG930" i="203" s="1"/>
  <c r="AF929" i="203"/>
  <c r="AG929" i="203" s="1"/>
  <c r="AF928" i="203"/>
  <c r="AG928" i="203" s="1"/>
  <c r="AF927" i="203"/>
  <c r="AG927" i="203" s="1"/>
  <c r="AF926" i="203"/>
  <c r="AG926" i="203" s="1"/>
  <c r="AF925" i="203"/>
  <c r="AG925" i="203" s="1"/>
  <c r="AF924" i="203"/>
  <c r="AG924" i="203" s="1"/>
  <c r="AF923" i="203"/>
  <c r="AG923" i="203" s="1"/>
  <c r="AF922" i="203"/>
  <c r="AG922" i="203" s="1"/>
  <c r="AF921" i="203"/>
  <c r="AG921" i="203" s="1"/>
  <c r="AF920" i="203"/>
  <c r="AG920" i="203" s="1"/>
  <c r="AF919" i="203"/>
  <c r="AG919" i="203" s="1"/>
  <c r="AF918" i="203"/>
  <c r="AG918" i="203" s="1"/>
  <c r="AF917" i="203"/>
  <c r="AG917" i="203" s="1"/>
  <c r="AF916" i="203"/>
  <c r="AG916" i="203" s="1"/>
  <c r="AF915" i="203"/>
  <c r="AG915" i="203" s="1"/>
  <c r="AF914" i="203"/>
  <c r="AG914" i="203" s="1"/>
  <c r="AF913" i="203"/>
  <c r="AG913" i="203" s="1"/>
  <c r="AF912" i="203"/>
  <c r="AG912" i="203" s="1"/>
  <c r="AF911" i="203"/>
  <c r="AG911" i="203" s="1"/>
  <c r="AF910" i="203"/>
  <c r="AG910" i="203" s="1"/>
  <c r="AF909" i="203"/>
  <c r="AG909" i="203" s="1"/>
  <c r="AF908" i="203"/>
  <c r="AG908" i="203" s="1"/>
  <c r="AF907" i="203"/>
  <c r="AG907" i="203" s="1"/>
  <c r="AF906" i="203"/>
  <c r="AG906" i="203" s="1"/>
  <c r="AF905" i="203"/>
  <c r="AG905" i="203" s="1"/>
  <c r="AF904" i="203"/>
  <c r="AG904" i="203" s="1"/>
  <c r="AF903" i="203"/>
  <c r="AG903" i="203" s="1"/>
  <c r="AF902" i="203"/>
  <c r="AG902" i="203" s="1"/>
  <c r="AF901" i="203"/>
  <c r="AG901" i="203" s="1"/>
  <c r="AF900" i="203"/>
  <c r="AG900" i="203" s="1"/>
  <c r="AF899" i="203"/>
  <c r="AG899" i="203" s="1"/>
  <c r="AF898" i="203"/>
  <c r="AG898" i="203" s="1"/>
  <c r="AF897" i="203"/>
  <c r="AG897" i="203" s="1"/>
  <c r="AF896" i="203"/>
  <c r="AG896" i="203" s="1"/>
  <c r="AF895" i="203"/>
  <c r="AG895" i="203" s="1"/>
  <c r="AF894" i="203"/>
  <c r="AG894" i="203" s="1"/>
  <c r="AF893" i="203"/>
  <c r="AG893" i="203" s="1"/>
  <c r="AF892" i="203"/>
  <c r="AG892" i="203" s="1"/>
  <c r="AF891" i="203"/>
  <c r="AG891" i="203" s="1"/>
  <c r="AF890" i="203"/>
  <c r="AG890" i="203" s="1"/>
  <c r="AF889" i="203"/>
  <c r="AG889" i="203" s="1"/>
  <c r="AF888" i="203"/>
  <c r="AG888" i="203" s="1"/>
  <c r="AF887" i="203"/>
  <c r="AG887" i="203" s="1"/>
  <c r="AF886" i="203"/>
  <c r="AG886" i="203" s="1"/>
  <c r="AF885" i="203"/>
  <c r="AG885" i="203" s="1"/>
  <c r="AF884" i="203"/>
  <c r="AG884" i="203" s="1"/>
  <c r="AF883" i="203"/>
  <c r="AG883" i="203" s="1"/>
  <c r="AF882" i="203"/>
  <c r="AG882" i="203" s="1"/>
  <c r="AF881" i="203"/>
  <c r="AG881" i="203" s="1"/>
  <c r="AF880" i="203"/>
  <c r="AG880" i="203" s="1"/>
  <c r="AF879" i="203"/>
  <c r="AG879" i="203" s="1"/>
  <c r="AF878" i="203"/>
  <c r="AG878" i="203" s="1"/>
  <c r="AF877" i="203"/>
  <c r="AG877" i="203" s="1"/>
  <c r="AF876" i="203"/>
  <c r="AG876" i="203" s="1"/>
  <c r="AF875" i="203"/>
  <c r="AG875" i="203" s="1"/>
  <c r="AF874" i="203"/>
  <c r="AG874" i="203" s="1"/>
  <c r="AF873" i="203"/>
  <c r="AG873" i="203" s="1"/>
  <c r="AF872" i="203"/>
  <c r="AG872" i="203" s="1"/>
  <c r="AF871" i="203"/>
  <c r="AG871" i="203" s="1"/>
  <c r="AF870" i="203"/>
  <c r="AG870" i="203" s="1"/>
  <c r="AF869" i="203"/>
  <c r="AG869" i="203" s="1"/>
  <c r="AF868" i="203"/>
  <c r="AG868" i="203" s="1"/>
  <c r="AF867" i="203"/>
  <c r="AG867" i="203" s="1"/>
  <c r="AF866" i="203"/>
  <c r="AG866" i="203" s="1"/>
  <c r="AF865" i="203"/>
  <c r="AG865" i="203" s="1"/>
  <c r="AF864" i="203"/>
  <c r="AG864" i="203" s="1"/>
  <c r="AF863" i="203"/>
  <c r="AG863" i="203" s="1"/>
  <c r="AF862" i="203"/>
  <c r="AG862" i="203" s="1"/>
  <c r="AF861" i="203"/>
  <c r="AG861" i="203" s="1"/>
  <c r="AF860" i="203"/>
  <c r="AG860" i="203" s="1"/>
  <c r="AF859" i="203"/>
  <c r="AG859" i="203" s="1"/>
  <c r="AF858" i="203"/>
  <c r="AG858" i="203" s="1"/>
  <c r="AF857" i="203"/>
  <c r="AG857" i="203" s="1"/>
  <c r="AF856" i="203"/>
  <c r="AG856" i="203" s="1"/>
  <c r="AF855" i="203"/>
  <c r="AG855" i="203" s="1"/>
  <c r="AF854" i="203"/>
  <c r="AG854" i="203" s="1"/>
  <c r="AF853" i="203"/>
  <c r="AG853" i="203" s="1"/>
  <c r="AF852" i="203"/>
  <c r="AG852" i="203" s="1"/>
  <c r="AF851" i="203"/>
  <c r="AG851" i="203" s="1"/>
  <c r="AF850" i="203"/>
  <c r="AG850" i="203" s="1"/>
  <c r="AF849" i="203"/>
  <c r="AG849" i="203" s="1"/>
  <c r="AF848" i="203"/>
  <c r="AG848" i="203" s="1"/>
  <c r="AF847" i="203"/>
  <c r="AG847" i="203" s="1"/>
  <c r="AF846" i="203"/>
  <c r="AG846" i="203" s="1"/>
  <c r="AF845" i="203"/>
  <c r="AG845" i="203" s="1"/>
  <c r="AF844" i="203"/>
  <c r="AG844" i="203" s="1"/>
  <c r="AF843" i="203"/>
  <c r="AG843" i="203" s="1"/>
  <c r="AF842" i="203"/>
  <c r="AG842" i="203" s="1"/>
  <c r="AF841" i="203"/>
  <c r="AG841" i="203" s="1"/>
  <c r="AF840" i="203"/>
  <c r="AG840" i="203" s="1"/>
  <c r="AF839" i="203"/>
  <c r="AG839" i="203" s="1"/>
  <c r="AF838" i="203"/>
  <c r="AG838" i="203" s="1"/>
  <c r="AF837" i="203"/>
  <c r="AG837" i="203" s="1"/>
  <c r="AF836" i="203"/>
  <c r="AG836" i="203" s="1"/>
  <c r="AF835" i="203"/>
  <c r="AG835" i="203" s="1"/>
  <c r="AF833" i="203"/>
  <c r="AG833" i="203" s="1"/>
  <c r="AF832" i="203"/>
  <c r="AG832" i="203" s="1"/>
  <c r="AF831" i="203"/>
  <c r="AG831" i="203" s="1"/>
  <c r="AF830" i="203"/>
  <c r="AG830" i="203" s="1"/>
  <c r="AF829" i="203"/>
  <c r="AG829" i="203" s="1"/>
  <c r="AF828" i="203"/>
  <c r="AG828" i="203" s="1"/>
  <c r="AF827" i="203"/>
  <c r="AG827" i="203" s="1"/>
  <c r="AF826" i="203"/>
  <c r="AG826" i="203" s="1"/>
  <c r="AF825" i="203"/>
  <c r="AG825" i="203" s="1"/>
  <c r="AF824" i="203"/>
  <c r="AG824" i="203" s="1"/>
  <c r="AF823" i="203"/>
  <c r="AG823" i="203" s="1"/>
  <c r="AF822" i="203"/>
  <c r="AG822" i="203" s="1"/>
  <c r="AF821" i="203"/>
  <c r="AG821" i="203" s="1"/>
  <c r="AF820" i="203"/>
  <c r="AG820" i="203" s="1"/>
  <c r="AF819" i="203"/>
  <c r="AG819" i="203" s="1"/>
  <c r="AF818" i="203"/>
  <c r="AG818" i="203" s="1"/>
  <c r="AF817" i="203"/>
  <c r="AG817" i="203" s="1"/>
  <c r="AF816" i="203"/>
  <c r="AG816" i="203" s="1"/>
  <c r="AF815" i="203"/>
  <c r="AG815" i="203" s="1"/>
  <c r="AF814" i="203"/>
  <c r="AG814" i="203" s="1"/>
  <c r="AF813" i="203"/>
  <c r="AG813" i="203" s="1"/>
  <c r="AF812" i="203"/>
  <c r="AG812" i="203" s="1"/>
  <c r="AF811" i="203"/>
  <c r="AG811" i="203" s="1"/>
  <c r="AF810" i="203"/>
  <c r="AG810" i="203" s="1"/>
  <c r="AF809" i="203"/>
  <c r="AG809" i="203" s="1"/>
  <c r="AF808" i="203"/>
  <c r="AG808" i="203" s="1"/>
  <c r="AF807" i="203"/>
  <c r="AG807" i="203" s="1"/>
  <c r="AF806" i="203"/>
  <c r="AG806" i="203" s="1"/>
  <c r="AF805" i="203"/>
  <c r="AG805" i="203" s="1"/>
  <c r="AF804" i="203"/>
  <c r="AG804" i="203" s="1"/>
  <c r="AF803" i="203"/>
  <c r="AG803" i="203" s="1"/>
  <c r="AF802" i="203"/>
  <c r="AG802" i="203" s="1"/>
  <c r="AF801" i="203"/>
  <c r="AG801" i="203" s="1"/>
  <c r="AF800" i="203"/>
  <c r="AG800" i="203" s="1"/>
  <c r="AF799" i="203"/>
  <c r="AG799" i="203" s="1"/>
  <c r="AF798" i="203"/>
  <c r="AG798" i="203" s="1"/>
  <c r="AF797" i="203"/>
  <c r="AG797" i="203" s="1"/>
  <c r="AF796" i="203"/>
  <c r="AG796" i="203" s="1"/>
  <c r="AF795" i="203"/>
  <c r="AG795" i="203" s="1"/>
  <c r="AF794" i="203"/>
  <c r="AG794" i="203" s="1"/>
  <c r="AF793" i="203"/>
  <c r="AG793" i="203" s="1"/>
  <c r="AF792" i="203"/>
  <c r="AG792" i="203" s="1"/>
  <c r="AF791" i="203"/>
  <c r="AG791" i="203" s="1"/>
  <c r="AF790" i="203"/>
  <c r="AG790" i="203" s="1"/>
  <c r="AF789" i="203"/>
  <c r="AG789" i="203" s="1"/>
  <c r="AF788" i="203"/>
  <c r="AG788" i="203" s="1"/>
  <c r="AF787" i="203"/>
  <c r="AG787" i="203" s="1"/>
  <c r="AF786" i="203"/>
  <c r="AG786" i="203" s="1"/>
  <c r="AF785" i="203"/>
  <c r="AG785" i="203" s="1"/>
  <c r="AF784" i="203"/>
  <c r="AG784" i="203" s="1"/>
  <c r="AF783" i="203"/>
  <c r="AG783" i="203" s="1"/>
  <c r="AF782" i="203"/>
  <c r="AG782" i="203" s="1"/>
  <c r="AF781" i="203"/>
  <c r="AG781" i="203" s="1"/>
  <c r="AF780" i="203"/>
  <c r="AG780" i="203" s="1"/>
  <c r="AF779" i="203"/>
  <c r="AG779" i="203" s="1"/>
  <c r="AF778" i="203"/>
  <c r="AG778" i="203" s="1"/>
  <c r="AF777" i="203"/>
  <c r="AG777" i="203" s="1"/>
  <c r="AF776" i="203"/>
  <c r="AG776" i="203" s="1"/>
  <c r="AF775" i="203"/>
  <c r="AG775" i="203" s="1"/>
  <c r="AF774" i="203"/>
  <c r="AG774" i="203" s="1"/>
  <c r="AF773" i="203"/>
  <c r="AG773" i="203" s="1"/>
  <c r="AF772" i="203"/>
  <c r="AG772" i="203" s="1"/>
  <c r="AF771" i="203"/>
  <c r="AG771" i="203" s="1"/>
  <c r="AF770" i="203"/>
  <c r="AG770" i="203" s="1"/>
  <c r="AF769" i="203"/>
  <c r="AG769" i="203" s="1"/>
  <c r="AF768" i="203"/>
  <c r="AG768" i="203" s="1"/>
  <c r="AF767" i="203"/>
  <c r="AG767" i="203" s="1"/>
  <c r="AF766" i="203"/>
  <c r="AG766" i="203" s="1"/>
  <c r="AF765" i="203"/>
  <c r="AG765" i="203" s="1"/>
  <c r="AF764" i="203"/>
  <c r="AG764" i="203" s="1"/>
  <c r="AF763" i="203"/>
  <c r="AG763" i="203" s="1"/>
  <c r="AF762" i="203"/>
  <c r="AG762" i="203" s="1"/>
  <c r="AF761" i="203"/>
  <c r="AG761" i="203" s="1"/>
  <c r="AF760" i="203"/>
  <c r="AG760" i="203" s="1"/>
  <c r="AF759" i="203"/>
  <c r="AG759" i="203" s="1"/>
  <c r="AF758" i="203"/>
  <c r="AG758" i="203" s="1"/>
  <c r="AF757" i="203"/>
  <c r="AG757" i="203" s="1"/>
  <c r="AF756" i="203"/>
  <c r="AG756" i="203" s="1"/>
  <c r="AF755" i="203"/>
  <c r="AG755" i="203" s="1"/>
  <c r="AF754" i="203"/>
  <c r="AG754" i="203" s="1"/>
  <c r="AF753" i="203"/>
  <c r="AG753" i="203" s="1"/>
  <c r="AF752" i="203"/>
  <c r="AG752" i="203" s="1"/>
  <c r="AF751" i="203"/>
  <c r="AG751" i="203" s="1"/>
  <c r="AF750" i="203"/>
  <c r="AG750" i="203" s="1"/>
  <c r="AF749" i="203"/>
  <c r="AG749" i="203" s="1"/>
  <c r="AF748" i="203"/>
  <c r="AG748" i="203" s="1"/>
  <c r="AF747" i="203"/>
  <c r="AG747" i="203" s="1"/>
  <c r="AF746" i="203"/>
  <c r="AG746" i="203" s="1"/>
  <c r="AF745" i="203"/>
  <c r="AG745" i="203" s="1"/>
  <c r="AF744" i="203"/>
  <c r="AG744" i="203" s="1"/>
  <c r="AF743" i="203"/>
  <c r="AG743" i="203" s="1"/>
  <c r="AF742" i="203"/>
  <c r="AG742" i="203" s="1"/>
  <c r="AF741" i="203"/>
  <c r="AG741" i="203" s="1"/>
  <c r="AF740" i="203"/>
  <c r="AG740" i="203" s="1"/>
  <c r="AF739" i="203"/>
  <c r="AG739" i="203" s="1"/>
  <c r="AF738" i="203"/>
  <c r="AG738" i="203" s="1"/>
  <c r="AF737" i="203"/>
  <c r="AG737" i="203" s="1"/>
  <c r="AF736" i="203"/>
  <c r="AG736" i="203" s="1"/>
  <c r="AF735" i="203"/>
  <c r="AG735" i="203" s="1"/>
  <c r="AF734" i="203"/>
  <c r="AG734" i="203" s="1"/>
  <c r="AF733" i="203"/>
  <c r="AG733" i="203" s="1"/>
  <c r="AF732" i="203"/>
  <c r="AG732" i="203" s="1"/>
  <c r="AF731" i="203"/>
  <c r="AG731" i="203" s="1"/>
  <c r="AF730" i="203"/>
  <c r="AG730" i="203" s="1"/>
  <c r="AF729" i="203"/>
  <c r="AG729" i="203" s="1"/>
  <c r="AF728" i="203"/>
  <c r="AG728" i="203" s="1"/>
  <c r="AF727" i="203"/>
  <c r="AG727" i="203" s="1"/>
  <c r="AF726" i="203"/>
  <c r="AG726" i="203" s="1"/>
  <c r="AF725" i="203"/>
  <c r="AG725" i="203" s="1"/>
  <c r="AF724" i="203"/>
  <c r="AG724" i="203" s="1"/>
  <c r="AF723" i="203"/>
  <c r="AG723" i="203" s="1"/>
  <c r="AF722" i="203"/>
  <c r="AG722" i="203" s="1"/>
  <c r="AF721" i="203"/>
  <c r="AG721" i="203" s="1"/>
  <c r="AF720" i="203"/>
  <c r="AG720" i="203" s="1"/>
  <c r="AF719" i="203"/>
  <c r="AG719" i="203" s="1"/>
  <c r="AF718" i="203"/>
  <c r="AG718" i="203" s="1"/>
  <c r="AF717" i="203"/>
  <c r="AG717" i="203" s="1"/>
  <c r="AF716" i="203"/>
  <c r="AG716" i="203" s="1"/>
  <c r="AF715" i="203"/>
  <c r="AG715" i="203" s="1"/>
  <c r="AF714" i="203"/>
  <c r="AG714" i="203" s="1"/>
  <c r="AF713" i="203"/>
  <c r="AG713" i="203" s="1"/>
  <c r="AF712" i="203"/>
  <c r="AG712" i="203" s="1"/>
  <c r="AF711" i="203"/>
  <c r="AG711" i="203" s="1"/>
  <c r="AF710" i="203"/>
  <c r="AG710" i="203" s="1"/>
  <c r="AF709" i="203"/>
  <c r="AG709" i="203" s="1"/>
  <c r="AF708" i="203"/>
  <c r="AG708" i="203" s="1"/>
  <c r="AF707" i="203"/>
  <c r="AG707" i="203" s="1"/>
  <c r="AF706" i="203"/>
  <c r="AG706" i="203" s="1"/>
  <c r="AF705" i="203"/>
  <c r="AG705" i="203" s="1"/>
  <c r="AF704" i="203"/>
  <c r="AG704" i="203" s="1"/>
  <c r="AF703" i="203"/>
  <c r="AG703" i="203" s="1"/>
  <c r="AF702" i="203"/>
  <c r="AG702" i="203" s="1"/>
  <c r="AF701" i="203"/>
  <c r="AG701" i="203" s="1"/>
  <c r="AF700" i="203"/>
  <c r="AG700" i="203" s="1"/>
  <c r="AF699" i="203"/>
  <c r="AG699" i="203" s="1"/>
  <c r="AF698" i="203"/>
  <c r="AG698" i="203" s="1"/>
  <c r="AF697" i="203"/>
  <c r="AG697" i="203" s="1"/>
  <c r="AF696" i="203"/>
  <c r="AG696" i="203" s="1"/>
  <c r="AF695" i="203"/>
  <c r="AG695" i="203" s="1"/>
  <c r="AF694" i="203"/>
  <c r="AG694" i="203" s="1"/>
  <c r="AF693" i="203"/>
  <c r="AG693" i="203" s="1"/>
  <c r="AF692" i="203"/>
  <c r="AG692" i="203" s="1"/>
  <c r="AF691" i="203"/>
  <c r="AG691" i="203" s="1"/>
  <c r="AF690" i="203"/>
  <c r="AG690" i="203" s="1"/>
  <c r="AF689" i="203"/>
  <c r="AG689" i="203" s="1"/>
  <c r="AF688" i="203"/>
  <c r="AG688" i="203" s="1"/>
  <c r="AF687" i="203"/>
  <c r="AG687" i="203" s="1"/>
  <c r="AF686" i="203"/>
  <c r="AG686" i="203" s="1"/>
  <c r="AF685" i="203"/>
  <c r="AG685" i="203" s="1"/>
  <c r="AF684" i="203"/>
  <c r="AG684" i="203" s="1"/>
  <c r="AF683" i="203"/>
  <c r="AG683" i="203" s="1"/>
  <c r="AF682" i="203"/>
  <c r="AG682" i="203" s="1"/>
  <c r="AF681" i="203"/>
  <c r="AG681" i="203" s="1"/>
  <c r="AF680" i="203"/>
  <c r="AG680" i="203" s="1"/>
  <c r="AF679" i="203"/>
  <c r="AG679" i="203" s="1"/>
  <c r="AF678" i="203"/>
  <c r="AG678" i="203" s="1"/>
  <c r="AF677" i="203"/>
  <c r="AG677" i="203" s="1"/>
  <c r="AF676" i="203"/>
  <c r="AG676" i="203" s="1"/>
  <c r="AF675" i="203"/>
  <c r="AG675" i="203" s="1"/>
  <c r="AF674" i="203"/>
  <c r="AG674" i="203" s="1"/>
  <c r="AF673" i="203"/>
  <c r="AG673" i="203" s="1"/>
  <c r="AF672" i="203"/>
  <c r="AG672" i="203" s="1"/>
  <c r="AF671" i="203"/>
  <c r="AG671" i="203" s="1"/>
  <c r="AF670" i="203"/>
  <c r="AG670" i="203" s="1"/>
  <c r="AF669" i="203"/>
  <c r="AG669" i="203" s="1"/>
  <c r="AF668" i="203"/>
  <c r="AG668" i="203" s="1"/>
  <c r="AF667" i="203"/>
  <c r="AG667" i="203" s="1"/>
  <c r="AF666" i="203"/>
  <c r="AG666" i="203" s="1"/>
  <c r="AF665" i="203"/>
  <c r="AG665" i="203" s="1"/>
  <c r="AF664" i="203"/>
  <c r="AG664" i="203" s="1"/>
  <c r="AF663" i="203"/>
  <c r="AG663" i="203" s="1"/>
  <c r="AF662" i="203"/>
  <c r="AG662" i="203" s="1"/>
  <c r="AF661" i="203"/>
  <c r="AG661" i="203" s="1"/>
  <c r="AF660" i="203"/>
  <c r="AG660" i="203" s="1"/>
  <c r="AF659" i="203"/>
  <c r="AG659" i="203" s="1"/>
  <c r="AF658" i="203"/>
  <c r="AG658" i="203" s="1"/>
  <c r="AF657" i="203"/>
  <c r="AG657" i="203" s="1"/>
  <c r="AF656" i="203"/>
  <c r="AG656" i="203" s="1"/>
  <c r="AF655" i="203"/>
  <c r="AG655" i="203" s="1"/>
  <c r="AF654" i="203"/>
  <c r="AG654" i="203" s="1"/>
  <c r="AF653" i="203"/>
  <c r="AG653" i="203" s="1"/>
  <c r="AF652" i="203"/>
  <c r="AG652" i="203" s="1"/>
  <c r="AF651" i="203"/>
  <c r="AG651" i="203" s="1"/>
  <c r="AF650" i="203"/>
  <c r="AG650" i="203" s="1"/>
  <c r="AF649" i="203"/>
  <c r="AG649" i="203" s="1"/>
  <c r="AF648" i="203"/>
  <c r="AG648" i="203" s="1"/>
  <c r="AF647" i="203"/>
  <c r="AG647" i="203" s="1"/>
  <c r="AF646" i="203"/>
  <c r="AG646" i="203" s="1"/>
  <c r="AF645" i="203"/>
  <c r="AG645" i="203" s="1"/>
  <c r="AF644" i="203"/>
  <c r="AG644" i="203" s="1"/>
  <c r="AF643" i="203"/>
  <c r="AG643" i="203" s="1"/>
  <c r="AF642" i="203"/>
  <c r="AG642" i="203" s="1"/>
  <c r="AF641" i="203"/>
  <c r="AG641" i="203" s="1"/>
  <c r="AF640" i="203"/>
  <c r="AG640" i="203" s="1"/>
  <c r="AF639" i="203"/>
  <c r="AG639" i="203" s="1"/>
  <c r="AF638" i="203"/>
  <c r="AG638" i="203" s="1"/>
  <c r="AF637" i="203"/>
  <c r="AG637" i="203" s="1"/>
  <c r="AF636" i="203"/>
  <c r="AG636" i="203" s="1"/>
  <c r="AF635" i="203"/>
  <c r="AG635" i="203" s="1"/>
  <c r="AF634" i="203"/>
  <c r="AG634" i="203" s="1"/>
  <c r="AF633" i="203"/>
  <c r="AG633" i="203" s="1"/>
  <c r="AF632" i="203"/>
  <c r="AG632" i="203" s="1"/>
  <c r="AF631" i="203"/>
  <c r="AG631" i="203" s="1"/>
  <c r="AF630" i="203"/>
  <c r="AG630" i="203" s="1"/>
  <c r="AF629" i="203"/>
  <c r="AG629" i="203" s="1"/>
  <c r="AF628" i="203"/>
  <c r="AG628" i="203" s="1"/>
  <c r="AF627" i="203"/>
  <c r="AG627" i="203" s="1"/>
  <c r="AF626" i="203"/>
  <c r="AG626" i="203" s="1"/>
  <c r="AF625" i="203"/>
  <c r="AG625" i="203" s="1"/>
  <c r="AF624" i="203"/>
  <c r="AG624" i="203" s="1"/>
  <c r="AF623" i="203"/>
  <c r="AG623" i="203" s="1"/>
  <c r="AF622" i="203"/>
  <c r="AG622" i="203" s="1"/>
  <c r="AF621" i="203"/>
  <c r="AG621" i="203" s="1"/>
  <c r="AF620" i="203"/>
  <c r="AG620" i="203" s="1"/>
  <c r="AF619" i="203"/>
  <c r="AG619" i="203" s="1"/>
  <c r="AF618" i="203"/>
  <c r="AG618" i="203" s="1"/>
  <c r="AF617" i="203"/>
  <c r="AG617" i="203" s="1"/>
  <c r="AF616" i="203"/>
  <c r="AG616" i="203" s="1"/>
  <c r="AF615" i="203"/>
  <c r="AG615" i="203" s="1"/>
  <c r="AF614" i="203"/>
  <c r="AG614" i="203" s="1"/>
  <c r="AF613" i="203"/>
  <c r="AG613" i="203" s="1"/>
  <c r="AF612" i="203"/>
  <c r="AG612" i="203" s="1"/>
  <c r="AF611" i="203"/>
  <c r="AG611" i="203" s="1"/>
  <c r="AF610" i="203"/>
  <c r="AG610" i="203" s="1"/>
  <c r="AF609" i="203"/>
  <c r="AG609" i="203" s="1"/>
  <c r="AF608" i="203"/>
  <c r="AG608" i="203" s="1"/>
  <c r="AF607" i="203"/>
  <c r="AG607" i="203" s="1"/>
  <c r="AF606" i="203"/>
  <c r="AG606" i="203" s="1"/>
  <c r="AF605" i="203"/>
  <c r="AG605" i="203" s="1"/>
  <c r="AF604" i="203"/>
  <c r="AG604" i="203" s="1"/>
  <c r="AF603" i="203"/>
  <c r="AG603" i="203" s="1"/>
  <c r="AF602" i="203"/>
  <c r="AG602" i="203" s="1"/>
  <c r="AF601" i="203"/>
  <c r="AG601" i="203" s="1"/>
  <c r="AF600" i="203"/>
  <c r="AG600" i="203" s="1"/>
  <c r="AF599" i="203"/>
  <c r="AG599" i="203" s="1"/>
  <c r="AF598" i="203"/>
  <c r="AG598" i="203" s="1"/>
  <c r="AF597" i="203"/>
  <c r="AG597" i="203" s="1"/>
  <c r="AF596" i="203"/>
  <c r="AG596" i="203" s="1"/>
  <c r="AF595" i="203"/>
  <c r="AG595" i="203" s="1"/>
  <c r="AF594" i="203"/>
  <c r="AG594" i="203" s="1"/>
  <c r="AF593" i="203"/>
  <c r="AG593" i="203" s="1"/>
  <c r="AF592" i="203"/>
  <c r="AG592" i="203" s="1"/>
  <c r="AF591" i="203"/>
  <c r="AG591" i="203" s="1"/>
  <c r="AF590" i="203"/>
  <c r="AG590" i="203" s="1"/>
  <c r="AF589" i="203"/>
  <c r="AG589" i="203" s="1"/>
  <c r="AF588" i="203"/>
  <c r="AG588" i="203" s="1"/>
  <c r="AF587" i="203"/>
  <c r="AG587" i="203" s="1"/>
  <c r="AF586" i="203"/>
  <c r="AG586" i="203" s="1"/>
  <c r="AF585" i="203"/>
  <c r="AG585" i="203" s="1"/>
  <c r="AF584" i="203"/>
  <c r="AG584" i="203" s="1"/>
  <c r="AF583" i="203"/>
  <c r="AG583" i="203" s="1"/>
  <c r="AF582" i="203"/>
  <c r="AG582" i="203" s="1"/>
  <c r="AF581" i="203"/>
  <c r="AG581" i="203" s="1"/>
  <c r="AF580" i="203"/>
  <c r="AG580" i="203" s="1"/>
  <c r="AF579" i="203"/>
  <c r="AG579" i="203" s="1"/>
  <c r="AF578" i="203"/>
  <c r="AG578" i="203" s="1"/>
  <c r="AF577" i="203"/>
  <c r="AG577" i="203" s="1"/>
  <c r="AF576" i="203"/>
  <c r="AG576" i="203" s="1"/>
  <c r="AF575" i="203"/>
  <c r="AG575" i="203" s="1"/>
  <c r="AF574" i="203"/>
  <c r="AG574" i="203" s="1"/>
  <c r="AF573" i="203"/>
  <c r="AG573" i="203" s="1"/>
  <c r="AF572" i="203"/>
  <c r="AG572" i="203" s="1"/>
  <c r="AF571" i="203"/>
  <c r="AG571" i="203" s="1"/>
  <c r="AF570" i="203"/>
  <c r="AG570" i="203" s="1"/>
  <c r="AF569" i="203"/>
  <c r="AG569" i="203" s="1"/>
  <c r="AF568" i="203"/>
  <c r="AG568" i="203" s="1"/>
  <c r="AF567" i="203"/>
  <c r="AG567" i="203" s="1"/>
  <c r="AF566" i="203"/>
  <c r="AG566" i="203" s="1"/>
  <c r="AF565" i="203"/>
  <c r="AG565" i="203" s="1"/>
  <c r="AF564" i="203"/>
  <c r="AG564" i="203" s="1"/>
  <c r="AF563" i="203"/>
  <c r="AG563" i="203" s="1"/>
  <c r="AF562" i="203"/>
  <c r="AG562" i="203" s="1"/>
  <c r="AF561" i="203"/>
  <c r="AG561" i="203" s="1"/>
  <c r="AF560" i="203"/>
  <c r="AG560" i="203" s="1"/>
  <c r="AF559" i="203"/>
  <c r="AG559" i="203" s="1"/>
  <c r="AF558" i="203"/>
  <c r="AG558" i="203" s="1"/>
  <c r="AF557" i="203"/>
  <c r="AG557" i="203" s="1"/>
  <c r="AF556" i="203"/>
  <c r="AG556" i="203" s="1"/>
  <c r="AF555" i="203"/>
  <c r="AG555" i="203" s="1"/>
  <c r="AF554" i="203"/>
  <c r="AG554" i="203" s="1"/>
  <c r="AF553" i="203"/>
  <c r="AG553" i="203" s="1"/>
  <c r="AF552" i="203"/>
  <c r="AG552" i="203" s="1"/>
  <c r="AF551" i="203"/>
  <c r="AG551" i="203" s="1"/>
  <c r="AF550" i="203"/>
  <c r="AG550" i="203" s="1"/>
  <c r="AF549" i="203"/>
  <c r="AG549" i="203" s="1"/>
  <c r="AF548" i="203"/>
  <c r="AG548" i="203" s="1"/>
  <c r="AF547" i="203"/>
  <c r="AG547" i="203" s="1"/>
  <c r="AF546" i="203"/>
  <c r="AG546" i="203" s="1"/>
  <c r="AF545" i="203"/>
  <c r="AG545" i="203" s="1"/>
  <c r="AF544" i="203"/>
  <c r="AG544" i="203" s="1"/>
  <c r="AF543" i="203"/>
  <c r="AG543" i="203" s="1"/>
  <c r="AF542" i="203"/>
  <c r="AG542" i="203" s="1"/>
  <c r="AF541" i="203"/>
  <c r="AG541" i="203" s="1"/>
  <c r="AF540" i="203"/>
  <c r="AG540" i="203" s="1"/>
  <c r="AF539" i="203"/>
  <c r="AG539" i="203" s="1"/>
  <c r="AF538" i="203"/>
  <c r="AG538" i="203" s="1"/>
  <c r="AF537" i="203"/>
  <c r="AG537" i="203" s="1"/>
  <c r="AF536" i="203"/>
  <c r="AG536" i="203" s="1"/>
  <c r="AF535" i="203"/>
  <c r="AG535" i="203" s="1"/>
  <c r="AF534" i="203"/>
  <c r="AG534" i="203" s="1"/>
  <c r="AF533" i="203"/>
  <c r="AG533" i="203" s="1"/>
  <c r="AF532" i="203"/>
  <c r="AG532" i="203" s="1"/>
  <c r="AF531" i="203"/>
  <c r="AG531" i="203" s="1"/>
  <c r="AF530" i="203"/>
  <c r="AG530" i="203" s="1"/>
  <c r="AF529" i="203"/>
  <c r="AG529" i="203" s="1"/>
  <c r="AF528" i="203"/>
  <c r="AG528" i="203" s="1"/>
  <c r="AF527" i="203"/>
  <c r="AG527" i="203" s="1"/>
  <c r="AF526" i="203"/>
  <c r="AG526" i="203" s="1"/>
  <c r="AF525" i="203"/>
  <c r="AG525" i="203" s="1"/>
  <c r="AF524" i="203"/>
  <c r="AG524" i="203" s="1"/>
  <c r="AF523" i="203"/>
  <c r="AG523" i="203" s="1"/>
  <c r="AF522" i="203"/>
  <c r="AG522" i="203" s="1"/>
  <c r="AF521" i="203"/>
  <c r="AG521" i="203" s="1"/>
  <c r="AF520" i="203"/>
  <c r="AG520" i="203" s="1"/>
  <c r="AF519" i="203"/>
  <c r="AG519" i="203" s="1"/>
  <c r="AF518" i="203"/>
  <c r="AG518" i="203" s="1"/>
  <c r="AF517" i="203"/>
  <c r="AG517" i="203" s="1"/>
  <c r="AF516" i="203"/>
  <c r="AG516" i="203" s="1"/>
  <c r="AF515" i="203"/>
  <c r="AG515" i="203" s="1"/>
  <c r="AF514" i="203"/>
  <c r="AG514" i="203" s="1"/>
  <c r="AF513" i="203"/>
  <c r="AG513" i="203" s="1"/>
  <c r="AF512" i="203"/>
  <c r="AG512" i="203" s="1"/>
  <c r="AF511" i="203"/>
  <c r="AG511" i="203" s="1"/>
  <c r="AF510" i="203"/>
  <c r="AG510" i="203" s="1"/>
  <c r="AF509" i="203"/>
  <c r="AG509" i="203" s="1"/>
  <c r="AF508" i="203"/>
  <c r="AG508" i="203" s="1"/>
  <c r="AF507" i="203"/>
  <c r="AG507" i="203" s="1"/>
  <c r="AF506" i="203"/>
  <c r="AG506" i="203" s="1"/>
  <c r="AF505" i="203"/>
  <c r="AG505" i="203" s="1"/>
  <c r="AF504" i="203"/>
  <c r="AG504" i="203" s="1"/>
  <c r="AF503" i="203"/>
  <c r="AG503" i="203" s="1"/>
  <c r="AF502" i="203"/>
  <c r="AG502" i="203" s="1"/>
  <c r="AF501" i="203"/>
  <c r="AG501" i="203" s="1"/>
  <c r="AF500" i="203"/>
  <c r="AG500" i="203" s="1"/>
  <c r="AF499" i="203"/>
  <c r="AG499" i="203" s="1"/>
  <c r="AF498" i="203"/>
  <c r="AG498" i="203" s="1"/>
  <c r="AF497" i="203"/>
  <c r="AG497" i="203" s="1"/>
  <c r="AF496" i="203"/>
  <c r="AG496" i="203" s="1"/>
  <c r="AF495" i="203"/>
  <c r="AG495" i="203" s="1"/>
  <c r="AF494" i="203"/>
  <c r="AG494" i="203" s="1"/>
  <c r="AF493" i="203"/>
  <c r="AG493" i="203" s="1"/>
  <c r="AF492" i="203"/>
  <c r="AG492" i="203" s="1"/>
  <c r="AF491" i="203"/>
  <c r="AG491" i="203" s="1"/>
  <c r="AF490" i="203"/>
  <c r="AG490" i="203" s="1"/>
  <c r="AF489" i="203"/>
  <c r="AG489" i="203" s="1"/>
  <c r="AF488" i="203"/>
  <c r="AG488" i="203" s="1"/>
  <c r="AF487" i="203"/>
  <c r="AG487" i="203" s="1"/>
  <c r="AF486" i="203"/>
  <c r="AG486" i="203" s="1"/>
  <c r="AF485" i="203"/>
  <c r="AG485" i="203" s="1"/>
  <c r="AF484" i="203"/>
  <c r="AG484" i="203" s="1"/>
  <c r="AF483" i="203"/>
  <c r="AG483" i="203" s="1"/>
  <c r="AF482" i="203"/>
  <c r="AG482" i="203" s="1"/>
  <c r="AF481" i="203"/>
  <c r="AG481" i="203" s="1"/>
  <c r="AF480" i="203"/>
  <c r="AG480" i="203" s="1"/>
  <c r="AF479" i="203"/>
  <c r="AG479" i="203" s="1"/>
  <c r="AF478" i="203"/>
  <c r="AG478" i="203" s="1"/>
  <c r="AF477" i="203"/>
  <c r="AG477" i="203" s="1"/>
  <c r="AF476" i="203"/>
  <c r="AG476" i="203" s="1"/>
  <c r="AF475" i="203"/>
  <c r="AG475" i="203" s="1"/>
  <c r="AF474" i="203"/>
  <c r="AG474" i="203" s="1"/>
  <c r="AF473" i="203"/>
  <c r="AG473" i="203" s="1"/>
  <c r="AF472" i="203"/>
  <c r="AG472" i="203" s="1"/>
  <c r="AF471" i="203"/>
  <c r="AG471" i="203" s="1"/>
  <c r="AF470" i="203"/>
  <c r="AG470" i="203" s="1"/>
  <c r="AF469" i="203"/>
  <c r="AG469" i="203" s="1"/>
  <c r="AF468" i="203"/>
  <c r="AG468" i="203" s="1"/>
  <c r="AF467" i="203"/>
  <c r="AG467" i="203" s="1"/>
  <c r="AF466" i="203"/>
  <c r="AG466" i="203" s="1"/>
  <c r="AF465" i="203"/>
  <c r="AG465" i="203" s="1"/>
  <c r="AF464" i="203"/>
  <c r="AG464" i="203" s="1"/>
  <c r="AF463" i="203"/>
  <c r="AG463" i="203" s="1"/>
  <c r="AF462" i="203"/>
  <c r="AG462" i="203" s="1"/>
  <c r="AF461" i="203"/>
  <c r="AG461" i="203" s="1"/>
  <c r="AF460" i="203"/>
  <c r="AG460" i="203" s="1"/>
  <c r="AF459" i="203"/>
  <c r="AG459" i="203" s="1"/>
  <c r="AF458" i="203"/>
  <c r="AG458" i="203" s="1"/>
  <c r="AF457" i="203"/>
  <c r="AG457" i="203" s="1"/>
  <c r="AF456" i="203"/>
  <c r="AG456" i="203" s="1"/>
  <c r="AF455" i="203"/>
  <c r="AG455" i="203" s="1"/>
  <c r="AF454" i="203"/>
  <c r="AG454" i="203" s="1"/>
  <c r="AF453" i="203"/>
  <c r="AG453" i="203" s="1"/>
  <c r="AF452" i="203"/>
  <c r="AG452" i="203" s="1"/>
  <c r="AF451" i="203"/>
  <c r="AG451" i="203" s="1"/>
  <c r="AF450" i="203"/>
  <c r="AG450" i="203" s="1"/>
  <c r="AF449" i="203"/>
  <c r="AG449" i="203" s="1"/>
  <c r="AF448" i="203"/>
  <c r="AG448" i="203" s="1"/>
  <c r="AF447" i="203"/>
  <c r="AG447" i="203" s="1"/>
  <c r="AF446" i="203"/>
  <c r="AG446" i="203" s="1"/>
  <c r="AF445" i="203"/>
  <c r="AG445" i="203" s="1"/>
  <c r="AF444" i="203"/>
  <c r="AG444" i="203" s="1"/>
  <c r="AF443" i="203"/>
  <c r="AG443" i="203" s="1"/>
  <c r="AF442" i="203"/>
  <c r="AG442" i="203" s="1"/>
  <c r="AF441" i="203"/>
  <c r="AG441" i="203" s="1"/>
  <c r="AF440" i="203"/>
  <c r="AG440" i="203" s="1"/>
  <c r="AF439" i="203"/>
  <c r="AG439" i="203" s="1"/>
  <c r="AF438" i="203"/>
  <c r="AG438" i="203" s="1"/>
  <c r="AF437" i="203"/>
  <c r="AG437" i="203" s="1"/>
  <c r="AF436" i="203"/>
  <c r="AG436" i="203" s="1"/>
  <c r="AF435" i="203"/>
  <c r="AG435" i="203" s="1"/>
  <c r="AF434" i="203"/>
  <c r="AG434" i="203" s="1"/>
  <c r="AF433" i="203"/>
  <c r="AG433" i="203" s="1"/>
  <c r="AF432" i="203"/>
  <c r="AG432" i="203" s="1"/>
  <c r="AF431" i="203"/>
  <c r="AG431" i="203" s="1"/>
  <c r="AF430" i="203"/>
  <c r="AG430" i="203" s="1"/>
  <c r="AF429" i="203"/>
  <c r="AG429" i="203" s="1"/>
  <c r="AF428" i="203"/>
  <c r="AG428" i="203" s="1"/>
  <c r="AF427" i="203"/>
  <c r="AG427" i="203" s="1"/>
  <c r="AF426" i="203"/>
  <c r="AG426" i="203" s="1"/>
  <c r="AF425" i="203"/>
  <c r="AG425" i="203" s="1"/>
  <c r="AF424" i="203"/>
  <c r="AG424" i="203" s="1"/>
  <c r="AF423" i="203"/>
  <c r="AG423" i="203" s="1"/>
  <c r="AF422" i="203"/>
  <c r="AG422" i="203" s="1"/>
  <c r="AF421" i="203"/>
  <c r="AG421" i="203" s="1"/>
  <c r="AF420" i="203"/>
  <c r="AG420" i="203" s="1"/>
  <c r="AF419" i="203"/>
  <c r="AG419" i="203" s="1"/>
  <c r="AF418" i="203"/>
  <c r="AG418" i="203" s="1"/>
  <c r="AF417" i="203"/>
  <c r="AG417" i="203" s="1"/>
  <c r="AF416" i="203"/>
  <c r="AG416" i="203" s="1"/>
  <c r="AF415" i="203"/>
  <c r="AG415" i="203" s="1"/>
  <c r="AF414" i="203"/>
  <c r="AG414" i="203" s="1"/>
  <c r="AF413" i="203"/>
  <c r="AG413" i="203" s="1"/>
  <c r="AF412" i="203"/>
  <c r="AG412" i="203" s="1"/>
  <c r="AF411" i="203"/>
  <c r="AG411" i="203" s="1"/>
  <c r="AF410" i="203"/>
  <c r="AG410" i="203" s="1"/>
  <c r="AF409" i="203"/>
  <c r="AG409" i="203" s="1"/>
  <c r="AF408" i="203"/>
  <c r="AG408" i="203" s="1"/>
  <c r="AF407" i="203"/>
  <c r="AG407" i="203" s="1"/>
  <c r="AF406" i="203"/>
  <c r="AG406" i="203" s="1"/>
  <c r="AF405" i="203"/>
  <c r="AG405" i="203" s="1"/>
  <c r="AF404" i="203"/>
  <c r="AG404" i="203" s="1"/>
  <c r="AF403" i="203"/>
  <c r="AG403" i="203" s="1"/>
  <c r="AF402" i="203"/>
  <c r="AG402" i="203" s="1"/>
  <c r="AF401" i="203"/>
  <c r="AG401" i="203" s="1"/>
  <c r="AF400" i="203"/>
  <c r="AG400" i="203" s="1"/>
  <c r="AF399" i="203"/>
  <c r="AG399" i="203" s="1"/>
  <c r="AF398" i="203"/>
  <c r="AG398" i="203" s="1"/>
  <c r="AF397" i="203"/>
  <c r="AG397" i="203" s="1"/>
  <c r="AF396" i="203"/>
  <c r="AG396" i="203" s="1"/>
  <c r="AF395" i="203"/>
  <c r="AG395" i="203" s="1"/>
  <c r="AF394" i="203"/>
  <c r="AG394" i="203" s="1"/>
  <c r="AF393" i="203"/>
  <c r="AG393" i="203" s="1"/>
  <c r="AF392" i="203"/>
  <c r="AG392" i="203" s="1"/>
  <c r="AF391" i="203"/>
  <c r="AG391" i="203" s="1"/>
  <c r="AF390" i="203"/>
  <c r="AG390" i="203" s="1"/>
  <c r="AF389" i="203"/>
  <c r="AG389" i="203" s="1"/>
  <c r="AF388" i="203"/>
  <c r="AG388" i="203" s="1"/>
  <c r="AF387" i="203"/>
  <c r="AG387" i="203" s="1"/>
  <c r="AF386" i="203"/>
  <c r="AG386" i="203" s="1"/>
  <c r="AF385" i="203"/>
  <c r="AG385" i="203" s="1"/>
  <c r="AF384" i="203"/>
  <c r="AG384" i="203" s="1"/>
  <c r="AF383" i="203"/>
  <c r="AG383" i="203" s="1"/>
  <c r="AF382" i="203"/>
  <c r="AG382" i="203" s="1"/>
  <c r="AF381" i="203"/>
  <c r="AG381" i="203" s="1"/>
  <c r="AF380" i="203"/>
  <c r="AG380" i="203" s="1"/>
  <c r="AF379" i="203"/>
  <c r="AG379" i="203" s="1"/>
  <c r="AF378" i="203"/>
  <c r="AG378" i="203" s="1"/>
  <c r="AF377" i="203"/>
  <c r="AG377" i="203" s="1"/>
  <c r="AF376" i="203"/>
  <c r="AG376" i="203" s="1"/>
  <c r="AF375" i="203"/>
  <c r="AG375" i="203" s="1"/>
  <c r="AF374" i="203"/>
  <c r="AG374" i="203" s="1"/>
  <c r="AF373" i="203"/>
  <c r="AG373" i="203" s="1"/>
  <c r="AF372" i="203"/>
  <c r="AG372" i="203" s="1"/>
  <c r="AF371" i="203"/>
  <c r="AG371" i="203" s="1"/>
  <c r="AF370" i="203"/>
  <c r="AG370" i="203" s="1"/>
  <c r="AF369" i="203"/>
  <c r="AG369" i="203" s="1"/>
  <c r="AF368" i="203"/>
  <c r="AG368" i="203" s="1"/>
  <c r="AF367" i="203"/>
  <c r="AG367" i="203" s="1"/>
  <c r="AF366" i="203"/>
  <c r="AG366" i="203" s="1"/>
  <c r="AF365" i="203"/>
  <c r="AG365" i="203" s="1"/>
  <c r="AF364" i="203"/>
  <c r="AG364" i="203" s="1"/>
  <c r="AF363" i="203"/>
  <c r="AG363" i="203" s="1"/>
  <c r="AF362" i="203"/>
  <c r="AG362" i="203" s="1"/>
  <c r="AF361" i="203"/>
  <c r="AG361" i="203" s="1"/>
  <c r="AF360" i="203"/>
  <c r="AG360" i="203" s="1"/>
  <c r="AF359" i="203"/>
  <c r="AG359" i="203" s="1"/>
  <c r="AF358" i="203"/>
  <c r="AG358" i="203" s="1"/>
  <c r="AF357" i="203"/>
  <c r="AG357" i="203" s="1"/>
  <c r="AF356" i="203"/>
  <c r="AG356" i="203" s="1"/>
  <c r="AF355" i="203"/>
  <c r="AG355" i="203" s="1"/>
  <c r="AF354" i="203"/>
  <c r="AG354" i="203" s="1"/>
  <c r="AF353" i="203"/>
  <c r="AG353" i="203" s="1"/>
  <c r="AF352" i="203"/>
  <c r="AG352" i="203" s="1"/>
  <c r="AF351" i="203"/>
  <c r="AG351" i="203" s="1"/>
  <c r="AF350" i="203"/>
  <c r="AG350" i="203" s="1"/>
  <c r="AF349" i="203"/>
  <c r="AG349" i="203" s="1"/>
  <c r="AF348" i="203"/>
  <c r="AG348" i="203" s="1"/>
  <c r="AF347" i="203"/>
  <c r="AG347" i="203" s="1"/>
  <c r="AF346" i="203"/>
  <c r="AG346" i="203" s="1"/>
  <c r="AF345" i="203"/>
  <c r="AG345" i="203" s="1"/>
  <c r="AF344" i="203"/>
  <c r="AG344" i="203" s="1"/>
  <c r="AF343" i="203"/>
  <c r="AG343" i="203" s="1"/>
  <c r="AF342" i="203"/>
  <c r="AG342" i="203" s="1"/>
  <c r="AF341" i="203"/>
  <c r="AG341" i="203" s="1"/>
  <c r="AF340" i="203"/>
  <c r="AG340" i="203" s="1"/>
  <c r="AF339" i="203"/>
  <c r="AG339" i="203" s="1"/>
  <c r="AF338" i="203"/>
  <c r="AG338" i="203" s="1"/>
  <c r="AF337" i="203"/>
  <c r="AG337" i="203" s="1"/>
  <c r="AF336" i="203"/>
  <c r="AG336" i="203" s="1"/>
  <c r="AF335" i="203"/>
  <c r="AG335" i="203" s="1"/>
  <c r="AF334" i="203"/>
  <c r="AG334" i="203" s="1"/>
  <c r="AF333" i="203"/>
  <c r="AG333" i="203" s="1"/>
  <c r="AF332" i="203"/>
  <c r="AG332" i="203" s="1"/>
  <c r="AF331" i="203"/>
  <c r="AG331" i="203" s="1"/>
  <c r="AF330" i="203"/>
  <c r="AG330" i="203" s="1"/>
  <c r="AF329" i="203"/>
  <c r="AG329" i="203" s="1"/>
  <c r="AF328" i="203"/>
  <c r="AG328" i="203" s="1"/>
  <c r="AF327" i="203"/>
  <c r="AG327" i="203" s="1"/>
  <c r="AF326" i="203"/>
  <c r="AG326" i="203" s="1"/>
  <c r="AF325" i="203"/>
  <c r="AG325" i="203" s="1"/>
  <c r="AF324" i="203"/>
  <c r="AG324" i="203" s="1"/>
  <c r="AF323" i="203"/>
  <c r="AG323" i="203" s="1"/>
  <c r="AF322" i="203"/>
  <c r="AG322" i="203" s="1"/>
  <c r="AF321" i="203"/>
  <c r="AG321" i="203" s="1"/>
  <c r="AF320" i="203"/>
  <c r="AG320" i="203" s="1"/>
  <c r="AF319" i="203"/>
  <c r="AG319" i="203" s="1"/>
  <c r="AF318" i="203"/>
  <c r="AG318" i="203" s="1"/>
  <c r="AF317" i="203"/>
  <c r="AG317" i="203" s="1"/>
  <c r="AF316" i="203"/>
  <c r="AG316" i="203" s="1"/>
  <c r="AF315" i="203"/>
  <c r="AG315" i="203" s="1"/>
  <c r="AF314" i="203"/>
  <c r="AG314" i="203" s="1"/>
  <c r="AF313" i="203"/>
  <c r="AG313" i="203" s="1"/>
  <c r="AF312" i="203"/>
  <c r="AG312" i="203" s="1"/>
  <c r="AF311" i="203"/>
  <c r="AG311" i="203" s="1"/>
  <c r="AF310" i="203"/>
  <c r="AG310" i="203" s="1"/>
  <c r="AF309" i="203"/>
  <c r="AG309" i="203" s="1"/>
  <c r="AF308" i="203"/>
  <c r="AG308" i="203" s="1"/>
  <c r="AF307" i="203"/>
  <c r="AG307" i="203" s="1"/>
  <c r="AF306" i="203"/>
  <c r="AG306" i="203" s="1"/>
  <c r="AF305" i="203"/>
  <c r="AG305" i="203" s="1"/>
  <c r="AF304" i="203"/>
  <c r="AG304" i="203" s="1"/>
  <c r="AF303" i="203"/>
  <c r="AG303" i="203" s="1"/>
  <c r="AF302" i="203"/>
  <c r="AG302" i="203" s="1"/>
  <c r="AF301" i="203"/>
  <c r="AG301" i="203" s="1"/>
  <c r="AF300" i="203"/>
  <c r="AG300" i="203" s="1"/>
  <c r="AF299" i="203"/>
  <c r="AG299" i="203" s="1"/>
  <c r="AF298" i="203"/>
  <c r="AG298" i="203" s="1"/>
  <c r="AF297" i="203"/>
  <c r="AG297" i="203" s="1"/>
  <c r="AF296" i="203"/>
  <c r="AG296" i="203" s="1"/>
  <c r="AF295" i="203"/>
  <c r="AG295" i="203" s="1"/>
  <c r="AF294" i="203"/>
  <c r="AG294" i="203" s="1"/>
  <c r="AF293" i="203"/>
  <c r="AG293" i="203" s="1"/>
  <c r="AF292" i="203"/>
  <c r="AG292" i="203" s="1"/>
  <c r="AF291" i="203"/>
  <c r="AG291" i="203" s="1"/>
  <c r="AF290" i="203"/>
  <c r="AG290" i="203" s="1"/>
  <c r="AF289" i="203"/>
  <c r="AG289" i="203" s="1"/>
  <c r="AF288" i="203"/>
  <c r="AG288" i="203" s="1"/>
  <c r="AF287" i="203"/>
  <c r="AG287" i="203" s="1"/>
  <c r="AF286" i="203"/>
  <c r="AG286" i="203" s="1"/>
  <c r="AF285" i="203"/>
  <c r="AG285" i="203" s="1"/>
  <c r="AF284" i="203"/>
  <c r="AG284" i="203" s="1"/>
  <c r="AF283" i="203"/>
  <c r="AG283" i="203" s="1"/>
  <c r="AF282" i="203"/>
  <c r="AG282" i="203" s="1"/>
  <c r="AF281" i="203"/>
  <c r="AG281" i="203" s="1"/>
  <c r="AF280" i="203"/>
  <c r="AG280" i="203" s="1"/>
  <c r="AF279" i="203"/>
  <c r="AG279" i="203" s="1"/>
  <c r="AF278" i="203"/>
  <c r="AG278" i="203" s="1"/>
  <c r="AF277" i="203"/>
  <c r="AG277" i="203" s="1"/>
  <c r="AF276" i="203"/>
  <c r="AG276" i="203" s="1"/>
  <c r="AF275" i="203"/>
  <c r="AG275" i="203" s="1"/>
  <c r="AF274" i="203"/>
  <c r="AG274" i="203" s="1"/>
  <c r="AF273" i="203"/>
  <c r="AG273" i="203" s="1"/>
  <c r="AF272" i="203"/>
  <c r="AG272" i="203" s="1"/>
  <c r="AF271" i="203"/>
  <c r="AG271" i="203" s="1"/>
  <c r="AF270" i="203"/>
  <c r="AG270" i="203" s="1"/>
  <c r="AF269" i="203"/>
  <c r="AG269" i="203" s="1"/>
  <c r="AF268" i="203"/>
  <c r="AG268" i="203" s="1"/>
  <c r="AF267" i="203"/>
  <c r="AG267" i="203" s="1"/>
  <c r="AF266" i="203"/>
  <c r="AG266" i="203" s="1"/>
  <c r="AF265" i="203"/>
  <c r="AG265" i="203" s="1"/>
  <c r="AF264" i="203"/>
  <c r="AG264" i="203" s="1"/>
  <c r="AF263" i="203"/>
  <c r="AG263" i="203" s="1"/>
  <c r="AF262" i="203"/>
  <c r="AG262" i="203" s="1"/>
  <c r="AF261" i="203"/>
  <c r="AG261" i="203" s="1"/>
  <c r="AF260" i="203"/>
  <c r="AG260" i="203" s="1"/>
  <c r="AF259" i="203"/>
  <c r="AG259" i="203" s="1"/>
  <c r="AF258" i="203"/>
  <c r="AG258" i="203" s="1"/>
  <c r="AF257" i="203"/>
  <c r="AG257" i="203" s="1"/>
  <c r="AF256" i="203"/>
  <c r="AG256" i="203" s="1"/>
  <c r="AF255" i="203"/>
  <c r="AG255" i="203" s="1"/>
  <c r="AF254" i="203"/>
  <c r="AG254" i="203" s="1"/>
  <c r="AF253" i="203"/>
  <c r="AG253" i="203" s="1"/>
  <c r="AF252" i="203"/>
  <c r="AG252" i="203" s="1"/>
  <c r="AF251" i="203"/>
  <c r="AG251" i="203" s="1"/>
  <c r="AF250" i="203"/>
  <c r="AG250" i="203" s="1"/>
  <c r="AF249" i="203"/>
  <c r="AG249" i="203" s="1"/>
  <c r="AF248" i="203"/>
  <c r="AG248" i="203" s="1"/>
  <c r="AF247" i="203"/>
  <c r="AG247" i="203" s="1"/>
  <c r="AF246" i="203"/>
  <c r="AG246" i="203" s="1"/>
  <c r="AF245" i="203"/>
  <c r="AG245" i="203" s="1"/>
  <c r="AF244" i="203"/>
  <c r="AG244" i="203" s="1"/>
  <c r="AF243" i="203"/>
  <c r="AG243" i="203" s="1"/>
  <c r="AF242" i="203"/>
  <c r="AG242" i="203" s="1"/>
  <c r="AF241" i="203"/>
  <c r="AG241" i="203" s="1"/>
  <c r="AF240" i="203"/>
  <c r="AG240" i="203" s="1"/>
  <c r="AF239" i="203"/>
  <c r="AG239" i="203" s="1"/>
  <c r="AF238" i="203"/>
  <c r="AG238" i="203" s="1"/>
  <c r="AF237" i="203"/>
  <c r="AG237" i="203" s="1"/>
  <c r="AF236" i="203"/>
  <c r="AG236" i="203" s="1"/>
  <c r="AF235" i="203"/>
  <c r="AG235" i="203" s="1"/>
  <c r="AF234" i="203"/>
  <c r="AG234" i="203" s="1"/>
  <c r="AF233" i="203"/>
  <c r="AG233" i="203" s="1"/>
  <c r="AF232" i="203"/>
  <c r="AG232" i="203" s="1"/>
  <c r="AF231" i="203"/>
  <c r="AG231" i="203" s="1"/>
  <c r="AF230" i="203"/>
  <c r="AG230" i="203" s="1"/>
  <c r="AF229" i="203"/>
  <c r="AG229" i="203" s="1"/>
  <c r="AF228" i="203"/>
  <c r="AG228" i="203" s="1"/>
  <c r="AF227" i="203"/>
  <c r="AG227" i="203" s="1"/>
  <c r="AF226" i="203"/>
  <c r="AG226" i="203" s="1"/>
  <c r="AF225" i="203"/>
  <c r="AG225" i="203" s="1"/>
  <c r="AF224" i="203"/>
  <c r="AG224" i="203" s="1"/>
  <c r="AF223" i="203"/>
  <c r="AG223" i="203" s="1"/>
  <c r="AF222" i="203"/>
  <c r="AG222" i="203" s="1"/>
  <c r="AF221" i="203"/>
  <c r="AG221" i="203" s="1"/>
  <c r="AF220" i="203"/>
  <c r="AG220" i="203" s="1"/>
  <c r="AF219" i="203"/>
  <c r="AG219" i="203" s="1"/>
  <c r="AF218" i="203"/>
  <c r="AG218" i="203" s="1"/>
  <c r="AF217" i="203"/>
  <c r="AG217" i="203" s="1"/>
  <c r="AF216" i="203"/>
  <c r="AG216" i="203" s="1"/>
  <c r="AF215" i="203"/>
  <c r="AG215" i="203" s="1"/>
  <c r="AF214" i="203"/>
  <c r="AG214" i="203" s="1"/>
  <c r="AF213" i="203"/>
  <c r="AG213" i="203" s="1"/>
  <c r="AF212" i="203"/>
  <c r="AG212" i="203" s="1"/>
  <c r="AF211" i="203"/>
  <c r="AG211" i="203" s="1"/>
  <c r="AF210" i="203"/>
  <c r="AG210" i="203" s="1"/>
  <c r="AF209" i="203"/>
  <c r="AG209" i="203" s="1"/>
  <c r="AF208" i="203"/>
  <c r="AG208" i="203" s="1"/>
  <c r="AF207" i="203"/>
  <c r="AG207" i="203" s="1"/>
  <c r="AF206" i="203"/>
  <c r="AG206" i="203" s="1"/>
  <c r="AF205" i="203"/>
  <c r="AG205" i="203" s="1"/>
  <c r="AF204" i="203"/>
  <c r="AG204" i="203" s="1"/>
  <c r="AF203" i="203"/>
  <c r="AG203" i="203" s="1"/>
  <c r="AF202" i="203"/>
  <c r="AG202" i="203" s="1"/>
  <c r="AF201" i="203"/>
  <c r="AG201" i="203" s="1"/>
  <c r="AF200" i="203"/>
  <c r="AG200" i="203" s="1"/>
  <c r="AF199" i="203"/>
  <c r="AG199" i="203" s="1"/>
  <c r="AF198" i="203"/>
  <c r="AG198" i="203" s="1"/>
  <c r="AF197" i="203"/>
  <c r="AG197" i="203" s="1"/>
  <c r="AF196" i="203"/>
  <c r="AG196" i="203" s="1"/>
  <c r="AF195" i="203"/>
  <c r="AG195" i="203" s="1"/>
  <c r="AF194" i="203"/>
  <c r="AG194" i="203" s="1"/>
  <c r="AF193" i="203"/>
  <c r="AG193" i="203" s="1"/>
  <c r="AF192" i="203"/>
  <c r="AG192" i="203" s="1"/>
  <c r="AF191" i="203"/>
  <c r="AG191" i="203" s="1"/>
  <c r="AF190" i="203"/>
  <c r="AG190" i="203" s="1"/>
  <c r="AF189" i="203"/>
  <c r="AG189" i="203" s="1"/>
  <c r="AF188" i="203"/>
  <c r="AG188" i="203" s="1"/>
  <c r="AF187" i="203"/>
  <c r="AG187" i="203" s="1"/>
  <c r="AF186" i="203"/>
  <c r="AG186" i="203" s="1"/>
  <c r="AF185" i="203"/>
  <c r="AG185" i="203" s="1"/>
  <c r="AF184" i="203"/>
  <c r="AG184" i="203" s="1"/>
  <c r="AF183" i="203"/>
  <c r="AG183" i="203" s="1"/>
  <c r="AF182" i="203"/>
  <c r="AG182" i="203" s="1"/>
  <c r="AF181" i="203"/>
  <c r="AG181" i="203" s="1"/>
  <c r="AF180" i="203"/>
  <c r="AG180" i="203" s="1"/>
  <c r="AF179" i="203"/>
  <c r="AG179" i="203" s="1"/>
  <c r="AF178" i="203"/>
  <c r="AG178" i="203" s="1"/>
  <c r="AF177" i="203"/>
  <c r="AG177" i="203" s="1"/>
  <c r="AF176" i="203"/>
  <c r="AG176" i="203" s="1"/>
  <c r="AF175" i="203"/>
  <c r="AG175" i="203" s="1"/>
  <c r="AF174" i="203"/>
  <c r="AG174" i="203" s="1"/>
  <c r="AF173" i="203"/>
  <c r="AG173" i="203" s="1"/>
  <c r="AF172" i="203"/>
  <c r="AG172" i="203" s="1"/>
  <c r="AF171" i="203"/>
  <c r="AG171" i="203" s="1"/>
  <c r="AF170" i="203"/>
  <c r="AG170" i="203" s="1"/>
  <c r="AF169" i="203"/>
  <c r="AG169" i="203" s="1"/>
  <c r="AF168" i="203"/>
  <c r="AG168" i="203" s="1"/>
  <c r="AF167" i="203"/>
  <c r="AG167" i="203" s="1"/>
  <c r="AF166" i="203"/>
  <c r="AG166" i="203" s="1"/>
  <c r="AF165" i="203"/>
  <c r="AG165" i="203" s="1"/>
  <c r="AF164" i="203"/>
  <c r="AG164" i="203" s="1"/>
  <c r="AF163" i="203"/>
  <c r="AG163" i="203" s="1"/>
  <c r="AF162" i="203"/>
  <c r="AG162" i="203" s="1"/>
  <c r="AF161" i="203"/>
  <c r="AG161" i="203" s="1"/>
  <c r="AF160" i="203"/>
  <c r="AG160" i="203" s="1"/>
  <c r="AF159" i="203"/>
  <c r="AG159" i="203" s="1"/>
  <c r="AF158" i="203"/>
  <c r="AG158" i="203" s="1"/>
  <c r="AF157" i="203"/>
  <c r="AG157" i="203" s="1"/>
  <c r="AF156" i="203"/>
  <c r="AG156" i="203" s="1"/>
  <c r="AF155" i="203"/>
  <c r="AG155" i="203" s="1"/>
  <c r="AF154" i="203"/>
  <c r="AG154" i="203" s="1"/>
  <c r="AF153" i="203"/>
  <c r="AG153" i="203" s="1"/>
  <c r="AF152" i="203"/>
  <c r="AG152" i="203" s="1"/>
  <c r="AF151" i="203"/>
  <c r="AG151" i="203" s="1"/>
  <c r="AF150" i="203"/>
  <c r="AG150" i="203" s="1"/>
  <c r="AF149" i="203"/>
  <c r="AG149" i="203" s="1"/>
  <c r="AF148" i="203"/>
  <c r="AG148" i="203" s="1"/>
  <c r="AF147" i="203"/>
  <c r="AG147" i="203" s="1"/>
  <c r="AF146" i="203"/>
  <c r="AG146" i="203" s="1"/>
  <c r="AF145" i="203"/>
  <c r="AG145" i="203" s="1"/>
  <c r="AF144" i="203"/>
  <c r="AG144" i="203" s="1"/>
  <c r="AF143" i="203"/>
  <c r="AG143" i="203" s="1"/>
  <c r="AF142" i="203"/>
  <c r="AG142" i="203" s="1"/>
  <c r="AF141" i="203"/>
  <c r="AG141" i="203" s="1"/>
  <c r="AF140" i="203"/>
  <c r="AG140" i="203" s="1"/>
  <c r="AF139" i="203"/>
  <c r="AG139" i="203" s="1"/>
  <c r="AF138" i="203"/>
  <c r="AG138" i="203" s="1"/>
  <c r="AF137" i="203"/>
  <c r="AG137" i="203" s="1"/>
  <c r="AF136" i="203"/>
  <c r="AG136" i="203" s="1"/>
  <c r="AF135" i="203"/>
  <c r="AG135" i="203" s="1"/>
  <c r="AF134" i="203"/>
  <c r="AG134" i="203" s="1"/>
  <c r="AF133" i="203"/>
  <c r="AG133" i="203" s="1"/>
  <c r="AF132" i="203"/>
  <c r="AG132" i="203" s="1"/>
  <c r="AF131" i="203"/>
  <c r="AG131" i="203" s="1"/>
  <c r="AF130" i="203"/>
  <c r="AG130" i="203" s="1"/>
  <c r="AF129" i="203"/>
  <c r="AG129" i="203" s="1"/>
  <c r="AF128" i="203"/>
  <c r="AG128" i="203" s="1"/>
  <c r="AF127" i="203"/>
  <c r="AG127" i="203" s="1"/>
  <c r="AF126" i="203"/>
  <c r="AG126" i="203" s="1"/>
  <c r="AF125" i="203"/>
  <c r="AG125" i="203" s="1"/>
  <c r="AF124" i="203"/>
  <c r="AG124" i="203" s="1"/>
  <c r="AF123" i="203"/>
  <c r="AG123" i="203" s="1"/>
  <c r="AF122" i="203"/>
  <c r="AG122" i="203" s="1"/>
  <c r="AF121" i="203"/>
  <c r="AG121" i="203" s="1"/>
  <c r="AF120" i="203"/>
  <c r="AG120" i="203" s="1"/>
  <c r="AF119" i="203"/>
  <c r="AG119" i="203" s="1"/>
  <c r="AF118" i="203"/>
  <c r="AG118" i="203" s="1"/>
  <c r="AF117" i="203"/>
  <c r="AG117" i="203" s="1"/>
  <c r="AF116" i="203"/>
  <c r="AG116" i="203" s="1"/>
  <c r="AF115" i="203"/>
  <c r="AG115" i="203" s="1"/>
  <c r="AF114" i="203"/>
  <c r="AG114" i="203" s="1"/>
  <c r="AF113" i="203"/>
  <c r="AG113" i="203" s="1"/>
  <c r="AF112" i="203"/>
  <c r="AG112" i="203" s="1"/>
  <c r="AF111" i="203"/>
  <c r="AG111" i="203" s="1"/>
  <c r="AF110" i="203"/>
  <c r="AG110" i="203" s="1"/>
  <c r="AF109" i="203"/>
  <c r="AG109" i="203" s="1"/>
  <c r="AF108" i="203"/>
  <c r="AG108" i="203" s="1"/>
  <c r="AF107" i="203"/>
  <c r="AG107" i="203" s="1"/>
  <c r="AF106" i="203"/>
  <c r="AG106" i="203" s="1"/>
  <c r="AF105" i="203"/>
  <c r="AG105" i="203" s="1"/>
  <c r="AF104" i="203"/>
  <c r="AG104" i="203" s="1"/>
  <c r="AF103" i="203"/>
  <c r="AG103" i="203" s="1"/>
  <c r="AF102" i="203"/>
  <c r="AG102" i="203" s="1"/>
  <c r="AF101" i="203"/>
  <c r="AG101" i="203" s="1"/>
  <c r="AF100" i="203"/>
  <c r="AG100" i="203" s="1"/>
  <c r="AF99" i="203"/>
  <c r="AG99" i="203" s="1"/>
  <c r="AF98" i="203"/>
  <c r="AG98" i="203" s="1"/>
  <c r="AF97" i="203"/>
  <c r="AG97" i="203" s="1"/>
  <c r="AF96" i="203"/>
  <c r="AG96" i="203" s="1"/>
  <c r="AF95" i="203"/>
  <c r="AG95" i="203" s="1"/>
  <c r="AF94" i="203"/>
  <c r="AG94" i="203" s="1"/>
  <c r="AF93" i="203"/>
  <c r="AG93" i="203" s="1"/>
  <c r="AF92" i="203"/>
  <c r="AG92" i="203" s="1"/>
  <c r="AF91" i="203"/>
  <c r="AG91" i="203" s="1"/>
  <c r="AF90" i="203"/>
  <c r="AG90" i="203" s="1"/>
  <c r="AF89" i="203"/>
  <c r="AG89" i="203" s="1"/>
  <c r="AF88" i="203"/>
  <c r="AG88" i="203" s="1"/>
  <c r="AF87" i="203"/>
  <c r="AG87" i="203" s="1"/>
  <c r="AF86" i="203"/>
  <c r="AG86" i="203" s="1"/>
  <c r="AF85" i="203"/>
  <c r="AG85" i="203" s="1"/>
  <c r="AF84" i="203"/>
  <c r="AG84" i="203" s="1"/>
  <c r="AF83" i="203"/>
  <c r="AG83" i="203" s="1"/>
  <c r="AF82" i="203"/>
  <c r="AG82" i="203" s="1"/>
  <c r="AF81" i="203"/>
  <c r="AG81" i="203" s="1"/>
  <c r="AF80" i="203"/>
  <c r="AG80" i="203" s="1"/>
  <c r="AF79" i="203"/>
  <c r="AG79" i="203" s="1"/>
  <c r="AF78" i="203"/>
  <c r="AG78" i="203" s="1"/>
  <c r="AF77" i="203"/>
  <c r="AG77" i="203" s="1"/>
  <c r="AF76" i="203"/>
  <c r="AG76" i="203" s="1"/>
  <c r="AF75" i="203"/>
  <c r="AG75" i="203" s="1"/>
  <c r="AF74" i="203"/>
  <c r="AG74" i="203" s="1"/>
  <c r="AF73" i="203"/>
  <c r="AG73" i="203" s="1"/>
  <c r="AF72" i="203"/>
  <c r="AG72" i="203" s="1"/>
  <c r="AF71" i="203"/>
  <c r="AG71" i="203" s="1"/>
  <c r="AF70" i="203"/>
  <c r="AG70" i="203" s="1"/>
  <c r="AF69" i="203"/>
  <c r="AG69" i="203" s="1"/>
  <c r="AF68" i="203"/>
  <c r="AG68" i="203" s="1"/>
  <c r="AF67" i="203"/>
  <c r="AG67" i="203" s="1"/>
  <c r="AF66" i="203"/>
  <c r="AG66" i="203" s="1"/>
  <c r="AF65" i="203"/>
  <c r="AG65" i="203" s="1"/>
  <c r="AF64" i="203"/>
  <c r="AG64" i="203" s="1"/>
  <c r="AF63" i="203"/>
  <c r="AG63" i="203" s="1"/>
  <c r="AF62" i="203"/>
  <c r="AG62" i="203" s="1"/>
  <c r="AF61" i="203"/>
  <c r="AG61" i="203" s="1"/>
  <c r="AF60" i="203"/>
  <c r="AG60" i="203" s="1"/>
  <c r="AF59" i="203"/>
  <c r="AG59" i="203" s="1"/>
  <c r="AF58" i="203"/>
  <c r="AG58" i="203" s="1"/>
  <c r="AF57" i="203"/>
  <c r="AG57" i="203" s="1"/>
  <c r="AF56" i="203"/>
  <c r="AG56" i="203" s="1"/>
  <c r="AF55" i="203"/>
  <c r="AG55" i="203" s="1"/>
  <c r="AF54" i="203"/>
  <c r="AG54" i="203" s="1"/>
  <c r="AF53" i="203"/>
  <c r="AG53" i="203" s="1"/>
  <c r="AF52" i="203"/>
  <c r="AG52" i="203" s="1"/>
  <c r="AF51" i="203"/>
  <c r="AG51" i="203" s="1"/>
  <c r="AF50" i="203"/>
  <c r="AG50" i="203" s="1"/>
  <c r="AF49" i="203"/>
  <c r="AG49" i="203" s="1"/>
  <c r="AF48" i="203"/>
  <c r="AG48" i="203" s="1"/>
  <c r="AF47" i="203"/>
  <c r="AG47" i="203" s="1"/>
  <c r="AF46" i="203"/>
  <c r="AG46" i="203" s="1"/>
  <c r="AF45" i="203"/>
  <c r="AG45" i="203" s="1"/>
  <c r="AF44" i="203"/>
  <c r="AG44" i="203" s="1"/>
  <c r="AF43" i="203"/>
  <c r="AG43" i="203" s="1"/>
  <c r="AF42" i="203"/>
  <c r="AG42" i="203" s="1"/>
  <c r="AF41" i="203"/>
  <c r="AG41" i="203" s="1"/>
  <c r="AF40" i="203"/>
  <c r="AG40" i="203" s="1"/>
  <c r="AF39" i="203"/>
  <c r="AG39" i="203" s="1"/>
  <c r="AF38" i="203"/>
  <c r="AG38" i="203" s="1"/>
  <c r="AF37" i="203"/>
  <c r="AG37" i="203" s="1"/>
  <c r="AF36" i="203"/>
  <c r="AG36" i="203" s="1"/>
  <c r="AF35" i="203"/>
  <c r="AG35" i="203" s="1"/>
  <c r="AF34" i="203"/>
  <c r="AG34" i="203" s="1"/>
  <c r="AF33" i="203"/>
  <c r="AG33" i="203" s="1"/>
  <c r="AF32" i="203"/>
  <c r="AG32" i="203" s="1"/>
  <c r="AF31" i="203"/>
  <c r="AG31" i="203" s="1"/>
  <c r="AF30" i="203"/>
  <c r="AG30" i="203" s="1"/>
  <c r="AF29" i="203"/>
  <c r="AG29" i="203" s="1"/>
  <c r="AF28" i="203"/>
  <c r="AG28" i="203" s="1"/>
  <c r="AF27" i="203"/>
  <c r="AG27" i="203" s="1"/>
  <c r="AF26" i="203"/>
  <c r="AG26" i="203" s="1"/>
  <c r="AF25" i="203"/>
  <c r="AG25" i="203" s="1"/>
  <c r="AF24" i="203"/>
  <c r="AG24" i="203" s="1"/>
  <c r="AF23" i="203"/>
  <c r="AG23" i="203" s="1"/>
  <c r="AF21" i="203"/>
  <c r="AG21" i="203" s="1"/>
  <c r="AF20" i="203"/>
  <c r="AG20" i="203" s="1"/>
  <c r="AF19" i="203"/>
  <c r="AG19" i="203" s="1"/>
  <c r="AF18" i="203"/>
  <c r="AG18" i="203" s="1"/>
  <c r="AF17" i="203"/>
  <c r="AG17" i="203" s="1"/>
  <c r="AF16" i="203"/>
  <c r="AG16" i="203" s="1"/>
  <c r="AF15" i="203"/>
  <c r="AG15" i="203" s="1"/>
  <c r="AF14" i="203"/>
  <c r="AG14" i="203" s="1"/>
  <c r="AF13" i="203"/>
  <c r="AG13" i="203" s="1"/>
  <c r="AF12" i="203"/>
  <c r="AG12" i="203" s="1"/>
  <c r="AF11" i="203"/>
  <c r="AG11" i="203" s="1"/>
  <c r="AF10" i="203"/>
  <c r="AG10" i="203" s="1"/>
  <c r="AF9" i="203"/>
  <c r="AG9" i="203" s="1"/>
  <c r="AF8" i="203"/>
  <c r="AG8" i="203" s="1"/>
  <c r="AF7" i="203"/>
  <c r="AG7" i="203" s="1"/>
  <c r="AF6" i="203"/>
  <c r="AG6" i="203" s="1"/>
  <c r="AF5" i="203"/>
  <c r="AG5" i="203" s="1"/>
  <c r="AF4" i="203"/>
  <c r="AG4" i="203" s="1"/>
  <c r="AF3" i="203"/>
  <c r="AG3" i="203" s="1"/>
  <c r="AF2" i="203"/>
  <c r="AG2" i="203" s="1"/>
  <c r="N1081" i="203"/>
  <c r="K1081" i="203"/>
  <c r="M1081" i="203" s="1"/>
  <c r="N1080" i="203"/>
  <c r="K1080" i="203"/>
  <c r="M1080" i="203" s="1"/>
  <c r="S1079" i="203"/>
  <c r="N1079" i="203"/>
  <c r="K1079" i="203"/>
  <c r="M1079" i="203" s="1"/>
  <c r="S1078" i="203"/>
  <c r="N1078" i="203"/>
  <c r="K1078" i="203"/>
  <c r="M1078" i="203" s="1"/>
  <c r="N1077" i="203"/>
  <c r="S1077" i="203"/>
  <c r="K1077" i="203"/>
  <c r="M1077" i="203" s="1"/>
  <c r="N1076" i="203"/>
  <c r="K1076" i="203"/>
  <c r="M1076" i="203" s="1"/>
  <c r="N1075" i="203"/>
  <c r="K1075" i="203"/>
  <c r="M1075" i="203" s="1"/>
  <c r="N1074" i="203"/>
  <c r="K1074" i="203"/>
  <c r="M1074" i="203" s="1"/>
  <c r="N1073" i="203"/>
  <c r="K1073" i="203"/>
  <c r="M1073" i="203" s="1"/>
  <c r="N1072" i="203"/>
  <c r="K1072" i="203"/>
  <c r="M1072" i="203" s="1"/>
  <c r="N1071" i="203"/>
  <c r="K1071" i="203"/>
  <c r="M1071" i="203" s="1"/>
  <c r="N1070" i="203"/>
  <c r="K1070" i="203"/>
  <c r="M1070" i="203" s="1"/>
  <c r="N1069" i="203"/>
  <c r="K1069" i="203"/>
  <c r="M1069" i="203" s="1"/>
  <c r="N1068" i="203"/>
  <c r="K1068" i="203"/>
  <c r="M1068" i="203" s="1"/>
  <c r="N1067" i="203"/>
  <c r="K1067" i="203"/>
  <c r="M1067" i="203" s="1"/>
  <c r="N1066" i="203"/>
  <c r="K1066" i="203"/>
  <c r="M1066" i="203" s="1"/>
  <c r="N1065" i="203"/>
  <c r="K1065" i="203"/>
  <c r="M1065" i="203" s="1"/>
  <c r="N1064" i="203"/>
  <c r="K1064" i="203"/>
  <c r="M1064" i="203" s="1"/>
  <c r="N1063" i="203"/>
  <c r="K1063" i="203"/>
  <c r="M1063" i="203" s="1"/>
  <c r="N1062" i="203"/>
  <c r="K1062" i="203"/>
  <c r="M1062" i="203" s="1"/>
  <c r="N1061" i="203"/>
  <c r="K1061" i="203"/>
  <c r="M1061" i="203" s="1"/>
  <c r="N1060" i="203"/>
  <c r="K1060" i="203"/>
  <c r="M1060" i="203" s="1"/>
  <c r="N1059" i="203"/>
  <c r="K1059" i="203"/>
  <c r="M1059" i="203" s="1"/>
  <c r="N1058" i="203"/>
  <c r="K1058" i="203"/>
  <c r="M1058" i="203" s="1"/>
  <c r="K1057" i="203"/>
  <c r="M1057" i="203" s="1"/>
  <c r="N1056" i="203"/>
  <c r="K1056" i="203"/>
  <c r="M1056" i="203" s="1"/>
  <c r="N1055" i="203"/>
  <c r="K1055" i="203"/>
  <c r="M1055" i="203" s="1"/>
  <c r="N1054" i="203"/>
  <c r="K1054" i="203"/>
  <c r="M1054" i="203" s="1"/>
  <c r="N1053" i="203"/>
  <c r="K1053" i="203"/>
  <c r="M1053" i="203" s="1"/>
  <c r="N1052" i="203"/>
  <c r="K1052" i="203"/>
  <c r="M1052" i="203" s="1"/>
  <c r="N1051" i="203"/>
  <c r="K1051" i="203"/>
  <c r="M1051" i="203" s="1"/>
  <c r="N1050" i="203"/>
  <c r="K1050" i="203"/>
  <c r="M1050" i="203" s="1"/>
  <c r="N1049" i="203"/>
  <c r="K1049" i="203"/>
  <c r="M1049" i="203" s="1"/>
  <c r="N1048" i="203"/>
  <c r="K1048" i="203"/>
  <c r="M1048" i="203" s="1"/>
  <c r="N1047" i="203"/>
  <c r="K1047" i="203"/>
  <c r="M1047" i="203" s="1"/>
  <c r="N1046" i="203"/>
  <c r="K1046" i="203"/>
  <c r="M1046" i="203" s="1"/>
  <c r="N1045" i="203"/>
  <c r="K1045" i="203"/>
  <c r="M1045" i="203" s="1"/>
  <c r="N1044" i="203"/>
  <c r="K1044" i="203"/>
  <c r="M1044" i="203" s="1"/>
  <c r="N1043" i="203"/>
  <c r="K1043" i="203"/>
  <c r="M1043" i="203" s="1"/>
  <c r="N1042" i="203"/>
  <c r="K1042" i="203"/>
  <c r="M1042" i="203" s="1"/>
  <c r="N1041" i="203"/>
  <c r="K1041" i="203"/>
  <c r="M1041" i="203" s="1"/>
  <c r="N1040" i="203"/>
  <c r="K1040" i="203"/>
  <c r="M1040" i="203" s="1"/>
  <c r="N1039" i="203"/>
  <c r="K1039" i="203"/>
  <c r="M1039" i="203" s="1"/>
  <c r="N1038" i="203"/>
  <c r="K1038" i="203"/>
  <c r="M1038" i="203" s="1"/>
  <c r="N1037" i="203"/>
  <c r="K1037" i="203"/>
  <c r="M1037" i="203" s="1"/>
  <c r="N1036" i="203"/>
  <c r="K1036" i="203"/>
  <c r="M1036" i="203" s="1"/>
  <c r="N1035" i="203"/>
  <c r="K1035" i="203"/>
  <c r="M1035" i="203" s="1"/>
  <c r="N1034" i="203"/>
  <c r="K1034" i="203"/>
  <c r="M1034" i="203" s="1"/>
  <c r="N1033" i="203"/>
  <c r="K1033" i="203"/>
  <c r="M1033" i="203" s="1"/>
  <c r="N1032" i="203"/>
  <c r="K1032" i="203"/>
  <c r="M1032" i="203" s="1"/>
  <c r="N1031" i="203"/>
  <c r="K1031" i="203"/>
  <c r="M1031" i="203" s="1"/>
  <c r="N1030" i="203"/>
  <c r="M1030" i="203"/>
  <c r="N1029" i="203"/>
  <c r="K1029" i="203"/>
  <c r="M1029" i="203" s="1"/>
  <c r="N1028" i="203"/>
  <c r="K1028" i="203"/>
  <c r="M1028" i="203" s="1"/>
  <c r="N1027" i="203"/>
  <c r="K1027" i="203"/>
  <c r="M1027" i="203" s="1"/>
  <c r="N1026" i="203"/>
  <c r="K1026" i="203"/>
  <c r="M1026" i="203" s="1"/>
  <c r="N1025" i="203"/>
  <c r="K1025" i="203"/>
  <c r="M1025" i="203" s="1"/>
  <c r="N1024" i="203"/>
  <c r="K1024" i="203"/>
  <c r="M1024" i="203" s="1"/>
  <c r="N1023" i="203"/>
  <c r="K1023" i="203"/>
  <c r="M1023" i="203" s="1"/>
  <c r="K1022" i="203"/>
  <c r="M1022" i="203" s="1"/>
  <c r="K1021" i="203"/>
  <c r="M1021" i="203" s="1"/>
  <c r="N1020" i="203"/>
  <c r="K1020" i="203"/>
  <c r="M1020" i="203" s="1"/>
  <c r="N1019" i="203"/>
  <c r="K1019" i="203"/>
  <c r="M1019" i="203" s="1"/>
  <c r="N1018" i="203"/>
  <c r="K1018" i="203"/>
  <c r="M1018" i="203" s="1"/>
  <c r="N1017" i="203"/>
  <c r="K1017" i="203"/>
  <c r="M1017" i="203" s="1"/>
  <c r="N1016" i="203"/>
  <c r="K1016" i="203"/>
  <c r="M1016" i="203" s="1"/>
  <c r="N1015" i="203"/>
  <c r="K1015" i="203"/>
  <c r="M1015" i="203" s="1"/>
  <c r="N1014" i="203"/>
  <c r="K1014" i="203"/>
  <c r="M1014" i="203" s="1"/>
  <c r="N1013" i="203"/>
  <c r="K1013" i="203"/>
  <c r="M1013" i="203" s="1"/>
  <c r="N1012" i="203"/>
  <c r="K1012" i="203"/>
  <c r="M1012" i="203" s="1"/>
  <c r="N1011" i="203"/>
  <c r="K1011" i="203"/>
  <c r="M1011" i="203" s="1"/>
  <c r="N1010" i="203"/>
  <c r="K1010" i="203"/>
  <c r="M1010" i="203" s="1"/>
  <c r="N1009" i="203"/>
  <c r="K1009" i="203"/>
  <c r="M1009" i="203" s="1"/>
  <c r="N1008" i="203"/>
  <c r="K1008" i="203"/>
  <c r="M1008" i="203" s="1"/>
  <c r="N1007" i="203"/>
  <c r="K1007" i="203"/>
  <c r="M1007" i="203" s="1"/>
  <c r="N1006" i="203"/>
  <c r="K1006" i="203"/>
  <c r="M1006" i="203" s="1"/>
  <c r="N1005" i="203"/>
  <c r="K1005" i="203"/>
  <c r="M1005" i="203" s="1"/>
  <c r="N1004" i="203"/>
  <c r="K1004" i="203"/>
  <c r="M1004" i="203" s="1"/>
  <c r="N1003" i="203"/>
  <c r="K1003" i="203"/>
  <c r="M1003" i="203" s="1"/>
  <c r="N1002" i="203"/>
  <c r="K1002" i="203"/>
  <c r="M1002" i="203" s="1"/>
  <c r="N1001" i="203"/>
  <c r="K1001" i="203"/>
  <c r="M1001" i="203" s="1"/>
  <c r="N1000" i="203"/>
  <c r="K1000" i="203"/>
  <c r="M1000" i="203" s="1"/>
  <c r="N999" i="203"/>
  <c r="K999" i="203"/>
  <c r="M999" i="203" s="1"/>
  <c r="K998" i="203"/>
  <c r="M998" i="203" s="1"/>
  <c r="K997" i="203"/>
  <c r="M997" i="203" s="1"/>
  <c r="N996" i="203"/>
  <c r="K996" i="203"/>
  <c r="M996" i="203" s="1"/>
  <c r="N995" i="203"/>
  <c r="K995" i="203"/>
  <c r="M995" i="203" s="1"/>
  <c r="K994" i="203"/>
  <c r="M994" i="203" s="1"/>
  <c r="N993" i="203"/>
  <c r="K993" i="203"/>
  <c r="M993" i="203" s="1"/>
  <c r="N992" i="203"/>
  <c r="K992" i="203"/>
  <c r="M992" i="203" s="1"/>
  <c r="N991" i="203"/>
  <c r="K991" i="203"/>
  <c r="M991" i="203" s="1"/>
  <c r="N990" i="203"/>
  <c r="K990" i="203"/>
  <c r="M990" i="203" s="1"/>
  <c r="S989" i="203"/>
  <c r="N989" i="203"/>
  <c r="K989" i="203"/>
  <c r="M989" i="203" s="1"/>
  <c r="S988" i="203"/>
  <c r="N988" i="203"/>
  <c r="K988" i="203"/>
  <c r="M988" i="203" s="1"/>
  <c r="S987" i="203"/>
  <c r="K987" i="203"/>
  <c r="M987" i="203" s="1"/>
  <c r="N986" i="203"/>
  <c r="K986" i="203"/>
  <c r="M986" i="203" s="1"/>
  <c r="N985" i="203"/>
  <c r="K985" i="203"/>
  <c r="M985" i="203" s="1"/>
  <c r="N984" i="203"/>
  <c r="K984" i="203"/>
  <c r="M984" i="203" s="1"/>
  <c r="K983" i="203"/>
  <c r="M983" i="203" s="1"/>
  <c r="K982" i="203"/>
  <c r="M982" i="203" s="1"/>
  <c r="N981" i="203"/>
  <c r="K981" i="203"/>
  <c r="M981" i="203" s="1"/>
  <c r="N980" i="203"/>
  <c r="K980" i="203"/>
  <c r="M980" i="203" s="1"/>
  <c r="N979" i="203"/>
  <c r="K979" i="203"/>
  <c r="M979" i="203" s="1"/>
  <c r="N978" i="203"/>
  <c r="K978" i="203"/>
  <c r="M978" i="203" s="1"/>
  <c r="N977" i="203"/>
  <c r="K977" i="203"/>
  <c r="M977" i="203" s="1"/>
  <c r="N976" i="203"/>
  <c r="K976" i="203"/>
  <c r="M976" i="203" s="1"/>
  <c r="N975" i="203"/>
  <c r="K975" i="203"/>
  <c r="M975" i="203" s="1"/>
  <c r="N974" i="203"/>
  <c r="K974" i="203"/>
  <c r="M974" i="203" s="1"/>
  <c r="N973" i="203"/>
  <c r="K973" i="203"/>
  <c r="M973" i="203" s="1"/>
  <c r="N972" i="203"/>
  <c r="K972" i="203"/>
  <c r="M972" i="203" s="1"/>
  <c r="N971" i="203"/>
  <c r="K971" i="203"/>
  <c r="M971" i="203" s="1"/>
  <c r="N970" i="203"/>
  <c r="K970" i="203"/>
  <c r="M970" i="203" s="1"/>
  <c r="N969" i="203"/>
  <c r="K969" i="203"/>
  <c r="M969" i="203" s="1"/>
  <c r="N968" i="203"/>
  <c r="K968" i="203"/>
  <c r="M968" i="203" s="1"/>
  <c r="N967" i="203"/>
  <c r="K967" i="203"/>
  <c r="M967" i="203" s="1"/>
  <c r="N966" i="203"/>
  <c r="K966" i="203"/>
  <c r="M966" i="203" s="1"/>
  <c r="N965" i="203"/>
  <c r="K965" i="203"/>
  <c r="M965" i="203" s="1"/>
  <c r="N964" i="203"/>
  <c r="K964" i="203"/>
  <c r="M964" i="203" s="1"/>
  <c r="N963" i="203"/>
  <c r="K963" i="203"/>
  <c r="M963" i="203" s="1"/>
  <c r="N962" i="203"/>
  <c r="K962" i="203"/>
  <c r="M962" i="203" s="1"/>
  <c r="N961" i="203"/>
  <c r="K961" i="203"/>
  <c r="M961" i="203" s="1"/>
  <c r="N960" i="203"/>
  <c r="K960" i="203"/>
  <c r="M960" i="203" s="1"/>
  <c r="K959" i="203"/>
  <c r="M959" i="203" s="1"/>
  <c r="K958" i="203"/>
  <c r="M958" i="203" s="1"/>
  <c r="N957" i="203"/>
  <c r="K957" i="203"/>
  <c r="M957" i="203" s="1"/>
  <c r="N956" i="203"/>
  <c r="K956" i="203"/>
  <c r="M956" i="203" s="1"/>
  <c r="N955" i="203"/>
  <c r="K955" i="203"/>
  <c r="M955" i="203" s="1"/>
  <c r="N954" i="203"/>
  <c r="K954" i="203"/>
  <c r="M954" i="203" s="1"/>
  <c r="N953" i="203"/>
  <c r="K953" i="203"/>
  <c r="M953" i="203" s="1"/>
  <c r="K952" i="203"/>
  <c r="M952" i="203" s="1"/>
  <c r="N951" i="203"/>
  <c r="K951" i="203"/>
  <c r="M951" i="203" s="1"/>
  <c r="N950" i="203"/>
  <c r="K950" i="203"/>
  <c r="M950" i="203" s="1"/>
  <c r="N949" i="203"/>
  <c r="K949" i="203"/>
  <c r="M949" i="203" s="1"/>
  <c r="N948" i="203"/>
  <c r="K948" i="203"/>
  <c r="M948" i="203" s="1"/>
  <c r="N947" i="203"/>
  <c r="K947" i="203"/>
  <c r="M947" i="203" s="1"/>
  <c r="N946" i="203"/>
  <c r="K946" i="203"/>
  <c r="M946" i="203" s="1"/>
  <c r="N945" i="203"/>
  <c r="K945" i="203"/>
  <c r="M945" i="203" s="1"/>
  <c r="N944" i="203"/>
  <c r="K944" i="203"/>
  <c r="M944" i="203" s="1"/>
  <c r="N943" i="203"/>
  <c r="K943" i="203"/>
  <c r="M943" i="203" s="1"/>
  <c r="N942" i="203"/>
  <c r="K942" i="203"/>
  <c r="M942" i="203" s="1"/>
  <c r="N941" i="203"/>
  <c r="K941" i="203"/>
  <c r="M941" i="203" s="1"/>
  <c r="N940" i="203"/>
  <c r="K940" i="203"/>
  <c r="M940" i="203" s="1"/>
  <c r="N939" i="203"/>
  <c r="K939" i="203"/>
  <c r="M939" i="203" s="1"/>
  <c r="N938" i="203"/>
  <c r="K938" i="203"/>
  <c r="M938" i="203" s="1"/>
  <c r="N937" i="203"/>
  <c r="K937" i="203"/>
  <c r="M937" i="203" s="1"/>
  <c r="N936" i="203"/>
  <c r="K936" i="203"/>
  <c r="M936" i="203" s="1"/>
  <c r="N935" i="203"/>
  <c r="K935" i="203"/>
  <c r="M935" i="203" s="1"/>
  <c r="N934" i="203"/>
  <c r="K934" i="203"/>
  <c r="M934" i="203" s="1"/>
  <c r="N933" i="203"/>
  <c r="K933" i="203"/>
  <c r="M933" i="203" s="1"/>
  <c r="N932" i="203"/>
  <c r="K932" i="203"/>
  <c r="M932" i="203" s="1"/>
  <c r="K931" i="203"/>
  <c r="M931" i="203" s="1"/>
  <c r="N930" i="203"/>
  <c r="K930" i="203"/>
  <c r="M930" i="203" s="1"/>
  <c r="N929" i="203"/>
  <c r="K929" i="203"/>
  <c r="M929" i="203" s="1"/>
  <c r="N928" i="203"/>
  <c r="K928" i="203"/>
  <c r="M928" i="203" s="1"/>
  <c r="K927" i="203"/>
  <c r="M927" i="203" s="1"/>
  <c r="N926" i="203"/>
  <c r="K926" i="203"/>
  <c r="M926" i="203" s="1"/>
  <c r="N925" i="203"/>
  <c r="K925" i="203"/>
  <c r="M925" i="203" s="1"/>
  <c r="N924" i="203"/>
  <c r="K924" i="203"/>
  <c r="M924" i="203" s="1"/>
  <c r="N923" i="203"/>
  <c r="K923" i="203"/>
  <c r="M923" i="203" s="1"/>
  <c r="N922" i="203"/>
  <c r="K922" i="203"/>
  <c r="M922" i="203" s="1"/>
  <c r="N921" i="203"/>
  <c r="K921" i="203"/>
  <c r="M921" i="203" s="1"/>
  <c r="N920" i="203"/>
  <c r="K920" i="203"/>
  <c r="M920" i="203" s="1"/>
  <c r="N919" i="203"/>
  <c r="K919" i="203"/>
  <c r="M919" i="203" s="1"/>
  <c r="N918" i="203"/>
  <c r="K918" i="203"/>
  <c r="M918" i="203" s="1"/>
  <c r="N917" i="203"/>
  <c r="K917" i="203"/>
  <c r="M917" i="203" s="1"/>
  <c r="N916" i="203"/>
  <c r="K916" i="203"/>
  <c r="M916" i="203" s="1"/>
  <c r="N915" i="203"/>
  <c r="K915" i="203"/>
  <c r="M915" i="203" s="1"/>
  <c r="N914" i="203"/>
  <c r="K914" i="203"/>
  <c r="M914" i="203" s="1"/>
  <c r="N913" i="203"/>
  <c r="K913" i="203"/>
  <c r="M913" i="203" s="1"/>
  <c r="N912" i="203"/>
  <c r="K912" i="203"/>
  <c r="M912" i="203" s="1"/>
  <c r="N911" i="203"/>
  <c r="K911" i="203"/>
  <c r="M911" i="203" s="1"/>
  <c r="N910" i="203"/>
  <c r="K910" i="203"/>
  <c r="M910" i="203" s="1"/>
  <c r="N909" i="203"/>
  <c r="K909" i="203"/>
  <c r="M909" i="203" s="1"/>
  <c r="N908" i="203"/>
  <c r="K908" i="203"/>
  <c r="M908" i="203" s="1"/>
  <c r="N907" i="203"/>
  <c r="K907" i="203"/>
  <c r="M907" i="203" s="1"/>
  <c r="N906" i="203"/>
  <c r="K906" i="203"/>
  <c r="M906" i="203" s="1"/>
  <c r="N905" i="203"/>
  <c r="K905" i="203"/>
  <c r="M905" i="203" s="1"/>
  <c r="N904" i="203"/>
  <c r="K904" i="203"/>
  <c r="M904" i="203" s="1"/>
  <c r="N903" i="203"/>
  <c r="K903" i="203"/>
  <c r="M903" i="203" s="1"/>
  <c r="N902" i="203"/>
  <c r="K902" i="203"/>
  <c r="M902" i="203" s="1"/>
  <c r="N901" i="203"/>
  <c r="K901" i="203"/>
  <c r="M901" i="203" s="1"/>
  <c r="K900" i="203"/>
  <c r="M900" i="203" s="1"/>
  <c r="S899" i="203"/>
  <c r="N899" i="203"/>
  <c r="K899" i="203"/>
  <c r="M899" i="203" s="1"/>
  <c r="S898" i="203"/>
  <c r="N898" i="203"/>
  <c r="K898" i="203"/>
  <c r="M898" i="203" s="1"/>
  <c r="S897" i="203"/>
  <c r="N897" i="203"/>
  <c r="K897" i="203"/>
  <c r="M897" i="203" s="1"/>
  <c r="N896" i="203"/>
  <c r="K896" i="203"/>
  <c r="M896" i="203" s="1"/>
  <c r="N895" i="203"/>
  <c r="K895" i="203"/>
  <c r="M895" i="203" s="1"/>
  <c r="N894" i="203"/>
  <c r="K894" i="203"/>
  <c r="M894" i="203" s="1"/>
  <c r="N893" i="203"/>
  <c r="K893" i="203"/>
  <c r="M893" i="203" s="1"/>
  <c r="N892" i="203"/>
  <c r="K892" i="203"/>
  <c r="M892" i="203" s="1"/>
  <c r="N891" i="203"/>
  <c r="K891" i="203"/>
  <c r="M891" i="203" s="1"/>
  <c r="N890" i="203"/>
  <c r="K890" i="203"/>
  <c r="M890" i="203" s="1"/>
  <c r="N889" i="203"/>
  <c r="K889" i="203"/>
  <c r="M889" i="203" s="1"/>
  <c r="N888" i="203"/>
  <c r="K888" i="203"/>
  <c r="M888" i="203" s="1"/>
  <c r="N887" i="203"/>
  <c r="K887" i="203"/>
  <c r="M887" i="203" s="1"/>
  <c r="N886" i="203"/>
  <c r="K886" i="203"/>
  <c r="M886" i="203" s="1"/>
  <c r="N885" i="203"/>
  <c r="K885" i="203"/>
  <c r="M885" i="203" s="1"/>
  <c r="N884" i="203"/>
  <c r="K884" i="203"/>
  <c r="M884" i="203" s="1"/>
  <c r="N883" i="203"/>
  <c r="K883" i="203"/>
  <c r="M883" i="203" s="1"/>
  <c r="N882" i="203"/>
  <c r="K882" i="203"/>
  <c r="M882" i="203" s="1"/>
  <c r="N881" i="203"/>
  <c r="K881" i="203"/>
  <c r="M881" i="203" s="1"/>
  <c r="N880" i="203"/>
  <c r="K880" i="203"/>
  <c r="M880" i="203" s="1"/>
  <c r="N879" i="203"/>
  <c r="K879" i="203"/>
  <c r="M879" i="203" s="1"/>
  <c r="N878" i="203"/>
  <c r="K878" i="203"/>
  <c r="M878" i="203" s="1"/>
  <c r="N877" i="203"/>
  <c r="K877" i="203"/>
  <c r="M877" i="203" s="1"/>
  <c r="N876" i="203"/>
  <c r="K876" i="203"/>
  <c r="M876" i="203" s="1"/>
  <c r="N875" i="203"/>
  <c r="K875" i="203"/>
  <c r="M875" i="203" s="1"/>
  <c r="N874" i="203"/>
  <c r="K874" i="203"/>
  <c r="M874" i="203" s="1"/>
  <c r="N873" i="203"/>
  <c r="K873" i="203"/>
  <c r="M873" i="203" s="1"/>
  <c r="N872" i="203"/>
  <c r="K872" i="203"/>
  <c r="M872" i="203" s="1"/>
  <c r="N871" i="203"/>
  <c r="K871" i="203"/>
  <c r="M871" i="203" s="1"/>
  <c r="N870" i="203"/>
  <c r="K870" i="203"/>
  <c r="M870" i="203" s="1"/>
  <c r="N869" i="203"/>
  <c r="K869" i="203"/>
  <c r="M869" i="203" s="1"/>
  <c r="N868" i="203"/>
  <c r="K868" i="203"/>
  <c r="M868" i="203" s="1"/>
  <c r="K867" i="203"/>
  <c r="M867" i="203" s="1"/>
  <c r="N866" i="203"/>
  <c r="K866" i="203"/>
  <c r="M866" i="203" s="1"/>
  <c r="K865" i="203"/>
  <c r="M865" i="203" s="1"/>
  <c r="N864" i="203"/>
  <c r="K864" i="203"/>
  <c r="M864" i="203" s="1"/>
  <c r="N863" i="203"/>
  <c r="K863" i="203"/>
  <c r="M863" i="203" s="1"/>
  <c r="N862" i="203"/>
  <c r="K862" i="203"/>
  <c r="M862" i="203" s="1"/>
  <c r="N861" i="203"/>
  <c r="K861" i="203"/>
  <c r="M861" i="203" s="1"/>
  <c r="N860" i="203"/>
  <c r="K860" i="203"/>
  <c r="M860" i="203" s="1"/>
  <c r="N859" i="203"/>
  <c r="K859" i="203"/>
  <c r="M859" i="203" s="1"/>
  <c r="N858" i="203"/>
  <c r="K858" i="203"/>
  <c r="M858" i="203" s="1"/>
  <c r="N857" i="203"/>
  <c r="K857" i="203"/>
  <c r="M857" i="203" s="1"/>
  <c r="N856" i="203"/>
  <c r="K856" i="203"/>
  <c r="M856" i="203" s="1"/>
  <c r="N855" i="203"/>
  <c r="K855" i="203"/>
  <c r="M855" i="203" s="1"/>
  <c r="N854" i="203"/>
  <c r="K854" i="203"/>
  <c r="M854" i="203" s="1"/>
  <c r="N853" i="203"/>
  <c r="K853" i="203"/>
  <c r="M853" i="203" s="1"/>
  <c r="N852" i="203"/>
  <c r="K852" i="203"/>
  <c r="M852" i="203" s="1"/>
  <c r="N851" i="203"/>
  <c r="K851" i="203"/>
  <c r="M851" i="203" s="1"/>
  <c r="N850" i="203"/>
  <c r="K850" i="203"/>
  <c r="M850" i="203" s="1"/>
  <c r="N849" i="203"/>
  <c r="K849" i="203"/>
  <c r="M849" i="203" s="1"/>
  <c r="N848" i="203"/>
  <c r="K848" i="203"/>
  <c r="M848" i="203" s="1"/>
  <c r="N847" i="203"/>
  <c r="K847" i="203"/>
  <c r="M847" i="203" s="1"/>
  <c r="N846" i="203"/>
  <c r="K846" i="203"/>
  <c r="M846" i="203" s="1"/>
  <c r="N845" i="203"/>
  <c r="K845" i="203"/>
  <c r="M845" i="203" s="1"/>
  <c r="N844" i="203"/>
  <c r="K844" i="203"/>
  <c r="M844" i="203" s="1"/>
  <c r="N843" i="203"/>
  <c r="K843" i="203"/>
  <c r="M843" i="203" s="1"/>
  <c r="N842" i="203"/>
  <c r="K842" i="203"/>
  <c r="M842" i="203" s="1"/>
  <c r="N841" i="203"/>
  <c r="K841" i="203"/>
  <c r="M841" i="203" s="1"/>
  <c r="N840" i="203"/>
  <c r="K840" i="203"/>
  <c r="M840" i="203" s="1"/>
  <c r="N839" i="203"/>
  <c r="K839" i="203"/>
  <c r="M839" i="203" s="1"/>
  <c r="N838" i="203"/>
  <c r="K838" i="203"/>
  <c r="M838" i="203" s="1"/>
  <c r="N837" i="203"/>
  <c r="K837" i="203"/>
  <c r="M837" i="203" s="1"/>
  <c r="N836" i="203"/>
  <c r="K836" i="203"/>
  <c r="M836" i="203" s="1"/>
  <c r="K835" i="203"/>
  <c r="M835" i="203" s="1"/>
  <c r="K834" i="203"/>
  <c r="M834" i="203" s="1"/>
  <c r="N833" i="203"/>
  <c r="K833" i="203"/>
  <c r="M833" i="203" s="1"/>
  <c r="N832" i="203"/>
  <c r="K832" i="203"/>
  <c r="M832" i="203" s="1"/>
  <c r="N831" i="203"/>
  <c r="K831" i="203"/>
  <c r="M831" i="203" s="1"/>
  <c r="N830" i="203"/>
  <c r="K830" i="203"/>
  <c r="M830" i="203" s="1"/>
  <c r="N829" i="203"/>
  <c r="K829" i="203"/>
  <c r="M829" i="203" s="1"/>
  <c r="N828" i="203"/>
  <c r="K828" i="203"/>
  <c r="M828" i="203" s="1"/>
  <c r="N827" i="203"/>
  <c r="K827" i="203"/>
  <c r="M827" i="203" s="1"/>
  <c r="N826" i="203"/>
  <c r="K826" i="203"/>
  <c r="M826" i="203" s="1"/>
  <c r="N825" i="203"/>
  <c r="K825" i="203"/>
  <c r="M825" i="203" s="1"/>
  <c r="N824" i="203"/>
  <c r="K824" i="203"/>
  <c r="M824" i="203" s="1"/>
  <c r="N823" i="203"/>
  <c r="K823" i="203"/>
  <c r="M823" i="203" s="1"/>
  <c r="N822" i="203"/>
  <c r="K822" i="203"/>
  <c r="M822" i="203" s="1"/>
  <c r="N821" i="203"/>
  <c r="K821" i="203"/>
  <c r="M821" i="203" s="1"/>
  <c r="N820" i="203"/>
  <c r="K820" i="203"/>
  <c r="M820" i="203" s="1"/>
  <c r="N819" i="203"/>
  <c r="K819" i="203"/>
  <c r="M819" i="203" s="1"/>
  <c r="N818" i="203"/>
  <c r="K818" i="203"/>
  <c r="M818" i="203" s="1"/>
  <c r="N817" i="203"/>
  <c r="K817" i="203"/>
  <c r="M817" i="203" s="1"/>
  <c r="N816" i="203"/>
  <c r="K816" i="203"/>
  <c r="M816" i="203" s="1"/>
  <c r="N815" i="203"/>
  <c r="K815" i="203"/>
  <c r="M815" i="203" s="1"/>
  <c r="N814" i="203"/>
  <c r="K814" i="203"/>
  <c r="M814" i="203" s="1"/>
  <c r="N813" i="203"/>
  <c r="K813" i="203"/>
  <c r="M813" i="203" s="1"/>
  <c r="N812" i="203"/>
  <c r="K812" i="203"/>
  <c r="M812" i="203" s="1"/>
  <c r="N811" i="203"/>
  <c r="K811" i="203"/>
  <c r="M811" i="203" s="1"/>
  <c r="N810" i="203"/>
  <c r="K810" i="203"/>
  <c r="M810" i="203" s="1"/>
  <c r="S809" i="203"/>
  <c r="N809" i="203"/>
  <c r="K809" i="203"/>
  <c r="M809" i="203" s="1"/>
  <c r="S808" i="203"/>
  <c r="N808" i="203"/>
  <c r="K808" i="203"/>
  <c r="M808" i="203" s="1"/>
  <c r="S807" i="203"/>
  <c r="N807" i="203"/>
  <c r="K807" i="203"/>
  <c r="M807" i="203" s="1"/>
  <c r="N806" i="203"/>
  <c r="K806" i="203"/>
  <c r="M806" i="203" s="1"/>
  <c r="N805" i="203"/>
  <c r="K805" i="203"/>
  <c r="M805" i="203" s="1"/>
  <c r="N804" i="203"/>
  <c r="K804" i="203"/>
  <c r="M804" i="203" s="1"/>
  <c r="N803" i="203"/>
  <c r="K803" i="203"/>
  <c r="M803" i="203" s="1"/>
  <c r="N802" i="203"/>
  <c r="K802" i="203"/>
  <c r="M802" i="203" s="1"/>
  <c r="N801" i="203"/>
  <c r="K801" i="203"/>
  <c r="M801" i="203" s="1"/>
  <c r="N800" i="203"/>
  <c r="K800" i="203"/>
  <c r="M800" i="203" s="1"/>
  <c r="N799" i="203"/>
  <c r="K799" i="203"/>
  <c r="M799" i="203" s="1"/>
  <c r="N798" i="203"/>
  <c r="K798" i="203"/>
  <c r="M798" i="203" s="1"/>
  <c r="N797" i="203"/>
  <c r="K797" i="203"/>
  <c r="M797" i="203" s="1"/>
  <c r="N796" i="203"/>
  <c r="K796" i="203"/>
  <c r="M796" i="203" s="1"/>
  <c r="N795" i="203"/>
  <c r="K795" i="203"/>
  <c r="M795" i="203" s="1"/>
  <c r="N794" i="203"/>
  <c r="K794" i="203"/>
  <c r="M794" i="203" s="1"/>
  <c r="N793" i="203"/>
  <c r="K793" i="203"/>
  <c r="M793" i="203" s="1"/>
  <c r="N792" i="203"/>
  <c r="K792" i="203"/>
  <c r="M792" i="203" s="1"/>
  <c r="N791" i="203"/>
  <c r="K791" i="203"/>
  <c r="M791" i="203" s="1"/>
  <c r="N790" i="203"/>
  <c r="K790" i="203"/>
  <c r="M790" i="203" s="1"/>
  <c r="N789" i="203"/>
  <c r="K789" i="203"/>
  <c r="M789" i="203" s="1"/>
  <c r="N788" i="203"/>
  <c r="K788" i="203"/>
  <c r="M788" i="203" s="1"/>
  <c r="N787" i="203"/>
  <c r="K787" i="203"/>
  <c r="M787" i="203" s="1"/>
  <c r="K786" i="203"/>
  <c r="M786" i="203" s="1"/>
  <c r="N785" i="203"/>
  <c r="K785" i="203"/>
  <c r="M785" i="203" s="1"/>
  <c r="K784" i="203"/>
  <c r="M784" i="203" s="1"/>
  <c r="N783" i="203"/>
  <c r="K783" i="203"/>
  <c r="M783" i="203" s="1"/>
  <c r="N782" i="203"/>
  <c r="K782" i="203"/>
  <c r="M782" i="203" s="1"/>
  <c r="N781" i="203"/>
  <c r="K781" i="203"/>
  <c r="M781" i="203" s="1"/>
  <c r="N780" i="203"/>
  <c r="K780" i="203"/>
  <c r="M780" i="203" s="1"/>
  <c r="N779" i="203"/>
  <c r="K779" i="203"/>
  <c r="M779" i="203" s="1"/>
  <c r="N778" i="203"/>
  <c r="K778" i="203"/>
  <c r="M778" i="203" s="1"/>
  <c r="N777" i="203"/>
  <c r="K777" i="203"/>
  <c r="M777" i="203" s="1"/>
  <c r="N776" i="203"/>
  <c r="K776" i="203"/>
  <c r="M776" i="203" s="1"/>
  <c r="N775" i="203"/>
  <c r="K775" i="203"/>
  <c r="M775" i="203" s="1"/>
  <c r="K774" i="203"/>
  <c r="M774" i="203" s="1"/>
  <c r="N773" i="203"/>
  <c r="K773" i="203"/>
  <c r="M773" i="203" s="1"/>
  <c r="N772" i="203"/>
  <c r="K772" i="203"/>
  <c r="M772" i="203" s="1"/>
  <c r="N771" i="203"/>
  <c r="K771" i="203"/>
  <c r="M771" i="203" s="1"/>
  <c r="N770" i="203"/>
  <c r="K770" i="203"/>
  <c r="M770" i="203" s="1"/>
  <c r="N769" i="203"/>
  <c r="K769" i="203"/>
  <c r="M769" i="203" s="1"/>
  <c r="N768" i="203"/>
  <c r="K768" i="203"/>
  <c r="M768" i="203" s="1"/>
  <c r="N767" i="203"/>
  <c r="K767" i="203"/>
  <c r="M767" i="203" s="1"/>
  <c r="N766" i="203"/>
  <c r="K766" i="203"/>
  <c r="M766" i="203" s="1"/>
  <c r="N765" i="203"/>
  <c r="K765" i="203"/>
  <c r="M765" i="203" s="1"/>
  <c r="N764" i="203"/>
  <c r="K764" i="203"/>
  <c r="M764" i="203" s="1"/>
  <c r="N763" i="203"/>
  <c r="K763" i="203"/>
  <c r="M763" i="203" s="1"/>
  <c r="N762" i="203"/>
  <c r="K762" i="203"/>
  <c r="M762" i="203" s="1"/>
  <c r="N761" i="203"/>
  <c r="K761" i="203"/>
  <c r="M761" i="203" s="1"/>
  <c r="K760" i="203"/>
  <c r="M760" i="203" s="1"/>
  <c r="N759" i="203"/>
  <c r="K759" i="203"/>
  <c r="M759" i="203" s="1"/>
  <c r="N758" i="203"/>
  <c r="K758" i="203"/>
  <c r="M758" i="203" s="1"/>
  <c r="N757" i="203"/>
  <c r="K757" i="203"/>
  <c r="M757" i="203" s="1"/>
  <c r="N756" i="203"/>
  <c r="K756" i="203"/>
  <c r="M756" i="203" s="1"/>
  <c r="N755" i="203"/>
  <c r="K755" i="203"/>
  <c r="M755" i="203" s="1"/>
  <c r="N754" i="203"/>
  <c r="K754" i="203"/>
  <c r="M754" i="203" s="1"/>
  <c r="N753" i="203"/>
  <c r="K753" i="203"/>
  <c r="M753" i="203" s="1"/>
  <c r="N752" i="203"/>
  <c r="K752" i="203"/>
  <c r="M752" i="203" s="1"/>
  <c r="N751" i="203"/>
  <c r="K751" i="203"/>
  <c r="M751" i="203" s="1"/>
  <c r="N750" i="203"/>
  <c r="K750" i="203"/>
  <c r="M750" i="203" s="1"/>
  <c r="N749" i="203"/>
  <c r="K749" i="203"/>
  <c r="M749" i="203" s="1"/>
  <c r="N748" i="203"/>
  <c r="K748" i="203"/>
  <c r="M748" i="203" s="1"/>
  <c r="N747" i="203"/>
  <c r="K747" i="203"/>
  <c r="M747" i="203" s="1"/>
  <c r="N746" i="203"/>
  <c r="K746" i="203"/>
  <c r="M746" i="203" s="1"/>
  <c r="N745" i="203"/>
  <c r="K745" i="203"/>
  <c r="M745" i="203" s="1"/>
  <c r="N744" i="203"/>
  <c r="K744" i="203"/>
  <c r="M744" i="203" s="1"/>
  <c r="N743" i="203"/>
  <c r="K743" i="203"/>
  <c r="M743" i="203" s="1"/>
  <c r="N742" i="203"/>
  <c r="K742" i="203"/>
  <c r="M742" i="203" s="1"/>
  <c r="N741" i="203"/>
  <c r="K741" i="203"/>
  <c r="M741" i="203" s="1"/>
  <c r="N740" i="203"/>
  <c r="K740" i="203"/>
  <c r="M740" i="203" s="1"/>
  <c r="N739" i="203"/>
  <c r="K739" i="203"/>
  <c r="M739" i="203" s="1"/>
  <c r="N738" i="203"/>
  <c r="K738" i="203"/>
  <c r="M738" i="203" s="1"/>
  <c r="N737" i="203"/>
  <c r="K737" i="203"/>
  <c r="M737" i="203" s="1"/>
  <c r="N736" i="203"/>
  <c r="K736" i="203"/>
  <c r="M736" i="203" s="1"/>
  <c r="N735" i="203"/>
  <c r="K735" i="203"/>
  <c r="M735" i="203" s="1"/>
  <c r="N734" i="203"/>
  <c r="K734" i="203"/>
  <c r="M734" i="203" s="1"/>
  <c r="N733" i="203"/>
  <c r="K733" i="203"/>
  <c r="M733" i="203" s="1"/>
  <c r="N732" i="203"/>
  <c r="K732" i="203"/>
  <c r="M732" i="203" s="1"/>
  <c r="N731" i="203"/>
  <c r="K731" i="203"/>
  <c r="M731" i="203" s="1"/>
  <c r="N730" i="203"/>
  <c r="K730" i="203"/>
  <c r="M730" i="203" s="1"/>
  <c r="K729" i="203"/>
  <c r="M729" i="203" s="1"/>
  <c r="N728" i="203"/>
  <c r="M728" i="203"/>
  <c r="N727" i="203"/>
  <c r="K727" i="203"/>
  <c r="M727" i="203" s="1"/>
  <c r="N726" i="203"/>
  <c r="K726" i="203"/>
  <c r="M726" i="203" s="1"/>
  <c r="N725" i="203"/>
  <c r="K725" i="203"/>
  <c r="M725" i="203" s="1"/>
  <c r="K724" i="203"/>
  <c r="M724" i="203" s="1"/>
  <c r="N723" i="203"/>
  <c r="K723" i="203"/>
  <c r="M723" i="203" s="1"/>
  <c r="K722" i="203"/>
  <c r="M722" i="203" s="1"/>
  <c r="N721" i="203"/>
  <c r="K721" i="203"/>
  <c r="M721" i="203" s="1"/>
  <c r="N720" i="203"/>
  <c r="K720" i="203"/>
  <c r="M720" i="203" s="1"/>
  <c r="S719" i="203"/>
  <c r="N719" i="203"/>
  <c r="K719" i="203"/>
  <c r="M719" i="203" s="1"/>
  <c r="S718" i="203"/>
  <c r="N718" i="203"/>
  <c r="K718" i="203"/>
  <c r="M718" i="203" s="1"/>
  <c r="S717" i="203"/>
  <c r="N717" i="203"/>
  <c r="K717" i="203"/>
  <c r="M717" i="203" s="1"/>
  <c r="N716" i="203"/>
  <c r="K716" i="203"/>
  <c r="M716" i="203" s="1"/>
  <c r="N715" i="203"/>
  <c r="K715" i="203"/>
  <c r="M715" i="203" s="1"/>
  <c r="N714" i="203"/>
  <c r="K714" i="203"/>
  <c r="M714" i="203" s="1"/>
  <c r="N713" i="203"/>
  <c r="K713" i="203"/>
  <c r="M713" i="203" s="1"/>
  <c r="N712" i="203"/>
  <c r="K712" i="203"/>
  <c r="M712" i="203" s="1"/>
  <c r="N711" i="203"/>
  <c r="K711" i="203"/>
  <c r="M711" i="203" s="1"/>
  <c r="N710" i="203"/>
  <c r="K710" i="203"/>
  <c r="M710" i="203" s="1"/>
  <c r="N709" i="203"/>
  <c r="K709" i="203"/>
  <c r="M709" i="203" s="1"/>
  <c r="N708" i="203"/>
  <c r="K708" i="203"/>
  <c r="M708" i="203" s="1"/>
  <c r="N707" i="203"/>
  <c r="K707" i="203"/>
  <c r="M707" i="203" s="1"/>
  <c r="N706" i="203"/>
  <c r="K706" i="203"/>
  <c r="M706" i="203" s="1"/>
  <c r="N705" i="203"/>
  <c r="K705" i="203"/>
  <c r="M705" i="203" s="1"/>
  <c r="N704" i="203"/>
  <c r="K704" i="203"/>
  <c r="M704" i="203" s="1"/>
  <c r="N703" i="203"/>
  <c r="K703" i="203"/>
  <c r="M703" i="203" s="1"/>
  <c r="N702" i="203"/>
  <c r="K702" i="203"/>
  <c r="M702" i="203" s="1"/>
  <c r="N701" i="203"/>
  <c r="K701" i="203"/>
  <c r="M701" i="203" s="1"/>
  <c r="N700" i="203"/>
  <c r="K700" i="203"/>
  <c r="M700" i="203" s="1"/>
  <c r="N699" i="203"/>
  <c r="K699" i="203"/>
  <c r="M699" i="203" s="1"/>
  <c r="N698" i="203"/>
  <c r="K698" i="203"/>
  <c r="M698" i="203" s="1"/>
  <c r="K697" i="203"/>
  <c r="M697" i="203" s="1"/>
  <c r="N696" i="203"/>
  <c r="K696" i="203"/>
  <c r="M696" i="203" s="1"/>
  <c r="N695" i="203"/>
  <c r="K695" i="203"/>
  <c r="M695" i="203" s="1"/>
  <c r="N694" i="203"/>
  <c r="K694" i="203"/>
  <c r="M694" i="203" s="1"/>
  <c r="N693" i="203"/>
  <c r="K693" i="203"/>
  <c r="M693" i="203" s="1"/>
  <c r="N692" i="203"/>
  <c r="K692" i="203"/>
  <c r="M692" i="203" s="1"/>
  <c r="N691" i="203"/>
  <c r="K691" i="203"/>
  <c r="M691" i="203" s="1"/>
  <c r="N690" i="203"/>
  <c r="K690" i="203"/>
  <c r="M690" i="203" s="1"/>
  <c r="N689" i="203"/>
  <c r="K689" i="203"/>
  <c r="M689" i="203" s="1"/>
  <c r="N688" i="203"/>
  <c r="K688" i="203"/>
  <c r="M688" i="203" s="1"/>
  <c r="N687" i="203"/>
  <c r="K687" i="203"/>
  <c r="M687" i="203" s="1"/>
  <c r="N686" i="203"/>
  <c r="K686" i="203"/>
  <c r="M686" i="203" s="1"/>
  <c r="N685" i="203"/>
  <c r="K685" i="203"/>
  <c r="M685" i="203" s="1"/>
  <c r="K684" i="203"/>
  <c r="M684" i="203" s="1"/>
  <c r="K683" i="203"/>
  <c r="M683" i="203" s="1"/>
  <c r="K682" i="203"/>
  <c r="M682" i="203" s="1"/>
  <c r="K681" i="203"/>
  <c r="M681" i="203" s="1"/>
  <c r="K680" i="203"/>
  <c r="M680" i="203" s="1"/>
  <c r="K679" i="203"/>
  <c r="M679" i="203" s="1"/>
  <c r="K678" i="203"/>
  <c r="M678" i="203" s="1"/>
  <c r="K677" i="203"/>
  <c r="M677" i="203" s="1"/>
  <c r="K676" i="203"/>
  <c r="M676" i="203" s="1"/>
  <c r="K675" i="203"/>
  <c r="M675" i="203" s="1"/>
  <c r="K674" i="203"/>
  <c r="M674" i="203" s="1"/>
  <c r="K673" i="203"/>
  <c r="M673" i="203" s="1"/>
  <c r="K672" i="203"/>
  <c r="M672" i="203" s="1"/>
  <c r="K671" i="203"/>
  <c r="M671" i="203" s="1"/>
  <c r="K670" i="203"/>
  <c r="M670" i="203" s="1"/>
  <c r="K669" i="203"/>
  <c r="M669" i="203" s="1"/>
  <c r="K668" i="203"/>
  <c r="M668" i="203" s="1"/>
  <c r="K667" i="203"/>
  <c r="M667" i="203" s="1"/>
  <c r="K666" i="203"/>
  <c r="M666" i="203" s="1"/>
  <c r="K665" i="203"/>
  <c r="M665" i="203" s="1"/>
  <c r="K664" i="203"/>
  <c r="M664" i="203" s="1"/>
  <c r="K663" i="203"/>
  <c r="M663" i="203" s="1"/>
  <c r="K662" i="203"/>
  <c r="M662" i="203" s="1"/>
  <c r="K661" i="203"/>
  <c r="M661" i="203" s="1"/>
  <c r="K660" i="203"/>
  <c r="M660" i="203" s="1"/>
  <c r="K659" i="203"/>
  <c r="M659" i="203" s="1"/>
  <c r="K658" i="203"/>
  <c r="M658" i="203" s="1"/>
  <c r="K657" i="203"/>
  <c r="M657" i="203" s="1"/>
  <c r="K656" i="203"/>
  <c r="M656" i="203" s="1"/>
  <c r="K655" i="203"/>
  <c r="M655" i="203" s="1"/>
  <c r="K654" i="203"/>
  <c r="M654" i="203" s="1"/>
  <c r="K653" i="203"/>
  <c r="M653" i="203" s="1"/>
  <c r="K652" i="203"/>
  <c r="M652" i="203" s="1"/>
  <c r="K651" i="203"/>
  <c r="M651" i="203" s="1"/>
  <c r="K650" i="203"/>
  <c r="M650" i="203" s="1"/>
  <c r="K649" i="203"/>
  <c r="M649" i="203" s="1"/>
  <c r="K648" i="203"/>
  <c r="M648" i="203" s="1"/>
  <c r="K647" i="203"/>
  <c r="M647" i="203" s="1"/>
  <c r="K646" i="203"/>
  <c r="M646" i="203" s="1"/>
  <c r="K645" i="203"/>
  <c r="M645" i="203" s="1"/>
  <c r="K644" i="203"/>
  <c r="M644" i="203" s="1"/>
  <c r="K643" i="203"/>
  <c r="M643" i="203" s="1"/>
  <c r="K642" i="203"/>
  <c r="M642" i="203" s="1"/>
  <c r="K641" i="203"/>
  <c r="M641" i="203" s="1"/>
  <c r="K640" i="203"/>
  <c r="M640" i="203" s="1"/>
  <c r="K639" i="203"/>
  <c r="M639" i="203" s="1"/>
  <c r="K638" i="203"/>
  <c r="M638" i="203" s="1"/>
  <c r="K637" i="203"/>
  <c r="M637" i="203" s="1"/>
  <c r="K636" i="203"/>
  <c r="M636" i="203" s="1"/>
  <c r="K635" i="203"/>
  <c r="M635" i="203" s="1"/>
  <c r="K634" i="203"/>
  <c r="M634" i="203" s="1"/>
  <c r="K633" i="203"/>
  <c r="M633" i="203" s="1"/>
  <c r="K632" i="203"/>
  <c r="M632" i="203" s="1"/>
  <c r="K631" i="203"/>
  <c r="M631" i="203" s="1"/>
  <c r="K630" i="203"/>
  <c r="M630" i="203" s="1"/>
  <c r="S629" i="203"/>
  <c r="K629" i="203"/>
  <c r="M629" i="203" s="1"/>
  <c r="S628" i="203"/>
  <c r="K628" i="203"/>
  <c r="M628" i="203" s="1"/>
  <c r="S627" i="203"/>
  <c r="K627" i="203"/>
  <c r="M627" i="203" s="1"/>
  <c r="K626" i="203"/>
  <c r="M626" i="203" s="1"/>
  <c r="K625" i="203"/>
  <c r="M625" i="203" s="1"/>
  <c r="K624" i="203"/>
  <c r="M624" i="203" s="1"/>
  <c r="K623" i="203"/>
  <c r="M623" i="203" s="1"/>
  <c r="K622" i="203"/>
  <c r="M622" i="203" s="1"/>
  <c r="K621" i="203"/>
  <c r="M621" i="203" s="1"/>
  <c r="K620" i="203"/>
  <c r="M620" i="203" s="1"/>
  <c r="K619" i="203"/>
  <c r="M619" i="203" s="1"/>
  <c r="K618" i="203"/>
  <c r="M618" i="203" s="1"/>
  <c r="K617" i="203"/>
  <c r="M617" i="203" s="1"/>
  <c r="K616" i="203"/>
  <c r="M616" i="203" s="1"/>
  <c r="K615" i="203"/>
  <c r="M615" i="203" s="1"/>
  <c r="K614" i="203"/>
  <c r="M614" i="203" s="1"/>
  <c r="K613" i="203"/>
  <c r="M613" i="203" s="1"/>
  <c r="K612" i="203"/>
  <c r="M612" i="203" s="1"/>
  <c r="K611" i="203"/>
  <c r="M611" i="203" s="1"/>
  <c r="K610" i="203"/>
  <c r="M610" i="203" s="1"/>
  <c r="K609" i="203"/>
  <c r="M609" i="203" s="1"/>
  <c r="K608" i="203"/>
  <c r="M608" i="203" s="1"/>
  <c r="K607" i="203"/>
  <c r="M607" i="203" s="1"/>
  <c r="K606" i="203"/>
  <c r="M606" i="203" s="1"/>
  <c r="K605" i="203"/>
  <c r="M605" i="203" s="1"/>
  <c r="K604" i="203"/>
  <c r="M604" i="203" s="1"/>
  <c r="K603" i="203"/>
  <c r="M603" i="203" s="1"/>
  <c r="K602" i="203"/>
  <c r="M602" i="203" s="1"/>
  <c r="K601" i="203"/>
  <c r="M601" i="203" s="1"/>
  <c r="K600" i="203"/>
  <c r="M600" i="203" s="1"/>
  <c r="K599" i="203"/>
  <c r="M599" i="203" s="1"/>
  <c r="K598" i="203"/>
  <c r="M598" i="203" s="1"/>
  <c r="K597" i="203"/>
  <c r="M597" i="203" s="1"/>
  <c r="K596" i="203"/>
  <c r="M596" i="203" s="1"/>
  <c r="K595" i="203"/>
  <c r="M595" i="203" s="1"/>
  <c r="K594" i="203"/>
  <c r="M594" i="203" s="1"/>
  <c r="K593" i="203"/>
  <c r="M593" i="203" s="1"/>
  <c r="K592" i="203"/>
  <c r="M592" i="203" s="1"/>
  <c r="K591" i="203"/>
  <c r="M591" i="203" s="1"/>
  <c r="K590" i="203"/>
  <c r="M590" i="203" s="1"/>
  <c r="K589" i="203"/>
  <c r="M589" i="203" s="1"/>
  <c r="K588" i="203"/>
  <c r="M588" i="203" s="1"/>
  <c r="K587" i="203"/>
  <c r="M587" i="203" s="1"/>
  <c r="K586" i="203"/>
  <c r="M586" i="203" s="1"/>
  <c r="K585" i="203"/>
  <c r="M585" i="203" s="1"/>
  <c r="K584" i="203"/>
  <c r="M584" i="203" s="1"/>
  <c r="K583" i="203"/>
  <c r="M583" i="203" s="1"/>
  <c r="K582" i="203"/>
  <c r="M582" i="203" s="1"/>
  <c r="K581" i="203"/>
  <c r="M581" i="203" s="1"/>
  <c r="K580" i="203"/>
  <c r="M580" i="203" s="1"/>
  <c r="K579" i="203"/>
  <c r="M579" i="203" s="1"/>
  <c r="K578" i="203"/>
  <c r="M578" i="203" s="1"/>
  <c r="K577" i="203"/>
  <c r="M577" i="203" s="1"/>
  <c r="K576" i="203"/>
  <c r="M576" i="203" s="1"/>
  <c r="K575" i="203"/>
  <c r="M575" i="203" s="1"/>
  <c r="K574" i="203"/>
  <c r="M574" i="203" s="1"/>
  <c r="K573" i="203"/>
  <c r="M573" i="203" s="1"/>
  <c r="K572" i="203"/>
  <c r="M572" i="203" s="1"/>
  <c r="K571" i="203"/>
  <c r="M571" i="203" s="1"/>
  <c r="K570" i="203"/>
  <c r="M570" i="203" s="1"/>
  <c r="K569" i="203"/>
  <c r="M569" i="203" s="1"/>
  <c r="K568" i="203"/>
  <c r="M568" i="203" s="1"/>
  <c r="K567" i="203"/>
  <c r="M567" i="203" s="1"/>
  <c r="K566" i="203"/>
  <c r="M566" i="203" s="1"/>
  <c r="K565" i="203"/>
  <c r="M565" i="203" s="1"/>
  <c r="K564" i="203"/>
  <c r="M564" i="203" s="1"/>
  <c r="K563" i="203"/>
  <c r="M563" i="203" s="1"/>
  <c r="K562" i="203"/>
  <c r="M562" i="203" s="1"/>
  <c r="K561" i="203"/>
  <c r="M561" i="203" s="1"/>
  <c r="K560" i="203"/>
  <c r="M560" i="203" s="1"/>
  <c r="K559" i="203"/>
  <c r="M559" i="203" s="1"/>
  <c r="K558" i="203"/>
  <c r="M558" i="203" s="1"/>
  <c r="K557" i="203"/>
  <c r="M557" i="203" s="1"/>
  <c r="K556" i="203"/>
  <c r="M556" i="203" s="1"/>
  <c r="K555" i="203"/>
  <c r="M555" i="203" s="1"/>
  <c r="K554" i="203"/>
  <c r="M554" i="203" s="1"/>
  <c r="K553" i="203"/>
  <c r="M553" i="203" s="1"/>
  <c r="K552" i="203"/>
  <c r="M552" i="203" s="1"/>
  <c r="K551" i="203"/>
  <c r="M551" i="203" s="1"/>
  <c r="K550" i="203"/>
  <c r="M550" i="203" s="1"/>
  <c r="K549" i="203"/>
  <c r="M549" i="203" s="1"/>
  <c r="K548" i="203"/>
  <c r="M548" i="203" s="1"/>
  <c r="K547" i="203"/>
  <c r="M547" i="203" s="1"/>
  <c r="K546" i="203"/>
  <c r="M546" i="203" s="1"/>
  <c r="K545" i="203"/>
  <c r="M545" i="203" s="1"/>
  <c r="K544" i="203"/>
  <c r="M544" i="203" s="1"/>
  <c r="K543" i="203"/>
  <c r="M543" i="203" s="1"/>
  <c r="K542" i="203"/>
  <c r="M542" i="203" s="1"/>
  <c r="K541" i="203"/>
  <c r="M541" i="203" s="1"/>
  <c r="K540" i="203"/>
  <c r="M540" i="203" s="1"/>
  <c r="S539" i="203"/>
  <c r="K539" i="203"/>
  <c r="M539" i="203" s="1"/>
  <c r="S538" i="203"/>
  <c r="K538" i="203"/>
  <c r="M538" i="203" s="1"/>
  <c r="S537" i="203"/>
  <c r="K537" i="203"/>
  <c r="M537" i="203" s="1"/>
  <c r="K536" i="203"/>
  <c r="M536" i="203" s="1"/>
  <c r="K535" i="203"/>
  <c r="M535" i="203" s="1"/>
  <c r="K534" i="203"/>
  <c r="M534" i="203" s="1"/>
  <c r="K533" i="203"/>
  <c r="M533" i="203" s="1"/>
  <c r="K532" i="203"/>
  <c r="M532" i="203" s="1"/>
  <c r="K531" i="203"/>
  <c r="M531" i="203" s="1"/>
  <c r="K530" i="203"/>
  <c r="M530" i="203" s="1"/>
  <c r="K529" i="203"/>
  <c r="M529" i="203" s="1"/>
  <c r="K528" i="203"/>
  <c r="M528" i="203" s="1"/>
  <c r="K527" i="203"/>
  <c r="M527" i="203" s="1"/>
  <c r="K526" i="203"/>
  <c r="M526" i="203" s="1"/>
  <c r="K525" i="203"/>
  <c r="M525" i="203" s="1"/>
  <c r="K524" i="203"/>
  <c r="M524" i="203" s="1"/>
  <c r="K523" i="203"/>
  <c r="M523" i="203" s="1"/>
  <c r="K522" i="203"/>
  <c r="M522" i="203" s="1"/>
  <c r="K521" i="203"/>
  <c r="M521" i="203" s="1"/>
  <c r="K520" i="203"/>
  <c r="M520" i="203" s="1"/>
  <c r="K519" i="203"/>
  <c r="M519" i="203" s="1"/>
  <c r="K518" i="203"/>
  <c r="M518" i="203" s="1"/>
  <c r="K517" i="203"/>
  <c r="M517" i="203" s="1"/>
  <c r="K516" i="203"/>
  <c r="M516" i="203" s="1"/>
  <c r="K515" i="203"/>
  <c r="M515" i="203" s="1"/>
  <c r="K514" i="203"/>
  <c r="M514" i="203" s="1"/>
  <c r="K513" i="203"/>
  <c r="M513" i="203" s="1"/>
  <c r="K512" i="203"/>
  <c r="M512" i="203" s="1"/>
  <c r="K511" i="203"/>
  <c r="M511" i="203" s="1"/>
  <c r="K510" i="203"/>
  <c r="M510" i="203" s="1"/>
  <c r="K509" i="203"/>
  <c r="M509" i="203" s="1"/>
  <c r="K508" i="203"/>
  <c r="M508" i="203" s="1"/>
  <c r="K507" i="203"/>
  <c r="M507" i="203" s="1"/>
  <c r="K506" i="203"/>
  <c r="M506" i="203" s="1"/>
  <c r="K505" i="203"/>
  <c r="M505" i="203" s="1"/>
  <c r="K504" i="203"/>
  <c r="M504" i="203" s="1"/>
  <c r="K503" i="203"/>
  <c r="M503" i="203" s="1"/>
  <c r="K502" i="203"/>
  <c r="M502" i="203" s="1"/>
  <c r="K501" i="203"/>
  <c r="M501" i="203" s="1"/>
  <c r="K500" i="203"/>
  <c r="M500" i="203" s="1"/>
  <c r="K499" i="203"/>
  <c r="M499" i="203" s="1"/>
  <c r="K498" i="203"/>
  <c r="M498" i="203" s="1"/>
  <c r="K497" i="203"/>
  <c r="M497" i="203" s="1"/>
  <c r="K496" i="203"/>
  <c r="M496" i="203" s="1"/>
  <c r="K495" i="203"/>
  <c r="M495" i="203" s="1"/>
  <c r="K494" i="203"/>
  <c r="M494" i="203" s="1"/>
  <c r="K493" i="203"/>
  <c r="M493" i="203" s="1"/>
  <c r="K492" i="203"/>
  <c r="M492" i="203" s="1"/>
  <c r="K491" i="203"/>
  <c r="M491" i="203" s="1"/>
  <c r="K490" i="203"/>
  <c r="M490" i="203" s="1"/>
  <c r="K489" i="203"/>
  <c r="M489" i="203" s="1"/>
  <c r="K488" i="203"/>
  <c r="M488" i="203" s="1"/>
  <c r="K487" i="203"/>
  <c r="M487" i="203" s="1"/>
  <c r="K486" i="203"/>
  <c r="M486" i="203" s="1"/>
  <c r="K485" i="203"/>
  <c r="M485" i="203" s="1"/>
  <c r="K484" i="203"/>
  <c r="M484" i="203" s="1"/>
  <c r="K483" i="203"/>
  <c r="M483" i="203" s="1"/>
  <c r="K482" i="203"/>
  <c r="M482" i="203" s="1"/>
  <c r="K481" i="203"/>
  <c r="M481" i="203" s="1"/>
  <c r="K480" i="203"/>
  <c r="M480" i="203" s="1"/>
  <c r="K479" i="203"/>
  <c r="M479" i="203" s="1"/>
  <c r="K478" i="203"/>
  <c r="M478" i="203" s="1"/>
  <c r="K477" i="203"/>
  <c r="M477" i="203" s="1"/>
  <c r="K476" i="203"/>
  <c r="M476" i="203" s="1"/>
  <c r="K475" i="203"/>
  <c r="M475" i="203" s="1"/>
  <c r="K474" i="203"/>
  <c r="M474" i="203" s="1"/>
  <c r="K473" i="203"/>
  <c r="M473" i="203" s="1"/>
  <c r="K472" i="203"/>
  <c r="M472" i="203" s="1"/>
  <c r="K471" i="203"/>
  <c r="M471" i="203" s="1"/>
  <c r="K470" i="203"/>
  <c r="M470" i="203" s="1"/>
  <c r="K469" i="203"/>
  <c r="M469" i="203" s="1"/>
  <c r="K468" i="203"/>
  <c r="M468" i="203" s="1"/>
  <c r="K467" i="203"/>
  <c r="M467" i="203" s="1"/>
  <c r="K466" i="203"/>
  <c r="M466" i="203" s="1"/>
  <c r="K465" i="203"/>
  <c r="M465" i="203" s="1"/>
  <c r="K464" i="203"/>
  <c r="M464" i="203" s="1"/>
  <c r="K463" i="203"/>
  <c r="M463" i="203" s="1"/>
  <c r="K462" i="203"/>
  <c r="M462" i="203" s="1"/>
  <c r="K461" i="203"/>
  <c r="M461" i="203" s="1"/>
  <c r="K460" i="203"/>
  <c r="M460" i="203" s="1"/>
  <c r="K459" i="203"/>
  <c r="M459" i="203" s="1"/>
  <c r="K458" i="203"/>
  <c r="M458" i="203" s="1"/>
  <c r="K457" i="203"/>
  <c r="M457" i="203" s="1"/>
  <c r="K456" i="203"/>
  <c r="M456" i="203" s="1"/>
  <c r="K455" i="203"/>
  <c r="M455" i="203" s="1"/>
  <c r="K454" i="203"/>
  <c r="M454" i="203" s="1"/>
  <c r="K453" i="203"/>
  <c r="M453" i="203" s="1"/>
  <c r="K452" i="203"/>
  <c r="M452" i="203" s="1"/>
  <c r="K451" i="203"/>
  <c r="M451" i="203" s="1"/>
  <c r="K450" i="203"/>
  <c r="M450" i="203" s="1"/>
  <c r="S449" i="203"/>
  <c r="K449" i="203"/>
  <c r="M449" i="203" s="1"/>
  <c r="S448" i="203"/>
  <c r="K448" i="203"/>
  <c r="M448" i="203" s="1"/>
  <c r="S447" i="203"/>
  <c r="K447" i="203"/>
  <c r="M447" i="203" s="1"/>
  <c r="K446" i="203"/>
  <c r="M446" i="203" s="1"/>
  <c r="K445" i="203"/>
  <c r="M445" i="203" s="1"/>
  <c r="K444" i="203"/>
  <c r="M444" i="203" s="1"/>
  <c r="K443" i="203"/>
  <c r="M443" i="203" s="1"/>
  <c r="K442" i="203"/>
  <c r="M442" i="203" s="1"/>
  <c r="K441" i="203"/>
  <c r="M441" i="203" s="1"/>
  <c r="K440" i="203"/>
  <c r="M440" i="203" s="1"/>
  <c r="K439" i="203"/>
  <c r="M439" i="203" s="1"/>
  <c r="K438" i="203"/>
  <c r="M438" i="203" s="1"/>
  <c r="K437" i="203"/>
  <c r="M437" i="203" s="1"/>
  <c r="K436" i="203"/>
  <c r="M436" i="203" s="1"/>
  <c r="K435" i="203"/>
  <c r="M435" i="203" s="1"/>
  <c r="K434" i="203"/>
  <c r="M434" i="203" s="1"/>
  <c r="K433" i="203"/>
  <c r="M433" i="203" s="1"/>
  <c r="K432" i="203"/>
  <c r="M432" i="203" s="1"/>
  <c r="K431" i="203"/>
  <c r="M431" i="203" s="1"/>
  <c r="K430" i="203"/>
  <c r="M430" i="203" s="1"/>
  <c r="K429" i="203"/>
  <c r="M429" i="203" s="1"/>
  <c r="K428" i="203"/>
  <c r="M428" i="203" s="1"/>
  <c r="K427" i="203"/>
  <c r="M427" i="203" s="1"/>
  <c r="K426" i="203"/>
  <c r="M426" i="203" s="1"/>
  <c r="K425" i="203"/>
  <c r="M425" i="203" s="1"/>
  <c r="K424" i="203"/>
  <c r="M424" i="203" s="1"/>
  <c r="K423" i="203"/>
  <c r="M423" i="203" s="1"/>
  <c r="K422" i="203"/>
  <c r="M422" i="203" s="1"/>
  <c r="K421" i="203"/>
  <c r="M421" i="203" s="1"/>
  <c r="K420" i="203"/>
  <c r="M420" i="203" s="1"/>
  <c r="K419" i="203"/>
  <c r="M419" i="203" s="1"/>
  <c r="K418" i="203"/>
  <c r="M418" i="203" s="1"/>
  <c r="K417" i="203"/>
  <c r="M417" i="203" s="1"/>
  <c r="K416" i="203"/>
  <c r="M416" i="203" s="1"/>
  <c r="K415" i="203"/>
  <c r="M415" i="203" s="1"/>
  <c r="K414" i="203"/>
  <c r="M414" i="203" s="1"/>
  <c r="K413" i="203"/>
  <c r="M413" i="203" s="1"/>
  <c r="K412" i="203"/>
  <c r="M412" i="203" s="1"/>
  <c r="K411" i="203"/>
  <c r="M411" i="203" s="1"/>
  <c r="K410" i="203"/>
  <c r="M410" i="203" s="1"/>
  <c r="K409" i="203"/>
  <c r="M409" i="203" s="1"/>
  <c r="K408" i="203"/>
  <c r="M408" i="203" s="1"/>
  <c r="K407" i="203"/>
  <c r="M407" i="203" s="1"/>
  <c r="K406" i="203"/>
  <c r="M406" i="203" s="1"/>
  <c r="K405" i="203"/>
  <c r="M405" i="203" s="1"/>
  <c r="K404" i="203"/>
  <c r="M404" i="203" s="1"/>
  <c r="K403" i="203"/>
  <c r="M403" i="203" s="1"/>
  <c r="K402" i="203"/>
  <c r="M402" i="203" s="1"/>
  <c r="K401" i="203"/>
  <c r="M401" i="203" s="1"/>
  <c r="K400" i="203"/>
  <c r="M400" i="203" s="1"/>
  <c r="K399" i="203"/>
  <c r="M399" i="203" s="1"/>
  <c r="K398" i="203"/>
  <c r="M398" i="203" s="1"/>
  <c r="K397" i="203"/>
  <c r="M397" i="203" s="1"/>
  <c r="K396" i="203"/>
  <c r="M396" i="203" s="1"/>
  <c r="K395" i="203"/>
  <c r="M395" i="203" s="1"/>
  <c r="K394" i="203"/>
  <c r="M394" i="203" s="1"/>
  <c r="K393" i="203"/>
  <c r="M393" i="203" s="1"/>
  <c r="K392" i="203"/>
  <c r="M392" i="203" s="1"/>
  <c r="K391" i="203"/>
  <c r="M391" i="203" s="1"/>
  <c r="K390" i="203"/>
  <c r="M390" i="203" s="1"/>
  <c r="K389" i="203"/>
  <c r="M389" i="203" s="1"/>
  <c r="K388" i="203"/>
  <c r="M388" i="203" s="1"/>
  <c r="K387" i="203"/>
  <c r="M387" i="203" s="1"/>
  <c r="K386" i="203"/>
  <c r="M386" i="203" s="1"/>
  <c r="K385" i="203"/>
  <c r="M385" i="203" s="1"/>
  <c r="K384" i="203"/>
  <c r="M384" i="203" s="1"/>
  <c r="K383" i="203"/>
  <c r="M383" i="203" s="1"/>
  <c r="K382" i="203"/>
  <c r="M382" i="203" s="1"/>
  <c r="K381" i="203"/>
  <c r="M381" i="203" s="1"/>
  <c r="K380" i="203"/>
  <c r="M380" i="203" s="1"/>
  <c r="K379" i="203"/>
  <c r="M379" i="203" s="1"/>
  <c r="K378" i="203"/>
  <c r="M378" i="203" s="1"/>
  <c r="K377" i="203"/>
  <c r="M377" i="203" s="1"/>
  <c r="K376" i="203"/>
  <c r="M376" i="203" s="1"/>
  <c r="K375" i="203"/>
  <c r="M375" i="203" s="1"/>
  <c r="K374" i="203"/>
  <c r="M374" i="203" s="1"/>
  <c r="K373" i="203"/>
  <c r="M373" i="203" s="1"/>
  <c r="K372" i="203"/>
  <c r="M372" i="203" s="1"/>
  <c r="K371" i="203"/>
  <c r="M371" i="203" s="1"/>
  <c r="K370" i="203"/>
  <c r="M370" i="203" s="1"/>
  <c r="K369" i="203"/>
  <c r="M369" i="203" s="1"/>
  <c r="K368" i="203"/>
  <c r="M368" i="203" s="1"/>
  <c r="K367" i="203"/>
  <c r="M367" i="203" s="1"/>
  <c r="K366" i="203"/>
  <c r="M366" i="203" s="1"/>
  <c r="K365" i="203"/>
  <c r="M365" i="203" s="1"/>
  <c r="K364" i="203"/>
  <c r="M364" i="203" s="1"/>
  <c r="K363" i="203"/>
  <c r="M363" i="203" s="1"/>
  <c r="K362" i="203"/>
  <c r="M362" i="203" s="1"/>
  <c r="K361" i="203"/>
  <c r="M361" i="203" s="1"/>
  <c r="K360" i="203"/>
  <c r="M360" i="203" s="1"/>
  <c r="S359" i="203"/>
  <c r="K359" i="203"/>
  <c r="M359" i="203" s="1"/>
  <c r="S358" i="203"/>
  <c r="K358" i="203"/>
  <c r="M358" i="203" s="1"/>
  <c r="S357" i="203"/>
  <c r="K357" i="203"/>
  <c r="M357" i="203" s="1"/>
  <c r="K356" i="203"/>
  <c r="M356" i="203" s="1"/>
  <c r="K355" i="203"/>
  <c r="M355" i="203" s="1"/>
  <c r="K354" i="203"/>
  <c r="M354" i="203" s="1"/>
  <c r="K353" i="203"/>
  <c r="M353" i="203" s="1"/>
  <c r="K352" i="203"/>
  <c r="M352" i="203" s="1"/>
  <c r="K351" i="203"/>
  <c r="M351" i="203" s="1"/>
  <c r="K350" i="203"/>
  <c r="M350" i="203" s="1"/>
  <c r="K349" i="203"/>
  <c r="M349" i="203" s="1"/>
  <c r="K348" i="203"/>
  <c r="M348" i="203" s="1"/>
  <c r="K347" i="203"/>
  <c r="M347" i="203" s="1"/>
  <c r="K346" i="203"/>
  <c r="M346" i="203" s="1"/>
  <c r="K345" i="203"/>
  <c r="M345" i="203" s="1"/>
  <c r="K344" i="203"/>
  <c r="M344" i="203" s="1"/>
  <c r="K343" i="203"/>
  <c r="M343" i="203" s="1"/>
  <c r="K342" i="203"/>
  <c r="M342" i="203" s="1"/>
  <c r="K341" i="203"/>
  <c r="M341" i="203" s="1"/>
  <c r="K340" i="203"/>
  <c r="M340" i="203" s="1"/>
  <c r="K339" i="203"/>
  <c r="M339" i="203" s="1"/>
  <c r="K338" i="203"/>
  <c r="M338" i="203" s="1"/>
  <c r="K337" i="203"/>
  <c r="M337" i="203" s="1"/>
  <c r="K336" i="203"/>
  <c r="M336" i="203" s="1"/>
  <c r="K335" i="203"/>
  <c r="M335" i="203" s="1"/>
  <c r="K334" i="203"/>
  <c r="M334" i="203" s="1"/>
  <c r="K333" i="203"/>
  <c r="M333" i="203" s="1"/>
  <c r="K332" i="203"/>
  <c r="M332" i="203" s="1"/>
  <c r="K331" i="203"/>
  <c r="M331" i="203" s="1"/>
  <c r="K330" i="203"/>
  <c r="M330" i="203" s="1"/>
  <c r="K329" i="203"/>
  <c r="M329" i="203" s="1"/>
  <c r="K328" i="203"/>
  <c r="M328" i="203" s="1"/>
  <c r="K327" i="203"/>
  <c r="M327" i="203" s="1"/>
  <c r="K326" i="203"/>
  <c r="M326" i="203" s="1"/>
  <c r="K325" i="203"/>
  <c r="M325" i="203" s="1"/>
  <c r="K324" i="203"/>
  <c r="M324" i="203" s="1"/>
  <c r="K323" i="203"/>
  <c r="M323" i="203" s="1"/>
  <c r="K322" i="203"/>
  <c r="M322" i="203" s="1"/>
  <c r="K321" i="203"/>
  <c r="M321" i="203" s="1"/>
  <c r="K320" i="203"/>
  <c r="M320" i="203" s="1"/>
  <c r="K319" i="203"/>
  <c r="M319" i="203" s="1"/>
  <c r="K318" i="203"/>
  <c r="M318" i="203" s="1"/>
  <c r="K317" i="203"/>
  <c r="M317" i="203" s="1"/>
  <c r="K316" i="203"/>
  <c r="M316" i="203" s="1"/>
  <c r="K315" i="203"/>
  <c r="M315" i="203" s="1"/>
  <c r="K314" i="203"/>
  <c r="M314" i="203" s="1"/>
  <c r="K313" i="203"/>
  <c r="M313" i="203" s="1"/>
  <c r="K312" i="203"/>
  <c r="M312" i="203" s="1"/>
  <c r="K311" i="203"/>
  <c r="M311" i="203" s="1"/>
  <c r="K310" i="203"/>
  <c r="M310" i="203" s="1"/>
  <c r="K309" i="203"/>
  <c r="M309" i="203" s="1"/>
  <c r="K308" i="203"/>
  <c r="M308" i="203" s="1"/>
  <c r="K307" i="203"/>
  <c r="M307" i="203" s="1"/>
  <c r="K306" i="203"/>
  <c r="M306" i="203" s="1"/>
  <c r="K305" i="203"/>
  <c r="M305" i="203" s="1"/>
  <c r="K304" i="203"/>
  <c r="M304" i="203" s="1"/>
  <c r="K303" i="203"/>
  <c r="M303" i="203" s="1"/>
  <c r="K302" i="203"/>
  <c r="M302" i="203" s="1"/>
  <c r="K301" i="203"/>
  <c r="M301" i="203" s="1"/>
  <c r="K300" i="203"/>
  <c r="M300" i="203" s="1"/>
  <c r="K299" i="203"/>
  <c r="M299" i="203" s="1"/>
  <c r="K298" i="203"/>
  <c r="M298" i="203" s="1"/>
  <c r="K297" i="203"/>
  <c r="M297" i="203" s="1"/>
  <c r="K296" i="203"/>
  <c r="M296" i="203" s="1"/>
  <c r="K295" i="203"/>
  <c r="M295" i="203" s="1"/>
  <c r="K294" i="203"/>
  <c r="M294" i="203" s="1"/>
  <c r="K293" i="203"/>
  <c r="M293" i="203" s="1"/>
  <c r="K292" i="203"/>
  <c r="M292" i="203" s="1"/>
  <c r="K291" i="203"/>
  <c r="M291" i="203" s="1"/>
  <c r="K290" i="203"/>
  <c r="M290" i="203" s="1"/>
  <c r="K289" i="203"/>
  <c r="M289" i="203" s="1"/>
  <c r="K288" i="203"/>
  <c r="M288" i="203" s="1"/>
  <c r="K287" i="203"/>
  <c r="M287" i="203" s="1"/>
  <c r="K286" i="203"/>
  <c r="M286" i="203" s="1"/>
  <c r="K285" i="203"/>
  <c r="M285" i="203" s="1"/>
  <c r="K284" i="203"/>
  <c r="M284" i="203" s="1"/>
  <c r="K283" i="203"/>
  <c r="M283" i="203" s="1"/>
  <c r="K282" i="203"/>
  <c r="M282" i="203" s="1"/>
  <c r="K281" i="203"/>
  <c r="M281" i="203" s="1"/>
  <c r="K280" i="203"/>
  <c r="M280" i="203" s="1"/>
  <c r="K279" i="203"/>
  <c r="M279" i="203" s="1"/>
  <c r="K278" i="203"/>
  <c r="M278" i="203" s="1"/>
  <c r="K277" i="203"/>
  <c r="M277" i="203" s="1"/>
  <c r="K276" i="203"/>
  <c r="M276" i="203" s="1"/>
  <c r="K275" i="203"/>
  <c r="M275" i="203" s="1"/>
  <c r="K274" i="203"/>
  <c r="M274" i="203" s="1"/>
  <c r="K273" i="203"/>
  <c r="M273" i="203" s="1"/>
  <c r="K272" i="203"/>
  <c r="M272" i="203" s="1"/>
  <c r="K271" i="203"/>
  <c r="M271" i="203" s="1"/>
  <c r="K270" i="203"/>
  <c r="M270" i="203" s="1"/>
  <c r="S269" i="203"/>
  <c r="K269" i="203"/>
  <c r="M269" i="203" s="1"/>
  <c r="S268" i="203"/>
  <c r="K268" i="203"/>
  <c r="M268" i="203" s="1"/>
  <c r="S267" i="203"/>
  <c r="K267" i="203"/>
  <c r="M267" i="203" s="1"/>
  <c r="K266" i="203"/>
  <c r="M266" i="203" s="1"/>
  <c r="K265" i="203"/>
  <c r="M265" i="203" s="1"/>
  <c r="K264" i="203"/>
  <c r="M264" i="203" s="1"/>
  <c r="K263" i="203"/>
  <c r="M263" i="203" s="1"/>
  <c r="K262" i="203"/>
  <c r="M262" i="203" s="1"/>
  <c r="K261" i="203"/>
  <c r="M261" i="203" s="1"/>
  <c r="K260" i="203"/>
  <c r="M260" i="203" s="1"/>
  <c r="K259" i="203"/>
  <c r="M259" i="203" s="1"/>
  <c r="K258" i="203"/>
  <c r="M258" i="203" s="1"/>
  <c r="K257" i="203"/>
  <c r="M257" i="203" s="1"/>
  <c r="K256" i="203"/>
  <c r="M256" i="203" s="1"/>
  <c r="K255" i="203"/>
  <c r="M255" i="203" s="1"/>
  <c r="K254" i="203"/>
  <c r="M254" i="203" s="1"/>
  <c r="K253" i="203"/>
  <c r="M253" i="203" s="1"/>
  <c r="K252" i="203"/>
  <c r="M252" i="203" s="1"/>
  <c r="K251" i="203"/>
  <c r="M251" i="203" s="1"/>
  <c r="K250" i="203"/>
  <c r="M250" i="203" s="1"/>
  <c r="K249" i="203"/>
  <c r="M249" i="203" s="1"/>
  <c r="K248" i="203"/>
  <c r="M248" i="203" s="1"/>
  <c r="K247" i="203"/>
  <c r="M247" i="203" s="1"/>
  <c r="K246" i="203"/>
  <c r="M246" i="203" s="1"/>
  <c r="K245" i="203"/>
  <c r="M245" i="203" s="1"/>
  <c r="K244" i="203"/>
  <c r="M244" i="203" s="1"/>
  <c r="K243" i="203"/>
  <c r="M243" i="203" s="1"/>
  <c r="K242" i="203"/>
  <c r="M242" i="203" s="1"/>
  <c r="K241" i="203"/>
  <c r="M241" i="203" s="1"/>
  <c r="K240" i="203"/>
  <c r="M240" i="203" s="1"/>
  <c r="K239" i="203"/>
  <c r="M239" i="203" s="1"/>
  <c r="K238" i="203"/>
  <c r="M238" i="203" s="1"/>
  <c r="K237" i="203"/>
  <c r="M237" i="203" s="1"/>
  <c r="K236" i="203"/>
  <c r="M236" i="203" s="1"/>
  <c r="K235" i="203"/>
  <c r="M235" i="203" s="1"/>
  <c r="K234" i="203"/>
  <c r="M234" i="203" s="1"/>
  <c r="K233" i="203"/>
  <c r="M233" i="203" s="1"/>
  <c r="K232" i="203"/>
  <c r="M232" i="203" s="1"/>
  <c r="K231" i="203"/>
  <c r="M231" i="203" s="1"/>
  <c r="K230" i="203"/>
  <c r="M230" i="203" s="1"/>
  <c r="K229" i="203"/>
  <c r="M229" i="203" s="1"/>
  <c r="K228" i="203"/>
  <c r="M228" i="203" s="1"/>
  <c r="K227" i="203"/>
  <c r="M227" i="203" s="1"/>
  <c r="K226" i="203"/>
  <c r="M226" i="203" s="1"/>
  <c r="K225" i="203"/>
  <c r="M225" i="203" s="1"/>
  <c r="K224" i="203"/>
  <c r="M224" i="203" s="1"/>
  <c r="K223" i="203"/>
  <c r="M223" i="203" s="1"/>
  <c r="K222" i="203"/>
  <c r="M222" i="203" s="1"/>
  <c r="K221" i="203"/>
  <c r="M221" i="203" s="1"/>
  <c r="K220" i="203"/>
  <c r="M220" i="203" s="1"/>
  <c r="K219" i="203"/>
  <c r="M219" i="203" s="1"/>
  <c r="K218" i="203"/>
  <c r="M218" i="203" s="1"/>
  <c r="K217" i="203"/>
  <c r="M217" i="203" s="1"/>
  <c r="K216" i="203"/>
  <c r="M216" i="203" s="1"/>
  <c r="K215" i="203"/>
  <c r="M215" i="203" s="1"/>
  <c r="K214" i="203"/>
  <c r="M214" i="203" s="1"/>
  <c r="K213" i="203"/>
  <c r="M213" i="203" s="1"/>
  <c r="K212" i="203"/>
  <c r="M212" i="203" s="1"/>
  <c r="K211" i="203"/>
  <c r="M211" i="203" s="1"/>
  <c r="K210" i="203"/>
  <c r="M210" i="203" s="1"/>
  <c r="K209" i="203"/>
  <c r="M209" i="203" s="1"/>
  <c r="K208" i="203"/>
  <c r="M208" i="203" s="1"/>
  <c r="K207" i="203"/>
  <c r="M207" i="203" s="1"/>
  <c r="K206" i="203"/>
  <c r="M206" i="203" s="1"/>
  <c r="K205" i="203"/>
  <c r="M205" i="203" s="1"/>
  <c r="K204" i="203"/>
  <c r="M204" i="203" s="1"/>
  <c r="K203" i="203"/>
  <c r="M203" i="203" s="1"/>
  <c r="K202" i="203"/>
  <c r="M202" i="203" s="1"/>
  <c r="K201" i="203"/>
  <c r="M201" i="203" s="1"/>
  <c r="K200" i="203"/>
  <c r="M200" i="203" s="1"/>
  <c r="K199" i="203"/>
  <c r="M199" i="203" s="1"/>
  <c r="K198" i="203"/>
  <c r="M198" i="203" s="1"/>
  <c r="K197" i="203"/>
  <c r="M197" i="203" s="1"/>
  <c r="K196" i="203"/>
  <c r="M196" i="203" s="1"/>
  <c r="K195" i="203"/>
  <c r="M195" i="203" s="1"/>
  <c r="K194" i="203"/>
  <c r="M194" i="203" s="1"/>
  <c r="K193" i="203"/>
  <c r="M193" i="203" s="1"/>
  <c r="K192" i="203"/>
  <c r="M192" i="203" s="1"/>
  <c r="K191" i="203"/>
  <c r="M191" i="203" s="1"/>
  <c r="K190" i="203"/>
  <c r="M190" i="203" s="1"/>
  <c r="K189" i="203"/>
  <c r="M189" i="203" s="1"/>
  <c r="K188" i="203"/>
  <c r="M188" i="203" s="1"/>
  <c r="K187" i="203"/>
  <c r="M187" i="203" s="1"/>
  <c r="K186" i="203"/>
  <c r="M186" i="203" s="1"/>
  <c r="K185" i="203"/>
  <c r="M185" i="203" s="1"/>
  <c r="K184" i="203"/>
  <c r="M184" i="203" s="1"/>
  <c r="K183" i="203"/>
  <c r="M183" i="203" s="1"/>
  <c r="K182" i="203"/>
  <c r="M182" i="203" s="1"/>
  <c r="K181" i="203"/>
  <c r="M181" i="203" s="1"/>
  <c r="K180" i="203"/>
  <c r="M180" i="203" s="1"/>
  <c r="S179" i="203"/>
  <c r="K179" i="203"/>
  <c r="M179" i="203" s="1"/>
  <c r="S178" i="203"/>
  <c r="K178" i="203"/>
  <c r="M178" i="203" s="1"/>
  <c r="S177" i="203"/>
  <c r="K177" i="203"/>
  <c r="M177" i="203" s="1"/>
  <c r="K176" i="203"/>
  <c r="M176" i="203" s="1"/>
  <c r="K175" i="203"/>
  <c r="M175" i="203" s="1"/>
  <c r="K174" i="203"/>
  <c r="M174" i="203" s="1"/>
  <c r="K173" i="203"/>
  <c r="M173" i="203" s="1"/>
  <c r="K172" i="203"/>
  <c r="M172" i="203" s="1"/>
  <c r="K171" i="203"/>
  <c r="M171" i="203" s="1"/>
  <c r="K170" i="203"/>
  <c r="M170" i="203" s="1"/>
  <c r="K169" i="203"/>
  <c r="M169" i="203" s="1"/>
  <c r="K168" i="203"/>
  <c r="M168" i="203" s="1"/>
  <c r="K167" i="203"/>
  <c r="M167" i="203" s="1"/>
  <c r="K166" i="203"/>
  <c r="M166" i="203" s="1"/>
  <c r="K165" i="203"/>
  <c r="M165" i="203" s="1"/>
  <c r="K164" i="203"/>
  <c r="M164" i="203" s="1"/>
  <c r="K163" i="203"/>
  <c r="M163" i="203" s="1"/>
  <c r="K162" i="203"/>
  <c r="M162" i="203" s="1"/>
  <c r="K161" i="203"/>
  <c r="M161" i="203" s="1"/>
  <c r="K160" i="203"/>
  <c r="M160" i="203" s="1"/>
  <c r="K159" i="203"/>
  <c r="M159" i="203" s="1"/>
  <c r="K158" i="203"/>
  <c r="M158" i="203" s="1"/>
  <c r="K157" i="203"/>
  <c r="M157" i="203" s="1"/>
  <c r="K156" i="203"/>
  <c r="M156" i="203" s="1"/>
  <c r="K155" i="203"/>
  <c r="M155" i="203" s="1"/>
  <c r="K154" i="203"/>
  <c r="M154" i="203" s="1"/>
  <c r="K153" i="203"/>
  <c r="M153" i="203" s="1"/>
  <c r="K152" i="203"/>
  <c r="M152" i="203" s="1"/>
  <c r="K151" i="203"/>
  <c r="M151" i="203" s="1"/>
  <c r="K150" i="203"/>
  <c r="M150" i="203" s="1"/>
  <c r="K149" i="203"/>
  <c r="M149" i="203" s="1"/>
  <c r="K148" i="203"/>
  <c r="M148" i="203" s="1"/>
  <c r="K147" i="203"/>
  <c r="M147" i="203" s="1"/>
  <c r="K146" i="203"/>
  <c r="M146" i="203" s="1"/>
  <c r="K145" i="203"/>
  <c r="M145" i="203" s="1"/>
  <c r="K144" i="203"/>
  <c r="M144" i="203" s="1"/>
  <c r="K143" i="203"/>
  <c r="M143" i="203" s="1"/>
  <c r="K142" i="203"/>
  <c r="M142" i="203" s="1"/>
  <c r="K141" i="203"/>
  <c r="M141" i="203" s="1"/>
  <c r="K140" i="203"/>
  <c r="M140" i="203" s="1"/>
  <c r="K139" i="203"/>
  <c r="M139" i="203" s="1"/>
  <c r="K138" i="203"/>
  <c r="M138" i="203" s="1"/>
  <c r="K137" i="203"/>
  <c r="M137" i="203" s="1"/>
  <c r="K136" i="203"/>
  <c r="M136" i="203" s="1"/>
  <c r="K135" i="203"/>
  <c r="M135" i="203" s="1"/>
  <c r="K134" i="203"/>
  <c r="M134" i="203" s="1"/>
  <c r="K133" i="203"/>
  <c r="M133" i="203" s="1"/>
  <c r="K132" i="203"/>
  <c r="M132" i="203" s="1"/>
  <c r="K131" i="203"/>
  <c r="M131" i="203" s="1"/>
  <c r="K130" i="203"/>
  <c r="M130" i="203" s="1"/>
  <c r="K129" i="203"/>
  <c r="M129" i="203" s="1"/>
  <c r="K128" i="203"/>
  <c r="M128" i="203" s="1"/>
  <c r="K127" i="203"/>
  <c r="M127" i="203" s="1"/>
  <c r="K126" i="203"/>
  <c r="M126" i="203" s="1"/>
  <c r="K125" i="203"/>
  <c r="M125" i="203" s="1"/>
  <c r="K124" i="203"/>
  <c r="M124" i="203" s="1"/>
  <c r="K123" i="203"/>
  <c r="M123" i="203" s="1"/>
  <c r="K122" i="203"/>
  <c r="M122" i="203" s="1"/>
  <c r="K121" i="203"/>
  <c r="M121" i="203" s="1"/>
  <c r="K120" i="203"/>
  <c r="M120" i="203" s="1"/>
  <c r="K119" i="203"/>
  <c r="M119" i="203" s="1"/>
  <c r="K118" i="203"/>
  <c r="M118" i="203" s="1"/>
  <c r="K117" i="203"/>
  <c r="M117" i="203" s="1"/>
  <c r="K116" i="203"/>
  <c r="M116" i="203" s="1"/>
  <c r="K115" i="203"/>
  <c r="M115" i="203" s="1"/>
  <c r="K114" i="203"/>
  <c r="M114" i="203" s="1"/>
  <c r="K113" i="203"/>
  <c r="M113" i="203" s="1"/>
  <c r="K112" i="203"/>
  <c r="M112" i="203" s="1"/>
  <c r="K111" i="203"/>
  <c r="M111" i="203" s="1"/>
  <c r="K110" i="203"/>
  <c r="M110" i="203" s="1"/>
  <c r="K109" i="203"/>
  <c r="M109" i="203" s="1"/>
  <c r="K108" i="203"/>
  <c r="M108" i="203" s="1"/>
  <c r="K107" i="203"/>
  <c r="M107" i="203" s="1"/>
  <c r="K106" i="203"/>
  <c r="M106" i="203" s="1"/>
  <c r="K105" i="203"/>
  <c r="M105" i="203" s="1"/>
  <c r="K104" i="203"/>
  <c r="M104" i="203" s="1"/>
  <c r="K103" i="203"/>
  <c r="M103" i="203" s="1"/>
  <c r="K102" i="203"/>
  <c r="M102" i="203" s="1"/>
  <c r="K101" i="203"/>
  <c r="M101" i="203" s="1"/>
  <c r="K100" i="203"/>
  <c r="M100" i="203" s="1"/>
  <c r="K99" i="203"/>
  <c r="M99" i="203" s="1"/>
  <c r="K98" i="203"/>
  <c r="M98" i="203" s="1"/>
  <c r="K97" i="203"/>
  <c r="M97" i="203" s="1"/>
  <c r="K96" i="203"/>
  <c r="M96" i="203" s="1"/>
  <c r="K95" i="203"/>
  <c r="M95" i="203" s="1"/>
  <c r="K94" i="203"/>
  <c r="M94" i="203" s="1"/>
  <c r="K93" i="203"/>
  <c r="M93" i="203" s="1"/>
  <c r="K92" i="203"/>
  <c r="M92" i="203" s="1"/>
  <c r="K91" i="203"/>
  <c r="M91" i="203" s="1"/>
  <c r="K90" i="203"/>
  <c r="M90" i="203" s="1"/>
  <c r="S89" i="203"/>
  <c r="K89" i="203"/>
  <c r="M89" i="203" s="1"/>
  <c r="S88" i="203"/>
  <c r="K88" i="203"/>
  <c r="M88" i="203" s="1"/>
  <c r="S87" i="203"/>
  <c r="K87" i="203"/>
  <c r="M87" i="203" s="1"/>
  <c r="K86" i="203"/>
  <c r="M86" i="203" s="1"/>
  <c r="K85" i="203"/>
  <c r="M85" i="203" s="1"/>
  <c r="K84" i="203"/>
  <c r="M84" i="203" s="1"/>
  <c r="K83" i="203"/>
  <c r="M83" i="203" s="1"/>
  <c r="K82" i="203"/>
  <c r="M82" i="203" s="1"/>
  <c r="K81" i="203"/>
  <c r="M81" i="203" s="1"/>
  <c r="K80" i="203"/>
  <c r="M80" i="203" s="1"/>
  <c r="K79" i="203"/>
  <c r="M79" i="203" s="1"/>
  <c r="K78" i="203"/>
  <c r="M78" i="203" s="1"/>
  <c r="K77" i="203"/>
  <c r="M77" i="203" s="1"/>
  <c r="K76" i="203"/>
  <c r="M76" i="203" s="1"/>
  <c r="K75" i="203"/>
  <c r="M75" i="203" s="1"/>
  <c r="K74" i="203"/>
  <c r="M74" i="203" s="1"/>
  <c r="K73" i="203"/>
  <c r="M73" i="203" s="1"/>
  <c r="K72" i="203"/>
  <c r="M72" i="203" s="1"/>
  <c r="K71" i="203"/>
  <c r="M71" i="203" s="1"/>
  <c r="K70" i="203"/>
  <c r="M70" i="203" s="1"/>
  <c r="K69" i="203"/>
  <c r="M69" i="203" s="1"/>
  <c r="K68" i="203"/>
  <c r="M68" i="203" s="1"/>
  <c r="K67" i="203"/>
  <c r="M67" i="203" s="1"/>
  <c r="K66" i="203"/>
  <c r="M66" i="203" s="1"/>
  <c r="K65" i="203"/>
  <c r="M65" i="203" s="1"/>
  <c r="K64" i="203"/>
  <c r="M64" i="203" s="1"/>
  <c r="K63" i="203"/>
  <c r="M63" i="203" s="1"/>
  <c r="K62" i="203"/>
  <c r="M62" i="203" s="1"/>
  <c r="K61" i="203"/>
  <c r="M61" i="203" s="1"/>
  <c r="K60" i="203"/>
  <c r="M60" i="203" s="1"/>
  <c r="K59" i="203"/>
  <c r="M59" i="203" s="1"/>
  <c r="K58" i="203"/>
  <c r="M58" i="203" s="1"/>
  <c r="K57" i="203"/>
  <c r="M57" i="203" s="1"/>
  <c r="K56" i="203"/>
  <c r="M56" i="203" s="1"/>
  <c r="K55" i="203"/>
  <c r="M55" i="203" s="1"/>
  <c r="K54" i="203"/>
  <c r="M54" i="203" s="1"/>
  <c r="K53" i="203"/>
  <c r="M53" i="203" s="1"/>
  <c r="K52" i="203"/>
  <c r="M52" i="203" s="1"/>
  <c r="K51" i="203"/>
  <c r="M51" i="203" s="1"/>
  <c r="K50" i="203"/>
  <c r="M50" i="203" s="1"/>
  <c r="K49" i="203"/>
  <c r="M49" i="203" s="1"/>
  <c r="K48" i="203"/>
  <c r="M48" i="203" s="1"/>
  <c r="K47" i="203"/>
  <c r="M47" i="203" s="1"/>
  <c r="K46" i="203"/>
  <c r="M46" i="203" s="1"/>
  <c r="K45" i="203"/>
  <c r="M45" i="203" s="1"/>
  <c r="K44" i="203"/>
  <c r="M44" i="203" s="1"/>
  <c r="K43" i="203"/>
  <c r="M43" i="203" s="1"/>
  <c r="K42" i="203"/>
  <c r="M42" i="203" s="1"/>
  <c r="K41" i="203"/>
  <c r="M41" i="203" s="1"/>
  <c r="K40" i="203"/>
  <c r="M40" i="203" s="1"/>
  <c r="K39" i="203"/>
  <c r="M39" i="203" s="1"/>
  <c r="K38" i="203"/>
  <c r="M38" i="203" s="1"/>
  <c r="K37" i="203"/>
  <c r="M37" i="203" s="1"/>
  <c r="K36" i="203"/>
  <c r="M36" i="203" s="1"/>
  <c r="K35" i="203"/>
  <c r="M35" i="203" s="1"/>
  <c r="K34" i="203"/>
  <c r="M34" i="203" s="1"/>
  <c r="K33" i="203"/>
  <c r="M33" i="203" s="1"/>
  <c r="K32" i="203"/>
  <c r="M32" i="203" s="1"/>
  <c r="K31" i="203"/>
  <c r="M31" i="203" s="1"/>
  <c r="K30" i="203"/>
  <c r="M30" i="203" s="1"/>
  <c r="K29" i="203"/>
  <c r="M29" i="203" s="1"/>
  <c r="K28" i="203"/>
  <c r="M28" i="203" s="1"/>
  <c r="K27" i="203"/>
  <c r="M27" i="203" s="1"/>
  <c r="K26" i="203"/>
  <c r="M26" i="203" s="1"/>
  <c r="K25" i="203"/>
  <c r="M25" i="203" s="1"/>
  <c r="K24" i="203"/>
  <c r="M24" i="203" s="1"/>
  <c r="K23" i="203"/>
  <c r="M23" i="203" s="1"/>
  <c r="K22" i="203"/>
  <c r="M22" i="203" s="1"/>
  <c r="K21" i="203"/>
  <c r="M21" i="203" s="1"/>
  <c r="K20" i="203"/>
  <c r="M20" i="203" s="1"/>
  <c r="K19" i="203"/>
  <c r="M19" i="203" s="1"/>
  <c r="K18" i="203"/>
  <c r="M18" i="203" s="1"/>
  <c r="K17" i="203"/>
  <c r="M17" i="203" s="1"/>
  <c r="K16" i="203"/>
  <c r="M16" i="203" s="1"/>
  <c r="K15" i="203"/>
  <c r="M15" i="203" s="1"/>
  <c r="K14" i="203"/>
  <c r="M14" i="203" s="1"/>
  <c r="K13" i="203"/>
  <c r="M13" i="203" s="1"/>
  <c r="K12" i="203"/>
  <c r="M12" i="203" s="1"/>
  <c r="K11" i="203"/>
  <c r="M11" i="203" s="1"/>
  <c r="K10" i="203"/>
  <c r="M10" i="203" s="1"/>
  <c r="K9" i="203"/>
  <c r="M9" i="203" s="1"/>
  <c r="K8" i="203"/>
  <c r="M8" i="203" s="1"/>
  <c r="K7" i="203"/>
  <c r="M7" i="203" s="1"/>
  <c r="K6" i="203"/>
  <c r="M6" i="203" s="1"/>
  <c r="K5" i="203"/>
  <c r="M5" i="203" s="1"/>
  <c r="K4" i="203"/>
  <c r="M4" i="203" s="1"/>
  <c r="K3" i="203"/>
  <c r="M3" i="203" s="1"/>
  <c r="K2" i="203"/>
  <c r="M2" i="203" s="1"/>
  <c r="R447" i="203" l="1"/>
  <c r="R897" i="203"/>
  <c r="R987" i="203"/>
  <c r="R537" i="203"/>
  <c r="R807" i="203"/>
  <c r="R357" i="203"/>
  <c r="R717" i="203"/>
  <c r="R1077" i="203"/>
  <c r="R627" i="203"/>
  <c r="R87" i="203"/>
  <c r="R177" i="203"/>
  <c r="R267" i="203"/>
  <c r="N722" i="203"/>
  <c r="N760" i="203"/>
  <c r="N697" i="203"/>
  <c r="N724" i="203"/>
  <c r="N729" i="203"/>
  <c r="N784" i="203"/>
  <c r="N835" i="203"/>
  <c r="N834" i="203"/>
  <c r="N774" i="203"/>
  <c r="N786" i="203"/>
  <c r="N865" i="203"/>
  <c r="N867" i="203"/>
  <c r="N927" i="203"/>
  <c r="N959" i="203"/>
  <c r="N900" i="203"/>
  <c r="N952" i="203"/>
  <c r="N987" i="203"/>
  <c r="N1021" i="203"/>
  <c r="N1022" i="203"/>
  <c r="N931" i="203"/>
  <c r="N997" i="203"/>
  <c r="N998" i="203"/>
  <c r="N994" i="203"/>
  <c r="N982" i="203"/>
  <c r="N1057" i="203"/>
  <c r="N983" i="203"/>
  <c r="N958" i="203"/>
  <c r="L433" i="148"/>
  <c r="L410" i="148"/>
  <c r="L382" i="148"/>
  <c r="L2" i="148" l="1"/>
  <c r="M989" i="169"/>
  <c r="M1079" i="169"/>
  <c r="M89" i="169"/>
  <c r="N1081" i="169"/>
  <c r="O1080" i="169"/>
  <c r="N1080" i="169"/>
  <c r="O1079" i="169"/>
  <c r="N1079" i="169"/>
  <c r="N991" i="169"/>
  <c r="O990" i="169"/>
  <c r="N990" i="169"/>
  <c r="O989" i="169"/>
  <c r="N989" i="169"/>
  <c r="N901" i="169"/>
  <c r="O900" i="169"/>
  <c r="N900" i="169"/>
  <c r="O899" i="169"/>
  <c r="N899" i="169"/>
  <c r="M899" i="169"/>
  <c r="N811" i="169"/>
  <c r="O810" i="169"/>
  <c r="N810" i="169"/>
  <c r="O809" i="169"/>
  <c r="N809" i="169"/>
  <c r="M809" i="169"/>
  <c r="N721" i="169"/>
  <c r="O720" i="169"/>
  <c r="N720" i="169"/>
  <c r="O719" i="169"/>
  <c r="N719" i="169"/>
  <c r="M719" i="169"/>
  <c r="N631" i="169"/>
  <c r="O630" i="169"/>
  <c r="N630" i="169"/>
  <c r="O629" i="169"/>
  <c r="N629" i="169"/>
  <c r="M629" i="169"/>
  <c r="N541" i="169"/>
  <c r="O540" i="169"/>
  <c r="N540" i="169"/>
  <c r="O539" i="169"/>
  <c r="N539" i="169"/>
  <c r="M539" i="169"/>
  <c r="N451" i="169"/>
  <c r="O450" i="169"/>
  <c r="N450" i="169"/>
  <c r="O449" i="169"/>
  <c r="N449" i="169"/>
  <c r="M449" i="169"/>
  <c r="N361" i="169"/>
  <c r="O360" i="169"/>
  <c r="N360" i="169"/>
  <c r="O359" i="169"/>
  <c r="N359" i="169"/>
  <c r="M359" i="169"/>
  <c r="N271" i="169"/>
  <c r="O270" i="169"/>
  <c r="N270" i="169"/>
  <c r="O269" i="169"/>
  <c r="N269" i="169"/>
  <c r="M269" i="169"/>
  <c r="N181" i="169"/>
  <c r="O180" i="169"/>
  <c r="N180" i="169"/>
  <c r="O179" i="169"/>
  <c r="N179" i="169"/>
  <c r="M179" i="169"/>
  <c r="N91" i="169"/>
  <c r="O90" i="169"/>
  <c r="N90" i="169"/>
  <c r="O89" i="169"/>
  <c r="N89" i="169"/>
  <c r="M449" i="168"/>
  <c r="M359" i="168"/>
  <c r="M269" i="168"/>
  <c r="M179" i="168"/>
  <c r="N1081" i="168"/>
  <c r="O1080" i="168"/>
  <c r="N1080" i="168"/>
  <c r="O1079" i="168"/>
  <c r="N1079" i="168"/>
  <c r="M1079" i="168"/>
  <c r="N991" i="168"/>
  <c r="O990" i="168"/>
  <c r="N990" i="168"/>
  <c r="O989" i="168"/>
  <c r="N989" i="168"/>
  <c r="M989" i="168"/>
  <c r="N901" i="168"/>
  <c r="O900" i="168"/>
  <c r="N900" i="168"/>
  <c r="O899" i="168"/>
  <c r="N899" i="168"/>
  <c r="M899" i="168"/>
  <c r="N811" i="168"/>
  <c r="O810" i="168"/>
  <c r="N810" i="168"/>
  <c r="O809" i="168"/>
  <c r="N809" i="168"/>
  <c r="M809" i="168"/>
  <c r="N721" i="168"/>
  <c r="O720" i="168"/>
  <c r="N720" i="168"/>
  <c r="O719" i="168"/>
  <c r="N719" i="168"/>
  <c r="M719" i="168"/>
  <c r="N631" i="168"/>
  <c r="O630" i="168"/>
  <c r="N630" i="168"/>
  <c r="O629" i="168"/>
  <c r="N629" i="168"/>
  <c r="M629" i="168"/>
  <c r="N541" i="168"/>
  <c r="O540" i="168"/>
  <c r="N540" i="168"/>
  <c r="O539" i="168"/>
  <c r="N539" i="168"/>
  <c r="M539" i="168"/>
  <c r="N451" i="168"/>
  <c r="O450" i="168"/>
  <c r="N450" i="168"/>
  <c r="O449" i="168"/>
  <c r="N449" i="168"/>
  <c r="N361" i="168"/>
  <c r="O360" i="168"/>
  <c r="N360" i="168"/>
  <c r="O359" i="168"/>
  <c r="N359" i="168"/>
  <c r="N271" i="168"/>
  <c r="O270" i="168"/>
  <c r="N270" i="168"/>
  <c r="O269" i="168"/>
  <c r="N269" i="168"/>
  <c r="N181" i="168"/>
  <c r="O180" i="168"/>
  <c r="N180" i="168"/>
  <c r="O179" i="168"/>
  <c r="N179" i="168"/>
  <c r="N91" i="168"/>
  <c r="O90" i="168"/>
  <c r="N90" i="168"/>
  <c r="O89" i="168"/>
  <c r="N89" i="168"/>
  <c r="M89" i="168"/>
  <c r="N1081" i="167"/>
  <c r="O1080" i="167"/>
  <c r="N1080" i="167"/>
  <c r="O1079" i="167"/>
  <c r="N1079" i="167"/>
  <c r="M1079" i="167"/>
  <c r="N991" i="167"/>
  <c r="O990" i="167"/>
  <c r="N990" i="167"/>
  <c r="O989" i="167"/>
  <c r="N989" i="167"/>
  <c r="M989" i="167"/>
  <c r="N901" i="167"/>
  <c r="O900" i="167"/>
  <c r="N900" i="167"/>
  <c r="O899" i="167"/>
  <c r="N899" i="167"/>
  <c r="M899" i="167"/>
  <c r="N811" i="167"/>
  <c r="O810" i="167"/>
  <c r="N810" i="167"/>
  <c r="O809" i="167"/>
  <c r="N809" i="167"/>
  <c r="M809" i="167"/>
  <c r="N721" i="167"/>
  <c r="O720" i="167"/>
  <c r="N720" i="167"/>
  <c r="O719" i="167"/>
  <c r="N719" i="167"/>
  <c r="M719" i="167"/>
  <c r="N631" i="167"/>
  <c r="O630" i="167"/>
  <c r="N630" i="167"/>
  <c r="O629" i="167"/>
  <c r="N629" i="167"/>
  <c r="M629" i="167"/>
  <c r="N541" i="167"/>
  <c r="O540" i="167"/>
  <c r="N540" i="167"/>
  <c r="O539" i="167"/>
  <c r="N539" i="167"/>
  <c r="M539" i="167"/>
  <c r="N451" i="167"/>
  <c r="O450" i="167"/>
  <c r="N450" i="167"/>
  <c r="O449" i="167"/>
  <c r="N449" i="167"/>
  <c r="M449" i="167"/>
  <c r="N361" i="167"/>
  <c r="O360" i="167"/>
  <c r="N360" i="167"/>
  <c r="O359" i="167"/>
  <c r="N359" i="167"/>
  <c r="M359" i="167"/>
  <c r="N271" i="167"/>
  <c r="O270" i="167"/>
  <c r="N270" i="167"/>
  <c r="O269" i="167"/>
  <c r="N269" i="167"/>
  <c r="M269" i="167"/>
  <c r="M179" i="167"/>
  <c r="N181" i="167"/>
  <c r="O180" i="167"/>
  <c r="N180" i="167"/>
  <c r="O179" i="167"/>
  <c r="N179" i="167"/>
  <c r="O90" i="167"/>
  <c r="N90" i="167"/>
  <c r="N91" i="167"/>
  <c r="N89" i="167"/>
  <c r="O89" i="167"/>
  <c r="M89" i="167"/>
  <c r="L3" i="148" l="1"/>
  <c r="L4" i="148"/>
  <c r="L5" i="148"/>
  <c r="L6" i="148"/>
  <c r="L7" i="148"/>
  <c r="L8" i="148"/>
  <c r="L9" i="148"/>
  <c r="L10" i="148"/>
  <c r="L11" i="148"/>
  <c r="L12" i="148"/>
  <c r="L13" i="148"/>
  <c r="L14" i="148"/>
  <c r="L15" i="148"/>
  <c r="L16" i="148"/>
  <c r="L17" i="148"/>
  <c r="L18" i="148"/>
  <c r="L19" i="148"/>
  <c r="L20" i="148"/>
  <c r="L21" i="148"/>
  <c r="L22" i="148"/>
  <c r="L23" i="148"/>
  <c r="L24" i="148"/>
  <c r="L25" i="148"/>
  <c r="L26" i="148"/>
  <c r="L27" i="148"/>
  <c r="L28" i="148"/>
  <c r="L29" i="148"/>
  <c r="L30" i="148"/>
  <c r="L31" i="148"/>
  <c r="L32" i="148"/>
  <c r="L33" i="148"/>
  <c r="L34" i="148"/>
  <c r="L35" i="148"/>
  <c r="L36" i="148"/>
  <c r="L37" i="148"/>
  <c r="L38" i="148"/>
  <c r="L39" i="148"/>
  <c r="L40" i="148"/>
  <c r="L41" i="148"/>
  <c r="L42" i="148"/>
  <c r="L43" i="148"/>
  <c r="L44" i="148"/>
  <c r="L45" i="148"/>
  <c r="L46" i="148"/>
  <c r="L47" i="148"/>
  <c r="L48" i="148"/>
  <c r="L49" i="148"/>
  <c r="L50" i="148"/>
  <c r="L51" i="148"/>
  <c r="L52" i="148"/>
  <c r="L53" i="148"/>
  <c r="L54" i="148"/>
  <c r="L55" i="148"/>
  <c r="L56" i="148"/>
  <c r="L57" i="148"/>
  <c r="L58" i="148"/>
  <c r="L59" i="148"/>
  <c r="L60" i="148"/>
  <c r="L61" i="148"/>
  <c r="L62" i="148"/>
  <c r="L63" i="148"/>
  <c r="L64" i="148"/>
  <c r="L65" i="148"/>
  <c r="L66" i="148"/>
  <c r="L67" i="148"/>
  <c r="L68" i="148"/>
  <c r="L69" i="148"/>
  <c r="L70" i="148"/>
  <c r="L71" i="148"/>
  <c r="L72" i="148"/>
  <c r="L73" i="148"/>
  <c r="L74" i="148"/>
  <c r="L75" i="148"/>
  <c r="L76" i="148"/>
  <c r="L77" i="148"/>
  <c r="L78" i="148"/>
  <c r="L79" i="148"/>
  <c r="L80" i="148"/>
  <c r="L81" i="148"/>
  <c r="L82" i="148"/>
  <c r="L83" i="148"/>
  <c r="L84" i="148"/>
  <c r="L85" i="148"/>
  <c r="L86" i="148"/>
  <c r="L87" i="148"/>
  <c r="L88" i="148"/>
  <c r="L89" i="148"/>
  <c r="L90" i="148"/>
  <c r="L91" i="148"/>
  <c r="L92" i="148"/>
  <c r="L93" i="148"/>
  <c r="L94" i="148"/>
  <c r="L95" i="148"/>
  <c r="L96" i="148"/>
  <c r="L97" i="148"/>
  <c r="L98" i="148"/>
  <c r="L99" i="148"/>
  <c r="L100" i="148"/>
  <c r="L101" i="148"/>
  <c r="L102" i="148"/>
  <c r="L103" i="148"/>
  <c r="L104" i="148"/>
  <c r="L105" i="148"/>
  <c r="L106" i="148"/>
  <c r="L107" i="148"/>
  <c r="L108" i="148"/>
  <c r="L109" i="148"/>
  <c r="L110" i="148"/>
  <c r="L111" i="148"/>
  <c r="L112" i="148"/>
  <c r="L113" i="148"/>
  <c r="L114" i="148"/>
  <c r="L115" i="148"/>
  <c r="L116" i="148"/>
  <c r="L117" i="148"/>
  <c r="L118" i="148"/>
  <c r="L119" i="148"/>
  <c r="L120" i="148"/>
  <c r="L121" i="148"/>
  <c r="L122" i="148"/>
  <c r="L123" i="148"/>
  <c r="L124" i="148"/>
  <c r="L125" i="148"/>
  <c r="L126" i="148"/>
  <c r="L127" i="148"/>
  <c r="L128" i="148"/>
  <c r="L129" i="148"/>
  <c r="L130" i="148"/>
  <c r="L131" i="148"/>
  <c r="L132" i="148"/>
  <c r="L133" i="148"/>
  <c r="L134" i="148"/>
  <c r="L135" i="148"/>
  <c r="L136" i="148"/>
  <c r="L137" i="148"/>
  <c r="L138" i="148"/>
  <c r="L139" i="148"/>
  <c r="L140" i="148"/>
  <c r="L141" i="148"/>
  <c r="L142" i="148"/>
  <c r="L143" i="148"/>
  <c r="L144" i="148"/>
  <c r="L145" i="148"/>
  <c r="L146" i="148"/>
  <c r="L147" i="148"/>
  <c r="L148" i="148"/>
  <c r="L149" i="148"/>
  <c r="L150" i="148"/>
  <c r="L151" i="148"/>
  <c r="L152" i="148"/>
  <c r="L153" i="148"/>
  <c r="L154" i="148"/>
  <c r="L155" i="148"/>
  <c r="L156" i="148"/>
  <c r="L157" i="148"/>
  <c r="L158" i="148"/>
  <c r="L159" i="148"/>
  <c r="L160" i="148"/>
  <c r="L161" i="148"/>
  <c r="L162" i="148"/>
  <c r="L163" i="148"/>
  <c r="L164" i="148"/>
  <c r="L165" i="148"/>
  <c r="L166" i="148"/>
  <c r="L167" i="148"/>
  <c r="L168" i="148"/>
  <c r="L169" i="148"/>
  <c r="L170" i="148"/>
  <c r="L171" i="148"/>
  <c r="L172" i="148"/>
  <c r="L173" i="148"/>
  <c r="L174" i="148"/>
  <c r="L175" i="148"/>
  <c r="L176" i="148"/>
  <c r="L177" i="148"/>
  <c r="L178" i="148"/>
  <c r="L179" i="148"/>
  <c r="L180" i="148"/>
  <c r="L181" i="148"/>
  <c r="L182" i="148"/>
  <c r="L183" i="148"/>
  <c r="L184" i="148"/>
  <c r="L185" i="148"/>
  <c r="L186" i="148"/>
  <c r="L187" i="148"/>
  <c r="L188" i="148"/>
  <c r="L189" i="148"/>
  <c r="L190" i="148"/>
  <c r="L191" i="148"/>
  <c r="L192" i="148"/>
  <c r="L193" i="148"/>
  <c r="L194" i="148"/>
  <c r="L195" i="148"/>
  <c r="L196" i="148"/>
  <c r="L197" i="148"/>
  <c r="L198" i="148"/>
  <c r="L199" i="148"/>
  <c r="L200" i="148"/>
  <c r="L201" i="148"/>
  <c r="L202" i="148"/>
  <c r="L203" i="148"/>
  <c r="L204" i="148"/>
  <c r="L205" i="148"/>
  <c r="L206" i="148"/>
  <c r="L207" i="148"/>
  <c r="L208" i="148"/>
  <c r="L209" i="148"/>
  <c r="L210" i="148"/>
  <c r="L211" i="148"/>
  <c r="L212" i="148"/>
  <c r="L213" i="148"/>
  <c r="L214" i="148"/>
  <c r="L215" i="148"/>
  <c r="L216" i="148"/>
  <c r="L217" i="148"/>
  <c r="L218" i="148"/>
  <c r="L219" i="148"/>
  <c r="L220" i="148"/>
  <c r="L221" i="148"/>
  <c r="L222" i="148"/>
  <c r="L223" i="148"/>
  <c r="L224" i="148"/>
  <c r="L225" i="148"/>
  <c r="L226" i="148"/>
  <c r="L227" i="148"/>
  <c r="L228" i="148"/>
  <c r="L229" i="148"/>
  <c r="L230" i="148"/>
  <c r="L231" i="148"/>
  <c r="L232" i="148"/>
  <c r="L233" i="148"/>
  <c r="L234" i="148"/>
  <c r="L235" i="148"/>
  <c r="L236" i="148"/>
  <c r="L237" i="148"/>
  <c r="L238" i="148"/>
  <c r="L239" i="148"/>
  <c r="L240" i="148"/>
  <c r="L241" i="148"/>
  <c r="L242" i="148"/>
  <c r="L243" i="148"/>
  <c r="L244" i="148"/>
  <c r="L245" i="148"/>
  <c r="L246" i="148"/>
  <c r="L247" i="148"/>
  <c r="L248" i="148"/>
  <c r="L249" i="148"/>
  <c r="L250" i="148"/>
  <c r="L251" i="148"/>
  <c r="L252" i="148"/>
  <c r="L253" i="148"/>
  <c r="L254" i="148"/>
  <c r="L255" i="148"/>
  <c r="L256" i="148"/>
  <c r="L257" i="148"/>
  <c r="L258" i="148"/>
  <c r="L259" i="148"/>
  <c r="L260" i="148"/>
  <c r="L261" i="148"/>
  <c r="L262" i="148"/>
  <c r="L263" i="148"/>
  <c r="L264" i="148"/>
  <c r="L265" i="148"/>
  <c r="L266" i="148"/>
  <c r="L267" i="148"/>
  <c r="L268" i="148"/>
  <c r="L269" i="148"/>
  <c r="L270" i="148"/>
  <c r="L271" i="148"/>
  <c r="L272" i="148"/>
  <c r="L273" i="148"/>
  <c r="L274" i="148"/>
  <c r="L275" i="148"/>
  <c r="L276" i="148"/>
  <c r="L277" i="148"/>
  <c r="L278" i="148"/>
  <c r="L279" i="148"/>
  <c r="L280" i="148"/>
  <c r="L281" i="148"/>
  <c r="L282" i="148"/>
  <c r="L283" i="148"/>
  <c r="L284" i="148"/>
  <c r="L285" i="148"/>
  <c r="L286" i="148"/>
  <c r="L287" i="148"/>
  <c r="L288" i="148"/>
  <c r="L289" i="148"/>
  <c r="L290" i="148"/>
  <c r="L291" i="148"/>
  <c r="L292" i="148"/>
  <c r="L293" i="148"/>
  <c r="L294" i="148"/>
  <c r="L295" i="148"/>
  <c r="L296" i="148"/>
  <c r="L297" i="148"/>
  <c r="L298" i="148"/>
  <c r="L299" i="148"/>
  <c r="L300" i="148"/>
  <c r="L301" i="148"/>
  <c r="L302" i="148"/>
  <c r="L303" i="148"/>
  <c r="L304" i="148"/>
  <c r="L305" i="148"/>
  <c r="L306" i="148"/>
  <c r="L307" i="148"/>
  <c r="L308" i="148"/>
  <c r="L309" i="148"/>
  <c r="L310" i="148"/>
  <c r="L311" i="148"/>
  <c r="L312" i="148"/>
  <c r="L313" i="148"/>
  <c r="L314" i="148"/>
  <c r="L315" i="148"/>
  <c r="L316" i="148"/>
  <c r="L317" i="148"/>
  <c r="L318" i="148"/>
  <c r="L319" i="148"/>
  <c r="L320" i="148"/>
  <c r="L321" i="148"/>
  <c r="L322" i="148"/>
  <c r="L323" i="148"/>
  <c r="L324" i="148"/>
  <c r="L325" i="148"/>
  <c r="L326" i="148"/>
  <c r="L327" i="148"/>
  <c r="L328" i="148"/>
  <c r="L329" i="148"/>
  <c r="L330" i="148"/>
  <c r="L331" i="148"/>
  <c r="L332" i="148"/>
  <c r="L333" i="148"/>
  <c r="L334" i="148"/>
  <c r="L335" i="148"/>
  <c r="L336" i="148"/>
  <c r="L337" i="148"/>
  <c r="L338" i="148"/>
  <c r="L339" i="148"/>
  <c r="L340" i="148"/>
  <c r="L341" i="148"/>
  <c r="L342" i="148"/>
  <c r="L343" i="148"/>
  <c r="L344" i="148"/>
  <c r="L345" i="148"/>
  <c r="L346" i="148"/>
  <c r="L347" i="148"/>
  <c r="L348" i="148"/>
  <c r="L349" i="148"/>
  <c r="L350" i="148"/>
  <c r="L351" i="148"/>
  <c r="L352" i="148"/>
  <c r="L353" i="148"/>
  <c r="L354" i="148"/>
  <c r="L355" i="148"/>
  <c r="L356" i="148"/>
  <c r="L357" i="148"/>
  <c r="L358" i="148"/>
  <c r="L359" i="148"/>
  <c r="L360" i="148"/>
  <c r="L361" i="148"/>
  <c r="L362" i="148"/>
  <c r="L363" i="148"/>
  <c r="L364" i="148"/>
  <c r="L365" i="148"/>
  <c r="L366" i="148"/>
  <c r="L367" i="148"/>
  <c r="L368" i="148"/>
  <c r="L369" i="148"/>
  <c r="L370" i="148"/>
  <c r="L371" i="148"/>
  <c r="L372" i="148"/>
  <c r="L373" i="148"/>
  <c r="L374" i="148"/>
  <c r="L375" i="148"/>
  <c r="L376" i="148"/>
  <c r="L377" i="148"/>
  <c r="L378" i="148"/>
  <c r="L379" i="148"/>
  <c r="L380" i="148"/>
  <c r="L381" i="148"/>
  <c r="L383" i="148"/>
  <c r="L384" i="148"/>
  <c r="L385" i="148"/>
  <c r="L386" i="148"/>
  <c r="L387" i="148"/>
  <c r="L388" i="148"/>
  <c r="L389" i="148"/>
  <c r="L390" i="148"/>
  <c r="L391" i="148"/>
  <c r="L392" i="148"/>
  <c r="L393" i="148"/>
  <c r="L394" i="148"/>
  <c r="L395" i="148"/>
  <c r="L396" i="148"/>
  <c r="L397" i="148"/>
  <c r="L398" i="148"/>
  <c r="L399" i="148"/>
  <c r="L400" i="148"/>
  <c r="L401" i="148"/>
  <c r="L402" i="148"/>
  <c r="L403" i="148"/>
  <c r="L404" i="148"/>
  <c r="L405" i="148"/>
  <c r="L406" i="148"/>
  <c r="L407" i="148"/>
  <c r="L408" i="148"/>
  <c r="L409" i="148"/>
  <c r="L411" i="148"/>
  <c r="L412" i="148"/>
  <c r="L413" i="148"/>
  <c r="L414" i="148"/>
  <c r="L415" i="148"/>
  <c r="L416" i="148"/>
  <c r="L417" i="148"/>
  <c r="L418" i="148"/>
  <c r="L419" i="148"/>
  <c r="L420" i="148"/>
  <c r="L421" i="148"/>
  <c r="L422" i="148"/>
  <c r="L423" i="148"/>
  <c r="L424" i="148"/>
  <c r="L425" i="148"/>
  <c r="L426" i="148"/>
  <c r="L427" i="148"/>
  <c r="L428" i="148"/>
  <c r="L429" i="148"/>
  <c r="L430" i="148"/>
  <c r="L431" i="148"/>
  <c r="L432" i="148"/>
  <c r="L434" i="148"/>
  <c r="L435" i="148"/>
  <c r="L436" i="148"/>
  <c r="L437" i="148"/>
  <c r="L438" i="148"/>
  <c r="L439" i="148"/>
  <c r="L440" i="148"/>
  <c r="L441" i="148"/>
  <c r="L442" i="148"/>
  <c r="L443" i="148"/>
  <c r="L444" i="148"/>
  <c r="L445" i="148"/>
  <c r="L446" i="148"/>
  <c r="L447" i="148"/>
  <c r="L448" i="148"/>
  <c r="L449" i="148"/>
  <c r="L450" i="148"/>
  <c r="L451" i="148"/>
  <c r="L452" i="148"/>
  <c r="L453" i="148"/>
  <c r="L454" i="148"/>
  <c r="L455" i="148"/>
  <c r="L456" i="148"/>
  <c r="L457" i="148"/>
  <c r="L458" i="148"/>
  <c r="L459" i="148"/>
  <c r="L460" i="148"/>
  <c r="L461" i="148"/>
  <c r="L462" i="148"/>
  <c r="L463" i="148"/>
  <c r="L464" i="148"/>
  <c r="L465" i="148"/>
  <c r="L466" i="148"/>
  <c r="L467" i="148"/>
  <c r="L468" i="148"/>
  <c r="L469" i="148"/>
  <c r="L470" i="148"/>
  <c r="L471" i="148"/>
  <c r="L472" i="148"/>
  <c r="L473" i="148"/>
  <c r="L474" i="148"/>
  <c r="L475" i="148"/>
  <c r="L476" i="148"/>
  <c r="L477" i="148"/>
  <c r="L478" i="148"/>
  <c r="L479" i="148"/>
  <c r="L480" i="148"/>
  <c r="L481" i="148"/>
  <c r="L482" i="148"/>
  <c r="L483" i="148"/>
  <c r="L484" i="148"/>
  <c r="L485" i="148"/>
  <c r="L486" i="148"/>
  <c r="L487" i="148"/>
  <c r="L488" i="148"/>
  <c r="L489" i="148"/>
  <c r="L490" i="148"/>
  <c r="L491" i="148"/>
  <c r="L492" i="148"/>
  <c r="L493" i="148"/>
  <c r="L494" i="148"/>
  <c r="L495" i="148"/>
  <c r="L496" i="148"/>
  <c r="L497" i="148"/>
  <c r="L498" i="148"/>
  <c r="L499" i="148"/>
  <c r="L500" i="148"/>
  <c r="L501" i="148"/>
  <c r="L502" i="148"/>
  <c r="L503" i="148"/>
  <c r="L504" i="148"/>
  <c r="L505" i="148"/>
  <c r="L506" i="148"/>
  <c r="L507" i="148"/>
  <c r="L508" i="148"/>
  <c r="L509" i="148"/>
  <c r="L510" i="148"/>
  <c r="L511" i="148"/>
  <c r="L512" i="148"/>
  <c r="L513" i="148"/>
  <c r="L514" i="148"/>
  <c r="L515" i="148"/>
  <c r="L516" i="148"/>
  <c r="L517" i="148"/>
  <c r="L518" i="148"/>
  <c r="L519" i="148"/>
  <c r="L520" i="148"/>
  <c r="L521" i="148"/>
  <c r="L522" i="148"/>
  <c r="L523" i="148"/>
  <c r="L524" i="148"/>
  <c r="L525" i="148"/>
  <c r="L526" i="148"/>
  <c r="L527" i="148"/>
  <c r="L528" i="148"/>
  <c r="L529" i="148"/>
  <c r="L530" i="148"/>
  <c r="L531" i="148"/>
  <c r="L532" i="148"/>
  <c r="L533" i="148"/>
  <c r="L534" i="148"/>
  <c r="L535" i="148"/>
  <c r="L536" i="148"/>
  <c r="L537" i="148"/>
  <c r="L538" i="148"/>
  <c r="L539" i="148"/>
  <c r="L540" i="148"/>
  <c r="L541" i="148"/>
  <c r="L542" i="148"/>
  <c r="L543" i="148"/>
  <c r="L544" i="148"/>
  <c r="L545" i="148"/>
  <c r="L546" i="148"/>
  <c r="L547" i="148"/>
  <c r="L548" i="148"/>
  <c r="L549" i="148"/>
  <c r="L550" i="148"/>
  <c r="L551" i="148"/>
  <c r="L552" i="148"/>
  <c r="L553" i="148"/>
  <c r="L554" i="148"/>
  <c r="L555" i="148"/>
  <c r="L556" i="148"/>
  <c r="L557" i="148"/>
  <c r="L558" i="148"/>
  <c r="L559" i="148"/>
  <c r="L560" i="148"/>
  <c r="L561" i="148"/>
  <c r="L562" i="148"/>
  <c r="L563" i="148"/>
  <c r="L564" i="148"/>
  <c r="L565" i="148"/>
  <c r="L566" i="148"/>
  <c r="L567" i="148"/>
  <c r="L568" i="148"/>
  <c r="L569" i="148"/>
  <c r="L570" i="148"/>
  <c r="L571" i="148"/>
  <c r="L572" i="148"/>
  <c r="L573" i="148"/>
  <c r="L574" i="148"/>
  <c r="L575" i="148"/>
  <c r="L576" i="148"/>
  <c r="L577" i="148"/>
  <c r="L578" i="148"/>
  <c r="L579" i="148"/>
  <c r="L580" i="148"/>
  <c r="L581" i="148"/>
  <c r="L582" i="148"/>
  <c r="L583" i="148"/>
  <c r="L584" i="148"/>
  <c r="L585" i="148"/>
  <c r="L586" i="148"/>
  <c r="L587" i="148"/>
  <c r="L588" i="148"/>
  <c r="L589" i="148"/>
  <c r="L590" i="148"/>
  <c r="L591" i="148"/>
  <c r="L592" i="148"/>
  <c r="L593" i="148"/>
  <c r="L594" i="148"/>
  <c r="L595" i="148"/>
  <c r="L596" i="148"/>
  <c r="L597" i="148"/>
  <c r="L598" i="148"/>
  <c r="L599" i="148"/>
  <c r="L600" i="148"/>
  <c r="L601" i="148"/>
  <c r="L602" i="148"/>
  <c r="L603" i="148"/>
  <c r="L604" i="148"/>
  <c r="L605" i="148"/>
  <c r="L606" i="148"/>
  <c r="L607" i="148"/>
  <c r="L608" i="148"/>
  <c r="L609" i="148"/>
  <c r="L610" i="148"/>
  <c r="L611" i="148"/>
  <c r="L612" i="148"/>
  <c r="L613" i="148"/>
  <c r="L614" i="148"/>
  <c r="L615" i="148"/>
  <c r="L616" i="148"/>
  <c r="L617" i="148"/>
  <c r="L618" i="148"/>
  <c r="L619" i="148"/>
  <c r="L620" i="148"/>
  <c r="L621" i="148"/>
  <c r="L622" i="148"/>
  <c r="L623" i="148"/>
  <c r="L624" i="148"/>
  <c r="L625" i="148"/>
  <c r="L626" i="148"/>
  <c r="L627" i="148"/>
  <c r="L628" i="148"/>
  <c r="L629" i="148"/>
  <c r="L630" i="148"/>
  <c r="L631" i="148"/>
  <c r="L632" i="148"/>
  <c r="L633" i="148"/>
  <c r="L634" i="148"/>
  <c r="L635" i="148"/>
  <c r="L636" i="148"/>
  <c r="L637" i="148"/>
  <c r="L638" i="148"/>
  <c r="L639" i="148"/>
  <c r="L640" i="148"/>
  <c r="L641" i="148"/>
  <c r="L642" i="148"/>
  <c r="L643" i="148"/>
  <c r="L644" i="148"/>
  <c r="L645" i="148"/>
  <c r="L646" i="148"/>
  <c r="L647" i="148"/>
  <c r="L648" i="148"/>
  <c r="L649" i="148"/>
  <c r="L650" i="148"/>
  <c r="L651" i="148"/>
  <c r="L652" i="148"/>
  <c r="L653" i="148"/>
  <c r="L654" i="148"/>
  <c r="L655" i="148"/>
  <c r="L656" i="148"/>
  <c r="L657" i="148"/>
  <c r="L658" i="148"/>
  <c r="L659" i="148"/>
  <c r="L660" i="148"/>
  <c r="L661" i="148"/>
  <c r="L662" i="148"/>
  <c r="L663" i="148"/>
  <c r="L664" i="148"/>
  <c r="L665" i="148"/>
  <c r="L666" i="148"/>
  <c r="L667" i="148"/>
  <c r="L668" i="148"/>
  <c r="L669" i="148"/>
  <c r="L670" i="148"/>
  <c r="L671" i="148"/>
  <c r="L672" i="148"/>
  <c r="L673" i="148"/>
  <c r="L674" i="148"/>
  <c r="L675" i="148"/>
  <c r="L676" i="148"/>
  <c r="L677" i="148"/>
  <c r="L678" i="148"/>
  <c r="L679" i="148"/>
  <c r="L680" i="148"/>
  <c r="L681" i="148"/>
  <c r="L682" i="148"/>
  <c r="L683" i="148"/>
  <c r="L684" i="148"/>
  <c r="L685" i="148"/>
  <c r="L686" i="148"/>
  <c r="L687" i="148"/>
  <c r="L688" i="148"/>
  <c r="L689" i="148"/>
  <c r="L690" i="148"/>
  <c r="L691" i="148"/>
  <c r="L692" i="148"/>
  <c r="L693" i="148"/>
  <c r="L694" i="148"/>
  <c r="L695" i="148"/>
  <c r="L696" i="148"/>
  <c r="L697" i="148"/>
  <c r="L698" i="148"/>
  <c r="L699" i="148"/>
  <c r="L700" i="148"/>
  <c r="L701" i="148"/>
  <c r="L702" i="148"/>
  <c r="L703" i="148"/>
  <c r="L704" i="148"/>
  <c r="L705" i="148"/>
  <c r="L706" i="148"/>
  <c r="L707" i="148"/>
  <c r="L708" i="148"/>
  <c r="L709" i="148"/>
  <c r="L710" i="148"/>
  <c r="L711" i="148"/>
  <c r="L712" i="148"/>
  <c r="L713" i="148"/>
  <c r="L714" i="148"/>
  <c r="L715" i="148"/>
  <c r="L716" i="148"/>
  <c r="L717" i="148"/>
  <c r="L718" i="148"/>
  <c r="L719" i="148"/>
  <c r="L720" i="148"/>
  <c r="L721" i="148"/>
  <c r="L722" i="148"/>
  <c r="L723" i="148"/>
  <c r="L724" i="148"/>
  <c r="L725" i="148"/>
  <c r="L726" i="148"/>
  <c r="L727" i="148"/>
  <c r="L728" i="148"/>
  <c r="L729" i="148"/>
  <c r="L730" i="148"/>
  <c r="L731" i="148"/>
  <c r="L732" i="148"/>
  <c r="L733" i="148"/>
  <c r="L734" i="148"/>
  <c r="L735" i="148"/>
  <c r="L736" i="148"/>
  <c r="L737" i="148"/>
  <c r="L738" i="148"/>
  <c r="L739" i="148"/>
  <c r="L740" i="148"/>
  <c r="L741" i="148"/>
  <c r="L742" i="148"/>
  <c r="L743" i="148"/>
  <c r="L744" i="148"/>
  <c r="L745" i="148"/>
  <c r="L746" i="148"/>
  <c r="L747" i="148"/>
  <c r="L748" i="148"/>
  <c r="L749" i="148"/>
  <c r="L750" i="148"/>
  <c r="L751" i="148"/>
  <c r="L752" i="148"/>
  <c r="L753" i="148"/>
  <c r="L754" i="148"/>
  <c r="L755" i="148"/>
  <c r="L756" i="148"/>
  <c r="L757" i="148"/>
  <c r="L758" i="148"/>
  <c r="L759" i="148"/>
  <c r="L760" i="148"/>
  <c r="L761" i="148"/>
  <c r="L762" i="148"/>
  <c r="L763" i="148"/>
  <c r="L764" i="148"/>
  <c r="L765" i="148"/>
  <c r="L766" i="148"/>
  <c r="L767" i="148"/>
  <c r="L768" i="148"/>
  <c r="L769" i="148"/>
  <c r="L770" i="148"/>
  <c r="L771" i="148"/>
  <c r="L772" i="148"/>
  <c r="L773" i="148"/>
  <c r="L774" i="148"/>
  <c r="L775" i="148"/>
  <c r="L776" i="148"/>
  <c r="L777" i="148"/>
  <c r="L778" i="148"/>
  <c r="L779" i="148"/>
  <c r="L780" i="148"/>
  <c r="L781" i="148"/>
  <c r="L782" i="148"/>
  <c r="L783" i="148"/>
  <c r="L784" i="148"/>
  <c r="L785" i="148"/>
  <c r="L786" i="148"/>
  <c r="L787" i="148"/>
  <c r="L788" i="148"/>
  <c r="L789" i="148"/>
  <c r="L790" i="148"/>
  <c r="L791" i="148"/>
  <c r="L792" i="148"/>
  <c r="L793" i="148"/>
  <c r="L794" i="148"/>
  <c r="L795" i="148"/>
  <c r="L796" i="148"/>
  <c r="L797" i="148"/>
  <c r="L798" i="148"/>
  <c r="L799" i="148"/>
  <c r="L800" i="148"/>
  <c r="L801" i="148"/>
  <c r="L802" i="148"/>
  <c r="L803" i="148"/>
  <c r="L804" i="148"/>
  <c r="L805" i="148"/>
  <c r="L806" i="148"/>
  <c r="L807" i="148"/>
  <c r="L808" i="148"/>
  <c r="L809" i="148"/>
  <c r="L810" i="148"/>
  <c r="L811" i="148"/>
  <c r="L812" i="148"/>
  <c r="L813" i="148"/>
  <c r="L814" i="148"/>
  <c r="L815" i="148"/>
  <c r="L816" i="148"/>
  <c r="L817" i="148"/>
  <c r="L818" i="148"/>
  <c r="L819" i="148"/>
  <c r="L820" i="148"/>
  <c r="L821" i="148"/>
  <c r="L822" i="148"/>
  <c r="L823" i="148"/>
  <c r="L824" i="148"/>
  <c r="L825" i="148"/>
  <c r="L826" i="148"/>
  <c r="L827" i="148"/>
  <c r="L828" i="148"/>
  <c r="L829" i="148"/>
  <c r="L830" i="148"/>
  <c r="L831" i="148"/>
  <c r="L832" i="148"/>
  <c r="L833" i="148"/>
  <c r="L835" i="148"/>
  <c r="L836" i="148"/>
  <c r="L837" i="148"/>
  <c r="L838" i="148"/>
  <c r="L839" i="148"/>
  <c r="L840" i="148"/>
  <c r="L841" i="148"/>
  <c r="L842" i="148"/>
  <c r="L843" i="148"/>
  <c r="L844" i="148"/>
  <c r="L845" i="148"/>
  <c r="L846" i="148"/>
  <c r="L847" i="148"/>
  <c r="L848" i="148"/>
  <c r="L849" i="148"/>
  <c r="L850" i="148"/>
  <c r="L851" i="148"/>
  <c r="L852" i="148"/>
  <c r="L853" i="148"/>
  <c r="L854" i="148"/>
  <c r="L855" i="148"/>
  <c r="L856" i="148"/>
  <c r="L857" i="148"/>
  <c r="L858" i="148"/>
  <c r="L859" i="148"/>
  <c r="L860" i="148"/>
  <c r="L861" i="148"/>
  <c r="L862" i="148"/>
  <c r="L863" i="148"/>
  <c r="L864" i="148"/>
  <c r="L865" i="148"/>
  <c r="L866" i="148"/>
  <c r="L867" i="148"/>
  <c r="L868" i="148"/>
  <c r="L869" i="148"/>
  <c r="L870" i="148"/>
  <c r="L871" i="148"/>
  <c r="L872" i="148"/>
  <c r="L873" i="148"/>
  <c r="L874" i="148"/>
  <c r="L875" i="148"/>
  <c r="L876" i="148"/>
  <c r="L877" i="148"/>
  <c r="L878" i="148"/>
  <c r="L879" i="148"/>
  <c r="L880" i="148"/>
  <c r="L881" i="148"/>
  <c r="L882" i="148"/>
  <c r="L883" i="148"/>
  <c r="L884" i="148"/>
  <c r="L885" i="148"/>
  <c r="L886" i="148"/>
  <c r="L887" i="148"/>
  <c r="L888" i="148"/>
  <c r="L889" i="148"/>
  <c r="L890" i="148"/>
  <c r="L891" i="148"/>
  <c r="L892" i="148"/>
  <c r="L893" i="148"/>
  <c r="L894" i="148"/>
  <c r="L895" i="148"/>
  <c r="L896" i="148"/>
  <c r="L897" i="148"/>
  <c r="L898" i="148"/>
  <c r="L899" i="148"/>
  <c r="L900" i="148"/>
  <c r="L901" i="148"/>
  <c r="L902" i="148"/>
  <c r="L903" i="148"/>
  <c r="L904" i="148"/>
  <c r="L905" i="148"/>
  <c r="L906" i="148"/>
  <c r="L907" i="148"/>
  <c r="L908" i="148"/>
  <c r="L909" i="148"/>
  <c r="L910" i="148"/>
  <c r="L911" i="148"/>
  <c r="L912" i="148"/>
  <c r="L913" i="148"/>
  <c r="L914" i="148"/>
  <c r="L915" i="148"/>
  <c r="L916" i="148"/>
  <c r="L917" i="148"/>
  <c r="L918" i="148"/>
  <c r="L919" i="148"/>
  <c r="L920" i="148"/>
  <c r="L921" i="148"/>
  <c r="L922" i="148"/>
  <c r="L923" i="148"/>
  <c r="L924" i="148"/>
  <c r="L925" i="148"/>
  <c r="L926" i="148"/>
  <c r="L927" i="148"/>
  <c r="L928" i="148"/>
  <c r="L929" i="148"/>
  <c r="L930" i="148"/>
  <c r="L931" i="148"/>
  <c r="L932" i="148"/>
  <c r="L933" i="148"/>
  <c r="L934" i="148"/>
  <c r="L935" i="148"/>
  <c r="L936" i="148"/>
  <c r="L937" i="148"/>
  <c r="L938" i="148"/>
  <c r="L939" i="148"/>
  <c r="L940" i="148"/>
  <c r="L941" i="148"/>
  <c r="L942" i="148"/>
  <c r="L943" i="148"/>
  <c r="L944" i="148"/>
  <c r="L945" i="148"/>
  <c r="L946" i="148"/>
  <c r="L947" i="148"/>
  <c r="L948" i="148"/>
  <c r="L949" i="148"/>
  <c r="L950" i="148"/>
  <c r="L951" i="148"/>
  <c r="L952" i="148"/>
  <c r="L953" i="148"/>
  <c r="L954" i="148"/>
  <c r="L955" i="148"/>
  <c r="L956" i="148"/>
  <c r="L957" i="148"/>
  <c r="L958" i="148"/>
  <c r="L959" i="148"/>
  <c r="L960" i="148"/>
  <c r="L961" i="148"/>
  <c r="L962" i="148"/>
  <c r="L963" i="148"/>
  <c r="L964" i="148"/>
  <c r="L965" i="148"/>
  <c r="L966" i="148"/>
  <c r="L967" i="148"/>
  <c r="L968" i="148"/>
  <c r="L969" i="148"/>
  <c r="L970" i="148"/>
  <c r="L971" i="148"/>
  <c r="L972" i="148"/>
  <c r="L973" i="148"/>
  <c r="L974" i="148"/>
  <c r="L975" i="148"/>
  <c r="L976" i="148"/>
  <c r="L977" i="148"/>
  <c r="L978" i="148"/>
  <c r="L979" i="148"/>
  <c r="L980" i="148"/>
  <c r="L981" i="148"/>
  <c r="L982" i="148"/>
  <c r="L983" i="148"/>
  <c r="L984" i="148"/>
  <c r="L985" i="148"/>
  <c r="L986" i="148"/>
  <c r="L987" i="148"/>
  <c r="L988" i="148"/>
  <c r="L989" i="148"/>
  <c r="L990" i="148"/>
  <c r="L991" i="148"/>
  <c r="L992" i="148"/>
  <c r="L993" i="148"/>
  <c r="L994" i="148"/>
  <c r="L995" i="148"/>
  <c r="L996" i="148"/>
  <c r="L997" i="148"/>
  <c r="L998" i="148"/>
  <c r="L999" i="148"/>
  <c r="L1000" i="148"/>
  <c r="L1001" i="148"/>
  <c r="L1002" i="148"/>
  <c r="L1003" i="148"/>
  <c r="L1004" i="148"/>
  <c r="L1005" i="148"/>
  <c r="L1006" i="148"/>
  <c r="L1007" i="148"/>
  <c r="L1008" i="148"/>
  <c r="L1009" i="148"/>
  <c r="L1010" i="148"/>
  <c r="L1011" i="148"/>
  <c r="L1012" i="148"/>
  <c r="L1013" i="148"/>
  <c r="L1014" i="148"/>
  <c r="L1015" i="148"/>
  <c r="L1016" i="148"/>
  <c r="L1017" i="148"/>
  <c r="L1018" i="148"/>
  <c r="L1019" i="148"/>
  <c r="L1020" i="148"/>
  <c r="L1021" i="148"/>
  <c r="L1022" i="148"/>
  <c r="L1023" i="148"/>
  <c r="L1024" i="148"/>
  <c r="L1025" i="148"/>
  <c r="L1026" i="148"/>
  <c r="L1027" i="148"/>
  <c r="L1028" i="148"/>
  <c r="L1029" i="148"/>
  <c r="L1030" i="148"/>
  <c r="L1031" i="148"/>
  <c r="L1032" i="148"/>
  <c r="L1033" i="148"/>
  <c r="L1034" i="148"/>
  <c r="L1035" i="148"/>
  <c r="L1036" i="148"/>
  <c r="L1037" i="148"/>
  <c r="L1038" i="148"/>
  <c r="L1039" i="148"/>
  <c r="L1040" i="148"/>
  <c r="L1041" i="148"/>
  <c r="L1042" i="148"/>
  <c r="L1043" i="148"/>
  <c r="L1044" i="148"/>
  <c r="L1045" i="148"/>
  <c r="L1046" i="148"/>
  <c r="L1047" i="148"/>
  <c r="L1048" i="148"/>
  <c r="L1049" i="148"/>
  <c r="L1050" i="148"/>
  <c r="L1051" i="148"/>
  <c r="L1052" i="148"/>
  <c r="L1053" i="148"/>
  <c r="L1054" i="148"/>
  <c r="L1055" i="148"/>
  <c r="L1056" i="148"/>
  <c r="L1057" i="148"/>
  <c r="L1058" i="148"/>
  <c r="L1059" i="148"/>
  <c r="L1060" i="148"/>
  <c r="L1061" i="148"/>
  <c r="L1062" i="148"/>
  <c r="L1063" i="148"/>
  <c r="L1064" i="148"/>
  <c r="L1065" i="148"/>
  <c r="L1066" i="148"/>
  <c r="L1067" i="148"/>
  <c r="L1068" i="148"/>
  <c r="L1069" i="148"/>
  <c r="L1070" i="148"/>
  <c r="L1071" i="148"/>
  <c r="L1072" i="148"/>
  <c r="L1073" i="148"/>
  <c r="L1074" i="148"/>
  <c r="L1075" i="148"/>
  <c r="L1076" i="148"/>
  <c r="L1077" i="148"/>
  <c r="L1078" i="148"/>
  <c r="L1079" i="148"/>
  <c r="L1080" i="148"/>
  <c r="L1081" i="148"/>
  <c r="J3" i="148"/>
  <c r="J4" i="148"/>
  <c r="J5" i="148"/>
  <c r="J6" i="148"/>
  <c r="J7" i="148"/>
  <c r="J8" i="148"/>
  <c r="J9" i="148"/>
  <c r="J10" i="148"/>
  <c r="J11" i="148"/>
  <c r="J12" i="148"/>
  <c r="J13" i="148"/>
  <c r="J14" i="148"/>
  <c r="J15" i="148"/>
  <c r="J16" i="148"/>
  <c r="J17" i="148"/>
  <c r="J18" i="148"/>
  <c r="J19" i="148"/>
  <c r="J20" i="148"/>
  <c r="J21" i="148"/>
  <c r="J22" i="148"/>
  <c r="J23" i="148"/>
  <c r="J24" i="148"/>
  <c r="J25" i="148"/>
  <c r="J26" i="148"/>
  <c r="J27" i="148"/>
  <c r="J28" i="148"/>
  <c r="J29" i="148"/>
  <c r="J30" i="148"/>
  <c r="J31" i="148"/>
  <c r="J32" i="148"/>
  <c r="J33" i="148"/>
  <c r="J34" i="148"/>
  <c r="J35" i="148"/>
  <c r="J36" i="148"/>
  <c r="J37" i="148"/>
  <c r="J38" i="148"/>
  <c r="J39" i="148"/>
  <c r="J40" i="148"/>
  <c r="J41" i="148"/>
  <c r="J42" i="148"/>
  <c r="J43" i="148"/>
  <c r="J44" i="148"/>
  <c r="J45" i="148"/>
  <c r="J46" i="148"/>
  <c r="J47" i="148"/>
  <c r="J48" i="148"/>
  <c r="J49" i="148"/>
  <c r="J50" i="148"/>
  <c r="J51" i="148"/>
  <c r="J52" i="148"/>
  <c r="J53" i="148"/>
  <c r="J54" i="148"/>
  <c r="J55" i="148"/>
  <c r="J56" i="148"/>
  <c r="J57" i="148"/>
  <c r="J58" i="148"/>
  <c r="J59" i="148"/>
  <c r="J60" i="148"/>
  <c r="J61" i="148"/>
  <c r="J62" i="148"/>
  <c r="J63" i="148"/>
  <c r="J64" i="148"/>
  <c r="J65" i="148"/>
  <c r="J66" i="148"/>
  <c r="J67" i="148"/>
  <c r="J68" i="148"/>
  <c r="J69" i="148"/>
  <c r="J70" i="148"/>
  <c r="J71" i="148"/>
  <c r="J72" i="148"/>
  <c r="J73" i="148"/>
  <c r="J74" i="148"/>
  <c r="J75" i="148"/>
  <c r="J76" i="148"/>
  <c r="J77" i="148"/>
  <c r="J78" i="148"/>
  <c r="J79" i="148"/>
  <c r="J80" i="148"/>
  <c r="J81" i="148"/>
  <c r="J82" i="148"/>
  <c r="J83" i="148"/>
  <c r="J84" i="148"/>
  <c r="J85" i="148"/>
  <c r="J86" i="148"/>
  <c r="J87" i="148"/>
  <c r="J88" i="148"/>
  <c r="J89" i="148"/>
  <c r="J90" i="148"/>
  <c r="J91" i="148"/>
  <c r="J92" i="148"/>
  <c r="J93" i="148"/>
  <c r="J94" i="148"/>
  <c r="J95" i="148"/>
  <c r="J96" i="148"/>
  <c r="J97" i="148"/>
  <c r="J98" i="148"/>
  <c r="J99" i="148"/>
  <c r="J100" i="148"/>
  <c r="J101" i="148"/>
  <c r="J102" i="148"/>
  <c r="J103" i="148"/>
  <c r="J104" i="148"/>
  <c r="J105" i="148"/>
  <c r="J106" i="148"/>
  <c r="J107" i="148"/>
  <c r="J108" i="148"/>
  <c r="J109" i="148"/>
  <c r="J110" i="148"/>
  <c r="J111" i="148"/>
  <c r="J112" i="148"/>
  <c r="J113" i="148"/>
  <c r="J114" i="148"/>
  <c r="J115" i="148"/>
  <c r="J116" i="148"/>
  <c r="J117" i="148"/>
  <c r="J118" i="148"/>
  <c r="J119" i="148"/>
  <c r="J120" i="148"/>
  <c r="J121" i="148"/>
  <c r="J122" i="148"/>
  <c r="J123" i="148"/>
  <c r="J124" i="148"/>
  <c r="J125" i="148"/>
  <c r="J126" i="148"/>
  <c r="J127" i="148"/>
  <c r="J128" i="148"/>
  <c r="J129" i="148"/>
  <c r="J130" i="148"/>
  <c r="J131" i="148"/>
  <c r="J132" i="148"/>
  <c r="J133" i="148"/>
  <c r="J134" i="148"/>
  <c r="J135" i="148"/>
  <c r="J136" i="148"/>
  <c r="J137" i="148"/>
  <c r="J138" i="148"/>
  <c r="J139" i="148"/>
  <c r="J140" i="148"/>
  <c r="J141" i="148"/>
  <c r="J142" i="148"/>
  <c r="J143" i="148"/>
  <c r="J144" i="148"/>
  <c r="J145" i="148"/>
  <c r="J146" i="148"/>
  <c r="J147" i="148"/>
  <c r="J148" i="148"/>
  <c r="J149" i="148"/>
  <c r="J150" i="148"/>
  <c r="J151" i="148"/>
  <c r="J152" i="148"/>
  <c r="J153" i="148"/>
  <c r="J154" i="148"/>
  <c r="J155" i="148"/>
  <c r="J156" i="148"/>
  <c r="J157" i="148"/>
  <c r="J158" i="148"/>
  <c r="J159" i="148"/>
  <c r="J160" i="148"/>
  <c r="J161" i="148"/>
  <c r="J162" i="148"/>
  <c r="J163" i="148"/>
  <c r="J164" i="148"/>
  <c r="J165" i="148"/>
  <c r="J166" i="148"/>
  <c r="J167" i="148"/>
  <c r="J168" i="148"/>
  <c r="J169" i="148"/>
  <c r="J170" i="148"/>
  <c r="J171" i="148"/>
  <c r="J172" i="148"/>
  <c r="J173" i="148"/>
  <c r="J174" i="148"/>
  <c r="J175" i="148"/>
  <c r="J176" i="148"/>
  <c r="J177" i="148"/>
  <c r="J178" i="148"/>
  <c r="J179" i="148"/>
  <c r="J180" i="148"/>
  <c r="J181" i="148"/>
  <c r="J182" i="148"/>
  <c r="J183" i="148"/>
  <c r="J184" i="148"/>
  <c r="J185" i="148"/>
  <c r="J186" i="148"/>
  <c r="J187" i="148"/>
  <c r="J188" i="148"/>
  <c r="J189" i="148"/>
  <c r="J190" i="148"/>
  <c r="J191" i="148"/>
  <c r="J192" i="148"/>
  <c r="J193" i="148"/>
  <c r="J194" i="148"/>
  <c r="J195" i="148"/>
  <c r="J196" i="148"/>
  <c r="J197" i="148"/>
  <c r="J198" i="148"/>
  <c r="J199" i="148"/>
  <c r="J200" i="148"/>
  <c r="J201" i="148"/>
  <c r="J202" i="148"/>
  <c r="J203" i="148"/>
  <c r="J204" i="148"/>
  <c r="J205" i="148"/>
  <c r="J206" i="148"/>
  <c r="J207" i="148"/>
  <c r="P270" i="148" s="1"/>
  <c r="J208" i="148"/>
  <c r="J209" i="148"/>
  <c r="J210" i="148"/>
  <c r="J211" i="148"/>
  <c r="J212" i="148"/>
  <c r="J213" i="148"/>
  <c r="J214" i="148"/>
  <c r="J215" i="148"/>
  <c r="J216" i="148"/>
  <c r="J217" i="148"/>
  <c r="J218" i="148"/>
  <c r="J219" i="148"/>
  <c r="J220" i="148"/>
  <c r="J221" i="148"/>
  <c r="J222" i="148"/>
  <c r="J223" i="148"/>
  <c r="J224" i="148"/>
  <c r="J225" i="148"/>
  <c r="J226" i="148"/>
  <c r="J227" i="148"/>
  <c r="J228" i="148"/>
  <c r="J229" i="148"/>
  <c r="J230" i="148"/>
  <c r="J231" i="148"/>
  <c r="J232" i="148"/>
  <c r="J233" i="148"/>
  <c r="J234" i="148"/>
  <c r="J235" i="148"/>
  <c r="J236" i="148"/>
  <c r="J237" i="148"/>
  <c r="J238" i="148"/>
  <c r="J239" i="148"/>
  <c r="J240" i="148"/>
  <c r="J241" i="148"/>
  <c r="J242" i="148"/>
  <c r="J243" i="148"/>
  <c r="J244" i="148"/>
  <c r="J245" i="148"/>
  <c r="J246" i="148"/>
  <c r="J247" i="148"/>
  <c r="J248" i="148"/>
  <c r="J249" i="148"/>
  <c r="J250" i="148"/>
  <c r="J251" i="148"/>
  <c r="J252" i="148"/>
  <c r="J253" i="148"/>
  <c r="J254" i="148"/>
  <c r="J255" i="148"/>
  <c r="J256" i="148"/>
  <c r="J257" i="148"/>
  <c r="J258" i="148"/>
  <c r="J259" i="148"/>
  <c r="J260" i="148"/>
  <c r="J261" i="148"/>
  <c r="J262" i="148"/>
  <c r="J263" i="148"/>
  <c r="J264" i="148"/>
  <c r="J265" i="148"/>
  <c r="J266" i="148"/>
  <c r="J267" i="148"/>
  <c r="J268" i="148"/>
  <c r="J269" i="148"/>
  <c r="J270" i="148"/>
  <c r="J271" i="148"/>
  <c r="J272" i="148"/>
  <c r="J273" i="148"/>
  <c r="J274" i="148"/>
  <c r="J275" i="148"/>
  <c r="J276" i="148"/>
  <c r="J277" i="148"/>
  <c r="J278" i="148"/>
  <c r="J279" i="148"/>
  <c r="J280" i="148"/>
  <c r="J281" i="148"/>
  <c r="J282" i="148"/>
  <c r="J283" i="148"/>
  <c r="J284" i="148"/>
  <c r="J285" i="148"/>
  <c r="J286" i="148"/>
  <c r="J287" i="148"/>
  <c r="J288" i="148"/>
  <c r="J289" i="148"/>
  <c r="J290" i="148"/>
  <c r="J291" i="148"/>
  <c r="J292" i="148"/>
  <c r="J293" i="148"/>
  <c r="J294" i="148"/>
  <c r="J295" i="148"/>
  <c r="J296" i="148"/>
  <c r="J297" i="148"/>
  <c r="J298" i="148"/>
  <c r="J299" i="148"/>
  <c r="J300" i="148"/>
  <c r="J301" i="148"/>
  <c r="J302" i="148"/>
  <c r="J303" i="148"/>
  <c r="J304" i="148"/>
  <c r="J305" i="148"/>
  <c r="J306" i="148"/>
  <c r="J307" i="148"/>
  <c r="J308" i="148"/>
  <c r="J309" i="148"/>
  <c r="J310" i="148"/>
  <c r="J311" i="148"/>
  <c r="J312" i="148"/>
  <c r="J313" i="148"/>
  <c r="J314" i="148"/>
  <c r="J315" i="148"/>
  <c r="J316" i="148"/>
  <c r="J317" i="148"/>
  <c r="J318" i="148"/>
  <c r="J319" i="148"/>
  <c r="J320" i="148"/>
  <c r="J321" i="148"/>
  <c r="J322" i="148"/>
  <c r="J323" i="148"/>
  <c r="J324" i="148"/>
  <c r="J325" i="148"/>
  <c r="J326" i="148"/>
  <c r="J327" i="148"/>
  <c r="J328" i="148"/>
  <c r="J329" i="148"/>
  <c r="J330" i="148"/>
  <c r="J331" i="148"/>
  <c r="J332" i="148"/>
  <c r="J333" i="148"/>
  <c r="J334" i="148"/>
  <c r="J335" i="148"/>
  <c r="J336" i="148"/>
  <c r="J337" i="148"/>
  <c r="J338" i="148"/>
  <c r="J339" i="148"/>
  <c r="J340" i="148"/>
  <c r="J341" i="148"/>
  <c r="J342" i="148"/>
  <c r="J343" i="148"/>
  <c r="J344" i="148"/>
  <c r="J345" i="148"/>
  <c r="J346" i="148"/>
  <c r="J347" i="148"/>
  <c r="J348" i="148"/>
  <c r="J349" i="148"/>
  <c r="J350" i="148"/>
  <c r="J351" i="148"/>
  <c r="J352" i="148"/>
  <c r="J353" i="148"/>
  <c r="J354" i="148"/>
  <c r="J355" i="148"/>
  <c r="J356" i="148"/>
  <c r="J357" i="148"/>
  <c r="J358" i="148"/>
  <c r="J359" i="148"/>
  <c r="J360" i="148"/>
  <c r="J361" i="148"/>
  <c r="J362" i="148"/>
  <c r="J363" i="148"/>
  <c r="J364" i="148"/>
  <c r="J365" i="148"/>
  <c r="J366" i="148"/>
  <c r="J367" i="148"/>
  <c r="J368" i="148"/>
  <c r="J369" i="148"/>
  <c r="J370" i="148"/>
  <c r="J371" i="148"/>
  <c r="J372" i="148"/>
  <c r="J373" i="148"/>
  <c r="J374" i="148"/>
  <c r="J375" i="148"/>
  <c r="J376" i="148"/>
  <c r="J377" i="148"/>
  <c r="J378" i="148"/>
  <c r="J379" i="148"/>
  <c r="J380" i="148"/>
  <c r="J381" i="148"/>
  <c r="J382" i="148"/>
  <c r="J383" i="148"/>
  <c r="J384" i="148"/>
  <c r="J385" i="148"/>
  <c r="J386" i="148"/>
  <c r="J387" i="148"/>
  <c r="J388" i="148"/>
  <c r="J389" i="148"/>
  <c r="J390" i="148"/>
  <c r="J391" i="148"/>
  <c r="J392" i="148"/>
  <c r="J393" i="148"/>
  <c r="J394" i="148"/>
  <c r="J395" i="148"/>
  <c r="J396" i="148"/>
  <c r="J397" i="148"/>
  <c r="J398" i="148"/>
  <c r="J399" i="148"/>
  <c r="J400" i="148"/>
  <c r="J401" i="148"/>
  <c r="J402" i="148"/>
  <c r="J403" i="148"/>
  <c r="J404" i="148"/>
  <c r="J405" i="148"/>
  <c r="J406" i="148"/>
  <c r="J407" i="148"/>
  <c r="J408" i="148"/>
  <c r="J409" i="148"/>
  <c r="J410" i="148"/>
  <c r="J411" i="148"/>
  <c r="J412" i="148"/>
  <c r="J413" i="148"/>
  <c r="J414" i="148"/>
  <c r="J415" i="148"/>
  <c r="J416" i="148"/>
  <c r="J417" i="148"/>
  <c r="J418" i="148"/>
  <c r="J419" i="148"/>
  <c r="J420" i="148"/>
  <c r="J421" i="148"/>
  <c r="J422" i="148"/>
  <c r="J423" i="148"/>
  <c r="J424" i="148"/>
  <c r="J425" i="148"/>
  <c r="J426" i="148"/>
  <c r="J427" i="148"/>
  <c r="J428" i="148"/>
  <c r="J429" i="148"/>
  <c r="J430" i="148"/>
  <c r="J431" i="148"/>
  <c r="J432" i="148"/>
  <c r="J433" i="148"/>
  <c r="J434" i="148"/>
  <c r="J435" i="148"/>
  <c r="J436" i="148"/>
  <c r="J437" i="148"/>
  <c r="J438" i="148"/>
  <c r="J439" i="148"/>
  <c r="J440" i="148"/>
  <c r="J441" i="148"/>
  <c r="J442" i="148"/>
  <c r="J443" i="148"/>
  <c r="J444" i="148"/>
  <c r="J445" i="148"/>
  <c r="J446" i="148"/>
  <c r="J447" i="148"/>
  <c r="J448" i="148"/>
  <c r="J449" i="148"/>
  <c r="J450" i="148"/>
  <c r="J451" i="148"/>
  <c r="J452" i="148"/>
  <c r="J453" i="148"/>
  <c r="J454" i="148"/>
  <c r="J455" i="148"/>
  <c r="J456" i="148"/>
  <c r="J457" i="148"/>
  <c r="J458" i="148"/>
  <c r="J459" i="148"/>
  <c r="J460" i="148"/>
  <c r="J461" i="148"/>
  <c r="J462" i="148"/>
  <c r="J463" i="148"/>
  <c r="J464" i="148"/>
  <c r="J465" i="148"/>
  <c r="J466" i="148"/>
  <c r="J467" i="148"/>
  <c r="J468" i="148"/>
  <c r="J469" i="148"/>
  <c r="J470" i="148"/>
  <c r="J471" i="148"/>
  <c r="J472" i="148"/>
  <c r="J473" i="148"/>
  <c r="J474" i="148"/>
  <c r="J475" i="148"/>
  <c r="J476" i="148"/>
  <c r="J477" i="148"/>
  <c r="J478" i="148"/>
  <c r="J479" i="148"/>
  <c r="J480" i="148"/>
  <c r="J481" i="148"/>
  <c r="J482" i="148"/>
  <c r="J483" i="148"/>
  <c r="J484" i="148"/>
  <c r="J485" i="148"/>
  <c r="J486" i="148"/>
  <c r="J487" i="148"/>
  <c r="J488" i="148"/>
  <c r="J489" i="148"/>
  <c r="J490" i="148"/>
  <c r="J491" i="148"/>
  <c r="J492" i="148"/>
  <c r="J493" i="148"/>
  <c r="J494" i="148"/>
  <c r="J495" i="148"/>
  <c r="J496" i="148"/>
  <c r="J497" i="148"/>
  <c r="J498" i="148"/>
  <c r="J499" i="148"/>
  <c r="J500" i="148"/>
  <c r="J501" i="148"/>
  <c r="J502" i="148"/>
  <c r="J503" i="148"/>
  <c r="J504" i="148"/>
  <c r="J505" i="148"/>
  <c r="J506" i="148"/>
  <c r="J507" i="148"/>
  <c r="J508" i="148"/>
  <c r="J509" i="148"/>
  <c r="J510" i="148"/>
  <c r="J511" i="148"/>
  <c r="J512" i="148"/>
  <c r="J513" i="148"/>
  <c r="J514" i="148"/>
  <c r="J515" i="148"/>
  <c r="J516" i="148"/>
  <c r="J517" i="148"/>
  <c r="J518" i="148"/>
  <c r="J519" i="148"/>
  <c r="J520" i="148"/>
  <c r="J521" i="148"/>
  <c r="J522" i="148"/>
  <c r="J523" i="148"/>
  <c r="J524" i="148"/>
  <c r="J525" i="148"/>
  <c r="J526" i="148"/>
  <c r="J527" i="148"/>
  <c r="J528" i="148"/>
  <c r="J529" i="148"/>
  <c r="J530" i="148"/>
  <c r="J531" i="148"/>
  <c r="J532" i="148"/>
  <c r="J533" i="148"/>
  <c r="J534" i="148"/>
  <c r="J535" i="148"/>
  <c r="J536" i="148"/>
  <c r="J537" i="148"/>
  <c r="J538" i="148"/>
  <c r="J539" i="148"/>
  <c r="J540" i="148"/>
  <c r="J541" i="148"/>
  <c r="J542" i="148"/>
  <c r="J543" i="148"/>
  <c r="J544" i="148"/>
  <c r="J545" i="148"/>
  <c r="J546" i="148"/>
  <c r="J547" i="148"/>
  <c r="J548" i="148"/>
  <c r="J549" i="148"/>
  <c r="J550" i="148"/>
  <c r="J551" i="148"/>
  <c r="J552" i="148"/>
  <c r="J553" i="148"/>
  <c r="J554" i="148"/>
  <c r="J555" i="148"/>
  <c r="J556" i="148"/>
  <c r="J557" i="148"/>
  <c r="J558" i="148"/>
  <c r="J559" i="148"/>
  <c r="J560" i="148"/>
  <c r="J561" i="148"/>
  <c r="J562" i="148"/>
  <c r="J563" i="148"/>
  <c r="J564" i="148"/>
  <c r="J565" i="148"/>
  <c r="J566" i="148"/>
  <c r="J567" i="148"/>
  <c r="J568" i="148"/>
  <c r="J569" i="148"/>
  <c r="J570" i="148"/>
  <c r="J571" i="148"/>
  <c r="J572" i="148"/>
  <c r="J573" i="148"/>
  <c r="J574" i="148"/>
  <c r="J575" i="148"/>
  <c r="J576" i="148"/>
  <c r="J577" i="148"/>
  <c r="J578" i="148"/>
  <c r="J579" i="148"/>
  <c r="J580" i="148"/>
  <c r="J581" i="148"/>
  <c r="J582" i="148"/>
  <c r="J583" i="148"/>
  <c r="J584" i="148"/>
  <c r="J585" i="148"/>
  <c r="J586" i="148"/>
  <c r="J587" i="148"/>
  <c r="J588" i="148"/>
  <c r="J589" i="148"/>
  <c r="J590" i="148"/>
  <c r="J591" i="148"/>
  <c r="J592" i="148"/>
  <c r="J593" i="148"/>
  <c r="J594" i="148"/>
  <c r="J595" i="148"/>
  <c r="J596" i="148"/>
  <c r="J597" i="148"/>
  <c r="J598" i="148"/>
  <c r="J599" i="148"/>
  <c r="J600" i="148"/>
  <c r="J601" i="148"/>
  <c r="J602" i="148"/>
  <c r="J603" i="148"/>
  <c r="J604" i="148"/>
  <c r="J605" i="148"/>
  <c r="J606" i="148"/>
  <c r="J607" i="148"/>
  <c r="J608" i="148"/>
  <c r="J609" i="148"/>
  <c r="J610" i="148"/>
  <c r="J611" i="148"/>
  <c r="J612" i="148"/>
  <c r="J613" i="148"/>
  <c r="J614" i="148"/>
  <c r="J615" i="148"/>
  <c r="J616" i="148"/>
  <c r="J617" i="148"/>
  <c r="J618" i="148"/>
  <c r="J619" i="148"/>
  <c r="J620" i="148"/>
  <c r="J621" i="148"/>
  <c r="J622" i="148"/>
  <c r="J623" i="148"/>
  <c r="J624" i="148"/>
  <c r="J625" i="148"/>
  <c r="J626" i="148"/>
  <c r="J627" i="148"/>
  <c r="J628" i="148"/>
  <c r="J629" i="148"/>
  <c r="J630" i="148"/>
  <c r="J631" i="148"/>
  <c r="J632" i="148"/>
  <c r="J633" i="148"/>
  <c r="J634" i="148"/>
  <c r="J635" i="148"/>
  <c r="J636" i="148"/>
  <c r="J637" i="148"/>
  <c r="J638" i="148"/>
  <c r="J639" i="148"/>
  <c r="J640" i="148"/>
  <c r="J641" i="148"/>
  <c r="J642" i="148"/>
  <c r="J643" i="148"/>
  <c r="J644" i="148"/>
  <c r="J645" i="148"/>
  <c r="J646" i="148"/>
  <c r="J647" i="148"/>
  <c r="J648" i="148"/>
  <c r="J649" i="148"/>
  <c r="J650" i="148"/>
  <c r="J651" i="148"/>
  <c r="J652" i="148"/>
  <c r="J653" i="148"/>
  <c r="J654" i="148"/>
  <c r="J655" i="148"/>
  <c r="J656" i="148"/>
  <c r="J657" i="148"/>
  <c r="J658" i="148"/>
  <c r="J659" i="148"/>
  <c r="J660" i="148"/>
  <c r="J661" i="148"/>
  <c r="J662" i="148"/>
  <c r="J663" i="148"/>
  <c r="J664" i="148"/>
  <c r="J665" i="148"/>
  <c r="J666" i="148"/>
  <c r="J667" i="148"/>
  <c r="J668" i="148"/>
  <c r="J669" i="148"/>
  <c r="J670" i="148"/>
  <c r="J671" i="148"/>
  <c r="J672" i="148"/>
  <c r="J673" i="148"/>
  <c r="J674" i="148"/>
  <c r="J675" i="148"/>
  <c r="J676" i="148"/>
  <c r="J677" i="148"/>
  <c r="J678" i="148"/>
  <c r="J679" i="148"/>
  <c r="J680" i="148"/>
  <c r="J681" i="148"/>
  <c r="J682" i="148"/>
  <c r="J683" i="148"/>
  <c r="J684" i="148"/>
  <c r="J685" i="148"/>
  <c r="J686" i="148"/>
  <c r="J687" i="148"/>
  <c r="J688" i="148"/>
  <c r="J689" i="148"/>
  <c r="J690" i="148"/>
  <c r="J691" i="148"/>
  <c r="J692" i="148"/>
  <c r="J693" i="148"/>
  <c r="J694" i="148"/>
  <c r="J695" i="148"/>
  <c r="J696" i="148"/>
  <c r="J697" i="148"/>
  <c r="J698" i="148"/>
  <c r="J699" i="148"/>
  <c r="J700" i="148"/>
  <c r="J701" i="148"/>
  <c r="J702" i="148"/>
  <c r="J703" i="148"/>
  <c r="J704" i="148"/>
  <c r="J705" i="148"/>
  <c r="J706" i="148"/>
  <c r="J707" i="148"/>
  <c r="J708" i="148"/>
  <c r="J709" i="148"/>
  <c r="J710" i="148"/>
  <c r="J711" i="148"/>
  <c r="J712" i="148"/>
  <c r="J713" i="148"/>
  <c r="J714" i="148"/>
  <c r="J715" i="148"/>
  <c r="J716" i="148"/>
  <c r="J717" i="148"/>
  <c r="J718" i="148"/>
  <c r="J719" i="148"/>
  <c r="J720" i="148"/>
  <c r="J721" i="148"/>
  <c r="J722" i="148"/>
  <c r="J723" i="148"/>
  <c r="J724" i="148"/>
  <c r="J725" i="148"/>
  <c r="J726" i="148"/>
  <c r="J727" i="148"/>
  <c r="J729" i="148"/>
  <c r="J730" i="148"/>
  <c r="J731" i="148"/>
  <c r="J732" i="148"/>
  <c r="J733" i="148"/>
  <c r="J734" i="148"/>
  <c r="J735" i="148"/>
  <c r="J736" i="148"/>
  <c r="J737" i="148"/>
  <c r="J738" i="148"/>
  <c r="J739" i="148"/>
  <c r="J740" i="148"/>
  <c r="J741" i="148"/>
  <c r="J742" i="148"/>
  <c r="J743" i="148"/>
  <c r="J744" i="148"/>
  <c r="J745" i="148"/>
  <c r="J746" i="148"/>
  <c r="J747" i="148"/>
  <c r="J748" i="148"/>
  <c r="J749" i="148"/>
  <c r="J750" i="148"/>
  <c r="J751" i="148"/>
  <c r="J752" i="148"/>
  <c r="J753" i="148"/>
  <c r="J754" i="148"/>
  <c r="J755" i="148"/>
  <c r="J756" i="148"/>
  <c r="J757" i="148"/>
  <c r="J758" i="148"/>
  <c r="J759" i="148"/>
  <c r="J760" i="148"/>
  <c r="J761" i="148"/>
  <c r="J762" i="148"/>
  <c r="J763" i="148"/>
  <c r="J764" i="148"/>
  <c r="J765" i="148"/>
  <c r="J766" i="148"/>
  <c r="J767" i="148"/>
  <c r="J768" i="148"/>
  <c r="J769" i="148"/>
  <c r="J770" i="148"/>
  <c r="J771" i="148"/>
  <c r="J772" i="148"/>
  <c r="J773" i="148"/>
  <c r="J774" i="148"/>
  <c r="J775" i="148"/>
  <c r="J776" i="148"/>
  <c r="J777" i="148"/>
  <c r="J778" i="148"/>
  <c r="J779" i="148"/>
  <c r="J780" i="148"/>
  <c r="J781" i="148"/>
  <c r="J782" i="148"/>
  <c r="J783" i="148"/>
  <c r="J784" i="148"/>
  <c r="J785" i="148"/>
  <c r="J786" i="148"/>
  <c r="J787" i="148"/>
  <c r="J788" i="148"/>
  <c r="J789" i="148"/>
  <c r="J790" i="148"/>
  <c r="J791" i="148"/>
  <c r="J792" i="148"/>
  <c r="J793" i="148"/>
  <c r="J794" i="148"/>
  <c r="J795" i="148"/>
  <c r="J796" i="148"/>
  <c r="J797" i="148"/>
  <c r="J798" i="148"/>
  <c r="J799" i="148"/>
  <c r="J800" i="148"/>
  <c r="J801" i="148"/>
  <c r="J802" i="148"/>
  <c r="J803" i="148"/>
  <c r="J804" i="148"/>
  <c r="J805" i="148"/>
  <c r="J806" i="148"/>
  <c r="J807" i="148"/>
  <c r="J808" i="148"/>
  <c r="J809" i="148"/>
  <c r="J810" i="148"/>
  <c r="J811" i="148"/>
  <c r="J812" i="148"/>
  <c r="J813" i="148"/>
  <c r="J814" i="148"/>
  <c r="J815" i="148"/>
  <c r="J816" i="148"/>
  <c r="J817" i="148"/>
  <c r="J818" i="148"/>
  <c r="J819" i="148"/>
  <c r="J820" i="148"/>
  <c r="J821" i="148"/>
  <c r="J822" i="148"/>
  <c r="J823" i="148"/>
  <c r="J824" i="148"/>
  <c r="J825" i="148"/>
  <c r="J826" i="148"/>
  <c r="J827" i="148"/>
  <c r="J828" i="148"/>
  <c r="J829" i="148"/>
  <c r="J830" i="148"/>
  <c r="J831" i="148"/>
  <c r="J832" i="148"/>
  <c r="J833" i="148"/>
  <c r="J834" i="148"/>
  <c r="J835" i="148"/>
  <c r="J836" i="148"/>
  <c r="J837" i="148"/>
  <c r="J838" i="148"/>
  <c r="J839" i="148"/>
  <c r="J840" i="148"/>
  <c r="J841" i="148"/>
  <c r="J842" i="148"/>
  <c r="J843" i="148"/>
  <c r="J844" i="148"/>
  <c r="J845" i="148"/>
  <c r="J846" i="148"/>
  <c r="J847" i="148"/>
  <c r="J848" i="148"/>
  <c r="J849" i="148"/>
  <c r="J850" i="148"/>
  <c r="J851" i="148"/>
  <c r="J852" i="148"/>
  <c r="J853" i="148"/>
  <c r="J854" i="148"/>
  <c r="J855" i="148"/>
  <c r="J856" i="148"/>
  <c r="J857" i="148"/>
  <c r="J858" i="148"/>
  <c r="J859" i="148"/>
  <c r="J860" i="148"/>
  <c r="J861" i="148"/>
  <c r="J862" i="148"/>
  <c r="J863" i="148"/>
  <c r="J864" i="148"/>
  <c r="J865" i="148"/>
  <c r="J866" i="148"/>
  <c r="J867" i="148"/>
  <c r="J868" i="148"/>
  <c r="J869" i="148"/>
  <c r="J870" i="148"/>
  <c r="J871" i="148"/>
  <c r="J872" i="148"/>
  <c r="J873" i="148"/>
  <c r="J874" i="148"/>
  <c r="J875" i="148"/>
  <c r="J876" i="148"/>
  <c r="J877" i="148"/>
  <c r="J878" i="148"/>
  <c r="J879" i="148"/>
  <c r="J880" i="148"/>
  <c r="J881" i="148"/>
  <c r="J882" i="148"/>
  <c r="J883" i="148"/>
  <c r="J884" i="148"/>
  <c r="J885" i="148"/>
  <c r="J886" i="148"/>
  <c r="J887" i="148"/>
  <c r="J888" i="148"/>
  <c r="J889" i="148"/>
  <c r="J890" i="148"/>
  <c r="J891" i="148"/>
  <c r="J892" i="148"/>
  <c r="J893" i="148"/>
  <c r="J894" i="148"/>
  <c r="J895" i="148"/>
  <c r="J896" i="148"/>
  <c r="J897" i="148"/>
  <c r="J898" i="148"/>
  <c r="J899" i="148"/>
  <c r="J900" i="148"/>
  <c r="J901" i="148"/>
  <c r="J902" i="148"/>
  <c r="J903" i="148"/>
  <c r="J904" i="148"/>
  <c r="J905" i="148"/>
  <c r="J906" i="148"/>
  <c r="J907" i="148"/>
  <c r="J908" i="148"/>
  <c r="J909" i="148"/>
  <c r="J910" i="148"/>
  <c r="J911" i="148"/>
  <c r="J912" i="148"/>
  <c r="J913" i="148"/>
  <c r="J914" i="148"/>
  <c r="J915" i="148"/>
  <c r="J916" i="148"/>
  <c r="J917" i="148"/>
  <c r="J918" i="148"/>
  <c r="J919" i="148"/>
  <c r="J920" i="148"/>
  <c r="J921" i="148"/>
  <c r="J922" i="148"/>
  <c r="J923" i="148"/>
  <c r="J924" i="148"/>
  <c r="J925" i="148"/>
  <c r="J926" i="148"/>
  <c r="J927" i="148"/>
  <c r="J928" i="148"/>
  <c r="J929" i="148"/>
  <c r="J930" i="148"/>
  <c r="J931" i="148"/>
  <c r="J932" i="148"/>
  <c r="J933" i="148"/>
  <c r="J934" i="148"/>
  <c r="J935" i="148"/>
  <c r="J936" i="148"/>
  <c r="J937" i="148"/>
  <c r="J938" i="148"/>
  <c r="J939" i="148"/>
  <c r="J940" i="148"/>
  <c r="J941" i="148"/>
  <c r="J942" i="148"/>
  <c r="J943" i="148"/>
  <c r="J944" i="148"/>
  <c r="J945" i="148"/>
  <c r="J946" i="148"/>
  <c r="J947" i="148"/>
  <c r="J948" i="148"/>
  <c r="J949" i="148"/>
  <c r="J950" i="148"/>
  <c r="J951" i="148"/>
  <c r="J952" i="148"/>
  <c r="J953" i="148"/>
  <c r="J954" i="148"/>
  <c r="J955" i="148"/>
  <c r="J956" i="148"/>
  <c r="J957" i="148"/>
  <c r="J958" i="148"/>
  <c r="J959" i="148"/>
  <c r="J960" i="148"/>
  <c r="J961" i="148"/>
  <c r="J962" i="148"/>
  <c r="J963" i="148"/>
  <c r="J964" i="148"/>
  <c r="J965" i="148"/>
  <c r="J966" i="148"/>
  <c r="J967" i="148"/>
  <c r="J968" i="148"/>
  <c r="J969" i="148"/>
  <c r="J970" i="148"/>
  <c r="J971" i="148"/>
  <c r="J972" i="148"/>
  <c r="J973" i="148"/>
  <c r="J974" i="148"/>
  <c r="J975" i="148"/>
  <c r="J976" i="148"/>
  <c r="J977" i="148"/>
  <c r="J978" i="148"/>
  <c r="J979" i="148"/>
  <c r="J980" i="148"/>
  <c r="J981" i="148"/>
  <c r="J982" i="148"/>
  <c r="J983" i="148"/>
  <c r="J984" i="148"/>
  <c r="J985" i="148"/>
  <c r="J986" i="148"/>
  <c r="J987" i="148"/>
  <c r="J988" i="148"/>
  <c r="J989" i="148"/>
  <c r="J990" i="148"/>
  <c r="J991" i="148"/>
  <c r="J992" i="148"/>
  <c r="J993" i="148"/>
  <c r="J994" i="148"/>
  <c r="J995" i="148"/>
  <c r="J996" i="148"/>
  <c r="J997" i="148"/>
  <c r="J998" i="148"/>
  <c r="J999" i="148"/>
  <c r="J1000" i="148"/>
  <c r="J1001" i="148"/>
  <c r="J1002" i="148"/>
  <c r="J1003" i="148"/>
  <c r="J1004" i="148"/>
  <c r="J1005" i="148"/>
  <c r="J1006" i="148"/>
  <c r="J1007" i="148"/>
  <c r="J1008" i="148"/>
  <c r="J1009" i="148"/>
  <c r="J1010" i="148"/>
  <c r="J1011" i="148"/>
  <c r="J1012" i="148"/>
  <c r="J1013" i="148"/>
  <c r="J1014" i="148"/>
  <c r="J1015" i="148"/>
  <c r="J1016" i="148"/>
  <c r="J1017" i="148"/>
  <c r="J1018" i="148"/>
  <c r="J1019" i="148"/>
  <c r="J1020" i="148"/>
  <c r="J1021" i="148"/>
  <c r="J1022" i="148"/>
  <c r="J1023" i="148"/>
  <c r="J1024" i="148"/>
  <c r="J1025" i="148"/>
  <c r="J1026" i="148"/>
  <c r="J1027" i="148"/>
  <c r="J1028" i="148"/>
  <c r="J1029" i="148"/>
  <c r="J1031" i="148"/>
  <c r="J1032" i="148"/>
  <c r="J1033" i="148"/>
  <c r="J1034" i="148"/>
  <c r="J1035" i="148"/>
  <c r="J1036" i="148"/>
  <c r="J1037" i="148"/>
  <c r="J1038" i="148"/>
  <c r="J1039" i="148"/>
  <c r="J1040" i="148"/>
  <c r="J1041" i="148"/>
  <c r="J1042" i="148"/>
  <c r="J1043" i="148"/>
  <c r="J1044" i="148"/>
  <c r="J1045" i="148"/>
  <c r="J1046" i="148"/>
  <c r="J1047" i="148"/>
  <c r="J1048" i="148"/>
  <c r="J1049" i="148"/>
  <c r="J1050" i="148"/>
  <c r="J1051" i="148"/>
  <c r="J1052" i="148"/>
  <c r="J1053" i="148"/>
  <c r="J1054" i="148"/>
  <c r="J1055" i="148"/>
  <c r="J1056" i="148"/>
  <c r="J1057" i="148"/>
  <c r="J1058" i="148"/>
  <c r="J1059" i="148"/>
  <c r="J1060" i="148"/>
  <c r="J1061" i="148"/>
  <c r="J1062" i="148"/>
  <c r="J1063" i="148"/>
  <c r="J1064" i="148"/>
  <c r="J1065" i="148"/>
  <c r="J1066" i="148"/>
  <c r="J1067" i="148"/>
  <c r="J1068" i="148"/>
  <c r="J1069" i="148"/>
  <c r="J1070" i="148"/>
  <c r="J1071" i="148"/>
  <c r="J1072" i="148"/>
  <c r="J1073" i="148"/>
  <c r="J1074" i="148"/>
  <c r="J1075" i="148"/>
  <c r="J1076" i="148"/>
  <c r="J1077" i="148"/>
  <c r="J1078" i="148"/>
  <c r="J1079" i="148"/>
  <c r="J1080" i="148"/>
  <c r="J1081" i="148"/>
  <c r="J2" i="148"/>
  <c r="P450" i="148" l="1"/>
  <c r="P720" i="148"/>
  <c r="P360" i="148"/>
  <c r="P1080" i="148"/>
  <c r="P900" i="148"/>
  <c r="P90" i="148"/>
  <c r="P810" i="148"/>
  <c r="P180" i="148"/>
  <c r="P630" i="148"/>
  <c r="P540" i="148"/>
  <c r="P990" i="148"/>
  <c r="U410" i="203"/>
  <c r="H410" i="203" s="1"/>
  <c r="AM410" i="203" s="1"/>
  <c r="T410" i="203"/>
  <c r="G410" i="203" s="1"/>
  <c r="V410" i="203"/>
  <c r="I410" i="203" s="1"/>
  <c r="V433" i="203"/>
  <c r="I433" i="203" s="1"/>
  <c r="U433" i="203"/>
  <c r="H433" i="203" s="1"/>
  <c r="AM433" i="203" s="1"/>
  <c r="T433" i="203"/>
  <c r="G433" i="203" s="1"/>
  <c r="Q2" i="148"/>
  <c r="R2" i="148"/>
  <c r="T2" i="148"/>
  <c r="V2" i="203"/>
  <c r="I2" i="203" s="1"/>
  <c r="U2" i="203"/>
  <c r="H2" i="203" s="1"/>
  <c r="AM2" i="203" s="1"/>
  <c r="T2" i="203"/>
  <c r="G2" i="203" s="1"/>
  <c r="W2" i="203"/>
  <c r="V382" i="203"/>
  <c r="I382" i="203" s="1"/>
  <c r="U382" i="203"/>
  <c r="H382" i="203" s="1"/>
  <c r="AM382" i="203" s="1"/>
  <c r="T382" i="203"/>
  <c r="G382" i="203" s="1"/>
  <c r="V834" i="203"/>
  <c r="I834" i="203" s="1"/>
  <c r="U834" i="203"/>
  <c r="H834" i="203" s="1"/>
  <c r="AM834" i="203" s="1"/>
  <c r="T834" i="203"/>
  <c r="G834" i="203" s="1"/>
  <c r="S2" i="148"/>
  <c r="W1073" i="203"/>
  <c r="V1073" i="203"/>
  <c r="U1073" i="203"/>
  <c r="T1073" i="203"/>
  <c r="G1073" i="203" s="1"/>
  <c r="T1025" i="203"/>
  <c r="G1025" i="203" s="1"/>
  <c r="W1025" i="203"/>
  <c r="U1025" i="203"/>
  <c r="V1025" i="203"/>
  <c r="W969" i="203"/>
  <c r="V969" i="203"/>
  <c r="U969" i="203"/>
  <c r="T969" i="203"/>
  <c r="G969" i="203" s="1"/>
  <c r="W921" i="203"/>
  <c r="V921" i="203"/>
  <c r="U921" i="203"/>
  <c r="T921" i="203"/>
  <c r="G921" i="203" s="1"/>
  <c r="V889" i="203"/>
  <c r="U889" i="203"/>
  <c r="T889" i="203"/>
  <c r="G889" i="203" s="1"/>
  <c r="W889" i="203"/>
  <c r="T841" i="203"/>
  <c r="G841" i="203" s="1"/>
  <c r="W841" i="203"/>
  <c r="U841" i="203"/>
  <c r="V841" i="203"/>
  <c r="W784" i="203"/>
  <c r="V784" i="203"/>
  <c r="I784" i="203" s="1"/>
  <c r="U784" i="203"/>
  <c r="T784" i="203"/>
  <c r="G784" i="203" s="1"/>
  <c r="W744" i="203"/>
  <c r="V744" i="203"/>
  <c r="I744" i="203" s="1"/>
  <c r="U744" i="203"/>
  <c r="T744" i="203"/>
  <c r="G744" i="203" s="1"/>
  <c r="W696" i="203"/>
  <c r="U696" i="203"/>
  <c r="T696" i="203"/>
  <c r="G696" i="203" s="1"/>
  <c r="V696" i="203"/>
  <c r="I696" i="203" s="1"/>
  <c r="T640" i="203"/>
  <c r="G640" i="203" s="1"/>
  <c r="W640" i="203"/>
  <c r="U640" i="203"/>
  <c r="V640" i="203"/>
  <c r="I640" i="203" s="1"/>
  <c r="W600" i="203"/>
  <c r="V600" i="203"/>
  <c r="I600" i="203" s="1"/>
  <c r="T600" i="203"/>
  <c r="G600" i="203" s="1"/>
  <c r="U600" i="203"/>
  <c r="W560" i="203"/>
  <c r="U560" i="203"/>
  <c r="T560" i="203"/>
  <c r="G560" i="203" s="1"/>
  <c r="V560" i="203"/>
  <c r="I560" i="203" s="1"/>
  <c r="W520" i="203"/>
  <c r="V520" i="203"/>
  <c r="I520" i="203" s="1"/>
  <c r="T520" i="203"/>
  <c r="G520" i="203" s="1"/>
  <c r="U520" i="203"/>
  <c r="T472" i="203"/>
  <c r="G472" i="203" s="1"/>
  <c r="W472" i="203"/>
  <c r="U472" i="203"/>
  <c r="V472" i="203"/>
  <c r="I472" i="203" s="1"/>
  <c r="U448" i="203"/>
  <c r="T448" i="203"/>
  <c r="G448" i="203" s="1"/>
  <c r="V448" i="203"/>
  <c r="I448" i="203" s="1"/>
  <c r="W448" i="203"/>
  <c r="V398" i="203"/>
  <c r="I398" i="203" s="1"/>
  <c r="U398" i="203"/>
  <c r="T398" i="203"/>
  <c r="G398" i="203" s="1"/>
  <c r="W398" i="203"/>
  <c r="V365" i="203"/>
  <c r="I365" i="203" s="1"/>
  <c r="U365" i="203"/>
  <c r="W365" i="203"/>
  <c r="T365" i="203"/>
  <c r="G365" i="203" s="1"/>
  <c r="W333" i="203"/>
  <c r="U333" i="203"/>
  <c r="T333" i="203"/>
  <c r="G333" i="203" s="1"/>
  <c r="V333" i="203"/>
  <c r="I333" i="203" s="1"/>
  <c r="U293" i="203"/>
  <c r="V293" i="203"/>
  <c r="I293" i="203" s="1"/>
  <c r="W293" i="203"/>
  <c r="T293" i="203"/>
  <c r="G293" i="203" s="1"/>
  <c r="V245" i="203"/>
  <c r="I245" i="203" s="1"/>
  <c r="U245" i="203"/>
  <c r="T245" i="203"/>
  <c r="G245" i="203" s="1"/>
  <c r="W245" i="203"/>
  <c r="W205" i="203"/>
  <c r="V205" i="203"/>
  <c r="I205" i="203" s="1"/>
  <c r="U205" i="203"/>
  <c r="T205" i="203"/>
  <c r="G205" i="203" s="1"/>
  <c r="T165" i="203"/>
  <c r="G165" i="203" s="1"/>
  <c r="W165" i="203"/>
  <c r="U165" i="203"/>
  <c r="V165" i="203"/>
  <c r="I165" i="203" s="1"/>
  <c r="W125" i="203"/>
  <c r="U125" i="203"/>
  <c r="V125" i="203"/>
  <c r="I125" i="203" s="1"/>
  <c r="T125" i="203"/>
  <c r="G125" i="203" s="1"/>
  <c r="V85" i="203"/>
  <c r="I85" i="203" s="1"/>
  <c r="U85" i="203"/>
  <c r="T85" i="203"/>
  <c r="G85" i="203" s="1"/>
  <c r="W85" i="203"/>
  <c r="V29" i="203"/>
  <c r="I29" i="203" s="1"/>
  <c r="U29" i="203"/>
  <c r="T29" i="203"/>
  <c r="G29" i="203" s="1"/>
  <c r="W29" i="203"/>
  <c r="W1047" i="203"/>
  <c r="V1047" i="203"/>
  <c r="U1047" i="203"/>
  <c r="T1047" i="203"/>
  <c r="G1047" i="203" s="1"/>
  <c r="V1007" i="203"/>
  <c r="U1007" i="203"/>
  <c r="T1007" i="203"/>
  <c r="G1007" i="203" s="1"/>
  <c r="W1007" i="203"/>
  <c r="W959" i="203"/>
  <c r="V959" i="203"/>
  <c r="T959" i="203"/>
  <c r="G959" i="203" s="1"/>
  <c r="U959" i="203"/>
  <c r="V919" i="203"/>
  <c r="U919" i="203"/>
  <c r="T919" i="203"/>
  <c r="G919" i="203" s="1"/>
  <c r="W919" i="203"/>
  <c r="W887" i="203"/>
  <c r="V887" i="203"/>
  <c r="U887" i="203"/>
  <c r="T887" i="203"/>
  <c r="G887" i="203" s="1"/>
  <c r="W839" i="203"/>
  <c r="V839" i="203"/>
  <c r="U839" i="203"/>
  <c r="T839" i="203"/>
  <c r="G839" i="203" s="1"/>
  <c r="T814" i="203"/>
  <c r="G814" i="203" s="1"/>
  <c r="W814" i="203"/>
  <c r="U814" i="203"/>
  <c r="V814" i="203"/>
  <c r="I814" i="203" s="1"/>
  <c r="U782" i="203"/>
  <c r="T782" i="203"/>
  <c r="G782" i="203" s="1"/>
  <c r="V782" i="203"/>
  <c r="I782" i="203" s="1"/>
  <c r="W782" i="203"/>
  <c r="W750" i="203"/>
  <c r="V750" i="203"/>
  <c r="I750" i="203" s="1"/>
  <c r="T750" i="203"/>
  <c r="G750" i="203" s="1"/>
  <c r="U750" i="203"/>
  <c r="U710" i="203"/>
  <c r="T710" i="203"/>
  <c r="G710" i="203" s="1"/>
  <c r="V710" i="203"/>
  <c r="I710" i="203" s="1"/>
  <c r="W710" i="203"/>
  <c r="V670" i="203"/>
  <c r="I670" i="203" s="1"/>
  <c r="U670" i="203"/>
  <c r="W670" i="203"/>
  <c r="T670" i="203"/>
  <c r="G670" i="203" s="1"/>
  <c r="V630" i="203"/>
  <c r="I630" i="203" s="1"/>
  <c r="U630" i="203"/>
  <c r="W630" i="203"/>
  <c r="T630" i="203"/>
  <c r="G630" i="203" s="1"/>
  <c r="V590" i="203"/>
  <c r="I590" i="203" s="1"/>
  <c r="U590" i="203"/>
  <c r="T590" i="203"/>
  <c r="G590" i="203" s="1"/>
  <c r="W590" i="203"/>
  <c r="W550" i="203"/>
  <c r="V550" i="203"/>
  <c r="I550" i="203" s="1"/>
  <c r="U550" i="203"/>
  <c r="T550" i="203"/>
  <c r="G550" i="203" s="1"/>
  <c r="V510" i="203"/>
  <c r="I510" i="203" s="1"/>
  <c r="U510" i="203"/>
  <c r="W510" i="203"/>
  <c r="T510" i="203"/>
  <c r="G510" i="203" s="1"/>
  <c r="V470" i="203"/>
  <c r="I470" i="203" s="1"/>
  <c r="U470" i="203"/>
  <c r="W470" i="203"/>
  <c r="T470" i="203"/>
  <c r="G470" i="203" s="1"/>
  <c r="V438" i="203"/>
  <c r="I438" i="203" s="1"/>
  <c r="U438" i="203"/>
  <c r="T438" i="203"/>
  <c r="G438" i="203" s="1"/>
  <c r="W438" i="203"/>
  <c r="W396" i="203"/>
  <c r="V396" i="203"/>
  <c r="I396" i="203" s="1"/>
  <c r="T396" i="203"/>
  <c r="G396" i="203" s="1"/>
  <c r="U396" i="203"/>
  <c r="W355" i="203"/>
  <c r="T355" i="203"/>
  <c r="G355" i="203" s="1"/>
  <c r="V355" i="203"/>
  <c r="I355" i="203" s="1"/>
  <c r="U355" i="203"/>
  <c r="U307" i="203"/>
  <c r="T307" i="203"/>
  <c r="G307" i="203" s="1"/>
  <c r="W307" i="203"/>
  <c r="V307" i="203"/>
  <c r="I307" i="203" s="1"/>
  <c r="U275" i="203"/>
  <c r="W275" i="203"/>
  <c r="T275" i="203"/>
  <c r="G275" i="203" s="1"/>
  <c r="V275" i="203"/>
  <c r="I275" i="203" s="1"/>
  <c r="W243" i="203"/>
  <c r="V243" i="203"/>
  <c r="I243" i="203" s="1"/>
  <c r="U243" i="203"/>
  <c r="T243" i="203"/>
  <c r="G243" i="203" s="1"/>
  <c r="W203" i="203"/>
  <c r="V203" i="203"/>
  <c r="I203" i="203" s="1"/>
  <c r="U203" i="203"/>
  <c r="T203" i="203"/>
  <c r="G203" i="203" s="1"/>
  <c r="T171" i="203"/>
  <c r="G171" i="203" s="1"/>
  <c r="V171" i="203"/>
  <c r="I171" i="203" s="1"/>
  <c r="W171" i="203"/>
  <c r="U171" i="203"/>
  <c r="T139" i="203"/>
  <c r="G139" i="203" s="1"/>
  <c r="V139" i="203"/>
  <c r="I139" i="203" s="1"/>
  <c r="W139" i="203"/>
  <c r="U139" i="203"/>
  <c r="U107" i="203"/>
  <c r="T107" i="203"/>
  <c r="G107" i="203" s="1"/>
  <c r="V107" i="203"/>
  <c r="I107" i="203" s="1"/>
  <c r="W107" i="203"/>
  <c r="W67" i="203"/>
  <c r="V67" i="203"/>
  <c r="I67" i="203" s="1"/>
  <c r="U67" i="203"/>
  <c r="T67" i="203"/>
  <c r="G67" i="203" s="1"/>
  <c r="W35" i="203"/>
  <c r="V35" i="203"/>
  <c r="I35" i="203" s="1"/>
  <c r="U35" i="203"/>
  <c r="T35" i="203"/>
  <c r="G35" i="203" s="1"/>
  <c r="W3" i="203"/>
  <c r="V3" i="203"/>
  <c r="I3" i="203" s="1"/>
  <c r="U3" i="203"/>
  <c r="T3" i="203"/>
  <c r="G3" i="203" s="1"/>
  <c r="W1062" i="203"/>
  <c r="V1062" i="203"/>
  <c r="U1062" i="203"/>
  <c r="T1062" i="203"/>
  <c r="G1062" i="203" s="1"/>
  <c r="W1046" i="203"/>
  <c r="V1046" i="203"/>
  <c r="U1046" i="203"/>
  <c r="T1046" i="203"/>
  <c r="G1046" i="203" s="1"/>
  <c r="T1014" i="203"/>
  <c r="G1014" i="203" s="1"/>
  <c r="W1014" i="203"/>
  <c r="U1014" i="203"/>
  <c r="V1014" i="203"/>
  <c r="W982" i="203"/>
  <c r="V982" i="203"/>
  <c r="U982" i="203"/>
  <c r="T982" i="203"/>
  <c r="G982" i="203" s="1"/>
  <c r="V950" i="203"/>
  <c r="U950" i="203"/>
  <c r="T950" i="203"/>
  <c r="G950" i="203" s="1"/>
  <c r="W950" i="203"/>
  <c r="T918" i="203"/>
  <c r="G918" i="203" s="1"/>
  <c r="W918" i="203"/>
  <c r="U918" i="203"/>
  <c r="V918" i="203"/>
  <c r="W886" i="203"/>
  <c r="V886" i="203"/>
  <c r="U886" i="203"/>
  <c r="T886" i="203"/>
  <c r="G886" i="203" s="1"/>
  <c r="V854" i="203"/>
  <c r="U854" i="203"/>
  <c r="T854" i="203"/>
  <c r="G854" i="203" s="1"/>
  <c r="W854" i="203"/>
  <c r="W821" i="203"/>
  <c r="V821" i="203"/>
  <c r="I821" i="203" s="1"/>
  <c r="U821" i="203"/>
  <c r="T821" i="203"/>
  <c r="G821" i="203" s="1"/>
  <c r="V789" i="203"/>
  <c r="I789" i="203" s="1"/>
  <c r="U789" i="203"/>
  <c r="T789" i="203"/>
  <c r="G789" i="203" s="1"/>
  <c r="W789" i="203"/>
  <c r="W757" i="203"/>
  <c r="V757" i="203"/>
  <c r="I757" i="203" s="1"/>
  <c r="U757" i="203"/>
  <c r="T757" i="203"/>
  <c r="G757" i="203" s="1"/>
  <c r="W725" i="203"/>
  <c r="V725" i="203"/>
  <c r="I725" i="203" s="1"/>
  <c r="U725" i="203"/>
  <c r="T725" i="203"/>
  <c r="G725" i="203" s="1"/>
  <c r="W693" i="203"/>
  <c r="V693" i="203"/>
  <c r="I693" i="203" s="1"/>
  <c r="U693" i="203"/>
  <c r="T693" i="203"/>
  <c r="G693" i="203" s="1"/>
  <c r="W661" i="203"/>
  <c r="V661" i="203"/>
  <c r="I661" i="203" s="1"/>
  <c r="T661" i="203"/>
  <c r="G661" i="203" s="1"/>
  <c r="U661" i="203"/>
  <c r="W629" i="203"/>
  <c r="V629" i="203"/>
  <c r="I629" i="203" s="1"/>
  <c r="T629" i="203"/>
  <c r="G629" i="203" s="1"/>
  <c r="U629" i="203"/>
  <c r="V597" i="203"/>
  <c r="I597" i="203" s="1"/>
  <c r="U597" i="203"/>
  <c r="W597" i="203"/>
  <c r="T597" i="203"/>
  <c r="G597" i="203" s="1"/>
  <c r="W565" i="203"/>
  <c r="V565" i="203"/>
  <c r="I565" i="203" s="1"/>
  <c r="T565" i="203"/>
  <c r="G565" i="203" s="1"/>
  <c r="U565" i="203"/>
  <c r="W525" i="203"/>
  <c r="V525" i="203"/>
  <c r="I525" i="203" s="1"/>
  <c r="U525" i="203"/>
  <c r="T525" i="203"/>
  <c r="G525" i="203" s="1"/>
  <c r="W493" i="203"/>
  <c r="V493" i="203"/>
  <c r="I493" i="203" s="1"/>
  <c r="T493" i="203"/>
  <c r="G493" i="203" s="1"/>
  <c r="U493" i="203"/>
  <c r="W461" i="203"/>
  <c r="V461" i="203"/>
  <c r="I461" i="203" s="1"/>
  <c r="T461" i="203"/>
  <c r="G461" i="203" s="1"/>
  <c r="U461" i="203"/>
  <c r="V437" i="203"/>
  <c r="I437" i="203" s="1"/>
  <c r="U437" i="203"/>
  <c r="W437" i="203"/>
  <c r="T437" i="203"/>
  <c r="G437" i="203" s="1"/>
  <c r="W403" i="203"/>
  <c r="U403" i="203"/>
  <c r="T403" i="203"/>
  <c r="G403" i="203" s="1"/>
  <c r="V403" i="203"/>
  <c r="I403" i="203" s="1"/>
  <c r="U370" i="203"/>
  <c r="T370" i="203"/>
  <c r="G370" i="203" s="1"/>
  <c r="V370" i="203"/>
  <c r="I370" i="203" s="1"/>
  <c r="W370" i="203"/>
  <c r="W338" i="203"/>
  <c r="V338" i="203"/>
  <c r="I338" i="203" s="1"/>
  <c r="U338" i="203"/>
  <c r="T338" i="203"/>
  <c r="G338" i="203" s="1"/>
  <c r="U314" i="203"/>
  <c r="W314" i="203"/>
  <c r="V314" i="203"/>
  <c r="I314" i="203" s="1"/>
  <c r="T314" i="203"/>
  <c r="G314" i="203" s="1"/>
  <c r="U282" i="203"/>
  <c r="W282" i="203"/>
  <c r="V282" i="203"/>
  <c r="I282" i="203" s="1"/>
  <c r="T282" i="203"/>
  <c r="G282" i="203" s="1"/>
  <c r="U250" i="203"/>
  <c r="T250" i="203"/>
  <c r="G250" i="203" s="1"/>
  <c r="W250" i="203"/>
  <c r="V250" i="203"/>
  <c r="I250" i="203" s="1"/>
  <c r="U218" i="203"/>
  <c r="T218" i="203"/>
  <c r="G218" i="203" s="1"/>
  <c r="W218" i="203"/>
  <c r="V218" i="203"/>
  <c r="I218" i="203" s="1"/>
  <c r="T170" i="203"/>
  <c r="G170" i="203" s="1"/>
  <c r="W170" i="203"/>
  <c r="V170" i="203"/>
  <c r="I170" i="203" s="1"/>
  <c r="U170" i="203"/>
  <c r="U18" i="203"/>
  <c r="T18" i="203"/>
  <c r="G18" i="203" s="1"/>
  <c r="W18" i="203"/>
  <c r="V18" i="203"/>
  <c r="I18" i="203" s="1"/>
  <c r="U1075" i="203"/>
  <c r="T1075" i="203"/>
  <c r="G1075" i="203" s="1"/>
  <c r="V1075" i="203"/>
  <c r="W1075" i="203"/>
  <c r="T1067" i="203"/>
  <c r="G1067" i="203" s="1"/>
  <c r="W1067" i="203"/>
  <c r="U1067" i="203"/>
  <c r="V1067" i="203"/>
  <c r="T1059" i="203"/>
  <c r="G1059" i="203" s="1"/>
  <c r="W1059" i="203"/>
  <c r="U1059" i="203"/>
  <c r="V1059" i="203"/>
  <c r="W1051" i="203"/>
  <c r="V1051" i="203"/>
  <c r="U1051" i="203"/>
  <c r="T1051" i="203"/>
  <c r="G1051" i="203" s="1"/>
  <c r="W1043" i="203"/>
  <c r="V1043" i="203"/>
  <c r="U1043" i="203"/>
  <c r="T1043" i="203"/>
  <c r="G1043" i="203" s="1"/>
  <c r="W1035" i="203"/>
  <c r="V1035" i="203"/>
  <c r="U1035" i="203"/>
  <c r="T1035" i="203"/>
  <c r="G1035" i="203" s="1"/>
  <c r="W1027" i="203"/>
  <c r="V1027" i="203"/>
  <c r="U1027" i="203"/>
  <c r="T1027" i="203"/>
  <c r="G1027" i="203" s="1"/>
  <c r="W1019" i="203"/>
  <c r="V1019" i="203"/>
  <c r="U1019" i="203"/>
  <c r="T1019" i="203"/>
  <c r="G1019" i="203" s="1"/>
  <c r="V1011" i="203"/>
  <c r="U1011" i="203"/>
  <c r="T1011" i="203"/>
  <c r="G1011" i="203" s="1"/>
  <c r="W1011" i="203"/>
  <c r="V1003" i="203"/>
  <c r="U1003" i="203"/>
  <c r="T1003" i="203"/>
  <c r="G1003" i="203" s="1"/>
  <c r="W1003" i="203"/>
  <c r="U995" i="203"/>
  <c r="T995" i="203"/>
  <c r="G995" i="203" s="1"/>
  <c r="V995" i="203"/>
  <c r="W995" i="203"/>
  <c r="U987" i="203"/>
  <c r="T987" i="203"/>
  <c r="G987" i="203" s="1"/>
  <c r="V987" i="203"/>
  <c r="W987" i="203"/>
  <c r="W979" i="203"/>
  <c r="V979" i="203"/>
  <c r="T979" i="203"/>
  <c r="G979" i="203" s="1"/>
  <c r="U979" i="203"/>
  <c r="W971" i="203"/>
  <c r="V971" i="203"/>
  <c r="T971" i="203"/>
  <c r="G971" i="203" s="1"/>
  <c r="U971" i="203"/>
  <c r="W963" i="203"/>
  <c r="V963" i="203"/>
  <c r="T963" i="203"/>
  <c r="G963" i="203" s="1"/>
  <c r="U963" i="203"/>
  <c r="W955" i="203"/>
  <c r="V955" i="203"/>
  <c r="U955" i="203"/>
  <c r="T955" i="203"/>
  <c r="G955" i="203" s="1"/>
  <c r="W947" i="203"/>
  <c r="V947" i="203"/>
  <c r="U947" i="203"/>
  <c r="T947" i="203"/>
  <c r="G947" i="203" s="1"/>
  <c r="W939" i="203"/>
  <c r="V939" i="203"/>
  <c r="U939" i="203"/>
  <c r="T939" i="203"/>
  <c r="G939" i="203" s="1"/>
  <c r="W931" i="203"/>
  <c r="V931" i="203"/>
  <c r="U931" i="203"/>
  <c r="T931" i="203"/>
  <c r="G931" i="203" s="1"/>
  <c r="V923" i="203"/>
  <c r="U923" i="203"/>
  <c r="T923" i="203"/>
  <c r="G923" i="203" s="1"/>
  <c r="W923" i="203"/>
  <c r="V915" i="203"/>
  <c r="U915" i="203"/>
  <c r="T915" i="203"/>
  <c r="G915" i="203" s="1"/>
  <c r="W915" i="203"/>
  <c r="V907" i="203"/>
  <c r="U907" i="203"/>
  <c r="T907" i="203"/>
  <c r="G907" i="203" s="1"/>
  <c r="W907" i="203"/>
  <c r="T899" i="203"/>
  <c r="G899" i="203" s="1"/>
  <c r="W899" i="203"/>
  <c r="U899" i="203"/>
  <c r="V899" i="203"/>
  <c r="W891" i="203"/>
  <c r="U891" i="203"/>
  <c r="T891" i="203"/>
  <c r="G891" i="203" s="1"/>
  <c r="W883" i="203"/>
  <c r="V883" i="203"/>
  <c r="U883" i="203"/>
  <c r="T883" i="203"/>
  <c r="G883" i="203" s="1"/>
  <c r="W875" i="203"/>
  <c r="V875" i="203"/>
  <c r="U875" i="203"/>
  <c r="T875" i="203"/>
  <c r="G875" i="203" s="1"/>
  <c r="W867" i="203"/>
  <c r="V867" i="203"/>
  <c r="U867" i="203"/>
  <c r="T867" i="203"/>
  <c r="G867" i="203" s="1"/>
  <c r="W859" i="203"/>
  <c r="V859" i="203"/>
  <c r="U859" i="203"/>
  <c r="T859" i="203"/>
  <c r="G859" i="203" s="1"/>
  <c r="W851" i="203"/>
  <c r="V851" i="203"/>
  <c r="U851" i="203"/>
  <c r="T851" i="203"/>
  <c r="G851" i="203" s="1"/>
  <c r="W843" i="203"/>
  <c r="V843" i="203"/>
  <c r="U843" i="203"/>
  <c r="T843" i="203"/>
  <c r="G843" i="203" s="1"/>
  <c r="W835" i="203"/>
  <c r="V835" i="203"/>
  <c r="U835" i="203"/>
  <c r="T835" i="203"/>
  <c r="G835" i="203" s="1"/>
  <c r="T826" i="203"/>
  <c r="G826" i="203" s="1"/>
  <c r="W826" i="203"/>
  <c r="U826" i="203"/>
  <c r="V826" i="203"/>
  <c r="I826" i="203" s="1"/>
  <c r="T818" i="203"/>
  <c r="G818" i="203" s="1"/>
  <c r="W818" i="203"/>
  <c r="U818" i="203"/>
  <c r="V818" i="203"/>
  <c r="I818" i="203" s="1"/>
  <c r="T810" i="203"/>
  <c r="G810" i="203" s="1"/>
  <c r="W810" i="203"/>
  <c r="U810" i="203"/>
  <c r="V810" i="203"/>
  <c r="I810" i="203" s="1"/>
  <c r="W802" i="203"/>
  <c r="V802" i="203"/>
  <c r="I802" i="203" s="1"/>
  <c r="U802" i="203"/>
  <c r="T802" i="203"/>
  <c r="G802" i="203" s="1"/>
  <c r="W794" i="203"/>
  <c r="V794" i="203"/>
  <c r="I794" i="203" s="1"/>
  <c r="U794" i="203"/>
  <c r="T794" i="203"/>
  <c r="G794" i="203" s="1"/>
  <c r="W786" i="203"/>
  <c r="V786" i="203"/>
  <c r="I786" i="203" s="1"/>
  <c r="U786" i="203"/>
  <c r="T786" i="203"/>
  <c r="G786" i="203" s="1"/>
  <c r="U778" i="203"/>
  <c r="T778" i="203"/>
  <c r="G778" i="203" s="1"/>
  <c r="V778" i="203"/>
  <c r="I778" i="203" s="1"/>
  <c r="W778" i="203"/>
  <c r="T770" i="203"/>
  <c r="G770" i="203" s="1"/>
  <c r="W770" i="203"/>
  <c r="U770" i="203"/>
  <c r="V770" i="203"/>
  <c r="I770" i="203" s="1"/>
  <c r="T762" i="203"/>
  <c r="G762" i="203" s="1"/>
  <c r="W762" i="203"/>
  <c r="U762" i="203"/>
  <c r="V762" i="203"/>
  <c r="I762" i="203" s="1"/>
  <c r="W754" i="203"/>
  <c r="V754" i="203"/>
  <c r="I754" i="203" s="1"/>
  <c r="T754" i="203"/>
  <c r="G754" i="203" s="1"/>
  <c r="U754" i="203"/>
  <c r="T746" i="203"/>
  <c r="G746" i="203" s="1"/>
  <c r="W746" i="203"/>
  <c r="U746" i="203"/>
  <c r="V746" i="203"/>
  <c r="I746" i="203" s="1"/>
  <c r="T738" i="203"/>
  <c r="G738" i="203" s="1"/>
  <c r="W738" i="203"/>
  <c r="U738" i="203"/>
  <c r="V738" i="203"/>
  <c r="I738" i="203" s="1"/>
  <c r="T730" i="203"/>
  <c r="G730" i="203" s="1"/>
  <c r="W730" i="203"/>
  <c r="U730" i="203"/>
  <c r="V730" i="203"/>
  <c r="I730" i="203" s="1"/>
  <c r="W722" i="203"/>
  <c r="V722" i="203"/>
  <c r="I722" i="203" s="1"/>
  <c r="T722" i="203"/>
  <c r="G722" i="203" s="1"/>
  <c r="U722" i="203"/>
  <c r="U714" i="203"/>
  <c r="T714" i="203"/>
  <c r="G714" i="203" s="1"/>
  <c r="V714" i="203"/>
  <c r="I714" i="203" s="1"/>
  <c r="W714" i="203"/>
  <c r="U706" i="203"/>
  <c r="T706" i="203"/>
  <c r="G706" i="203" s="1"/>
  <c r="V706" i="203"/>
  <c r="I706" i="203" s="1"/>
  <c r="W706" i="203"/>
  <c r="V698" i="203"/>
  <c r="I698" i="203" s="1"/>
  <c r="U698" i="203"/>
  <c r="W698" i="203"/>
  <c r="T698" i="203"/>
  <c r="G698" i="203" s="1"/>
  <c r="T690" i="203"/>
  <c r="G690" i="203" s="1"/>
  <c r="W690" i="203"/>
  <c r="U690" i="203"/>
  <c r="V690" i="203"/>
  <c r="I690" i="203" s="1"/>
  <c r="W682" i="203"/>
  <c r="V682" i="203"/>
  <c r="I682" i="203" s="1"/>
  <c r="U682" i="203"/>
  <c r="T682" i="203"/>
  <c r="G682" i="203" s="1"/>
  <c r="W674" i="203"/>
  <c r="V674" i="203"/>
  <c r="I674" i="203" s="1"/>
  <c r="U674" i="203"/>
  <c r="T674" i="203"/>
  <c r="G674" i="203" s="1"/>
  <c r="W666" i="203"/>
  <c r="V666" i="203"/>
  <c r="I666" i="203" s="1"/>
  <c r="U666" i="203"/>
  <c r="T666" i="203"/>
  <c r="G666" i="203" s="1"/>
  <c r="W658" i="203"/>
  <c r="V658" i="203"/>
  <c r="I658" i="203" s="1"/>
  <c r="U658" i="203"/>
  <c r="T658" i="203"/>
  <c r="G658" i="203" s="1"/>
  <c r="W650" i="203"/>
  <c r="V650" i="203"/>
  <c r="I650" i="203" s="1"/>
  <c r="U650" i="203"/>
  <c r="T650" i="203"/>
  <c r="G650" i="203" s="1"/>
  <c r="W642" i="203"/>
  <c r="V642" i="203"/>
  <c r="I642" i="203" s="1"/>
  <c r="U642" i="203"/>
  <c r="T642" i="203"/>
  <c r="G642" i="203" s="1"/>
  <c r="W634" i="203"/>
  <c r="V634" i="203"/>
  <c r="I634" i="203" s="1"/>
  <c r="U634" i="203"/>
  <c r="T634" i="203"/>
  <c r="G634" i="203" s="1"/>
  <c r="U626" i="203"/>
  <c r="T626" i="203"/>
  <c r="G626" i="203" s="1"/>
  <c r="V626" i="203"/>
  <c r="I626" i="203" s="1"/>
  <c r="W626" i="203"/>
  <c r="U618" i="203"/>
  <c r="T618" i="203"/>
  <c r="G618" i="203" s="1"/>
  <c r="V618" i="203"/>
  <c r="I618" i="203" s="1"/>
  <c r="W618" i="203"/>
  <c r="U610" i="203"/>
  <c r="T610" i="203"/>
  <c r="G610" i="203" s="1"/>
  <c r="V610" i="203"/>
  <c r="I610" i="203" s="1"/>
  <c r="W610" i="203"/>
  <c r="U602" i="203"/>
  <c r="T602" i="203"/>
  <c r="G602" i="203" s="1"/>
  <c r="V602" i="203"/>
  <c r="I602" i="203" s="1"/>
  <c r="W602" i="203"/>
  <c r="U594" i="203"/>
  <c r="T594" i="203"/>
  <c r="G594" i="203" s="1"/>
  <c r="V594" i="203"/>
  <c r="I594" i="203" s="1"/>
  <c r="W594" i="203"/>
  <c r="U586" i="203"/>
  <c r="T586" i="203"/>
  <c r="G586" i="203" s="1"/>
  <c r="V586" i="203"/>
  <c r="I586" i="203" s="1"/>
  <c r="W586" i="203"/>
  <c r="U578" i="203"/>
  <c r="T578" i="203"/>
  <c r="G578" i="203" s="1"/>
  <c r="V578" i="203"/>
  <c r="I578" i="203" s="1"/>
  <c r="W578" i="203"/>
  <c r="U570" i="203"/>
  <c r="T570" i="203"/>
  <c r="G570" i="203" s="1"/>
  <c r="V570" i="203"/>
  <c r="I570" i="203" s="1"/>
  <c r="W570" i="203"/>
  <c r="V562" i="203"/>
  <c r="I562" i="203" s="1"/>
  <c r="U562" i="203"/>
  <c r="W562" i="203"/>
  <c r="T562" i="203"/>
  <c r="G562" i="203" s="1"/>
  <c r="V554" i="203"/>
  <c r="I554" i="203" s="1"/>
  <c r="U554" i="203"/>
  <c r="W554" i="203"/>
  <c r="T554" i="203"/>
  <c r="G554" i="203" s="1"/>
  <c r="V546" i="203"/>
  <c r="I546" i="203" s="1"/>
  <c r="U546" i="203"/>
  <c r="W546" i="203"/>
  <c r="T546" i="203"/>
  <c r="G546" i="203" s="1"/>
  <c r="W538" i="203"/>
  <c r="V538" i="203"/>
  <c r="I538" i="203" s="1"/>
  <c r="T538" i="203"/>
  <c r="G538" i="203" s="1"/>
  <c r="U538" i="203"/>
  <c r="V530" i="203"/>
  <c r="I530" i="203" s="1"/>
  <c r="U530" i="203"/>
  <c r="T530" i="203"/>
  <c r="G530" i="203" s="1"/>
  <c r="W530" i="203"/>
  <c r="V522" i="203"/>
  <c r="I522" i="203" s="1"/>
  <c r="U522" i="203"/>
  <c r="T522" i="203"/>
  <c r="G522" i="203" s="1"/>
  <c r="W522" i="203"/>
  <c r="W514" i="203"/>
  <c r="V514" i="203"/>
  <c r="I514" i="203" s="1"/>
  <c r="U514" i="203"/>
  <c r="T514" i="203"/>
  <c r="G514" i="203" s="1"/>
  <c r="W506" i="203"/>
  <c r="V506" i="203"/>
  <c r="I506" i="203" s="1"/>
  <c r="U506" i="203"/>
  <c r="T506" i="203"/>
  <c r="G506" i="203" s="1"/>
  <c r="W498" i="203"/>
  <c r="V498" i="203"/>
  <c r="I498" i="203" s="1"/>
  <c r="U498" i="203"/>
  <c r="T498" i="203"/>
  <c r="G498" i="203" s="1"/>
  <c r="W490" i="203"/>
  <c r="V490" i="203"/>
  <c r="I490" i="203" s="1"/>
  <c r="U490" i="203"/>
  <c r="T490" i="203"/>
  <c r="G490" i="203" s="1"/>
  <c r="W482" i="203"/>
  <c r="V482" i="203"/>
  <c r="I482" i="203" s="1"/>
  <c r="U482" i="203"/>
  <c r="T482" i="203"/>
  <c r="G482" i="203" s="1"/>
  <c r="W474" i="203"/>
  <c r="V474" i="203"/>
  <c r="I474" i="203" s="1"/>
  <c r="U474" i="203"/>
  <c r="T474" i="203"/>
  <c r="G474" i="203" s="1"/>
  <c r="W466" i="203"/>
  <c r="V466" i="203"/>
  <c r="I466" i="203" s="1"/>
  <c r="U466" i="203"/>
  <c r="T466" i="203"/>
  <c r="G466" i="203" s="1"/>
  <c r="W458" i="203"/>
  <c r="V458" i="203"/>
  <c r="I458" i="203" s="1"/>
  <c r="U458" i="203"/>
  <c r="T458" i="203"/>
  <c r="G458" i="203" s="1"/>
  <c r="W450" i="203"/>
  <c r="V450" i="203"/>
  <c r="I450" i="203" s="1"/>
  <c r="U450" i="203"/>
  <c r="T450" i="203"/>
  <c r="G450" i="203" s="1"/>
  <c r="U442" i="203"/>
  <c r="T442" i="203"/>
  <c r="G442" i="203" s="1"/>
  <c r="V442" i="203"/>
  <c r="I442" i="203" s="1"/>
  <c r="W442" i="203"/>
  <c r="U434" i="203"/>
  <c r="T434" i="203"/>
  <c r="G434" i="203" s="1"/>
  <c r="V434" i="203"/>
  <c r="I434" i="203" s="1"/>
  <c r="W434" i="203"/>
  <c r="W425" i="203"/>
  <c r="V425" i="203"/>
  <c r="I425" i="203" s="1"/>
  <c r="U425" i="203"/>
  <c r="T425" i="203"/>
  <c r="G425" i="203" s="1"/>
  <c r="W417" i="203"/>
  <c r="V417" i="203"/>
  <c r="I417" i="203" s="1"/>
  <c r="U417" i="203"/>
  <c r="T417" i="203"/>
  <c r="G417" i="203" s="1"/>
  <c r="W408" i="203"/>
  <c r="V408" i="203"/>
  <c r="I408" i="203" s="1"/>
  <c r="T408" i="203"/>
  <c r="G408" i="203" s="1"/>
  <c r="U408" i="203"/>
  <c r="W400" i="203"/>
  <c r="V400" i="203"/>
  <c r="I400" i="203" s="1"/>
  <c r="T400" i="203"/>
  <c r="G400" i="203" s="1"/>
  <c r="U400" i="203"/>
  <c r="W392" i="203"/>
  <c r="V392" i="203"/>
  <c r="I392" i="203" s="1"/>
  <c r="T392" i="203"/>
  <c r="G392" i="203" s="1"/>
  <c r="U392" i="203"/>
  <c r="W384" i="203"/>
  <c r="V384" i="203"/>
  <c r="I384" i="203" s="1"/>
  <c r="T384" i="203"/>
  <c r="G384" i="203" s="1"/>
  <c r="U384" i="203"/>
  <c r="T375" i="203"/>
  <c r="G375" i="203" s="1"/>
  <c r="W375" i="203"/>
  <c r="U375" i="203"/>
  <c r="V375" i="203"/>
  <c r="I375" i="203" s="1"/>
  <c r="T367" i="203"/>
  <c r="G367" i="203" s="1"/>
  <c r="W367" i="203"/>
  <c r="U367" i="203"/>
  <c r="V367" i="203"/>
  <c r="I367" i="203" s="1"/>
  <c r="T359" i="203"/>
  <c r="G359" i="203" s="1"/>
  <c r="W359" i="203"/>
  <c r="U359" i="203"/>
  <c r="V359" i="203"/>
  <c r="I359" i="203" s="1"/>
  <c r="W351" i="203"/>
  <c r="V351" i="203"/>
  <c r="I351" i="203" s="1"/>
  <c r="T351" i="203"/>
  <c r="G351" i="203" s="1"/>
  <c r="U351" i="203"/>
  <c r="W343" i="203"/>
  <c r="V343" i="203"/>
  <c r="I343" i="203" s="1"/>
  <c r="U343" i="203"/>
  <c r="T343" i="203"/>
  <c r="G343" i="203" s="1"/>
  <c r="T335" i="203"/>
  <c r="G335" i="203" s="1"/>
  <c r="W335" i="203"/>
  <c r="V335" i="203"/>
  <c r="I335" i="203" s="1"/>
  <c r="U335" i="203"/>
  <c r="W327" i="203"/>
  <c r="V327" i="203"/>
  <c r="I327" i="203" s="1"/>
  <c r="T327" i="203"/>
  <c r="G327" i="203" s="1"/>
  <c r="U327" i="203"/>
  <c r="W319" i="203"/>
  <c r="V319" i="203"/>
  <c r="I319" i="203" s="1"/>
  <c r="U319" i="203"/>
  <c r="T319" i="203"/>
  <c r="G319" i="203" s="1"/>
  <c r="W311" i="203"/>
  <c r="V311" i="203"/>
  <c r="I311" i="203" s="1"/>
  <c r="U311" i="203"/>
  <c r="T311" i="203"/>
  <c r="G311" i="203" s="1"/>
  <c r="W303" i="203"/>
  <c r="V303" i="203"/>
  <c r="I303" i="203" s="1"/>
  <c r="U303" i="203"/>
  <c r="T303" i="203"/>
  <c r="G303" i="203" s="1"/>
  <c r="W295" i="203"/>
  <c r="V295" i="203"/>
  <c r="I295" i="203" s="1"/>
  <c r="U295" i="203"/>
  <c r="T295" i="203"/>
  <c r="G295" i="203" s="1"/>
  <c r="W287" i="203"/>
  <c r="V287" i="203"/>
  <c r="I287" i="203" s="1"/>
  <c r="T287" i="203"/>
  <c r="G287" i="203" s="1"/>
  <c r="U287" i="203"/>
  <c r="W279" i="203"/>
  <c r="V279" i="203"/>
  <c r="I279" i="203" s="1"/>
  <c r="U279" i="203"/>
  <c r="T279" i="203"/>
  <c r="G279" i="203" s="1"/>
  <c r="W271" i="203"/>
  <c r="V271" i="203"/>
  <c r="I271" i="203" s="1"/>
  <c r="U271" i="203"/>
  <c r="T271" i="203"/>
  <c r="G271" i="203" s="1"/>
  <c r="T263" i="203"/>
  <c r="G263" i="203" s="1"/>
  <c r="W263" i="203"/>
  <c r="V263" i="203"/>
  <c r="I263" i="203" s="1"/>
  <c r="U263" i="203"/>
  <c r="T255" i="203"/>
  <c r="G255" i="203" s="1"/>
  <c r="W255" i="203"/>
  <c r="V255" i="203"/>
  <c r="I255" i="203" s="1"/>
  <c r="U255" i="203"/>
  <c r="T247" i="203"/>
  <c r="G247" i="203" s="1"/>
  <c r="V247" i="203"/>
  <c r="I247" i="203" s="1"/>
  <c r="W247" i="203"/>
  <c r="U247" i="203"/>
  <c r="T239" i="203"/>
  <c r="G239" i="203" s="1"/>
  <c r="W239" i="203"/>
  <c r="V239" i="203"/>
  <c r="I239" i="203" s="1"/>
  <c r="U239" i="203"/>
  <c r="T231" i="203"/>
  <c r="G231" i="203" s="1"/>
  <c r="W231" i="203"/>
  <c r="U231" i="203"/>
  <c r="V231" i="203"/>
  <c r="I231" i="203" s="1"/>
  <c r="T223" i="203"/>
  <c r="G223" i="203" s="1"/>
  <c r="U223" i="203"/>
  <c r="W223" i="203"/>
  <c r="V223" i="203"/>
  <c r="I223" i="203" s="1"/>
  <c r="T215" i="203"/>
  <c r="G215" i="203" s="1"/>
  <c r="V215" i="203"/>
  <c r="I215" i="203" s="1"/>
  <c r="W215" i="203"/>
  <c r="U215" i="203"/>
  <c r="H215" i="203" s="1"/>
  <c r="AM215" i="203" s="1"/>
  <c r="U207" i="203"/>
  <c r="W207" i="203"/>
  <c r="T207" i="203"/>
  <c r="G207" i="203" s="1"/>
  <c r="V207" i="203"/>
  <c r="I207" i="203" s="1"/>
  <c r="U199" i="203"/>
  <c r="T199" i="203"/>
  <c r="G199" i="203" s="1"/>
  <c r="W199" i="203"/>
  <c r="V199" i="203"/>
  <c r="I199" i="203" s="1"/>
  <c r="U191" i="203"/>
  <c r="T191" i="203"/>
  <c r="G191" i="203" s="1"/>
  <c r="W191" i="203"/>
  <c r="V191" i="203"/>
  <c r="I191" i="203" s="1"/>
  <c r="U183" i="203"/>
  <c r="T183" i="203"/>
  <c r="G183" i="203" s="1"/>
  <c r="W183" i="203"/>
  <c r="V183" i="203"/>
  <c r="I183" i="203" s="1"/>
  <c r="W175" i="203"/>
  <c r="V175" i="203"/>
  <c r="I175" i="203" s="1"/>
  <c r="U175" i="203"/>
  <c r="T175" i="203"/>
  <c r="G175" i="203" s="1"/>
  <c r="W167" i="203"/>
  <c r="V167" i="203"/>
  <c r="I167" i="203" s="1"/>
  <c r="U167" i="203"/>
  <c r="T167" i="203"/>
  <c r="G167" i="203" s="1"/>
  <c r="W159" i="203"/>
  <c r="V159" i="203"/>
  <c r="I159" i="203" s="1"/>
  <c r="U159" i="203"/>
  <c r="T159" i="203"/>
  <c r="G159" i="203" s="1"/>
  <c r="W151" i="203"/>
  <c r="V151" i="203"/>
  <c r="I151" i="203" s="1"/>
  <c r="U151" i="203"/>
  <c r="T151" i="203"/>
  <c r="G151" i="203" s="1"/>
  <c r="W143" i="203"/>
  <c r="V143" i="203"/>
  <c r="I143" i="203" s="1"/>
  <c r="U143" i="203"/>
  <c r="T143" i="203"/>
  <c r="G143" i="203" s="1"/>
  <c r="W135" i="203"/>
  <c r="V135" i="203"/>
  <c r="I135" i="203" s="1"/>
  <c r="U135" i="203"/>
  <c r="T135" i="203"/>
  <c r="G135" i="203" s="1"/>
  <c r="W127" i="203"/>
  <c r="V127" i="203"/>
  <c r="I127" i="203" s="1"/>
  <c r="U127" i="203"/>
  <c r="T127" i="203"/>
  <c r="G127" i="203" s="1"/>
  <c r="W119" i="203"/>
  <c r="V119" i="203"/>
  <c r="I119" i="203" s="1"/>
  <c r="U119" i="203"/>
  <c r="T119" i="203"/>
  <c r="G119" i="203" s="1"/>
  <c r="W111" i="203"/>
  <c r="V111" i="203"/>
  <c r="I111" i="203" s="1"/>
  <c r="U111" i="203"/>
  <c r="T111" i="203"/>
  <c r="G111" i="203" s="1"/>
  <c r="W103" i="203"/>
  <c r="V103" i="203"/>
  <c r="I103" i="203" s="1"/>
  <c r="U103" i="203"/>
  <c r="T103" i="203"/>
  <c r="G103" i="203" s="1"/>
  <c r="W95" i="203"/>
  <c r="V95" i="203"/>
  <c r="I95" i="203" s="1"/>
  <c r="U95" i="203"/>
  <c r="T95" i="203"/>
  <c r="G95" i="203" s="1"/>
  <c r="V87" i="203"/>
  <c r="I87" i="203" s="1"/>
  <c r="U87" i="203"/>
  <c r="W87" i="203"/>
  <c r="T87" i="203"/>
  <c r="G87" i="203" s="1"/>
  <c r="T79" i="203"/>
  <c r="G79" i="203" s="1"/>
  <c r="W79" i="203"/>
  <c r="V79" i="203"/>
  <c r="I79" i="203" s="1"/>
  <c r="U79" i="203"/>
  <c r="T71" i="203"/>
  <c r="G71" i="203" s="1"/>
  <c r="W71" i="203"/>
  <c r="V71" i="203"/>
  <c r="I71" i="203" s="1"/>
  <c r="U71" i="203"/>
  <c r="T63" i="203"/>
  <c r="G63" i="203" s="1"/>
  <c r="W63" i="203"/>
  <c r="V63" i="203"/>
  <c r="I63" i="203" s="1"/>
  <c r="U63" i="203"/>
  <c r="T55" i="203"/>
  <c r="G55" i="203" s="1"/>
  <c r="W55" i="203"/>
  <c r="V55" i="203"/>
  <c r="I55" i="203" s="1"/>
  <c r="U55" i="203"/>
  <c r="T47" i="203"/>
  <c r="G47" i="203" s="1"/>
  <c r="V47" i="203"/>
  <c r="I47" i="203" s="1"/>
  <c r="W47" i="203"/>
  <c r="U47" i="203"/>
  <c r="T39" i="203"/>
  <c r="G39" i="203" s="1"/>
  <c r="W39" i="203"/>
  <c r="V39" i="203"/>
  <c r="I39" i="203" s="1"/>
  <c r="U39" i="203"/>
  <c r="T31" i="203"/>
  <c r="G31" i="203" s="1"/>
  <c r="W31" i="203"/>
  <c r="V31" i="203"/>
  <c r="I31" i="203" s="1"/>
  <c r="U31" i="203"/>
  <c r="T23" i="203"/>
  <c r="G23" i="203" s="1"/>
  <c r="W23" i="203"/>
  <c r="V23" i="203"/>
  <c r="I23" i="203" s="1"/>
  <c r="U23" i="203"/>
  <c r="T15" i="203"/>
  <c r="G15" i="203" s="1"/>
  <c r="W15" i="203"/>
  <c r="U15" i="203"/>
  <c r="V15" i="203"/>
  <c r="I15" i="203" s="1"/>
  <c r="T7" i="203"/>
  <c r="G7" i="203" s="1"/>
  <c r="W7" i="203"/>
  <c r="U7" i="203"/>
  <c r="V7" i="203"/>
  <c r="I7" i="203" s="1"/>
  <c r="V1049" i="203"/>
  <c r="U1049" i="203"/>
  <c r="T1049" i="203"/>
  <c r="G1049" i="203" s="1"/>
  <c r="W1049" i="203"/>
  <c r="W985" i="203"/>
  <c r="V985" i="203"/>
  <c r="U985" i="203"/>
  <c r="T985" i="203"/>
  <c r="G985" i="203" s="1"/>
  <c r="T937" i="203"/>
  <c r="G937" i="203" s="1"/>
  <c r="W937" i="203"/>
  <c r="U937" i="203"/>
  <c r="V937" i="203"/>
  <c r="W897" i="203"/>
  <c r="V897" i="203"/>
  <c r="U897" i="203"/>
  <c r="T897" i="203"/>
  <c r="G897" i="203" s="1"/>
  <c r="T849" i="203"/>
  <c r="G849" i="203" s="1"/>
  <c r="W849" i="203"/>
  <c r="U849" i="203"/>
  <c r="V849" i="203"/>
  <c r="W800" i="203"/>
  <c r="V800" i="203"/>
  <c r="I800" i="203" s="1"/>
  <c r="T800" i="203"/>
  <c r="G800" i="203" s="1"/>
  <c r="U800" i="203"/>
  <c r="W760" i="203"/>
  <c r="V760" i="203"/>
  <c r="I760" i="203" s="1"/>
  <c r="U760" i="203"/>
  <c r="T760" i="203"/>
  <c r="G760" i="203" s="1"/>
  <c r="V712" i="203"/>
  <c r="I712" i="203" s="1"/>
  <c r="U712" i="203"/>
  <c r="T712" i="203"/>
  <c r="G712" i="203" s="1"/>
  <c r="W712" i="203"/>
  <c r="T664" i="203"/>
  <c r="G664" i="203" s="1"/>
  <c r="W664" i="203"/>
  <c r="U664" i="203"/>
  <c r="V664" i="203"/>
  <c r="I664" i="203" s="1"/>
  <c r="W608" i="203"/>
  <c r="V608" i="203"/>
  <c r="I608" i="203" s="1"/>
  <c r="T608" i="203"/>
  <c r="G608" i="203" s="1"/>
  <c r="U608" i="203"/>
  <c r="W552" i="203"/>
  <c r="U552" i="203"/>
  <c r="T552" i="203"/>
  <c r="G552" i="203" s="1"/>
  <c r="V552" i="203"/>
  <c r="I552" i="203" s="1"/>
  <c r="T512" i="203"/>
  <c r="G512" i="203" s="1"/>
  <c r="W512" i="203"/>
  <c r="U512" i="203"/>
  <c r="V512" i="203"/>
  <c r="I512" i="203" s="1"/>
  <c r="T464" i="203"/>
  <c r="G464" i="203" s="1"/>
  <c r="W464" i="203"/>
  <c r="U464" i="203"/>
  <c r="V464" i="203"/>
  <c r="I464" i="203" s="1"/>
  <c r="T423" i="203"/>
  <c r="G423" i="203" s="1"/>
  <c r="W423" i="203"/>
  <c r="U423" i="203"/>
  <c r="V423" i="203"/>
  <c r="I423" i="203" s="1"/>
  <c r="V373" i="203"/>
  <c r="I373" i="203" s="1"/>
  <c r="U373" i="203"/>
  <c r="W373" i="203"/>
  <c r="T373" i="203"/>
  <c r="G373" i="203" s="1"/>
  <c r="U325" i="203"/>
  <c r="W325" i="203"/>
  <c r="T325" i="203"/>
  <c r="G325" i="203" s="1"/>
  <c r="V325" i="203"/>
  <c r="I325" i="203" s="1"/>
  <c r="U269" i="203"/>
  <c r="W269" i="203"/>
  <c r="V269" i="203"/>
  <c r="I269" i="203" s="1"/>
  <c r="T269" i="203"/>
  <c r="G269" i="203" s="1"/>
  <c r="W213" i="203"/>
  <c r="V213" i="203"/>
  <c r="I213" i="203" s="1"/>
  <c r="U213" i="203"/>
  <c r="T213" i="203"/>
  <c r="G213" i="203" s="1"/>
  <c r="W173" i="203"/>
  <c r="V173" i="203"/>
  <c r="I173" i="203" s="1"/>
  <c r="U173" i="203"/>
  <c r="T173" i="203"/>
  <c r="G173" i="203" s="1"/>
  <c r="U101" i="203"/>
  <c r="W101" i="203"/>
  <c r="V101" i="203"/>
  <c r="I101" i="203" s="1"/>
  <c r="T101" i="203"/>
  <c r="G101" i="203" s="1"/>
  <c r="V13" i="203"/>
  <c r="I13" i="203" s="1"/>
  <c r="U13" i="203"/>
  <c r="T13" i="203"/>
  <c r="G13" i="203" s="1"/>
  <c r="W13" i="203"/>
  <c r="T1063" i="203"/>
  <c r="G1063" i="203" s="1"/>
  <c r="W1063" i="203"/>
  <c r="U1063" i="203"/>
  <c r="V1063" i="203"/>
  <c r="W1039" i="203"/>
  <c r="V1039" i="203"/>
  <c r="U1039" i="203"/>
  <c r="T1039" i="203"/>
  <c r="G1039" i="203" s="1"/>
  <c r="V999" i="203"/>
  <c r="U999" i="203"/>
  <c r="T999" i="203"/>
  <c r="G999" i="203" s="1"/>
  <c r="W999" i="203"/>
  <c r="W967" i="203"/>
  <c r="V967" i="203"/>
  <c r="T967" i="203"/>
  <c r="G967" i="203" s="1"/>
  <c r="U967" i="203"/>
  <c r="W943" i="203"/>
  <c r="V943" i="203"/>
  <c r="U943" i="203"/>
  <c r="T943" i="203"/>
  <c r="G943" i="203" s="1"/>
  <c r="V911" i="203"/>
  <c r="U911" i="203"/>
  <c r="T911" i="203"/>
  <c r="G911" i="203" s="1"/>
  <c r="W911" i="203"/>
  <c r="W871" i="203"/>
  <c r="V871" i="203"/>
  <c r="U871" i="203"/>
  <c r="T871" i="203"/>
  <c r="G871" i="203" s="1"/>
  <c r="W847" i="203"/>
  <c r="V847" i="203"/>
  <c r="U847" i="203"/>
  <c r="T847" i="203"/>
  <c r="G847" i="203" s="1"/>
  <c r="T830" i="203"/>
  <c r="G830" i="203" s="1"/>
  <c r="W830" i="203"/>
  <c r="U830" i="203"/>
  <c r="V830" i="203"/>
  <c r="I830" i="203" s="1"/>
  <c r="W798" i="203"/>
  <c r="V798" i="203"/>
  <c r="I798" i="203" s="1"/>
  <c r="U798" i="203"/>
  <c r="T798" i="203"/>
  <c r="G798" i="203" s="1"/>
  <c r="T766" i="203"/>
  <c r="G766" i="203" s="1"/>
  <c r="W766" i="203"/>
  <c r="U766" i="203"/>
  <c r="V766" i="203"/>
  <c r="I766" i="203" s="1"/>
  <c r="T734" i="203"/>
  <c r="G734" i="203" s="1"/>
  <c r="W734" i="203"/>
  <c r="U734" i="203"/>
  <c r="V734" i="203"/>
  <c r="I734" i="203" s="1"/>
  <c r="U702" i="203"/>
  <c r="T702" i="203"/>
  <c r="G702" i="203" s="1"/>
  <c r="V702" i="203"/>
  <c r="I702" i="203" s="1"/>
  <c r="W702" i="203"/>
  <c r="V662" i="203"/>
  <c r="I662" i="203" s="1"/>
  <c r="U662" i="203"/>
  <c r="W662" i="203"/>
  <c r="T662" i="203"/>
  <c r="G662" i="203" s="1"/>
  <c r="V614" i="203"/>
  <c r="I614" i="203" s="1"/>
  <c r="U614" i="203"/>
  <c r="T614" i="203"/>
  <c r="G614" i="203" s="1"/>
  <c r="W614" i="203"/>
  <c r="V574" i="203"/>
  <c r="I574" i="203" s="1"/>
  <c r="U574" i="203"/>
  <c r="T574" i="203"/>
  <c r="G574" i="203" s="1"/>
  <c r="W574" i="203"/>
  <c r="U534" i="203"/>
  <c r="T534" i="203"/>
  <c r="G534" i="203" s="1"/>
  <c r="V534" i="203"/>
  <c r="I534" i="203" s="1"/>
  <c r="W534" i="203"/>
  <c r="V478" i="203"/>
  <c r="I478" i="203" s="1"/>
  <c r="U478" i="203"/>
  <c r="W478" i="203"/>
  <c r="T478" i="203"/>
  <c r="G478" i="203" s="1"/>
  <c r="V429" i="203"/>
  <c r="I429" i="203" s="1"/>
  <c r="U429" i="203"/>
  <c r="W429" i="203"/>
  <c r="T429" i="203"/>
  <c r="G429" i="203" s="1"/>
  <c r="W371" i="203"/>
  <c r="U371" i="203"/>
  <c r="T371" i="203"/>
  <c r="G371" i="203" s="1"/>
  <c r="V371" i="203"/>
  <c r="I371" i="203" s="1"/>
  <c r="U315" i="203"/>
  <c r="T315" i="203"/>
  <c r="G315" i="203" s="1"/>
  <c r="W315" i="203"/>
  <c r="V315" i="203"/>
  <c r="I315" i="203" s="1"/>
  <c r="W227" i="203"/>
  <c r="V227" i="203"/>
  <c r="I227" i="203" s="1"/>
  <c r="U227" i="203"/>
  <c r="T227" i="203"/>
  <c r="G227" i="203" s="1"/>
  <c r="W83" i="203"/>
  <c r="V83" i="203"/>
  <c r="I83" i="203" s="1"/>
  <c r="U83" i="203"/>
  <c r="T83" i="203"/>
  <c r="G83" i="203" s="1"/>
  <c r="W1074" i="203"/>
  <c r="V1074" i="203"/>
  <c r="U1074" i="203"/>
  <c r="T1074" i="203"/>
  <c r="G1074" i="203" s="1"/>
  <c r="W1066" i="203"/>
  <c r="V1066" i="203"/>
  <c r="U1066" i="203"/>
  <c r="T1066" i="203"/>
  <c r="G1066" i="203" s="1"/>
  <c r="W1058" i="203"/>
  <c r="U1058" i="203"/>
  <c r="T1058" i="203"/>
  <c r="G1058" i="203" s="1"/>
  <c r="W1050" i="203"/>
  <c r="V1050" i="203"/>
  <c r="U1050" i="203"/>
  <c r="T1050" i="203"/>
  <c r="G1050" i="203" s="1"/>
  <c r="W1042" i="203"/>
  <c r="V1042" i="203"/>
  <c r="U1042" i="203"/>
  <c r="T1042" i="203"/>
  <c r="G1042" i="203" s="1"/>
  <c r="W1034" i="203"/>
  <c r="V1034" i="203"/>
  <c r="U1034" i="203"/>
  <c r="T1034" i="203"/>
  <c r="G1034" i="203" s="1"/>
  <c r="V1026" i="203"/>
  <c r="U1026" i="203"/>
  <c r="T1026" i="203"/>
  <c r="G1026" i="203" s="1"/>
  <c r="W1026" i="203"/>
  <c r="T1018" i="203"/>
  <c r="G1018" i="203" s="1"/>
  <c r="W1018" i="203"/>
  <c r="U1018" i="203"/>
  <c r="V1018" i="203"/>
  <c r="T1010" i="203"/>
  <c r="G1010" i="203" s="1"/>
  <c r="W1010" i="203"/>
  <c r="U1010" i="203"/>
  <c r="V1010" i="203"/>
  <c r="T1002" i="203"/>
  <c r="G1002" i="203" s="1"/>
  <c r="W1002" i="203"/>
  <c r="U1002" i="203"/>
  <c r="V1002" i="203"/>
  <c r="W994" i="203"/>
  <c r="V994" i="203"/>
  <c r="U994" i="203"/>
  <c r="T994" i="203"/>
  <c r="G994" i="203" s="1"/>
  <c r="W986" i="203"/>
  <c r="V986" i="203"/>
  <c r="T986" i="203"/>
  <c r="G986" i="203" s="1"/>
  <c r="U986" i="203"/>
  <c r="W978" i="203"/>
  <c r="V978" i="203"/>
  <c r="U978" i="203"/>
  <c r="T978" i="203"/>
  <c r="G978" i="203" s="1"/>
  <c r="W970" i="203"/>
  <c r="V970" i="203"/>
  <c r="U970" i="203"/>
  <c r="T970" i="203"/>
  <c r="G970" i="203" s="1"/>
  <c r="W962" i="203"/>
  <c r="V962" i="203"/>
  <c r="U962" i="203"/>
  <c r="T962" i="203"/>
  <c r="G962" i="203" s="1"/>
  <c r="W954" i="203"/>
  <c r="V954" i="203"/>
  <c r="U954" i="203"/>
  <c r="T954" i="203"/>
  <c r="G954" i="203" s="1"/>
  <c r="V946" i="203"/>
  <c r="U946" i="203"/>
  <c r="T946" i="203"/>
  <c r="G946" i="203" s="1"/>
  <c r="W946" i="203"/>
  <c r="V938" i="203"/>
  <c r="U938" i="203"/>
  <c r="T938" i="203"/>
  <c r="G938" i="203" s="1"/>
  <c r="W938" i="203"/>
  <c r="V930" i="203"/>
  <c r="U930" i="203"/>
  <c r="T930" i="203"/>
  <c r="G930" i="203" s="1"/>
  <c r="W930" i="203"/>
  <c r="T922" i="203"/>
  <c r="G922" i="203" s="1"/>
  <c r="W922" i="203"/>
  <c r="U922" i="203"/>
  <c r="V922" i="203"/>
  <c r="T914" i="203"/>
  <c r="G914" i="203" s="1"/>
  <c r="W914" i="203"/>
  <c r="U914" i="203"/>
  <c r="V914" i="203"/>
  <c r="T906" i="203"/>
  <c r="G906" i="203" s="1"/>
  <c r="W906" i="203"/>
  <c r="U906" i="203"/>
  <c r="V906" i="203"/>
  <c r="W898" i="203"/>
  <c r="V898" i="203"/>
  <c r="T898" i="203"/>
  <c r="G898" i="203" s="1"/>
  <c r="U898" i="203"/>
  <c r="W890" i="203"/>
  <c r="V890" i="203"/>
  <c r="U890" i="203"/>
  <c r="T890" i="203"/>
  <c r="G890" i="203" s="1"/>
  <c r="W882" i="203"/>
  <c r="V882" i="203"/>
  <c r="U882" i="203"/>
  <c r="T882" i="203"/>
  <c r="G882" i="203" s="1"/>
  <c r="W874" i="203"/>
  <c r="V874" i="203"/>
  <c r="U874" i="203"/>
  <c r="T874" i="203"/>
  <c r="G874" i="203" s="1"/>
  <c r="W866" i="203"/>
  <c r="V866" i="203"/>
  <c r="U866" i="203"/>
  <c r="T866" i="203"/>
  <c r="G866" i="203" s="1"/>
  <c r="V858" i="203"/>
  <c r="U858" i="203"/>
  <c r="T858" i="203"/>
  <c r="G858" i="203" s="1"/>
  <c r="W858" i="203"/>
  <c r="V850" i="203"/>
  <c r="U850" i="203"/>
  <c r="T850" i="203"/>
  <c r="G850" i="203" s="1"/>
  <c r="W850" i="203"/>
  <c r="V842" i="203"/>
  <c r="U842" i="203"/>
  <c r="T842" i="203"/>
  <c r="G842" i="203" s="1"/>
  <c r="W842" i="203"/>
  <c r="W833" i="203"/>
  <c r="V833" i="203"/>
  <c r="I833" i="203" s="1"/>
  <c r="U833" i="203"/>
  <c r="T833" i="203"/>
  <c r="G833" i="203" s="1"/>
  <c r="W825" i="203"/>
  <c r="V825" i="203"/>
  <c r="I825" i="203" s="1"/>
  <c r="U825" i="203"/>
  <c r="T825" i="203"/>
  <c r="G825" i="203" s="1"/>
  <c r="W817" i="203"/>
  <c r="V817" i="203"/>
  <c r="I817" i="203" s="1"/>
  <c r="U817" i="203"/>
  <c r="T817" i="203"/>
  <c r="G817" i="203" s="1"/>
  <c r="W809" i="203"/>
  <c r="V809" i="203"/>
  <c r="I809" i="203" s="1"/>
  <c r="U809" i="203"/>
  <c r="T809" i="203"/>
  <c r="G809" i="203" s="1"/>
  <c r="V801" i="203"/>
  <c r="I801" i="203" s="1"/>
  <c r="U801" i="203"/>
  <c r="T801" i="203"/>
  <c r="G801" i="203" s="1"/>
  <c r="W801" i="203"/>
  <c r="U793" i="203"/>
  <c r="T793" i="203"/>
  <c r="G793" i="203" s="1"/>
  <c r="V793" i="203"/>
  <c r="I793" i="203" s="1"/>
  <c r="W793" i="203"/>
  <c r="T785" i="203"/>
  <c r="G785" i="203" s="1"/>
  <c r="W785" i="203"/>
  <c r="U785" i="203"/>
  <c r="V785" i="203"/>
  <c r="I785" i="203" s="1"/>
  <c r="W777" i="203"/>
  <c r="V777" i="203"/>
  <c r="I777" i="203" s="1"/>
  <c r="T777" i="203"/>
  <c r="G777" i="203" s="1"/>
  <c r="U777" i="203"/>
  <c r="W769" i="203"/>
  <c r="V769" i="203"/>
  <c r="I769" i="203" s="1"/>
  <c r="U769" i="203"/>
  <c r="T769" i="203"/>
  <c r="G769" i="203" s="1"/>
  <c r="W761" i="203"/>
  <c r="V761" i="203"/>
  <c r="I761" i="203" s="1"/>
  <c r="U761" i="203"/>
  <c r="T761" i="203"/>
  <c r="G761" i="203" s="1"/>
  <c r="W753" i="203"/>
  <c r="V753" i="203"/>
  <c r="I753" i="203" s="1"/>
  <c r="U753" i="203"/>
  <c r="T753" i="203"/>
  <c r="G753" i="203" s="1"/>
  <c r="W745" i="203"/>
  <c r="V745" i="203"/>
  <c r="I745" i="203" s="1"/>
  <c r="U745" i="203"/>
  <c r="T745" i="203"/>
  <c r="G745" i="203" s="1"/>
  <c r="W737" i="203"/>
  <c r="V737" i="203"/>
  <c r="I737" i="203" s="1"/>
  <c r="U737" i="203"/>
  <c r="T737" i="203"/>
  <c r="G737" i="203" s="1"/>
  <c r="W729" i="203"/>
  <c r="V729" i="203"/>
  <c r="I729" i="203" s="1"/>
  <c r="U729" i="203"/>
  <c r="T729" i="203"/>
  <c r="G729" i="203" s="1"/>
  <c r="W721" i="203"/>
  <c r="U721" i="203"/>
  <c r="T721" i="203"/>
  <c r="G721" i="203" s="1"/>
  <c r="V721" i="203"/>
  <c r="I721" i="203" s="1"/>
  <c r="W713" i="203"/>
  <c r="V713" i="203"/>
  <c r="I713" i="203" s="1"/>
  <c r="T713" i="203"/>
  <c r="G713" i="203" s="1"/>
  <c r="U713" i="203"/>
  <c r="W705" i="203"/>
  <c r="V705" i="203"/>
  <c r="I705" i="203" s="1"/>
  <c r="T705" i="203"/>
  <c r="G705" i="203" s="1"/>
  <c r="U705" i="203"/>
  <c r="W697" i="203"/>
  <c r="V697" i="203"/>
  <c r="I697" i="203" s="1"/>
  <c r="T697" i="203"/>
  <c r="G697" i="203" s="1"/>
  <c r="U697" i="203"/>
  <c r="W689" i="203"/>
  <c r="V689" i="203"/>
  <c r="I689" i="203" s="1"/>
  <c r="U689" i="203"/>
  <c r="T689" i="203"/>
  <c r="G689" i="203" s="1"/>
  <c r="W681" i="203"/>
  <c r="V681" i="203"/>
  <c r="I681" i="203" s="1"/>
  <c r="T681" i="203"/>
  <c r="G681" i="203" s="1"/>
  <c r="U681" i="203"/>
  <c r="W673" i="203"/>
  <c r="V673" i="203"/>
  <c r="I673" i="203" s="1"/>
  <c r="T673" i="203"/>
  <c r="G673" i="203" s="1"/>
  <c r="U673" i="203"/>
  <c r="W665" i="203"/>
  <c r="V665" i="203"/>
  <c r="I665" i="203" s="1"/>
  <c r="T665" i="203"/>
  <c r="G665" i="203" s="1"/>
  <c r="U665" i="203"/>
  <c r="W657" i="203"/>
  <c r="V657" i="203"/>
  <c r="I657" i="203" s="1"/>
  <c r="T657" i="203"/>
  <c r="G657" i="203" s="1"/>
  <c r="U657" i="203"/>
  <c r="W649" i="203"/>
  <c r="V649" i="203"/>
  <c r="I649" i="203" s="1"/>
  <c r="T649" i="203"/>
  <c r="G649" i="203" s="1"/>
  <c r="U649" i="203"/>
  <c r="W641" i="203"/>
  <c r="V641" i="203"/>
  <c r="I641" i="203" s="1"/>
  <c r="T641" i="203"/>
  <c r="G641" i="203" s="1"/>
  <c r="U641" i="203"/>
  <c r="W633" i="203"/>
  <c r="V633" i="203"/>
  <c r="I633" i="203" s="1"/>
  <c r="T633" i="203"/>
  <c r="G633" i="203" s="1"/>
  <c r="U633" i="203"/>
  <c r="W625" i="203"/>
  <c r="V625" i="203"/>
  <c r="I625" i="203" s="1"/>
  <c r="U625" i="203"/>
  <c r="T625" i="203"/>
  <c r="G625" i="203" s="1"/>
  <c r="W617" i="203"/>
  <c r="V617" i="203"/>
  <c r="I617" i="203" s="1"/>
  <c r="U617" i="203"/>
  <c r="T617" i="203"/>
  <c r="G617" i="203" s="1"/>
  <c r="W609" i="203"/>
  <c r="V609" i="203"/>
  <c r="I609" i="203" s="1"/>
  <c r="U609" i="203"/>
  <c r="T609" i="203"/>
  <c r="G609" i="203" s="1"/>
  <c r="W601" i="203"/>
  <c r="V601" i="203"/>
  <c r="I601" i="203" s="1"/>
  <c r="U601" i="203"/>
  <c r="T601" i="203"/>
  <c r="G601" i="203" s="1"/>
  <c r="W593" i="203"/>
  <c r="V593" i="203"/>
  <c r="I593" i="203" s="1"/>
  <c r="U593" i="203"/>
  <c r="T593" i="203"/>
  <c r="G593" i="203" s="1"/>
  <c r="W585" i="203"/>
  <c r="V585" i="203"/>
  <c r="I585" i="203" s="1"/>
  <c r="U585" i="203"/>
  <c r="T585" i="203"/>
  <c r="G585" i="203" s="1"/>
  <c r="W577" i="203"/>
  <c r="V577" i="203"/>
  <c r="I577" i="203" s="1"/>
  <c r="U577" i="203"/>
  <c r="T577" i="203"/>
  <c r="G577" i="203" s="1"/>
  <c r="W569" i="203"/>
  <c r="V569" i="203"/>
  <c r="I569" i="203" s="1"/>
  <c r="U569" i="203"/>
  <c r="T569" i="203"/>
  <c r="G569" i="203" s="1"/>
  <c r="W561" i="203"/>
  <c r="V561" i="203"/>
  <c r="I561" i="203" s="1"/>
  <c r="T561" i="203"/>
  <c r="G561" i="203" s="1"/>
  <c r="U561" i="203"/>
  <c r="W553" i="203"/>
  <c r="V553" i="203"/>
  <c r="I553" i="203" s="1"/>
  <c r="T553" i="203"/>
  <c r="G553" i="203" s="1"/>
  <c r="U553" i="203"/>
  <c r="W545" i="203"/>
  <c r="V545" i="203"/>
  <c r="I545" i="203" s="1"/>
  <c r="T545" i="203"/>
  <c r="G545" i="203" s="1"/>
  <c r="U545" i="203"/>
  <c r="U537" i="203"/>
  <c r="T537" i="203"/>
  <c r="G537" i="203" s="1"/>
  <c r="V537" i="203"/>
  <c r="I537" i="203" s="1"/>
  <c r="W537" i="203"/>
  <c r="V529" i="203"/>
  <c r="I529" i="203" s="1"/>
  <c r="U529" i="203"/>
  <c r="W529" i="203"/>
  <c r="T529" i="203"/>
  <c r="G529" i="203" s="1"/>
  <c r="V521" i="203"/>
  <c r="I521" i="203" s="1"/>
  <c r="U521" i="203"/>
  <c r="W521" i="203"/>
  <c r="T521" i="203"/>
  <c r="G521" i="203" s="1"/>
  <c r="W513" i="203"/>
  <c r="V513" i="203"/>
  <c r="I513" i="203" s="1"/>
  <c r="T513" i="203"/>
  <c r="G513" i="203" s="1"/>
  <c r="U513" i="203"/>
  <c r="W505" i="203"/>
  <c r="V505" i="203"/>
  <c r="I505" i="203" s="1"/>
  <c r="T505" i="203"/>
  <c r="G505" i="203" s="1"/>
  <c r="U505" i="203"/>
  <c r="W497" i="203"/>
  <c r="V497" i="203"/>
  <c r="I497" i="203" s="1"/>
  <c r="T497" i="203"/>
  <c r="G497" i="203" s="1"/>
  <c r="U497" i="203"/>
  <c r="W489" i="203"/>
  <c r="V489" i="203"/>
  <c r="I489" i="203" s="1"/>
  <c r="T489" i="203"/>
  <c r="G489" i="203" s="1"/>
  <c r="U489" i="203"/>
  <c r="W481" i="203"/>
  <c r="V481" i="203"/>
  <c r="I481" i="203" s="1"/>
  <c r="T481" i="203"/>
  <c r="G481" i="203" s="1"/>
  <c r="U481" i="203"/>
  <c r="W473" i="203"/>
  <c r="V473" i="203"/>
  <c r="I473" i="203" s="1"/>
  <c r="T473" i="203"/>
  <c r="G473" i="203" s="1"/>
  <c r="U473" i="203"/>
  <c r="W465" i="203"/>
  <c r="V465" i="203"/>
  <c r="I465" i="203" s="1"/>
  <c r="T465" i="203"/>
  <c r="G465" i="203" s="1"/>
  <c r="U465" i="203"/>
  <c r="W457" i="203"/>
  <c r="V457" i="203"/>
  <c r="I457" i="203" s="1"/>
  <c r="T457" i="203"/>
  <c r="G457" i="203" s="1"/>
  <c r="U457" i="203"/>
  <c r="W449" i="203"/>
  <c r="V449" i="203"/>
  <c r="I449" i="203" s="1"/>
  <c r="T449" i="203"/>
  <c r="G449" i="203" s="1"/>
  <c r="U449" i="203"/>
  <c r="W441" i="203"/>
  <c r="V441" i="203"/>
  <c r="I441" i="203" s="1"/>
  <c r="U441" i="203"/>
  <c r="T441" i="203"/>
  <c r="G441" i="203" s="1"/>
  <c r="W432" i="203"/>
  <c r="V432" i="203"/>
  <c r="I432" i="203" s="1"/>
  <c r="T432" i="203"/>
  <c r="G432" i="203" s="1"/>
  <c r="U432" i="203"/>
  <c r="W424" i="203"/>
  <c r="V424" i="203"/>
  <c r="I424" i="203" s="1"/>
  <c r="T424" i="203"/>
  <c r="G424" i="203" s="1"/>
  <c r="U424" i="203"/>
  <c r="W416" i="203"/>
  <c r="V416" i="203"/>
  <c r="I416" i="203" s="1"/>
  <c r="T416" i="203"/>
  <c r="G416" i="203" s="1"/>
  <c r="U416" i="203"/>
  <c r="T407" i="203"/>
  <c r="G407" i="203" s="1"/>
  <c r="W407" i="203"/>
  <c r="U407" i="203"/>
  <c r="V407" i="203"/>
  <c r="I407" i="203" s="1"/>
  <c r="T399" i="203"/>
  <c r="G399" i="203" s="1"/>
  <c r="W399" i="203"/>
  <c r="U399" i="203"/>
  <c r="V399" i="203"/>
  <c r="I399" i="203" s="1"/>
  <c r="T391" i="203"/>
  <c r="G391" i="203" s="1"/>
  <c r="W391" i="203"/>
  <c r="U391" i="203"/>
  <c r="V391" i="203"/>
  <c r="I391" i="203" s="1"/>
  <c r="T383" i="203"/>
  <c r="G383" i="203" s="1"/>
  <c r="W383" i="203"/>
  <c r="U383" i="203"/>
  <c r="V383" i="203"/>
  <c r="I383" i="203" s="1"/>
  <c r="V374" i="203"/>
  <c r="I374" i="203" s="1"/>
  <c r="U374" i="203"/>
  <c r="T374" i="203"/>
  <c r="G374" i="203" s="1"/>
  <c r="W374" i="203"/>
  <c r="V366" i="203"/>
  <c r="I366" i="203" s="1"/>
  <c r="U366" i="203"/>
  <c r="T366" i="203"/>
  <c r="G366" i="203" s="1"/>
  <c r="W366" i="203"/>
  <c r="W358" i="203"/>
  <c r="V358" i="203"/>
  <c r="I358" i="203" s="1"/>
  <c r="U358" i="203"/>
  <c r="T358" i="203"/>
  <c r="G358" i="203" s="1"/>
  <c r="T350" i="203"/>
  <c r="G350" i="203" s="1"/>
  <c r="W350" i="203"/>
  <c r="V350" i="203"/>
  <c r="I350" i="203" s="1"/>
  <c r="U350" i="203"/>
  <c r="V342" i="203"/>
  <c r="I342" i="203" s="1"/>
  <c r="U342" i="203"/>
  <c r="T342" i="203"/>
  <c r="G342" i="203" s="1"/>
  <c r="W342" i="203"/>
  <c r="V334" i="203"/>
  <c r="I334" i="203" s="1"/>
  <c r="U334" i="203"/>
  <c r="T334" i="203"/>
  <c r="G334" i="203" s="1"/>
  <c r="W334" i="203"/>
  <c r="V326" i="203"/>
  <c r="I326" i="203" s="1"/>
  <c r="U326" i="203"/>
  <c r="T326" i="203"/>
  <c r="G326" i="203" s="1"/>
  <c r="W326" i="203"/>
  <c r="V318" i="203"/>
  <c r="I318" i="203" s="1"/>
  <c r="U318" i="203"/>
  <c r="T318" i="203"/>
  <c r="G318" i="203" s="1"/>
  <c r="W318" i="203"/>
  <c r="V310" i="203"/>
  <c r="I310" i="203" s="1"/>
  <c r="U310" i="203"/>
  <c r="T310" i="203"/>
  <c r="G310" i="203" s="1"/>
  <c r="W310" i="203"/>
  <c r="V302" i="203"/>
  <c r="I302" i="203" s="1"/>
  <c r="U302" i="203"/>
  <c r="T302" i="203"/>
  <c r="G302" i="203" s="1"/>
  <c r="W302" i="203"/>
  <c r="V294" i="203"/>
  <c r="I294" i="203" s="1"/>
  <c r="U294" i="203"/>
  <c r="T294" i="203"/>
  <c r="G294" i="203" s="1"/>
  <c r="W294" i="203"/>
  <c r="V286" i="203"/>
  <c r="I286" i="203" s="1"/>
  <c r="U286" i="203"/>
  <c r="T286" i="203"/>
  <c r="G286" i="203" s="1"/>
  <c r="W286" i="203"/>
  <c r="V278" i="203"/>
  <c r="I278" i="203" s="1"/>
  <c r="U278" i="203"/>
  <c r="T278" i="203"/>
  <c r="G278" i="203" s="1"/>
  <c r="W278" i="203"/>
  <c r="V270" i="203"/>
  <c r="I270" i="203" s="1"/>
  <c r="U270" i="203"/>
  <c r="T270" i="203"/>
  <c r="G270" i="203" s="1"/>
  <c r="W270" i="203"/>
  <c r="W262" i="203"/>
  <c r="V262" i="203"/>
  <c r="I262" i="203" s="1"/>
  <c r="U262" i="203"/>
  <c r="T262" i="203"/>
  <c r="G262" i="203" s="1"/>
  <c r="W254" i="203"/>
  <c r="V254" i="203"/>
  <c r="I254" i="203" s="1"/>
  <c r="T254" i="203"/>
  <c r="G254" i="203" s="1"/>
  <c r="U254" i="203"/>
  <c r="T246" i="203"/>
  <c r="G246" i="203" s="1"/>
  <c r="W246" i="203"/>
  <c r="V246" i="203"/>
  <c r="I246" i="203" s="1"/>
  <c r="U246" i="203"/>
  <c r="T238" i="203"/>
  <c r="G238" i="203" s="1"/>
  <c r="W238" i="203"/>
  <c r="V238" i="203"/>
  <c r="I238" i="203" s="1"/>
  <c r="U238" i="203"/>
  <c r="W230" i="203"/>
  <c r="V230" i="203"/>
  <c r="I230" i="203" s="1"/>
  <c r="T230" i="203"/>
  <c r="G230" i="203" s="1"/>
  <c r="U230" i="203"/>
  <c r="T222" i="203"/>
  <c r="G222" i="203" s="1"/>
  <c r="W222" i="203"/>
  <c r="V222" i="203"/>
  <c r="I222" i="203" s="1"/>
  <c r="U222" i="203"/>
  <c r="U214" i="203"/>
  <c r="T214" i="203"/>
  <c r="G214" i="203" s="1"/>
  <c r="W214" i="203"/>
  <c r="V214" i="203"/>
  <c r="I214" i="203" s="1"/>
  <c r="U206" i="203"/>
  <c r="T206" i="203"/>
  <c r="G206" i="203" s="1"/>
  <c r="W206" i="203"/>
  <c r="V206" i="203"/>
  <c r="I206" i="203" s="1"/>
  <c r="T198" i="203"/>
  <c r="G198" i="203" s="1"/>
  <c r="U198" i="203"/>
  <c r="W198" i="203"/>
  <c r="V198" i="203"/>
  <c r="I198" i="203" s="1"/>
  <c r="T190" i="203"/>
  <c r="G190" i="203" s="1"/>
  <c r="W190" i="203"/>
  <c r="U190" i="203"/>
  <c r="V190" i="203"/>
  <c r="I190" i="203" s="1"/>
  <c r="W182" i="203"/>
  <c r="U182" i="203"/>
  <c r="V182" i="203"/>
  <c r="I182" i="203" s="1"/>
  <c r="T182" i="203"/>
  <c r="G182" i="203" s="1"/>
  <c r="U174" i="203"/>
  <c r="T174" i="203"/>
  <c r="G174" i="203" s="1"/>
  <c r="W174" i="203"/>
  <c r="V174" i="203"/>
  <c r="I174" i="203" s="1"/>
  <c r="U166" i="203"/>
  <c r="T166" i="203"/>
  <c r="G166" i="203" s="1"/>
  <c r="V166" i="203"/>
  <c r="I166" i="203" s="1"/>
  <c r="W166" i="203"/>
  <c r="U158" i="203"/>
  <c r="T158" i="203"/>
  <c r="G158" i="203" s="1"/>
  <c r="W158" i="203"/>
  <c r="V158" i="203"/>
  <c r="I158" i="203" s="1"/>
  <c r="U150" i="203"/>
  <c r="T150" i="203"/>
  <c r="G150" i="203" s="1"/>
  <c r="V150" i="203"/>
  <c r="I150" i="203" s="1"/>
  <c r="W150" i="203"/>
  <c r="U142" i="203"/>
  <c r="W142" i="203"/>
  <c r="T142" i="203"/>
  <c r="G142" i="203" s="1"/>
  <c r="V142" i="203"/>
  <c r="I142" i="203" s="1"/>
  <c r="U134" i="203"/>
  <c r="T134" i="203"/>
  <c r="G134" i="203" s="1"/>
  <c r="W134" i="203"/>
  <c r="V134" i="203"/>
  <c r="I134" i="203" s="1"/>
  <c r="U126" i="203"/>
  <c r="T126" i="203"/>
  <c r="G126" i="203" s="1"/>
  <c r="V126" i="203"/>
  <c r="I126" i="203" s="1"/>
  <c r="W126" i="203"/>
  <c r="U118" i="203"/>
  <c r="T118" i="203"/>
  <c r="G118" i="203" s="1"/>
  <c r="W118" i="203"/>
  <c r="V118" i="203"/>
  <c r="I118" i="203" s="1"/>
  <c r="U110" i="203"/>
  <c r="T110" i="203"/>
  <c r="G110" i="203" s="1"/>
  <c r="W110" i="203"/>
  <c r="V110" i="203"/>
  <c r="I110" i="203" s="1"/>
  <c r="V102" i="203"/>
  <c r="I102" i="203" s="1"/>
  <c r="U102" i="203"/>
  <c r="T102" i="203"/>
  <c r="G102" i="203" s="1"/>
  <c r="W102" i="203"/>
  <c r="V94" i="203"/>
  <c r="I94" i="203" s="1"/>
  <c r="U94" i="203"/>
  <c r="T94" i="203"/>
  <c r="G94" i="203" s="1"/>
  <c r="W94" i="203"/>
  <c r="W86" i="203"/>
  <c r="V86" i="203"/>
  <c r="I86" i="203" s="1"/>
  <c r="U86" i="203"/>
  <c r="T86" i="203"/>
  <c r="G86" i="203" s="1"/>
  <c r="W78" i="203"/>
  <c r="V78" i="203"/>
  <c r="I78" i="203" s="1"/>
  <c r="U78" i="203"/>
  <c r="T78" i="203"/>
  <c r="G78" i="203" s="1"/>
  <c r="W70" i="203"/>
  <c r="V70" i="203"/>
  <c r="I70" i="203" s="1"/>
  <c r="T70" i="203"/>
  <c r="G70" i="203" s="1"/>
  <c r="U70" i="203"/>
  <c r="W62" i="203"/>
  <c r="V62" i="203"/>
  <c r="I62" i="203" s="1"/>
  <c r="T62" i="203"/>
  <c r="G62" i="203" s="1"/>
  <c r="U62" i="203"/>
  <c r="W54" i="203"/>
  <c r="V54" i="203"/>
  <c r="I54" i="203" s="1"/>
  <c r="T54" i="203"/>
  <c r="G54" i="203" s="1"/>
  <c r="U54" i="203"/>
  <c r="W46" i="203"/>
  <c r="V46" i="203"/>
  <c r="I46" i="203" s="1"/>
  <c r="T46" i="203"/>
  <c r="G46" i="203" s="1"/>
  <c r="U46" i="203"/>
  <c r="W38" i="203"/>
  <c r="V38" i="203"/>
  <c r="I38" i="203" s="1"/>
  <c r="U38" i="203"/>
  <c r="T38" i="203"/>
  <c r="G38" i="203" s="1"/>
  <c r="W30" i="203"/>
  <c r="V30" i="203"/>
  <c r="I30" i="203" s="1"/>
  <c r="T30" i="203"/>
  <c r="G30" i="203" s="1"/>
  <c r="U30" i="203"/>
  <c r="T22" i="203"/>
  <c r="G22" i="203" s="1"/>
  <c r="W22" i="203"/>
  <c r="V22" i="203"/>
  <c r="I22" i="203" s="1"/>
  <c r="U22" i="203"/>
  <c r="W14" i="203"/>
  <c r="V14" i="203"/>
  <c r="I14" i="203" s="1"/>
  <c r="U14" i="203"/>
  <c r="T14" i="203"/>
  <c r="G14" i="203" s="1"/>
  <c r="W6" i="203"/>
  <c r="V6" i="203"/>
  <c r="I6" i="203" s="1"/>
  <c r="U6" i="203"/>
  <c r="T6" i="203"/>
  <c r="G6" i="203" s="1"/>
  <c r="W1065" i="203"/>
  <c r="V1065" i="203"/>
  <c r="U1065" i="203"/>
  <c r="T1065" i="203"/>
  <c r="G1065" i="203" s="1"/>
  <c r="W1009" i="203"/>
  <c r="V1009" i="203"/>
  <c r="U1009" i="203"/>
  <c r="T1009" i="203"/>
  <c r="G1009" i="203" s="1"/>
  <c r="T945" i="203"/>
  <c r="G945" i="203" s="1"/>
  <c r="W945" i="203"/>
  <c r="U945" i="203"/>
  <c r="V945" i="203"/>
  <c r="V873" i="203"/>
  <c r="U873" i="203"/>
  <c r="T873" i="203"/>
  <c r="G873" i="203" s="1"/>
  <c r="W873" i="203"/>
  <c r="W808" i="203"/>
  <c r="V808" i="203"/>
  <c r="I808" i="203" s="1"/>
  <c r="U808" i="203"/>
  <c r="T808" i="203"/>
  <c r="G808" i="203" s="1"/>
  <c r="W736" i="203"/>
  <c r="U736" i="203"/>
  <c r="T736" i="203"/>
  <c r="G736" i="203" s="1"/>
  <c r="V736" i="203"/>
  <c r="I736" i="203" s="1"/>
  <c r="T656" i="203"/>
  <c r="G656" i="203" s="1"/>
  <c r="W656" i="203"/>
  <c r="U656" i="203"/>
  <c r="V656" i="203"/>
  <c r="I656" i="203" s="1"/>
  <c r="W576" i="203"/>
  <c r="V576" i="203"/>
  <c r="I576" i="203" s="1"/>
  <c r="T576" i="203"/>
  <c r="G576" i="203" s="1"/>
  <c r="U576" i="203"/>
  <c r="T496" i="203"/>
  <c r="G496" i="203" s="1"/>
  <c r="W496" i="203"/>
  <c r="U496" i="203"/>
  <c r="V496" i="203"/>
  <c r="I496" i="203" s="1"/>
  <c r="V406" i="203"/>
  <c r="I406" i="203" s="1"/>
  <c r="U406" i="203"/>
  <c r="T406" i="203"/>
  <c r="G406" i="203" s="1"/>
  <c r="W406" i="203"/>
  <c r="U285" i="203"/>
  <c r="W285" i="203"/>
  <c r="V285" i="203"/>
  <c r="I285" i="203" s="1"/>
  <c r="T285" i="203"/>
  <c r="G285" i="203" s="1"/>
  <c r="W157" i="203"/>
  <c r="V157" i="203"/>
  <c r="I157" i="203" s="1"/>
  <c r="U157" i="203"/>
  <c r="T157" i="203"/>
  <c r="G157" i="203" s="1"/>
  <c r="V37" i="203"/>
  <c r="I37" i="203" s="1"/>
  <c r="U37" i="203"/>
  <c r="T37" i="203"/>
  <c r="G37" i="203" s="1"/>
  <c r="W37" i="203"/>
  <c r="V1033" i="203"/>
  <c r="U1033" i="203"/>
  <c r="T1033" i="203"/>
  <c r="G1033" i="203" s="1"/>
  <c r="W1033" i="203"/>
  <c r="W834" i="203"/>
  <c r="W433" i="203"/>
  <c r="W1080" i="203"/>
  <c r="V1080" i="203"/>
  <c r="T1080" i="203"/>
  <c r="G1080" i="203" s="1"/>
  <c r="U1080" i="203"/>
  <c r="V1072" i="203"/>
  <c r="U1072" i="203"/>
  <c r="T1072" i="203"/>
  <c r="G1072" i="203" s="1"/>
  <c r="W1072" i="203"/>
  <c r="V1064" i="203"/>
  <c r="U1064" i="203"/>
  <c r="T1064" i="203"/>
  <c r="G1064" i="203" s="1"/>
  <c r="W1064" i="203"/>
  <c r="U1056" i="203"/>
  <c r="T1056" i="203"/>
  <c r="G1056" i="203" s="1"/>
  <c r="V1056" i="203"/>
  <c r="W1056" i="203"/>
  <c r="T1048" i="203"/>
  <c r="G1048" i="203" s="1"/>
  <c r="W1048" i="203"/>
  <c r="U1048" i="203"/>
  <c r="V1048" i="203"/>
  <c r="T1040" i="203"/>
  <c r="G1040" i="203" s="1"/>
  <c r="W1040" i="203"/>
  <c r="U1040" i="203"/>
  <c r="V1040" i="203"/>
  <c r="T1032" i="203"/>
  <c r="G1032" i="203" s="1"/>
  <c r="W1032" i="203"/>
  <c r="U1032" i="203"/>
  <c r="V1032" i="203"/>
  <c r="W1024" i="203"/>
  <c r="V1024" i="203"/>
  <c r="U1024" i="203"/>
  <c r="T1024" i="203"/>
  <c r="G1024" i="203" s="1"/>
  <c r="W1016" i="203"/>
  <c r="V1016" i="203"/>
  <c r="U1016" i="203"/>
  <c r="T1016" i="203"/>
  <c r="G1016" i="203" s="1"/>
  <c r="W1008" i="203"/>
  <c r="V1008" i="203"/>
  <c r="U1008" i="203"/>
  <c r="T1008" i="203"/>
  <c r="G1008" i="203" s="1"/>
  <c r="W1000" i="203"/>
  <c r="V1000" i="203"/>
  <c r="U1000" i="203"/>
  <c r="T1000" i="203"/>
  <c r="G1000" i="203" s="1"/>
  <c r="U992" i="203"/>
  <c r="T992" i="203"/>
  <c r="G992" i="203" s="1"/>
  <c r="V992" i="203"/>
  <c r="W992" i="203"/>
  <c r="W984" i="203"/>
  <c r="V984" i="203"/>
  <c r="U984" i="203"/>
  <c r="T984" i="203"/>
  <c r="G984" i="203" s="1"/>
  <c r="U976" i="203"/>
  <c r="T976" i="203"/>
  <c r="G976" i="203" s="1"/>
  <c r="V976" i="203"/>
  <c r="W976" i="203"/>
  <c r="U968" i="203"/>
  <c r="T968" i="203"/>
  <c r="G968" i="203" s="1"/>
  <c r="V968" i="203"/>
  <c r="W968" i="203"/>
  <c r="U960" i="203"/>
  <c r="T960" i="203"/>
  <c r="G960" i="203" s="1"/>
  <c r="V960" i="203"/>
  <c r="W960" i="203"/>
  <c r="W952" i="203"/>
  <c r="V952" i="203"/>
  <c r="T952" i="203"/>
  <c r="G952" i="203" s="1"/>
  <c r="U952" i="203"/>
  <c r="W944" i="203"/>
  <c r="V944" i="203"/>
  <c r="T944" i="203"/>
  <c r="G944" i="203" s="1"/>
  <c r="U944" i="203"/>
  <c r="W936" i="203"/>
  <c r="V936" i="203"/>
  <c r="U936" i="203"/>
  <c r="T936" i="203"/>
  <c r="G936" i="203" s="1"/>
  <c r="W928" i="203"/>
  <c r="V928" i="203"/>
  <c r="U928" i="203"/>
  <c r="T928" i="203"/>
  <c r="G928" i="203" s="1"/>
  <c r="W920" i="203"/>
  <c r="V920" i="203"/>
  <c r="U920" i="203"/>
  <c r="T920" i="203"/>
  <c r="G920" i="203" s="1"/>
  <c r="W912" i="203"/>
  <c r="V912" i="203"/>
  <c r="U912" i="203"/>
  <c r="T912" i="203"/>
  <c r="G912" i="203" s="1"/>
  <c r="W904" i="203"/>
  <c r="V904" i="203"/>
  <c r="U904" i="203"/>
  <c r="T904" i="203"/>
  <c r="G904" i="203" s="1"/>
  <c r="W896" i="203"/>
  <c r="V896" i="203"/>
  <c r="U896" i="203"/>
  <c r="T896" i="203"/>
  <c r="G896" i="203" s="1"/>
  <c r="T888" i="203"/>
  <c r="G888" i="203" s="1"/>
  <c r="W888" i="203"/>
  <c r="U888" i="203"/>
  <c r="V888" i="203"/>
  <c r="T880" i="203"/>
  <c r="G880" i="203" s="1"/>
  <c r="W880" i="203"/>
  <c r="U880" i="203"/>
  <c r="V880" i="203"/>
  <c r="T872" i="203"/>
  <c r="G872" i="203" s="1"/>
  <c r="W872" i="203"/>
  <c r="U872" i="203"/>
  <c r="V872" i="203"/>
  <c r="W864" i="203"/>
  <c r="V864" i="203"/>
  <c r="U864" i="203"/>
  <c r="T864" i="203"/>
  <c r="G864" i="203" s="1"/>
  <c r="W856" i="203"/>
  <c r="V856" i="203"/>
  <c r="U856" i="203"/>
  <c r="T856" i="203"/>
  <c r="G856" i="203" s="1"/>
  <c r="W848" i="203"/>
  <c r="V848" i="203"/>
  <c r="U848" i="203"/>
  <c r="T848" i="203"/>
  <c r="G848" i="203" s="1"/>
  <c r="W840" i="203"/>
  <c r="V840" i="203"/>
  <c r="U840" i="203"/>
  <c r="T840" i="203"/>
  <c r="G840" i="203" s="1"/>
  <c r="V831" i="203"/>
  <c r="I831" i="203" s="1"/>
  <c r="U831" i="203"/>
  <c r="T831" i="203"/>
  <c r="G831" i="203" s="1"/>
  <c r="W831" i="203"/>
  <c r="V823" i="203"/>
  <c r="I823" i="203" s="1"/>
  <c r="U823" i="203"/>
  <c r="T823" i="203"/>
  <c r="G823" i="203" s="1"/>
  <c r="W823" i="203"/>
  <c r="V815" i="203"/>
  <c r="I815" i="203" s="1"/>
  <c r="U815" i="203"/>
  <c r="T815" i="203"/>
  <c r="G815" i="203" s="1"/>
  <c r="W815" i="203"/>
  <c r="W807" i="203"/>
  <c r="V807" i="203"/>
  <c r="I807" i="203" s="1"/>
  <c r="U807" i="203"/>
  <c r="T807" i="203"/>
  <c r="G807" i="203" s="1"/>
  <c r="W799" i="203"/>
  <c r="V799" i="203"/>
  <c r="I799" i="203" s="1"/>
  <c r="U799" i="203"/>
  <c r="T799" i="203"/>
  <c r="G799" i="203" s="1"/>
  <c r="W791" i="203"/>
  <c r="V791" i="203"/>
  <c r="I791" i="203" s="1"/>
  <c r="U791" i="203"/>
  <c r="T791" i="203"/>
  <c r="G791" i="203" s="1"/>
  <c r="W783" i="203"/>
  <c r="V783" i="203"/>
  <c r="I783" i="203" s="1"/>
  <c r="U783" i="203"/>
  <c r="T783" i="203"/>
  <c r="G783" i="203" s="1"/>
  <c r="W775" i="203"/>
  <c r="V775" i="203"/>
  <c r="I775" i="203" s="1"/>
  <c r="U775" i="203"/>
  <c r="T775" i="203"/>
  <c r="G775" i="203" s="1"/>
  <c r="V767" i="203"/>
  <c r="I767" i="203" s="1"/>
  <c r="U767" i="203"/>
  <c r="T767" i="203"/>
  <c r="G767" i="203" s="1"/>
  <c r="W767" i="203"/>
  <c r="U759" i="203"/>
  <c r="T759" i="203"/>
  <c r="G759" i="203" s="1"/>
  <c r="V759" i="203"/>
  <c r="I759" i="203" s="1"/>
  <c r="W759" i="203"/>
  <c r="U751" i="203"/>
  <c r="T751" i="203"/>
  <c r="G751" i="203" s="1"/>
  <c r="V751" i="203"/>
  <c r="I751" i="203" s="1"/>
  <c r="W751" i="203"/>
  <c r="U743" i="203"/>
  <c r="T743" i="203"/>
  <c r="G743" i="203" s="1"/>
  <c r="V743" i="203"/>
  <c r="I743" i="203" s="1"/>
  <c r="W743" i="203"/>
  <c r="V735" i="203"/>
  <c r="I735" i="203" s="1"/>
  <c r="U735" i="203"/>
  <c r="W735" i="203"/>
  <c r="T735" i="203"/>
  <c r="G735" i="203" s="1"/>
  <c r="U727" i="203"/>
  <c r="T727" i="203"/>
  <c r="G727" i="203" s="1"/>
  <c r="V727" i="203"/>
  <c r="I727" i="203" s="1"/>
  <c r="W727" i="203"/>
  <c r="T719" i="203"/>
  <c r="G719" i="203" s="1"/>
  <c r="W719" i="203"/>
  <c r="U719" i="203"/>
  <c r="V719" i="203"/>
  <c r="I719" i="203" s="1"/>
  <c r="W711" i="203"/>
  <c r="V711" i="203"/>
  <c r="I711" i="203" s="1"/>
  <c r="T711" i="203"/>
  <c r="G711" i="203" s="1"/>
  <c r="U711" i="203"/>
  <c r="W703" i="203"/>
  <c r="V703" i="203"/>
  <c r="I703" i="203" s="1"/>
  <c r="T703" i="203"/>
  <c r="G703" i="203" s="1"/>
  <c r="U703" i="203"/>
  <c r="W695" i="203"/>
  <c r="V695" i="203"/>
  <c r="I695" i="203" s="1"/>
  <c r="T695" i="203"/>
  <c r="G695" i="203" s="1"/>
  <c r="U695" i="203"/>
  <c r="W687" i="203"/>
  <c r="V687" i="203"/>
  <c r="I687" i="203" s="1"/>
  <c r="T687" i="203"/>
  <c r="G687" i="203" s="1"/>
  <c r="U687" i="203"/>
  <c r="V679" i="203"/>
  <c r="I679" i="203" s="1"/>
  <c r="U679" i="203"/>
  <c r="T679" i="203"/>
  <c r="G679" i="203" s="1"/>
  <c r="W679" i="203"/>
  <c r="V671" i="203"/>
  <c r="I671" i="203" s="1"/>
  <c r="U671" i="203"/>
  <c r="T671" i="203"/>
  <c r="G671" i="203" s="1"/>
  <c r="W671" i="203"/>
  <c r="V663" i="203"/>
  <c r="I663" i="203" s="1"/>
  <c r="U663" i="203"/>
  <c r="T663" i="203"/>
  <c r="G663" i="203" s="1"/>
  <c r="W663" i="203"/>
  <c r="V655" i="203"/>
  <c r="I655" i="203" s="1"/>
  <c r="U655" i="203"/>
  <c r="T655" i="203"/>
  <c r="G655" i="203" s="1"/>
  <c r="W655" i="203"/>
  <c r="V647" i="203"/>
  <c r="I647" i="203" s="1"/>
  <c r="U647" i="203"/>
  <c r="T647" i="203"/>
  <c r="G647" i="203" s="1"/>
  <c r="W647" i="203"/>
  <c r="V639" i="203"/>
  <c r="I639" i="203" s="1"/>
  <c r="U639" i="203"/>
  <c r="T639" i="203"/>
  <c r="G639" i="203" s="1"/>
  <c r="W639" i="203"/>
  <c r="V631" i="203"/>
  <c r="I631" i="203" s="1"/>
  <c r="U631" i="203"/>
  <c r="T631" i="203"/>
  <c r="G631" i="203" s="1"/>
  <c r="W631" i="203"/>
  <c r="T623" i="203"/>
  <c r="G623" i="203" s="1"/>
  <c r="W623" i="203"/>
  <c r="U623" i="203"/>
  <c r="V623" i="203"/>
  <c r="I623" i="203" s="1"/>
  <c r="T615" i="203"/>
  <c r="G615" i="203" s="1"/>
  <c r="W615" i="203"/>
  <c r="U615" i="203"/>
  <c r="V615" i="203"/>
  <c r="I615" i="203" s="1"/>
  <c r="T607" i="203"/>
  <c r="G607" i="203" s="1"/>
  <c r="W607" i="203"/>
  <c r="U607" i="203"/>
  <c r="V607" i="203"/>
  <c r="I607" i="203" s="1"/>
  <c r="T599" i="203"/>
  <c r="G599" i="203" s="1"/>
  <c r="W599" i="203"/>
  <c r="U599" i="203"/>
  <c r="V599" i="203"/>
  <c r="I599" i="203" s="1"/>
  <c r="T591" i="203"/>
  <c r="G591" i="203" s="1"/>
  <c r="W591" i="203"/>
  <c r="U591" i="203"/>
  <c r="V591" i="203"/>
  <c r="I591" i="203" s="1"/>
  <c r="T583" i="203"/>
  <c r="G583" i="203" s="1"/>
  <c r="W583" i="203"/>
  <c r="U583" i="203"/>
  <c r="V583" i="203"/>
  <c r="I583" i="203" s="1"/>
  <c r="T575" i="203"/>
  <c r="G575" i="203" s="1"/>
  <c r="W575" i="203"/>
  <c r="U575" i="203"/>
  <c r="V575" i="203"/>
  <c r="I575" i="203" s="1"/>
  <c r="U567" i="203"/>
  <c r="T567" i="203"/>
  <c r="G567" i="203" s="1"/>
  <c r="V567" i="203"/>
  <c r="I567" i="203" s="1"/>
  <c r="W567" i="203"/>
  <c r="U559" i="203"/>
  <c r="T559" i="203"/>
  <c r="G559" i="203" s="1"/>
  <c r="V559" i="203"/>
  <c r="I559" i="203" s="1"/>
  <c r="W559" i="203"/>
  <c r="U551" i="203"/>
  <c r="T551" i="203"/>
  <c r="G551" i="203" s="1"/>
  <c r="V551" i="203"/>
  <c r="I551" i="203" s="1"/>
  <c r="W551" i="203"/>
  <c r="U543" i="203"/>
  <c r="T543" i="203"/>
  <c r="G543" i="203" s="1"/>
  <c r="V543" i="203"/>
  <c r="I543" i="203" s="1"/>
  <c r="W543" i="203"/>
  <c r="W535" i="203"/>
  <c r="U535" i="203"/>
  <c r="T535" i="203"/>
  <c r="G535" i="203" s="1"/>
  <c r="V535" i="203"/>
  <c r="I535" i="203" s="1"/>
  <c r="W527" i="203"/>
  <c r="U527" i="203"/>
  <c r="T527" i="203"/>
  <c r="G527" i="203" s="1"/>
  <c r="V527" i="203"/>
  <c r="I527" i="203" s="1"/>
  <c r="W519" i="203"/>
  <c r="U519" i="203"/>
  <c r="H519" i="203" s="1"/>
  <c r="AM519" i="203" s="1"/>
  <c r="T519" i="203"/>
  <c r="G519" i="203" s="1"/>
  <c r="V519" i="203"/>
  <c r="I519" i="203" s="1"/>
  <c r="V511" i="203"/>
  <c r="I511" i="203" s="1"/>
  <c r="U511" i="203"/>
  <c r="T511" i="203"/>
  <c r="G511" i="203" s="1"/>
  <c r="W511" i="203"/>
  <c r="V503" i="203"/>
  <c r="I503" i="203" s="1"/>
  <c r="U503" i="203"/>
  <c r="T503" i="203"/>
  <c r="G503" i="203" s="1"/>
  <c r="W503" i="203"/>
  <c r="V495" i="203"/>
  <c r="I495" i="203" s="1"/>
  <c r="U495" i="203"/>
  <c r="T495" i="203"/>
  <c r="G495" i="203" s="1"/>
  <c r="W495" i="203"/>
  <c r="V487" i="203"/>
  <c r="I487" i="203" s="1"/>
  <c r="U487" i="203"/>
  <c r="T487" i="203"/>
  <c r="G487" i="203" s="1"/>
  <c r="W487" i="203"/>
  <c r="V479" i="203"/>
  <c r="I479" i="203" s="1"/>
  <c r="U479" i="203"/>
  <c r="T479" i="203"/>
  <c r="G479" i="203" s="1"/>
  <c r="W479" i="203"/>
  <c r="V471" i="203"/>
  <c r="I471" i="203" s="1"/>
  <c r="U471" i="203"/>
  <c r="T471" i="203"/>
  <c r="G471" i="203" s="1"/>
  <c r="W471" i="203"/>
  <c r="V463" i="203"/>
  <c r="I463" i="203" s="1"/>
  <c r="U463" i="203"/>
  <c r="T463" i="203"/>
  <c r="G463" i="203" s="1"/>
  <c r="W463" i="203"/>
  <c r="V455" i="203"/>
  <c r="I455" i="203" s="1"/>
  <c r="U455" i="203"/>
  <c r="T455" i="203"/>
  <c r="G455" i="203" s="1"/>
  <c r="W455" i="203"/>
  <c r="W447" i="203"/>
  <c r="V447" i="203"/>
  <c r="I447" i="203" s="1"/>
  <c r="T447" i="203"/>
  <c r="G447" i="203" s="1"/>
  <c r="U447" i="203"/>
  <c r="T439" i="203"/>
  <c r="G439" i="203" s="1"/>
  <c r="W439" i="203"/>
  <c r="U439" i="203"/>
  <c r="V439" i="203"/>
  <c r="I439" i="203" s="1"/>
  <c r="V430" i="203"/>
  <c r="I430" i="203" s="1"/>
  <c r="U430" i="203"/>
  <c r="T430" i="203"/>
  <c r="G430" i="203" s="1"/>
  <c r="W430" i="203"/>
  <c r="V422" i="203"/>
  <c r="I422" i="203" s="1"/>
  <c r="U422" i="203"/>
  <c r="T422" i="203"/>
  <c r="G422" i="203" s="1"/>
  <c r="W422" i="203"/>
  <c r="V414" i="203"/>
  <c r="I414" i="203" s="1"/>
  <c r="U414" i="203"/>
  <c r="T414" i="203"/>
  <c r="G414" i="203" s="1"/>
  <c r="W414" i="203"/>
  <c r="V405" i="203"/>
  <c r="I405" i="203" s="1"/>
  <c r="U405" i="203"/>
  <c r="W405" i="203"/>
  <c r="T405" i="203"/>
  <c r="G405" i="203" s="1"/>
  <c r="V397" i="203"/>
  <c r="I397" i="203" s="1"/>
  <c r="U397" i="203"/>
  <c r="W397" i="203"/>
  <c r="T397" i="203"/>
  <c r="G397" i="203" s="1"/>
  <c r="V389" i="203"/>
  <c r="I389" i="203" s="1"/>
  <c r="U389" i="203"/>
  <c r="W389" i="203"/>
  <c r="T389" i="203"/>
  <c r="G389" i="203" s="1"/>
  <c r="W380" i="203"/>
  <c r="V380" i="203"/>
  <c r="I380" i="203" s="1"/>
  <c r="T380" i="203"/>
  <c r="G380" i="203" s="1"/>
  <c r="U380" i="203"/>
  <c r="W372" i="203"/>
  <c r="V372" i="203"/>
  <c r="I372" i="203" s="1"/>
  <c r="T372" i="203"/>
  <c r="G372" i="203" s="1"/>
  <c r="U372" i="203"/>
  <c r="W364" i="203"/>
  <c r="V364" i="203"/>
  <c r="I364" i="203" s="1"/>
  <c r="T364" i="203"/>
  <c r="G364" i="203" s="1"/>
  <c r="U364" i="203"/>
  <c r="V356" i="203"/>
  <c r="I356" i="203" s="1"/>
  <c r="U356" i="203"/>
  <c r="W356" i="203"/>
  <c r="T356" i="203"/>
  <c r="G356" i="203" s="1"/>
  <c r="V348" i="203"/>
  <c r="I348" i="203" s="1"/>
  <c r="U348" i="203"/>
  <c r="T348" i="203"/>
  <c r="G348" i="203" s="1"/>
  <c r="W348" i="203"/>
  <c r="W340" i="203"/>
  <c r="V340" i="203"/>
  <c r="I340" i="203" s="1"/>
  <c r="U340" i="203"/>
  <c r="T340" i="203"/>
  <c r="G340" i="203" s="1"/>
  <c r="W332" i="203"/>
  <c r="V332" i="203"/>
  <c r="I332" i="203" s="1"/>
  <c r="U332" i="203"/>
  <c r="T332" i="203"/>
  <c r="G332" i="203" s="1"/>
  <c r="W324" i="203"/>
  <c r="V324" i="203"/>
  <c r="I324" i="203" s="1"/>
  <c r="U324" i="203"/>
  <c r="T324" i="203"/>
  <c r="G324" i="203" s="1"/>
  <c r="W316" i="203"/>
  <c r="V316" i="203"/>
  <c r="I316" i="203" s="1"/>
  <c r="U316" i="203"/>
  <c r="T316" i="203"/>
  <c r="G316" i="203" s="1"/>
  <c r="W308" i="203"/>
  <c r="V308" i="203"/>
  <c r="I308" i="203" s="1"/>
  <c r="U308" i="203"/>
  <c r="T308" i="203"/>
  <c r="G308" i="203" s="1"/>
  <c r="W300" i="203"/>
  <c r="V300" i="203"/>
  <c r="I300" i="203" s="1"/>
  <c r="U300" i="203"/>
  <c r="T300" i="203"/>
  <c r="G300" i="203" s="1"/>
  <c r="W292" i="203"/>
  <c r="V292" i="203"/>
  <c r="I292" i="203" s="1"/>
  <c r="U292" i="203"/>
  <c r="T292" i="203"/>
  <c r="G292" i="203" s="1"/>
  <c r="W284" i="203"/>
  <c r="V284" i="203"/>
  <c r="I284" i="203" s="1"/>
  <c r="U284" i="203"/>
  <c r="T284" i="203"/>
  <c r="G284" i="203" s="1"/>
  <c r="W276" i="203"/>
  <c r="V276" i="203"/>
  <c r="I276" i="203" s="1"/>
  <c r="U276" i="203"/>
  <c r="T276" i="203"/>
  <c r="G276" i="203" s="1"/>
  <c r="W268" i="203"/>
  <c r="V268" i="203"/>
  <c r="I268" i="203" s="1"/>
  <c r="U268" i="203"/>
  <c r="T268" i="203"/>
  <c r="G268" i="203" s="1"/>
  <c r="U260" i="203"/>
  <c r="W260" i="203"/>
  <c r="T260" i="203"/>
  <c r="G260" i="203" s="1"/>
  <c r="V260" i="203"/>
  <c r="I260" i="203" s="1"/>
  <c r="W252" i="203"/>
  <c r="V252" i="203"/>
  <c r="I252" i="203" s="1"/>
  <c r="T252" i="203"/>
  <c r="G252" i="203" s="1"/>
  <c r="U252" i="203"/>
  <c r="V244" i="203"/>
  <c r="I244" i="203" s="1"/>
  <c r="U244" i="203"/>
  <c r="W244" i="203"/>
  <c r="T244" i="203"/>
  <c r="G244" i="203" s="1"/>
  <c r="V236" i="203"/>
  <c r="I236" i="203" s="1"/>
  <c r="W236" i="203"/>
  <c r="T236" i="203"/>
  <c r="G236" i="203" s="1"/>
  <c r="U236" i="203"/>
  <c r="W228" i="203"/>
  <c r="U228" i="203"/>
  <c r="V228" i="203"/>
  <c r="I228" i="203" s="1"/>
  <c r="T228" i="203"/>
  <c r="G228" i="203" s="1"/>
  <c r="U220" i="203"/>
  <c r="V220" i="203"/>
  <c r="I220" i="203" s="1"/>
  <c r="W220" i="203"/>
  <c r="T220" i="203"/>
  <c r="G220" i="203" s="1"/>
  <c r="T212" i="203"/>
  <c r="G212" i="203" s="1"/>
  <c r="V212" i="203"/>
  <c r="I212" i="203" s="1"/>
  <c r="U212" i="203"/>
  <c r="W212" i="203"/>
  <c r="T204" i="203"/>
  <c r="G204" i="203" s="1"/>
  <c r="V204" i="203"/>
  <c r="I204" i="203" s="1"/>
  <c r="W204" i="203"/>
  <c r="U204" i="203"/>
  <c r="T196" i="203"/>
  <c r="G196" i="203" s="1"/>
  <c r="W196" i="203"/>
  <c r="V196" i="203"/>
  <c r="I196" i="203" s="1"/>
  <c r="U196" i="203"/>
  <c r="T188" i="203"/>
  <c r="G188" i="203" s="1"/>
  <c r="W188" i="203"/>
  <c r="V188" i="203"/>
  <c r="I188" i="203" s="1"/>
  <c r="U188" i="203"/>
  <c r="T180" i="203"/>
  <c r="G180" i="203" s="1"/>
  <c r="W180" i="203"/>
  <c r="V180" i="203"/>
  <c r="I180" i="203" s="1"/>
  <c r="U180" i="203"/>
  <c r="W172" i="203"/>
  <c r="V172" i="203"/>
  <c r="I172" i="203" s="1"/>
  <c r="U172" i="203"/>
  <c r="T172" i="203"/>
  <c r="G172" i="203" s="1"/>
  <c r="W164" i="203"/>
  <c r="V164" i="203"/>
  <c r="I164" i="203" s="1"/>
  <c r="U164" i="203"/>
  <c r="T164" i="203"/>
  <c r="G164" i="203" s="1"/>
  <c r="W156" i="203"/>
  <c r="V156" i="203"/>
  <c r="I156" i="203" s="1"/>
  <c r="U156" i="203"/>
  <c r="T156" i="203"/>
  <c r="G156" i="203" s="1"/>
  <c r="W148" i="203"/>
  <c r="V148" i="203"/>
  <c r="I148" i="203" s="1"/>
  <c r="U148" i="203"/>
  <c r="T148" i="203"/>
  <c r="G148" i="203" s="1"/>
  <c r="W140" i="203"/>
  <c r="V140" i="203"/>
  <c r="I140" i="203" s="1"/>
  <c r="U140" i="203"/>
  <c r="T140" i="203"/>
  <c r="G140" i="203" s="1"/>
  <c r="W132" i="203"/>
  <c r="V132" i="203"/>
  <c r="I132" i="203" s="1"/>
  <c r="U132" i="203"/>
  <c r="T132" i="203"/>
  <c r="G132" i="203" s="1"/>
  <c r="W124" i="203"/>
  <c r="V124" i="203"/>
  <c r="I124" i="203" s="1"/>
  <c r="U124" i="203"/>
  <c r="T124" i="203"/>
  <c r="G124" i="203" s="1"/>
  <c r="W116" i="203"/>
  <c r="V116" i="203"/>
  <c r="I116" i="203" s="1"/>
  <c r="U116" i="203"/>
  <c r="T116" i="203"/>
  <c r="G116" i="203" s="1"/>
  <c r="W108" i="203"/>
  <c r="V108" i="203"/>
  <c r="I108" i="203" s="1"/>
  <c r="U108" i="203"/>
  <c r="T108" i="203"/>
  <c r="G108" i="203" s="1"/>
  <c r="W100" i="203"/>
  <c r="V100" i="203"/>
  <c r="I100" i="203" s="1"/>
  <c r="U100" i="203"/>
  <c r="T100" i="203"/>
  <c r="G100" i="203" s="1"/>
  <c r="W92" i="203"/>
  <c r="V92" i="203"/>
  <c r="I92" i="203" s="1"/>
  <c r="U92" i="203"/>
  <c r="T92" i="203"/>
  <c r="G92" i="203" s="1"/>
  <c r="W84" i="203"/>
  <c r="T84" i="203"/>
  <c r="G84" i="203" s="1"/>
  <c r="V84" i="203"/>
  <c r="I84" i="203" s="1"/>
  <c r="U84" i="203"/>
  <c r="U76" i="203"/>
  <c r="W76" i="203"/>
  <c r="V76" i="203"/>
  <c r="I76" i="203" s="1"/>
  <c r="T76" i="203"/>
  <c r="G76" i="203" s="1"/>
  <c r="W68" i="203"/>
  <c r="V68" i="203"/>
  <c r="I68" i="203" s="1"/>
  <c r="T68" i="203"/>
  <c r="G68" i="203" s="1"/>
  <c r="U68" i="203"/>
  <c r="W60" i="203"/>
  <c r="U60" i="203"/>
  <c r="T60" i="203"/>
  <c r="G60" i="203" s="1"/>
  <c r="V60" i="203"/>
  <c r="I60" i="203" s="1"/>
  <c r="U52" i="203"/>
  <c r="W52" i="203"/>
  <c r="V52" i="203"/>
  <c r="I52" i="203" s="1"/>
  <c r="T52" i="203"/>
  <c r="G52" i="203" s="1"/>
  <c r="U44" i="203"/>
  <c r="V44" i="203"/>
  <c r="I44" i="203" s="1"/>
  <c r="W44" i="203"/>
  <c r="T44" i="203"/>
  <c r="G44" i="203" s="1"/>
  <c r="U36" i="203"/>
  <c r="W36" i="203"/>
  <c r="T36" i="203"/>
  <c r="G36" i="203" s="1"/>
  <c r="V36" i="203"/>
  <c r="I36" i="203" s="1"/>
  <c r="U28" i="203"/>
  <c r="W28" i="203"/>
  <c r="V28" i="203"/>
  <c r="I28" i="203" s="1"/>
  <c r="T28" i="203"/>
  <c r="G28" i="203" s="1"/>
  <c r="V20" i="203"/>
  <c r="I20" i="203" s="1"/>
  <c r="W20" i="203"/>
  <c r="U20" i="203"/>
  <c r="T20" i="203"/>
  <c r="G20" i="203" s="1"/>
  <c r="U12" i="203"/>
  <c r="V12" i="203"/>
  <c r="I12" i="203" s="1"/>
  <c r="W12" i="203"/>
  <c r="T12" i="203"/>
  <c r="G12" i="203" s="1"/>
  <c r="U4" i="203"/>
  <c r="V4" i="203"/>
  <c r="I4" i="203" s="1"/>
  <c r="W4" i="203"/>
  <c r="T4" i="203"/>
  <c r="G4" i="203" s="1"/>
  <c r="W1057" i="203"/>
  <c r="V1057" i="203"/>
  <c r="U1057" i="203"/>
  <c r="T1057" i="203"/>
  <c r="G1057" i="203" s="1"/>
  <c r="W993" i="203"/>
  <c r="V993" i="203"/>
  <c r="U993" i="203"/>
  <c r="T993" i="203"/>
  <c r="G993" i="203" s="1"/>
  <c r="U953" i="203"/>
  <c r="T953" i="203"/>
  <c r="G953" i="203" s="1"/>
  <c r="V953" i="203"/>
  <c r="W953" i="203"/>
  <c r="W905" i="203"/>
  <c r="V905" i="203"/>
  <c r="U905" i="203"/>
  <c r="T905" i="203"/>
  <c r="G905" i="203" s="1"/>
  <c r="T857" i="203"/>
  <c r="G857" i="203" s="1"/>
  <c r="W857" i="203"/>
  <c r="U857" i="203"/>
  <c r="V857" i="203"/>
  <c r="W816" i="203"/>
  <c r="V816" i="203"/>
  <c r="I816" i="203" s="1"/>
  <c r="U816" i="203"/>
  <c r="T816" i="203"/>
  <c r="G816" i="203" s="1"/>
  <c r="W768" i="203"/>
  <c r="V768" i="203"/>
  <c r="I768" i="203" s="1"/>
  <c r="U768" i="203"/>
  <c r="T768" i="203"/>
  <c r="G768" i="203" s="1"/>
  <c r="V720" i="203"/>
  <c r="I720" i="203" s="1"/>
  <c r="U720" i="203"/>
  <c r="W720" i="203"/>
  <c r="T720" i="203"/>
  <c r="G720" i="203" s="1"/>
  <c r="T680" i="203"/>
  <c r="G680" i="203" s="1"/>
  <c r="W680" i="203"/>
  <c r="U680" i="203"/>
  <c r="V680" i="203"/>
  <c r="I680" i="203" s="1"/>
  <c r="T632" i="203"/>
  <c r="G632" i="203" s="1"/>
  <c r="W632" i="203"/>
  <c r="U632" i="203"/>
  <c r="V632" i="203"/>
  <c r="I632" i="203" s="1"/>
  <c r="W592" i="203"/>
  <c r="V592" i="203"/>
  <c r="I592" i="203" s="1"/>
  <c r="T592" i="203"/>
  <c r="G592" i="203" s="1"/>
  <c r="U592" i="203"/>
  <c r="W544" i="203"/>
  <c r="U544" i="203"/>
  <c r="T544" i="203"/>
  <c r="G544" i="203" s="1"/>
  <c r="V544" i="203"/>
  <c r="I544" i="203" s="1"/>
  <c r="T504" i="203"/>
  <c r="G504" i="203" s="1"/>
  <c r="W504" i="203"/>
  <c r="U504" i="203"/>
  <c r="V504" i="203"/>
  <c r="I504" i="203" s="1"/>
  <c r="T456" i="203"/>
  <c r="G456" i="203" s="1"/>
  <c r="W456" i="203"/>
  <c r="U456" i="203"/>
  <c r="V456" i="203"/>
  <c r="I456" i="203" s="1"/>
  <c r="T415" i="203"/>
  <c r="G415" i="203" s="1"/>
  <c r="W415" i="203"/>
  <c r="U415" i="203"/>
  <c r="V415" i="203"/>
  <c r="I415" i="203" s="1"/>
  <c r="W357" i="203"/>
  <c r="U357" i="203"/>
  <c r="T357" i="203"/>
  <c r="G357" i="203" s="1"/>
  <c r="V357" i="203"/>
  <c r="I357" i="203" s="1"/>
  <c r="U301" i="203"/>
  <c r="V301" i="203"/>
  <c r="I301" i="203" s="1"/>
  <c r="W301" i="203"/>
  <c r="T301" i="203"/>
  <c r="G301" i="203" s="1"/>
  <c r="V261" i="203"/>
  <c r="I261" i="203" s="1"/>
  <c r="U261" i="203"/>
  <c r="T261" i="203"/>
  <c r="G261" i="203" s="1"/>
  <c r="W261" i="203"/>
  <c r="V229" i="203"/>
  <c r="I229" i="203" s="1"/>
  <c r="U229" i="203"/>
  <c r="T229" i="203"/>
  <c r="G229" i="203" s="1"/>
  <c r="W229" i="203"/>
  <c r="W181" i="203"/>
  <c r="V181" i="203"/>
  <c r="I181" i="203" s="1"/>
  <c r="U181" i="203"/>
  <c r="T181" i="203"/>
  <c r="G181" i="203" s="1"/>
  <c r="W133" i="203"/>
  <c r="U133" i="203"/>
  <c r="V133" i="203"/>
  <c r="I133" i="203" s="1"/>
  <c r="T133" i="203"/>
  <c r="G133" i="203" s="1"/>
  <c r="U93" i="203"/>
  <c r="W93" i="203"/>
  <c r="V93" i="203"/>
  <c r="I93" i="203" s="1"/>
  <c r="T93" i="203"/>
  <c r="G93" i="203" s="1"/>
  <c r="V61" i="203"/>
  <c r="I61" i="203" s="1"/>
  <c r="U61" i="203"/>
  <c r="T61" i="203"/>
  <c r="G61" i="203" s="1"/>
  <c r="W61" i="203"/>
  <c r="V21" i="203"/>
  <c r="I21" i="203" s="1"/>
  <c r="U21" i="203"/>
  <c r="T21" i="203"/>
  <c r="G21" i="203" s="1"/>
  <c r="W21" i="203"/>
  <c r="W1079" i="203"/>
  <c r="V1079" i="203"/>
  <c r="U1079" i="203"/>
  <c r="T1079" i="203"/>
  <c r="G1079" i="203" s="1"/>
  <c r="W1031" i="203"/>
  <c r="U1031" i="203"/>
  <c r="T1031" i="203"/>
  <c r="G1031" i="203" s="1"/>
  <c r="W991" i="203"/>
  <c r="V991" i="203"/>
  <c r="T991" i="203"/>
  <c r="G991" i="203" s="1"/>
  <c r="U991" i="203"/>
  <c r="W951" i="203"/>
  <c r="V951" i="203"/>
  <c r="U951" i="203"/>
  <c r="T951" i="203"/>
  <c r="G951" i="203" s="1"/>
  <c r="V903" i="203"/>
  <c r="U903" i="203"/>
  <c r="T903" i="203"/>
  <c r="G903" i="203" s="1"/>
  <c r="W903" i="203"/>
  <c r="W855" i="203"/>
  <c r="V855" i="203"/>
  <c r="U855" i="203"/>
  <c r="T855" i="203"/>
  <c r="G855" i="203" s="1"/>
  <c r="W806" i="203"/>
  <c r="V806" i="203"/>
  <c r="I806" i="203" s="1"/>
  <c r="U806" i="203"/>
  <c r="T806" i="203"/>
  <c r="G806" i="203" s="1"/>
  <c r="U774" i="203"/>
  <c r="T774" i="203"/>
  <c r="G774" i="203" s="1"/>
  <c r="V774" i="203"/>
  <c r="I774" i="203" s="1"/>
  <c r="W774" i="203"/>
  <c r="T742" i="203"/>
  <c r="G742" i="203" s="1"/>
  <c r="W742" i="203"/>
  <c r="U742" i="203"/>
  <c r="V742" i="203"/>
  <c r="I742" i="203" s="1"/>
  <c r="T694" i="203"/>
  <c r="G694" i="203" s="1"/>
  <c r="W694" i="203"/>
  <c r="U694" i="203"/>
  <c r="V694" i="203"/>
  <c r="I694" i="203" s="1"/>
  <c r="V654" i="203"/>
  <c r="I654" i="203" s="1"/>
  <c r="U654" i="203"/>
  <c r="W654" i="203"/>
  <c r="T654" i="203"/>
  <c r="G654" i="203" s="1"/>
  <c r="V622" i="203"/>
  <c r="I622" i="203" s="1"/>
  <c r="U622" i="203"/>
  <c r="T622" i="203"/>
  <c r="G622" i="203" s="1"/>
  <c r="W622" i="203"/>
  <c r="V582" i="203"/>
  <c r="I582" i="203" s="1"/>
  <c r="U582" i="203"/>
  <c r="T582" i="203"/>
  <c r="G582" i="203" s="1"/>
  <c r="W582" i="203"/>
  <c r="W542" i="203"/>
  <c r="V542" i="203"/>
  <c r="I542" i="203" s="1"/>
  <c r="U542" i="203"/>
  <c r="T542" i="203"/>
  <c r="G542" i="203" s="1"/>
  <c r="V502" i="203"/>
  <c r="I502" i="203" s="1"/>
  <c r="U502" i="203"/>
  <c r="W502" i="203"/>
  <c r="T502" i="203"/>
  <c r="G502" i="203" s="1"/>
  <c r="V462" i="203"/>
  <c r="I462" i="203" s="1"/>
  <c r="U462" i="203"/>
  <c r="W462" i="203"/>
  <c r="T462" i="203"/>
  <c r="G462" i="203" s="1"/>
  <c r="V421" i="203"/>
  <c r="I421" i="203" s="1"/>
  <c r="U421" i="203"/>
  <c r="W421" i="203"/>
  <c r="T421" i="203"/>
  <c r="G421" i="203" s="1"/>
  <c r="W388" i="203"/>
  <c r="V388" i="203"/>
  <c r="I388" i="203" s="1"/>
  <c r="T388" i="203"/>
  <c r="G388" i="203" s="1"/>
  <c r="U388" i="203"/>
  <c r="W347" i="203"/>
  <c r="T347" i="203"/>
  <c r="G347" i="203" s="1"/>
  <c r="V347" i="203"/>
  <c r="I347" i="203" s="1"/>
  <c r="U347" i="203"/>
  <c r="U323" i="203"/>
  <c r="T323" i="203"/>
  <c r="G323" i="203" s="1"/>
  <c r="W323" i="203"/>
  <c r="V323" i="203"/>
  <c r="I323" i="203" s="1"/>
  <c r="U283" i="203"/>
  <c r="W283" i="203"/>
  <c r="T283" i="203"/>
  <c r="G283" i="203" s="1"/>
  <c r="V283" i="203"/>
  <c r="I283" i="203" s="1"/>
  <c r="W251" i="203"/>
  <c r="V251" i="203"/>
  <c r="I251" i="203" s="1"/>
  <c r="U251" i="203"/>
  <c r="T251" i="203"/>
  <c r="G251" i="203" s="1"/>
  <c r="W211" i="203"/>
  <c r="V211" i="203"/>
  <c r="I211" i="203" s="1"/>
  <c r="T211" i="203"/>
  <c r="G211" i="203" s="1"/>
  <c r="U211" i="203"/>
  <c r="T179" i="203"/>
  <c r="G179" i="203" s="1"/>
  <c r="W179" i="203"/>
  <c r="V179" i="203"/>
  <c r="I179" i="203" s="1"/>
  <c r="U179" i="203"/>
  <c r="T147" i="203"/>
  <c r="G147" i="203" s="1"/>
  <c r="W147" i="203"/>
  <c r="V147" i="203"/>
  <c r="I147" i="203" s="1"/>
  <c r="U147" i="203"/>
  <c r="T115" i="203"/>
  <c r="G115" i="203" s="1"/>
  <c r="V115" i="203"/>
  <c r="I115" i="203" s="1"/>
  <c r="W115" i="203"/>
  <c r="U115" i="203"/>
  <c r="W75" i="203"/>
  <c r="V75" i="203"/>
  <c r="I75" i="203" s="1"/>
  <c r="U75" i="203"/>
  <c r="T75" i="203"/>
  <c r="G75" i="203" s="1"/>
  <c r="W43" i="203"/>
  <c r="V43" i="203"/>
  <c r="I43" i="203" s="1"/>
  <c r="U43" i="203"/>
  <c r="T43" i="203"/>
  <c r="G43" i="203" s="1"/>
  <c r="W19" i="203"/>
  <c r="V19" i="203"/>
  <c r="I19" i="203" s="1"/>
  <c r="U19" i="203"/>
  <c r="T19" i="203"/>
  <c r="G19" i="203" s="1"/>
  <c r="W1078" i="203"/>
  <c r="V1078" i="203"/>
  <c r="U1078" i="203"/>
  <c r="T1078" i="203"/>
  <c r="G1078" i="203" s="1"/>
  <c r="W1030" i="203"/>
  <c r="U1030" i="203"/>
  <c r="T1030" i="203"/>
  <c r="G1030" i="203" s="1"/>
  <c r="T998" i="203"/>
  <c r="G998" i="203" s="1"/>
  <c r="W998" i="203"/>
  <c r="U998" i="203"/>
  <c r="V998" i="203"/>
  <c r="W958" i="203"/>
  <c r="V958" i="203"/>
  <c r="U958" i="203"/>
  <c r="T958" i="203"/>
  <c r="G958" i="203" s="1"/>
  <c r="T926" i="203"/>
  <c r="G926" i="203" s="1"/>
  <c r="W926" i="203"/>
  <c r="U926" i="203"/>
  <c r="V926" i="203"/>
  <c r="W894" i="203"/>
  <c r="T894" i="203"/>
  <c r="G894" i="203" s="1"/>
  <c r="U894" i="203"/>
  <c r="V862" i="203"/>
  <c r="U862" i="203"/>
  <c r="T862" i="203"/>
  <c r="G862" i="203" s="1"/>
  <c r="W862" i="203"/>
  <c r="W829" i="203"/>
  <c r="V829" i="203"/>
  <c r="I829" i="203" s="1"/>
  <c r="U829" i="203"/>
  <c r="T829" i="203"/>
  <c r="G829" i="203" s="1"/>
  <c r="U797" i="203"/>
  <c r="T797" i="203"/>
  <c r="G797" i="203" s="1"/>
  <c r="V797" i="203"/>
  <c r="I797" i="203" s="1"/>
  <c r="W797" i="203"/>
  <c r="W765" i="203"/>
  <c r="V765" i="203"/>
  <c r="I765" i="203" s="1"/>
  <c r="U765" i="203"/>
  <c r="T765" i="203"/>
  <c r="G765" i="203" s="1"/>
  <c r="W733" i="203"/>
  <c r="V733" i="203"/>
  <c r="I733" i="203" s="1"/>
  <c r="U733" i="203"/>
  <c r="T733" i="203"/>
  <c r="G733" i="203" s="1"/>
  <c r="W701" i="203"/>
  <c r="V701" i="203"/>
  <c r="I701" i="203" s="1"/>
  <c r="T701" i="203"/>
  <c r="G701" i="203" s="1"/>
  <c r="U701" i="203"/>
  <c r="W677" i="203"/>
  <c r="V677" i="203"/>
  <c r="I677" i="203" s="1"/>
  <c r="T677" i="203"/>
  <c r="G677" i="203" s="1"/>
  <c r="U677" i="203"/>
  <c r="W645" i="203"/>
  <c r="V645" i="203"/>
  <c r="I645" i="203" s="1"/>
  <c r="T645" i="203"/>
  <c r="G645" i="203" s="1"/>
  <c r="U645" i="203"/>
  <c r="V605" i="203"/>
  <c r="I605" i="203" s="1"/>
  <c r="U605" i="203"/>
  <c r="W605" i="203"/>
  <c r="T605" i="203"/>
  <c r="G605" i="203" s="1"/>
  <c r="V573" i="203"/>
  <c r="I573" i="203" s="1"/>
  <c r="U573" i="203"/>
  <c r="W573" i="203"/>
  <c r="T573" i="203"/>
  <c r="G573" i="203" s="1"/>
  <c r="W541" i="203"/>
  <c r="V541" i="203"/>
  <c r="I541" i="203" s="1"/>
  <c r="T541" i="203"/>
  <c r="G541" i="203" s="1"/>
  <c r="U541" i="203"/>
  <c r="W509" i="203"/>
  <c r="V509" i="203"/>
  <c r="I509" i="203" s="1"/>
  <c r="T509" i="203"/>
  <c r="G509" i="203" s="1"/>
  <c r="U509" i="203"/>
  <c r="W477" i="203"/>
  <c r="V477" i="203"/>
  <c r="I477" i="203" s="1"/>
  <c r="T477" i="203"/>
  <c r="G477" i="203" s="1"/>
  <c r="U477" i="203"/>
  <c r="V445" i="203"/>
  <c r="I445" i="203" s="1"/>
  <c r="U445" i="203"/>
  <c r="W445" i="203"/>
  <c r="T445" i="203"/>
  <c r="G445" i="203" s="1"/>
  <c r="W412" i="203"/>
  <c r="V412" i="203"/>
  <c r="I412" i="203" s="1"/>
  <c r="T412" i="203"/>
  <c r="G412" i="203" s="1"/>
  <c r="U412" i="203"/>
  <c r="U378" i="203"/>
  <c r="T378" i="203"/>
  <c r="G378" i="203" s="1"/>
  <c r="V378" i="203"/>
  <c r="I378" i="203" s="1"/>
  <c r="W378" i="203"/>
  <c r="U346" i="203"/>
  <c r="T346" i="203"/>
  <c r="G346" i="203" s="1"/>
  <c r="V346" i="203"/>
  <c r="I346" i="203" s="1"/>
  <c r="W346" i="203"/>
  <c r="U306" i="203"/>
  <c r="W306" i="203"/>
  <c r="V306" i="203"/>
  <c r="I306" i="203" s="1"/>
  <c r="T306" i="203"/>
  <c r="G306" i="203" s="1"/>
  <c r="U274" i="203"/>
  <c r="W274" i="203"/>
  <c r="V274" i="203"/>
  <c r="I274" i="203" s="1"/>
  <c r="T274" i="203"/>
  <c r="G274" i="203" s="1"/>
  <c r="U242" i="203"/>
  <c r="T242" i="203"/>
  <c r="G242" i="203" s="1"/>
  <c r="V242" i="203"/>
  <c r="I242" i="203" s="1"/>
  <c r="W242" i="203"/>
  <c r="V210" i="203"/>
  <c r="I210" i="203" s="1"/>
  <c r="U210" i="203"/>
  <c r="T210" i="203"/>
  <c r="G210" i="203" s="1"/>
  <c r="W210" i="203"/>
  <c r="V186" i="203"/>
  <c r="I186" i="203" s="1"/>
  <c r="U186" i="203"/>
  <c r="T186" i="203"/>
  <c r="G186" i="203" s="1"/>
  <c r="W186" i="203"/>
  <c r="T154" i="203"/>
  <c r="G154" i="203" s="1"/>
  <c r="W154" i="203"/>
  <c r="V154" i="203"/>
  <c r="I154" i="203" s="1"/>
  <c r="U154" i="203"/>
  <c r="W130" i="203"/>
  <c r="V130" i="203"/>
  <c r="I130" i="203" s="1"/>
  <c r="U130" i="203"/>
  <c r="T130" i="203"/>
  <c r="G130" i="203" s="1"/>
  <c r="T122" i="203"/>
  <c r="G122" i="203" s="1"/>
  <c r="W122" i="203"/>
  <c r="V122" i="203"/>
  <c r="I122" i="203" s="1"/>
  <c r="U122" i="203"/>
  <c r="U98" i="203"/>
  <c r="W98" i="203"/>
  <c r="V98" i="203"/>
  <c r="I98" i="203" s="1"/>
  <c r="T98" i="203"/>
  <c r="G98" i="203" s="1"/>
  <c r="U74" i="203"/>
  <c r="T74" i="203"/>
  <c r="G74" i="203" s="1"/>
  <c r="V74" i="203"/>
  <c r="I74" i="203" s="1"/>
  <c r="W74" i="203"/>
  <c r="U50" i="203"/>
  <c r="T50" i="203"/>
  <c r="G50" i="203" s="1"/>
  <c r="W50" i="203"/>
  <c r="V50" i="203"/>
  <c r="I50" i="203" s="1"/>
  <c r="U10" i="203"/>
  <c r="T10" i="203"/>
  <c r="G10" i="203" s="1"/>
  <c r="W10" i="203"/>
  <c r="V10" i="203"/>
  <c r="I10" i="203" s="1"/>
  <c r="U1081" i="203"/>
  <c r="T1081" i="203"/>
  <c r="G1081" i="203" s="1"/>
  <c r="V1081" i="203"/>
  <c r="W1081" i="203"/>
  <c r="W1017" i="203"/>
  <c r="V1017" i="203"/>
  <c r="T1017" i="203"/>
  <c r="G1017" i="203" s="1"/>
  <c r="U1017" i="203"/>
  <c r="W977" i="203"/>
  <c r="V977" i="203"/>
  <c r="U977" i="203"/>
  <c r="T977" i="203"/>
  <c r="G977" i="203" s="1"/>
  <c r="T929" i="203"/>
  <c r="G929" i="203" s="1"/>
  <c r="W929" i="203"/>
  <c r="U929" i="203"/>
  <c r="V929" i="203"/>
  <c r="V881" i="203"/>
  <c r="U881" i="203"/>
  <c r="T881" i="203"/>
  <c r="G881" i="203" s="1"/>
  <c r="W881" i="203"/>
  <c r="W832" i="203"/>
  <c r="V832" i="203"/>
  <c r="I832" i="203" s="1"/>
  <c r="U832" i="203"/>
  <c r="T832" i="203"/>
  <c r="G832" i="203" s="1"/>
  <c r="W792" i="203"/>
  <c r="V792" i="203"/>
  <c r="I792" i="203" s="1"/>
  <c r="T792" i="203"/>
  <c r="G792" i="203" s="1"/>
  <c r="U792" i="203"/>
  <c r="W752" i="203"/>
  <c r="V752" i="203"/>
  <c r="I752" i="203" s="1"/>
  <c r="U752" i="203"/>
  <c r="T752" i="203"/>
  <c r="G752" i="203" s="1"/>
  <c r="V704" i="203"/>
  <c r="I704" i="203" s="1"/>
  <c r="U704" i="203"/>
  <c r="T704" i="203"/>
  <c r="G704" i="203" s="1"/>
  <c r="W704" i="203"/>
  <c r="T672" i="203"/>
  <c r="G672" i="203" s="1"/>
  <c r="W672" i="203"/>
  <c r="U672" i="203"/>
  <c r="V672" i="203"/>
  <c r="I672" i="203" s="1"/>
  <c r="W624" i="203"/>
  <c r="V624" i="203"/>
  <c r="I624" i="203" s="1"/>
  <c r="T624" i="203"/>
  <c r="G624" i="203" s="1"/>
  <c r="U624" i="203"/>
  <c r="W584" i="203"/>
  <c r="V584" i="203"/>
  <c r="I584" i="203" s="1"/>
  <c r="T584" i="203"/>
  <c r="G584" i="203" s="1"/>
  <c r="U584" i="203"/>
  <c r="W536" i="203"/>
  <c r="V536" i="203"/>
  <c r="I536" i="203" s="1"/>
  <c r="T536" i="203"/>
  <c r="G536" i="203" s="1"/>
  <c r="U536" i="203"/>
  <c r="T488" i="203"/>
  <c r="G488" i="203" s="1"/>
  <c r="W488" i="203"/>
  <c r="U488" i="203"/>
  <c r="V488" i="203"/>
  <c r="I488" i="203" s="1"/>
  <c r="T431" i="203"/>
  <c r="G431" i="203" s="1"/>
  <c r="W431" i="203"/>
  <c r="U431" i="203"/>
  <c r="V431" i="203"/>
  <c r="I431" i="203" s="1"/>
  <c r="V390" i="203"/>
  <c r="I390" i="203" s="1"/>
  <c r="U390" i="203"/>
  <c r="T390" i="203"/>
  <c r="G390" i="203" s="1"/>
  <c r="W390" i="203"/>
  <c r="V349" i="203"/>
  <c r="I349" i="203" s="1"/>
  <c r="U349" i="203"/>
  <c r="W349" i="203"/>
  <c r="T349" i="203"/>
  <c r="G349" i="203" s="1"/>
  <c r="V317" i="203"/>
  <c r="I317" i="203" s="1"/>
  <c r="W317" i="203"/>
  <c r="U317" i="203"/>
  <c r="T317" i="203"/>
  <c r="G317" i="203" s="1"/>
  <c r="U277" i="203"/>
  <c r="W277" i="203"/>
  <c r="V277" i="203"/>
  <c r="I277" i="203" s="1"/>
  <c r="T277" i="203"/>
  <c r="G277" i="203" s="1"/>
  <c r="V237" i="203"/>
  <c r="I237" i="203" s="1"/>
  <c r="U237" i="203"/>
  <c r="T237" i="203"/>
  <c r="G237" i="203" s="1"/>
  <c r="W237" i="203"/>
  <c r="W197" i="203"/>
  <c r="V197" i="203"/>
  <c r="I197" i="203" s="1"/>
  <c r="U197" i="203"/>
  <c r="T197" i="203"/>
  <c r="G197" i="203" s="1"/>
  <c r="T149" i="203"/>
  <c r="G149" i="203" s="1"/>
  <c r="W149" i="203"/>
  <c r="U149" i="203"/>
  <c r="V149" i="203"/>
  <c r="I149" i="203" s="1"/>
  <c r="U117" i="203"/>
  <c r="W117" i="203"/>
  <c r="V117" i="203"/>
  <c r="I117" i="203" s="1"/>
  <c r="T117" i="203"/>
  <c r="G117" i="203" s="1"/>
  <c r="V77" i="203"/>
  <c r="I77" i="203" s="1"/>
  <c r="U77" i="203"/>
  <c r="T77" i="203"/>
  <c r="G77" i="203" s="1"/>
  <c r="W77" i="203"/>
  <c r="V45" i="203"/>
  <c r="I45" i="203" s="1"/>
  <c r="U45" i="203"/>
  <c r="T45" i="203"/>
  <c r="G45" i="203" s="1"/>
  <c r="W45" i="203"/>
  <c r="W1055" i="203"/>
  <c r="V1055" i="203"/>
  <c r="U1055" i="203"/>
  <c r="T1055" i="203"/>
  <c r="G1055" i="203" s="1"/>
  <c r="V1015" i="203"/>
  <c r="U1015" i="203"/>
  <c r="T1015" i="203"/>
  <c r="G1015" i="203" s="1"/>
  <c r="W1015" i="203"/>
  <c r="W975" i="203"/>
  <c r="V975" i="203"/>
  <c r="T975" i="203"/>
  <c r="G975" i="203" s="1"/>
  <c r="U975" i="203"/>
  <c r="W935" i="203"/>
  <c r="V935" i="203"/>
  <c r="U935" i="203"/>
  <c r="T935" i="203"/>
  <c r="G935" i="203" s="1"/>
  <c r="W895" i="203"/>
  <c r="U895" i="203"/>
  <c r="T895" i="203"/>
  <c r="G895" i="203" s="1"/>
  <c r="W863" i="203"/>
  <c r="V863" i="203"/>
  <c r="U863" i="203"/>
  <c r="T863" i="203"/>
  <c r="G863" i="203" s="1"/>
  <c r="T822" i="203"/>
  <c r="G822" i="203" s="1"/>
  <c r="W822" i="203"/>
  <c r="U822" i="203"/>
  <c r="V822" i="203"/>
  <c r="I822" i="203" s="1"/>
  <c r="W790" i="203"/>
  <c r="V790" i="203"/>
  <c r="I790" i="203" s="1"/>
  <c r="U790" i="203"/>
  <c r="T790" i="203"/>
  <c r="G790" i="203" s="1"/>
  <c r="W758" i="203"/>
  <c r="V758" i="203"/>
  <c r="I758" i="203" s="1"/>
  <c r="T758" i="203"/>
  <c r="G758" i="203" s="1"/>
  <c r="U758" i="203"/>
  <c r="W726" i="203"/>
  <c r="V726" i="203"/>
  <c r="I726" i="203" s="1"/>
  <c r="T726" i="203"/>
  <c r="G726" i="203" s="1"/>
  <c r="U726" i="203"/>
  <c r="T686" i="203"/>
  <c r="G686" i="203" s="1"/>
  <c r="W686" i="203"/>
  <c r="U686" i="203"/>
  <c r="V686" i="203"/>
  <c r="I686" i="203" s="1"/>
  <c r="V646" i="203"/>
  <c r="I646" i="203" s="1"/>
  <c r="U646" i="203"/>
  <c r="W646" i="203"/>
  <c r="T646" i="203"/>
  <c r="G646" i="203" s="1"/>
  <c r="V606" i="203"/>
  <c r="I606" i="203" s="1"/>
  <c r="U606" i="203"/>
  <c r="T606" i="203"/>
  <c r="G606" i="203" s="1"/>
  <c r="W606" i="203"/>
  <c r="W566" i="203"/>
  <c r="V566" i="203"/>
  <c r="I566" i="203" s="1"/>
  <c r="U566" i="203"/>
  <c r="T566" i="203"/>
  <c r="G566" i="203" s="1"/>
  <c r="U526" i="203"/>
  <c r="T526" i="203"/>
  <c r="G526" i="203" s="1"/>
  <c r="V526" i="203"/>
  <c r="I526" i="203" s="1"/>
  <c r="W526" i="203"/>
  <c r="V494" i="203"/>
  <c r="I494" i="203" s="1"/>
  <c r="U494" i="203"/>
  <c r="W494" i="203"/>
  <c r="T494" i="203"/>
  <c r="G494" i="203" s="1"/>
  <c r="V454" i="203"/>
  <c r="I454" i="203" s="1"/>
  <c r="U454" i="203"/>
  <c r="W454" i="203"/>
  <c r="T454" i="203"/>
  <c r="G454" i="203" s="1"/>
  <c r="V413" i="203"/>
  <c r="I413" i="203" s="1"/>
  <c r="U413" i="203"/>
  <c r="W413" i="203"/>
  <c r="T413" i="203"/>
  <c r="G413" i="203" s="1"/>
  <c r="W379" i="203"/>
  <c r="U379" i="203"/>
  <c r="T379" i="203"/>
  <c r="G379" i="203" s="1"/>
  <c r="V379" i="203"/>
  <c r="I379" i="203" s="1"/>
  <c r="U339" i="203"/>
  <c r="T339" i="203"/>
  <c r="G339" i="203" s="1"/>
  <c r="W339" i="203"/>
  <c r="V339" i="203"/>
  <c r="I339" i="203" s="1"/>
  <c r="U299" i="203"/>
  <c r="T299" i="203"/>
  <c r="G299" i="203" s="1"/>
  <c r="W299" i="203"/>
  <c r="V299" i="203"/>
  <c r="I299" i="203" s="1"/>
  <c r="W267" i="203"/>
  <c r="V267" i="203"/>
  <c r="I267" i="203" s="1"/>
  <c r="U267" i="203"/>
  <c r="T267" i="203"/>
  <c r="G267" i="203" s="1"/>
  <c r="W235" i="203"/>
  <c r="V235" i="203"/>
  <c r="I235" i="203" s="1"/>
  <c r="U235" i="203"/>
  <c r="T235" i="203"/>
  <c r="G235" i="203" s="1"/>
  <c r="W195" i="203"/>
  <c r="V195" i="203"/>
  <c r="I195" i="203" s="1"/>
  <c r="U195" i="203"/>
  <c r="T195" i="203"/>
  <c r="G195" i="203" s="1"/>
  <c r="T163" i="203"/>
  <c r="G163" i="203" s="1"/>
  <c r="W163" i="203"/>
  <c r="V163" i="203"/>
  <c r="I163" i="203" s="1"/>
  <c r="U163" i="203"/>
  <c r="T131" i="203"/>
  <c r="G131" i="203" s="1"/>
  <c r="V131" i="203"/>
  <c r="I131" i="203" s="1"/>
  <c r="W131" i="203"/>
  <c r="U131" i="203"/>
  <c r="U99" i="203"/>
  <c r="T99" i="203"/>
  <c r="G99" i="203" s="1"/>
  <c r="W99" i="203"/>
  <c r="V99" i="203"/>
  <c r="I99" i="203" s="1"/>
  <c r="W59" i="203"/>
  <c r="V59" i="203"/>
  <c r="I59" i="203" s="1"/>
  <c r="U59" i="203"/>
  <c r="T59" i="203"/>
  <c r="G59" i="203" s="1"/>
  <c r="W27" i="203"/>
  <c r="V27" i="203"/>
  <c r="I27" i="203" s="1"/>
  <c r="U27" i="203"/>
  <c r="T27" i="203"/>
  <c r="G27" i="203" s="1"/>
  <c r="W1070" i="203"/>
  <c r="V1070" i="203"/>
  <c r="U1070" i="203"/>
  <c r="T1070" i="203"/>
  <c r="G1070" i="203" s="1"/>
  <c r="W1038" i="203"/>
  <c r="V1038" i="203"/>
  <c r="U1038" i="203"/>
  <c r="T1038" i="203"/>
  <c r="G1038" i="203" s="1"/>
  <c r="T1006" i="203"/>
  <c r="G1006" i="203" s="1"/>
  <c r="W1006" i="203"/>
  <c r="U1006" i="203"/>
  <c r="V1006" i="203"/>
  <c r="W974" i="203"/>
  <c r="V974" i="203"/>
  <c r="U974" i="203"/>
  <c r="T974" i="203"/>
  <c r="G974" i="203" s="1"/>
  <c r="V942" i="203"/>
  <c r="U942" i="203"/>
  <c r="T942" i="203"/>
  <c r="G942" i="203" s="1"/>
  <c r="W942" i="203"/>
  <c r="T910" i="203"/>
  <c r="G910" i="203" s="1"/>
  <c r="W910" i="203"/>
  <c r="U910" i="203"/>
  <c r="V910" i="203"/>
  <c r="W878" i="203"/>
  <c r="V878" i="203"/>
  <c r="U878" i="203"/>
  <c r="T878" i="203"/>
  <c r="G878" i="203" s="1"/>
  <c r="V846" i="203"/>
  <c r="U846" i="203"/>
  <c r="T846" i="203"/>
  <c r="G846" i="203" s="1"/>
  <c r="W846" i="203"/>
  <c r="W813" i="203"/>
  <c r="V813" i="203"/>
  <c r="I813" i="203" s="1"/>
  <c r="U813" i="203"/>
  <c r="T813" i="203"/>
  <c r="G813" i="203" s="1"/>
  <c r="W781" i="203"/>
  <c r="V781" i="203"/>
  <c r="I781" i="203" s="1"/>
  <c r="T781" i="203"/>
  <c r="G781" i="203" s="1"/>
  <c r="U781" i="203"/>
  <c r="W749" i="203"/>
  <c r="V749" i="203"/>
  <c r="I749" i="203" s="1"/>
  <c r="U749" i="203"/>
  <c r="T749" i="203"/>
  <c r="G749" i="203" s="1"/>
  <c r="W717" i="203"/>
  <c r="V717" i="203"/>
  <c r="I717" i="203" s="1"/>
  <c r="U717" i="203"/>
  <c r="T717" i="203"/>
  <c r="G717" i="203" s="1"/>
  <c r="W685" i="203"/>
  <c r="V685" i="203"/>
  <c r="I685" i="203" s="1"/>
  <c r="U685" i="203"/>
  <c r="T685" i="203"/>
  <c r="G685" i="203" s="1"/>
  <c r="W653" i="203"/>
  <c r="V653" i="203"/>
  <c r="I653" i="203" s="1"/>
  <c r="T653" i="203"/>
  <c r="G653" i="203" s="1"/>
  <c r="U653" i="203"/>
  <c r="V621" i="203"/>
  <c r="I621" i="203" s="1"/>
  <c r="U621" i="203"/>
  <c r="W621" i="203"/>
  <c r="T621" i="203"/>
  <c r="G621" i="203" s="1"/>
  <c r="V589" i="203"/>
  <c r="I589" i="203" s="1"/>
  <c r="U589" i="203"/>
  <c r="W589" i="203"/>
  <c r="T589" i="203"/>
  <c r="G589" i="203" s="1"/>
  <c r="W557" i="203"/>
  <c r="V557" i="203"/>
  <c r="I557" i="203" s="1"/>
  <c r="T557" i="203"/>
  <c r="G557" i="203" s="1"/>
  <c r="U557" i="203"/>
  <c r="W533" i="203"/>
  <c r="V533" i="203"/>
  <c r="I533" i="203" s="1"/>
  <c r="U533" i="203"/>
  <c r="T533" i="203"/>
  <c r="G533" i="203" s="1"/>
  <c r="W501" i="203"/>
  <c r="V501" i="203"/>
  <c r="I501" i="203" s="1"/>
  <c r="T501" i="203"/>
  <c r="G501" i="203" s="1"/>
  <c r="U501" i="203"/>
  <c r="W469" i="203"/>
  <c r="V469" i="203"/>
  <c r="I469" i="203" s="1"/>
  <c r="T469" i="203"/>
  <c r="G469" i="203" s="1"/>
  <c r="U469" i="203"/>
  <c r="W428" i="203"/>
  <c r="V428" i="203"/>
  <c r="I428" i="203" s="1"/>
  <c r="T428" i="203"/>
  <c r="G428" i="203" s="1"/>
  <c r="U428" i="203"/>
  <c r="W395" i="203"/>
  <c r="U395" i="203"/>
  <c r="T395" i="203"/>
  <c r="G395" i="203" s="1"/>
  <c r="V395" i="203"/>
  <c r="I395" i="203" s="1"/>
  <c r="U362" i="203"/>
  <c r="T362" i="203"/>
  <c r="G362" i="203" s="1"/>
  <c r="V362" i="203"/>
  <c r="I362" i="203" s="1"/>
  <c r="W362" i="203"/>
  <c r="W330" i="203"/>
  <c r="V330" i="203"/>
  <c r="I330" i="203" s="1"/>
  <c r="U330" i="203"/>
  <c r="T330" i="203"/>
  <c r="G330" i="203" s="1"/>
  <c r="U298" i="203"/>
  <c r="W298" i="203"/>
  <c r="V298" i="203"/>
  <c r="I298" i="203" s="1"/>
  <c r="T298" i="203"/>
  <c r="G298" i="203" s="1"/>
  <c r="U266" i="203"/>
  <c r="T266" i="203"/>
  <c r="G266" i="203" s="1"/>
  <c r="W266" i="203"/>
  <c r="V266" i="203"/>
  <c r="I266" i="203" s="1"/>
  <c r="U234" i="203"/>
  <c r="W234" i="203"/>
  <c r="T234" i="203"/>
  <c r="G234" i="203" s="1"/>
  <c r="V234" i="203"/>
  <c r="I234" i="203" s="1"/>
  <c r="V202" i="203"/>
  <c r="I202" i="203" s="1"/>
  <c r="U202" i="203"/>
  <c r="T202" i="203"/>
  <c r="G202" i="203" s="1"/>
  <c r="W202" i="203"/>
  <c r="W178" i="203"/>
  <c r="V178" i="203"/>
  <c r="I178" i="203" s="1"/>
  <c r="U178" i="203"/>
  <c r="T178" i="203"/>
  <c r="G178" i="203" s="1"/>
  <c r="T146" i="203"/>
  <c r="G146" i="203" s="1"/>
  <c r="W146" i="203"/>
  <c r="V146" i="203"/>
  <c r="I146" i="203" s="1"/>
  <c r="U146" i="203"/>
  <c r="W106" i="203"/>
  <c r="U106" i="203"/>
  <c r="V106" i="203"/>
  <c r="I106" i="203" s="1"/>
  <c r="T106" i="203"/>
  <c r="G106" i="203" s="1"/>
  <c r="U82" i="203"/>
  <c r="W82" i="203"/>
  <c r="T82" i="203"/>
  <c r="G82" i="203" s="1"/>
  <c r="V82" i="203"/>
  <c r="I82" i="203" s="1"/>
  <c r="U58" i="203"/>
  <c r="W58" i="203"/>
  <c r="T58" i="203"/>
  <c r="G58" i="203" s="1"/>
  <c r="V58" i="203"/>
  <c r="I58" i="203" s="1"/>
  <c r="U26" i="203"/>
  <c r="T26" i="203"/>
  <c r="G26" i="203" s="1"/>
  <c r="W26" i="203"/>
  <c r="V26" i="203"/>
  <c r="I26" i="203" s="1"/>
  <c r="W382" i="203"/>
  <c r="W1077" i="203"/>
  <c r="V1077" i="203"/>
  <c r="U1077" i="203"/>
  <c r="T1077" i="203"/>
  <c r="G1077" i="203" s="1"/>
  <c r="W1069" i="203"/>
  <c r="V1069" i="203"/>
  <c r="U1069" i="203"/>
  <c r="T1069" i="203"/>
  <c r="G1069" i="203" s="1"/>
  <c r="W1061" i="203"/>
  <c r="V1061" i="203"/>
  <c r="U1061" i="203"/>
  <c r="T1061" i="203"/>
  <c r="G1061" i="203" s="1"/>
  <c r="V1053" i="203"/>
  <c r="U1053" i="203"/>
  <c r="T1053" i="203"/>
  <c r="G1053" i="203" s="1"/>
  <c r="W1053" i="203"/>
  <c r="V1045" i="203"/>
  <c r="U1045" i="203"/>
  <c r="T1045" i="203"/>
  <c r="G1045" i="203" s="1"/>
  <c r="W1045" i="203"/>
  <c r="V1037" i="203"/>
  <c r="U1037" i="203"/>
  <c r="T1037" i="203"/>
  <c r="G1037" i="203" s="1"/>
  <c r="W1037" i="203"/>
  <c r="U1029" i="203"/>
  <c r="T1029" i="203"/>
  <c r="G1029" i="203" s="1"/>
  <c r="V1029" i="203"/>
  <c r="W1029" i="203"/>
  <c r="W1021" i="203"/>
  <c r="V1021" i="203"/>
  <c r="T1021" i="203"/>
  <c r="G1021" i="203" s="1"/>
  <c r="U1021" i="203"/>
  <c r="W1013" i="203"/>
  <c r="V1013" i="203"/>
  <c r="U1013" i="203"/>
  <c r="T1013" i="203"/>
  <c r="G1013" i="203" s="1"/>
  <c r="W1005" i="203"/>
  <c r="V1005" i="203"/>
  <c r="U1005" i="203"/>
  <c r="T1005" i="203"/>
  <c r="G1005" i="203" s="1"/>
  <c r="W997" i="203"/>
  <c r="V997" i="203"/>
  <c r="U997" i="203"/>
  <c r="T997" i="203"/>
  <c r="G997" i="203" s="1"/>
  <c r="W989" i="203"/>
  <c r="V989" i="203"/>
  <c r="U989" i="203"/>
  <c r="T989" i="203"/>
  <c r="G989" i="203" s="1"/>
  <c r="W981" i="203"/>
  <c r="V981" i="203"/>
  <c r="U981" i="203"/>
  <c r="T981" i="203"/>
  <c r="G981" i="203" s="1"/>
  <c r="W973" i="203"/>
  <c r="V973" i="203"/>
  <c r="U973" i="203"/>
  <c r="T973" i="203"/>
  <c r="G973" i="203" s="1"/>
  <c r="W965" i="203"/>
  <c r="V965" i="203"/>
  <c r="U965" i="203"/>
  <c r="T965" i="203"/>
  <c r="G965" i="203" s="1"/>
  <c r="V957" i="203"/>
  <c r="U957" i="203"/>
  <c r="T957" i="203"/>
  <c r="G957" i="203" s="1"/>
  <c r="W957" i="203"/>
  <c r="T949" i="203"/>
  <c r="G949" i="203" s="1"/>
  <c r="W949" i="203"/>
  <c r="U949" i="203"/>
  <c r="V949" i="203"/>
  <c r="T941" i="203"/>
  <c r="G941" i="203" s="1"/>
  <c r="W941" i="203"/>
  <c r="U941" i="203"/>
  <c r="V941" i="203"/>
  <c r="T933" i="203"/>
  <c r="G933" i="203" s="1"/>
  <c r="W933" i="203"/>
  <c r="U933" i="203"/>
  <c r="V933" i="203"/>
  <c r="W925" i="203"/>
  <c r="V925" i="203"/>
  <c r="U925" i="203"/>
  <c r="T925" i="203"/>
  <c r="G925" i="203" s="1"/>
  <c r="W917" i="203"/>
  <c r="V917" i="203"/>
  <c r="T917" i="203"/>
  <c r="G917" i="203" s="1"/>
  <c r="U917" i="203"/>
  <c r="W909" i="203"/>
  <c r="V909" i="203"/>
  <c r="U909" i="203"/>
  <c r="T909" i="203"/>
  <c r="G909" i="203" s="1"/>
  <c r="W901" i="203"/>
  <c r="U901" i="203"/>
  <c r="T901" i="203"/>
  <c r="G901" i="203" s="1"/>
  <c r="W893" i="203"/>
  <c r="U893" i="203"/>
  <c r="T893" i="203"/>
  <c r="G893" i="203" s="1"/>
  <c r="V885" i="203"/>
  <c r="U885" i="203"/>
  <c r="T885" i="203"/>
  <c r="G885" i="203" s="1"/>
  <c r="W885" i="203"/>
  <c r="V877" i="203"/>
  <c r="U877" i="203"/>
  <c r="T877" i="203"/>
  <c r="G877" i="203" s="1"/>
  <c r="W877" i="203"/>
  <c r="V869" i="203"/>
  <c r="U869" i="203"/>
  <c r="T869" i="203"/>
  <c r="G869" i="203" s="1"/>
  <c r="W869" i="203"/>
  <c r="T861" i="203"/>
  <c r="G861" i="203" s="1"/>
  <c r="W861" i="203"/>
  <c r="U861" i="203"/>
  <c r="V861" i="203"/>
  <c r="T853" i="203"/>
  <c r="G853" i="203" s="1"/>
  <c r="W853" i="203"/>
  <c r="U853" i="203"/>
  <c r="V853" i="203"/>
  <c r="T845" i="203"/>
  <c r="G845" i="203" s="1"/>
  <c r="W845" i="203"/>
  <c r="U845" i="203"/>
  <c r="V845" i="203"/>
  <c r="T837" i="203"/>
  <c r="G837" i="203" s="1"/>
  <c r="W837" i="203"/>
  <c r="U837" i="203"/>
  <c r="V837" i="203"/>
  <c r="W828" i="203"/>
  <c r="V828" i="203"/>
  <c r="I828" i="203" s="1"/>
  <c r="U828" i="203"/>
  <c r="T828" i="203"/>
  <c r="G828" i="203" s="1"/>
  <c r="W820" i="203"/>
  <c r="V820" i="203"/>
  <c r="I820" i="203" s="1"/>
  <c r="U820" i="203"/>
  <c r="T820" i="203"/>
  <c r="G820" i="203" s="1"/>
  <c r="W812" i="203"/>
  <c r="V812" i="203"/>
  <c r="I812" i="203" s="1"/>
  <c r="U812" i="203"/>
  <c r="T812" i="203"/>
  <c r="G812" i="203" s="1"/>
  <c r="W804" i="203"/>
  <c r="V804" i="203"/>
  <c r="I804" i="203" s="1"/>
  <c r="T804" i="203"/>
  <c r="G804" i="203" s="1"/>
  <c r="U804" i="203"/>
  <c r="W796" i="203"/>
  <c r="V796" i="203"/>
  <c r="I796" i="203" s="1"/>
  <c r="T796" i="203"/>
  <c r="G796" i="203" s="1"/>
  <c r="U796" i="203"/>
  <c r="W788" i="203"/>
  <c r="V788" i="203"/>
  <c r="I788" i="203" s="1"/>
  <c r="T788" i="203"/>
  <c r="G788" i="203" s="1"/>
  <c r="U788" i="203"/>
  <c r="W780" i="203"/>
  <c r="V780" i="203"/>
  <c r="I780" i="203" s="1"/>
  <c r="U780" i="203"/>
  <c r="T780" i="203"/>
  <c r="G780" i="203" s="1"/>
  <c r="W772" i="203"/>
  <c r="V772" i="203"/>
  <c r="I772" i="203" s="1"/>
  <c r="U772" i="203"/>
  <c r="T772" i="203"/>
  <c r="G772" i="203" s="1"/>
  <c r="W764" i="203"/>
  <c r="V764" i="203"/>
  <c r="I764" i="203" s="1"/>
  <c r="U764" i="203"/>
  <c r="T764" i="203"/>
  <c r="G764" i="203" s="1"/>
  <c r="W756" i="203"/>
  <c r="V756" i="203"/>
  <c r="I756" i="203" s="1"/>
  <c r="U756" i="203"/>
  <c r="T756" i="203"/>
  <c r="G756" i="203" s="1"/>
  <c r="W748" i="203"/>
  <c r="V748" i="203"/>
  <c r="I748" i="203" s="1"/>
  <c r="U748" i="203"/>
  <c r="T748" i="203"/>
  <c r="G748" i="203" s="1"/>
  <c r="W740" i="203"/>
  <c r="U740" i="203"/>
  <c r="T740" i="203"/>
  <c r="G740" i="203" s="1"/>
  <c r="V740" i="203"/>
  <c r="I740" i="203" s="1"/>
  <c r="W732" i="203"/>
  <c r="U732" i="203"/>
  <c r="T732" i="203"/>
  <c r="G732" i="203" s="1"/>
  <c r="V732" i="203"/>
  <c r="I732" i="203" s="1"/>
  <c r="W724" i="203"/>
  <c r="U724" i="203"/>
  <c r="T724" i="203"/>
  <c r="G724" i="203" s="1"/>
  <c r="V724" i="203"/>
  <c r="I724" i="203" s="1"/>
  <c r="V716" i="203"/>
  <c r="I716" i="203" s="1"/>
  <c r="U716" i="203"/>
  <c r="T716" i="203"/>
  <c r="G716" i="203" s="1"/>
  <c r="W716" i="203"/>
  <c r="V708" i="203"/>
  <c r="I708" i="203" s="1"/>
  <c r="U708" i="203"/>
  <c r="T708" i="203"/>
  <c r="G708" i="203" s="1"/>
  <c r="W708" i="203"/>
  <c r="V700" i="203"/>
  <c r="I700" i="203" s="1"/>
  <c r="U700" i="203"/>
  <c r="T700" i="203"/>
  <c r="G700" i="203" s="1"/>
  <c r="W700" i="203"/>
  <c r="W692" i="203"/>
  <c r="U692" i="203"/>
  <c r="T692" i="203"/>
  <c r="G692" i="203" s="1"/>
  <c r="V692" i="203"/>
  <c r="I692" i="203" s="1"/>
  <c r="W684" i="203"/>
  <c r="U684" i="203"/>
  <c r="T684" i="203"/>
  <c r="G684" i="203" s="1"/>
  <c r="V684" i="203"/>
  <c r="I684" i="203" s="1"/>
  <c r="W676" i="203"/>
  <c r="U676" i="203"/>
  <c r="T676" i="203"/>
  <c r="G676" i="203" s="1"/>
  <c r="V676" i="203"/>
  <c r="I676" i="203" s="1"/>
  <c r="W668" i="203"/>
  <c r="U668" i="203"/>
  <c r="T668" i="203"/>
  <c r="G668" i="203" s="1"/>
  <c r="V668" i="203"/>
  <c r="I668" i="203" s="1"/>
  <c r="W660" i="203"/>
  <c r="U660" i="203"/>
  <c r="T660" i="203"/>
  <c r="G660" i="203" s="1"/>
  <c r="V660" i="203"/>
  <c r="I660" i="203" s="1"/>
  <c r="W652" i="203"/>
  <c r="U652" i="203"/>
  <c r="T652" i="203"/>
  <c r="G652" i="203" s="1"/>
  <c r="V652" i="203"/>
  <c r="I652" i="203" s="1"/>
  <c r="W644" i="203"/>
  <c r="U644" i="203"/>
  <c r="T644" i="203"/>
  <c r="G644" i="203" s="1"/>
  <c r="V644" i="203"/>
  <c r="I644" i="203" s="1"/>
  <c r="W636" i="203"/>
  <c r="U636" i="203"/>
  <c r="T636" i="203"/>
  <c r="G636" i="203" s="1"/>
  <c r="V636" i="203"/>
  <c r="I636" i="203" s="1"/>
  <c r="V628" i="203"/>
  <c r="I628" i="203" s="1"/>
  <c r="U628" i="203"/>
  <c r="T628" i="203"/>
  <c r="G628" i="203" s="1"/>
  <c r="W628" i="203"/>
  <c r="W620" i="203"/>
  <c r="V620" i="203"/>
  <c r="I620" i="203" s="1"/>
  <c r="T620" i="203"/>
  <c r="G620" i="203" s="1"/>
  <c r="U620" i="203"/>
  <c r="W612" i="203"/>
  <c r="V612" i="203"/>
  <c r="I612" i="203" s="1"/>
  <c r="T612" i="203"/>
  <c r="G612" i="203" s="1"/>
  <c r="U612" i="203"/>
  <c r="W604" i="203"/>
  <c r="V604" i="203"/>
  <c r="I604" i="203" s="1"/>
  <c r="T604" i="203"/>
  <c r="G604" i="203" s="1"/>
  <c r="U604" i="203"/>
  <c r="W596" i="203"/>
  <c r="V596" i="203"/>
  <c r="I596" i="203" s="1"/>
  <c r="T596" i="203"/>
  <c r="G596" i="203" s="1"/>
  <c r="U596" i="203"/>
  <c r="W588" i="203"/>
  <c r="V588" i="203"/>
  <c r="I588" i="203" s="1"/>
  <c r="T588" i="203"/>
  <c r="G588" i="203" s="1"/>
  <c r="U588" i="203"/>
  <c r="W580" i="203"/>
  <c r="V580" i="203"/>
  <c r="I580" i="203" s="1"/>
  <c r="T580" i="203"/>
  <c r="G580" i="203" s="1"/>
  <c r="U580" i="203"/>
  <c r="W572" i="203"/>
  <c r="V572" i="203"/>
  <c r="I572" i="203" s="1"/>
  <c r="T572" i="203"/>
  <c r="G572" i="203" s="1"/>
  <c r="U572" i="203"/>
  <c r="T564" i="203"/>
  <c r="G564" i="203" s="1"/>
  <c r="W564" i="203"/>
  <c r="U564" i="203"/>
  <c r="V564" i="203"/>
  <c r="I564" i="203" s="1"/>
  <c r="T556" i="203"/>
  <c r="G556" i="203" s="1"/>
  <c r="W556" i="203"/>
  <c r="U556" i="203"/>
  <c r="V556" i="203"/>
  <c r="I556" i="203" s="1"/>
  <c r="T548" i="203"/>
  <c r="G548" i="203" s="1"/>
  <c r="W548" i="203"/>
  <c r="U548" i="203"/>
  <c r="V548" i="203"/>
  <c r="I548" i="203" s="1"/>
  <c r="T540" i="203"/>
  <c r="G540" i="203" s="1"/>
  <c r="W540" i="203"/>
  <c r="U540" i="203"/>
  <c r="V540" i="203"/>
  <c r="I540" i="203" s="1"/>
  <c r="W532" i="203"/>
  <c r="V532" i="203"/>
  <c r="I532" i="203" s="1"/>
  <c r="T532" i="203"/>
  <c r="G532" i="203" s="1"/>
  <c r="U532" i="203"/>
  <c r="W524" i="203"/>
  <c r="V524" i="203"/>
  <c r="I524" i="203" s="1"/>
  <c r="T524" i="203"/>
  <c r="G524" i="203" s="1"/>
  <c r="U524" i="203"/>
  <c r="W516" i="203"/>
  <c r="U516" i="203"/>
  <c r="T516" i="203"/>
  <c r="G516" i="203" s="1"/>
  <c r="V516" i="203"/>
  <c r="I516" i="203" s="1"/>
  <c r="W508" i="203"/>
  <c r="U508" i="203"/>
  <c r="T508" i="203"/>
  <c r="G508" i="203" s="1"/>
  <c r="V508" i="203"/>
  <c r="I508" i="203" s="1"/>
  <c r="W500" i="203"/>
  <c r="U500" i="203"/>
  <c r="T500" i="203"/>
  <c r="G500" i="203" s="1"/>
  <c r="V500" i="203"/>
  <c r="I500" i="203" s="1"/>
  <c r="W492" i="203"/>
  <c r="U492" i="203"/>
  <c r="T492" i="203"/>
  <c r="G492" i="203" s="1"/>
  <c r="V492" i="203"/>
  <c r="I492" i="203" s="1"/>
  <c r="W484" i="203"/>
  <c r="U484" i="203"/>
  <c r="T484" i="203"/>
  <c r="G484" i="203" s="1"/>
  <c r="V484" i="203"/>
  <c r="I484" i="203" s="1"/>
  <c r="W476" i="203"/>
  <c r="U476" i="203"/>
  <c r="T476" i="203"/>
  <c r="G476" i="203" s="1"/>
  <c r="V476" i="203"/>
  <c r="I476" i="203" s="1"/>
  <c r="W468" i="203"/>
  <c r="U468" i="203"/>
  <c r="T468" i="203"/>
  <c r="G468" i="203" s="1"/>
  <c r="V468" i="203"/>
  <c r="I468" i="203" s="1"/>
  <c r="W460" i="203"/>
  <c r="U460" i="203"/>
  <c r="T460" i="203"/>
  <c r="G460" i="203" s="1"/>
  <c r="V460" i="203"/>
  <c r="I460" i="203" s="1"/>
  <c r="W452" i="203"/>
  <c r="U452" i="203"/>
  <c r="T452" i="203"/>
  <c r="G452" i="203" s="1"/>
  <c r="V452" i="203"/>
  <c r="I452" i="203" s="1"/>
  <c r="W444" i="203"/>
  <c r="V444" i="203"/>
  <c r="I444" i="203" s="1"/>
  <c r="T444" i="203"/>
  <c r="G444" i="203" s="1"/>
  <c r="U444" i="203"/>
  <c r="W436" i="203"/>
  <c r="V436" i="203"/>
  <c r="I436" i="203" s="1"/>
  <c r="T436" i="203"/>
  <c r="G436" i="203" s="1"/>
  <c r="U436" i="203"/>
  <c r="W427" i="203"/>
  <c r="U427" i="203"/>
  <c r="T427" i="203"/>
  <c r="G427" i="203" s="1"/>
  <c r="V427" i="203"/>
  <c r="I427" i="203" s="1"/>
  <c r="W419" i="203"/>
  <c r="U419" i="203"/>
  <c r="T419" i="203"/>
  <c r="G419" i="203" s="1"/>
  <c r="V419" i="203"/>
  <c r="I419" i="203" s="1"/>
  <c r="W411" i="203"/>
  <c r="U411" i="203"/>
  <c r="T411" i="203"/>
  <c r="G411" i="203" s="1"/>
  <c r="V411" i="203"/>
  <c r="I411" i="203" s="1"/>
  <c r="U402" i="203"/>
  <c r="T402" i="203"/>
  <c r="G402" i="203" s="1"/>
  <c r="V402" i="203"/>
  <c r="I402" i="203" s="1"/>
  <c r="W402" i="203"/>
  <c r="U394" i="203"/>
  <c r="T394" i="203"/>
  <c r="G394" i="203" s="1"/>
  <c r="V394" i="203"/>
  <c r="I394" i="203" s="1"/>
  <c r="W394" i="203"/>
  <c r="U386" i="203"/>
  <c r="T386" i="203"/>
  <c r="G386" i="203" s="1"/>
  <c r="V386" i="203"/>
  <c r="I386" i="203" s="1"/>
  <c r="W386" i="203"/>
  <c r="W377" i="203"/>
  <c r="V377" i="203"/>
  <c r="I377" i="203" s="1"/>
  <c r="U377" i="203"/>
  <c r="T377" i="203"/>
  <c r="G377" i="203" s="1"/>
  <c r="W369" i="203"/>
  <c r="V369" i="203"/>
  <c r="I369" i="203" s="1"/>
  <c r="U369" i="203"/>
  <c r="T369" i="203"/>
  <c r="G369" i="203" s="1"/>
  <c r="W361" i="203"/>
  <c r="V361" i="203"/>
  <c r="I361" i="203" s="1"/>
  <c r="U361" i="203"/>
  <c r="T361" i="203"/>
  <c r="G361" i="203" s="1"/>
  <c r="U353" i="203"/>
  <c r="T353" i="203"/>
  <c r="G353" i="203" s="1"/>
  <c r="W353" i="203"/>
  <c r="V353" i="203"/>
  <c r="I353" i="203" s="1"/>
  <c r="U345" i="203"/>
  <c r="W345" i="203"/>
  <c r="V345" i="203"/>
  <c r="I345" i="203" s="1"/>
  <c r="T345" i="203"/>
  <c r="G345" i="203" s="1"/>
  <c r="W337" i="203"/>
  <c r="V337" i="203"/>
  <c r="I337" i="203" s="1"/>
  <c r="U337" i="203"/>
  <c r="T337" i="203"/>
  <c r="G337" i="203" s="1"/>
  <c r="W329" i="203"/>
  <c r="V329" i="203"/>
  <c r="I329" i="203" s="1"/>
  <c r="U329" i="203"/>
  <c r="T329" i="203"/>
  <c r="G329" i="203" s="1"/>
  <c r="W321" i="203"/>
  <c r="V321" i="203"/>
  <c r="I321" i="203" s="1"/>
  <c r="U321" i="203"/>
  <c r="T321" i="203"/>
  <c r="G321" i="203" s="1"/>
  <c r="W313" i="203"/>
  <c r="V313" i="203"/>
  <c r="I313" i="203" s="1"/>
  <c r="U313" i="203"/>
  <c r="T313" i="203"/>
  <c r="G313" i="203" s="1"/>
  <c r="W305" i="203"/>
  <c r="V305" i="203"/>
  <c r="I305" i="203" s="1"/>
  <c r="U305" i="203"/>
  <c r="T305" i="203"/>
  <c r="G305" i="203" s="1"/>
  <c r="W297" i="203"/>
  <c r="V297" i="203"/>
  <c r="I297" i="203" s="1"/>
  <c r="U297" i="203"/>
  <c r="T297" i="203"/>
  <c r="G297" i="203" s="1"/>
  <c r="W289" i="203"/>
  <c r="V289" i="203"/>
  <c r="I289" i="203" s="1"/>
  <c r="U289" i="203"/>
  <c r="T289" i="203"/>
  <c r="G289" i="203" s="1"/>
  <c r="W281" i="203"/>
  <c r="V281" i="203"/>
  <c r="I281" i="203" s="1"/>
  <c r="U281" i="203"/>
  <c r="T281" i="203"/>
  <c r="G281" i="203" s="1"/>
  <c r="W273" i="203"/>
  <c r="V273" i="203"/>
  <c r="I273" i="203" s="1"/>
  <c r="U273" i="203"/>
  <c r="T273" i="203"/>
  <c r="G273" i="203" s="1"/>
  <c r="U265" i="203"/>
  <c r="W265" i="203"/>
  <c r="V265" i="203"/>
  <c r="I265" i="203" s="1"/>
  <c r="T265" i="203"/>
  <c r="G265" i="203" s="1"/>
  <c r="W257" i="203"/>
  <c r="T257" i="203"/>
  <c r="G257" i="203" s="1"/>
  <c r="V257" i="203"/>
  <c r="I257" i="203" s="1"/>
  <c r="U257" i="203"/>
  <c r="T249" i="203"/>
  <c r="G249" i="203" s="1"/>
  <c r="W249" i="203"/>
  <c r="V249" i="203"/>
  <c r="I249" i="203" s="1"/>
  <c r="U249" i="203"/>
  <c r="T241" i="203"/>
  <c r="G241" i="203" s="1"/>
  <c r="W241" i="203"/>
  <c r="V241" i="203"/>
  <c r="I241" i="203" s="1"/>
  <c r="U241" i="203"/>
  <c r="W233" i="203"/>
  <c r="T233" i="203"/>
  <c r="G233" i="203" s="1"/>
  <c r="V233" i="203"/>
  <c r="I233" i="203" s="1"/>
  <c r="U233" i="203"/>
  <c r="U225" i="203"/>
  <c r="W225" i="203"/>
  <c r="T225" i="203"/>
  <c r="G225" i="203" s="1"/>
  <c r="V225" i="203"/>
  <c r="I225" i="203" s="1"/>
  <c r="W217" i="203"/>
  <c r="V217" i="203"/>
  <c r="I217" i="203" s="1"/>
  <c r="U217" i="203"/>
  <c r="T217" i="203"/>
  <c r="G217" i="203" s="1"/>
  <c r="W209" i="203"/>
  <c r="V209" i="203"/>
  <c r="I209" i="203" s="1"/>
  <c r="T209" i="203"/>
  <c r="G209" i="203" s="1"/>
  <c r="U209" i="203"/>
  <c r="W201" i="203"/>
  <c r="V201" i="203"/>
  <c r="I201" i="203" s="1"/>
  <c r="T201" i="203"/>
  <c r="G201" i="203" s="1"/>
  <c r="U201" i="203"/>
  <c r="W193" i="203"/>
  <c r="U193" i="203"/>
  <c r="T193" i="203"/>
  <c r="G193" i="203" s="1"/>
  <c r="V193" i="203"/>
  <c r="I193" i="203" s="1"/>
  <c r="U185" i="203"/>
  <c r="W185" i="203"/>
  <c r="V185" i="203"/>
  <c r="I185" i="203" s="1"/>
  <c r="T185" i="203"/>
  <c r="G185" i="203" s="1"/>
  <c r="U177" i="203"/>
  <c r="W177" i="203"/>
  <c r="T177" i="203"/>
  <c r="G177" i="203" s="1"/>
  <c r="V177" i="203"/>
  <c r="I177" i="203" s="1"/>
  <c r="V169" i="203"/>
  <c r="I169" i="203" s="1"/>
  <c r="U169" i="203"/>
  <c r="T169" i="203"/>
  <c r="G169" i="203" s="1"/>
  <c r="W169" i="203"/>
  <c r="V161" i="203"/>
  <c r="I161" i="203" s="1"/>
  <c r="U161" i="203"/>
  <c r="T161" i="203"/>
  <c r="G161" i="203" s="1"/>
  <c r="W161" i="203"/>
  <c r="V153" i="203"/>
  <c r="I153" i="203" s="1"/>
  <c r="U153" i="203"/>
  <c r="T153" i="203"/>
  <c r="G153" i="203" s="1"/>
  <c r="W153" i="203"/>
  <c r="V145" i="203"/>
  <c r="I145" i="203" s="1"/>
  <c r="U145" i="203"/>
  <c r="T145" i="203"/>
  <c r="G145" i="203" s="1"/>
  <c r="W145" i="203"/>
  <c r="V137" i="203"/>
  <c r="I137" i="203" s="1"/>
  <c r="U137" i="203"/>
  <c r="T137" i="203"/>
  <c r="G137" i="203" s="1"/>
  <c r="W137" i="203"/>
  <c r="V129" i="203"/>
  <c r="I129" i="203" s="1"/>
  <c r="U129" i="203"/>
  <c r="T129" i="203"/>
  <c r="G129" i="203" s="1"/>
  <c r="W129" i="203"/>
  <c r="V121" i="203"/>
  <c r="I121" i="203" s="1"/>
  <c r="U121" i="203"/>
  <c r="T121" i="203"/>
  <c r="G121" i="203" s="1"/>
  <c r="W121" i="203"/>
  <c r="V113" i="203"/>
  <c r="I113" i="203" s="1"/>
  <c r="U113" i="203"/>
  <c r="T113" i="203"/>
  <c r="G113" i="203" s="1"/>
  <c r="W113" i="203"/>
  <c r="W105" i="203"/>
  <c r="V105" i="203"/>
  <c r="I105" i="203" s="1"/>
  <c r="U105" i="203"/>
  <c r="T105" i="203"/>
  <c r="G105" i="203" s="1"/>
  <c r="W97" i="203"/>
  <c r="V97" i="203"/>
  <c r="I97" i="203" s="1"/>
  <c r="U97" i="203"/>
  <c r="T97" i="203"/>
  <c r="G97" i="203" s="1"/>
  <c r="W89" i="203"/>
  <c r="V89" i="203"/>
  <c r="I89" i="203" s="1"/>
  <c r="U89" i="203"/>
  <c r="T89" i="203"/>
  <c r="G89" i="203" s="1"/>
  <c r="U81" i="203"/>
  <c r="W81" i="203"/>
  <c r="V81" i="203"/>
  <c r="I81" i="203" s="1"/>
  <c r="T81" i="203"/>
  <c r="G81" i="203" s="1"/>
  <c r="U73" i="203"/>
  <c r="W73" i="203"/>
  <c r="V73" i="203"/>
  <c r="I73" i="203" s="1"/>
  <c r="T73" i="203"/>
  <c r="G73" i="203" s="1"/>
  <c r="U65" i="203"/>
  <c r="T65" i="203"/>
  <c r="G65" i="203" s="1"/>
  <c r="W65" i="203"/>
  <c r="V65" i="203"/>
  <c r="I65" i="203" s="1"/>
  <c r="T57" i="203"/>
  <c r="G57" i="203" s="1"/>
  <c r="W57" i="203"/>
  <c r="V57" i="203"/>
  <c r="I57" i="203" s="1"/>
  <c r="U57" i="203"/>
  <c r="U49" i="203"/>
  <c r="W49" i="203"/>
  <c r="V49" i="203"/>
  <c r="I49" i="203" s="1"/>
  <c r="T49" i="203"/>
  <c r="G49" i="203" s="1"/>
  <c r="U41" i="203"/>
  <c r="W41" i="203"/>
  <c r="V41" i="203"/>
  <c r="I41" i="203" s="1"/>
  <c r="T41" i="203"/>
  <c r="G41" i="203" s="1"/>
  <c r="W33" i="203"/>
  <c r="V33" i="203"/>
  <c r="I33" i="203" s="1"/>
  <c r="U33" i="203"/>
  <c r="T33" i="203"/>
  <c r="G33" i="203" s="1"/>
  <c r="W25" i="203"/>
  <c r="V25" i="203"/>
  <c r="I25" i="203" s="1"/>
  <c r="U25" i="203"/>
  <c r="T25" i="203"/>
  <c r="G25" i="203" s="1"/>
  <c r="T17" i="203"/>
  <c r="G17" i="203" s="1"/>
  <c r="W17" i="203"/>
  <c r="V17" i="203"/>
  <c r="I17" i="203" s="1"/>
  <c r="U17" i="203"/>
  <c r="T9" i="203"/>
  <c r="G9" i="203" s="1"/>
  <c r="W9" i="203"/>
  <c r="V9" i="203"/>
  <c r="I9" i="203" s="1"/>
  <c r="U9" i="203"/>
  <c r="W410" i="203"/>
  <c r="V1041" i="203"/>
  <c r="U1041" i="203"/>
  <c r="T1041" i="203"/>
  <c r="G1041" i="203" s="1"/>
  <c r="W1041" i="203"/>
  <c r="W1001" i="203"/>
  <c r="V1001" i="203"/>
  <c r="U1001" i="203"/>
  <c r="T1001" i="203"/>
  <c r="G1001" i="203" s="1"/>
  <c r="W961" i="203"/>
  <c r="V961" i="203"/>
  <c r="U961" i="203"/>
  <c r="T961" i="203"/>
  <c r="G961" i="203" s="1"/>
  <c r="W913" i="203"/>
  <c r="V913" i="203"/>
  <c r="U913" i="203"/>
  <c r="T913" i="203"/>
  <c r="G913" i="203" s="1"/>
  <c r="U865" i="203"/>
  <c r="T865" i="203"/>
  <c r="G865" i="203" s="1"/>
  <c r="V865" i="203"/>
  <c r="W865" i="203"/>
  <c r="W824" i="203"/>
  <c r="V824" i="203"/>
  <c r="I824" i="203" s="1"/>
  <c r="U824" i="203"/>
  <c r="T824" i="203"/>
  <c r="G824" i="203" s="1"/>
  <c r="W776" i="203"/>
  <c r="V776" i="203"/>
  <c r="I776" i="203" s="1"/>
  <c r="U776" i="203"/>
  <c r="T776" i="203"/>
  <c r="G776" i="203" s="1"/>
  <c r="W728" i="203"/>
  <c r="V728" i="203"/>
  <c r="I728" i="203" s="1"/>
  <c r="T728" i="203"/>
  <c r="G728" i="203" s="1"/>
  <c r="U728" i="203"/>
  <c r="W688" i="203"/>
  <c r="U688" i="203"/>
  <c r="T688" i="203"/>
  <c r="G688" i="203" s="1"/>
  <c r="V688" i="203"/>
  <c r="I688" i="203" s="1"/>
  <c r="T648" i="203"/>
  <c r="G648" i="203" s="1"/>
  <c r="W648" i="203"/>
  <c r="U648" i="203"/>
  <c r="V648" i="203"/>
  <c r="I648" i="203" s="1"/>
  <c r="W616" i="203"/>
  <c r="V616" i="203"/>
  <c r="I616" i="203" s="1"/>
  <c r="T616" i="203"/>
  <c r="G616" i="203" s="1"/>
  <c r="U616" i="203"/>
  <c r="W568" i="203"/>
  <c r="U568" i="203"/>
  <c r="T568" i="203"/>
  <c r="G568" i="203" s="1"/>
  <c r="V568" i="203"/>
  <c r="I568" i="203" s="1"/>
  <c r="W528" i="203"/>
  <c r="V528" i="203"/>
  <c r="I528" i="203" s="1"/>
  <c r="T528" i="203"/>
  <c r="G528" i="203" s="1"/>
  <c r="U528" i="203"/>
  <c r="T480" i="203"/>
  <c r="G480" i="203" s="1"/>
  <c r="W480" i="203"/>
  <c r="U480" i="203"/>
  <c r="V480" i="203"/>
  <c r="I480" i="203" s="1"/>
  <c r="W440" i="203"/>
  <c r="V440" i="203"/>
  <c r="I440" i="203" s="1"/>
  <c r="T440" i="203"/>
  <c r="G440" i="203" s="1"/>
  <c r="U440" i="203"/>
  <c r="V381" i="203"/>
  <c r="I381" i="203" s="1"/>
  <c r="U381" i="203"/>
  <c r="W381" i="203"/>
  <c r="T381" i="203"/>
  <c r="G381" i="203" s="1"/>
  <c r="V341" i="203"/>
  <c r="I341" i="203" s="1"/>
  <c r="U341" i="203"/>
  <c r="W341" i="203"/>
  <c r="T341" i="203"/>
  <c r="G341" i="203" s="1"/>
  <c r="U309" i="203"/>
  <c r="V309" i="203"/>
  <c r="I309" i="203" s="1"/>
  <c r="W309" i="203"/>
  <c r="T309" i="203"/>
  <c r="G309" i="203" s="1"/>
  <c r="V253" i="203"/>
  <c r="I253" i="203" s="1"/>
  <c r="U253" i="203"/>
  <c r="T253" i="203"/>
  <c r="G253" i="203" s="1"/>
  <c r="W253" i="203"/>
  <c r="V221" i="203"/>
  <c r="I221" i="203" s="1"/>
  <c r="U221" i="203"/>
  <c r="T221" i="203"/>
  <c r="G221" i="203" s="1"/>
  <c r="W221" i="203"/>
  <c r="W189" i="203"/>
  <c r="V189" i="203"/>
  <c r="I189" i="203" s="1"/>
  <c r="U189" i="203"/>
  <c r="T189" i="203"/>
  <c r="G189" i="203" s="1"/>
  <c r="W141" i="203"/>
  <c r="U141" i="203"/>
  <c r="V141" i="203"/>
  <c r="I141" i="203" s="1"/>
  <c r="T141" i="203"/>
  <c r="G141" i="203" s="1"/>
  <c r="U109" i="203"/>
  <c r="W109" i="203"/>
  <c r="V109" i="203"/>
  <c r="I109" i="203" s="1"/>
  <c r="T109" i="203"/>
  <c r="G109" i="203" s="1"/>
  <c r="V69" i="203"/>
  <c r="I69" i="203" s="1"/>
  <c r="U69" i="203"/>
  <c r="T69" i="203"/>
  <c r="G69" i="203" s="1"/>
  <c r="W69" i="203"/>
  <c r="V53" i="203"/>
  <c r="I53" i="203" s="1"/>
  <c r="U53" i="203"/>
  <c r="T53" i="203"/>
  <c r="G53" i="203" s="1"/>
  <c r="W53" i="203"/>
  <c r="V5" i="203"/>
  <c r="I5" i="203" s="1"/>
  <c r="U5" i="203"/>
  <c r="T5" i="203"/>
  <c r="G5" i="203" s="1"/>
  <c r="W5" i="203"/>
  <c r="T1071" i="203"/>
  <c r="G1071" i="203" s="1"/>
  <c r="W1071" i="203"/>
  <c r="U1071" i="203"/>
  <c r="V1071" i="203"/>
  <c r="W1023" i="203"/>
  <c r="V1023" i="203"/>
  <c r="U1023" i="203"/>
  <c r="T1023" i="203"/>
  <c r="G1023" i="203" s="1"/>
  <c r="U983" i="203"/>
  <c r="T983" i="203"/>
  <c r="G983" i="203" s="1"/>
  <c r="V983" i="203"/>
  <c r="W983" i="203"/>
  <c r="W927" i="203"/>
  <c r="V927" i="203"/>
  <c r="U927" i="203"/>
  <c r="T927" i="203"/>
  <c r="G927" i="203" s="1"/>
  <c r="W879" i="203"/>
  <c r="V879" i="203"/>
  <c r="U879" i="203"/>
  <c r="T879" i="203"/>
  <c r="G879" i="203" s="1"/>
  <c r="W718" i="203"/>
  <c r="V718" i="203"/>
  <c r="I718" i="203" s="1"/>
  <c r="T718" i="203"/>
  <c r="G718" i="203" s="1"/>
  <c r="U718" i="203"/>
  <c r="V678" i="203"/>
  <c r="I678" i="203" s="1"/>
  <c r="U678" i="203"/>
  <c r="W678" i="203"/>
  <c r="T678" i="203"/>
  <c r="G678" i="203" s="1"/>
  <c r="V638" i="203"/>
  <c r="I638" i="203" s="1"/>
  <c r="U638" i="203"/>
  <c r="W638" i="203"/>
  <c r="T638" i="203"/>
  <c r="G638" i="203" s="1"/>
  <c r="V598" i="203"/>
  <c r="I598" i="203" s="1"/>
  <c r="U598" i="203"/>
  <c r="T598" i="203"/>
  <c r="G598" i="203" s="1"/>
  <c r="W598" i="203"/>
  <c r="W558" i="203"/>
  <c r="V558" i="203"/>
  <c r="I558" i="203" s="1"/>
  <c r="U558" i="203"/>
  <c r="T558" i="203"/>
  <c r="G558" i="203" s="1"/>
  <c r="V518" i="203"/>
  <c r="I518" i="203" s="1"/>
  <c r="U518" i="203"/>
  <c r="W518" i="203"/>
  <c r="T518" i="203"/>
  <c r="G518" i="203" s="1"/>
  <c r="V486" i="203"/>
  <c r="I486" i="203" s="1"/>
  <c r="U486" i="203"/>
  <c r="W486" i="203"/>
  <c r="T486" i="203"/>
  <c r="G486" i="203" s="1"/>
  <c r="V446" i="203"/>
  <c r="I446" i="203" s="1"/>
  <c r="U446" i="203"/>
  <c r="T446" i="203"/>
  <c r="G446" i="203" s="1"/>
  <c r="W446" i="203"/>
  <c r="W404" i="203"/>
  <c r="V404" i="203"/>
  <c r="I404" i="203" s="1"/>
  <c r="T404" i="203"/>
  <c r="G404" i="203" s="1"/>
  <c r="U404" i="203"/>
  <c r="W363" i="203"/>
  <c r="U363" i="203"/>
  <c r="T363" i="203"/>
  <c r="G363" i="203" s="1"/>
  <c r="V363" i="203"/>
  <c r="I363" i="203" s="1"/>
  <c r="U331" i="203"/>
  <c r="T331" i="203"/>
  <c r="G331" i="203" s="1"/>
  <c r="W331" i="203"/>
  <c r="V331" i="203"/>
  <c r="I331" i="203" s="1"/>
  <c r="U291" i="203"/>
  <c r="T291" i="203"/>
  <c r="G291" i="203" s="1"/>
  <c r="W291" i="203"/>
  <c r="V291" i="203"/>
  <c r="I291" i="203" s="1"/>
  <c r="W259" i="203"/>
  <c r="V259" i="203"/>
  <c r="I259" i="203" s="1"/>
  <c r="U259" i="203"/>
  <c r="T259" i="203"/>
  <c r="G259" i="203" s="1"/>
  <c r="W219" i="203"/>
  <c r="V219" i="203"/>
  <c r="I219" i="203" s="1"/>
  <c r="U219" i="203"/>
  <c r="T219" i="203"/>
  <c r="G219" i="203" s="1"/>
  <c r="T187" i="203"/>
  <c r="G187" i="203" s="1"/>
  <c r="W187" i="203"/>
  <c r="V187" i="203"/>
  <c r="I187" i="203" s="1"/>
  <c r="U187" i="203"/>
  <c r="T155" i="203"/>
  <c r="G155" i="203" s="1"/>
  <c r="V155" i="203"/>
  <c r="I155" i="203" s="1"/>
  <c r="W155" i="203"/>
  <c r="U155" i="203"/>
  <c r="T123" i="203"/>
  <c r="G123" i="203" s="1"/>
  <c r="V123" i="203"/>
  <c r="I123" i="203" s="1"/>
  <c r="W123" i="203"/>
  <c r="U123" i="203"/>
  <c r="U91" i="203"/>
  <c r="T91" i="203"/>
  <c r="G91" i="203" s="1"/>
  <c r="W91" i="203"/>
  <c r="V91" i="203"/>
  <c r="I91" i="203" s="1"/>
  <c r="W51" i="203"/>
  <c r="V51" i="203"/>
  <c r="I51" i="203" s="1"/>
  <c r="U51" i="203"/>
  <c r="T51" i="203"/>
  <c r="G51" i="203" s="1"/>
  <c r="W11" i="203"/>
  <c r="V11" i="203"/>
  <c r="I11" i="203" s="1"/>
  <c r="U11" i="203"/>
  <c r="T11" i="203"/>
  <c r="G11" i="203" s="1"/>
  <c r="W1054" i="203"/>
  <c r="V1054" i="203"/>
  <c r="U1054" i="203"/>
  <c r="T1054" i="203"/>
  <c r="G1054" i="203" s="1"/>
  <c r="V1022" i="203"/>
  <c r="U1022" i="203"/>
  <c r="T1022" i="203"/>
  <c r="G1022" i="203" s="1"/>
  <c r="W1022" i="203"/>
  <c r="W990" i="203"/>
  <c r="V990" i="203"/>
  <c r="U990" i="203"/>
  <c r="T990" i="203"/>
  <c r="G990" i="203" s="1"/>
  <c r="W966" i="203"/>
  <c r="V966" i="203"/>
  <c r="U966" i="203"/>
  <c r="T966" i="203"/>
  <c r="G966" i="203" s="1"/>
  <c r="V934" i="203"/>
  <c r="U934" i="203"/>
  <c r="T934" i="203"/>
  <c r="G934" i="203" s="1"/>
  <c r="W934" i="203"/>
  <c r="T902" i="203"/>
  <c r="G902" i="203" s="1"/>
  <c r="W902" i="203"/>
  <c r="U902" i="203"/>
  <c r="V902" i="203"/>
  <c r="W870" i="203"/>
  <c r="V870" i="203"/>
  <c r="U870" i="203"/>
  <c r="T870" i="203"/>
  <c r="G870" i="203" s="1"/>
  <c r="W838" i="203"/>
  <c r="V838" i="203"/>
  <c r="U838" i="203"/>
  <c r="T838" i="203"/>
  <c r="G838" i="203" s="1"/>
  <c r="U805" i="203"/>
  <c r="T805" i="203"/>
  <c r="G805" i="203" s="1"/>
  <c r="V805" i="203"/>
  <c r="I805" i="203" s="1"/>
  <c r="W805" i="203"/>
  <c r="W773" i="203"/>
  <c r="V773" i="203"/>
  <c r="I773" i="203" s="1"/>
  <c r="U773" i="203"/>
  <c r="T773" i="203"/>
  <c r="G773" i="203" s="1"/>
  <c r="W741" i="203"/>
  <c r="V741" i="203"/>
  <c r="I741" i="203" s="1"/>
  <c r="U741" i="203"/>
  <c r="T741" i="203"/>
  <c r="G741" i="203" s="1"/>
  <c r="W709" i="203"/>
  <c r="V709" i="203"/>
  <c r="I709" i="203" s="1"/>
  <c r="T709" i="203"/>
  <c r="G709" i="203" s="1"/>
  <c r="U709" i="203"/>
  <c r="W669" i="203"/>
  <c r="V669" i="203"/>
  <c r="I669" i="203" s="1"/>
  <c r="T669" i="203"/>
  <c r="G669" i="203" s="1"/>
  <c r="U669" i="203"/>
  <c r="W637" i="203"/>
  <c r="V637" i="203"/>
  <c r="I637" i="203" s="1"/>
  <c r="T637" i="203"/>
  <c r="G637" i="203" s="1"/>
  <c r="U637" i="203"/>
  <c r="V613" i="203"/>
  <c r="I613" i="203" s="1"/>
  <c r="U613" i="203"/>
  <c r="W613" i="203"/>
  <c r="T613" i="203"/>
  <c r="G613" i="203" s="1"/>
  <c r="V581" i="203"/>
  <c r="I581" i="203" s="1"/>
  <c r="U581" i="203"/>
  <c r="W581" i="203"/>
  <c r="T581" i="203"/>
  <c r="G581" i="203" s="1"/>
  <c r="W549" i="203"/>
  <c r="V549" i="203"/>
  <c r="I549" i="203" s="1"/>
  <c r="T549" i="203"/>
  <c r="G549" i="203" s="1"/>
  <c r="U549" i="203"/>
  <c r="W517" i="203"/>
  <c r="V517" i="203"/>
  <c r="I517" i="203" s="1"/>
  <c r="T517" i="203"/>
  <c r="G517" i="203" s="1"/>
  <c r="U517" i="203"/>
  <c r="W485" i="203"/>
  <c r="V485" i="203"/>
  <c r="I485" i="203" s="1"/>
  <c r="T485" i="203"/>
  <c r="G485" i="203" s="1"/>
  <c r="U485" i="203"/>
  <c r="W453" i="203"/>
  <c r="V453" i="203"/>
  <c r="I453" i="203" s="1"/>
  <c r="T453" i="203"/>
  <c r="G453" i="203" s="1"/>
  <c r="U453" i="203"/>
  <c r="W420" i="203"/>
  <c r="V420" i="203"/>
  <c r="I420" i="203" s="1"/>
  <c r="T420" i="203"/>
  <c r="G420" i="203" s="1"/>
  <c r="U420" i="203"/>
  <c r="W387" i="203"/>
  <c r="U387" i="203"/>
  <c r="T387" i="203"/>
  <c r="G387" i="203" s="1"/>
  <c r="V387" i="203"/>
  <c r="I387" i="203" s="1"/>
  <c r="W354" i="203"/>
  <c r="U354" i="203"/>
  <c r="T354" i="203"/>
  <c r="G354" i="203" s="1"/>
  <c r="V354" i="203"/>
  <c r="I354" i="203" s="1"/>
  <c r="U322" i="203"/>
  <c r="W322" i="203"/>
  <c r="V322" i="203"/>
  <c r="I322" i="203" s="1"/>
  <c r="T322" i="203"/>
  <c r="G322" i="203" s="1"/>
  <c r="U290" i="203"/>
  <c r="W290" i="203"/>
  <c r="V290" i="203"/>
  <c r="I290" i="203" s="1"/>
  <c r="T290" i="203"/>
  <c r="G290" i="203" s="1"/>
  <c r="U258" i="203"/>
  <c r="T258" i="203"/>
  <c r="G258" i="203" s="1"/>
  <c r="V258" i="203"/>
  <c r="I258" i="203" s="1"/>
  <c r="W258" i="203"/>
  <c r="U226" i="203"/>
  <c r="W226" i="203"/>
  <c r="T226" i="203"/>
  <c r="G226" i="203" s="1"/>
  <c r="V226" i="203"/>
  <c r="I226" i="203" s="1"/>
  <c r="V194" i="203"/>
  <c r="I194" i="203" s="1"/>
  <c r="U194" i="203"/>
  <c r="T194" i="203"/>
  <c r="G194" i="203" s="1"/>
  <c r="W194" i="203"/>
  <c r="T162" i="203"/>
  <c r="G162" i="203" s="1"/>
  <c r="W162" i="203"/>
  <c r="V162" i="203"/>
  <c r="I162" i="203" s="1"/>
  <c r="U162" i="203"/>
  <c r="T138" i="203"/>
  <c r="G138" i="203" s="1"/>
  <c r="W138" i="203"/>
  <c r="V138" i="203"/>
  <c r="I138" i="203" s="1"/>
  <c r="U138" i="203"/>
  <c r="W114" i="203"/>
  <c r="V114" i="203"/>
  <c r="I114" i="203" s="1"/>
  <c r="T114" i="203"/>
  <c r="G114" i="203" s="1"/>
  <c r="U114" i="203"/>
  <c r="T90" i="203"/>
  <c r="G90" i="203" s="1"/>
  <c r="W90" i="203"/>
  <c r="V90" i="203"/>
  <c r="I90" i="203" s="1"/>
  <c r="U90" i="203"/>
  <c r="U66" i="203"/>
  <c r="T66" i="203"/>
  <c r="G66" i="203" s="1"/>
  <c r="W66" i="203"/>
  <c r="V66" i="203"/>
  <c r="I66" i="203" s="1"/>
  <c r="U42" i="203"/>
  <c r="T42" i="203"/>
  <c r="G42" i="203" s="1"/>
  <c r="W42" i="203"/>
  <c r="V42" i="203"/>
  <c r="I42" i="203" s="1"/>
  <c r="U34" i="203"/>
  <c r="T34" i="203"/>
  <c r="G34" i="203" s="1"/>
  <c r="W34" i="203"/>
  <c r="V34" i="203"/>
  <c r="I34" i="203" s="1"/>
  <c r="V1076" i="203"/>
  <c r="U1076" i="203"/>
  <c r="T1076" i="203"/>
  <c r="G1076" i="203" s="1"/>
  <c r="W1076" i="203"/>
  <c r="V1068" i="203"/>
  <c r="U1068" i="203"/>
  <c r="T1068" i="203"/>
  <c r="G1068" i="203" s="1"/>
  <c r="W1068" i="203"/>
  <c r="V1060" i="203"/>
  <c r="U1060" i="203"/>
  <c r="T1060" i="203"/>
  <c r="G1060" i="203" s="1"/>
  <c r="W1060" i="203"/>
  <c r="T1052" i="203"/>
  <c r="G1052" i="203" s="1"/>
  <c r="W1052" i="203"/>
  <c r="U1052" i="203"/>
  <c r="V1052" i="203"/>
  <c r="U1044" i="203"/>
  <c r="T1044" i="203"/>
  <c r="G1044" i="203" s="1"/>
  <c r="V1044" i="203"/>
  <c r="W1044" i="203"/>
  <c r="T1036" i="203"/>
  <c r="G1036" i="203" s="1"/>
  <c r="W1036" i="203"/>
  <c r="U1036" i="203"/>
  <c r="V1036" i="203"/>
  <c r="W1028" i="203"/>
  <c r="V1028" i="203"/>
  <c r="U1028" i="203"/>
  <c r="T1028" i="203"/>
  <c r="G1028" i="203" s="1"/>
  <c r="W1020" i="203"/>
  <c r="V1020" i="203"/>
  <c r="U1020" i="203"/>
  <c r="T1020" i="203"/>
  <c r="G1020" i="203" s="1"/>
  <c r="W1012" i="203"/>
  <c r="V1012" i="203"/>
  <c r="U1012" i="203"/>
  <c r="T1012" i="203"/>
  <c r="G1012" i="203" s="1"/>
  <c r="W1004" i="203"/>
  <c r="V1004" i="203"/>
  <c r="U1004" i="203"/>
  <c r="T1004" i="203"/>
  <c r="G1004" i="203" s="1"/>
  <c r="W996" i="203"/>
  <c r="V996" i="203"/>
  <c r="U996" i="203"/>
  <c r="T996" i="203"/>
  <c r="G996" i="203" s="1"/>
  <c r="V988" i="203"/>
  <c r="U988" i="203"/>
  <c r="T988" i="203"/>
  <c r="G988" i="203" s="1"/>
  <c r="W988" i="203"/>
  <c r="U980" i="203"/>
  <c r="T980" i="203"/>
  <c r="G980" i="203" s="1"/>
  <c r="V980" i="203"/>
  <c r="W980" i="203"/>
  <c r="U972" i="203"/>
  <c r="T972" i="203"/>
  <c r="G972" i="203" s="1"/>
  <c r="V972" i="203"/>
  <c r="W972" i="203"/>
  <c r="U964" i="203"/>
  <c r="T964" i="203"/>
  <c r="G964" i="203" s="1"/>
  <c r="V964" i="203"/>
  <c r="W964" i="203"/>
  <c r="W956" i="203"/>
  <c r="V956" i="203"/>
  <c r="T956" i="203"/>
  <c r="G956" i="203" s="1"/>
  <c r="U956" i="203"/>
  <c r="W948" i="203"/>
  <c r="V948" i="203"/>
  <c r="U948" i="203"/>
  <c r="T948" i="203"/>
  <c r="G948" i="203" s="1"/>
  <c r="W940" i="203"/>
  <c r="V940" i="203"/>
  <c r="U940" i="203"/>
  <c r="T940" i="203"/>
  <c r="G940" i="203" s="1"/>
  <c r="W932" i="203"/>
  <c r="V932" i="203"/>
  <c r="U932" i="203"/>
  <c r="T932" i="203"/>
  <c r="G932" i="203" s="1"/>
  <c r="W924" i="203"/>
  <c r="V924" i="203"/>
  <c r="U924" i="203"/>
  <c r="T924" i="203"/>
  <c r="G924" i="203" s="1"/>
  <c r="W916" i="203"/>
  <c r="V916" i="203"/>
  <c r="U916" i="203"/>
  <c r="T916" i="203"/>
  <c r="G916" i="203" s="1"/>
  <c r="W908" i="203"/>
  <c r="V908" i="203"/>
  <c r="U908" i="203"/>
  <c r="T908" i="203"/>
  <c r="G908" i="203" s="1"/>
  <c r="W900" i="203"/>
  <c r="U900" i="203"/>
  <c r="T900" i="203"/>
  <c r="G900" i="203" s="1"/>
  <c r="W892" i="203"/>
  <c r="U892" i="203"/>
  <c r="T892" i="203"/>
  <c r="G892" i="203" s="1"/>
  <c r="T884" i="203"/>
  <c r="G884" i="203" s="1"/>
  <c r="W884" i="203"/>
  <c r="U884" i="203"/>
  <c r="V884" i="203"/>
  <c r="T876" i="203"/>
  <c r="G876" i="203" s="1"/>
  <c r="W876" i="203"/>
  <c r="U876" i="203"/>
  <c r="V876" i="203"/>
  <c r="U868" i="203"/>
  <c r="T868" i="203"/>
  <c r="G868" i="203" s="1"/>
  <c r="V868" i="203"/>
  <c r="W868" i="203"/>
  <c r="W860" i="203"/>
  <c r="V860" i="203"/>
  <c r="U860" i="203"/>
  <c r="T860" i="203"/>
  <c r="G860" i="203" s="1"/>
  <c r="W852" i="203"/>
  <c r="V852" i="203"/>
  <c r="U852" i="203"/>
  <c r="T852" i="203"/>
  <c r="G852" i="203" s="1"/>
  <c r="W844" i="203"/>
  <c r="V844" i="203"/>
  <c r="U844" i="203"/>
  <c r="T844" i="203"/>
  <c r="G844" i="203" s="1"/>
  <c r="W836" i="203"/>
  <c r="V836" i="203"/>
  <c r="T836" i="203"/>
  <c r="G836" i="203" s="1"/>
  <c r="U836" i="203"/>
  <c r="V827" i="203"/>
  <c r="I827" i="203" s="1"/>
  <c r="U827" i="203"/>
  <c r="T827" i="203"/>
  <c r="G827" i="203" s="1"/>
  <c r="W827" i="203"/>
  <c r="V819" i="203"/>
  <c r="I819" i="203" s="1"/>
  <c r="U819" i="203"/>
  <c r="T819" i="203"/>
  <c r="G819" i="203" s="1"/>
  <c r="W819" i="203"/>
  <c r="V811" i="203"/>
  <c r="I811" i="203" s="1"/>
  <c r="U811" i="203"/>
  <c r="T811" i="203"/>
  <c r="G811" i="203" s="1"/>
  <c r="W811" i="203"/>
  <c r="W803" i="203"/>
  <c r="V803" i="203"/>
  <c r="I803" i="203" s="1"/>
  <c r="U803" i="203"/>
  <c r="T803" i="203"/>
  <c r="G803" i="203" s="1"/>
  <c r="W795" i="203"/>
  <c r="V795" i="203"/>
  <c r="I795" i="203" s="1"/>
  <c r="U795" i="203"/>
  <c r="T795" i="203"/>
  <c r="G795" i="203" s="1"/>
  <c r="W787" i="203"/>
  <c r="V787" i="203"/>
  <c r="I787" i="203" s="1"/>
  <c r="U787" i="203"/>
  <c r="T787" i="203"/>
  <c r="G787" i="203" s="1"/>
  <c r="W779" i="203"/>
  <c r="V779" i="203"/>
  <c r="I779" i="203" s="1"/>
  <c r="U779" i="203"/>
  <c r="T779" i="203"/>
  <c r="G779" i="203" s="1"/>
  <c r="V771" i="203"/>
  <c r="I771" i="203" s="1"/>
  <c r="U771" i="203"/>
  <c r="T771" i="203"/>
  <c r="G771" i="203" s="1"/>
  <c r="W771" i="203"/>
  <c r="V763" i="203"/>
  <c r="I763" i="203" s="1"/>
  <c r="U763" i="203"/>
  <c r="T763" i="203"/>
  <c r="G763" i="203" s="1"/>
  <c r="W763" i="203"/>
  <c r="U755" i="203"/>
  <c r="T755" i="203"/>
  <c r="G755" i="203" s="1"/>
  <c r="V755" i="203"/>
  <c r="I755" i="203" s="1"/>
  <c r="W755" i="203"/>
  <c r="U747" i="203"/>
  <c r="T747" i="203"/>
  <c r="G747" i="203" s="1"/>
  <c r="V747" i="203"/>
  <c r="I747" i="203" s="1"/>
  <c r="W747" i="203"/>
  <c r="V739" i="203"/>
  <c r="I739" i="203" s="1"/>
  <c r="U739" i="203"/>
  <c r="W739" i="203"/>
  <c r="T739" i="203"/>
  <c r="G739" i="203" s="1"/>
  <c r="V731" i="203"/>
  <c r="I731" i="203" s="1"/>
  <c r="U731" i="203"/>
  <c r="W731" i="203"/>
  <c r="T731" i="203"/>
  <c r="G731" i="203" s="1"/>
  <c r="U723" i="203"/>
  <c r="T723" i="203"/>
  <c r="G723" i="203" s="1"/>
  <c r="V723" i="203"/>
  <c r="I723" i="203" s="1"/>
  <c r="W723" i="203"/>
  <c r="W715" i="203"/>
  <c r="V715" i="203"/>
  <c r="I715" i="203" s="1"/>
  <c r="T715" i="203"/>
  <c r="G715" i="203" s="1"/>
  <c r="U715" i="203"/>
  <c r="W707" i="203"/>
  <c r="V707" i="203"/>
  <c r="I707" i="203" s="1"/>
  <c r="T707" i="203"/>
  <c r="G707" i="203" s="1"/>
  <c r="U707" i="203"/>
  <c r="W699" i="203"/>
  <c r="U699" i="203"/>
  <c r="T699" i="203"/>
  <c r="G699" i="203" s="1"/>
  <c r="V699" i="203"/>
  <c r="I699" i="203" s="1"/>
  <c r="V691" i="203"/>
  <c r="I691" i="203" s="1"/>
  <c r="U691" i="203"/>
  <c r="W691" i="203"/>
  <c r="T691" i="203"/>
  <c r="G691" i="203" s="1"/>
  <c r="U683" i="203"/>
  <c r="T683" i="203"/>
  <c r="G683" i="203" s="1"/>
  <c r="V683" i="203"/>
  <c r="I683" i="203" s="1"/>
  <c r="W683" i="203"/>
  <c r="U675" i="203"/>
  <c r="T675" i="203"/>
  <c r="G675" i="203" s="1"/>
  <c r="V675" i="203"/>
  <c r="I675" i="203" s="1"/>
  <c r="W675" i="203"/>
  <c r="U667" i="203"/>
  <c r="T667" i="203"/>
  <c r="G667" i="203" s="1"/>
  <c r="V667" i="203"/>
  <c r="I667" i="203" s="1"/>
  <c r="W667" i="203"/>
  <c r="U659" i="203"/>
  <c r="T659" i="203"/>
  <c r="G659" i="203" s="1"/>
  <c r="V659" i="203"/>
  <c r="I659" i="203" s="1"/>
  <c r="W659" i="203"/>
  <c r="U651" i="203"/>
  <c r="T651" i="203"/>
  <c r="G651" i="203" s="1"/>
  <c r="V651" i="203"/>
  <c r="I651" i="203" s="1"/>
  <c r="W651" i="203"/>
  <c r="U643" i="203"/>
  <c r="T643" i="203"/>
  <c r="G643" i="203" s="1"/>
  <c r="V643" i="203"/>
  <c r="I643" i="203" s="1"/>
  <c r="W643" i="203"/>
  <c r="U635" i="203"/>
  <c r="T635" i="203"/>
  <c r="G635" i="203" s="1"/>
  <c r="V635" i="203"/>
  <c r="I635" i="203" s="1"/>
  <c r="W635" i="203"/>
  <c r="W627" i="203"/>
  <c r="V627" i="203"/>
  <c r="I627" i="203" s="1"/>
  <c r="T627" i="203"/>
  <c r="G627" i="203" s="1"/>
  <c r="U627" i="203"/>
  <c r="W619" i="203"/>
  <c r="U619" i="203"/>
  <c r="T619" i="203"/>
  <c r="G619" i="203" s="1"/>
  <c r="V619" i="203"/>
  <c r="I619" i="203" s="1"/>
  <c r="W611" i="203"/>
  <c r="U611" i="203"/>
  <c r="T611" i="203"/>
  <c r="G611" i="203" s="1"/>
  <c r="V611" i="203"/>
  <c r="I611" i="203" s="1"/>
  <c r="W603" i="203"/>
  <c r="U603" i="203"/>
  <c r="T603" i="203"/>
  <c r="G603" i="203" s="1"/>
  <c r="V603" i="203"/>
  <c r="I603" i="203" s="1"/>
  <c r="W595" i="203"/>
  <c r="U595" i="203"/>
  <c r="T595" i="203"/>
  <c r="G595" i="203" s="1"/>
  <c r="V595" i="203"/>
  <c r="I595" i="203" s="1"/>
  <c r="W587" i="203"/>
  <c r="U587" i="203"/>
  <c r="T587" i="203"/>
  <c r="G587" i="203" s="1"/>
  <c r="V587" i="203"/>
  <c r="I587" i="203" s="1"/>
  <c r="W579" i="203"/>
  <c r="U579" i="203"/>
  <c r="T579" i="203"/>
  <c r="G579" i="203" s="1"/>
  <c r="V579" i="203"/>
  <c r="I579" i="203" s="1"/>
  <c r="W571" i="203"/>
  <c r="U571" i="203"/>
  <c r="T571" i="203"/>
  <c r="G571" i="203" s="1"/>
  <c r="V571" i="203"/>
  <c r="I571" i="203" s="1"/>
  <c r="V563" i="203"/>
  <c r="I563" i="203" s="1"/>
  <c r="U563" i="203"/>
  <c r="T563" i="203"/>
  <c r="G563" i="203" s="1"/>
  <c r="W563" i="203"/>
  <c r="V555" i="203"/>
  <c r="I555" i="203" s="1"/>
  <c r="U555" i="203"/>
  <c r="T555" i="203"/>
  <c r="G555" i="203" s="1"/>
  <c r="W555" i="203"/>
  <c r="V547" i="203"/>
  <c r="I547" i="203" s="1"/>
  <c r="U547" i="203"/>
  <c r="T547" i="203"/>
  <c r="G547" i="203" s="1"/>
  <c r="W547" i="203"/>
  <c r="V539" i="203"/>
  <c r="I539" i="203" s="1"/>
  <c r="U539" i="203"/>
  <c r="T539" i="203"/>
  <c r="G539" i="203" s="1"/>
  <c r="W539" i="203"/>
  <c r="T531" i="203"/>
  <c r="G531" i="203" s="1"/>
  <c r="W531" i="203"/>
  <c r="U531" i="203"/>
  <c r="V531" i="203"/>
  <c r="I531" i="203" s="1"/>
  <c r="T523" i="203"/>
  <c r="G523" i="203" s="1"/>
  <c r="W523" i="203"/>
  <c r="U523" i="203"/>
  <c r="V523" i="203"/>
  <c r="I523" i="203" s="1"/>
  <c r="U515" i="203"/>
  <c r="T515" i="203"/>
  <c r="G515" i="203" s="1"/>
  <c r="V515" i="203"/>
  <c r="I515" i="203" s="1"/>
  <c r="W515" i="203"/>
  <c r="U507" i="203"/>
  <c r="T507" i="203"/>
  <c r="G507" i="203" s="1"/>
  <c r="V507" i="203"/>
  <c r="I507" i="203" s="1"/>
  <c r="W507" i="203"/>
  <c r="U499" i="203"/>
  <c r="T499" i="203"/>
  <c r="G499" i="203" s="1"/>
  <c r="V499" i="203"/>
  <c r="I499" i="203" s="1"/>
  <c r="W499" i="203"/>
  <c r="U491" i="203"/>
  <c r="T491" i="203"/>
  <c r="G491" i="203" s="1"/>
  <c r="V491" i="203"/>
  <c r="I491" i="203" s="1"/>
  <c r="W491" i="203"/>
  <c r="U483" i="203"/>
  <c r="T483" i="203"/>
  <c r="G483" i="203" s="1"/>
  <c r="V483" i="203"/>
  <c r="I483" i="203" s="1"/>
  <c r="W483" i="203"/>
  <c r="U475" i="203"/>
  <c r="T475" i="203"/>
  <c r="G475" i="203" s="1"/>
  <c r="V475" i="203"/>
  <c r="I475" i="203" s="1"/>
  <c r="W475" i="203"/>
  <c r="U467" i="203"/>
  <c r="T467" i="203"/>
  <c r="G467" i="203" s="1"/>
  <c r="V467" i="203"/>
  <c r="I467" i="203" s="1"/>
  <c r="W467" i="203"/>
  <c r="U459" i="203"/>
  <c r="T459" i="203"/>
  <c r="G459" i="203" s="1"/>
  <c r="V459" i="203"/>
  <c r="I459" i="203" s="1"/>
  <c r="W459" i="203"/>
  <c r="U451" i="203"/>
  <c r="T451" i="203"/>
  <c r="G451" i="203" s="1"/>
  <c r="V451" i="203"/>
  <c r="I451" i="203" s="1"/>
  <c r="W451" i="203"/>
  <c r="W443" i="203"/>
  <c r="U443" i="203"/>
  <c r="T443" i="203"/>
  <c r="G443" i="203" s="1"/>
  <c r="V443" i="203"/>
  <c r="I443" i="203" s="1"/>
  <c r="W435" i="203"/>
  <c r="U435" i="203"/>
  <c r="T435" i="203"/>
  <c r="G435" i="203" s="1"/>
  <c r="V435" i="203"/>
  <c r="I435" i="203" s="1"/>
  <c r="U426" i="203"/>
  <c r="T426" i="203"/>
  <c r="G426" i="203" s="1"/>
  <c r="V426" i="203"/>
  <c r="I426" i="203" s="1"/>
  <c r="W426" i="203"/>
  <c r="U418" i="203"/>
  <c r="T418" i="203"/>
  <c r="G418" i="203" s="1"/>
  <c r="V418" i="203"/>
  <c r="I418" i="203" s="1"/>
  <c r="W418" i="203"/>
  <c r="W409" i="203"/>
  <c r="V409" i="203"/>
  <c r="I409" i="203" s="1"/>
  <c r="U409" i="203"/>
  <c r="T409" i="203"/>
  <c r="G409" i="203" s="1"/>
  <c r="W401" i="203"/>
  <c r="V401" i="203"/>
  <c r="I401" i="203" s="1"/>
  <c r="U401" i="203"/>
  <c r="T401" i="203"/>
  <c r="G401" i="203" s="1"/>
  <c r="W393" i="203"/>
  <c r="V393" i="203"/>
  <c r="I393" i="203" s="1"/>
  <c r="U393" i="203"/>
  <c r="T393" i="203"/>
  <c r="G393" i="203" s="1"/>
  <c r="W385" i="203"/>
  <c r="V385" i="203"/>
  <c r="I385" i="203" s="1"/>
  <c r="U385" i="203"/>
  <c r="T385" i="203"/>
  <c r="G385" i="203" s="1"/>
  <c r="W376" i="203"/>
  <c r="V376" i="203"/>
  <c r="I376" i="203" s="1"/>
  <c r="T376" i="203"/>
  <c r="G376" i="203" s="1"/>
  <c r="U376" i="203"/>
  <c r="W368" i="203"/>
  <c r="V368" i="203"/>
  <c r="I368" i="203" s="1"/>
  <c r="T368" i="203"/>
  <c r="G368" i="203" s="1"/>
  <c r="U368" i="203"/>
  <c r="W360" i="203"/>
  <c r="V360" i="203"/>
  <c r="I360" i="203" s="1"/>
  <c r="T360" i="203"/>
  <c r="G360" i="203" s="1"/>
  <c r="U360" i="203"/>
  <c r="W352" i="203"/>
  <c r="V352" i="203"/>
  <c r="I352" i="203" s="1"/>
  <c r="U352" i="203"/>
  <c r="T352" i="203"/>
  <c r="G352" i="203" s="1"/>
  <c r="V344" i="203"/>
  <c r="I344" i="203" s="1"/>
  <c r="T344" i="203"/>
  <c r="G344" i="203" s="1"/>
  <c r="U344" i="203"/>
  <c r="W344" i="203"/>
  <c r="T336" i="203"/>
  <c r="G336" i="203" s="1"/>
  <c r="V336" i="203"/>
  <c r="I336" i="203" s="1"/>
  <c r="W336" i="203"/>
  <c r="U336" i="203"/>
  <c r="T328" i="203"/>
  <c r="G328" i="203" s="1"/>
  <c r="V328" i="203"/>
  <c r="I328" i="203" s="1"/>
  <c r="W328" i="203"/>
  <c r="U328" i="203"/>
  <c r="T320" i="203"/>
  <c r="G320" i="203" s="1"/>
  <c r="V320" i="203"/>
  <c r="I320" i="203" s="1"/>
  <c r="W320" i="203"/>
  <c r="U320" i="203"/>
  <c r="T312" i="203"/>
  <c r="G312" i="203" s="1"/>
  <c r="V312" i="203"/>
  <c r="I312" i="203" s="1"/>
  <c r="W312" i="203"/>
  <c r="U312" i="203"/>
  <c r="T304" i="203"/>
  <c r="G304" i="203" s="1"/>
  <c r="V304" i="203"/>
  <c r="I304" i="203" s="1"/>
  <c r="W304" i="203"/>
  <c r="U304" i="203"/>
  <c r="T296" i="203"/>
  <c r="G296" i="203" s="1"/>
  <c r="W296" i="203"/>
  <c r="U296" i="203"/>
  <c r="V296" i="203"/>
  <c r="I296" i="203" s="1"/>
  <c r="T288" i="203"/>
  <c r="G288" i="203" s="1"/>
  <c r="W288" i="203"/>
  <c r="U288" i="203"/>
  <c r="V288" i="203"/>
  <c r="I288" i="203" s="1"/>
  <c r="T280" i="203"/>
  <c r="G280" i="203" s="1"/>
  <c r="W280" i="203"/>
  <c r="U280" i="203"/>
  <c r="V280" i="203"/>
  <c r="I280" i="203" s="1"/>
  <c r="T272" i="203"/>
  <c r="G272" i="203" s="1"/>
  <c r="W272" i="203"/>
  <c r="U272" i="203"/>
  <c r="V272" i="203"/>
  <c r="I272" i="203" s="1"/>
  <c r="W264" i="203"/>
  <c r="V264" i="203"/>
  <c r="I264" i="203" s="1"/>
  <c r="U264" i="203"/>
  <c r="T264" i="203"/>
  <c r="G264" i="203" s="1"/>
  <c r="W256" i="203"/>
  <c r="V256" i="203"/>
  <c r="I256" i="203" s="1"/>
  <c r="U256" i="203"/>
  <c r="T256" i="203"/>
  <c r="G256" i="203" s="1"/>
  <c r="W248" i="203"/>
  <c r="V248" i="203"/>
  <c r="I248" i="203" s="1"/>
  <c r="U248" i="203"/>
  <c r="T248" i="203"/>
  <c r="G248" i="203" s="1"/>
  <c r="W240" i="203"/>
  <c r="V240" i="203"/>
  <c r="I240" i="203" s="1"/>
  <c r="U240" i="203"/>
  <c r="T240" i="203"/>
  <c r="G240" i="203" s="1"/>
  <c r="W232" i="203"/>
  <c r="V232" i="203"/>
  <c r="I232" i="203" s="1"/>
  <c r="U232" i="203"/>
  <c r="T232" i="203"/>
  <c r="G232" i="203" s="1"/>
  <c r="W224" i="203"/>
  <c r="V224" i="203"/>
  <c r="I224" i="203" s="1"/>
  <c r="U224" i="203"/>
  <c r="T224" i="203"/>
  <c r="G224" i="203" s="1"/>
  <c r="W216" i="203"/>
  <c r="V216" i="203"/>
  <c r="I216" i="203" s="1"/>
  <c r="U216" i="203"/>
  <c r="T216" i="203"/>
  <c r="G216" i="203" s="1"/>
  <c r="W208" i="203"/>
  <c r="V208" i="203"/>
  <c r="I208" i="203" s="1"/>
  <c r="U208" i="203"/>
  <c r="T208" i="203"/>
  <c r="G208" i="203" s="1"/>
  <c r="W200" i="203"/>
  <c r="V200" i="203"/>
  <c r="I200" i="203" s="1"/>
  <c r="U200" i="203"/>
  <c r="T200" i="203"/>
  <c r="G200" i="203" s="1"/>
  <c r="W192" i="203"/>
  <c r="V192" i="203"/>
  <c r="I192" i="203" s="1"/>
  <c r="U192" i="203"/>
  <c r="T192" i="203"/>
  <c r="G192" i="203" s="1"/>
  <c r="W184" i="203"/>
  <c r="V184" i="203"/>
  <c r="I184" i="203" s="1"/>
  <c r="U184" i="203"/>
  <c r="T184" i="203"/>
  <c r="G184" i="203" s="1"/>
  <c r="W176" i="203"/>
  <c r="U176" i="203"/>
  <c r="V176" i="203"/>
  <c r="I176" i="203" s="1"/>
  <c r="T176" i="203"/>
  <c r="G176" i="203" s="1"/>
  <c r="U168" i="203"/>
  <c r="W168" i="203"/>
  <c r="V168" i="203"/>
  <c r="I168" i="203" s="1"/>
  <c r="T168" i="203"/>
  <c r="G168" i="203" s="1"/>
  <c r="W160" i="203"/>
  <c r="T160" i="203"/>
  <c r="G160" i="203" s="1"/>
  <c r="V160" i="203"/>
  <c r="I160" i="203" s="1"/>
  <c r="U160" i="203"/>
  <c r="V152" i="203"/>
  <c r="I152" i="203" s="1"/>
  <c r="W152" i="203"/>
  <c r="U152" i="203"/>
  <c r="T152" i="203"/>
  <c r="G152" i="203" s="1"/>
  <c r="V144" i="203"/>
  <c r="I144" i="203" s="1"/>
  <c r="W144" i="203"/>
  <c r="T144" i="203"/>
  <c r="G144" i="203" s="1"/>
  <c r="U144" i="203"/>
  <c r="U136" i="203"/>
  <c r="V136" i="203"/>
  <c r="I136" i="203" s="1"/>
  <c r="W136" i="203"/>
  <c r="T136" i="203"/>
  <c r="G136" i="203" s="1"/>
  <c r="V128" i="203"/>
  <c r="I128" i="203" s="1"/>
  <c r="U128" i="203"/>
  <c r="W128" i="203"/>
  <c r="T128" i="203"/>
  <c r="G128" i="203" s="1"/>
  <c r="U120" i="203"/>
  <c r="W120" i="203"/>
  <c r="T120" i="203"/>
  <c r="G120" i="203" s="1"/>
  <c r="V120" i="203"/>
  <c r="I120" i="203" s="1"/>
  <c r="V112" i="203"/>
  <c r="I112" i="203" s="1"/>
  <c r="W112" i="203"/>
  <c r="U112" i="203"/>
  <c r="T112" i="203"/>
  <c r="G112" i="203" s="1"/>
  <c r="T104" i="203"/>
  <c r="G104" i="203" s="1"/>
  <c r="W104" i="203"/>
  <c r="V104" i="203"/>
  <c r="I104" i="203" s="1"/>
  <c r="U104" i="203"/>
  <c r="T96" i="203"/>
  <c r="G96" i="203" s="1"/>
  <c r="W96" i="203"/>
  <c r="V96" i="203"/>
  <c r="I96" i="203" s="1"/>
  <c r="U96" i="203"/>
  <c r="U88" i="203"/>
  <c r="T88" i="203"/>
  <c r="G88" i="203" s="1"/>
  <c r="W88" i="203"/>
  <c r="V88" i="203"/>
  <c r="I88" i="203" s="1"/>
  <c r="W80" i="203"/>
  <c r="V80" i="203"/>
  <c r="I80" i="203" s="1"/>
  <c r="U80" i="203"/>
  <c r="T80" i="203"/>
  <c r="G80" i="203" s="1"/>
  <c r="W72" i="203"/>
  <c r="V72" i="203"/>
  <c r="I72" i="203" s="1"/>
  <c r="U72" i="203"/>
  <c r="T72" i="203"/>
  <c r="G72" i="203" s="1"/>
  <c r="W64" i="203"/>
  <c r="V64" i="203"/>
  <c r="I64" i="203" s="1"/>
  <c r="U64" i="203"/>
  <c r="T64" i="203"/>
  <c r="G64" i="203" s="1"/>
  <c r="W56" i="203"/>
  <c r="V56" i="203"/>
  <c r="I56" i="203" s="1"/>
  <c r="U56" i="203"/>
  <c r="T56" i="203"/>
  <c r="G56" i="203" s="1"/>
  <c r="W48" i="203"/>
  <c r="V48" i="203"/>
  <c r="I48" i="203" s="1"/>
  <c r="U48" i="203"/>
  <c r="T48" i="203"/>
  <c r="G48" i="203" s="1"/>
  <c r="W40" i="203"/>
  <c r="V40" i="203"/>
  <c r="I40" i="203" s="1"/>
  <c r="U40" i="203"/>
  <c r="T40" i="203"/>
  <c r="G40" i="203" s="1"/>
  <c r="W32" i="203"/>
  <c r="V32" i="203"/>
  <c r="I32" i="203" s="1"/>
  <c r="U32" i="203"/>
  <c r="T32" i="203"/>
  <c r="G32" i="203" s="1"/>
  <c r="W24" i="203"/>
  <c r="V24" i="203"/>
  <c r="I24" i="203" s="1"/>
  <c r="U24" i="203"/>
  <c r="T24" i="203"/>
  <c r="G24" i="203" s="1"/>
  <c r="W16" i="203"/>
  <c r="V16" i="203"/>
  <c r="I16" i="203" s="1"/>
  <c r="U16" i="203"/>
  <c r="T16" i="203"/>
  <c r="G16" i="203" s="1"/>
  <c r="W8" i="203"/>
  <c r="V8" i="203"/>
  <c r="I8" i="203" s="1"/>
  <c r="U8" i="203"/>
  <c r="T8" i="203"/>
  <c r="G8" i="203" s="1"/>
  <c r="Q1044" i="148"/>
  <c r="S1079" i="148"/>
  <c r="S1078" i="148"/>
  <c r="Q924" i="148"/>
  <c r="Q864" i="148"/>
  <c r="Q744" i="148"/>
  <c r="T8" i="148"/>
  <c r="S1076" i="148"/>
  <c r="S1075" i="148"/>
  <c r="S4" i="148"/>
  <c r="Q780" i="148"/>
  <c r="S1077" i="148"/>
  <c r="T128" i="148"/>
  <c r="Q960" i="148"/>
  <c r="Q1020" i="148"/>
  <c r="T11" i="148"/>
  <c r="T131" i="148"/>
  <c r="S1081" i="148"/>
  <c r="N170" i="148"/>
  <c r="S307" i="148"/>
  <c r="T247" i="148"/>
  <c r="Q304" i="148"/>
  <c r="Q280" i="148"/>
  <c r="S335" i="148"/>
  <c r="S311" i="148"/>
  <c r="S275" i="148"/>
  <c r="S251" i="148"/>
  <c r="S334" i="148"/>
  <c r="S274" i="148"/>
  <c r="S154" i="148"/>
  <c r="S339" i="148"/>
  <c r="S303" i="148"/>
  <c r="S279" i="148"/>
  <c r="T243" i="148"/>
  <c r="S333" i="148"/>
  <c r="S332" i="148"/>
  <c r="S308" i="148"/>
  <c r="T153" i="148"/>
  <c r="S273" i="148"/>
  <c r="T249" i="148"/>
  <c r="S337" i="148"/>
  <c r="S217" i="148"/>
  <c r="T157" i="148"/>
  <c r="T70" i="148"/>
  <c r="T34" i="148"/>
  <c r="T37" i="148"/>
  <c r="T33" i="148"/>
  <c r="T152" i="148"/>
  <c r="T67" i="148"/>
  <c r="T69" i="148"/>
  <c r="T66" i="148"/>
  <c r="S184" i="148"/>
  <c r="S100" i="148"/>
  <c r="S64" i="148"/>
  <c r="S219" i="148"/>
  <c r="Q840" i="148"/>
  <c r="T155" i="148"/>
  <c r="T71" i="148"/>
  <c r="T35" i="148"/>
  <c r="T213" i="148"/>
  <c r="T189" i="148"/>
  <c r="S693" i="148"/>
  <c r="S669" i="148"/>
  <c r="S609" i="148"/>
  <c r="S573" i="148"/>
  <c r="Q648" i="148"/>
  <c r="Q576" i="148"/>
  <c r="Q552" i="148"/>
  <c r="Q516" i="148"/>
  <c r="Q468" i="148"/>
  <c r="Q420" i="148"/>
  <c r="Q396" i="148"/>
  <c r="T215" i="148"/>
  <c r="T191" i="148"/>
  <c r="T95" i="148"/>
  <c r="T188" i="148"/>
  <c r="T92" i="148"/>
  <c r="R170" i="148"/>
  <c r="R134" i="148"/>
  <c r="R110" i="148"/>
  <c r="S656" i="148"/>
  <c r="S596" i="148"/>
  <c r="S476" i="148"/>
  <c r="S29" i="148"/>
  <c r="T99" i="148"/>
  <c r="R242" i="148"/>
  <c r="T218" i="148"/>
  <c r="T206" i="148"/>
  <c r="R182" i="148"/>
  <c r="T158" i="148"/>
  <c r="T122" i="148"/>
  <c r="T98" i="148"/>
  <c r="R62" i="148"/>
  <c r="T38" i="148"/>
  <c r="Q336" i="148"/>
  <c r="Q108" i="148"/>
  <c r="Q48" i="148"/>
  <c r="Q876" i="148"/>
  <c r="Q600" i="148"/>
  <c r="Q192" i="148"/>
  <c r="Q36" i="148"/>
  <c r="Q684" i="148"/>
  <c r="Q504" i="148"/>
  <c r="Q288" i="148"/>
  <c r="S202" i="148"/>
  <c r="S130" i="148"/>
  <c r="S1030" i="148"/>
  <c r="S608" i="148"/>
  <c r="S226" i="148"/>
  <c r="T106" i="148"/>
  <c r="S452" i="148"/>
  <c r="S368" i="148"/>
  <c r="T6" i="148"/>
  <c r="S260" i="148"/>
  <c r="Q224" i="148"/>
  <c r="T200" i="148"/>
  <c r="Q688" i="148"/>
  <c r="Q652" i="148"/>
  <c r="S663" i="148"/>
  <c r="S603" i="148"/>
  <c r="S519" i="148"/>
  <c r="S483" i="148"/>
  <c r="S459" i="148"/>
  <c r="Q327" i="148"/>
  <c r="R38" i="148"/>
  <c r="S699" i="148"/>
  <c r="S639" i="148"/>
  <c r="S543" i="148"/>
  <c r="Q718" i="148"/>
  <c r="Q682" i="148"/>
  <c r="Q658" i="148"/>
  <c r="Q622" i="148"/>
  <c r="S697" i="148"/>
  <c r="S291" i="148"/>
  <c r="S999" i="148"/>
  <c r="S637" i="148"/>
  <c r="S963" i="148"/>
  <c r="S235" i="148"/>
  <c r="S577" i="148"/>
  <c r="S903" i="148"/>
  <c r="T171" i="148"/>
  <c r="S879" i="148"/>
  <c r="S517" i="148"/>
  <c r="T135" i="148"/>
  <c r="S843" i="148"/>
  <c r="Q477" i="148"/>
  <c r="S111" i="148"/>
  <c r="S819" i="148"/>
  <c r="S457" i="148"/>
  <c r="S783" i="148"/>
  <c r="Q417" i="148"/>
  <c r="S759" i="148"/>
  <c r="S397" i="148"/>
  <c r="S723" i="148"/>
  <c r="S579" i="148"/>
  <c r="R206" i="148"/>
  <c r="S1050" i="148"/>
  <c r="T62" i="148"/>
  <c r="T230" i="148"/>
  <c r="Q714" i="148"/>
  <c r="S348" i="148"/>
  <c r="Q690" i="148"/>
  <c r="S312" i="148"/>
  <c r="Q654" i="148"/>
  <c r="Q630" i="148"/>
  <c r="S1042" i="148"/>
  <c r="S347" i="148"/>
  <c r="S1055" i="148"/>
  <c r="Q689" i="148"/>
  <c r="S1031" i="148"/>
  <c r="S1015" i="148"/>
  <c r="S653" i="148"/>
  <c r="S287" i="148"/>
  <c r="S995" i="148"/>
  <c r="Q629" i="148"/>
  <c r="S971" i="148"/>
  <c r="S593" i="148"/>
  <c r="S569" i="148"/>
  <c r="Q915" i="148"/>
  <c r="S549" i="148"/>
  <c r="Q533" i="148"/>
  <c r="S513" i="148"/>
  <c r="S509" i="148"/>
  <c r="S147" i="148"/>
  <c r="S489" i="148"/>
  <c r="S473" i="148"/>
  <c r="S831" i="148"/>
  <c r="S453" i="148"/>
  <c r="Q449" i="148"/>
  <c r="Q87" i="148"/>
  <c r="S393" i="148"/>
  <c r="Q389" i="148"/>
  <c r="T686" i="148"/>
  <c r="S1008" i="148"/>
  <c r="R626" i="148"/>
  <c r="S972" i="148"/>
  <c r="Q586" i="148"/>
  <c r="S828" i="148"/>
  <c r="T326" i="148"/>
  <c r="Q912" i="148"/>
  <c r="S721" i="148"/>
  <c r="S685" i="148"/>
  <c r="S661" i="148"/>
  <c r="T63" i="148"/>
  <c r="Q992" i="148"/>
  <c r="S932" i="148"/>
  <c r="T506" i="148"/>
  <c r="Q359" i="148"/>
  <c r="S1067" i="148"/>
  <c r="S323" i="148"/>
  <c r="S299" i="148"/>
  <c r="Q1007" i="148"/>
  <c r="S987" i="148"/>
  <c r="S625" i="148"/>
  <c r="Q601" i="148"/>
  <c r="T239" i="148"/>
  <c r="Q947" i="148"/>
  <c r="S927" i="148"/>
  <c r="S565" i="148"/>
  <c r="S541" i="148"/>
  <c r="T179" i="148"/>
  <c r="Q887" i="148"/>
  <c r="T143" i="148"/>
  <c r="Q481" i="148"/>
  <c r="Q119" i="148"/>
  <c r="S827" i="148"/>
  <c r="S807" i="148"/>
  <c r="Q83" i="148"/>
  <c r="Q421" i="148"/>
  <c r="Q59" i="148"/>
  <c r="Q767" i="148"/>
  <c r="S747" i="148"/>
  <c r="S385" i="148"/>
  <c r="Q23" i="148"/>
  <c r="S51" i="148"/>
  <c r="S720" i="148"/>
  <c r="T1070" i="148"/>
  <c r="R1070" i="148"/>
  <c r="S1070" i="148"/>
  <c r="T1058" i="148"/>
  <c r="S1058" i="148"/>
  <c r="R1058" i="148"/>
  <c r="Q1066" i="148"/>
  <c r="S1046" i="148"/>
  <c r="R1046" i="148"/>
  <c r="T1046" i="148"/>
  <c r="S1034" i="148"/>
  <c r="R1034" i="148"/>
  <c r="S1022" i="148"/>
  <c r="R1022" i="148"/>
  <c r="T1022" i="148"/>
  <c r="R1010" i="148"/>
  <c r="S1010" i="148"/>
  <c r="T1010" i="148"/>
  <c r="T998" i="148"/>
  <c r="R998" i="148"/>
  <c r="S998" i="148"/>
  <c r="S986" i="148"/>
  <c r="R986" i="148"/>
  <c r="T986" i="148"/>
  <c r="S684" i="148"/>
  <c r="R974" i="148"/>
  <c r="T974" i="148"/>
  <c r="S974" i="148"/>
  <c r="R962" i="148"/>
  <c r="T962" i="148"/>
  <c r="S962" i="148"/>
  <c r="R950" i="148"/>
  <c r="T950" i="148"/>
  <c r="S950" i="148"/>
  <c r="R938" i="148"/>
  <c r="T938" i="148"/>
  <c r="S938" i="148"/>
  <c r="R926" i="148"/>
  <c r="T926" i="148"/>
  <c r="S926" i="148"/>
  <c r="T914" i="148"/>
  <c r="R914" i="148"/>
  <c r="S914" i="148"/>
  <c r="S902" i="148"/>
  <c r="T902" i="148"/>
  <c r="R902" i="148"/>
  <c r="S660" i="148"/>
  <c r="T890" i="148"/>
  <c r="S890" i="148"/>
  <c r="R890" i="148"/>
  <c r="Q298" i="148"/>
  <c r="T878" i="148"/>
  <c r="S878" i="148"/>
  <c r="R878" i="148"/>
  <c r="R866" i="148"/>
  <c r="S866" i="148"/>
  <c r="T866" i="148"/>
  <c r="T854" i="148"/>
  <c r="S854" i="148"/>
  <c r="R854" i="148"/>
  <c r="S842" i="148"/>
  <c r="R842" i="148"/>
  <c r="T842" i="148"/>
  <c r="S830" i="148"/>
  <c r="R830" i="148"/>
  <c r="T830" i="148"/>
  <c r="R818" i="148"/>
  <c r="T818" i="148"/>
  <c r="S818" i="148"/>
  <c r="R806" i="148"/>
  <c r="T806" i="148"/>
  <c r="S806" i="148"/>
  <c r="S624" i="148"/>
  <c r="R794" i="148"/>
  <c r="T794" i="148"/>
  <c r="S794" i="148"/>
  <c r="R782" i="148"/>
  <c r="T782" i="148"/>
  <c r="S782" i="148"/>
  <c r="T770" i="148"/>
  <c r="R770" i="148"/>
  <c r="S770" i="148"/>
  <c r="S758" i="148"/>
  <c r="R758" i="148"/>
  <c r="T758" i="148"/>
  <c r="R746" i="148"/>
  <c r="T746" i="148"/>
  <c r="S746" i="148"/>
  <c r="T734" i="148"/>
  <c r="S734" i="148"/>
  <c r="R734" i="148"/>
  <c r="R722" i="148"/>
  <c r="T722" i="148"/>
  <c r="S722" i="148"/>
  <c r="S600" i="148"/>
  <c r="T710" i="148"/>
  <c r="S710" i="148"/>
  <c r="R710" i="148"/>
  <c r="S698" i="148"/>
  <c r="T698" i="148"/>
  <c r="R698" i="148"/>
  <c r="Q946" i="148"/>
  <c r="S674" i="148"/>
  <c r="R674" i="148"/>
  <c r="T674" i="148"/>
  <c r="S662" i="148"/>
  <c r="R662" i="148"/>
  <c r="T662" i="148"/>
  <c r="S650" i="148"/>
  <c r="R650" i="148"/>
  <c r="T650" i="148"/>
  <c r="R638" i="148"/>
  <c r="T638" i="148"/>
  <c r="S638" i="148"/>
  <c r="R614" i="148"/>
  <c r="T614" i="148"/>
  <c r="S614" i="148"/>
  <c r="Q202" i="148"/>
  <c r="T602" i="148"/>
  <c r="R602" i="148"/>
  <c r="S602" i="148"/>
  <c r="S590" i="148"/>
  <c r="R590" i="148"/>
  <c r="T590" i="148"/>
  <c r="R578" i="148"/>
  <c r="T578" i="148"/>
  <c r="S578" i="148"/>
  <c r="R554" i="148"/>
  <c r="T554" i="148"/>
  <c r="S554" i="148"/>
  <c r="R542" i="148"/>
  <c r="T542" i="148"/>
  <c r="S542" i="148"/>
  <c r="S540" i="148"/>
  <c r="T530" i="148"/>
  <c r="R530" i="148"/>
  <c r="S530" i="148"/>
  <c r="S518" i="148"/>
  <c r="T518" i="148"/>
  <c r="R518" i="148"/>
  <c r="Q886" i="148"/>
  <c r="T494" i="148"/>
  <c r="S494" i="148"/>
  <c r="R494" i="148"/>
  <c r="T482" i="148"/>
  <c r="S482" i="148"/>
  <c r="R482" i="148"/>
  <c r="S470" i="148"/>
  <c r="R470" i="148"/>
  <c r="T470" i="148"/>
  <c r="S458" i="148"/>
  <c r="R458" i="148"/>
  <c r="T458" i="148"/>
  <c r="S504" i="148"/>
  <c r="R434" i="148"/>
  <c r="S434" i="148"/>
  <c r="T434" i="148"/>
  <c r="T422" i="148"/>
  <c r="R422" i="148"/>
  <c r="S422" i="148"/>
  <c r="S410" i="148"/>
  <c r="R410" i="148"/>
  <c r="T410" i="148"/>
  <c r="R398" i="148"/>
  <c r="T398" i="148"/>
  <c r="S398" i="148"/>
  <c r="R374" i="148"/>
  <c r="T374" i="148"/>
  <c r="S374" i="148"/>
  <c r="R362" i="148"/>
  <c r="T362" i="148"/>
  <c r="S362" i="148"/>
  <c r="T350" i="148"/>
  <c r="R350" i="148"/>
  <c r="S350" i="148"/>
  <c r="S338" i="148"/>
  <c r="R338" i="148"/>
  <c r="T338" i="148"/>
  <c r="R326" i="148"/>
  <c r="S326" i="148"/>
  <c r="T314" i="148"/>
  <c r="S314" i="148"/>
  <c r="R314" i="148"/>
  <c r="T302" i="148"/>
  <c r="S302" i="148"/>
  <c r="R302" i="148"/>
  <c r="T290" i="148"/>
  <c r="S290" i="148"/>
  <c r="R290" i="148"/>
  <c r="R278" i="148"/>
  <c r="T278" i="148"/>
  <c r="S278" i="148"/>
  <c r="S266" i="148"/>
  <c r="R266" i="148"/>
  <c r="T266" i="148"/>
  <c r="S254" i="148"/>
  <c r="T254" i="148"/>
  <c r="R254" i="148"/>
  <c r="T74" i="148"/>
  <c r="T26" i="148"/>
  <c r="T14" i="148"/>
  <c r="T1034" i="148"/>
  <c r="S968" i="148"/>
  <c r="S1045" i="148"/>
  <c r="Q683" i="148"/>
  <c r="S1021" i="148"/>
  <c r="Q659" i="148"/>
  <c r="S985" i="148"/>
  <c r="S961" i="148"/>
  <c r="Q599" i="148"/>
  <c r="S925" i="148"/>
  <c r="Q563" i="148"/>
  <c r="S901" i="148"/>
  <c r="Q539" i="148"/>
  <c r="S865" i="148"/>
  <c r="Q503" i="148"/>
  <c r="S841" i="148"/>
  <c r="Q479" i="148"/>
  <c r="S805" i="148"/>
  <c r="Q443" i="148"/>
  <c r="S423" i="148"/>
  <c r="S781" i="148"/>
  <c r="Q419" i="148"/>
  <c r="S745" i="148"/>
  <c r="Q383" i="148"/>
  <c r="Q719" i="148"/>
  <c r="S1080" i="148"/>
  <c r="Q1080" i="148"/>
  <c r="Q1056" i="148"/>
  <c r="Q996" i="148"/>
  <c r="S1044" i="148"/>
  <c r="Q984" i="148"/>
  <c r="Q936" i="148"/>
  <c r="Q900" i="148"/>
  <c r="Q816" i="148"/>
  <c r="Q804" i="148"/>
  <c r="Q756" i="148"/>
  <c r="S960" i="148"/>
  <c r="Q720" i="148"/>
  <c r="Q598" i="148"/>
  <c r="Q708" i="148"/>
  <c r="Q696" i="148"/>
  <c r="Q672" i="148"/>
  <c r="Q660" i="148"/>
  <c r="Q636" i="148"/>
  <c r="S924" i="148"/>
  <c r="Q624" i="148"/>
  <c r="Q562" i="148"/>
  <c r="Q612" i="148"/>
  <c r="Q588" i="148"/>
  <c r="Q564" i="148"/>
  <c r="S900" i="148"/>
  <c r="Q540" i="148"/>
  <c r="Q538" i="148"/>
  <c r="Q528" i="148"/>
  <c r="Q492" i="148"/>
  <c r="Q480" i="148"/>
  <c r="T156" i="148"/>
  <c r="Q456" i="148"/>
  <c r="S864" i="148"/>
  <c r="Q444" i="148"/>
  <c r="Q502" i="148"/>
  <c r="Q432" i="148"/>
  <c r="Q408" i="148"/>
  <c r="Q384" i="148"/>
  <c r="Q372" i="148"/>
  <c r="S840" i="148"/>
  <c r="Q478" i="148"/>
  <c r="Q348" i="148"/>
  <c r="Q312" i="148"/>
  <c r="T96" i="148"/>
  <c r="Q276" i="148"/>
  <c r="S804" i="148"/>
  <c r="Q442" i="148"/>
  <c r="Q252" i="148"/>
  <c r="Q228" i="148"/>
  <c r="Q216" i="148"/>
  <c r="S780" i="148"/>
  <c r="Q168" i="148"/>
  <c r="Q156" i="148"/>
  <c r="Q132" i="148"/>
  <c r="Q96" i="148"/>
  <c r="S744" i="148"/>
  <c r="Q72" i="148"/>
  <c r="S1019" i="148"/>
  <c r="S779" i="148"/>
  <c r="S743" i="148"/>
  <c r="S1054" i="148"/>
  <c r="S983" i="148"/>
  <c r="S923" i="148"/>
  <c r="S899" i="148"/>
  <c r="S863" i="148"/>
  <c r="S839" i="148"/>
  <c r="Q676" i="148"/>
  <c r="S1018" i="148"/>
  <c r="S982" i="148"/>
  <c r="Q270" i="148"/>
  <c r="S978" i="148"/>
  <c r="S958" i="148"/>
  <c r="Q942" i="148"/>
  <c r="S922" i="148"/>
  <c r="S858" i="148"/>
  <c r="Q496" i="148"/>
  <c r="T114" i="148"/>
  <c r="Q822" i="148"/>
  <c r="Q90" i="148"/>
  <c r="Q798" i="148"/>
  <c r="S238" i="148"/>
  <c r="S416" i="148"/>
  <c r="S166" i="148"/>
  <c r="Q54" i="148"/>
  <c r="Q762" i="148"/>
  <c r="S396" i="148"/>
  <c r="Q30" i="148"/>
  <c r="S70" i="148"/>
  <c r="Q738" i="148"/>
  <c r="Q376" i="148"/>
  <c r="S1043" i="148"/>
  <c r="S959" i="148"/>
  <c r="S803" i="148"/>
  <c r="S354" i="148"/>
  <c r="S1062" i="148"/>
  <c r="Q556" i="148"/>
  <c r="T174" i="148"/>
  <c r="Q715" i="148"/>
  <c r="S1016" i="148"/>
  <c r="S956" i="148"/>
  <c r="Q594" i="148"/>
  <c r="S936" i="148"/>
  <c r="Q570" i="148"/>
  <c r="S896" i="148"/>
  <c r="Q534" i="148"/>
  <c r="S991" i="148"/>
  <c r="S955" i="148"/>
  <c r="S935" i="148"/>
  <c r="S931" i="148"/>
  <c r="S911" i="148"/>
  <c r="S895" i="148"/>
  <c r="S875" i="148"/>
  <c r="S871" i="148"/>
  <c r="S851" i="148"/>
  <c r="S835" i="148"/>
  <c r="T107" i="148"/>
  <c r="S815" i="148"/>
  <c r="S811" i="148"/>
  <c r="S795" i="148"/>
  <c r="S791" i="148"/>
  <c r="S429" i="148"/>
  <c r="S775" i="148"/>
  <c r="Q413" i="148"/>
  <c r="S755" i="148"/>
  <c r="S751" i="148"/>
  <c r="S91" i="148"/>
  <c r="S731" i="148"/>
  <c r="S392" i="148"/>
  <c r="S306" i="148"/>
  <c r="S954" i="148"/>
  <c r="S548" i="148"/>
  <c r="Q532" i="148"/>
  <c r="Q448" i="148"/>
  <c r="S774" i="148"/>
  <c r="S408" i="148"/>
  <c r="S990" i="148"/>
  <c r="S848" i="148"/>
  <c r="R446" i="148"/>
  <c r="T60" i="148"/>
  <c r="S148" i="148"/>
  <c r="T44" i="148"/>
  <c r="S112" i="148"/>
  <c r="T386" i="148"/>
  <c r="T24" i="148"/>
  <c r="T20" i="148"/>
  <c r="S1051" i="148"/>
  <c r="S994" i="148"/>
  <c r="S867" i="148"/>
  <c r="S505" i="148"/>
  <c r="Q510" i="148"/>
  <c r="T132" i="148"/>
  <c r="S490" i="148"/>
  <c r="S836" i="148"/>
  <c r="Q474" i="148"/>
  <c r="S454" i="148"/>
  <c r="S776" i="148"/>
  <c r="Q390" i="148"/>
  <c r="S28" i="148"/>
  <c r="R146" i="148"/>
  <c r="T86" i="148"/>
  <c r="R122" i="148"/>
  <c r="T242" i="148"/>
  <c r="R98" i="148"/>
  <c r="R86" i="148"/>
  <c r="T182" i="148"/>
  <c r="R218" i="148"/>
  <c r="T194" i="148"/>
  <c r="Q58" i="148"/>
  <c r="Q766" i="148"/>
  <c r="T110" i="148"/>
  <c r="S384" i="148"/>
  <c r="R74" i="148"/>
  <c r="Q22" i="148"/>
  <c r="T50" i="148"/>
  <c r="R230" i="148"/>
  <c r="R50" i="148"/>
  <c r="T170" i="148"/>
  <c r="R194" i="148"/>
  <c r="R26" i="148"/>
  <c r="T146" i="148"/>
  <c r="S8" i="148"/>
  <c r="R14" i="148"/>
  <c r="T134" i="148"/>
  <c r="S711" i="148"/>
  <c r="S1057" i="148"/>
  <c r="S695" i="148"/>
  <c r="Q691" i="148"/>
  <c r="S675" i="148"/>
  <c r="S671" i="148"/>
  <c r="S1017" i="148"/>
  <c r="Q655" i="148"/>
  <c r="S997" i="148"/>
  <c r="S635" i="148"/>
  <c r="Q631" i="148"/>
  <c r="S615" i="148"/>
  <c r="S611" i="148"/>
  <c r="Q595" i="148"/>
  <c r="S591" i="148"/>
  <c r="S229" i="148"/>
  <c r="S937" i="148"/>
  <c r="S575" i="148"/>
  <c r="Q571" i="148"/>
  <c r="S555" i="148"/>
  <c r="S193" i="148"/>
  <c r="S551" i="148"/>
  <c r="S897" i="148"/>
  <c r="Q535" i="148"/>
  <c r="S531" i="148"/>
  <c r="S877" i="148"/>
  <c r="S515" i="148"/>
  <c r="Q511" i="148"/>
  <c r="S495" i="148"/>
  <c r="S837" i="148"/>
  <c r="S817" i="148"/>
  <c r="S455" i="148"/>
  <c r="Q451" i="148"/>
  <c r="S89" i="148"/>
  <c r="R158" i="148"/>
  <c r="S431" i="148"/>
  <c r="S777" i="148"/>
  <c r="Q415" i="148"/>
  <c r="S49" i="148"/>
  <c r="S757" i="148"/>
  <c r="Q391" i="148"/>
  <c r="T13" i="148"/>
  <c r="S371" i="148"/>
  <c r="Q60" i="148"/>
  <c r="S446" i="148"/>
  <c r="S220" i="148"/>
  <c r="S234" i="148"/>
  <c r="S150" i="148"/>
  <c r="S134" i="148"/>
  <c r="S110" i="148"/>
  <c r="N810" i="148"/>
  <c r="N720" i="148"/>
  <c r="S246" i="148"/>
  <c r="S186" i="148"/>
  <c r="S86" i="148"/>
  <c r="S225" i="148"/>
  <c r="S201" i="148"/>
  <c r="S165" i="148"/>
  <c r="S141" i="148"/>
  <c r="S105" i="148"/>
  <c r="S81" i="148"/>
  <c r="S45" i="148"/>
  <c r="S21" i="148"/>
  <c r="Q1081" i="148"/>
  <c r="Q1069" i="148"/>
  <c r="Q1057" i="148"/>
  <c r="Q1045" i="148"/>
  <c r="Q1033" i="148"/>
  <c r="Q1021" i="148"/>
  <c r="Q1009" i="148"/>
  <c r="Q997" i="148"/>
  <c r="Q985" i="148"/>
  <c r="Q973" i="148"/>
  <c r="Q961" i="148"/>
  <c r="Q949" i="148"/>
  <c r="Q937" i="148"/>
  <c r="Q925" i="148"/>
  <c r="Q913" i="148"/>
  <c r="Q901" i="148"/>
  <c r="Q889" i="148"/>
  <c r="Q877" i="148"/>
  <c r="Q865" i="148"/>
  <c r="Q853" i="148"/>
  <c r="Q841" i="148"/>
  <c r="Q829" i="148"/>
  <c r="Q817" i="148"/>
  <c r="Q805" i="148"/>
  <c r="Q793" i="148"/>
  <c r="Q781" i="148"/>
  <c r="Q769" i="148"/>
  <c r="Q757" i="148"/>
  <c r="Q745" i="148"/>
  <c r="Q733" i="148"/>
  <c r="Q721" i="148"/>
  <c r="Q709" i="148"/>
  <c r="Q697" i="148"/>
  <c r="Q685" i="148"/>
  <c r="Q673" i="148"/>
  <c r="Q661" i="148"/>
  <c r="Q649" i="148"/>
  <c r="Q637" i="148"/>
  <c r="Q625" i="148"/>
  <c r="Q613" i="148"/>
  <c r="Q589" i="148"/>
  <c r="Q577" i="148"/>
  <c r="Q565" i="148"/>
  <c r="Q553" i="148"/>
  <c r="Q541" i="148"/>
  <c r="Q529" i="148"/>
  <c r="Q517" i="148"/>
  <c r="Q505" i="148"/>
  <c r="Q493" i="148"/>
  <c r="Q469" i="148"/>
  <c r="Q457" i="148"/>
  <c r="Q445" i="148"/>
  <c r="Q433" i="148"/>
  <c r="Q409" i="148"/>
  <c r="Q397" i="148"/>
  <c r="Q385" i="148"/>
  <c r="Q373" i="148"/>
  <c r="Q361" i="148"/>
  <c r="Q349" i="148"/>
  <c r="Q337" i="148"/>
  <c r="Q325" i="148"/>
  <c r="Q313" i="148"/>
  <c r="Q301" i="148"/>
  <c r="Q289" i="148"/>
  <c r="Q277" i="148"/>
  <c r="Q265" i="148"/>
  <c r="Q253" i="148"/>
  <c r="Q241" i="148"/>
  <c r="Q229" i="148"/>
  <c r="Q217" i="148"/>
  <c r="Q205" i="148"/>
  <c r="Q193" i="148"/>
  <c r="Q181" i="148"/>
  <c r="Q169" i="148"/>
  <c r="Q157" i="148"/>
  <c r="Q145" i="148"/>
  <c r="Q133" i="148"/>
  <c r="Q121" i="148"/>
  <c r="Q109" i="148"/>
  <c r="Q97" i="148"/>
  <c r="Q85" i="148"/>
  <c r="Q73" i="148"/>
  <c r="Q61" i="148"/>
  <c r="Q49" i="148"/>
  <c r="Q37" i="148"/>
  <c r="Q25" i="148"/>
  <c r="Q13" i="148"/>
  <c r="R1071" i="148"/>
  <c r="R1059" i="148"/>
  <c r="R1047" i="148"/>
  <c r="R1035" i="148"/>
  <c r="R1023" i="148"/>
  <c r="R1011" i="148"/>
  <c r="R999" i="148"/>
  <c r="R987" i="148"/>
  <c r="R975" i="148"/>
  <c r="R963" i="148"/>
  <c r="R951" i="148"/>
  <c r="R939" i="148"/>
  <c r="R927" i="148"/>
  <c r="R915" i="148"/>
  <c r="R903" i="148"/>
  <c r="R891" i="148"/>
  <c r="R879" i="148"/>
  <c r="R867" i="148"/>
  <c r="R855" i="148"/>
  <c r="R843" i="148"/>
  <c r="R831" i="148"/>
  <c r="R819" i="148"/>
  <c r="R807" i="148"/>
  <c r="R795" i="148"/>
  <c r="R783" i="148"/>
  <c r="R771" i="148"/>
  <c r="R759" i="148"/>
  <c r="R747" i="148"/>
  <c r="R735" i="148"/>
  <c r="R723" i="148"/>
  <c r="R711" i="148"/>
  <c r="R699" i="148"/>
  <c r="R687" i="148"/>
  <c r="R675" i="148"/>
  <c r="R663" i="148"/>
  <c r="R651" i="148"/>
  <c r="R639" i="148"/>
  <c r="R627" i="148"/>
  <c r="R615" i="148"/>
  <c r="R603" i="148"/>
  <c r="R591" i="148"/>
  <c r="R579" i="148"/>
  <c r="R567" i="148"/>
  <c r="R555" i="148"/>
  <c r="R543" i="148"/>
  <c r="R531" i="148"/>
  <c r="R519" i="148"/>
  <c r="R507" i="148"/>
  <c r="R495" i="148"/>
  <c r="R483" i="148"/>
  <c r="R471" i="148"/>
  <c r="R459" i="148"/>
  <c r="R447" i="148"/>
  <c r="R435" i="148"/>
  <c r="R423" i="148"/>
  <c r="R411" i="148"/>
  <c r="R399" i="148"/>
  <c r="R387" i="148"/>
  <c r="R375" i="148"/>
  <c r="R363" i="148"/>
  <c r="R351" i="148"/>
  <c r="R339" i="148"/>
  <c r="R327" i="148"/>
  <c r="R315" i="148"/>
  <c r="R303" i="148"/>
  <c r="R291" i="148"/>
  <c r="R279" i="148"/>
  <c r="R267" i="148"/>
  <c r="R255" i="148"/>
  <c r="R243" i="148"/>
  <c r="R231" i="148"/>
  <c r="R219" i="148"/>
  <c r="R207" i="148"/>
  <c r="R195" i="148"/>
  <c r="R183" i="148"/>
  <c r="R171" i="148"/>
  <c r="R159" i="148"/>
  <c r="R147" i="148"/>
  <c r="R135" i="148"/>
  <c r="R123" i="148"/>
  <c r="R111" i="148"/>
  <c r="R99" i="148"/>
  <c r="R87" i="148"/>
  <c r="R75" i="148"/>
  <c r="R63" i="148"/>
  <c r="R51" i="148"/>
  <c r="R39" i="148"/>
  <c r="R27" i="148"/>
  <c r="R15" i="148"/>
  <c r="R3" i="148"/>
  <c r="T1071" i="148"/>
  <c r="T1059" i="148"/>
  <c r="T1047" i="148"/>
  <c r="T1035" i="148"/>
  <c r="T1023" i="148"/>
  <c r="T1011" i="148"/>
  <c r="T999" i="148"/>
  <c r="T987" i="148"/>
  <c r="T975" i="148"/>
  <c r="T963" i="148"/>
  <c r="T951" i="148"/>
  <c r="T939" i="148"/>
  <c r="T927" i="148"/>
  <c r="T915" i="148"/>
  <c r="T903" i="148"/>
  <c r="T891" i="148"/>
  <c r="T879" i="148"/>
  <c r="T867" i="148"/>
  <c r="T855" i="148"/>
  <c r="T843" i="148"/>
  <c r="T831" i="148"/>
  <c r="T819" i="148"/>
  <c r="T807" i="148"/>
  <c r="T795" i="148"/>
  <c r="T783" i="148"/>
  <c r="T771" i="148"/>
  <c r="T759" i="148"/>
  <c r="T747" i="148"/>
  <c r="T735" i="148"/>
  <c r="T723" i="148"/>
  <c r="T711" i="148"/>
  <c r="T699" i="148"/>
  <c r="T687" i="148"/>
  <c r="T675" i="148"/>
  <c r="T663" i="148"/>
  <c r="T651" i="148"/>
  <c r="T639" i="148"/>
  <c r="T627" i="148"/>
  <c r="T615" i="148"/>
  <c r="T603" i="148"/>
  <c r="T591" i="148"/>
  <c r="T579" i="148"/>
  <c r="T567" i="148"/>
  <c r="T555" i="148"/>
  <c r="T543" i="148"/>
  <c r="T531" i="148"/>
  <c r="T519" i="148"/>
  <c r="T507" i="148"/>
  <c r="T495" i="148"/>
  <c r="T483" i="148"/>
  <c r="T471" i="148"/>
  <c r="T459" i="148"/>
  <c r="T447" i="148"/>
  <c r="T435" i="148"/>
  <c r="T423" i="148"/>
  <c r="T411" i="148"/>
  <c r="T399" i="148"/>
  <c r="T387" i="148"/>
  <c r="T375" i="148"/>
  <c r="T363" i="148"/>
  <c r="T351" i="148"/>
  <c r="T339" i="148"/>
  <c r="T327" i="148"/>
  <c r="T315" i="148"/>
  <c r="T303" i="148"/>
  <c r="T291" i="148"/>
  <c r="T279" i="148"/>
  <c r="T267" i="148"/>
  <c r="T255" i="148"/>
  <c r="T231" i="148"/>
  <c r="T219" i="148"/>
  <c r="T207" i="148"/>
  <c r="T195" i="148"/>
  <c r="T183" i="148"/>
  <c r="T159" i="148"/>
  <c r="T147" i="148"/>
  <c r="T123" i="148"/>
  <c r="T111" i="148"/>
  <c r="T87" i="148"/>
  <c r="T75" i="148"/>
  <c r="T51" i="148"/>
  <c r="T39" i="148"/>
  <c r="T27" i="148"/>
  <c r="T15" i="148"/>
  <c r="T3" i="148"/>
  <c r="S1071" i="148"/>
  <c r="S1059" i="148"/>
  <c r="S1047" i="148"/>
  <c r="S1035" i="148"/>
  <c r="S1023" i="148"/>
  <c r="S1011" i="148"/>
  <c r="S975" i="148"/>
  <c r="S951" i="148"/>
  <c r="S939" i="148"/>
  <c r="S915" i="148"/>
  <c r="S891" i="148"/>
  <c r="S855" i="148"/>
  <c r="S771" i="148"/>
  <c r="S735" i="148"/>
  <c r="S687" i="148"/>
  <c r="S651" i="148"/>
  <c r="S627" i="148"/>
  <c r="S567" i="148"/>
  <c r="S507" i="148"/>
  <c r="S471" i="148"/>
  <c r="S447" i="148"/>
  <c r="S435" i="148"/>
  <c r="S411" i="148"/>
  <c r="S399" i="148"/>
  <c r="S387" i="148"/>
  <c r="S375" i="148"/>
  <c r="S363" i="148"/>
  <c r="S351" i="148"/>
  <c r="S327" i="148"/>
  <c r="S315" i="148"/>
  <c r="S267" i="148"/>
  <c r="S255" i="148"/>
  <c r="S240" i="148"/>
  <c r="S221" i="148"/>
  <c r="S204" i="148"/>
  <c r="S185" i="148"/>
  <c r="S168" i="148"/>
  <c r="S149" i="148"/>
  <c r="S132" i="148"/>
  <c r="S113" i="148"/>
  <c r="S92" i="148"/>
  <c r="S73" i="148"/>
  <c r="S52" i="148"/>
  <c r="S31" i="148"/>
  <c r="S10" i="148"/>
  <c r="N900" i="148"/>
  <c r="S84" i="148"/>
  <c r="Q972" i="148"/>
  <c r="Q1008" i="148"/>
  <c r="S203" i="148"/>
  <c r="Q12" i="148"/>
  <c r="Q1079" i="148"/>
  <c r="Q1067" i="148"/>
  <c r="Q1055" i="148"/>
  <c r="Q1043" i="148"/>
  <c r="Q1031" i="148"/>
  <c r="Q1019" i="148"/>
  <c r="Q995" i="148"/>
  <c r="Q983" i="148"/>
  <c r="Q971" i="148"/>
  <c r="Q959" i="148"/>
  <c r="Q935" i="148"/>
  <c r="Q923" i="148"/>
  <c r="Q911" i="148"/>
  <c r="Q899" i="148"/>
  <c r="Q875" i="148"/>
  <c r="Q863" i="148"/>
  <c r="Q851" i="148"/>
  <c r="Q839" i="148"/>
  <c r="Q827" i="148"/>
  <c r="Q815" i="148"/>
  <c r="Q803" i="148"/>
  <c r="Q791" i="148"/>
  <c r="Q779" i="148"/>
  <c r="Q755" i="148"/>
  <c r="Q743" i="148"/>
  <c r="Q731" i="148"/>
  <c r="Q707" i="148"/>
  <c r="Q695" i="148"/>
  <c r="Q671" i="148"/>
  <c r="Q647" i="148"/>
  <c r="Q635" i="148"/>
  <c r="Q623" i="148"/>
  <c r="Q611" i="148"/>
  <c r="Q587" i="148"/>
  <c r="Q575" i="148"/>
  <c r="Q551" i="148"/>
  <c r="Q527" i="148"/>
  <c r="Q515" i="148"/>
  <c r="Q491" i="148"/>
  <c r="Q467" i="148"/>
  <c r="Q455" i="148"/>
  <c r="Q431" i="148"/>
  <c r="Q407" i="148"/>
  <c r="Q395" i="148"/>
  <c r="Q371" i="148"/>
  <c r="Q347" i="148"/>
  <c r="Q335" i="148"/>
  <c r="Q323" i="148"/>
  <c r="Q311" i="148"/>
  <c r="Q299" i="148"/>
  <c r="Q287" i="148"/>
  <c r="Q275" i="148"/>
  <c r="Q263" i="148"/>
  <c r="Q251" i="148"/>
  <c r="Q239" i="148"/>
  <c r="Q227" i="148"/>
  <c r="Q215" i="148"/>
  <c r="Q203" i="148"/>
  <c r="Q191" i="148"/>
  <c r="Q179" i="148"/>
  <c r="Q167" i="148"/>
  <c r="Q155" i="148"/>
  <c r="Q143" i="148"/>
  <c r="Q131" i="148"/>
  <c r="Q107" i="148"/>
  <c r="Q95" i="148"/>
  <c r="Q71" i="148"/>
  <c r="Q47" i="148"/>
  <c r="Q35" i="148"/>
  <c r="R1081" i="148"/>
  <c r="R1069" i="148"/>
  <c r="R1057" i="148"/>
  <c r="R1045" i="148"/>
  <c r="R1033" i="148"/>
  <c r="R1021" i="148"/>
  <c r="R1009" i="148"/>
  <c r="R997" i="148"/>
  <c r="R985" i="148"/>
  <c r="R973" i="148"/>
  <c r="R961" i="148"/>
  <c r="R949" i="148"/>
  <c r="R937" i="148"/>
  <c r="R925" i="148"/>
  <c r="R913" i="148"/>
  <c r="R901" i="148"/>
  <c r="R889" i="148"/>
  <c r="R877" i="148"/>
  <c r="R865" i="148"/>
  <c r="R853" i="148"/>
  <c r="R841" i="148"/>
  <c r="R829" i="148"/>
  <c r="R817" i="148"/>
  <c r="R805" i="148"/>
  <c r="R793" i="148"/>
  <c r="R781" i="148"/>
  <c r="R769" i="148"/>
  <c r="R757" i="148"/>
  <c r="R745" i="148"/>
  <c r="R733" i="148"/>
  <c r="R721" i="148"/>
  <c r="R709" i="148"/>
  <c r="R697" i="148"/>
  <c r="R685" i="148"/>
  <c r="R673" i="148"/>
  <c r="R661" i="148"/>
  <c r="R649" i="148"/>
  <c r="R637" i="148"/>
  <c r="R625" i="148"/>
  <c r="R613" i="148"/>
  <c r="R601" i="148"/>
  <c r="R589" i="148"/>
  <c r="R577" i="148"/>
  <c r="R565" i="148"/>
  <c r="R553" i="148"/>
  <c r="R541" i="148"/>
  <c r="R529" i="148"/>
  <c r="R517" i="148"/>
  <c r="R505" i="148"/>
  <c r="R493" i="148"/>
  <c r="R481" i="148"/>
  <c r="R469" i="148"/>
  <c r="R457" i="148"/>
  <c r="R445" i="148"/>
  <c r="R433" i="148"/>
  <c r="R421" i="148"/>
  <c r="R409" i="148"/>
  <c r="R397" i="148"/>
  <c r="R385" i="148"/>
  <c r="R373" i="148"/>
  <c r="R361" i="148"/>
  <c r="R349" i="148"/>
  <c r="R337" i="148"/>
  <c r="R325" i="148"/>
  <c r="R313" i="148"/>
  <c r="R301" i="148"/>
  <c r="R289" i="148"/>
  <c r="R277" i="148"/>
  <c r="R265" i="148"/>
  <c r="R253" i="148"/>
  <c r="R241" i="148"/>
  <c r="R229" i="148"/>
  <c r="R217" i="148"/>
  <c r="R205" i="148"/>
  <c r="R193" i="148"/>
  <c r="R181" i="148"/>
  <c r="R169" i="148"/>
  <c r="R157" i="148"/>
  <c r="R145" i="148"/>
  <c r="R133" i="148"/>
  <c r="R121" i="148"/>
  <c r="R109" i="148"/>
  <c r="R97" i="148"/>
  <c r="R85" i="148"/>
  <c r="R73" i="148"/>
  <c r="R61" i="148"/>
  <c r="R49" i="148"/>
  <c r="R37" i="148"/>
  <c r="R25" i="148"/>
  <c r="R13" i="148"/>
  <c r="T1081" i="148"/>
  <c r="T1069" i="148"/>
  <c r="T1057" i="148"/>
  <c r="T1045" i="148"/>
  <c r="T1033" i="148"/>
  <c r="T1021" i="148"/>
  <c r="T1009" i="148"/>
  <c r="T997" i="148"/>
  <c r="T985" i="148"/>
  <c r="T973" i="148"/>
  <c r="T961" i="148"/>
  <c r="T949" i="148"/>
  <c r="T937" i="148"/>
  <c r="T925" i="148"/>
  <c r="T913" i="148"/>
  <c r="T901" i="148"/>
  <c r="T889" i="148"/>
  <c r="T877" i="148"/>
  <c r="T865" i="148"/>
  <c r="T853" i="148"/>
  <c r="T841" i="148"/>
  <c r="T829" i="148"/>
  <c r="T817" i="148"/>
  <c r="T805" i="148"/>
  <c r="T793" i="148"/>
  <c r="T781" i="148"/>
  <c r="T769" i="148"/>
  <c r="T757" i="148"/>
  <c r="T745" i="148"/>
  <c r="T733" i="148"/>
  <c r="T721" i="148"/>
  <c r="T709" i="148"/>
  <c r="T697" i="148"/>
  <c r="T685" i="148"/>
  <c r="T673" i="148"/>
  <c r="T661" i="148"/>
  <c r="T649" i="148"/>
  <c r="T637" i="148"/>
  <c r="T625" i="148"/>
  <c r="T613" i="148"/>
  <c r="T601" i="148"/>
  <c r="T589" i="148"/>
  <c r="T577" i="148"/>
  <c r="T565" i="148"/>
  <c r="T553" i="148"/>
  <c r="T541" i="148"/>
  <c r="T529" i="148"/>
  <c r="T517" i="148"/>
  <c r="T505" i="148"/>
  <c r="T493" i="148"/>
  <c r="T481" i="148"/>
  <c r="T469" i="148"/>
  <c r="T457" i="148"/>
  <c r="T445" i="148"/>
  <c r="T433" i="148"/>
  <c r="T421" i="148"/>
  <c r="T409" i="148"/>
  <c r="T397" i="148"/>
  <c r="T385" i="148"/>
  <c r="T373" i="148"/>
  <c r="T361" i="148"/>
  <c r="T349" i="148"/>
  <c r="T337" i="148"/>
  <c r="T325" i="148"/>
  <c r="T313" i="148"/>
  <c r="T301" i="148"/>
  <c r="T289" i="148"/>
  <c r="T277" i="148"/>
  <c r="T265" i="148"/>
  <c r="T253" i="148"/>
  <c r="T241" i="148"/>
  <c r="T229" i="148"/>
  <c r="T217" i="148"/>
  <c r="T205" i="148"/>
  <c r="T193" i="148"/>
  <c r="T181" i="148"/>
  <c r="T169" i="148"/>
  <c r="T145" i="148"/>
  <c r="T133" i="148"/>
  <c r="T121" i="148"/>
  <c r="T109" i="148"/>
  <c r="T97" i="148"/>
  <c r="T85" i="148"/>
  <c r="T73" i="148"/>
  <c r="T61" i="148"/>
  <c r="T49" i="148"/>
  <c r="T25" i="148"/>
  <c r="S1069" i="148"/>
  <c r="S1033" i="148"/>
  <c r="S1009" i="148"/>
  <c r="S973" i="148"/>
  <c r="S949" i="148"/>
  <c r="S913" i="148"/>
  <c r="S889" i="148"/>
  <c r="S853" i="148"/>
  <c r="S829" i="148"/>
  <c r="S793" i="148"/>
  <c r="S769" i="148"/>
  <c r="S733" i="148"/>
  <c r="S709" i="148"/>
  <c r="S673" i="148"/>
  <c r="S649" i="148"/>
  <c r="S613" i="148"/>
  <c r="S601" i="148"/>
  <c r="S589" i="148"/>
  <c r="S553" i="148"/>
  <c r="S529" i="148"/>
  <c r="S493" i="148"/>
  <c r="S481" i="148"/>
  <c r="S469" i="148"/>
  <c r="S445" i="148"/>
  <c r="S433" i="148"/>
  <c r="S421" i="148"/>
  <c r="S409" i="148"/>
  <c r="S373" i="148"/>
  <c r="S361" i="148"/>
  <c r="S349" i="148"/>
  <c r="S325" i="148"/>
  <c r="S313" i="148"/>
  <c r="S301" i="148"/>
  <c r="S289" i="148"/>
  <c r="S277" i="148"/>
  <c r="S265" i="148"/>
  <c r="S253" i="148"/>
  <c r="S236" i="148"/>
  <c r="S200" i="148"/>
  <c r="S183" i="148"/>
  <c r="S164" i="148"/>
  <c r="S128" i="148"/>
  <c r="S68" i="148"/>
  <c r="S7" i="148"/>
  <c r="Q120" i="148"/>
  <c r="R566" i="148"/>
  <c r="S83" i="148"/>
  <c r="N270" i="148"/>
  <c r="S182" i="148"/>
  <c r="S138" i="148"/>
  <c r="S102" i="148"/>
  <c r="S98" i="148"/>
  <c r="Q11" i="148"/>
  <c r="Q1078" i="148"/>
  <c r="Q1054" i="148"/>
  <c r="Q1042" i="148"/>
  <c r="Q1030" i="148"/>
  <c r="Q1018" i="148"/>
  <c r="Q1006" i="148"/>
  <c r="Q994" i="148"/>
  <c r="Q982" i="148"/>
  <c r="Q970" i="148"/>
  <c r="Q958" i="148"/>
  <c r="Q934" i="148"/>
  <c r="Q922" i="148"/>
  <c r="Q910" i="148"/>
  <c r="Q898" i="148"/>
  <c r="Q874" i="148"/>
  <c r="Q862" i="148"/>
  <c r="Q850" i="148"/>
  <c r="Q838" i="148"/>
  <c r="Q826" i="148"/>
  <c r="Q814" i="148"/>
  <c r="Q802" i="148"/>
  <c r="Q790" i="148"/>
  <c r="Q778" i="148"/>
  <c r="Q754" i="148"/>
  <c r="Q742" i="148"/>
  <c r="Q730" i="148"/>
  <c r="Q706" i="148"/>
  <c r="Q694" i="148"/>
  <c r="Q670" i="148"/>
  <c r="Q646" i="148"/>
  <c r="Q634" i="148"/>
  <c r="Q610" i="148"/>
  <c r="Q574" i="148"/>
  <c r="Q550" i="148"/>
  <c r="Q526" i="148"/>
  <c r="Q514" i="148"/>
  <c r="Q490" i="148"/>
  <c r="Q466" i="148"/>
  <c r="Q454" i="148"/>
  <c r="Q430" i="148"/>
  <c r="Q418" i="148"/>
  <c r="Q406" i="148"/>
  <c r="Q394" i="148"/>
  <c r="Q382" i="148"/>
  <c r="Q370" i="148"/>
  <c r="Q358" i="148"/>
  <c r="Q346" i="148"/>
  <c r="Q334" i="148"/>
  <c r="Q322" i="148"/>
  <c r="Q310" i="148"/>
  <c r="Q286" i="148"/>
  <c r="Q274" i="148"/>
  <c r="Q262" i="148"/>
  <c r="Q250" i="148"/>
  <c r="Q238" i="148"/>
  <c r="Q226" i="148"/>
  <c r="Q214" i="148"/>
  <c r="Q190" i="148"/>
  <c r="Q178" i="148"/>
  <c r="Q166" i="148"/>
  <c r="Q154" i="148"/>
  <c r="Q142" i="148"/>
  <c r="Q130" i="148"/>
  <c r="Q118" i="148"/>
  <c r="Q106" i="148"/>
  <c r="Q94" i="148"/>
  <c r="Q82" i="148"/>
  <c r="Q70" i="148"/>
  <c r="Q46" i="148"/>
  <c r="Q34" i="148"/>
  <c r="R1080" i="148"/>
  <c r="R1068" i="148"/>
  <c r="R1056" i="148"/>
  <c r="R1044" i="148"/>
  <c r="R1032" i="148"/>
  <c r="R1020" i="148"/>
  <c r="R1008" i="148"/>
  <c r="R996" i="148"/>
  <c r="R984" i="148"/>
  <c r="R972" i="148"/>
  <c r="R960" i="148"/>
  <c r="R948" i="148"/>
  <c r="R936" i="148"/>
  <c r="R924" i="148"/>
  <c r="R912" i="148"/>
  <c r="R900" i="148"/>
  <c r="R888" i="148"/>
  <c r="R876" i="148"/>
  <c r="R864" i="148"/>
  <c r="R852" i="148"/>
  <c r="R840" i="148"/>
  <c r="R828" i="148"/>
  <c r="R816" i="148"/>
  <c r="R804" i="148"/>
  <c r="R792" i="148"/>
  <c r="R780" i="148"/>
  <c r="R768" i="148"/>
  <c r="R756" i="148"/>
  <c r="R744" i="148"/>
  <c r="R732" i="148"/>
  <c r="R720" i="148"/>
  <c r="R708" i="148"/>
  <c r="R696" i="148"/>
  <c r="R684" i="148"/>
  <c r="R672" i="148"/>
  <c r="R660" i="148"/>
  <c r="R648" i="148"/>
  <c r="R636" i="148"/>
  <c r="R624" i="148"/>
  <c r="R612" i="148"/>
  <c r="R600" i="148"/>
  <c r="R588" i="148"/>
  <c r="R576" i="148"/>
  <c r="R564" i="148"/>
  <c r="R552" i="148"/>
  <c r="R540" i="148"/>
  <c r="R528" i="148"/>
  <c r="R516" i="148"/>
  <c r="R504" i="148"/>
  <c r="R492" i="148"/>
  <c r="R480" i="148"/>
  <c r="R468" i="148"/>
  <c r="R456" i="148"/>
  <c r="R444" i="148"/>
  <c r="R432" i="148"/>
  <c r="R420" i="148"/>
  <c r="R408" i="148"/>
  <c r="R396" i="148"/>
  <c r="R384" i="148"/>
  <c r="R372" i="148"/>
  <c r="R360" i="148"/>
  <c r="R348" i="148"/>
  <c r="R336" i="148"/>
  <c r="R324" i="148"/>
  <c r="R312" i="148"/>
  <c r="R300" i="148"/>
  <c r="R288" i="148"/>
  <c r="R276" i="148"/>
  <c r="R264" i="148"/>
  <c r="R252" i="148"/>
  <c r="R240" i="148"/>
  <c r="R228" i="148"/>
  <c r="R216" i="148"/>
  <c r="R204" i="148"/>
  <c r="R192" i="148"/>
  <c r="R180" i="148"/>
  <c r="R168" i="148"/>
  <c r="R156" i="148"/>
  <c r="R144" i="148"/>
  <c r="R132" i="148"/>
  <c r="R120" i="148"/>
  <c r="R108" i="148"/>
  <c r="R96" i="148"/>
  <c r="R84" i="148"/>
  <c r="R72" i="148"/>
  <c r="R60" i="148"/>
  <c r="R48" i="148"/>
  <c r="R36" i="148"/>
  <c r="R24" i="148"/>
  <c r="R12" i="148"/>
  <c r="T1080" i="148"/>
  <c r="T1068" i="148"/>
  <c r="T1056" i="148"/>
  <c r="T1044" i="148"/>
  <c r="T1032" i="148"/>
  <c r="T1020" i="148"/>
  <c r="T1008" i="148"/>
  <c r="T996" i="148"/>
  <c r="T984" i="148"/>
  <c r="T972" i="148"/>
  <c r="T960" i="148"/>
  <c r="T948" i="148"/>
  <c r="T936" i="148"/>
  <c r="T924" i="148"/>
  <c r="T912" i="148"/>
  <c r="T900" i="148"/>
  <c r="T888" i="148"/>
  <c r="T876" i="148"/>
  <c r="T864" i="148"/>
  <c r="T852" i="148"/>
  <c r="T840" i="148"/>
  <c r="T828" i="148"/>
  <c r="T816" i="148"/>
  <c r="T804" i="148"/>
  <c r="T792" i="148"/>
  <c r="T780" i="148"/>
  <c r="T768" i="148"/>
  <c r="T756" i="148"/>
  <c r="T744" i="148"/>
  <c r="T732" i="148"/>
  <c r="T720" i="148"/>
  <c r="T708" i="148"/>
  <c r="T696" i="148"/>
  <c r="T684" i="148"/>
  <c r="T672" i="148"/>
  <c r="T660" i="148"/>
  <c r="T648" i="148"/>
  <c r="T636" i="148"/>
  <c r="T624" i="148"/>
  <c r="T612" i="148"/>
  <c r="T600" i="148"/>
  <c r="T588" i="148"/>
  <c r="T576" i="148"/>
  <c r="T564" i="148"/>
  <c r="T552" i="148"/>
  <c r="T540" i="148"/>
  <c r="T528" i="148"/>
  <c r="T516" i="148"/>
  <c r="T504" i="148"/>
  <c r="T492" i="148"/>
  <c r="T480" i="148"/>
  <c r="T468" i="148"/>
  <c r="T456" i="148"/>
  <c r="T444" i="148"/>
  <c r="T432" i="148"/>
  <c r="T420" i="148"/>
  <c r="T408" i="148"/>
  <c r="T396" i="148"/>
  <c r="T384" i="148"/>
  <c r="T372" i="148"/>
  <c r="T360" i="148"/>
  <c r="T348" i="148"/>
  <c r="T336" i="148"/>
  <c r="T324" i="148"/>
  <c r="T312" i="148"/>
  <c r="T300" i="148"/>
  <c r="T288" i="148"/>
  <c r="T276" i="148"/>
  <c r="T264" i="148"/>
  <c r="T252" i="148"/>
  <c r="T240" i="148"/>
  <c r="T228" i="148"/>
  <c r="T216" i="148"/>
  <c r="T204" i="148"/>
  <c r="T192" i="148"/>
  <c r="T180" i="148"/>
  <c r="T168" i="148"/>
  <c r="T144" i="148"/>
  <c r="T120" i="148"/>
  <c r="T108" i="148"/>
  <c r="T84" i="148"/>
  <c r="T72" i="148"/>
  <c r="T48" i="148"/>
  <c r="T36" i="148"/>
  <c r="T12" i="148"/>
  <c r="S1068" i="148"/>
  <c r="S1056" i="148"/>
  <c r="S1032" i="148"/>
  <c r="S1020" i="148"/>
  <c r="S996" i="148"/>
  <c r="S984" i="148"/>
  <c r="S948" i="148"/>
  <c r="S912" i="148"/>
  <c r="S888" i="148"/>
  <c r="S876" i="148"/>
  <c r="S852" i="148"/>
  <c r="S816" i="148"/>
  <c r="S792" i="148"/>
  <c r="S768" i="148"/>
  <c r="S756" i="148"/>
  <c r="S732" i="148"/>
  <c r="S708" i="148"/>
  <c r="S696" i="148"/>
  <c r="S672" i="148"/>
  <c r="S648" i="148"/>
  <c r="S636" i="148"/>
  <c r="S612" i="148"/>
  <c r="S588" i="148"/>
  <c r="S576" i="148"/>
  <c r="S564" i="148"/>
  <c r="S552" i="148"/>
  <c r="S528" i="148"/>
  <c r="S516" i="148"/>
  <c r="S492" i="148"/>
  <c r="S480" i="148"/>
  <c r="S468" i="148"/>
  <c r="S456" i="148"/>
  <c r="S444" i="148"/>
  <c r="S432" i="148"/>
  <c r="S420" i="148"/>
  <c r="S372" i="148"/>
  <c r="S360" i="148"/>
  <c r="S336" i="148"/>
  <c r="S324" i="148"/>
  <c r="S300" i="148"/>
  <c r="S288" i="148"/>
  <c r="S276" i="148"/>
  <c r="S264" i="148"/>
  <c r="S252" i="148"/>
  <c r="S199" i="148"/>
  <c r="S181" i="148"/>
  <c r="S163" i="148"/>
  <c r="S145" i="148"/>
  <c r="S127" i="148"/>
  <c r="S109" i="148"/>
  <c r="S88" i="148"/>
  <c r="S67" i="148"/>
  <c r="S46" i="148"/>
  <c r="S27" i="148"/>
  <c r="S5" i="148"/>
  <c r="Q792" i="148"/>
  <c r="Q360" i="148"/>
  <c r="Q264" i="148"/>
  <c r="S566" i="148"/>
  <c r="S119" i="148"/>
  <c r="S59" i="148"/>
  <c r="S23" i="148"/>
  <c r="N90" i="148"/>
  <c r="S242" i="148"/>
  <c r="S222" i="148"/>
  <c r="S218" i="148"/>
  <c r="S198" i="148"/>
  <c r="S162" i="148"/>
  <c r="S158" i="148"/>
  <c r="S122" i="148"/>
  <c r="S78" i="148"/>
  <c r="S62" i="148"/>
  <c r="S42" i="148"/>
  <c r="S38" i="148"/>
  <c r="S18" i="148"/>
  <c r="S237" i="148"/>
  <c r="S177" i="148"/>
  <c r="S117" i="148"/>
  <c r="S57" i="148"/>
  <c r="Q10" i="148"/>
  <c r="Q1077" i="148"/>
  <c r="Q1065" i="148"/>
  <c r="Q1053" i="148"/>
  <c r="Q1041" i="148"/>
  <c r="Q1029" i="148"/>
  <c r="Q1017" i="148"/>
  <c r="Q1005" i="148"/>
  <c r="Q993" i="148"/>
  <c r="Q981" i="148"/>
  <c r="Q969" i="148"/>
  <c r="Q957" i="148"/>
  <c r="Q945" i="148"/>
  <c r="Q933" i="148"/>
  <c r="Q921" i="148"/>
  <c r="Q909" i="148"/>
  <c r="Q897" i="148"/>
  <c r="Q885" i="148"/>
  <c r="Q873" i="148"/>
  <c r="Q861" i="148"/>
  <c r="Q849" i="148"/>
  <c r="Q837" i="148"/>
  <c r="Q825" i="148"/>
  <c r="Q813" i="148"/>
  <c r="Q801" i="148"/>
  <c r="Q789" i="148"/>
  <c r="Q777" i="148"/>
  <c r="Q765" i="148"/>
  <c r="Q753" i="148"/>
  <c r="Q741" i="148"/>
  <c r="Q729" i="148"/>
  <c r="Q717" i="148"/>
  <c r="Q705" i="148"/>
  <c r="Q693" i="148"/>
  <c r="Q681" i="148"/>
  <c r="Q669" i="148"/>
  <c r="Q657" i="148"/>
  <c r="Q645" i="148"/>
  <c r="Q633" i="148"/>
  <c r="Q621" i="148"/>
  <c r="Q609" i="148"/>
  <c r="Q597" i="148"/>
  <c r="Q585" i="148"/>
  <c r="Q573" i="148"/>
  <c r="Q561" i="148"/>
  <c r="Q549" i="148"/>
  <c r="Q537" i="148"/>
  <c r="Q525" i="148"/>
  <c r="Q513" i="148"/>
  <c r="Q501" i="148"/>
  <c r="Q489" i="148"/>
  <c r="Q465" i="148"/>
  <c r="Q453" i="148"/>
  <c r="Q441" i="148"/>
  <c r="Q429" i="148"/>
  <c r="Q405" i="148"/>
  <c r="Q393" i="148"/>
  <c r="Q381" i="148"/>
  <c r="Q369" i="148"/>
  <c r="Q357" i="148"/>
  <c r="Q345" i="148"/>
  <c r="Q333" i="148"/>
  <c r="Q321" i="148"/>
  <c r="Q309" i="148"/>
  <c r="Q297" i="148"/>
  <c r="Q285" i="148"/>
  <c r="Q273" i="148"/>
  <c r="Q261" i="148"/>
  <c r="Q249" i="148"/>
  <c r="Q237" i="148"/>
  <c r="Q225" i="148"/>
  <c r="Q213" i="148"/>
  <c r="Q201" i="148"/>
  <c r="Q189" i="148"/>
  <c r="Q177" i="148"/>
  <c r="Q165" i="148"/>
  <c r="Q153" i="148"/>
  <c r="Q141" i="148"/>
  <c r="Q129" i="148"/>
  <c r="Q117" i="148"/>
  <c r="Q105" i="148"/>
  <c r="Q93" i="148"/>
  <c r="Q81" i="148"/>
  <c r="Q69" i="148"/>
  <c r="Q57" i="148"/>
  <c r="Q45" i="148"/>
  <c r="Q33" i="148"/>
  <c r="Q21" i="148"/>
  <c r="R1079" i="148"/>
  <c r="R1067" i="148"/>
  <c r="R1055" i="148"/>
  <c r="R1043" i="148"/>
  <c r="R1031" i="148"/>
  <c r="R1019" i="148"/>
  <c r="R1007" i="148"/>
  <c r="R995" i="148"/>
  <c r="R983" i="148"/>
  <c r="R971" i="148"/>
  <c r="R959" i="148"/>
  <c r="R947" i="148"/>
  <c r="R935" i="148"/>
  <c r="R923" i="148"/>
  <c r="R911" i="148"/>
  <c r="R899" i="148"/>
  <c r="R887" i="148"/>
  <c r="R875" i="148"/>
  <c r="R863" i="148"/>
  <c r="R851" i="148"/>
  <c r="R839" i="148"/>
  <c r="R827" i="148"/>
  <c r="R815" i="148"/>
  <c r="R803" i="148"/>
  <c r="R791" i="148"/>
  <c r="R779" i="148"/>
  <c r="R767" i="148"/>
  <c r="R755" i="148"/>
  <c r="R743" i="148"/>
  <c r="R731" i="148"/>
  <c r="R719" i="148"/>
  <c r="R707" i="148"/>
  <c r="R695" i="148"/>
  <c r="R683" i="148"/>
  <c r="R671" i="148"/>
  <c r="R659" i="148"/>
  <c r="R647" i="148"/>
  <c r="R635" i="148"/>
  <c r="R623" i="148"/>
  <c r="R611" i="148"/>
  <c r="R599" i="148"/>
  <c r="R587" i="148"/>
  <c r="R575" i="148"/>
  <c r="R563" i="148"/>
  <c r="R551" i="148"/>
  <c r="R539" i="148"/>
  <c r="R527" i="148"/>
  <c r="R515" i="148"/>
  <c r="R503" i="148"/>
  <c r="R491" i="148"/>
  <c r="R479" i="148"/>
  <c r="R467" i="148"/>
  <c r="R455" i="148"/>
  <c r="R443" i="148"/>
  <c r="R431" i="148"/>
  <c r="R419" i="148"/>
  <c r="R407" i="148"/>
  <c r="R395" i="148"/>
  <c r="R383" i="148"/>
  <c r="R371" i="148"/>
  <c r="R359" i="148"/>
  <c r="R347" i="148"/>
  <c r="R335" i="148"/>
  <c r="R323" i="148"/>
  <c r="R311" i="148"/>
  <c r="R299" i="148"/>
  <c r="R287" i="148"/>
  <c r="R275" i="148"/>
  <c r="R263" i="148"/>
  <c r="R251" i="148"/>
  <c r="R239" i="148"/>
  <c r="R227" i="148"/>
  <c r="R215" i="148"/>
  <c r="R203" i="148"/>
  <c r="R191" i="148"/>
  <c r="R179" i="148"/>
  <c r="R167" i="148"/>
  <c r="R155" i="148"/>
  <c r="R143" i="148"/>
  <c r="R131" i="148"/>
  <c r="R119" i="148"/>
  <c r="R107" i="148"/>
  <c r="R95" i="148"/>
  <c r="R83" i="148"/>
  <c r="R71" i="148"/>
  <c r="R59" i="148"/>
  <c r="R47" i="148"/>
  <c r="R35" i="148"/>
  <c r="R23" i="148"/>
  <c r="R11" i="148"/>
  <c r="T1079" i="148"/>
  <c r="T1067" i="148"/>
  <c r="T1055" i="148"/>
  <c r="T1043" i="148"/>
  <c r="T1031" i="148"/>
  <c r="T1019" i="148"/>
  <c r="T1007" i="148"/>
  <c r="T995" i="148"/>
  <c r="T983" i="148"/>
  <c r="T971" i="148"/>
  <c r="T959" i="148"/>
  <c r="T947" i="148"/>
  <c r="T935" i="148"/>
  <c r="T923" i="148"/>
  <c r="T911" i="148"/>
  <c r="T899" i="148"/>
  <c r="T887" i="148"/>
  <c r="T875" i="148"/>
  <c r="T863" i="148"/>
  <c r="T851" i="148"/>
  <c r="T839" i="148"/>
  <c r="T827" i="148"/>
  <c r="T815" i="148"/>
  <c r="T803" i="148"/>
  <c r="T791" i="148"/>
  <c r="T779" i="148"/>
  <c r="T767" i="148"/>
  <c r="T755" i="148"/>
  <c r="T743" i="148"/>
  <c r="T731" i="148"/>
  <c r="T719" i="148"/>
  <c r="T707" i="148"/>
  <c r="T695" i="148"/>
  <c r="T683" i="148"/>
  <c r="T671" i="148"/>
  <c r="T659" i="148"/>
  <c r="T647" i="148"/>
  <c r="T635" i="148"/>
  <c r="T623" i="148"/>
  <c r="T611" i="148"/>
  <c r="T599" i="148"/>
  <c r="T587" i="148"/>
  <c r="T575" i="148"/>
  <c r="T563" i="148"/>
  <c r="T551" i="148"/>
  <c r="T539" i="148"/>
  <c r="T527" i="148"/>
  <c r="T515" i="148"/>
  <c r="T503" i="148"/>
  <c r="T491" i="148"/>
  <c r="T479" i="148"/>
  <c r="T467" i="148"/>
  <c r="T455" i="148"/>
  <c r="T443" i="148"/>
  <c r="T431" i="148"/>
  <c r="T419" i="148"/>
  <c r="T407" i="148"/>
  <c r="T395" i="148"/>
  <c r="T383" i="148"/>
  <c r="T371" i="148"/>
  <c r="T359" i="148"/>
  <c r="T347" i="148"/>
  <c r="T335" i="148"/>
  <c r="T323" i="148"/>
  <c r="T311" i="148"/>
  <c r="T299" i="148"/>
  <c r="T287" i="148"/>
  <c r="T275" i="148"/>
  <c r="T263" i="148"/>
  <c r="T251" i="148"/>
  <c r="T227" i="148"/>
  <c r="T203" i="148"/>
  <c r="T167" i="148"/>
  <c r="T119" i="148"/>
  <c r="T83" i="148"/>
  <c r="T59" i="148"/>
  <c r="T47" i="148"/>
  <c r="T23" i="148"/>
  <c r="S1007" i="148"/>
  <c r="S947" i="148"/>
  <c r="S887" i="148"/>
  <c r="S767" i="148"/>
  <c r="S719" i="148"/>
  <c r="S707" i="148"/>
  <c r="S683" i="148"/>
  <c r="S659" i="148"/>
  <c r="S647" i="148"/>
  <c r="S623" i="148"/>
  <c r="S599" i="148"/>
  <c r="S587" i="148"/>
  <c r="S563" i="148"/>
  <c r="S539" i="148"/>
  <c r="S527" i="148"/>
  <c r="S503" i="148"/>
  <c r="S491" i="148"/>
  <c r="S479" i="148"/>
  <c r="S467" i="148"/>
  <c r="S443" i="148"/>
  <c r="S419" i="148"/>
  <c r="S407" i="148"/>
  <c r="S395" i="148"/>
  <c r="S383" i="148"/>
  <c r="S359" i="148"/>
  <c r="S263" i="148"/>
  <c r="S233" i="148"/>
  <c r="S216" i="148"/>
  <c r="S197" i="148"/>
  <c r="S180" i="148"/>
  <c r="S161" i="148"/>
  <c r="S144" i="148"/>
  <c r="S125" i="148"/>
  <c r="S106" i="148"/>
  <c r="S87" i="148"/>
  <c r="S65" i="148"/>
  <c r="S44" i="148"/>
  <c r="S25" i="148"/>
  <c r="S60" i="148"/>
  <c r="S24" i="148"/>
  <c r="Q828" i="148"/>
  <c r="Q240" i="148"/>
  <c r="Q144" i="148"/>
  <c r="Q24" i="148"/>
  <c r="S686" i="148"/>
  <c r="S386" i="148"/>
  <c r="S239" i="148"/>
  <c r="S179" i="148"/>
  <c r="S143" i="148"/>
  <c r="N630" i="148"/>
  <c r="S96" i="148"/>
  <c r="S36" i="148"/>
  <c r="N450" i="148"/>
  <c r="Q9" i="148"/>
  <c r="Q1076" i="148"/>
  <c r="Q1064" i="148"/>
  <c r="Q1052" i="148"/>
  <c r="Q1040" i="148"/>
  <c r="Q1028" i="148"/>
  <c r="Q1016" i="148"/>
  <c r="Q1004" i="148"/>
  <c r="Q980" i="148"/>
  <c r="Q968" i="148"/>
  <c r="Q956" i="148"/>
  <c r="Q944" i="148"/>
  <c r="Q932" i="148"/>
  <c r="Q920" i="148"/>
  <c r="Q908" i="148"/>
  <c r="Q896" i="148"/>
  <c r="Q884" i="148"/>
  <c r="Q872" i="148"/>
  <c r="Q860" i="148"/>
  <c r="Q848" i="148"/>
  <c r="Q836" i="148"/>
  <c r="Q824" i="148"/>
  <c r="Q812" i="148"/>
  <c r="Q800" i="148"/>
  <c r="Q788" i="148"/>
  <c r="Q776" i="148"/>
  <c r="Q764" i="148"/>
  <c r="Q752" i="148"/>
  <c r="Q740" i="148"/>
  <c r="Q728" i="148"/>
  <c r="Q716" i="148"/>
  <c r="Q704" i="148"/>
  <c r="Q692" i="148"/>
  <c r="Q680" i="148"/>
  <c r="Q668" i="148"/>
  <c r="Q656" i="148"/>
  <c r="Q644" i="148"/>
  <c r="Q632" i="148"/>
  <c r="Q620" i="148"/>
  <c r="Q608" i="148"/>
  <c r="Q596" i="148"/>
  <c r="Q584" i="148"/>
  <c r="Q572" i="148"/>
  <c r="Q560" i="148"/>
  <c r="Q548" i="148"/>
  <c r="Q536" i="148"/>
  <c r="Q524" i="148"/>
  <c r="Q512" i="148"/>
  <c r="Q500" i="148"/>
  <c r="Q488" i="148"/>
  <c r="Q476" i="148"/>
  <c r="Q464" i="148"/>
  <c r="Q452" i="148"/>
  <c r="Q440" i="148"/>
  <c r="Q428" i="148"/>
  <c r="Q416" i="148"/>
  <c r="Q404" i="148"/>
  <c r="Q392" i="148"/>
  <c r="Q380" i="148"/>
  <c r="Q368" i="148"/>
  <c r="Q356" i="148"/>
  <c r="Q344" i="148"/>
  <c r="Q332" i="148"/>
  <c r="Q320" i="148"/>
  <c r="Q308" i="148"/>
  <c r="Q296" i="148"/>
  <c r="Q284" i="148"/>
  <c r="Q272" i="148"/>
  <c r="Q260" i="148"/>
  <c r="Q248" i="148"/>
  <c r="Q236" i="148"/>
  <c r="Q212" i="148"/>
  <c r="Q200" i="148"/>
  <c r="Q188" i="148"/>
  <c r="Q176" i="148"/>
  <c r="Q164" i="148"/>
  <c r="Q152" i="148"/>
  <c r="Q140" i="148"/>
  <c r="Q128" i="148"/>
  <c r="Q116" i="148"/>
  <c r="Q104" i="148"/>
  <c r="Q92" i="148"/>
  <c r="Q80" i="148"/>
  <c r="Q68" i="148"/>
  <c r="Q56" i="148"/>
  <c r="Q44" i="148"/>
  <c r="Q32" i="148"/>
  <c r="Q20" i="148"/>
  <c r="R1078" i="148"/>
  <c r="R1066" i="148"/>
  <c r="R1054" i="148"/>
  <c r="R1042" i="148"/>
  <c r="R1030" i="148"/>
  <c r="R1018" i="148"/>
  <c r="R1006" i="148"/>
  <c r="R994" i="148"/>
  <c r="R982" i="148"/>
  <c r="R970" i="148"/>
  <c r="R958" i="148"/>
  <c r="R946" i="148"/>
  <c r="R934" i="148"/>
  <c r="R922" i="148"/>
  <c r="R910" i="148"/>
  <c r="R898" i="148"/>
  <c r="R886" i="148"/>
  <c r="R874" i="148"/>
  <c r="R862" i="148"/>
  <c r="R850" i="148"/>
  <c r="R838" i="148"/>
  <c r="R826" i="148"/>
  <c r="R814" i="148"/>
  <c r="R802" i="148"/>
  <c r="R790" i="148"/>
  <c r="R778" i="148"/>
  <c r="R766" i="148"/>
  <c r="R754" i="148"/>
  <c r="R742" i="148"/>
  <c r="R730" i="148"/>
  <c r="R718" i="148"/>
  <c r="R706" i="148"/>
  <c r="R694" i="148"/>
  <c r="R682" i="148"/>
  <c r="R670" i="148"/>
  <c r="R658" i="148"/>
  <c r="R646" i="148"/>
  <c r="R634" i="148"/>
  <c r="R622" i="148"/>
  <c r="R610" i="148"/>
  <c r="R598" i="148"/>
  <c r="R586" i="148"/>
  <c r="R574" i="148"/>
  <c r="R562" i="148"/>
  <c r="R550" i="148"/>
  <c r="R538" i="148"/>
  <c r="R526" i="148"/>
  <c r="R514" i="148"/>
  <c r="R502" i="148"/>
  <c r="R490" i="148"/>
  <c r="R478" i="148"/>
  <c r="R466" i="148"/>
  <c r="R454" i="148"/>
  <c r="R442" i="148"/>
  <c r="R430" i="148"/>
  <c r="R418" i="148"/>
  <c r="R406" i="148"/>
  <c r="R394" i="148"/>
  <c r="R382" i="148"/>
  <c r="R370" i="148"/>
  <c r="R358" i="148"/>
  <c r="R346" i="148"/>
  <c r="R334" i="148"/>
  <c r="R322" i="148"/>
  <c r="R310" i="148"/>
  <c r="R298" i="148"/>
  <c r="R286" i="148"/>
  <c r="R274" i="148"/>
  <c r="R262" i="148"/>
  <c r="R250" i="148"/>
  <c r="R238" i="148"/>
  <c r="R226" i="148"/>
  <c r="R214" i="148"/>
  <c r="R202" i="148"/>
  <c r="R190" i="148"/>
  <c r="R178" i="148"/>
  <c r="R166" i="148"/>
  <c r="R154" i="148"/>
  <c r="R142" i="148"/>
  <c r="R130" i="148"/>
  <c r="R118" i="148"/>
  <c r="R106" i="148"/>
  <c r="R94" i="148"/>
  <c r="R82" i="148"/>
  <c r="R70" i="148"/>
  <c r="R58" i="148"/>
  <c r="R46" i="148"/>
  <c r="R34" i="148"/>
  <c r="R22" i="148"/>
  <c r="R10" i="148"/>
  <c r="T1078" i="148"/>
  <c r="T1066" i="148"/>
  <c r="T1054" i="148"/>
  <c r="T1042" i="148"/>
  <c r="T1030" i="148"/>
  <c r="T1018" i="148"/>
  <c r="T1006" i="148"/>
  <c r="T994" i="148"/>
  <c r="T982" i="148"/>
  <c r="T970" i="148"/>
  <c r="T958" i="148"/>
  <c r="T946" i="148"/>
  <c r="T934" i="148"/>
  <c r="T922" i="148"/>
  <c r="T910" i="148"/>
  <c r="T898" i="148"/>
  <c r="T886" i="148"/>
  <c r="T874" i="148"/>
  <c r="T862" i="148"/>
  <c r="T850" i="148"/>
  <c r="T838" i="148"/>
  <c r="T826" i="148"/>
  <c r="T814" i="148"/>
  <c r="T802" i="148"/>
  <c r="T790" i="148"/>
  <c r="T778" i="148"/>
  <c r="T766" i="148"/>
  <c r="T754" i="148"/>
  <c r="T742" i="148"/>
  <c r="T730" i="148"/>
  <c r="T718" i="148"/>
  <c r="T706" i="148"/>
  <c r="T694" i="148"/>
  <c r="T682" i="148"/>
  <c r="T670" i="148"/>
  <c r="T658" i="148"/>
  <c r="T646" i="148"/>
  <c r="T634" i="148"/>
  <c r="T622" i="148"/>
  <c r="T610" i="148"/>
  <c r="T598" i="148"/>
  <c r="T586" i="148"/>
  <c r="T574" i="148"/>
  <c r="T562" i="148"/>
  <c r="T550" i="148"/>
  <c r="T538" i="148"/>
  <c r="T526" i="148"/>
  <c r="T514" i="148"/>
  <c r="T502" i="148"/>
  <c r="T490" i="148"/>
  <c r="T478" i="148"/>
  <c r="T466" i="148"/>
  <c r="T454" i="148"/>
  <c r="T442" i="148"/>
  <c r="T430" i="148"/>
  <c r="T418" i="148"/>
  <c r="T406" i="148"/>
  <c r="T394" i="148"/>
  <c r="T382" i="148"/>
  <c r="T370" i="148"/>
  <c r="T358" i="148"/>
  <c r="T346" i="148"/>
  <c r="T334" i="148"/>
  <c r="T322" i="148"/>
  <c r="T310" i="148"/>
  <c r="T298" i="148"/>
  <c r="T286" i="148"/>
  <c r="T274" i="148"/>
  <c r="T262" i="148"/>
  <c r="T250" i="148"/>
  <c r="T238" i="148"/>
  <c r="T226" i="148"/>
  <c r="T214" i="148"/>
  <c r="T202" i="148"/>
  <c r="T190" i="148"/>
  <c r="T178" i="148"/>
  <c r="T166" i="148"/>
  <c r="T154" i="148"/>
  <c r="T142" i="148"/>
  <c r="T130" i="148"/>
  <c r="T118" i="148"/>
  <c r="T94" i="148"/>
  <c r="T82" i="148"/>
  <c r="T58" i="148"/>
  <c r="T46" i="148"/>
  <c r="T22" i="148"/>
  <c r="T10" i="148"/>
  <c r="S1066" i="148"/>
  <c r="S1006" i="148"/>
  <c r="S970" i="148"/>
  <c r="S946" i="148"/>
  <c r="S934" i="148"/>
  <c r="S910" i="148"/>
  <c r="S898" i="148"/>
  <c r="S886" i="148"/>
  <c r="S874" i="148"/>
  <c r="S862" i="148"/>
  <c r="S850" i="148"/>
  <c r="S838" i="148"/>
  <c r="S826" i="148"/>
  <c r="S814" i="148"/>
  <c r="S802" i="148"/>
  <c r="S790" i="148"/>
  <c r="S778" i="148"/>
  <c r="S766" i="148"/>
  <c r="S754" i="148"/>
  <c r="S742" i="148"/>
  <c r="S730" i="148"/>
  <c r="S718" i="148"/>
  <c r="S706" i="148"/>
  <c r="S694" i="148"/>
  <c r="S682" i="148"/>
  <c r="S670" i="148"/>
  <c r="S658" i="148"/>
  <c r="S646" i="148"/>
  <c r="S634" i="148"/>
  <c r="S622" i="148"/>
  <c r="S610" i="148"/>
  <c r="S598" i="148"/>
  <c r="S586" i="148"/>
  <c r="S574" i="148"/>
  <c r="S562" i="148"/>
  <c r="S550" i="148"/>
  <c r="S538" i="148"/>
  <c r="S526" i="148"/>
  <c r="S514" i="148"/>
  <c r="S502" i="148"/>
  <c r="S478" i="148"/>
  <c r="S466" i="148"/>
  <c r="S442" i="148"/>
  <c r="S430" i="148"/>
  <c r="S418" i="148"/>
  <c r="S406" i="148"/>
  <c r="S394" i="148"/>
  <c r="S382" i="148"/>
  <c r="S370" i="148"/>
  <c r="S358" i="148"/>
  <c r="S346" i="148"/>
  <c r="S322" i="148"/>
  <c r="S310" i="148"/>
  <c r="S298" i="148"/>
  <c r="S286" i="148"/>
  <c r="S262" i="148"/>
  <c r="S250" i="148"/>
  <c r="S232" i="148"/>
  <c r="S214" i="148"/>
  <c r="S196" i="148"/>
  <c r="S178" i="148"/>
  <c r="S160" i="148"/>
  <c r="S142" i="148"/>
  <c r="S124" i="148"/>
  <c r="S104" i="148"/>
  <c r="S85" i="148"/>
  <c r="S43" i="148"/>
  <c r="S22" i="148"/>
  <c r="S3" i="148"/>
  <c r="Q732" i="148"/>
  <c r="T626" i="148"/>
  <c r="S215" i="148"/>
  <c r="S191" i="148"/>
  <c r="S155" i="148"/>
  <c r="S131" i="148"/>
  <c r="S95" i="148"/>
  <c r="S71" i="148"/>
  <c r="S35" i="148"/>
  <c r="S11" i="148"/>
  <c r="Q8" i="148"/>
  <c r="Q1075" i="148"/>
  <c r="Q1063" i="148"/>
  <c r="Q1051" i="148"/>
  <c r="Q1039" i="148"/>
  <c r="Q1027" i="148"/>
  <c r="Q1015" i="148"/>
  <c r="Q1003" i="148"/>
  <c r="Q991" i="148"/>
  <c r="Q979" i="148"/>
  <c r="Q967" i="148"/>
  <c r="Q955" i="148"/>
  <c r="Q943" i="148"/>
  <c r="Q931" i="148"/>
  <c r="Q919" i="148"/>
  <c r="Q907" i="148"/>
  <c r="Q895" i="148"/>
  <c r="Q883" i="148"/>
  <c r="Q871" i="148"/>
  <c r="Q859" i="148"/>
  <c r="Q847" i="148"/>
  <c r="Q835" i="148"/>
  <c r="Q823" i="148"/>
  <c r="Q811" i="148"/>
  <c r="Q799" i="148"/>
  <c r="Q787" i="148"/>
  <c r="Q775" i="148"/>
  <c r="Q763" i="148"/>
  <c r="Q751" i="148"/>
  <c r="Q739" i="148"/>
  <c r="Q727" i="148"/>
  <c r="Q703" i="148"/>
  <c r="Q679" i="148"/>
  <c r="Q667" i="148"/>
  <c r="Q643" i="148"/>
  <c r="Q619" i="148"/>
  <c r="Q607" i="148"/>
  <c r="Q583" i="148"/>
  <c r="Q559" i="148"/>
  <c r="Q547" i="148"/>
  <c r="Q523" i="148"/>
  <c r="Q499" i="148"/>
  <c r="Q487" i="148"/>
  <c r="Q475" i="148"/>
  <c r="Q463" i="148"/>
  <c r="Q439" i="148"/>
  <c r="Q427" i="148"/>
  <c r="Q403" i="148"/>
  <c r="Q379" i="148"/>
  <c r="Q367" i="148"/>
  <c r="Q355" i="148"/>
  <c r="Q343" i="148"/>
  <c r="Q331" i="148"/>
  <c r="Q319" i="148"/>
  <c r="Q307" i="148"/>
  <c r="Q295" i="148"/>
  <c r="Q283" i="148"/>
  <c r="Q271" i="148"/>
  <c r="Q259" i="148"/>
  <c r="Q247" i="148"/>
  <c r="Q235" i="148"/>
  <c r="Q223" i="148"/>
  <c r="Q211" i="148"/>
  <c r="Q199" i="148"/>
  <c r="Q187" i="148"/>
  <c r="Q175" i="148"/>
  <c r="Q163" i="148"/>
  <c r="Q151" i="148"/>
  <c r="Q139" i="148"/>
  <c r="Q127" i="148"/>
  <c r="Q115" i="148"/>
  <c r="Q103" i="148"/>
  <c r="Q91" i="148"/>
  <c r="Q79" i="148"/>
  <c r="Q67" i="148"/>
  <c r="Q55" i="148"/>
  <c r="Q43" i="148"/>
  <c r="Q31" i="148"/>
  <c r="Q19" i="148"/>
  <c r="R1077" i="148"/>
  <c r="R1065" i="148"/>
  <c r="R1053" i="148"/>
  <c r="R1041" i="148"/>
  <c r="R1029" i="148"/>
  <c r="R1017" i="148"/>
  <c r="R1005" i="148"/>
  <c r="R993" i="148"/>
  <c r="R981" i="148"/>
  <c r="R969" i="148"/>
  <c r="R957" i="148"/>
  <c r="R945" i="148"/>
  <c r="R933" i="148"/>
  <c r="R921" i="148"/>
  <c r="R909" i="148"/>
  <c r="R897" i="148"/>
  <c r="R885" i="148"/>
  <c r="R873" i="148"/>
  <c r="R861" i="148"/>
  <c r="R849" i="148"/>
  <c r="R837" i="148"/>
  <c r="R825" i="148"/>
  <c r="R813" i="148"/>
  <c r="R801" i="148"/>
  <c r="R789" i="148"/>
  <c r="R777" i="148"/>
  <c r="R765" i="148"/>
  <c r="R753" i="148"/>
  <c r="R741" i="148"/>
  <c r="R729" i="148"/>
  <c r="R717" i="148"/>
  <c r="R705" i="148"/>
  <c r="R693" i="148"/>
  <c r="R681" i="148"/>
  <c r="R669" i="148"/>
  <c r="R657" i="148"/>
  <c r="R645" i="148"/>
  <c r="R633" i="148"/>
  <c r="R621" i="148"/>
  <c r="R609" i="148"/>
  <c r="R597" i="148"/>
  <c r="R585" i="148"/>
  <c r="R573" i="148"/>
  <c r="R561" i="148"/>
  <c r="R549" i="148"/>
  <c r="R537" i="148"/>
  <c r="R525" i="148"/>
  <c r="R513" i="148"/>
  <c r="R501" i="148"/>
  <c r="R489" i="148"/>
  <c r="R477" i="148"/>
  <c r="R465" i="148"/>
  <c r="R453" i="148"/>
  <c r="R441" i="148"/>
  <c r="R429" i="148"/>
  <c r="R417" i="148"/>
  <c r="R405" i="148"/>
  <c r="R393" i="148"/>
  <c r="R381" i="148"/>
  <c r="R369" i="148"/>
  <c r="R357" i="148"/>
  <c r="R345" i="148"/>
  <c r="R333" i="148"/>
  <c r="R321" i="148"/>
  <c r="R309" i="148"/>
  <c r="R297" i="148"/>
  <c r="R285" i="148"/>
  <c r="R273" i="148"/>
  <c r="R261" i="148"/>
  <c r="R249" i="148"/>
  <c r="R237" i="148"/>
  <c r="R225" i="148"/>
  <c r="R213" i="148"/>
  <c r="R201" i="148"/>
  <c r="R189" i="148"/>
  <c r="R177" i="148"/>
  <c r="R165" i="148"/>
  <c r="R153" i="148"/>
  <c r="R141" i="148"/>
  <c r="R129" i="148"/>
  <c r="R117" i="148"/>
  <c r="R105" i="148"/>
  <c r="R93" i="148"/>
  <c r="R81" i="148"/>
  <c r="R69" i="148"/>
  <c r="R57" i="148"/>
  <c r="R45" i="148"/>
  <c r="R33" i="148"/>
  <c r="R21" i="148"/>
  <c r="R9" i="148"/>
  <c r="T1077" i="148"/>
  <c r="T1065" i="148"/>
  <c r="T1053" i="148"/>
  <c r="T1041" i="148"/>
  <c r="T1029" i="148"/>
  <c r="T1017" i="148"/>
  <c r="T1005" i="148"/>
  <c r="T993" i="148"/>
  <c r="T981" i="148"/>
  <c r="T969" i="148"/>
  <c r="T957" i="148"/>
  <c r="T945" i="148"/>
  <c r="T933" i="148"/>
  <c r="T921" i="148"/>
  <c r="T909" i="148"/>
  <c r="T897" i="148"/>
  <c r="T885" i="148"/>
  <c r="T873" i="148"/>
  <c r="T861" i="148"/>
  <c r="T849" i="148"/>
  <c r="T837" i="148"/>
  <c r="T825" i="148"/>
  <c r="T813" i="148"/>
  <c r="T801" i="148"/>
  <c r="T789" i="148"/>
  <c r="T777" i="148"/>
  <c r="T765" i="148"/>
  <c r="T753" i="148"/>
  <c r="T741" i="148"/>
  <c r="T729" i="148"/>
  <c r="T717" i="148"/>
  <c r="T705" i="148"/>
  <c r="T693" i="148"/>
  <c r="T681" i="148"/>
  <c r="T669" i="148"/>
  <c r="T657" i="148"/>
  <c r="T645" i="148"/>
  <c r="T633" i="148"/>
  <c r="T621" i="148"/>
  <c r="T609" i="148"/>
  <c r="T597" i="148"/>
  <c r="T585" i="148"/>
  <c r="T573" i="148"/>
  <c r="T561" i="148"/>
  <c r="T549" i="148"/>
  <c r="T537" i="148"/>
  <c r="T525" i="148"/>
  <c r="T513" i="148"/>
  <c r="T501" i="148"/>
  <c r="T489" i="148"/>
  <c r="T477" i="148"/>
  <c r="T465" i="148"/>
  <c r="T453" i="148"/>
  <c r="T441" i="148"/>
  <c r="T429" i="148"/>
  <c r="T417" i="148"/>
  <c r="T405" i="148"/>
  <c r="T393" i="148"/>
  <c r="T381" i="148"/>
  <c r="T369" i="148"/>
  <c r="T357" i="148"/>
  <c r="T345" i="148"/>
  <c r="T333" i="148"/>
  <c r="T321" i="148"/>
  <c r="T309" i="148"/>
  <c r="T297" i="148"/>
  <c r="T285" i="148"/>
  <c r="T273" i="148"/>
  <c r="T261" i="148"/>
  <c r="T237" i="148"/>
  <c r="T225" i="148"/>
  <c r="T201" i="148"/>
  <c r="T177" i="148"/>
  <c r="T165" i="148"/>
  <c r="T141" i="148"/>
  <c r="T129" i="148"/>
  <c r="T117" i="148"/>
  <c r="T105" i="148"/>
  <c r="T93" i="148"/>
  <c r="T81" i="148"/>
  <c r="T57" i="148"/>
  <c r="T45" i="148"/>
  <c r="T21" i="148"/>
  <c r="T9" i="148"/>
  <c r="S1065" i="148"/>
  <c r="S1053" i="148"/>
  <c r="S1041" i="148"/>
  <c r="S1029" i="148"/>
  <c r="S1005" i="148"/>
  <c r="S993" i="148"/>
  <c r="S981" i="148"/>
  <c r="S969" i="148"/>
  <c r="S957" i="148"/>
  <c r="S945" i="148"/>
  <c r="S933" i="148"/>
  <c r="S921" i="148"/>
  <c r="S909" i="148"/>
  <c r="S885" i="148"/>
  <c r="S873" i="148"/>
  <c r="S861" i="148"/>
  <c r="S849" i="148"/>
  <c r="S825" i="148"/>
  <c r="S813" i="148"/>
  <c r="S801" i="148"/>
  <c r="S789" i="148"/>
  <c r="S765" i="148"/>
  <c r="S753" i="148"/>
  <c r="S741" i="148"/>
  <c r="S729" i="148"/>
  <c r="S717" i="148"/>
  <c r="S705" i="148"/>
  <c r="S681" i="148"/>
  <c r="S657" i="148"/>
  <c r="S645" i="148"/>
  <c r="S633" i="148"/>
  <c r="S621" i="148"/>
  <c r="S597" i="148"/>
  <c r="S585" i="148"/>
  <c r="S561" i="148"/>
  <c r="S537" i="148"/>
  <c r="S525" i="148"/>
  <c r="S501" i="148"/>
  <c r="S477" i="148"/>
  <c r="S465" i="148"/>
  <c r="S441" i="148"/>
  <c r="S417" i="148"/>
  <c r="S405" i="148"/>
  <c r="S381" i="148"/>
  <c r="S369" i="148"/>
  <c r="S357" i="148"/>
  <c r="S345" i="148"/>
  <c r="S321" i="148"/>
  <c r="S309" i="148"/>
  <c r="S297" i="148"/>
  <c r="S285" i="148"/>
  <c r="S261" i="148"/>
  <c r="S248" i="148"/>
  <c r="S231" i="148"/>
  <c r="S212" i="148"/>
  <c r="S195" i="148"/>
  <c r="S176" i="148"/>
  <c r="S159" i="148"/>
  <c r="S140" i="148"/>
  <c r="S123" i="148"/>
  <c r="S103" i="148"/>
  <c r="S82" i="148"/>
  <c r="S63" i="148"/>
  <c r="S41" i="148"/>
  <c r="S20" i="148"/>
  <c r="N1080" i="148"/>
  <c r="Q1032" i="148"/>
  <c r="Q768" i="148"/>
  <c r="Q204" i="148"/>
  <c r="Q7" i="148"/>
  <c r="Q1074" i="148"/>
  <c r="Q1062" i="148"/>
  <c r="Q1050" i="148"/>
  <c r="Q1038" i="148"/>
  <c r="Q1026" i="148"/>
  <c r="Q1014" i="148"/>
  <c r="Q1002" i="148"/>
  <c r="Q990" i="148"/>
  <c r="Q978" i="148"/>
  <c r="Q966" i="148"/>
  <c r="Q954" i="148"/>
  <c r="Q930" i="148"/>
  <c r="Q918" i="148"/>
  <c r="Q906" i="148"/>
  <c r="Q894" i="148"/>
  <c r="Q882" i="148"/>
  <c r="Q870" i="148"/>
  <c r="Q858" i="148"/>
  <c r="Q846" i="148"/>
  <c r="Q834" i="148"/>
  <c r="Q810" i="148"/>
  <c r="Q786" i="148"/>
  <c r="Q774" i="148"/>
  <c r="Q750" i="148"/>
  <c r="Q726" i="148"/>
  <c r="Q702" i="148"/>
  <c r="Q678" i="148"/>
  <c r="Q666" i="148"/>
  <c r="Q642" i="148"/>
  <c r="Q618" i="148"/>
  <c r="Q606" i="148"/>
  <c r="Q582" i="148"/>
  <c r="Q558" i="148"/>
  <c r="Q546" i="148"/>
  <c r="Q522" i="148"/>
  <c r="Q498" i="148"/>
  <c r="Q486" i="148"/>
  <c r="Q462" i="148"/>
  <c r="Q450" i="148"/>
  <c r="Q438" i="148"/>
  <c r="Q426" i="148"/>
  <c r="Q414" i="148"/>
  <c r="Q402" i="148"/>
  <c r="Q378" i="148"/>
  <c r="Q366" i="148"/>
  <c r="Q354" i="148"/>
  <c r="Q342" i="148"/>
  <c r="Q330" i="148"/>
  <c r="Q318" i="148"/>
  <c r="Q306" i="148"/>
  <c r="Q294" i="148"/>
  <c r="Q282" i="148"/>
  <c r="Q258" i="148"/>
  <c r="Q246" i="148"/>
  <c r="Q234" i="148"/>
  <c r="Q222" i="148"/>
  <c r="Q210" i="148"/>
  <c r="Q198" i="148"/>
  <c r="Q186" i="148"/>
  <c r="Q174" i="148"/>
  <c r="Q162" i="148"/>
  <c r="Q150" i="148"/>
  <c r="Q138" i="148"/>
  <c r="Q126" i="148"/>
  <c r="Q114" i="148"/>
  <c r="Q102" i="148"/>
  <c r="Q78" i="148"/>
  <c r="Q66" i="148"/>
  <c r="Q42" i="148"/>
  <c r="Q18" i="148"/>
  <c r="R1076" i="148"/>
  <c r="R1064" i="148"/>
  <c r="R1052" i="148"/>
  <c r="R1040" i="148"/>
  <c r="R1028" i="148"/>
  <c r="R1016" i="148"/>
  <c r="R1004" i="148"/>
  <c r="R992" i="148"/>
  <c r="R980" i="148"/>
  <c r="R968" i="148"/>
  <c r="R956" i="148"/>
  <c r="R944" i="148"/>
  <c r="R932" i="148"/>
  <c r="R920" i="148"/>
  <c r="R908" i="148"/>
  <c r="R896" i="148"/>
  <c r="R884" i="148"/>
  <c r="R872" i="148"/>
  <c r="R860" i="148"/>
  <c r="R848" i="148"/>
  <c r="R836" i="148"/>
  <c r="R824" i="148"/>
  <c r="R812" i="148"/>
  <c r="R800" i="148"/>
  <c r="R788" i="148"/>
  <c r="R776" i="148"/>
  <c r="R764" i="148"/>
  <c r="R752" i="148"/>
  <c r="R740" i="148"/>
  <c r="R728" i="148"/>
  <c r="R716" i="148"/>
  <c r="R704" i="148"/>
  <c r="R692" i="148"/>
  <c r="R680" i="148"/>
  <c r="R668" i="148"/>
  <c r="R656" i="148"/>
  <c r="R644" i="148"/>
  <c r="R632" i="148"/>
  <c r="R620" i="148"/>
  <c r="R608" i="148"/>
  <c r="R596" i="148"/>
  <c r="R584" i="148"/>
  <c r="R572" i="148"/>
  <c r="R560" i="148"/>
  <c r="R548" i="148"/>
  <c r="R536" i="148"/>
  <c r="R524" i="148"/>
  <c r="R512" i="148"/>
  <c r="R500" i="148"/>
  <c r="R488" i="148"/>
  <c r="R476" i="148"/>
  <c r="R464" i="148"/>
  <c r="R452" i="148"/>
  <c r="R440" i="148"/>
  <c r="R428" i="148"/>
  <c r="R416" i="148"/>
  <c r="R404" i="148"/>
  <c r="R392" i="148"/>
  <c r="R380" i="148"/>
  <c r="R368" i="148"/>
  <c r="R356" i="148"/>
  <c r="R344" i="148"/>
  <c r="R332" i="148"/>
  <c r="R320" i="148"/>
  <c r="R308" i="148"/>
  <c r="R296" i="148"/>
  <c r="R284" i="148"/>
  <c r="R272" i="148"/>
  <c r="R260" i="148"/>
  <c r="R248" i="148"/>
  <c r="R236" i="148"/>
  <c r="R224" i="148"/>
  <c r="R212" i="148"/>
  <c r="R200" i="148"/>
  <c r="R188" i="148"/>
  <c r="R176" i="148"/>
  <c r="R164" i="148"/>
  <c r="R152" i="148"/>
  <c r="R140" i="148"/>
  <c r="R128" i="148"/>
  <c r="R116" i="148"/>
  <c r="R104" i="148"/>
  <c r="R92" i="148"/>
  <c r="R80" i="148"/>
  <c r="R68" i="148"/>
  <c r="R56" i="148"/>
  <c r="R44" i="148"/>
  <c r="R32" i="148"/>
  <c r="R20" i="148"/>
  <c r="R8" i="148"/>
  <c r="T1076" i="148"/>
  <c r="T1064" i="148"/>
  <c r="T1052" i="148"/>
  <c r="T1040" i="148"/>
  <c r="T1028" i="148"/>
  <c r="T1016" i="148"/>
  <c r="T1004" i="148"/>
  <c r="T992" i="148"/>
  <c r="T980" i="148"/>
  <c r="T968" i="148"/>
  <c r="T956" i="148"/>
  <c r="T944" i="148"/>
  <c r="T932" i="148"/>
  <c r="T920" i="148"/>
  <c r="T908" i="148"/>
  <c r="T896" i="148"/>
  <c r="T884" i="148"/>
  <c r="T872" i="148"/>
  <c r="T860" i="148"/>
  <c r="T848" i="148"/>
  <c r="T836" i="148"/>
  <c r="T824" i="148"/>
  <c r="T812" i="148"/>
  <c r="T800" i="148"/>
  <c r="T788" i="148"/>
  <c r="T776" i="148"/>
  <c r="T764" i="148"/>
  <c r="T752" i="148"/>
  <c r="T740" i="148"/>
  <c r="T728" i="148"/>
  <c r="T716" i="148"/>
  <c r="T704" i="148"/>
  <c r="T692" i="148"/>
  <c r="T680" i="148"/>
  <c r="T668" i="148"/>
  <c r="T656" i="148"/>
  <c r="T644" i="148"/>
  <c r="T632" i="148"/>
  <c r="T620" i="148"/>
  <c r="T608" i="148"/>
  <c r="T596" i="148"/>
  <c r="T584" i="148"/>
  <c r="T572" i="148"/>
  <c r="T560" i="148"/>
  <c r="T548" i="148"/>
  <c r="T536" i="148"/>
  <c r="T524" i="148"/>
  <c r="T512" i="148"/>
  <c r="T500" i="148"/>
  <c r="T488" i="148"/>
  <c r="T476" i="148"/>
  <c r="T464" i="148"/>
  <c r="T452" i="148"/>
  <c r="T440" i="148"/>
  <c r="T428" i="148"/>
  <c r="T416" i="148"/>
  <c r="T404" i="148"/>
  <c r="T392" i="148"/>
  <c r="T380" i="148"/>
  <c r="T368" i="148"/>
  <c r="T356" i="148"/>
  <c r="T344" i="148"/>
  <c r="T332" i="148"/>
  <c r="T320" i="148"/>
  <c r="T308" i="148"/>
  <c r="T296" i="148"/>
  <c r="T284" i="148"/>
  <c r="T272" i="148"/>
  <c r="T260" i="148"/>
  <c r="T248" i="148"/>
  <c r="T236" i="148"/>
  <c r="T224" i="148"/>
  <c r="T212" i="148"/>
  <c r="T176" i="148"/>
  <c r="T164" i="148"/>
  <c r="T140" i="148"/>
  <c r="T116" i="148"/>
  <c r="T104" i="148"/>
  <c r="T80" i="148"/>
  <c r="T68" i="148"/>
  <c r="T56" i="148"/>
  <c r="T32" i="148"/>
  <c r="S1064" i="148"/>
  <c r="S1052" i="148"/>
  <c r="S1040" i="148"/>
  <c r="S1028" i="148"/>
  <c r="S1004" i="148"/>
  <c r="S992" i="148"/>
  <c r="S980" i="148"/>
  <c r="S944" i="148"/>
  <c r="S920" i="148"/>
  <c r="S908" i="148"/>
  <c r="S884" i="148"/>
  <c r="S872" i="148"/>
  <c r="S860" i="148"/>
  <c r="S824" i="148"/>
  <c r="S812" i="148"/>
  <c r="S800" i="148"/>
  <c r="S788" i="148"/>
  <c r="S764" i="148"/>
  <c r="S752" i="148"/>
  <c r="S740" i="148"/>
  <c r="S728" i="148"/>
  <c r="S716" i="148"/>
  <c r="S704" i="148"/>
  <c r="S692" i="148"/>
  <c r="S680" i="148"/>
  <c r="S668" i="148"/>
  <c r="S644" i="148"/>
  <c r="S632" i="148"/>
  <c r="S620" i="148"/>
  <c r="S584" i="148"/>
  <c r="S572" i="148"/>
  <c r="S560" i="148"/>
  <c r="S536" i="148"/>
  <c r="S524" i="148"/>
  <c r="S512" i="148"/>
  <c r="S500" i="148"/>
  <c r="S488" i="148"/>
  <c r="S464" i="148"/>
  <c r="S440" i="148"/>
  <c r="S428" i="148"/>
  <c r="S404" i="148"/>
  <c r="S380" i="148"/>
  <c r="S356" i="148"/>
  <c r="S344" i="148"/>
  <c r="S320" i="148"/>
  <c r="S296" i="148"/>
  <c r="S284" i="148"/>
  <c r="S272" i="148"/>
  <c r="S247" i="148"/>
  <c r="S211" i="148"/>
  <c r="S175" i="148"/>
  <c r="S157" i="148"/>
  <c r="S139" i="148"/>
  <c r="S121" i="148"/>
  <c r="S101" i="148"/>
  <c r="S80" i="148"/>
  <c r="S61" i="148"/>
  <c r="S40" i="148"/>
  <c r="S19" i="148"/>
  <c r="Q852" i="148"/>
  <c r="R686" i="148"/>
  <c r="R386" i="148"/>
  <c r="S626" i="148"/>
  <c r="S194" i="148"/>
  <c r="S170" i="148"/>
  <c r="S90" i="148"/>
  <c r="S74" i="148"/>
  <c r="S54" i="148"/>
  <c r="S50" i="148"/>
  <c r="S30" i="148"/>
  <c r="S249" i="148"/>
  <c r="S213" i="148"/>
  <c r="S189" i="148"/>
  <c r="S153" i="148"/>
  <c r="S129" i="148"/>
  <c r="S93" i="148"/>
  <c r="S69" i="148"/>
  <c r="S33" i="148"/>
  <c r="S9" i="148"/>
  <c r="Q6" i="148"/>
  <c r="Q1073" i="148"/>
  <c r="Q1061" i="148"/>
  <c r="Q1049" i="148"/>
  <c r="Q1037" i="148"/>
  <c r="Q1025" i="148"/>
  <c r="Q1013" i="148"/>
  <c r="Q1001" i="148"/>
  <c r="Q989" i="148"/>
  <c r="Q977" i="148"/>
  <c r="Q965" i="148"/>
  <c r="Q953" i="148"/>
  <c r="Q941" i="148"/>
  <c r="Q929" i="148"/>
  <c r="Q917" i="148"/>
  <c r="Q905" i="148"/>
  <c r="Q893" i="148"/>
  <c r="Q881" i="148"/>
  <c r="Q869" i="148"/>
  <c r="Q857" i="148"/>
  <c r="Q845" i="148"/>
  <c r="Q833" i="148"/>
  <c r="Q821" i="148"/>
  <c r="Q809" i="148"/>
  <c r="Q797" i="148"/>
  <c r="Q785" i="148"/>
  <c r="Q773" i="148"/>
  <c r="Q761" i="148"/>
  <c r="Q749" i="148"/>
  <c r="Q737" i="148"/>
  <c r="Q725" i="148"/>
  <c r="Q713" i="148"/>
  <c r="Q701" i="148"/>
  <c r="Q677" i="148"/>
  <c r="Q665" i="148"/>
  <c r="Q653" i="148"/>
  <c r="Q641" i="148"/>
  <c r="Q617" i="148"/>
  <c r="Q605" i="148"/>
  <c r="Q593" i="148"/>
  <c r="Q581" i="148"/>
  <c r="Q569" i="148"/>
  <c r="Q557" i="148"/>
  <c r="Q545" i="148"/>
  <c r="Q521" i="148"/>
  <c r="Q509" i="148"/>
  <c r="Q497" i="148"/>
  <c r="Q485" i="148"/>
  <c r="Q473" i="148"/>
  <c r="Q461" i="148"/>
  <c r="Q437" i="148"/>
  <c r="Q425" i="148"/>
  <c r="Q401" i="148"/>
  <c r="Q377" i="148"/>
  <c r="Q365" i="148"/>
  <c r="Q353" i="148"/>
  <c r="Q341" i="148"/>
  <c r="Q329" i="148"/>
  <c r="Q317" i="148"/>
  <c r="Q305" i="148"/>
  <c r="Q293" i="148"/>
  <c r="Q281" i="148"/>
  <c r="Q269" i="148"/>
  <c r="Q257" i="148"/>
  <c r="Q245" i="148"/>
  <c r="Q233" i="148"/>
  <c r="Q221" i="148"/>
  <c r="Q209" i="148"/>
  <c r="Q197" i="148"/>
  <c r="Q185" i="148"/>
  <c r="Q173" i="148"/>
  <c r="Q161" i="148"/>
  <c r="Q149" i="148"/>
  <c r="Q137" i="148"/>
  <c r="Q125" i="148"/>
  <c r="Q113" i="148"/>
  <c r="Q101" i="148"/>
  <c r="Q89" i="148"/>
  <c r="Q77" i="148"/>
  <c r="Q65" i="148"/>
  <c r="Q53" i="148"/>
  <c r="Q41" i="148"/>
  <c r="Q29" i="148"/>
  <c r="Q17" i="148"/>
  <c r="R1075" i="148"/>
  <c r="R1063" i="148"/>
  <c r="R1051" i="148"/>
  <c r="R1039" i="148"/>
  <c r="R1027" i="148"/>
  <c r="R1015" i="148"/>
  <c r="R1003" i="148"/>
  <c r="R991" i="148"/>
  <c r="R979" i="148"/>
  <c r="R967" i="148"/>
  <c r="R955" i="148"/>
  <c r="R943" i="148"/>
  <c r="R931" i="148"/>
  <c r="R919" i="148"/>
  <c r="R907" i="148"/>
  <c r="R895" i="148"/>
  <c r="R883" i="148"/>
  <c r="R871" i="148"/>
  <c r="R859" i="148"/>
  <c r="R847" i="148"/>
  <c r="R835" i="148"/>
  <c r="R823" i="148"/>
  <c r="R811" i="148"/>
  <c r="R799" i="148"/>
  <c r="R787" i="148"/>
  <c r="R775" i="148"/>
  <c r="R763" i="148"/>
  <c r="R751" i="148"/>
  <c r="R739" i="148"/>
  <c r="R727" i="148"/>
  <c r="R715" i="148"/>
  <c r="R703" i="148"/>
  <c r="R691" i="148"/>
  <c r="R679" i="148"/>
  <c r="R667" i="148"/>
  <c r="R655" i="148"/>
  <c r="R643" i="148"/>
  <c r="R631" i="148"/>
  <c r="R619" i="148"/>
  <c r="R607" i="148"/>
  <c r="R595" i="148"/>
  <c r="R583" i="148"/>
  <c r="R571" i="148"/>
  <c r="R559" i="148"/>
  <c r="R547" i="148"/>
  <c r="R535" i="148"/>
  <c r="R523" i="148"/>
  <c r="R511" i="148"/>
  <c r="R499" i="148"/>
  <c r="R487" i="148"/>
  <c r="R475" i="148"/>
  <c r="R463" i="148"/>
  <c r="R451" i="148"/>
  <c r="R439" i="148"/>
  <c r="R427" i="148"/>
  <c r="R415" i="148"/>
  <c r="R403" i="148"/>
  <c r="R391" i="148"/>
  <c r="R379" i="148"/>
  <c r="R367" i="148"/>
  <c r="R355" i="148"/>
  <c r="R343" i="148"/>
  <c r="R331" i="148"/>
  <c r="R319" i="148"/>
  <c r="R307" i="148"/>
  <c r="R295" i="148"/>
  <c r="R283" i="148"/>
  <c r="R271" i="148"/>
  <c r="R259" i="148"/>
  <c r="R247" i="148"/>
  <c r="R235" i="148"/>
  <c r="R223" i="148"/>
  <c r="R211" i="148"/>
  <c r="R199" i="148"/>
  <c r="R187" i="148"/>
  <c r="R175" i="148"/>
  <c r="R163" i="148"/>
  <c r="R151" i="148"/>
  <c r="R139" i="148"/>
  <c r="R127" i="148"/>
  <c r="R115" i="148"/>
  <c r="R103" i="148"/>
  <c r="R91" i="148"/>
  <c r="R79" i="148"/>
  <c r="R67" i="148"/>
  <c r="R55" i="148"/>
  <c r="R43" i="148"/>
  <c r="R31" i="148"/>
  <c r="R19" i="148"/>
  <c r="R7" i="148"/>
  <c r="T1075" i="148"/>
  <c r="T1063" i="148"/>
  <c r="T1051" i="148"/>
  <c r="T1039" i="148"/>
  <c r="T1027" i="148"/>
  <c r="T1015" i="148"/>
  <c r="T1003" i="148"/>
  <c r="T991" i="148"/>
  <c r="T979" i="148"/>
  <c r="T967" i="148"/>
  <c r="T955" i="148"/>
  <c r="T943" i="148"/>
  <c r="T931" i="148"/>
  <c r="T919" i="148"/>
  <c r="T907" i="148"/>
  <c r="T895" i="148"/>
  <c r="T883" i="148"/>
  <c r="T871" i="148"/>
  <c r="T859" i="148"/>
  <c r="T847" i="148"/>
  <c r="T835" i="148"/>
  <c r="T823" i="148"/>
  <c r="T811" i="148"/>
  <c r="T799" i="148"/>
  <c r="T787" i="148"/>
  <c r="T775" i="148"/>
  <c r="T763" i="148"/>
  <c r="T751" i="148"/>
  <c r="T739" i="148"/>
  <c r="T727" i="148"/>
  <c r="T715" i="148"/>
  <c r="T703" i="148"/>
  <c r="T691" i="148"/>
  <c r="T679" i="148"/>
  <c r="T667" i="148"/>
  <c r="T655" i="148"/>
  <c r="T643" i="148"/>
  <c r="T631" i="148"/>
  <c r="T619" i="148"/>
  <c r="T607" i="148"/>
  <c r="T595" i="148"/>
  <c r="T583" i="148"/>
  <c r="T571" i="148"/>
  <c r="T559" i="148"/>
  <c r="T547" i="148"/>
  <c r="T535" i="148"/>
  <c r="T523" i="148"/>
  <c r="T511" i="148"/>
  <c r="T499" i="148"/>
  <c r="T487" i="148"/>
  <c r="T475" i="148"/>
  <c r="T463" i="148"/>
  <c r="T451" i="148"/>
  <c r="T439" i="148"/>
  <c r="T427" i="148"/>
  <c r="T415" i="148"/>
  <c r="T403" i="148"/>
  <c r="T391" i="148"/>
  <c r="T379" i="148"/>
  <c r="T367" i="148"/>
  <c r="T355" i="148"/>
  <c r="T343" i="148"/>
  <c r="T331" i="148"/>
  <c r="T319" i="148"/>
  <c r="T307" i="148"/>
  <c r="T295" i="148"/>
  <c r="T283" i="148"/>
  <c r="T271" i="148"/>
  <c r="T259" i="148"/>
  <c r="T235" i="148"/>
  <c r="T223" i="148"/>
  <c r="T211" i="148"/>
  <c r="T199" i="148"/>
  <c r="T187" i="148"/>
  <c r="T175" i="148"/>
  <c r="T163" i="148"/>
  <c r="T151" i="148"/>
  <c r="T139" i="148"/>
  <c r="T127" i="148"/>
  <c r="T115" i="148"/>
  <c r="T103" i="148"/>
  <c r="T91" i="148"/>
  <c r="T79" i="148"/>
  <c r="T55" i="148"/>
  <c r="T43" i="148"/>
  <c r="T31" i="148"/>
  <c r="T19" i="148"/>
  <c r="T7" i="148"/>
  <c r="S1063" i="148"/>
  <c r="S1039" i="148"/>
  <c r="S1027" i="148"/>
  <c r="S1003" i="148"/>
  <c r="S979" i="148"/>
  <c r="S967" i="148"/>
  <c r="S943" i="148"/>
  <c r="S919" i="148"/>
  <c r="S907" i="148"/>
  <c r="S883" i="148"/>
  <c r="S859" i="148"/>
  <c r="S847" i="148"/>
  <c r="S823" i="148"/>
  <c r="S799" i="148"/>
  <c r="S787" i="148"/>
  <c r="S763" i="148"/>
  <c r="S739" i="148"/>
  <c r="S727" i="148"/>
  <c r="S715" i="148"/>
  <c r="S703" i="148"/>
  <c r="S691" i="148"/>
  <c r="S679" i="148"/>
  <c r="S667" i="148"/>
  <c r="S655" i="148"/>
  <c r="S643" i="148"/>
  <c r="S631" i="148"/>
  <c r="S619" i="148"/>
  <c r="S607" i="148"/>
  <c r="S595" i="148"/>
  <c r="S583" i="148"/>
  <c r="S571" i="148"/>
  <c r="S559" i="148"/>
  <c r="S547" i="148"/>
  <c r="S535" i="148"/>
  <c r="S523" i="148"/>
  <c r="S511" i="148"/>
  <c r="S499" i="148"/>
  <c r="S487" i="148"/>
  <c r="S475" i="148"/>
  <c r="S463" i="148"/>
  <c r="S451" i="148"/>
  <c r="S439" i="148"/>
  <c r="S427" i="148"/>
  <c r="S415" i="148"/>
  <c r="S403" i="148"/>
  <c r="S391" i="148"/>
  <c r="S379" i="148"/>
  <c r="S367" i="148"/>
  <c r="S355" i="148"/>
  <c r="S343" i="148"/>
  <c r="S331" i="148"/>
  <c r="S319" i="148"/>
  <c r="S295" i="148"/>
  <c r="S283" i="148"/>
  <c r="S271" i="148"/>
  <c r="S259" i="148"/>
  <c r="S245" i="148"/>
  <c r="S228" i="148"/>
  <c r="S209" i="148"/>
  <c r="S192" i="148"/>
  <c r="S173" i="148"/>
  <c r="S156" i="148"/>
  <c r="S137" i="148"/>
  <c r="S120" i="148"/>
  <c r="S79" i="148"/>
  <c r="S58" i="148"/>
  <c r="S39" i="148"/>
  <c r="S17" i="148"/>
  <c r="Q888" i="148"/>
  <c r="Q324" i="148"/>
  <c r="S506" i="148"/>
  <c r="N360" i="148"/>
  <c r="S108" i="148"/>
  <c r="N180" i="148"/>
  <c r="S72" i="148"/>
  <c r="S48" i="148"/>
  <c r="S12" i="148"/>
  <c r="Q5" i="148"/>
  <c r="Q1072" i="148"/>
  <c r="Q1060" i="148"/>
  <c r="Q1048" i="148"/>
  <c r="Q1036" i="148"/>
  <c r="Q1024" i="148"/>
  <c r="Q1012" i="148"/>
  <c r="Q1000" i="148"/>
  <c r="Q988" i="148"/>
  <c r="Q976" i="148"/>
  <c r="Q964" i="148"/>
  <c r="Q952" i="148"/>
  <c r="Q940" i="148"/>
  <c r="Q928" i="148"/>
  <c r="Q916" i="148"/>
  <c r="Q904" i="148"/>
  <c r="Q892" i="148"/>
  <c r="Q880" i="148"/>
  <c r="Q868" i="148"/>
  <c r="Q856" i="148"/>
  <c r="Q844" i="148"/>
  <c r="Q832" i="148"/>
  <c r="Q820" i="148"/>
  <c r="Q808" i="148"/>
  <c r="Q796" i="148"/>
  <c r="Q784" i="148"/>
  <c r="Q772" i="148"/>
  <c r="Q760" i="148"/>
  <c r="Q748" i="148"/>
  <c r="Q736" i="148"/>
  <c r="Q724" i="148"/>
  <c r="Q712" i="148"/>
  <c r="Q700" i="148"/>
  <c r="Q664" i="148"/>
  <c r="Q640" i="148"/>
  <c r="Q628" i="148"/>
  <c r="Q616" i="148"/>
  <c r="Q604" i="148"/>
  <c r="Q592" i="148"/>
  <c r="Q580" i="148"/>
  <c r="Q568" i="148"/>
  <c r="Q544" i="148"/>
  <c r="Q520" i="148"/>
  <c r="Q508" i="148"/>
  <c r="Q484" i="148"/>
  <c r="Q472" i="148"/>
  <c r="Q460" i="148"/>
  <c r="Q436" i="148"/>
  <c r="Q424" i="148"/>
  <c r="Q412" i="148"/>
  <c r="Q400" i="148"/>
  <c r="Q388" i="148"/>
  <c r="Q364" i="148"/>
  <c r="Q352" i="148"/>
  <c r="Q340" i="148"/>
  <c r="Q328" i="148"/>
  <c r="Q316" i="148"/>
  <c r="Q292" i="148"/>
  <c r="Q268" i="148"/>
  <c r="Q256" i="148"/>
  <c r="Q244" i="148"/>
  <c r="Q232" i="148"/>
  <c r="Q220" i="148"/>
  <c r="Q208" i="148"/>
  <c r="Q196" i="148"/>
  <c r="Q184" i="148"/>
  <c r="Q172" i="148"/>
  <c r="Q160" i="148"/>
  <c r="Q148" i="148"/>
  <c r="Q136" i="148"/>
  <c r="Q124" i="148"/>
  <c r="Q112" i="148"/>
  <c r="Q100" i="148"/>
  <c r="Q88" i="148"/>
  <c r="Q76" i="148"/>
  <c r="Q64" i="148"/>
  <c r="Q52" i="148"/>
  <c r="Q40" i="148"/>
  <c r="Q28" i="148"/>
  <c r="Q16" i="148"/>
  <c r="R1074" i="148"/>
  <c r="R1062" i="148"/>
  <c r="R1050" i="148"/>
  <c r="R1038" i="148"/>
  <c r="R1026" i="148"/>
  <c r="R1014" i="148"/>
  <c r="R1002" i="148"/>
  <c r="R990" i="148"/>
  <c r="R978" i="148"/>
  <c r="R966" i="148"/>
  <c r="R954" i="148"/>
  <c r="R942" i="148"/>
  <c r="R930" i="148"/>
  <c r="R918" i="148"/>
  <c r="R906" i="148"/>
  <c r="R894" i="148"/>
  <c r="R882" i="148"/>
  <c r="R870" i="148"/>
  <c r="R858" i="148"/>
  <c r="R846" i="148"/>
  <c r="R834" i="148"/>
  <c r="R822" i="148"/>
  <c r="R810" i="148"/>
  <c r="R798" i="148"/>
  <c r="R786" i="148"/>
  <c r="R774" i="148"/>
  <c r="R762" i="148"/>
  <c r="R750" i="148"/>
  <c r="R738" i="148"/>
  <c r="R726" i="148"/>
  <c r="R714" i="148"/>
  <c r="R702" i="148"/>
  <c r="R690" i="148"/>
  <c r="R678" i="148"/>
  <c r="R666" i="148"/>
  <c r="R654" i="148"/>
  <c r="R642" i="148"/>
  <c r="R630" i="148"/>
  <c r="R618" i="148"/>
  <c r="R606" i="148"/>
  <c r="R594" i="148"/>
  <c r="R582" i="148"/>
  <c r="R570" i="148"/>
  <c r="R558" i="148"/>
  <c r="R546" i="148"/>
  <c r="R534" i="148"/>
  <c r="R522" i="148"/>
  <c r="R510" i="148"/>
  <c r="R498" i="148"/>
  <c r="R486" i="148"/>
  <c r="R474" i="148"/>
  <c r="R462" i="148"/>
  <c r="R450" i="148"/>
  <c r="R438" i="148"/>
  <c r="R426" i="148"/>
  <c r="R414" i="148"/>
  <c r="R402" i="148"/>
  <c r="R390" i="148"/>
  <c r="R378" i="148"/>
  <c r="R366" i="148"/>
  <c r="R354" i="148"/>
  <c r="R342" i="148"/>
  <c r="R330" i="148"/>
  <c r="R318" i="148"/>
  <c r="R306" i="148"/>
  <c r="R294" i="148"/>
  <c r="R282" i="148"/>
  <c r="R270" i="148"/>
  <c r="R258" i="148"/>
  <c r="R246" i="148"/>
  <c r="R234" i="148"/>
  <c r="R222" i="148"/>
  <c r="R210" i="148"/>
  <c r="R198" i="148"/>
  <c r="R186" i="148"/>
  <c r="R174" i="148"/>
  <c r="R162" i="148"/>
  <c r="R150" i="148"/>
  <c r="R138" i="148"/>
  <c r="R126" i="148"/>
  <c r="R114" i="148"/>
  <c r="R102" i="148"/>
  <c r="R90" i="148"/>
  <c r="R78" i="148"/>
  <c r="R66" i="148"/>
  <c r="R54" i="148"/>
  <c r="R42" i="148"/>
  <c r="R30" i="148"/>
  <c r="R18" i="148"/>
  <c r="R6" i="148"/>
  <c r="T1074" i="148"/>
  <c r="T1062" i="148"/>
  <c r="T1050" i="148"/>
  <c r="T1038" i="148"/>
  <c r="T1026" i="148"/>
  <c r="T1014" i="148"/>
  <c r="T1002" i="148"/>
  <c r="T990" i="148"/>
  <c r="T978" i="148"/>
  <c r="T966" i="148"/>
  <c r="T954" i="148"/>
  <c r="T942" i="148"/>
  <c r="T930" i="148"/>
  <c r="T918" i="148"/>
  <c r="T906" i="148"/>
  <c r="T894" i="148"/>
  <c r="T882" i="148"/>
  <c r="T870" i="148"/>
  <c r="T858" i="148"/>
  <c r="T846" i="148"/>
  <c r="T834" i="148"/>
  <c r="T822" i="148"/>
  <c r="T810" i="148"/>
  <c r="T798" i="148"/>
  <c r="T786" i="148"/>
  <c r="T774" i="148"/>
  <c r="T762" i="148"/>
  <c r="T750" i="148"/>
  <c r="T738" i="148"/>
  <c r="T726" i="148"/>
  <c r="T714" i="148"/>
  <c r="T702" i="148"/>
  <c r="T690" i="148"/>
  <c r="T678" i="148"/>
  <c r="T666" i="148"/>
  <c r="T654" i="148"/>
  <c r="T642" i="148"/>
  <c r="T630" i="148"/>
  <c r="T618" i="148"/>
  <c r="T606" i="148"/>
  <c r="T594" i="148"/>
  <c r="T582" i="148"/>
  <c r="T570" i="148"/>
  <c r="T558" i="148"/>
  <c r="T546" i="148"/>
  <c r="T534" i="148"/>
  <c r="T522" i="148"/>
  <c r="T510" i="148"/>
  <c r="T498" i="148"/>
  <c r="T486" i="148"/>
  <c r="T474" i="148"/>
  <c r="T462" i="148"/>
  <c r="T450" i="148"/>
  <c r="T438" i="148"/>
  <c r="T426" i="148"/>
  <c r="T414" i="148"/>
  <c r="T402" i="148"/>
  <c r="T390" i="148"/>
  <c r="T378" i="148"/>
  <c r="T366" i="148"/>
  <c r="T354" i="148"/>
  <c r="T342" i="148"/>
  <c r="T330" i="148"/>
  <c r="T318" i="148"/>
  <c r="T306" i="148"/>
  <c r="T294" i="148"/>
  <c r="T282" i="148"/>
  <c r="T270" i="148"/>
  <c r="T258" i="148"/>
  <c r="T246" i="148"/>
  <c r="T234" i="148"/>
  <c r="T222" i="148"/>
  <c r="T210" i="148"/>
  <c r="T198" i="148"/>
  <c r="T186" i="148"/>
  <c r="T162" i="148"/>
  <c r="T150" i="148"/>
  <c r="T138" i="148"/>
  <c r="T126" i="148"/>
  <c r="T102" i="148"/>
  <c r="T90" i="148"/>
  <c r="T78" i="148"/>
  <c r="T54" i="148"/>
  <c r="T42" i="148"/>
  <c r="T30" i="148"/>
  <c r="T18" i="148"/>
  <c r="S1074" i="148"/>
  <c r="S1038" i="148"/>
  <c r="S1026" i="148"/>
  <c r="S1014" i="148"/>
  <c r="S1002" i="148"/>
  <c r="S966" i="148"/>
  <c r="S942" i="148"/>
  <c r="S930" i="148"/>
  <c r="S918" i="148"/>
  <c r="S906" i="148"/>
  <c r="S894" i="148"/>
  <c r="S882" i="148"/>
  <c r="S870" i="148"/>
  <c r="S846" i="148"/>
  <c r="S834" i="148"/>
  <c r="S822" i="148"/>
  <c r="S810" i="148"/>
  <c r="S798" i="148"/>
  <c r="S786" i="148"/>
  <c r="S762" i="148"/>
  <c r="S750" i="148"/>
  <c r="S738" i="148"/>
  <c r="S726" i="148"/>
  <c r="S714" i="148"/>
  <c r="S702" i="148"/>
  <c r="S690" i="148"/>
  <c r="S678" i="148"/>
  <c r="S666" i="148"/>
  <c r="S654" i="148"/>
  <c r="S642" i="148"/>
  <c r="S630" i="148"/>
  <c r="S618" i="148"/>
  <c r="S606" i="148"/>
  <c r="S594" i="148"/>
  <c r="S582" i="148"/>
  <c r="S570" i="148"/>
  <c r="S558" i="148"/>
  <c r="S546" i="148"/>
  <c r="S534" i="148"/>
  <c r="S522" i="148"/>
  <c r="S510" i="148"/>
  <c r="S498" i="148"/>
  <c r="S486" i="148"/>
  <c r="S474" i="148"/>
  <c r="S462" i="148"/>
  <c r="S450" i="148"/>
  <c r="S438" i="148"/>
  <c r="S426" i="148"/>
  <c r="S414" i="148"/>
  <c r="S402" i="148"/>
  <c r="S390" i="148"/>
  <c r="S378" i="148"/>
  <c r="S366" i="148"/>
  <c r="S342" i="148"/>
  <c r="S330" i="148"/>
  <c r="S318" i="148"/>
  <c r="S294" i="148"/>
  <c r="S282" i="148"/>
  <c r="S270" i="148"/>
  <c r="S258" i="148"/>
  <c r="S244" i="148"/>
  <c r="S208" i="148"/>
  <c r="S190" i="148"/>
  <c r="S172" i="148"/>
  <c r="S136" i="148"/>
  <c r="S118" i="148"/>
  <c r="S99" i="148"/>
  <c r="S77" i="148"/>
  <c r="S56" i="148"/>
  <c r="S37" i="148"/>
  <c r="S16" i="148"/>
  <c r="Q1068" i="148"/>
  <c r="Q948" i="148"/>
  <c r="T446" i="148"/>
  <c r="S230" i="148"/>
  <c r="S210" i="148"/>
  <c r="N990" i="148"/>
  <c r="S174" i="148"/>
  <c r="S114" i="148"/>
  <c r="S227" i="148"/>
  <c r="S107" i="148"/>
  <c r="S47" i="148"/>
  <c r="Q4" i="148"/>
  <c r="Q1071" i="148"/>
  <c r="Q1059" i="148"/>
  <c r="Q1047" i="148"/>
  <c r="Q1035" i="148"/>
  <c r="Q1023" i="148"/>
  <c r="Q1011" i="148"/>
  <c r="Q999" i="148"/>
  <c r="Q987" i="148"/>
  <c r="Q975" i="148"/>
  <c r="Q963" i="148"/>
  <c r="Q951" i="148"/>
  <c r="Q939" i="148"/>
  <c r="Q927" i="148"/>
  <c r="Q903" i="148"/>
  <c r="Q891" i="148"/>
  <c r="Q879" i="148"/>
  <c r="Q867" i="148"/>
  <c r="Q855" i="148"/>
  <c r="Q843" i="148"/>
  <c r="Q831" i="148"/>
  <c r="Q819" i="148"/>
  <c r="Q807" i="148"/>
  <c r="Q795" i="148"/>
  <c r="Q783" i="148"/>
  <c r="Q771" i="148"/>
  <c r="Q759" i="148"/>
  <c r="Q747" i="148"/>
  <c r="Q735" i="148"/>
  <c r="Q723" i="148"/>
  <c r="Q711" i="148"/>
  <c r="Q699" i="148"/>
  <c r="Q687" i="148"/>
  <c r="Q675" i="148"/>
  <c r="Q663" i="148"/>
  <c r="Q651" i="148"/>
  <c r="Q639" i="148"/>
  <c r="Q627" i="148"/>
  <c r="Q615" i="148"/>
  <c r="Q603" i="148"/>
  <c r="Q591" i="148"/>
  <c r="Q579" i="148"/>
  <c r="Q567" i="148"/>
  <c r="Q555" i="148"/>
  <c r="Q543" i="148"/>
  <c r="Q531" i="148"/>
  <c r="Q519" i="148"/>
  <c r="Q507" i="148"/>
  <c r="Q495" i="148"/>
  <c r="Q483" i="148"/>
  <c r="Q471" i="148"/>
  <c r="Q459" i="148"/>
  <c r="Q447" i="148"/>
  <c r="Q435" i="148"/>
  <c r="Q423" i="148"/>
  <c r="Q411" i="148"/>
  <c r="Q399" i="148"/>
  <c r="Q387" i="148"/>
  <c r="Q375" i="148"/>
  <c r="Q363" i="148"/>
  <c r="Q351" i="148"/>
  <c r="Q339" i="148"/>
  <c r="Q315" i="148"/>
  <c r="Q303" i="148"/>
  <c r="Q291" i="148"/>
  <c r="Q279" i="148"/>
  <c r="Q267" i="148"/>
  <c r="Q255" i="148"/>
  <c r="Q243" i="148"/>
  <c r="Q231" i="148"/>
  <c r="Q219" i="148"/>
  <c r="Q207" i="148"/>
  <c r="Q195" i="148"/>
  <c r="Q183" i="148"/>
  <c r="Q171" i="148"/>
  <c r="Q159" i="148"/>
  <c r="Q147" i="148"/>
  <c r="Q135" i="148"/>
  <c r="Q123" i="148"/>
  <c r="Q111" i="148"/>
  <c r="Q99" i="148"/>
  <c r="Q75" i="148"/>
  <c r="Q63" i="148"/>
  <c r="Q51" i="148"/>
  <c r="Q39" i="148"/>
  <c r="Q27" i="148"/>
  <c r="Q15" i="148"/>
  <c r="R1073" i="148"/>
  <c r="R1061" i="148"/>
  <c r="R1049" i="148"/>
  <c r="R1037" i="148"/>
  <c r="R1025" i="148"/>
  <c r="R1013" i="148"/>
  <c r="R1001" i="148"/>
  <c r="R989" i="148"/>
  <c r="R977" i="148"/>
  <c r="R965" i="148"/>
  <c r="R953" i="148"/>
  <c r="R941" i="148"/>
  <c r="R929" i="148"/>
  <c r="R917" i="148"/>
  <c r="R905" i="148"/>
  <c r="R893" i="148"/>
  <c r="R881" i="148"/>
  <c r="R869" i="148"/>
  <c r="R857" i="148"/>
  <c r="R845" i="148"/>
  <c r="R833" i="148"/>
  <c r="R821" i="148"/>
  <c r="R809" i="148"/>
  <c r="R797" i="148"/>
  <c r="R785" i="148"/>
  <c r="R773" i="148"/>
  <c r="R761" i="148"/>
  <c r="R749" i="148"/>
  <c r="R737" i="148"/>
  <c r="R725" i="148"/>
  <c r="R713" i="148"/>
  <c r="R701" i="148"/>
  <c r="R689" i="148"/>
  <c r="R677" i="148"/>
  <c r="R665" i="148"/>
  <c r="R653" i="148"/>
  <c r="R641" i="148"/>
  <c r="R629" i="148"/>
  <c r="R617" i="148"/>
  <c r="R605" i="148"/>
  <c r="R593" i="148"/>
  <c r="R581" i="148"/>
  <c r="R569" i="148"/>
  <c r="R557" i="148"/>
  <c r="R545" i="148"/>
  <c r="R533" i="148"/>
  <c r="R521" i="148"/>
  <c r="R509" i="148"/>
  <c r="R497" i="148"/>
  <c r="R485" i="148"/>
  <c r="R473" i="148"/>
  <c r="R461" i="148"/>
  <c r="R449" i="148"/>
  <c r="R437" i="148"/>
  <c r="R425" i="148"/>
  <c r="R413" i="148"/>
  <c r="R401" i="148"/>
  <c r="R389" i="148"/>
  <c r="R377" i="148"/>
  <c r="R365" i="148"/>
  <c r="R353" i="148"/>
  <c r="R341" i="148"/>
  <c r="R329" i="148"/>
  <c r="R317" i="148"/>
  <c r="R305" i="148"/>
  <c r="R293" i="148"/>
  <c r="R281" i="148"/>
  <c r="R269" i="148"/>
  <c r="R257" i="148"/>
  <c r="R245" i="148"/>
  <c r="R233" i="148"/>
  <c r="R221" i="148"/>
  <c r="R209" i="148"/>
  <c r="R197" i="148"/>
  <c r="R185" i="148"/>
  <c r="R173" i="148"/>
  <c r="R161" i="148"/>
  <c r="R149" i="148"/>
  <c r="R137" i="148"/>
  <c r="R125" i="148"/>
  <c r="R113" i="148"/>
  <c r="R101" i="148"/>
  <c r="R89" i="148"/>
  <c r="R77" i="148"/>
  <c r="R65" i="148"/>
  <c r="R53" i="148"/>
  <c r="R41" i="148"/>
  <c r="R29" i="148"/>
  <c r="R17" i="148"/>
  <c r="R5" i="148"/>
  <c r="T1073" i="148"/>
  <c r="T1061" i="148"/>
  <c r="T1049" i="148"/>
  <c r="T1037" i="148"/>
  <c r="T1025" i="148"/>
  <c r="T1013" i="148"/>
  <c r="T1001" i="148"/>
  <c r="T989" i="148"/>
  <c r="T977" i="148"/>
  <c r="T965" i="148"/>
  <c r="T953" i="148"/>
  <c r="T941" i="148"/>
  <c r="T929" i="148"/>
  <c r="T917" i="148"/>
  <c r="T905" i="148"/>
  <c r="T893" i="148"/>
  <c r="T881" i="148"/>
  <c r="T869" i="148"/>
  <c r="T857" i="148"/>
  <c r="T845" i="148"/>
  <c r="T833" i="148"/>
  <c r="T821" i="148"/>
  <c r="T809" i="148"/>
  <c r="T797" i="148"/>
  <c r="T785" i="148"/>
  <c r="T773" i="148"/>
  <c r="T761" i="148"/>
  <c r="T749" i="148"/>
  <c r="T737" i="148"/>
  <c r="T725" i="148"/>
  <c r="T713" i="148"/>
  <c r="T701" i="148"/>
  <c r="T689" i="148"/>
  <c r="T677" i="148"/>
  <c r="T665" i="148"/>
  <c r="T653" i="148"/>
  <c r="T641" i="148"/>
  <c r="T629" i="148"/>
  <c r="T617" i="148"/>
  <c r="T605" i="148"/>
  <c r="T593" i="148"/>
  <c r="T581" i="148"/>
  <c r="T569" i="148"/>
  <c r="T557" i="148"/>
  <c r="T545" i="148"/>
  <c r="T533" i="148"/>
  <c r="T521" i="148"/>
  <c r="T509" i="148"/>
  <c r="T497" i="148"/>
  <c r="T485" i="148"/>
  <c r="T473" i="148"/>
  <c r="T461" i="148"/>
  <c r="T449" i="148"/>
  <c r="T437" i="148"/>
  <c r="T425" i="148"/>
  <c r="T413" i="148"/>
  <c r="T401" i="148"/>
  <c r="T389" i="148"/>
  <c r="T377" i="148"/>
  <c r="T365" i="148"/>
  <c r="T353" i="148"/>
  <c r="T341" i="148"/>
  <c r="T329" i="148"/>
  <c r="T317" i="148"/>
  <c r="T305" i="148"/>
  <c r="T293" i="148"/>
  <c r="T281" i="148"/>
  <c r="T269" i="148"/>
  <c r="T257" i="148"/>
  <c r="T245" i="148"/>
  <c r="T233" i="148"/>
  <c r="T221" i="148"/>
  <c r="T209" i="148"/>
  <c r="T197" i="148"/>
  <c r="T185" i="148"/>
  <c r="T173" i="148"/>
  <c r="T161" i="148"/>
  <c r="T149" i="148"/>
  <c r="T137" i="148"/>
  <c r="T125" i="148"/>
  <c r="T113" i="148"/>
  <c r="T101" i="148"/>
  <c r="T89" i="148"/>
  <c r="T77" i="148"/>
  <c r="T65" i="148"/>
  <c r="T53" i="148"/>
  <c r="T41" i="148"/>
  <c r="T29" i="148"/>
  <c r="T17" i="148"/>
  <c r="T5" i="148"/>
  <c r="S1073" i="148"/>
  <c r="S1061" i="148"/>
  <c r="S1049" i="148"/>
  <c r="S1037" i="148"/>
  <c r="S1025" i="148"/>
  <c r="S1013" i="148"/>
  <c r="S1001" i="148"/>
  <c r="S989" i="148"/>
  <c r="S977" i="148"/>
  <c r="S965" i="148"/>
  <c r="S953" i="148"/>
  <c r="S941" i="148"/>
  <c r="S929" i="148"/>
  <c r="S917" i="148"/>
  <c r="S905" i="148"/>
  <c r="S893" i="148"/>
  <c r="S881" i="148"/>
  <c r="S869" i="148"/>
  <c r="S857" i="148"/>
  <c r="S845" i="148"/>
  <c r="S833" i="148"/>
  <c r="S821" i="148"/>
  <c r="S809" i="148"/>
  <c r="S797" i="148"/>
  <c r="S785" i="148"/>
  <c r="S773" i="148"/>
  <c r="S761" i="148"/>
  <c r="S749" i="148"/>
  <c r="S737" i="148"/>
  <c r="S725" i="148"/>
  <c r="S713" i="148"/>
  <c r="S701" i="148"/>
  <c r="S689" i="148"/>
  <c r="S677" i="148"/>
  <c r="S665" i="148"/>
  <c r="S641" i="148"/>
  <c r="S629" i="148"/>
  <c r="S617" i="148"/>
  <c r="S605" i="148"/>
  <c r="S581" i="148"/>
  <c r="S557" i="148"/>
  <c r="S545" i="148"/>
  <c r="S533" i="148"/>
  <c r="S521" i="148"/>
  <c r="S497" i="148"/>
  <c r="S485" i="148"/>
  <c r="S461" i="148"/>
  <c r="S449" i="148"/>
  <c r="S437" i="148"/>
  <c r="S425" i="148"/>
  <c r="S413" i="148"/>
  <c r="S401" i="148"/>
  <c r="S389" i="148"/>
  <c r="S377" i="148"/>
  <c r="S365" i="148"/>
  <c r="S353" i="148"/>
  <c r="S341" i="148"/>
  <c r="S329" i="148"/>
  <c r="S317" i="148"/>
  <c r="S305" i="148"/>
  <c r="S293" i="148"/>
  <c r="S281" i="148"/>
  <c r="S269" i="148"/>
  <c r="S257" i="148"/>
  <c r="S243" i="148"/>
  <c r="S224" i="148"/>
  <c r="S207" i="148"/>
  <c r="S188" i="148"/>
  <c r="S171" i="148"/>
  <c r="S152" i="148"/>
  <c r="S135" i="148"/>
  <c r="S116" i="148"/>
  <c r="S97" i="148"/>
  <c r="S76" i="148"/>
  <c r="S55" i="148"/>
  <c r="S34" i="148"/>
  <c r="S15" i="148"/>
  <c r="Q300" i="148"/>
  <c r="Q180" i="148"/>
  <c r="Q84" i="148"/>
  <c r="R506" i="148"/>
  <c r="T566" i="148"/>
  <c r="S14" i="148"/>
  <c r="S167" i="148"/>
  <c r="S206" i="148"/>
  <c r="S146" i="148"/>
  <c r="S126" i="148"/>
  <c r="N540" i="148"/>
  <c r="S66" i="148"/>
  <c r="S26" i="148"/>
  <c r="S6" i="148"/>
  <c r="Q3" i="148"/>
  <c r="Q1070" i="148"/>
  <c r="Q1058" i="148"/>
  <c r="Q1046" i="148"/>
  <c r="Q1034" i="148"/>
  <c r="Q1022" i="148"/>
  <c r="Q1010" i="148"/>
  <c r="Q998" i="148"/>
  <c r="Q986" i="148"/>
  <c r="Q974" i="148"/>
  <c r="Q962" i="148"/>
  <c r="Q950" i="148"/>
  <c r="Q938" i="148"/>
  <c r="Q926" i="148"/>
  <c r="Q914" i="148"/>
  <c r="Q902" i="148"/>
  <c r="Q890" i="148"/>
  <c r="Q878" i="148"/>
  <c r="Q866" i="148"/>
  <c r="Q854" i="148"/>
  <c r="Q842" i="148"/>
  <c r="Q830" i="148"/>
  <c r="Q818" i="148"/>
  <c r="Q806" i="148"/>
  <c r="Q794" i="148"/>
  <c r="Q782" i="148"/>
  <c r="Q770" i="148"/>
  <c r="Q758" i="148"/>
  <c r="Q746" i="148"/>
  <c r="Q734" i="148"/>
  <c r="Q722" i="148"/>
  <c r="Q710" i="148"/>
  <c r="Q698" i="148"/>
  <c r="Q686" i="148"/>
  <c r="Q674" i="148"/>
  <c r="Q662" i="148"/>
  <c r="Q650" i="148"/>
  <c r="Q638" i="148"/>
  <c r="Q626" i="148"/>
  <c r="Q614" i="148"/>
  <c r="Q602" i="148"/>
  <c r="Q590" i="148"/>
  <c r="Q578" i="148"/>
  <c r="Q566" i="148"/>
  <c r="Q554" i="148"/>
  <c r="Q542" i="148"/>
  <c r="Q530" i="148"/>
  <c r="Q518" i="148"/>
  <c r="Q506" i="148"/>
  <c r="Q494" i="148"/>
  <c r="Q482" i="148"/>
  <c r="Q470" i="148"/>
  <c r="Q458" i="148"/>
  <c r="Q446" i="148"/>
  <c r="Q434" i="148"/>
  <c r="Q422" i="148"/>
  <c r="Q410" i="148"/>
  <c r="Q398" i="148"/>
  <c r="Q386" i="148"/>
  <c r="Q374" i="148"/>
  <c r="Q362" i="148"/>
  <c r="Q350" i="148"/>
  <c r="Q338" i="148"/>
  <c r="Q326" i="148"/>
  <c r="Q314" i="148"/>
  <c r="Q302" i="148"/>
  <c r="Q290" i="148"/>
  <c r="Q278" i="148"/>
  <c r="Q266" i="148"/>
  <c r="Q254" i="148"/>
  <c r="Q242" i="148"/>
  <c r="Q230" i="148"/>
  <c r="Q218" i="148"/>
  <c r="Q206" i="148"/>
  <c r="Q194" i="148"/>
  <c r="Q182" i="148"/>
  <c r="Q170" i="148"/>
  <c r="Q158" i="148"/>
  <c r="Q146" i="148"/>
  <c r="Q134" i="148"/>
  <c r="Q122" i="148"/>
  <c r="Q110" i="148"/>
  <c r="Q98" i="148"/>
  <c r="Q86" i="148"/>
  <c r="Q74" i="148"/>
  <c r="Q62" i="148"/>
  <c r="Q50" i="148"/>
  <c r="Q38" i="148"/>
  <c r="Q26" i="148"/>
  <c r="Q14" i="148"/>
  <c r="R1072" i="148"/>
  <c r="R1060" i="148"/>
  <c r="R1048" i="148"/>
  <c r="R1036" i="148"/>
  <c r="R1024" i="148"/>
  <c r="R1012" i="148"/>
  <c r="R1000" i="148"/>
  <c r="R988" i="148"/>
  <c r="R976" i="148"/>
  <c r="R964" i="148"/>
  <c r="R952" i="148"/>
  <c r="R940" i="148"/>
  <c r="R928" i="148"/>
  <c r="R916" i="148"/>
  <c r="R904" i="148"/>
  <c r="R892" i="148"/>
  <c r="R880" i="148"/>
  <c r="R868" i="148"/>
  <c r="R856" i="148"/>
  <c r="R844" i="148"/>
  <c r="R832" i="148"/>
  <c r="R820" i="148"/>
  <c r="R808" i="148"/>
  <c r="R796" i="148"/>
  <c r="R784" i="148"/>
  <c r="R772" i="148"/>
  <c r="R760" i="148"/>
  <c r="R748" i="148"/>
  <c r="R736" i="148"/>
  <c r="R724" i="148"/>
  <c r="R712" i="148"/>
  <c r="R700" i="148"/>
  <c r="R688" i="148"/>
  <c r="R676" i="148"/>
  <c r="R664" i="148"/>
  <c r="R652" i="148"/>
  <c r="R640" i="148"/>
  <c r="R628" i="148"/>
  <c r="R616" i="148"/>
  <c r="R604" i="148"/>
  <c r="R592" i="148"/>
  <c r="R580" i="148"/>
  <c r="R568" i="148"/>
  <c r="R556" i="148"/>
  <c r="R544" i="148"/>
  <c r="R532" i="148"/>
  <c r="R520" i="148"/>
  <c r="R508" i="148"/>
  <c r="R496" i="148"/>
  <c r="R484" i="148"/>
  <c r="R472" i="148"/>
  <c r="R460" i="148"/>
  <c r="R448" i="148"/>
  <c r="R436" i="148"/>
  <c r="R424" i="148"/>
  <c r="R412" i="148"/>
  <c r="R400" i="148"/>
  <c r="R388" i="148"/>
  <c r="R376" i="148"/>
  <c r="R364" i="148"/>
  <c r="R352" i="148"/>
  <c r="R340" i="148"/>
  <c r="R328" i="148"/>
  <c r="R316" i="148"/>
  <c r="R304" i="148"/>
  <c r="R292" i="148"/>
  <c r="R280" i="148"/>
  <c r="R268" i="148"/>
  <c r="R256" i="148"/>
  <c r="R244" i="148"/>
  <c r="R232" i="148"/>
  <c r="R220" i="148"/>
  <c r="R208" i="148"/>
  <c r="R196" i="148"/>
  <c r="R184" i="148"/>
  <c r="R172" i="148"/>
  <c r="R160" i="148"/>
  <c r="R148" i="148"/>
  <c r="R136" i="148"/>
  <c r="R124" i="148"/>
  <c r="R112" i="148"/>
  <c r="R100" i="148"/>
  <c r="R88" i="148"/>
  <c r="R76" i="148"/>
  <c r="R64" i="148"/>
  <c r="R52" i="148"/>
  <c r="R40" i="148"/>
  <c r="R28" i="148"/>
  <c r="R16" i="148"/>
  <c r="R4" i="148"/>
  <c r="T1072" i="148"/>
  <c r="T1060" i="148"/>
  <c r="T1048" i="148"/>
  <c r="T1036" i="148"/>
  <c r="T1024" i="148"/>
  <c r="T1012" i="148"/>
  <c r="T1000" i="148"/>
  <c r="T988" i="148"/>
  <c r="T976" i="148"/>
  <c r="T964" i="148"/>
  <c r="T952" i="148"/>
  <c r="T940" i="148"/>
  <c r="T928" i="148"/>
  <c r="T916" i="148"/>
  <c r="T904" i="148"/>
  <c r="T892" i="148"/>
  <c r="T880" i="148"/>
  <c r="T868" i="148"/>
  <c r="T856" i="148"/>
  <c r="T844" i="148"/>
  <c r="T832" i="148"/>
  <c r="T820" i="148"/>
  <c r="T808" i="148"/>
  <c r="T796" i="148"/>
  <c r="T784" i="148"/>
  <c r="T772" i="148"/>
  <c r="T760" i="148"/>
  <c r="T748" i="148"/>
  <c r="T736" i="148"/>
  <c r="T724" i="148"/>
  <c r="T712" i="148"/>
  <c r="T700" i="148"/>
  <c r="T688" i="148"/>
  <c r="T676" i="148"/>
  <c r="T664" i="148"/>
  <c r="T652" i="148"/>
  <c r="T640" i="148"/>
  <c r="T628" i="148"/>
  <c r="T616" i="148"/>
  <c r="T604" i="148"/>
  <c r="T592" i="148"/>
  <c r="T580" i="148"/>
  <c r="T568" i="148"/>
  <c r="T556" i="148"/>
  <c r="T544" i="148"/>
  <c r="T532" i="148"/>
  <c r="T520" i="148"/>
  <c r="T508" i="148"/>
  <c r="T496" i="148"/>
  <c r="T484" i="148"/>
  <c r="T472" i="148"/>
  <c r="T460" i="148"/>
  <c r="T448" i="148"/>
  <c r="T436" i="148"/>
  <c r="T424" i="148"/>
  <c r="T412" i="148"/>
  <c r="T400" i="148"/>
  <c r="T388" i="148"/>
  <c r="T376" i="148"/>
  <c r="T364" i="148"/>
  <c r="T352" i="148"/>
  <c r="T340" i="148"/>
  <c r="T328" i="148"/>
  <c r="T316" i="148"/>
  <c r="T304" i="148"/>
  <c r="T292" i="148"/>
  <c r="T280" i="148"/>
  <c r="T268" i="148"/>
  <c r="T256" i="148"/>
  <c r="T244" i="148"/>
  <c r="T232" i="148"/>
  <c r="T220" i="148"/>
  <c r="T208" i="148"/>
  <c r="T196" i="148"/>
  <c r="T184" i="148"/>
  <c r="T172" i="148"/>
  <c r="T160" i="148"/>
  <c r="T148" i="148"/>
  <c r="T136" i="148"/>
  <c r="T124" i="148"/>
  <c r="T112" i="148"/>
  <c r="T100" i="148"/>
  <c r="T88" i="148"/>
  <c r="T76" i="148"/>
  <c r="T64" i="148"/>
  <c r="T52" i="148"/>
  <c r="T40" i="148"/>
  <c r="T28" i="148"/>
  <c r="T16" i="148"/>
  <c r="T4" i="148"/>
  <c r="S1072" i="148"/>
  <c r="S1060" i="148"/>
  <c r="S1048" i="148"/>
  <c r="S1036" i="148"/>
  <c r="S1024" i="148"/>
  <c r="S1012" i="148"/>
  <c r="S1000" i="148"/>
  <c r="S988" i="148"/>
  <c r="S976" i="148"/>
  <c r="S964" i="148"/>
  <c r="S952" i="148"/>
  <c r="S940" i="148"/>
  <c r="S928" i="148"/>
  <c r="S916" i="148"/>
  <c r="S904" i="148"/>
  <c r="S892" i="148"/>
  <c r="S880" i="148"/>
  <c r="S868" i="148"/>
  <c r="S856" i="148"/>
  <c r="S844" i="148"/>
  <c r="S832" i="148"/>
  <c r="S820" i="148"/>
  <c r="S808" i="148"/>
  <c r="S796" i="148"/>
  <c r="S784" i="148"/>
  <c r="S772" i="148"/>
  <c r="S760" i="148"/>
  <c r="S748" i="148"/>
  <c r="S736" i="148"/>
  <c r="S724" i="148"/>
  <c r="S712" i="148"/>
  <c r="S700" i="148"/>
  <c r="S688" i="148"/>
  <c r="S676" i="148"/>
  <c r="S664" i="148"/>
  <c r="S652" i="148"/>
  <c r="S640" i="148"/>
  <c r="S628" i="148"/>
  <c r="S616" i="148"/>
  <c r="S604" i="148"/>
  <c r="S592" i="148"/>
  <c r="S580" i="148"/>
  <c r="S568" i="148"/>
  <c r="S556" i="148"/>
  <c r="S544" i="148"/>
  <c r="S532" i="148"/>
  <c r="S520" i="148"/>
  <c r="S508" i="148"/>
  <c r="S496" i="148"/>
  <c r="S484" i="148"/>
  <c r="S472" i="148"/>
  <c r="S460" i="148"/>
  <c r="S448" i="148"/>
  <c r="S436" i="148"/>
  <c r="S424" i="148"/>
  <c r="S412" i="148"/>
  <c r="S400" i="148"/>
  <c r="S388" i="148"/>
  <c r="S376" i="148"/>
  <c r="S364" i="148"/>
  <c r="S352" i="148"/>
  <c r="S340" i="148"/>
  <c r="S328" i="148"/>
  <c r="S316" i="148"/>
  <c r="S304" i="148"/>
  <c r="S292" i="148"/>
  <c r="S280" i="148"/>
  <c r="S268" i="148"/>
  <c r="S256" i="148"/>
  <c r="S241" i="148"/>
  <c r="S223" i="148"/>
  <c r="S205" i="148"/>
  <c r="S187" i="148"/>
  <c r="S169" i="148"/>
  <c r="S151" i="148"/>
  <c r="S133" i="148"/>
  <c r="S115" i="148"/>
  <c r="S94" i="148"/>
  <c r="S75" i="148"/>
  <c r="S53" i="148"/>
  <c r="S32" i="148"/>
  <c r="S13" i="148"/>
  <c r="H40" i="203" l="1"/>
  <c r="AM40" i="203" s="1"/>
  <c r="H80" i="203"/>
  <c r="AM80" i="203" s="1"/>
  <c r="H88" i="203"/>
  <c r="AM88" i="203" s="1"/>
  <c r="H208" i="203"/>
  <c r="AM208" i="203" s="1"/>
  <c r="H240" i="203"/>
  <c r="AM240" i="203" s="1"/>
  <c r="H272" i="203"/>
  <c r="AM272" i="203" s="1"/>
  <c r="H312" i="203"/>
  <c r="AM312" i="203" s="1"/>
  <c r="H376" i="203"/>
  <c r="AM376" i="203" s="1"/>
  <c r="H401" i="203"/>
  <c r="AM401" i="203" s="1"/>
  <c r="H475" i="203"/>
  <c r="AM475" i="203" s="1"/>
  <c r="H499" i="203"/>
  <c r="AM499" i="203" s="1"/>
  <c r="H531" i="203"/>
  <c r="AM531" i="203" s="1"/>
  <c r="H539" i="203"/>
  <c r="AM539" i="203" s="1"/>
  <c r="H555" i="203"/>
  <c r="AM555" i="203" s="1"/>
  <c r="H579" i="203"/>
  <c r="AM579" i="203" s="1"/>
  <c r="H755" i="203"/>
  <c r="AM755" i="203" s="1"/>
  <c r="H787" i="203"/>
  <c r="AM787" i="203" s="1"/>
  <c r="H852" i="203"/>
  <c r="AM852" i="203" s="1"/>
  <c r="H916" i="203"/>
  <c r="AM916" i="203" s="1"/>
  <c r="H956" i="203"/>
  <c r="AM956" i="203" s="1"/>
  <c r="H964" i="203"/>
  <c r="AM964" i="203" s="1"/>
  <c r="H420" i="203"/>
  <c r="AM420" i="203" s="1"/>
  <c r="H669" i="203"/>
  <c r="AM669" i="203" s="1"/>
  <c r="H805" i="203"/>
  <c r="AM805" i="203" s="1"/>
  <c r="H51" i="203"/>
  <c r="AM51" i="203" s="1"/>
  <c r="H123" i="203"/>
  <c r="AM123" i="203" s="1"/>
  <c r="H219" i="203"/>
  <c r="AM219" i="203" s="1"/>
  <c r="H879" i="203"/>
  <c r="AM879" i="203" s="1"/>
  <c r="H1023" i="203"/>
  <c r="AM1023" i="203" s="1"/>
  <c r="H221" i="203"/>
  <c r="AM221" i="203" s="1"/>
  <c r="H381" i="203"/>
  <c r="AM381" i="203" s="1"/>
  <c r="H480" i="203"/>
  <c r="AM480" i="203" s="1"/>
  <c r="H824" i="203"/>
  <c r="AM824" i="203" s="1"/>
  <c r="H49" i="203"/>
  <c r="AM49" i="203" s="1"/>
  <c r="H113" i="203"/>
  <c r="AM113" i="203" s="1"/>
  <c r="H153" i="203"/>
  <c r="AM153" i="203" s="1"/>
  <c r="H177" i="203"/>
  <c r="AM177" i="203" s="1"/>
  <c r="H225" i="203"/>
  <c r="AM225" i="203" s="1"/>
  <c r="H329" i="203"/>
  <c r="AM329" i="203" s="1"/>
  <c r="H436" i="203"/>
  <c r="AM436" i="203" s="1"/>
  <c r="H468" i="203"/>
  <c r="AM468" i="203" s="1"/>
  <c r="H524" i="203"/>
  <c r="AM524" i="203" s="1"/>
  <c r="H636" i="203"/>
  <c r="AM636" i="203" s="1"/>
  <c r="H676" i="203"/>
  <c r="AM676" i="203" s="1"/>
  <c r="H700" i="203"/>
  <c r="AM700" i="203" s="1"/>
  <c r="H740" i="203"/>
  <c r="AM740" i="203" s="1"/>
  <c r="H780" i="203"/>
  <c r="AM780" i="203" s="1"/>
  <c r="H845" i="203"/>
  <c r="AM845" i="203" s="1"/>
  <c r="H901" i="203"/>
  <c r="AM901" i="203" s="1"/>
  <c r="H781" i="203"/>
  <c r="AM781" i="203" s="1"/>
  <c r="H59" i="203"/>
  <c r="AM59" i="203" s="1"/>
  <c r="H1055" i="203"/>
  <c r="AM1055" i="203" s="1"/>
  <c r="H881" i="203"/>
  <c r="AM881" i="203" s="1"/>
  <c r="H130" i="203"/>
  <c r="AM130" i="203" s="1"/>
  <c r="H210" i="203"/>
  <c r="AM210" i="203" s="1"/>
  <c r="H346" i="203"/>
  <c r="AM346" i="203" s="1"/>
  <c r="H477" i="203"/>
  <c r="AM477" i="203" s="1"/>
  <c r="H605" i="203"/>
  <c r="AM605" i="203" s="1"/>
  <c r="H829" i="203"/>
  <c r="AM829" i="203" s="1"/>
  <c r="H958" i="203"/>
  <c r="AM958" i="203" s="1"/>
  <c r="H19" i="203"/>
  <c r="AM19" i="203" s="1"/>
  <c r="H179" i="203"/>
  <c r="AM179" i="203" s="1"/>
  <c r="H251" i="203"/>
  <c r="AM251" i="203" s="1"/>
  <c r="H388" i="203"/>
  <c r="AM388" i="203" s="1"/>
  <c r="H622" i="203"/>
  <c r="AM622" i="203" s="1"/>
  <c r="H857" i="203"/>
  <c r="AM857" i="203" s="1"/>
  <c r="H993" i="203"/>
  <c r="AM993" i="203" s="1"/>
  <c r="H36" i="203"/>
  <c r="AM36" i="203" s="1"/>
  <c r="H308" i="203"/>
  <c r="AM308" i="203" s="1"/>
  <c r="H439" i="203"/>
  <c r="AM439" i="203" s="1"/>
  <c r="H487" i="203"/>
  <c r="AM487" i="203" s="1"/>
  <c r="H511" i="203"/>
  <c r="AM511" i="203" s="1"/>
  <c r="H527" i="203"/>
  <c r="AM527" i="203" s="1"/>
  <c r="H535" i="203"/>
  <c r="AM535" i="203" s="1"/>
  <c r="H655" i="203"/>
  <c r="AM655" i="203" s="1"/>
  <c r="H751" i="203"/>
  <c r="AM751" i="203" s="1"/>
  <c r="H960" i="203"/>
  <c r="AM960" i="203" s="1"/>
  <c r="H1064" i="203"/>
  <c r="AM1064" i="203" s="1"/>
  <c r="H945" i="203"/>
  <c r="AM945" i="203" s="1"/>
  <c r="H62" i="203"/>
  <c r="AM62" i="203" s="1"/>
  <c r="H86" i="203"/>
  <c r="AM86" i="203" s="1"/>
  <c r="H134" i="203"/>
  <c r="AM134" i="203" s="1"/>
  <c r="H158" i="203"/>
  <c r="AM158" i="203" s="1"/>
  <c r="H198" i="203"/>
  <c r="AM198" i="203" s="1"/>
  <c r="H230" i="203"/>
  <c r="AM230" i="203" s="1"/>
  <c r="H302" i="203"/>
  <c r="AM302" i="203" s="1"/>
  <c r="H407" i="203"/>
  <c r="AM407" i="203" s="1"/>
  <c r="H449" i="203"/>
  <c r="AM449" i="203" s="1"/>
  <c r="H521" i="203"/>
  <c r="AM521" i="203" s="1"/>
  <c r="H601" i="203"/>
  <c r="AM601" i="203" s="1"/>
  <c r="H705" i="203"/>
  <c r="AM705" i="203" s="1"/>
  <c r="H729" i="203"/>
  <c r="AM729" i="203" s="1"/>
  <c r="H753" i="203"/>
  <c r="AM753" i="203" s="1"/>
  <c r="H817" i="203"/>
  <c r="AM817" i="203" s="1"/>
  <c r="H922" i="203"/>
  <c r="AM922" i="203" s="1"/>
  <c r="H1050" i="203"/>
  <c r="AM1050" i="203" s="1"/>
  <c r="H83" i="203"/>
  <c r="AM83" i="203" s="1"/>
  <c r="H534" i="203"/>
  <c r="AM534" i="203" s="1"/>
  <c r="H614" i="203"/>
  <c r="AM614" i="203" s="1"/>
  <c r="H23" i="203"/>
  <c r="AM23" i="203" s="1"/>
  <c r="H111" i="203"/>
  <c r="AM111" i="203" s="1"/>
  <c r="H175" i="203"/>
  <c r="AM175" i="203" s="1"/>
  <c r="H247" i="203"/>
  <c r="AM247" i="203" s="1"/>
  <c r="H287" i="203"/>
  <c r="AM287" i="203" s="1"/>
  <c r="H311" i="203"/>
  <c r="AM311" i="203" s="1"/>
  <c r="H351" i="203"/>
  <c r="AM351" i="203" s="1"/>
  <c r="H375" i="203"/>
  <c r="AM375" i="203" s="1"/>
  <c r="H425" i="203"/>
  <c r="AM425" i="203" s="1"/>
  <c r="H626" i="203"/>
  <c r="AM626" i="203" s="1"/>
  <c r="H634" i="203"/>
  <c r="AM634" i="203" s="1"/>
  <c r="H706" i="203"/>
  <c r="AM706" i="203" s="1"/>
  <c r="H762" i="203"/>
  <c r="AM762" i="203" s="1"/>
  <c r="H786" i="203"/>
  <c r="AM786" i="203" s="1"/>
  <c r="H826" i="203"/>
  <c r="AM826" i="203" s="1"/>
  <c r="H907" i="203"/>
  <c r="AM907" i="203" s="1"/>
  <c r="H963" i="203"/>
  <c r="AM963" i="203" s="1"/>
  <c r="H995" i="203"/>
  <c r="AM995" i="203" s="1"/>
  <c r="H1051" i="203"/>
  <c r="AM1051" i="203" s="1"/>
  <c r="H170" i="203"/>
  <c r="AM170" i="203" s="1"/>
  <c r="H218" i="203"/>
  <c r="AM218" i="203" s="1"/>
  <c r="H629" i="203"/>
  <c r="AM629" i="203" s="1"/>
  <c r="H725" i="203"/>
  <c r="AM725" i="203" s="1"/>
  <c r="H982" i="203"/>
  <c r="AM982" i="203" s="1"/>
  <c r="H919" i="203"/>
  <c r="AM919" i="203" s="1"/>
  <c r="H85" i="203"/>
  <c r="AM85" i="203" s="1"/>
  <c r="H333" i="203"/>
  <c r="AM333" i="203" s="1"/>
  <c r="H16" i="203"/>
  <c r="AM16" i="203" s="1"/>
  <c r="H56" i="203"/>
  <c r="AM56" i="203" s="1"/>
  <c r="H96" i="203"/>
  <c r="AM96" i="203" s="1"/>
  <c r="H160" i="203"/>
  <c r="AM160" i="203" s="1"/>
  <c r="H168" i="203"/>
  <c r="AM168" i="203" s="1"/>
  <c r="H184" i="203"/>
  <c r="AM184" i="203" s="1"/>
  <c r="H619" i="203"/>
  <c r="AM619" i="203" s="1"/>
  <c r="H643" i="203"/>
  <c r="AM643" i="203" s="1"/>
  <c r="H667" i="203"/>
  <c r="AM667" i="203" s="1"/>
  <c r="H771" i="203"/>
  <c r="AM771" i="203" s="1"/>
  <c r="H811" i="203"/>
  <c r="AM811" i="203" s="1"/>
  <c r="H1020" i="203"/>
  <c r="AM1020" i="203" s="1"/>
  <c r="H1068" i="203"/>
  <c r="AM1068" i="203" s="1"/>
  <c r="H42" i="203"/>
  <c r="AM42" i="203" s="1"/>
  <c r="H138" i="203"/>
  <c r="AM138" i="203" s="1"/>
  <c r="H354" i="203"/>
  <c r="AM354" i="203" s="1"/>
  <c r="H613" i="203"/>
  <c r="AM613" i="203" s="1"/>
  <c r="H773" i="203"/>
  <c r="AM773" i="203" s="1"/>
  <c r="H1022" i="203"/>
  <c r="AM1022" i="203" s="1"/>
  <c r="H678" i="203"/>
  <c r="AM678" i="203" s="1"/>
  <c r="H341" i="203"/>
  <c r="AM341" i="203" s="1"/>
  <c r="H17" i="203"/>
  <c r="AM17" i="203" s="1"/>
  <c r="H105" i="203"/>
  <c r="AM105" i="203" s="1"/>
  <c r="H129" i="203"/>
  <c r="AM129" i="203" s="1"/>
  <c r="H193" i="203"/>
  <c r="AM193" i="203" s="1"/>
  <c r="H209" i="203"/>
  <c r="AM209" i="203" s="1"/>
  <c r="H305" i="203"/>
  <c r="AM305" i="203" s="1"/>
  <c r="H369" i="203"/>
  <c r="AM369" i="203" s="1"/>
  <c r="H402" i="203"/>
  <c r="AM402" i="203" s="1"/>
  <c r="H604" i="203"/>
  <c r="AM604" i="203" s="1"/>
  <c r="H652" i="203"/>
  <c r="AM652" i="203" s="1"/>
  <c r="H796" i="203"/>
  <c r="AM796" i="203" s="1"/>
  <c r="H869" i="203"/>
  <c r="AM869" i="203" s="1"/>
  <c r="H909" i="203"/>
  <c r="AM909" i="203" s="1"/>
  <c r="H957" i="203"/>
  <c r="AM957" i="203" s="1"/>
  <c r="H973" i="203"/>
  <c r="AM973" i="203" s="1"/>
  <c r="H1013" i="203"/>
  <c r="AM1013" i="203" s="1"/>
  <c r="H1037" i="203"/>
  <c r="AM1037" i="203" s="1"/>
  <c r="H1077" i="203"/>
  <c r="AM1077" i="203" s="1"/>
  <c r="H82" i="203"/>
  <c r="AM82" i="203" s="1"/>
  <c r="H298" i="203"/>
  <c r="AM298" i="203" s="1"/>
  <c r="H428" i="203"/>
  <c r="AM428" i="203" s="1"/>
  <c r="H878" i="203"/>
  <c r="AM878" i="203" s="1"/>
  <c r="H131" i="203"/>
  <c r="AM131" i="203" s="1"/>
  <c r="H235" i="203"/>
  <c r="AM235" i="203" s="1"/>
  <c r="H606" i="203"/>
  <c r="AM606" i="203" s="1"/>
  <c r="H895" i="203"/>
  <c r="AM895" i="203" s="1"/>
  <c r="H935" i="203"/>
  <c r="AM935" i="203" s="1"/>
  <c r="H197" i="203"/>
  <c r="AM197" i="203" s="1"/>
  <c r="H488" i="203"/>
  <c r="AM488" i="203" s="1"/>
  <c r="H977" i="203"/>
  <c r="AM977" i="203" s="1"/>
  <c r="H98" i="203"/>
  <c r="AM98" i="203" s="1"/>
  <c r="H573" i="203"/>
  <c r="AM573" i="203" s="1"/>
  <c r="H645" i="203"/>
  <c r="AM645" i="203" s="1"/>
  <c r="H733" i="203"/>
  <c r="AM733" i="203" s="1"/>
  <c r="H894" i="203"/>
  <c r="AM894" i="203" s="1"/>
  <c r="H421" i="203"/>
  <c r="AM421" i="203" s="1"/>
  <c r="H694" i="203"/>
  <c r="AM694" i="203" s="1"/>
  <c r="H806" i="203"/>
  <c r="AM806" i="203" s="1"/>
  <c r="H1031" i="203"/>
  <c r="AM1031" i="203" s="1"/>
  <c r="H21" i="203"/>
  <c r="AM21" i="203" s="1"/>
  <c r="H504" i="203"/>
  <c r="AM504" i="203" s="1"/>
  <c r="H592" i="203"/>
  <c r="AM592" i="203" s="1"/>
  <c r="H68" i="203"/>
  <c r="AM68" i="203" s="1"/>
  <c r="H76" i="203"/>
  <c r="AM76" i="203" s="1"/>
  <c r="H92" i="203"/>
  <c r="AM92" i="203" s="1"/>
  <c r="H116" i="203"/>
  <c r="AM116" i="203" s="1"/>
  <c r="H156" i="203"/>
  <c r="AM156" i="203" s="1"/>
  <c r="H196" i="203"/>
  <c r="AM196" i="203" s="1"/>
  <c r="H212" i="203"/>
  <c r="AM212" i="203" s="1"/>
  <c r="H284" i="203"/>
  <c r="AM284" i="203" s="1"/>
  <c r="H503" i="203"/>
  <c r="AM503" i="203" s="1"/>
  <c r="H607" i="203"/>
  <c r="AM607" i="203" s="1"/>
  <c r="H711" i="203"/>
  <c r="AM711" i="203" s="1"/>
  <c r="H799" i="203"/>
  <c r="AM799" i="203" s="1"/>
  <c r="H823" i="203"/>
  <c r="AM823" i="203" s="1"/>
  <c r="H888" i="203"/>
  <c r="AM888" i="203" s="1"/>
  <c r="H1016" i="203"/>
  <c r="AM1016" i="203" s="1"/>
  <c r="H1033" i="203"/>
  <c r="AM1033" i="203" s="1"/>
  <c r="H285" i="203"/>
  <c r="AM285" i="203" s="1"/>
  <c r="H496" i="203"/>
  <c r="AM496" i="203" s="1"/>
  <c r="H1065" i="203"/>
  <c r="AM1065" i="203" s="1"/>
  <c r="H174" i="203"/>
  <c r="AM174" i="203" s="1"/>
  <c r="H190" i="203"/>
  <c r="AM190" i="203" s="1"/>
  <c r="H262" i="203"/>
  <c r="AM262" i="203" s="1"/>
  <c r="H278" i="203"/>
  <c r="AM278" i="203" s="1"/>
  <c r="H342" i="203"/>
  <c r="AM342" i="203" s="1"/>
  <c r="H424" i="203"/>
  <c r="AM424" i="203" s="1"/>
  <c r="H489" i="203"/>
  <c r="AM489" i="203" s="1"/>
  <c r="H513" i="203"/>
  <c r="AM513" i="203" s="1"/>
  <c r="H553" i="203"/>
  <c r="AM553" i="203" s="1"/>
  <c r="H641" i="203"/>
  <c r="AM641" i="203" s="1"/>
  <c r="H769" i="203"/>
  <c r="AM769" i="203" s="1"/>
  <c r="H833" i="203"/>
  <c r="AM833" i="203" s="1"/>
  <c r="H898" i="203"/>
  <c r="AM898" i="203" s="1"/>
  <c r="H946" i="203"/>
  <c r="AM946" i="203" s="1"/>
  <c r="H962" i="203"/>
  <c r="AM962" i="203" s="1"/>
  <c r="H766" i="203"/>
  <c r="AM766" i="203" s="1"/>
  <c r="H847" i="203"/>
  <c r="AM847" i="203" s="1"/>
  <c r="H13" i="203"/>
  <c r="AM13" i="203" s="1"/>
  <c r="H325" i="203"/>
  <c r="AM325" i="203" s="1"/>
  <c r="H423" i="203"/>
  <c r="AM423" i="203" s="1"/>
  <c r="H552" i="203"/>
  <c r="AM552" i="203" s="1"/>
  <c r="H664" i="203"/>
  <c r="AM664" i="203" s="1"/>
  <c r="H63" i="203"/>
  <c r="AM63" i="203" s="1"/>
  <c r="H151" i="203"/>
  <c r="AM151" i="203" s="1"/>
  <c r="H199" i="203"/>
  <c r="AM199" i="203" s="1"/>
  <c r="H327" i="203"/>
  <c r="AM327" i="203" s="1"/>
  <c r="H392" i="203"/>
  <c r="AM392" i="203" s="1"/>
  <c r="H417" i="203"/>
  <c r="AM417" i="203" s="1"/>
  <c r="H506" i="203"/>
  <c r="AM506" i="203" s="1"/>
  <c r="H530" i="203"/>
  <c r="AM530" i="203" s="1"/>
  <c r="H578" i="203"/>
  <c r="AM578" i="203" s="1"/>
  <c r="H618" i="203"/>
  <c r="AM618" i="203" s="1"/>
  <c r="H738" i="203"/>
  <c r="AM738" i="203" s="1"/>
  <c r="H867" i="203"/>
  <c r="AM867" i="203" s="1"/>
  <c r="H891" i="203"/>
  <c r="AM891" i="203" s="1"/>
  <c r="H899" i="203"/>
  <c r="AM899" i="203" s="1"/>
  <c r="H923" i="203"/>
  <c r="AM923" i="203" s="1"/>
  <c r="H1011" i="203"/>
  <c r="AM1011" i="203" s="1"/>
  <c r="H314" i="203"/>
  <c r="AM314" i="203" s="1"/>
  <c r="H886" i="203"/>
  <c r="AM886" i="203" s="1"/>
  <c r="H35" i="203"/>
  <c r="AM35" i="203" s="1"/>
  <c r="H307" i="203"/>
  <c r="AM307" i="203" s="1"/>
  <c r="H887" i="203"/>
  <c r="AM887" i="203" s="1"/>
  <c r="H245" i="203"/>
  <c r="AM245" i="203" s="1"/>
  <c r="H600" i="203"/>
  <c r="AM600" i="203" s="1"/>
  <c r="H32" i="203"/>
  <c r="AM32" i="203" s="1"/>
  <c r="H216" i="203"/>
  <c r="AM216" i="203" s="1"/>
  <c r="H248" i="203"/>
  <c r="AM248" i="203" s="1"/>
  <c r="H288" i="203"/>
  <c r="AM288" i="203" s="1"/>
  <c r="H328" i="203"/>
  <c r="AM328" i="203" s="1"/>
  <c r="H352" i="203"/>
  <c r="AM352" i="203" s="1"/>
  <c r="H443" i="203"/>
  <c r="AM443" i="203" s="1"/>
  <c r="H451" i="203"/>
  <c r="AM451" i="203" s="1"/>
  <c r="H595" i="203"/>
  <c r="AM595" i="203" s="1"/>
  <c r="H683" i="203"/>
  <c r="AM683" i="203" s="1"/>
  <c r="H699" i="203"/>
  <c r="AM699" i="203" s="1"/>
  <c r="H715" i="203"/>
  <c r="AM715" i="203" s="1"/>
  <c r="H747" i="203"/>
  <c r="AM747" i="203" s="1"/>
  <c r="H803" i="203"/>
  <c r="AM803" i="203" s="1"/>
  <c r="H827" i="203"/>
  <c r="AM827" i="203" s="1"/>
  <c r="H892" i="203"/>
  <c r="AM892" i="203" s="1"/>
  <c r="H900" i="203"/>
  <c r="AM900" i="203" s="1"/>
  <c r="H932" i="203"/>
  <c r="AM932" i="203" s="1"/>
  <c r="H996" i="203"/>
  <c r="AM996" i="203" s="1"/>
  <c r="H1044" i="203"/>
  <c r="AM1044" i="203" s="1"/>
  <c r="H485" i="203"/>
  <c r="AM485" i="203" s="1"/>
  <c r="H838" i="203"/>
  <c r="AM838" i="203" s="1"/>
  <c r="H11" i="203"/>
  <c r="AM11" i="203" s="1"/>
  <c r="H187" i="203"/>
  <c r="AM187" i="203" s="1"/>
  <c r="H718" i="203"/>
  <c r="AM718" i="203" s="1"/>
  <c r="H5" i="203"/>
  <c r="AM5" i="203" s="1"/>
  <c r="H109" i="203"/>
  <c r="AM109" i="203" s="1"/>
  <c r="H189" i="203"/>
  <c r="AM189" i="203" s="1"/>
  <c r="H253" i="203"/>
  <c r="AM253" i="203" s="1"/>
  <c r="H440" i="203"/>
  <c r="AM440" i="203" s="1"/>
  <c r="H568" i="203"/>
  <c r="AM568" i="203" s="1"/>
  <c r="H688" i="203"/>
  <c r="AM688" i="203" s="1"/>
  <c r="H913" i="203"/>
  <c r="AM913" i="203" s="1"/>
  <c r="H1041" i="203"/>
  <c r="AM1041" i="203" s="1"/>
  <c r="H57" i="203"/>
  <c r="AM57" i="203" s="1"/>
  <c r="H65" i="203"/>
  <c r="AM65" i="203" s="1"/>
  <c r="H169" i="203"/>
  <c r="AM169" i="203" s="1"/>
  <c r="H241" i="203"/>
  <c r="AM241" i="203" s="1"/>
  <c r="H265" i="203"/>
  <c r="AM265" i="203" s="1"/>
  <c r="H281" i="203"/>
  <c r="AM281" i="203" s="1"/>
  <c r="H419" i="203"/>
  <c r="AM419" i="203" s="1"/>
  <c r="H460" i="203"/>
  <c r="AM460" i="203" s="1"/>
  <c r="H484" i="203"/>
  <c r="AM484" i="203" s="1"/>
  <c r="H540" i="203"/>
  <c r="AM540" i="203" s="1"/>
  <c r="H564" i="203"/>
  <c r="AM564" i="203" s="1"/>
  <c r="H580" i="203"/>
  <c r="AM580" i="203" s="1"/>
  <c r="H628" i="203"/>
  <c r="AM628" i="203" s="1"/>
  <c r="H692" i="203"/>
  <c r="AM692" i="203" s="1"/>
  <c r="H716" i="203"/>
  <c r="AM716" i="203" s="1"/>
  <c r="H820" i="203"/>
  <c r="AM820" i="203" s="1"/>
  <c r="H949" i="203"/>
  <c r="AM949" i="203" s="1"/>
  <c r="H234" i="203"/>
  <c r="AM234" i="203" s="1"/>
  <c r="H533" i="203"/>
  <c r="AM533" i="203" s="1"/>
  <c r="H685" i="203"/>
  <c r="AM685" i="203" s="1"/>
  <c r="H1038" i="203"/>
  <c r="AM1038" i="203" s="1"/>
  <c r="H299" i="203"/>
  <c r="AM299" i="203" s="1"/>
  <c r="H686" i="203"/>
  <c r="AM686" i="203" s="1"/>
  <c r="H790" i="203"/>
  <c r="AM790" i="203" s="1"/>
  <c r="H117" i="203"/>
  <c r="AM117" i="203" s="1"/>
  <c r="H277" i="203"/>
  <c r="AM277" i="203" s="1"/>
  <c r="H390" i="203"/>
  <c r="AM390" i="203" s="1"/>
  <c r="H584" i="203"/>
  <c r="AM584" i="203" s="1"/>
  <c r="H832" i="203"/>
  <c r="AM832" i="203" s="1"/>
  <c r="H10" i="203"/>
  <c r="AM10" i="203" s="1"/>
  <c r="H122" i="203"/>
  <c r="AM122" i="203" s="1"/>
  <c r="H306" i="203"/>
  <c r="AM306" i="203" s="1"/>
  <c r="H75" i="203"/>
  <c r="AM75" i="203" s="1"/>
  <c r="H323" i="203"/>
  <c r="AM323" i="203" s="1"/>
  <c r="H1079" i="203"/>
  <c r="AM1079" i="203" s="1"/>
  <c r="H229" i="203"/>
  <c r="AM229" i="203" s="1"/>
  <c r="H357" i="203"/>
  <c r="AM357" i="203" s="1"/>
  <c r="H12" i="203"/>
  <c r="AM12" i="203" s="1"/>
  <c r="H132" i="203"/>
  <c r="AM132" i="203" s="1"/>
  <c r="H244" i="203"/>
  <c r="AM244" i="203" s="1"/>
  <c r="H252" i="203"/>
  <c r="AM252" i="203" s="1"/>
  <c r="H324" i="203"/>
  <c r="AM324" i="203" s="1"/>
  <c r="H348" i="203"/>
  <c r="AM348" i="203" s="1"/>
  <c r="H356" i="203"/>
  <c r="AM356" i="203" s="1"/>
  <c r="H479" i="203"/>
  <c r="AM479" i="203" s="1"/>
  <c r="H551" i="203"/>
  <c r="AM551" i="203" s="1"/>
  <c r="H583" i="203"/>
  <c r="AM583" i="203" s="1"/>
  <c r="H687" i="203"/>
  <c r="AM687" i="203" s="1"/>
  <c r="H735" i="203"/>
  <c r="AM735" i="203" s="1"/>
  <c r="H743" i="203"/>
  <c r="AM743" i="203" s="1"/>
  <c r="H775" i="203"/>
  <c r="AM775" i="203" s="1"/>
  <c r="H840" i="203"/>
  <c r="AM840" i="203" s="1"/>
  <c r="H864" i="203"/>
  <c r="AM864" i="203" s="1"/>
  <c r="H904" i="203"/>
  <c r="AM904" i="203" s="1"/>
  <c r="H928" i="203"/>
  <c r="AM928" i="203" s="1"/>
  <c r="H944" i="203"/>
  <c r="AM944" i="203" s="1"/>
  <c r="H976" i="203"/>
  <c r="AM976" i="203" s="1"/>
  <c r="H1032" i="203"/>
  <c r="AM1032" i="203" s="1"/>
  <c r="H157" i="203"/>
  <c r="AM157" i="203" s="1"/>
  <c r="H736" i="203"/>
  <c r="AM736" i="203" s="1"/>
  <c r="H38" i="203"/>
  <c r="AM38" i="203" s="1"/>
  <c r="H110" i="203"/>
  <c r="AM110" i="203" s="1"/>
  <c r="H238" i="203"/>
  <c r="AM238" i="203" s="1"/>
  <c r="H318" i="203"/>
  <c r="AM318" i="203" s="1"/>
  <c r="H383" i="203"/>
  <c r="AM383" i="203" s="1"/>
  <c r="H465" i="203"/>
  <c r="AM465" i="203" s="1"/>
  <c r="H577" i="203"/>
  <c r="AM577" i="203" s="1"/>
  <c r="H617" i="203"/>
  <c r="AM617" i="203" s="1"/>
  <c r="H657" i="203"/>
  <c r="AM657" i="203" s="1"/>
  <c r="H681" i="203"/>
  <c r="AM681" i="203" s="1"/>
  <c r="H858" i="203"/>
  <c r="AM858" i="203" s="1"/>
  <c r="H874" i="203"/>
  <c r="AM874" i="203" s="1"/>
  <c r="H1002" i="203"/>
  <c r="AM1002" i="203" s="1"/>
  <c r="H1026" i="203"/>
  <c r="AM1026" i="203" s="1"/>
  <c r="H315" i="203"/>
  <c r="AM315" i="203" s="1"/>
  <c r="H478" i="203"/>
  <c r="AM478" i="203" s="1"/>
  <c r="H702" i="203"/>
  <c r="AM702" i="203" s="1"/>
  <c r="H173" i="203"/>
  <c r="AM173" i="203" s="1"/>
  <c r="H512" i="203"/>
  <c r="AM512" i="203" s="1"/>
  <c r="H897" i="203"/>
  <c r="AM897" i="203" s="1"/>
  <c r="H39" i="203"/>
  <c r="AM39" i="203" s="1"/>
  <c r="H127" i="203"/>
  <c r="AM127" i="203" s="1"/>
  <c r="H255" i="203"/>
  <c r="AM255" i="203" s="1"/>
  <c r="H554" i="203"/>
  <c r="AM554" i="203" s="1"/>
  <c r="H594" i="203"/>
  <c r="AM594" i="203" s="1"/>
  <c r="H650" i="203"/>
  <c r="AM650" i="203" s="1"/>
  <c r="H674" i="203"/>
  <c r="AM674" i="203" s="1"/>
  <c r="H754" i="203"/>
  <c r="AM754" i="203" s="1"/>
  <c r="H802" i="203"/>
  <c r="AM802" i="203" s="1"/>
  <c r="H939" i="203"/>
  <c r="AM939" i="203" s="1"/>
  <c r="H979" i="203"/>
  <c r="AM979" i="203" s="1"/>
  <c r="H1027" i="203"/>
  <c r="AM1027" i="203" s="1"/>
  <c r="H1067" i="203"/>
  <c r="AM1067" i="203" s="1"/>
  <c r="H1075" i="203"/>
  <c r="AM1075" i="203" s="1"/>
  <c r="H250" i="203"/>
  <c r="AM250" i="203" s="1"/>
  <c r="H525" i="203"/>
  <c r="AM525" i="203" s="1"/>
  <c r="H1046" i="203"/>
  <c r="AM1046" i="203" s="1"/>
  <c r="H203" i="203"/>
  <c r="AM203" i="203" s="1"/>
  <c r="H355" i="203"/>
  <c r="AM355" i="203" s="1"/>
  <c r="H510" i="203"/>
  <c r="AM510" i="203" s="1"/>
  <c r="H590" i="203"/>
  <c r="AM590" i="203" s="1"/>
  <c r="H959" i="203"/>
  <c r="AM959" i="203" s="1"/>
  <c r="H1007" i="203"/>
  <c r="AM1007" i="203" s="1"/>
  <c r="H165" i="203"/>
  <c r="AM165" i="203" s="1"/>
  <c r="H448" i="203"/>
  <c r="AM448" i="203" s="1"/>
  <c r="H744" i="203"/>
  <c r="AM744" i="203" s="1"/>
  <c r="H889" i="203"/>
  <c r="AM889" i="203" s="1"/>
  <c r="H8" i="203"/>
  <c r="AM8" i="203" s="1"/>
  <c r="H120" i="203"/>
  <c r="AM120" i="203" s="1"/>
  <c r="H304" i="203"/>
  <c r="AM304" i="203" s="1"/>
  <c r="H368" i="203"/>
  <c r="AM368" i="203" s="1"/>
  <c r="H393" i="203"/>
  <c r="AM393" i="203" s="1"/>
  <c r="H426" i="203"/>
  <c r="AM426" i="203" s="1"/>
  <c r="H467" i="203"/>
  <c r="AM467" i="203" s="1"/>
  <c r="H491" i="203"/>
  <c r="AM491" i="203" s="1"/>
  <c r="H515" i="203"/>
  <c r="AM515" i="203" s="1"/>
  <c r="H523" i="203"/>
  <c r="AM523" i="203" s="1"/>
  <c r="H547" i="203"/>
  <c r="AM547" i="203" s="1"/>
  <c r="H627" i="203"/>
  <c r="AM627" i="203" s="1"/>
  <c r="H723" i="203"/>
  <c r="AM723" i="203" s="1"/>
  <c r="H763" i="203"/>
  <c r="AM763" i="203" s="1"/>
  <c r="H844" i="203"/>
  <c r="AM844" i="203" s="1"/>
  <c r="H908" i="203"/>
  <c r="AM908" i="203" s="1"/>
  <c r="H980" i="203"/>
  <c r="AM980" i="203" s="1"/>
  <c r="H1036" i="203"/>
  <c r="AM1036" i="203" s="1"/>
  <c r="H34" i="203"/>
  <c r="AM34" i="203" s="1"/>
  <c r="H226" i="203"/>
  <c r="AM226" i="203" s="1"/>
  <c r="H637" i="203"/>
  <c r="AM637" i="203" s="1"/>
  <c r="H741" i="203"/>
  <c r="AM741" i="203" s="1"/>
  <c r="H934" i="203"/>
  <c r="AM934" i="203" s="1"/>
  <c r="H990" i="203"/>
  <c r="AM990" i="203" s="1"/>
  <c r="H259" i="203"/>
  <c r="AM259" i="203" s="1"/>
  <c r="H331" i="203"/>
  <c r="AM331" i="203" s="1"/>
  <c r="H404" i="203"/>
  <c r="AM404" i="203" s="1"/>
  <c r="H446" i="203"/>
  <c r="AM446" i="203" s="1"/>
  <c r="H638" i="203"/>
  <c r="AM638" i="203" s="1"/>
  <c r="H776" i="203"/>
  <c r="AM776" i="203" s="1"/>
  <c r="H1001" i="203"/>
  <c r="AM1001" i="203" s="1"/>
  <c r="H41" i="203"/>
  <c r="AM41" i="203" s="1"/>
  <c r="H145" i="203"/>
  <c r="AM145" i="203" s="1"/>
  <c r="H249" i="203"/>
  <c r="AM249" i="203" s="1"/>
  <c r="H353" i="203"/>
  <c r="AM353" i="203" s="1"/>
  <c r="H411" i="203"/>
  <c r="AM411" i="203" s="1"/>
  <c r="H620" i="203"/>
  <c r="AM620" i="203" s="1"/>
  <c r="H756" i="203"/>
  <c r="AM756" i="203" s="1"/>
  <c r="H772" i="203"/>
  <c r="AM772" i="203" s="1"/>
  <c r="H837" i="203"/>
  <c r="AM837" i="203" s="1"/>
  <c r="H861" i="203"/>
  <c r="AM861" i="203" s="1"/>
  <c r="H885" i="203"/>
  <c r="AM885" i="203" s="1"/>
  <c r="H925" i="203"/>
  <c r="AM925" i="203" s="1"/>
  <c r="H989" i="203"/>
  <c r="AM989" i="203" s="1"/>
  <c r="H266" i="203"/>
  <c r="AM266" i="203" s="1"/>
  <c r="H330" i="203"/>
  <c r="AM330" i="203" s="1"/>
  <c r="H501" i="203"/>
  <c r="AM501" i="203" s="1"/>
  <c r="H621" i="203"/>
  <c r="AM621" i="203" s="1"/>
  <c r="H267" i="203"/>
  <c r="AM267" i="203" s="1"/>
  <c r="H413" i="203"/>
  <c r="AM413" i="203" s="1"/>
  <c r="H526" i="203"/>
  <c r="AM526" i="203" s="1"/>
  <c r="H566" i="203"/>
  <c r="AM566" i="203" s="1"/>
  <c r="H758" i="203"/>
  <c r="AM758" i="203" s="1"/>
  <c r="H863" i="203"/>
  <c r="AM863" i="203" s="1"/>
  <c r="H77" i="203"/>
  <c r="AM77" i="203" s="1"/>
  <c r="H704" i="203"/>
  <c r="AM704" i="203" s="1"/>
  <c r="H792" i="203"/>
  <c r="AM792" i="203" s="1"/>
  <c r="H929" i="203"/>
  <c r="AM929" i="203" s="1"/>
  <c r="H74" i="203"/>
  <c r="AM74" i="203" s="1"/>
  <c r="H186" i="203"/>
  <c r="AM186" i="203" s="1"/>
  <c r="H242" i="203"/>
  <c r="AM242" i="203" s="1"/>
  <c r="H541" i="203"/>
  <c r="AM541" i="203" s="1"/>
  <c r="H701" i="203"/>
  <c r="AM701" i="203" s="1"/>
  <c r="H926" i="203"/>
  <c r="AM926" i="203" s="1"/>
  <c r="H1030" i="203"/>
  <c r="AM1030" i="203" s="1"/>
  <c r="H1078" i="203"/>
  <c r="AM1078" i="203" s="1"/>
  <c r="H147" i="203"/>
  <c r="AM147" i="203" s="1"/>
  <c r="H347" i="203"/>
  <c r="AM347" i="203" s="1"/>
  <c r="H991" i="203"/>
  <c r="AM991" i="203" s="1"/>
  <c r="H181" i="203"/>
  <c r="AM181" i="203" s="1"/>
  <c r="H261" i="203"/>
  <c r="AM261" i="203" s="1"/>
  <c r="H456" i="203"/>
  <c r="AM456" i="203" s="1"/>
  <c r="H816" i="203"/>
  <c r="AM816" i="203" s="1"/>
  <c r="H28" i="203"/>
  <c r="AM28" i="203" s="1"/>
  <c r="H52" i="203"/>
  <c r="AM52" i="203" s="1"/>
  <c r="H84" i="203"/>
  <c r="AM84" i="203" s="1"/>
  <c r="H108" i="203"/>
  <c r="AM108" i="203" s="1"/>
  <c r="H172" i="203"/>
  <c r="AM172" i="203" s="1"/>
  <c r="H300" i="203"/>
  <c r="AM300" i="203" s="1"/>
  <c r="H364" i="203"/>
  <c r="AM364" i="203" s="1"/>
  <c r="H397" i="203"/>
  <c r="AM397" i="203" s="1"/>
  <c r="H463" i="203"/>
  <c r="AM463" i="203" s="1"/>
  <c r="H623" i="203"/>
  <c r="AM623" i="203" s="1"/>
  <c r="H631" i="203"/>
  <c r="AM631" i="203" s="1"/>
  <c r="H647" i="203"/>
  <c r="AM647" i="203" s="1"/>
  <c r="H671" i="203"/>
  <c r="AM671" i="203" s="1"/>
  <c r="H759" i="203"/>
  <c r="AM759" i="203" s="1"/>
  <c r="H880" i="203"/>
  <c r="AM880" i="203" s="1"/>
  <c r="H992" i="203"/>
  <c r="AM992" i="203" s="1"/>
  <c r="H1056" i="203"/>
  <c r="AM1056" i="203" s="1"/>
  <c r="H14" i="203"/>
  <c r="AM14" i="203" s="1"/>
  <c r="H54" i="203"/>
  <c r="AM54" i="203" s="1"/>
  <c r="H78" i="203"/>
  <c r="AM78" i="203" s="1"/>
  <c r="H102" i="203"/>
  <c r="AM102" i="203" s="1"/>
  <c r="H126" i="203"/>
  <c r="AM126" i="203" s="1"/>
  <c r="H150" i="203"/>
  <c r="AM150" i="203" s="1"/>
  <c r="H294" i="203"/>
  <c r="AM294" i="203" s="1"/>
  <c r="H366" i="203"/>
  <c r="AM366" i="203" s="1"/>
  <c r="H399" i="203"/>
  <c r="AM399" i="203" s="1"/>
  <c r="H505" i="203"/>
  <c r="AM505" i="203" s="1"/>
  <c r="H593" i="203"/>
  <c r="AM593" i="203" s="1"/>
  <c r="H633" i="203"/>
  <c r="AM633" i="203" s="1"/>
  <c r="H697" i="203"/>
  <c r="AM697" i="203" s="1"/>
  <c r="H745" i="203"/>
  <c r="AM745" i="203" s="1"/>
  <c r="H785" i="203"/>
  <c r="AM785" i="203" s="1"/>
  <c r="H793" i="203"/>
  <c r="AM793" i="203" s="1"/>
  <c r="H809" i="203"/>
  <c r="AM809" i="203" s="1"/>
  <c r="H914" i="203"/>
  <c r="AM914" i="203" s="1"/>
  <c r="H978" i="203"/>
  <c r="AM978" i="203" s="1"/>
  <c r="H429" i="203"/>
  <c r="AM429" i="203" s="1"/>
  <c r="H574" i="203"/>
  <c r="AM574" i="203" s="1"/>
  <c r="H830" i="203"/>
  <c r="AM830" i="203" s="1"/>
  <c r="H967" i="203"/>
  <c r="AM967" i="203" s="1"/>
  <c r="H999" i="203"/>
  <c r="AM999" i="203" s="1"/>
  <c r="H1063" i="203"/>
  <c r="AM1063" i="203" s="1"/>
  <c r="H608" i="203"/>
  <c r="AM608" i="203" s="1"/>
  <c r="H1049" i="203"/>
  <c r="AM1049" i="203" s="1"/>
  <c r="H79" i="203"/>
  <c r="AM79" i="203" s="1"/>
  <c r="H87" i="203"/>
  <c r="AM87" i="203" s="1"/>
  <c r="H103" i="203"/>
  <c r="AM103" i="203" s="1"/>
  <c r="H303" i="203"/>
  <c r="AM303" i="203" s="1"/>
  <c r="H367" i="203"/>
  <c r="AM367" i="203" s="1"/>
  <c r="H408" i="203"/>
  <c r="AM408" i="203" s="1"/>
  <c r="H458" i="203"/>
  <c r="AM458" i="203" s="1"/>
  <c r="H482" i="203"/>
  <c r="AM482" i="203" s="1"/>
  <c r="H538" i="203"/>
  <c r="AM538" i="203" s="1"/>
  <c r="H690" i="203"/>
  <c r="AM690" i="203" s="1"/>
  <c r="H698" i="203"/>
  <c r="AM698" i="203" s="1"/>
  <c r="H818" i="203"/>
  <c r="AM818" i="203" s="1"/>
  <c r="H843" i="203"/>
  <c r="AM843" i="203" s="1"/>
  <c r="H883" i="203"/>
  <c r="AM883" i="203" s="1"/>
  <c r="H987" i="203"/>
  <c r="AM987" i="203" s="1"/>
  <c r="H1043" i="203"/>
  <c r="AM1043" i="203" s="1"/>
  <c r="G1085" i="203"/>
  <c r="H710" i="203"/>
  <c r="AM710" i="203" s="1"/>
  <c r="H29" i="203"/>
  <c r="AM29" i="203" s="1"/>
  <c r="H472" i="203"/>
  <c r="AM472" i="203" s="1"/>
  <c r="H841" i="203"/>
  <c r="AM841" i="203" s="1"/>
  <c r="H969" i="203"/>
  <c r="AM969" i="203" s="1"/>
  <c r="H48" i="203"/>
  <c r="AM48" i="203" s="1"/>
  <c r="H72" i="203"/>
  <c r="AM72" i="203" s="1"/>
  <c r="H112" i="203"/>
  <c r="AM112" i="203" s="1"/>
  <c r="H200" i="203"/>
  <c r="AM200" i="203" s="1"/>
  <c r="H224" i="203"/>
  <c r="AM224" i="203" s="1"/>
  <c r="H256" i="203"/>
  <c r="AM256" i="203" s="1"/>
  <c r="H571" i="203"/>
  <c r="AM571" i="203" s="1"/>
  <c r="H659" i="203"/>
  <c r="AM659" i="203" s="1"/>
  <c r="H868" i="203"/>
  <c r="AM868" i="203" s="1"/>
  <c r="H948" i="203"/>
  <c r="AM948" i="203" s="1"/>
  <c r="H1060" i="203"/>
  <c r="AM1060" i="203" s="1"/>
  <c r="H114" i="203"/>
  <c r="AM114" i="203" s="1"/>
  <c r="H322" i="203"/>
  <c r="AM322" i="203" s="1"/>
  <c r="H549" i="203"/>
  <c r="AM549" i="203" s="1"/>
  <c r="H581" i="203"/>
  <c r="AM581" i="203" s="1"/>
  <c r="H902" i="203"/>
  <c r="AM902" i="203" s="1"/>
  <c r="H1071" i="203"/>
  <c r="AM1071" i="203" s="1"/>
  <c r="H69" i="203"/>
  <c r="AM69" i="203" s="1"/>
  <c r="H528" i="203"/>
  <c r="AM528" i="203" s="1"/>
  <c r="H648" i="203"/>
  <c r="AM648" i="203" s="1"/>
  <c r="H728" i="203"/>
  <c r="AM728" i="203" s="1"/>
  <c r="H9" i="203"/>
  <c r="AM9" i="203" s="1"/>
  <c r="H33" i="203"/>
  <c r="AM33" i="203" s="1"/>
  <c r="H201" i="203"/>
  <c r="AM201" i="203" s="1"/>
  <c r="H217" i="203"/>
  <c r="AM217" i="203" s="1"/>
  <c r="H297" i="203"/>
  <c r="AM297" i="203" s="1"/>
  <c r="H321" i="203"/>
  <c r="AM321" i="203" s="1"/>
  <c r="H361" i="203"/>
  <c r="AM361" i="203" s="1"/>
  <c r="H452" i="203"/>
  <c r="AM452" i="203" s="1"/>
  <c r="H500" i="203"/>
  <c r="AM500" i="203" s="1"/>
  <c r="H516" i="203"/>
  <c r="AM516" i="203" s="1"/>
  <c r="H532" i="203"/>
  <c r="AM532" i="203" s="1"/>
  <c r="H556" i="203"/>
  <c r="AM556" i="203" s="1"/>
  <c r="H596" i="203"/>
  <c r="AM596" i="203" s="1"/>
  <c r="H708" i="203"/>
  <c r="AM708" i="203" s="1"/>
  <c r="H732" i="203"/>
  <c r="AM732" i="203" s="1"/>
  <c r="H788" i="203"/>
  <c r="AM788" i="203" s="1"/>
  <c r="H917" i="203"/>
  <c r="AM917" i="203" s="1"/>
  <c r="H941" i="203"/>
  <c r="AM941" i="203" s="1"/>
  <c r="H1005" i="203"/>
  <c r="AM1005" i="203" s="1"/>
  <c r="H1053" i="203"/>
  <c r="AM1053" i="203" s="1"/>
  <c r="H1069" i="203"/>
  <c r="AM1069" i="203" s="1"/>
  <c r="H58" i="203"/>
  <c r="AM58" i="203" s="1"/>
  <c r="H202" i="203"/>
  <c r="AM202" i="203" s="1"/>
  <c r="H653" i="203"/>
  <c r="AM653" i="203" s="1"/>
  <c r="H749" i="203"/>
  <c r="AM749" i="203" s="1"/>
  <c r="H942" i="203"/>
  <c r="AM942" i="203" s="1"/>
  <c r="H1006" i="203"/>
  <c r="AM1006" i="203" s="1"/>
  <c r="H27" i="203"/>
  <c r="AM27" i="203" s="1"/>
  <c r="H195" i="203"/>
  <c r="AM195" i="203" s="1"/>
  <c r="H494" i="203"/>
  <c r="AM494" i="203" s="1"/>
  <c r="H1015" i="203"/>
  <c r="AM1015" i="203" s="1"/>
  <c r="H149" i="203"/>
  <c r="AM149" i="203" s="1"/>
  <c r="H1017" i="203"/>
  <c r="AM1017" i="203" s="1"/>
  <c r="H1081" i="203"/>
  <c r="AM1081" i="203" s="1"/>
  <c r="H283" i="203"/>
  <c r="AM283" i="203" s="1"/>
  <c r="H502" i="203"/>
  <c r="AM502" i="203" s="1"/>
  <c r="H582" i="203"/>
  <c r="AM582" i="203" s="1"/>
  <c r="H903" i="203"/>
  <c r="AM903" i="203" s="1"/>
  <c r="H93" i="203"/>
  <c r="AM93" i="203" s="1"/>
  <c r="H680" i="203"/>
  <c r="AM680" i="203" s="1"/>
  <c r="H720" i="203"/>
  <c r="AM720" i="203" s="1"/>
  <c r="H1057" i="203"/>
  <c r="AM1057" i="203" s="1"/>
  <c r="H4" i="203"/>
  <c r="AM4" i="203" s="1"/>
  <c r="H20" i="203"/>
  <c r="AM20" i="203" s="1"/>
  <c r="H188" i="203"/>
  <c r="AM188" i="203" s="1"/>
  <c r="H276" i="203"/>
  <c r="AM276" i="203" s="1"/>
  <c r="H340" i="203"/>
  <c r="AM340" i="203" s="1"/>
  <c r="H380" i="203"/>
  <c r="AM380" i="203" s="1"/>
  <c r="H389" i="203"/>
  <c r="AM389" i="203" s="1"/>
  <c r="H414" i="203"/>
  <c r="AM414" i="203" s="1"/>
  <c r="H430" i="203"/>
  <c r="AM430" i="203" s="1"/>
  <c r="H447" i="203"/>
  <c r="AM447" i="203" s="1"/>
  <c r="H567" i="203"/>
  <c r="AM567" i="203" s="1"/>
  <c r="H599" i="203"/>
  <c r="AM599" i="203" s="1"/>
  <c r="H703" i="203"/>
  <c r="AM703" i="203" s="1"/>
  <c r="H791" i="203"/>
  <c r="AM791" i="203" s="1"/>
  <c r="H856" i="203"/>
  <c r="AM856" i="203" s="1"/>
  <c r="H1008" i="203"/>
  <c r="AM1008" i="203" s="1"/>
  <c r="H1048" i="203"/>
  <c r="AM1048" i="203" s="1"/>
  <c r="H1072" i="203"/>
  <c r="AM1072" i="203" s="1"/>
  <c r="H656" i="203"/>
  <c r="AM656" i="203" s="1"/>
  <c r="H873" i="203"/>
  <c r="AM873" i="203" s="1"/>
  <c r="H1009" i="203"/>
  <c r="AM1009" i="203" s="1"/>
  <c r="H30" i="203"/>
  <c r="AM30" i="203" s="1"/>
  <c r="H166" i="203"/>
  <c r="AM166" i="203" s="1"/>
  <c r="H246" i="203"/>
  <c r="AM246" i="203" s="1"/>
  <c r="H270" i="203"/>
  <c r="AM270" i="203" s="1"/>
  <c r="H350" i="203"/>
  <c r="AM350" i="203" s="1"/>
  <c r="H358" i="203"/>
  <c r="AM358" i="203" s="1"/>
  <c r="H441" i="203"/>
  <c r="AM441" i="203" s="1"/>
  <c r="H481" i="203"/>
  <c r="AM481" i="203" s="1"/>
  <c r="H545" i="203"/>
  <c r="AM545" i="203" s="1"/>
  <c r="H673" i="203"/>
  <c r="AM673" i="203" s="1"/>
  <c r="H721" i="203"/>
  <c r="AM721" i="203" s="1"/>
  <c r="H761" i="203"/>
  <c r="AM761" i="203" s="1"/>
  <c r="H825" i="203"/>
  <c r="AM825" i="203" s="1"/>
  <c r="H890" i="203"/>
  <c r="AM890" i="203" s="1"/>
  <c r="H938" i="203"/>
  <c r="AM938" i="203" s="1"/>
  <c r="H1018" i="203"/>
  <c r="AM1018" i="203" s="1"/>
  <c r="H1042" i="203"/>
  <c r="AM1042" i="203" s="1"/>
  <c r="H1074" i="203"/>
  <c r="AM1074" i="203" s="1"/>
  <c r="H662" i="203"/>
  <c r="AM662" i="203" s="1"/>
  <c r="H734" i="203"/>
  <c r="AM734" i="203" s="1"/>
  <c r="H911" i="203"/>
  <c r="AM911" i="203" s="1"/>
  <c r="H269" i="203"/>
  <c r="AM269" i="203" s="1"/>
  <c r="H760" i="203"/>
  <c r="AM760" i="203" s="1"/>
  <c r="H985" i="203"/>
  <c r="AM985" i="203" s="1"/>
  <c r="H15" i="203"/>
  <c r="AM15" i="203" s="1"/>
  <c r="H55" i="203"/>
  <c r="AM55" i="203" s="1"/>
  <c r="H143" i="203"/>
  <c r="AM143" i="203" s="1"/>
  <c r="H167" i="203"/>
  <c r="AM167" i="203" s="1"/>
  <c r="H223" i="203"/>
  <c r="AM223" i="203" s="1"/>
  <c r="H263" i="203"/>
  <c r="AM263" i="203" s="1"/>
  <c r="H279" i="203"/>
  <c r="AM279" i="203" s="1"/>
  <c r="H343" i="203"/>
  <c r="AM343" i="203" s="1"/>
  <c r="H384" i="203"/>
  <c r="AM384" i="203" s="1"/>
  <c r="H474" i="203"/>
  <c r="AM474" i="203" s="1"/>
  <c r="H498" i="203"/>
  <c r="AM498" i="203" s="1"/>
  <c r="H570" i="203"/>
  <c r="AM570" i="203" s="1"/>
  <c r="H586" i="203"/>
  <c r="AM586" i="203" s="1"/>
  <c r="H666" i="203"/>
  <c r="AM666" i="203" s="1"/>
  <c r="H859" i="203"/>
  <c r="AM859" i="203" s="1"/>
  <c r="H915" i="203"/>
  <c r="AM915" i="203" s="1"/>
  <c r="H955" i="203"/>
  <c r="AM955" i="203" s="1"/>
  <c r="H1003" i="203"/>
  <c r="AM1003" i="203" s="1"/>
  <c r="H282" i="203"/>
  <c r="AM282" i="203" s="1"/>
  <c r="H338" i="203"/>
  <c r="AM338" i="203" s="1"/>
  <c r="H693" i="203"/>
  <c r="AM693" i="203" s="1"/>
  <c r="H789" i="203"/>
  <c r="AM789" i="203" s="1"/>
  <c r="H950" i="203"/>
  <c r="AM950" i="203" s="1"/>
  <c r="H3" i="203"/>
  <c r="AM3" i="203" s="1"/>
  <c r="H171" i="203"/>
  <c r="AM171" i="203" s="1"/>
  <c r="H275" i="203"/>
  <c r="AM275" i="203" s="1"/>
  <c r="H550" i="203"/>
  <c r="AM550" i="203" s="1"/>
  <c r="H670" i="203"/>
  <c r="AM670" i="203" s="1"/>
  <c r="H750" i="203"/>
  <c r="AM750" i="203" s="1"/>
  <c r="H293" i="203"/>
  <c r="AM293" i="203" s="1"/>
  <c r="H398" i="203"/>
  <c r="AM398" i="203" s="1"/>
  <c r="H1073" i="203"/>
  <c r="AM1073" i="203" s="1"/>
  <c r="H24" i="203"/>
  <c r="AM24" i="203" s="1"/>
  <c r="H136" i="203"/>
  <c r="AM136" i="203" s="1"/>
  <c r="H152" i="203"/>
  <c r="AM152" i="203" s="1"/>
  <c r="H176" i="203"/>
  <c r="AM176" i="203" s="1"/>
  <c r="H280" i="203"/>
  <c r="AM280" i="203" s="1"/>
  <c r="H320" i="203"/>
  <c r="AM320" i="203" s="1"/>
  <c r="H344" i="203"/>
  <c r="AM344" i="203" s="1"/>
  <c r="H409" i="203"/>
  <c r="AM409" i="203" s="1"/>
  <c r="H418" i="203"/>
  <c r="AM418" i="203" s="1"/>
  <c r="H507" i="203"/>
  <c r="AM507" i="203" s="1"/>
  <c r="H563" i="203"/>
  <c r="AM563" i="203" s="1"/>
  <c r="H611" i="203"/>
  <c r="AM611" i="203" s="1"/>
  <c r="H635" i="203"/>
  <c r="AM635" i="203" s="1"/>
  <c r="H675" i="203"/>
  <c r="AM675" i="203" s="1"/>
  <c r="H707" i="203"/>
  <c r="AM707" i="203" s="1"/>
  <c r="H739" i="203"/>
  <c r="AM739" i="203" s="1"/>
  <c r="H779" i="203"/>
  <c r="AM779" i="203" s="1"/>
  <c r="H795" i="203"/>
  <c r="AM795" i="203" s="1"/>
  <c r="H819" i="203"/>
  <c r="AM819" i="203" s="1"/>
  <c r="H836" i="203"/>
  <c r="AM836" i="203" s="1"/>
  <c r="H860" i="203"/>
  <c r="AM860" i="203" s="1"/>
  <c r="H884" i="203"/>
  <c r="AM884" i="203" s="1"/>
  <c r="H924" i="203"/>
  <c r="AM924" i="203" s="1"/>
  <c r="H1012" i="203"/>
  <c r="AM1012" i="203" s="1"/>
  <c r="H1052" i="203"/>
  <c r="AM1052" i="203" s="1"/>
  <c r="H194" i="203"/>
  <c r="AM194" i="203" s="1"/>
  <c r="H258" i="203"/>
  <c r="AM258" i="203" s="1"/>
  <c r="H387" i="203"/>
  <c r="AM387" i="203" s="1"/>
  <c r="H709" i="203"/>
  <c r="AM709" i="203" s="1"/>
  <c r="H155" i="203"/>
  <c r="AM155" i="203" s="1"/>
  <c r="H598" i="203"/>
  <c r="AM598" i="203" s="1"/>
  <c r="H927" i="203"/>
  <c r="AM927" i="203" s="1"/>
  <c r="H983" i="203"/>
  <c r="AM983" i="203" s="1"/>
  <c r="H309" i="203"/>
  <c r="AM309" i="203" s="1"/>
  <c r="H616" i="203"/>
  <c r="AM616" i="203" s="1"/>
  <c r="H81" i="203"/>
  <c r="AM81" i="203" s="1"/>
  <c r="H97" i="203"/>
  <c r="AM97" i="203" s="1"/>
  <c r="H121" i="203"/>
  <c r="AM121" i="203" s="1"/>
  <c r="H161" i="203"/>
  <c r="AM161" i="203" s="1"/>
  <c r="H257" i="203"/>
  <c r="AM257" i="203" s="1"/>
  <c r="H337" i="203"/>
  <c r="AM337" i="203" s="1"/>
  <c r="H394" i="203"/>
  <c r="AM394" i="203" s="1"/>
  <c r="H492" i="203"/>
  <c r="AM492" i="203" s="1"/>
  <c r="H572" i="203"/>
  <c r="AM572" i="203" s="1"/>
  <c r="H644" i="203"/>
  <c r="AM644" i="203" s="1"/>
  <c r="H668" i="203"/>
  <c r="AM668" i="203" s="1"/>
  <c r="H748" i="203"/>
  <c r="AM748" i="203" s="1"/>
  <c r="H812" i="203"/>
  <c r="AM812" i="203" s="1"/>
  <c r="H853" i="203"/>
  <c r="AM853" i="203" s="1"/>
  <c r="H965" i="203"/>
  <c r="AM965" i="203" s="1"/>
  <c r="H1021" i="203"/>
  <c r="AM1021" i="203" s="1"/>
  <c r="H106" i="203"/>
  <c r="AM106" i="203" s="1"/>
  <c r="H178" i="203"/>
  <c r="AM178" i="203" s="1"/>
  <c r="H362" i="203"/>
  <c r="AM362" i="203" s="1"/>
  <c r="H557" i="203"/>
  <c r="AM557" i="203" s="1"/>
  <c r="H589" i="203"/>
  <c r="AM589" i="203" s="1"/>
  <c r="H846" i="203"/>
  <c r="AM846" i="203" s="1"/>
  <c r="H910" i="203"/>
  <c r="AM910" i="203" s="1"/>
  <c r="H379" i="203"/>
  <c r="AM379" i="203" s="1"/>
  <c r="H454" i="203"/>
  <c r="AM454" i="203" s="1"/>
  <c r="H975" i="203"/>
  <c r="AM975" i="203" s="1"/>
  <c r="H317" i="203"/>
  <c r="AM317" i="203" s="1"/>
  <c r="H349" i="203"/>
  <c r="AM349" i="203" s="1"/>
  <c r="H431" i="203"/>
  <c r="AM431" i="203" s="1"/>
  <c r="H536" i="203"/>
  <c r="AM536" i="203" s="1"/>
  <c r="H672" i="203"/>
  <c r="AM672" i="203" s="1"/>
  <c r="H154" i="203"/>
  <c r="AM154" i="203" s="1"/>
  <c r="H274" i="203"/>
  <c r="AM274" i="203" s="1"/>
  <c r="H378" i="203"/>
  <c r="AM378" i="203" s="1"/>
  <c r="H998" i="203"/>
  <c r="AM998" i="203" s="1"/>
  <c r="H43" i="203"/>
  <c r="AM43" i="203" s="1"/>
  <c r="H211" i="203"/>
  <c r="AM211" i="203" s="1"/>
  <c r="H462" i="203"/>
  <c r="AM462" i="203" s="1"/>
  <c r="H542" i="203"/>
  <c r="AM542" i="203" s="1"/>
  <c r="H855" i="203"/>
  <c r="AM855" i="203" s="1"/>
  <c r="H61" i="203"/>
  <c r="AM61" i="203" s="1"/>
  <c r="H905" i="203"/>
  <c r="AM905" i="203" s="1"/>
  <c r="H953" i="203"/>
  <c r="AM953" i="203" s="1"/>
  <c r="H44" i="203"/>
  <c r="AM44" i="203" s="1"/>
  <c r="H124" i="203"/>
  <c r="AM124" i="203" s="1"/>
  <c r="H148" i="203"/>
  <c r="AM148" i="203" s="1"/>
  <c r="H220" i="203"/>
  <c r="AM220" i="203" s="1"/>
  <c r="H316" i="203"/>
  <c r="AM316" i="203" s="1"/>
  <c r="H455" i="203"/>
  <c r="AM455" i="203" s="1"/>
  <c r="H495" i="203"/>
  <c r="AM495" i="203" s="1"/>
  <c r="H543" i="203"/>
  <c r="AM543" i="203" s="1"/>
  <c r="H575" i="203"/>
  <c r="AM575" i="203" s="1"/>
  <c r="H815" i="203"/>
  <c r="AM815" i="203" s="1"/>
  <c r="H896" i="203"/>
  <c r="AM896" i="203" s="1"/>
  <c r="H920" i="203"/>
  <c r="AM920" i="203" s="1"/>
  <c r="H984" i="203"/>
  <c r="AM984" i="203" s="1"/>
  <c r="H1024" i="203"/>
  <c r="AM1024" i="203" s="1"/>
  <c r="H576" i="203"/>
  <c r="AM576" i="203" s="1"/>
  <c r="H808" i="203"/>
  <c r="AM808" i="203" s="1"/>
  <c r="H182" i="203"/>
  <c r="AM182" i="203" s="1"/>
  <c r="H206" i="203"/>
  <c r="AM206" i="203" s="1"/>
  <c r="H310" i="203"/>
  <c r="AM310" i="203" s="1"/>
  <c r="H334" i="203"/>
  <c r="AM334" i="203" s="1"/>
  <c r="H416" i="203"/>
  <c r="AM416" i="203" s="1"/>
  <c r="H457" i="203"/>
  <c r="AM457" i="203" s="1"/>
  <c r="H537" i="203"/>
  <c r="AM537" i="203" s="1"/>
  <c r="H569" i="203"/>
  <c r="AM569" i="203" s="1"/>
  <c r="H649" i="203"/>
  <c r="AM649" i="203" s="1"/>
  <c r="H737" i="203"/>
  <c r="AM737" i="203" s="1"/>
  <c r="H777" i="203"/>
  <c r="AM777" i="203" s="1"/>
  <c r="H850" i="203"/>
  <c r="AM850" i="203" s="1"/>
  <c r="H994" i="203"/>
  <c r="AM994" i="203" s="1"/>
  <c r="H1058" i="203"/>
  <c r="AM1058" i="203" s="1"/>
  <c r="H227" i="203"/>
  <c r="AM227" i="203" s="1"/>
  <c r="H871" i="203"/>
  <c r="AM871" i="203" s="1"/>
  <c r="H464" i="203"/>
  <c r="AM464" i="203" s="1"/>
  <c r="H849" i="203"/>
  <c r="AM849" i="203" s="1"/>
  <c r="H31" i="203"/>
  <c r="AM31" i="203" s="1"/>
  <c r="H119" i="203"/>
  <c r="AM119" i="203" s="1"/>
  <c r="H191" i="203"/>
  <c r="AM191" i="203" s="1"/>
  <c r="H231" i="203"/>
  <c r="AM231" i="203" s="1"/>
  <c r="H319" i="203"/>
  <c r="AM319" i="203" s="1"/>
  <c r="H442" i="203"/>
  <c r="AM442" i="203" s="1"/>
  <c r="H522" i="203"/>
  <c r="AM522" i="203" s="1"/>
  <c r="H546" i="203"/>
  <c r="AM546" i="203" s="1"/>
  <c r="H610" i="203"/>
  <c r="AM610" i="203" s="1"/>
  <c r="H642" i="203"/>
  <c r="AM642" i="203" s="1"/>
  <c r="H714" i="203"/>
  <c r="AM714" i="203" s="1"/>
  <c r="H730" i="203"/>
  <c r="AM730" i="203" s="1"/>
  <c r="H770" i="203"/>
  <c r="AM770" i="203" s="1"/>
  <c r="H778" i="203"/>
  <c r="AM778" i="203" s="1"/>
  <c r="H794" i="203"/>
  <c r="AM794" i="203" s="1"/>
  <c r="H931" i="203"/>
  <c r="AM931" i="203" s="1"/>
  <c r="H971" i="203"/>
  <c r="AM971" i="203" s="1"/>
  <c r="H1019" i="203"/>
  <c r="AM1019" i="203" s="1"/>
  <c r="H1059" i="203"/>
  <c r="AM1059" i="203" s="1"/>
  <c r="H370" i="203"/>
  <c r="AM370" i="203" s="1"/>
  <c r="H437" i="203"/>
  <c r="AM437" i="203" s="1"/>
  <c r="H493" i="203"/>
  <c r="AM493" i="203" s="1"/>
  <c r="H661" i="203"/>
  <c r="AM661" i="203" s="1"/>
  <c r="H757" i="203"/>
  <c r="AM757" i="203" s="1"/>
  <c r="H1014" i="203"/>
  <c r="AM1014" i="203" s="1"/>
  <c r="H782" i="203"/>
  <c r="AM782" i="203" s="1"/>
  <c r="H839" i="203"/>
  <c r="AM839" i="203" s="1"/>
  <c r="H125" i="203"/>
  <c r="AM125" i="203" s="1"/>
  <c r="H696" i="203"/>
  <c r="AM696" i="203" s="1"/>
  <c r="H921" i="203"/>
  <c r="AM921" i="203" s="1"/>
  <c r="H64" i="203"/>
  <c r="AM64" i="203" s="1"/>
  <c r="H104" i="203"/>
  <c r="AM104" i="203" s="1"/>
  <c r="H192" i="203"/>
  <c r="AM192" i="203" s="1"/>
  <c r="H232" i="203"/>
  <c r="AM232" i="203" s="1"/>
  <c r="H264" i="203"/>
  <c r="AM264" i="203" s="1"/>
  <c r="H360" i="203"/>
  <c r="AM360" i="203" s="1"/>
  <c r="H483" i="203"/>
  <c r="AM483" i="203" s="1"/>
  <c r="H603" i="203"/>
  <c r="AM603" i="203" s="1"/>
  <c r="H691" i="203"/>
  <c r="AM691" i="203" s="1"/>
  <c r="H972" i="203"/>
  <c r="AM972" i="203" s="1"/>
  <c r="H988" i="203"/>
  <c r="AM988" i="203" s="1"/>
  <c r="H1028" i="203"/>
  <c r="AM1028" i="203" s="1"/>
  <c r="H1076" i="203"/>
  <c r="AM1076" i="203" s="1"/>
  <c r="H66" i="203"/>
  <c r="AM66" i="203" s="1"/>
  <c r="H162" i="203"/>
  <c r="AM162" i="203" s="1"/>
  <c r="H453" i="203"/>
  <c r="AM453" i="203" s="1"/>
  <c r="H966" i="203"/>
  <c r="AM966" i="203" s="1"/>
  <c r="H1054" i="203"/>
  <c r="AM1054" i="203" s="1"/>
  <c r="H518" i="203"/>
  <c r="AM518" i="203" s="1"/>
  <c r="H141" i="203"/>
  <c r="AM141" i="203" s="1"/>
  <c r="H961" i="203"/>
  <c r="AM961" i="203" s="1"/>
  <c r="H185" i="203"/>
  <c r="AM185" i="203" s="1"/>
  <c r="H273" i="203"/>
  <c r="AM273" i="203" s="1"/>
  <c r="H313" i="203"/>
  <c r="AM313" i="203" s="1"/>
  <c r="H345" i="203"/>
  <c r="AM345" i="203" s="1"/>
  <c r="H444" i="203"/>
  <c r="AM444" i="203" s="1"/>
  <c r="H476" i="203"/>
  <c r="AM476" i="203" s="1"/>
  <c r="H612" i="203"/>
  <c r="AM612" i="203" s="1"/>
  <c r="H660" i="203"/>
  <c r="AM660" i="203" s="1"/>
  <c r="H724" i="203"/>
  <c r="AM724" i="203" s="1"/>
  <c r="H804" i="203"/>
  <c r="AM804" i="203" s="1"/>
  <c r="H828" i="203"/>
  <c r="AM828" i="203" s="1"/>
  <c r="H877" i="203"/>
  <c r="AM877" i="203" s="1"/>
  <c r="H893" i="203"/>
  <c r="AM893" i="203" s="1"/>
  <c r="H981" i="203"/>
  <c r="AM981" i="203" s="1"/>
  <c r="H1029" i="203"/>
  <c r="AM1029" i="203" s="1"/>
  <c r="H26" i="203"/>
  <c r="AM26" i="203" s="1"/>
  <c r="H395" i="203"/>
  <c r="AM395" i="203" s="1"/>
  <c r="H469" i="203"/>
  <c r="AM469" i="203" s="1"/>
  <c r="H813" i="203"/>
  <c r="AM813" i="203" s="1"/>
  <c r="H1070" i="203"/>
  <c r="AM1070" i="203" s="1"/>
  <c r="H163" i="203"/>
  <c r="AM163" i="203" s="1"/>
  <c r="H726" i="203"/>
  <c r="AM726" i="203" s="1"/>
  <c r="H822" i="203"/>
  <c r="AM822" i="203" s="1"/>
  <c r="H50" i="203"/>
  <c r="AM50" i="203" s="1"/>
  <c r="H412" i="203"/>
  <c r="AM412" i="203" s="1"/>
  <c r="H445" i="203"/>
  <c r="AM445" i="203" s="1"/>
  <c r="H509" i="203"/>
  <c r="AM509" i="203" s="1"/>
  <c r="H677" i="203"/>
  <c r="AM677" i="203" s="1"/>
  <c r="H765" i="203"/>
  <c r="AM765" i="203" s="1"/>
  <c r="H797" i="203"/>
  <c r="AM797" i="203" s="1"/>
  <c r="H115" i="203"/>
  <c r="AM115" i="203" s="1"/>
  <c r="P627" i="203"/>
  <c r="H301" i="203"/>
  <c r="AM301" i="203" s="1"/>
  <c r="H415" i="203"/>
  <c r="AM415" i="203" s="1"/>
  <c r="H768" i="203"/>
  <c r="AM768" i="203" s="1"/>
  <c r="H100" i="203"/>
  <c r="AM100" i="203" s="1"/>
  <c r="H164" i="203"/>
  <c r="AM164" i="203" s="1"/>
  <c r="H204" i="203"/>
  <c r="AM204" i="203" s="1"/>
  <c r="H228" i="203"/>
  <c r="AM228" i="203" s="1"/>
  <c r="H236" i="203"/>
  <c r="AM236" i="203" s="1"/>
  <c r="H292" i="203"/>
  <c r="AM292" i="203" s="1"/>
  <c r="H405" i="203"/>
  <c r="AM405" i="203" s="1"/>
  <c r="H471" i="203"/>
  <c r="AM471" i="203" s="1"/>
  <c r="H615" i="203"/>
  <c r="AM615" i="203" s="1"/>
  <c r="H663" i="203"/>
  <c r="AM663" i="203" s="1"/>
  <c r="H807" i="203"/>
  <c r="AM807" i="203" s="1"/>
  <c r="H831" i="203"/>
  <c r="AM831" i="203" s="1"/>
  <c r="H872" i="203"/>
  <c r="AM872" i="203" s="1"/>
  <c r="H936" i="203"/>
  <c r="AM936" i="203" s="1"/>
  <c r="H968" i="203"/>
  <c r="AM968" i="203" s="1"/>
  <c r="H1000" i="203"/>
  <c r="AM1000" i="203" s="1"/>
  <c r="H70" i="203"/>
  <c r="AM70" i="203" s="1"/>
  <c r="H94" i="203"/>
  <c r="AM94" i="203" s="1"/>
  <c r="H118" i="203"/>
  <c r="AM118" i="203" s="1"/>
  <c r="H142" i="203"/>
  <c r="AM142" i="203" s="1"/>
  <c r="H222" i="203"/>
  <c r="AM222" i="203" s="1"/>
  <c r="H254" i="203"/>
  <c r="AM254" i="203" s="1"/>
  <c r="H286" i="203"/>
  <c r="AM286" i="203" s="1"/>
  <c r="H374" i="203"/>
  <c r="AM374" i="203" s="1"/>
  <c r="H391" i="203"/>
  <c r="AM391" i="203" s="1"/>
  <c r="H432" i="203"/>
  <c r="AM432" i="203" s="1"/>
  <c r="H497" i="203"/>
  <c r="AM497" i="203" s="1"/>
  <c r="H561" i="203"/>
  <c r="AM561" i="203" s="1"/>
  <c r="H585" i="203"/>
  <c r="AM585" i="203" s="1"/>
  <c r="H609" i="203"/>
  <c r="AM609" i="203" s="1"/>
  <c r="H713" i="203"/>
  <c r="AM713" i="203" s="1"/>
  <c r="H866" i="203"/>
  <c r="AM866" i="203" s="1"/>
  <c r="H930" i="203"/>
  <c r="AM930" i="203" s="1"/>
  <c r="H954" i="203"/>
  <c r="AM954" i="203" s="1"/>
  <c r="H970" i="203"/>
  <c r="AM970" i="203" s="1"/>
  <c r="H1066" i="203"/>
  <c r="AM1066" i="203" s="1"/>
  <c r="H798" i="203"/>
  <c r="AM798" i="203" s="1"/>
  <c r="H1039" i="203"/>
  <c r="AM1039" i="203" s="1"/>
  <c r="H71" i="203"/>
  <c r="AM71" i="203" s="1"/>
  <c r="H95" i="203"/>
  <c r="AM95" i="203" s="1"/>
  <c r="H207" i="203"/>
  <c r="AM207" i="203" s="1"/>
  <c r="H239" i="203"/>
  <c r="AM239" i="203" s="1"/>
  <c r="H295" i="203"/>
  <c r="AM295" i="203" s="1"/>
  <c r="H335" i="203"/>
  <c r="AM335" i="203" s="1"/>
  <c r="H359" i="203"/>
  <c r="AM359" i="203" s="1"/>
  <c r="H400" i="203"/>
  <c r="AM400" i="203" s="1"/>
  <c r="H450" i="203"/>
  <c r="AM450" i="203" s="1"/>
  <c r="H490" i="203"/>
  <c r="AM490" i="203" s="1"/>
  <c r="H514" i="203"/>
  <c r="AM514" i="203" s="1"/>
  <c r="H682" i="203"/>
  <c r="AM682" i="203" s="1"/>
  <c r="H722" i="203"/>
  <c r="AM722" i="203" s="1"/>
  <c r="H746" i="203"/>
  <c r="AM746" i="203" s="1"/>
  <c r="H810" i="203"/>
  <c r="AM810" i="203" s="1"/>
  <c r="H835" i="203"/>
  <c r="AM835" i="203" s="1"/>
  <c r="H875" i="203"/>
  <c r="AM875" i="203" s="1"/>
  <c r="H1035" i="203"/>
  <c r="AM1035" i="203" s="1"/>
  <c r="H565" i="203"/>
  <c r="AM565" i="203" s="1"/>
  <c r="H597" i="203"/>
  <c r="AM597" i="203" s="1"/>
  <c r="H854" i="203"/>
  <c r="AM854" i="203" s="1"/>
  <c r="H918" i="203"/>
  <c r="AM918" i="203" s="1"/>
  <c r="H107" i="203"/>
  <c r="AM107" i="203" s="1"/>
  <c r="H470" i="203"/>
  <c r="AM470" i="203" s="1"/>
  <c r="H1047" i="203"/>
  <c r="AM1047" i="203" s="1"/>
  <c r="H205" i="203"/>
  <c r="AM205" i="203" s="1"/>
  <c r="H560" i="203"/>
  <c r="AM560" i="203" s="1"/>
  <c r="H128" i="203"/>
  <c r="AM128" i="203" s="1"/>
  <c r="H144" i="203"/>
  <c r="AM144" i="203" s="1"/>
  <c r="H296" i="203"/>
  <c r="AM296" i="203" s="1"/>
  <c r="H336" i="203"/>
  <c r="AM336" i="203" s="1"/>
  <c r="H385" i="203"/>
  <c r="AM385" i="203" s="1"/>
  <c r="H435" i="203"/>
  <c r="AM435" i="203" s="1"/>
  <c r="H459" i="203"/>
  <c r="AM459" i="203" s="1"/>
  <c r="H587" i="203"/>
  <c r="AM587" i="203" s="1"/>
  <c r="H651" i="203"/>
  <c r="AM651" i="203" s="1"/>
  <c r="H731" i="203"/>
  <c r="AM731" i="203" s="1"/>
  <c r="H876" i="203"/>
  <c r="AM876" i="203" s="1"/>
  <c r="H940" i="203"/>
  <c r="AM940" i="203" s="1"/>
  <c r="H1004" i="203"/>
  <c r="AM1004" i="203" s="1"/>
  <c r="H90" i="203"/>
  <c r="AM90" i="203" s="1"/>
  <c r="H290" i="203"/>
  <c r="AM290" i="203" s="1"/>
  <c r="H517" i="203"/>
  <c r="AM517" i="203" s="1"/>
  <c r="H870" i="203"/>
  <c r="AM870" i="203" s="1"/>
  <c r="H91" i="203"/>
  <c r="AM91" i="203" s="1"/>
  <c r="H291" i="203"/>
  <c r="AM291" i="203" s="1"/>
  <c r="H363" i="203"/>
  <c r="AM363" i="203" s="1"/>
  <c r="H486" i="203"/>
  <c r="AM486" i="203" s="1"/>
  <c r="H558" i="203"/>
  <c r="AM558" i="203" s="1"/>
  <c r="H53" i="203"/>
  <c r="AM53" i="203" s="1"/>
  <c r="H865" i="203"/>
  <c r="AM865" i="203" s="1"/>
  <c r="H25" i="203"/>
  <c r="AM25" i="203" s="1"/>
  <c r="H73" i="203"/>
  <c r="AM73" i="203" s="1"/>
  <c r="H89" i="203"/>
  <c r="AM89" i="203" s="1"/>
  <c r="H137" i="203"/>
  <c r="AM137" i="203" s="1"/>
  <c r="H233" i="203"/>
  <c r="AM233" i="203" s="1"/>
  <c r="H289" i="203"/>
  <c r="AM289" i="203" s="1"/>
  <c r="H377" i="203"/>
  <c r="AM377" i="203" s="1"/>
  <c r="H386" i="203"/>
  <c r="AM386" i="203" s="1"/>
  <c r="H427" i="203"/>
  <c r="AM427" i="203" s="1"/>
  <c r="H508" i="203"/>
  <c r="AM508" i="203" s="1"/>
  <c r="H548" i="203"/>
  <c r="AM548" i="203" s="1"/>
  <c r="H588" i="203"/>
  <c r="AM588" i="203" s="1"/>
  <c r="H684" i="203"/>
  <c r="AM684" i="203" s="1"/>
  <c r="H764" i="203"/>
  <c r="AM764" i="203" s="1"/>
  <c r="H933" i="203"/>
  <c r="AM933" i="203" s="1"/>
  <c r="H997" i="203"/>
  <c r="AM997" i="203" s="1"/>
  <c r="H1045" i="203"/>
  <c r="AM1045" i="203" s="1"/>
  <c r="H1061" i="203"/>
  <c r="AM1061" i="203" s="1"/>
  <c r="H146" i="203"/>
  <c r="AM146" i="203" s="1"/>
  <c r="H717" i="203"/>
  <c r="AM717" i="203" s="1"/>
  <c r="H974" i="203"/>
  <c r="AM974" i="203" s="1"/>
  <c r="H99" i="203"/>
  <c r="AM99" i="203" s="1"/>
  <c r="H339" i="203"/>
  <c r="AM339" i="203" s="1"/>
  <c r="H646" i="203"/>
  <c r="AM646" i="203" s="1"/>
  <c r="H45" i="203"/>
  <c r="AM45" i="203" s="1"/>
  <c r="H237" i="203"/>
  <c r="AM237" i="203" s="1"/>
  <c r="H624" i="203"/>
  <c r="AM624" i="203" s="1"/>
  <c r="H752" i="203"/>
  <c r="AM752" i="203" s="1"/>
  <c r="H862" i="203"/>
  <c r="AM862" i="203" s="1"/>
  <c r="H654" i="203"/>
  <c r="AM654" i="203" s="1"/>
  <c r="H742" i="203"/>
  <c r="AM742" i="203" s="1"/>
  <c r="H774" i="203"/>
  <c r="AM774" i="203" s="1"/>
  <c r="H951" i="203"/>
  <c r="AM951" i="203" s="1"/>
  <c r="H133" i="203"/>
  <c r="AM133" i="203" s="1"/>
  <c r="H544" i="203"/>
  <c r="AM544" i="203" s="1"/>
  <c r="H632" i="203"/>
  <c r="AM632" i="203" s="1"/>
  <c r="H60" i="203"/>
  <c r="AM60" i="203" s="1"/>
  <c r="H140" i="203"/>
  <c r="AM140" i="203" s="1"/>
  <c r="H180" i="203"/>
  <c r="AM180" i="203" s="1"/>
  <c r="H260" i="203"/>
  <c r="AM260" i="203" s="1"/>
  <c r="H268" i="203"/>
  <c r="AM268" i="203" s="1"/>
  <c r="H332" i="203"/>
  <c r="AM332" i="203" s="1"/>
  <c r="H372" i="203"/>
  <c r="AM372" i="203" s="1"/>
  <c r="H422" i="203"/>
  <c r="AM422" i="203" s="1"/>
  <c r="H559" i="203"/>
  <c r="AM559" i="203" s="1"/>
  <c r="H591" i="203"/>
  <c r="AM591" i="203" s="1"/>
  <c r="H639" i="203"/>
  <c r="AM639" i="203" s="1"/>
  <c r="H679" i="203"/>
  <c r="AM679" i="203" s="1"/>
  <c r="H695" i="203"/>
  <c r="AM695" i="203" s="1"/>
  <c r="H719" i="203"/>
  <c r="AM719" i="203" s="1"/>
  <c r="H727" i="203"/>
  <c r="AM727" i="203" s="1"/>
  <c r="H767" i="203"/>
  <c r="AM767" i="203" s="1"/>
  <c r="H783" i="203"/>
  <c r="AM783" i="203" s="1"/>
  <c r="H848" i="203"/>
  <c r="AM848" i="203" s="1"/>
  <c r="H912" i="203"/>
  <c r="AM912" i="203" s="1"/>
  <c r="H952" i="203"/>
  <c r="AM952" i="203" s="1"/>
  <c r="H1040" i="203"/>
  <c r="AM1040" i="203" s="1"/>
  <c r="H1080" i="203"/>
  <c r="AM1080" i="203" s="1"/>
  <c r="H37" i="203"/>
  <c r="AM37" i="203" s="1"/>
  <c r="H406" i="203"/>
  <c r="AM406" i="203" s="1"/>
  <c r="H6" i="203"/>
  <c r="AM6" i="203" s="1"/>
  <c r="H22" i="203"/>
  <c r="AM22" i="203" s="1"/>
  <c r="H46" i="203"/>
  <c r="AM46" i="203" s="1"/>
  <c r="H214" i="203"/>
  <c r="AM214" i="203" s="1"/>
  <c r="H326" i="203"/>
  <c r="AM326" i="203" s="1"/>
  <c r="H473" i="203"/>
  <c r="AM473" i="203" s="1"/>
  <c r="H529" i="203"/>
  <c r="AM529" i="203" s="1"/>
  <c r="H625" i="203"/>
  <c r="AM625" i="203" s="1"/>
  <c r="H665" i="203"/>
  <c r="AM665" i="203" s="1"/>
  <c r="H689" i="203"/>
  <c r="AM689" i="203" s="1"/>
  <c r="H801" i="203"/>
  <c r="AM801" i="203" s="1"/>
  <c r="H842" i="203"/>
  <c r="AM842" i="203" s="1"/>
  <c r="H882" i="203"/>
  <c r="AM882" i="203" s="1"/>
  <c r="H906" i="203"/>
  <c r="AM906" i="203" s="1"/>
  <c r="H986" i="203"/>
  <c r="AM986" i="203" s="1"/>
  <c r="H1010" i="203"/>
  <c r="AM1010" i="203" s="1"/>
  <c r="H1034" i="203"/>
  <c r="AM1034" i="203" s="1"/>
  <c r="H371" i="203"/>
  <c r="AM371" i="203" s="1"/>
  <c r="H943" i="203"/>
  <c r="AM943" i="203" s="1"/>
  <c r="H101" i="203"/>
  <c r="AM101" i="203" s="1"/>
  <c r="H213" i="203"/>
  <c r="AM213" i="203" s="1"/>
  <c r="H373" i="203"/>
  <c r="AM373" i="203" s="1"/>
  <c r="H712" i="203"/>
  <c r="AM712" i="203" s="1"/>
  <c r="H800" i="203"/>
  <c r="AM800" i="203" s="1"/>
  <c r="H937" i="203"/>
  <c r="AM937" i="203" s="1"/>
  <c r="H7" i="203"/>
  <c r="AM7" i="203" s="1"/>
  <c r="H47" i="203"/>
  <c r="AM47" i="203" s="1"/>
  <c r="H135" i="203"/>
  <c r="AM135" i="203" s="1"/>
  <c r="H159" i="203"/>
  <c r="AM159" i="203" s="1"/>
  <c r="H183" i="203"/>
  <c r="AM183" i="203" s="1"/>
  <c r="H271" i="203"/>
  <c r="AM271" i="203" s="1"/>
  <c r="H434" i="203"/>
  <c r="AM434" i="203" s="1"/>
  <c r="H466" i="203"/>
  <c r="AM466" i="203" s="1"/>
  <c r="H562" i="203"/>
  <c r="AM562" i="203" s="1"/>
  <c r="H602" i="203"/>
  <c r="AM602" i="203" s="1"/>
  <c r="H658" i="203"/>
  <c r="AM658" i="203" s="1"/>
  <c r="H851" i="203"/>
  <c r="AM851" i="203" s="1"/>
  <c r="H947" i="203"/>
  <c r="AM947" i="203" s="1"/>
  <c r="H18" i="203"/>
  <c r="AM18" i="203" s="1"/>
  <c r="H403" i="203"/>
  <c r="AM403" i="203" s="1"/>
  <c r="H461" i="203"/>
  <c r="AM461" i="203" s="1"/>
  <c r="H821" i="203"/>
  <c r="AM821" i="203" s="1"/>
  <c r="H1062" i="203"/>
  <c r="AM1062" i="203" s="1"/>
  <c r="H67" i="203"/>
  <c r="AM67" i="203" s="1"/>
  <c r="H139" i="203"/>
  <c r="AM139" i="203" s="1"/>
  <c r="H243" i="203"/>
  <c r="AM243" i="203" s="1"/>
  <c r="H396" i="203"/>
  <c r="AM396" i="203" s="1"/>
  <c r="H438" i="203"/>
  <c r="AM438" i="203" s="1"/>
  <c r="H630" i="203"/>
  <c r="AM630" i="203" s="1"/>
  <c r="H814" i="203"/>
  <c r="AM814" i="203" s="1"/>
  <c r="H365" i="203"/>
  <c r="AM365" i="203" s="1"/>
  <c r="H520" i="203"/>
  <c r="AM520" i="203" s="1"/>
  <c r="H640" i="203"/>
  <c r="AM640" i="203" s="1"/>
  <c r="H784" i="203"/>
  <c r="AM784" i="203" s="1"/>
  <c r="H1025" i="203"/>
  <c r="AM1025" i="203" s="1"/>
  <c r="T1083" i="180" l="1"/>
  <c r="AC1083" i="180" l="1"/>
  <c r="AK3" i="203" l="1"/>
  <c r="O4" i="203"/>
  <c r="AK4" i="203"/>
  <c r="AN4" i="203"/>
  <c r="AN3" i="203" l="1"/>
  <c r="O3" i="203"/>
  <c r="AK5" i="203"/>
  <c r="AN5" i="203"/>
  <c r="O5" i="203"/>
  <c r="O6" i="203" l="1"/>
  <c r="AN6" i="203"/>
  <c r="AK6" i="203"/>
  <c r="AK7" i="203" l="1"/>
  <c r="AN7" i="203"/>
  <c r="O7" i="203"/>
  <c r="AK8" i="203" l="1"/>
  <c r="O8" i="203"/>
  <c r="AN8" i="203"/>
  <c r="AN9" i="203" l="1"/>
  <c r="O9" i="203"/>
  <c r="AK9" i="203"/>
  <c r="O10" i="203" l="1"/>
  <c r="AK10" i="203"/>
  <c r="AN10" i="203"/>
  <c r="O11" i="203" l="1"/>
  <c r="AK11" i="203"/>
  <c r="AN11" i="203"/>
  <c r="AK12" i="203" l="1"/>
  <c r="O12" i="203"/>
  <c r="AN12" i="203"/>
  <c r="AK13" i="203" l="1"/>
  <c r="AN13" i="203"/>
  <c r="O13" i="203"/>
  <c r="O14" i="203" l="1"/>
  <c r="AK14" i="203"/>
  <c r="AN14" i="203"/>
  <c r="AK15" i="203" l="1"/>
  <c r="O15" i="203"/>
  <c r="AN15" i="203"/>
  <c r="AN16" i="203" l="1"/>
  <c r="O16" i="203"/>
  <c r="AK16" i="203"/>
  <c r="AK17" i="203" l="1"/>
  <c r="O17" i="203"/>
  <c r="AN17" i="203"/>
  <c r="O18" i="203" l="1"/>
  <c r="AN18" i="203"/>
  <c r="AK18" i="203"/>
  <c r="O19" i="203" l="1"/>
  <c r="AK19" i="203"/>
  <c r="AN19" i="203"/>
  <c r="AN20" i="203" l="1"/>
  <c r="AK20" i="203"/>
  <c r="O20" i="203"/>
  <c r="AN21" i="203" l="1"/>
  <c r="AK21" i="203"/>
  <c r="O21" i="203"/>
  <c r="O22" i="203" l="1"/>
  <c r="AK22" i="203"/>
  <c r="AN22" i="203"/>
  <c r="O23" i="203" l="1"/>
  <c r="AN23" i="203"/>
  <c r="AK23" i="203"/>
  <c r="O24" i="203" l="1"/>
  <c r="AK24" i="203"/>
  <c r="AN24" i="203"/>
  <c r="AK25" i="203" l="1"/>
  <c r="O25" i="203"/>
  <c r="AN25" i="203"/>
  <c r="O26" i="203" l="1"/>
  <c r="AK26" i="203"/>
  <c r="AN26" i="203"/>
  <c r="AN27" i="203" l="1"/>
  <c r="AK27" i="203"/>
  <c r="O27" i="203"/>
  <c r="AN28" i="203" l="1"/>
  <c r="AK28" i="203"/>
  <c r="O28" i="203"/>
  <c r="AK29" i="203" l="1"/>
  <c r="AN29" i="203"/>
  <c r="O29" i="203"/>
  <c r="AK30" i="203" l="1"/>
  <c r="AN30" i="203"/>
  <c r="O30" i="203"/>
  <c r="AN31" i="203" l="1"/>
  <c r="O31" i="203"/>
  <c r="AK31" i="203"/>
  <c r="AK32" i="203" l="1"/>
  <c r="O32" i="203"/>
  <c r="AN32" i="203"/>
  <c r="AK33" i="203" l="1"/>
  <c r="O33" i="203"/>
  <c r="AN33" i="203"/>
  <c r="O34" i="203" l="1"/>
  <c r="AN34" i="203"/>
  <c r="AK34" i="203"/>
  <c r="AK35" i="203" l="1"/>
  <c r="AN35" i="203"/>
  <c r="O35" i="203"/>
  <c r="AN36" i="203" l="1"/>
  <c r="O36" i="203"/>
  <c r="AK36" i="203"/>
  <c r="AK37" i="203" l="1"/>
  <c r="O37" i="203"/>
  <c r="AN37" i="203"/>
  <c r="AK38" i="203" l="1"/>
  <c r="O38" i="203"/>
  <c r="AN38" i="203"/>
  <c r="AN39" i="203" l="1"/>
  <c r="O39" i="203"/>
  <c r="AK39" i="203"/>
  <c r="AK40" i="203" l="1"/>
  <c r="O40" i="203"/>
  <c r="AN40" i="203"/>
  <c r="AK41" i="203" l="1"/>
  <c r="AN41" i="203"/>
  <c r="O41" i="203"/>
  <c r="AK42" i="203" l="1"/>
  <c r="AN42" i="203"/>
  <c r="O42" i="203"/>
  <c r="AK43" i="203" l="1"/>
  <c r="O43" i="203"/>
  <c r="AN43" i="203"/>
  <c r="O44" i="203" l="1"/>
  <c r="AK44" i="203"/>
  <c r="AN44" i="203"/>
  <c r="AN45" i="203" l="1"/>
  <c r="O45" i="203"/>
  <c r="AK45" i="203"/>
  <c r="AK46" i="203" l="1"/>
  <c r="O46" i="203"/>
  <c r="AN46" i="203"/>
  <c r="AN47" i="203" l="1"/>
  <c r="O47" i="203"/>
  <c r="AK47" i="203"/>
  <c r="O48" i="203" l="1"/>
  <c r="AN48" i="203"/>
  <c r="AK48" i="203"/>
  <c r="AK49" i="203" l="1"/>
  <c r="AN49" i="203"/>
  <c r="O49" i="203"/>
  <c r="AK50" i="203" l="1"/>
  <c r="AN50" i="203"/>
  <c r="O50" i="203"/>
  <c r="AK51" i="203" l="1"/>
  <c r="O51" i="203"/>
  <c r="AN51" i="203"/>
  <c r="O52" i="203" l="1"/>
  <c r="AN52" i="203"/>
  <c r="AK52" i="203"/>
  <c r="AK53" i="203" l="1"/>
  <c r="AN53" i="203"/>
  <c r="O53" i="203"/>
  <c r="O54" i="203" l="1"/>
  <c r="AN54" i="203"/>
  <c r="AK54" i="203"/>
  <c r="O55" i="203" l="1"/>
  <c r="AN55" i="203"/>
  <c r="AK55" i="203"/>
  <c r="O56" i="203" l="1"/>
  <c r="AK56" i="203"/>
  <c r="AN56" i="203"/>
  <c r="AN57" i="203" l="1"/>
  <c r="O57" i="203"/>
  <c r="AK57" i="203"/>
  <c r="AK58" i="203" l="1"/>
  <c r="O58" i="203"/>
  <c r="AN58" i="203"/>
  <c r="O59" i="203" l="1"/>
  <c r="AK59" i="203"/>
  <c r="AN59" i="203"/>
  <c r="AK60" i="203" l="1"/>
  <c r="O60" i="203"/>
  <c r="AN60" i="203"/>
  <c r="AN61" i="203" l="1"/>
  <c r="AK61" i="203"/>
  <c r="O61" i="203"/>
  <c r="O62" i="203" l="1"/>
  <c r="AN62" i="203"/>
  <c r="AK62" i="203"/>
  <c r="AK63" i="203" l="1"/>
  <c r="O63" i="203"/>
  <c r="AN63" i="203"/>
  <c r="AN64" i="203" l="1"/>
  <c r="O64" i="203"/>
  <c r="AK64" i="203"/>
  <c r="AK65" i="203" l="1"/>
  <c r="O65" i="203"/>
  <c r="AN65" i="203"/>
  <c r="AN66" i="203" l="1"/>
  <c r="O66" i="203"/>
  <c r="AK66" i="203"/>
  <c r="O67" i="203" l="1"/>
  <c r="AK67" i="203"/>
  <c r="AN67" i="203"/>
  <c r="AN68" i="203" l="1"/>
  <c r="O68" i="203"/>
  <c r="AK68" i="203"/>
  <c r="AN69" i="203" l="1"/>
  <c r="O69" i="203"/>
  <c r="AK69" i="203"/>
  <c r="AK70" i="203" l="1"/>
  <c r="O70" i="203"/>
  <c r="AN70" i="203"/>
  <c r="AN71" i="203" l="1"/>
  <c r="AK71" i="203"/>
  <c r="O71" i="203"/>
  <c r="AK72" i="203" l="1"/>
  <c r="AN72" i="203"/>
  <c r="O72" i="203"/>
  <c r="AK73" i="203" l="1"/>
  <c r="AN73" i="203"/>
  <c r="O73" i="203"/>
  <c r="AK74" i="203" l="1"/>
  <c r="O74" i="203"/>
  <c r="AN74" i="203"/>
  <c r="AN75" i="203" l="1"/>
  <c r="O75" i="203"/>
  <c r="AK75" i="203"/>
  <c r="AN76" i="203" l="1"/>
  <c r="AK76" i="203"/>
  <c r="O76" i="203"/>
  <c r="O77" i="203" l="1"/>
  <c r="AN77" i="203"/>
  <c r="AK77" i="203"/>
  <c r="O78" i="203" l="1"/>
  <c r="AK78" i="203"/>
  <c r="AN78" i="203"/>
  <c r="AN79" i="203" l="1"/>
  <c r="AK79" i="203"/>
  <c r="O79" i="203"/>
  <c r="AK80" i="203" l="1"/>
  <c r="AN80" i="203"/>
  <c r="O80" i="203"/>
  <c r="AK81" i="203" l="1"/>
  <c r="AN81" i="203"/>
  <c r="O81" i="203"/>
  <c r="O82" i="203" l="1"/>
  <c r="AK82" i="203"/>
  <c r="AN82" i="203"/>
  <c r="AK83" i="203" l="1"/>
  <c r="O83" i="203"/>
  <c r="AN83" i="203"/>
  <c r="AN84" i="203" l="1"/>
  <c r="O84" i="203"/>
  <c r="AK84" i="203"/>
  <c r="AN85" i="203" l="1"/>
  <c r="O85" i="203"/>
  <c r="AK85" i="203"/>
  <c r="O86" i="203" l="1"/>
  <c r="AK86" i="203"/>
  <c r="AN86" i="203"/>
  <c r="AN87" i="203" l="1"/>
  <c r="O87" i="203"/>
  <c r="AK87" i="203"/>
  <c r="AN88" i="203" l="1"/>
  <c r="O88" i="203"/>
  <c r="AK88" i="203"/>
  <c r="AK89" i="203" l="1"/>
  <c r="AN89" i="203"/>
  <c r="O89" i="203"/>
  <c r="AN90" i="203" l="1"/>
  <c r="AK90" i="203"/>
  <c r="O90" i="203"/>
  <c r="O91" i="203" l="1"/>
  <c r="AK91" i="203"/>
  <c r="AN91" i="203"/>
  <c r="O92" i="203" l="1"/>
  <c r="AK92" i="203"/>
  <c r="AN92" i="203"/>
  <c r="O93" i="203" l="1"/>
  <c r="AN93" i="203"/>
  <c r="AK93" i="203"/>
  <c r="AN94" i="203" l="1"/>
  <c r="AK94" i="203"/>
  <c r="O94" i="203"/>
  <c r="O95" i="203" l="1"/>
  <c r="AK95" i="203"/>
  <c r="AN95" i="203"/>
  <c r="AK96" i="203" l="1"/>
  <c r="O96" i="203"/>
  <c r="AN96" i="203"/>
  <c r="O97" i="203" l="1"/>
  <c r="AK97" i="203"/>
  <c r="AN97" i="203"/>
  <c r="O98" i="203" l="1"/>
  <c r="AN98" i="203"/>
  <c r="AK98" i="203"/>
  <c r="AN99" i="203" l="1"/>
  <c r="AK99" i="203"/>
  <c r="O99" i="203"/>
  <c r="AK100" i="203" l="1"/>
  <c r="O100" i="203"/>
  <c r="AN100" i="203"/>
  <c r="O101" i="203" l="1"/>
  <c r="AK101" i="203"/>
  <c r="AN101" i="203"/>
  <c r="AN102" i="203" l="1"/>
  <c r="O102" i="203"/>
  <c r="AK102" i="203"/>
  <c r="O103" i="203" l="1"/>
  <c r="AK103" i="203"/>
  <c r="AN103" i="203"/>
  <c r="AN104" i="203" l="1"/>
  <c r="O104" i="203"/>
  <c r="AK104" i="203"/>
  <c r="AK105" i="203" l="1"/>
  <c r="AN105" i="203"/>
  <c r="O105" i="203"/>
  <c r="AN106" i="203" l="1"/>
  <c r="AK106" i="203"/>
  <c r="O106" i="203"/>
  <c r="AK107" i="203" l="1"/>
  <c r="O107" i="203"/>
  <c r="AN107" i="203"/>
  <c r="AK108" i="203" l="1"/>
  <c r="O108" i="203"/>
  <c r="AN108" i="203"/>
  <c r="O109" i="203" l="1"/>
  <c r="AK109" i="203"/>
  <c r="AN109" i="203"/>
  <c r="AK110" i="203" l="1"/>
  <c r="O110" i="203"/>
  <c r="AN110" i="203"/>
  <c r="AK111" i="203" l="1"/>
  <c r="AN111" i="203"/>
  <c r="O111" i="203"/>
  <c r="AN112" i="203" l="1"/>
  <c r="O112" i="203"/>
  <c r="AK112" i="203"/>
  <c r="O113" i="203" l="1"/>
  <c r="AK113" i="203"/>
  <c r="AN113" i="203"/>
  <c r="AK114" i="203" l="1"/>
  <c r="O114" i="203"/>
  <c r="AN114" i="203"/>
  <c r="AK115" i="203" l="1"/>
  <c r="O115" i="203"/>
  <c r="AN115" i="203"/>
  <c r="AK116" i="203" l="1"/>
  <c r="AN116" i="203"/>
  <c r="O116" i="203"/>
  <c r="O117" i="203" l="1"/>
  <c r="AN117" i="203"/>
  <c r="AK117" i="203"/>
  <c r="AN118" i="203" l="1"/>
  <c r="AK118" i="203"/>
  <c r="O118" i="203"/>
  <c r="O119" i="203" l="1"/>
  <c r="AK119" i="203"/>
  <c r="AN119" i="203"/>
  <c r="O120" i="203" l="1"/>
  <c r="AN120" i="203"/>
  <c r="AK120" i="203"/>
  <c r="AN121" i="203" l="1"/>
  <c r="O121" i="203"/>
  <c r="AK121" i="203"/>
  <c r="AK122" i="203" l="1"/>
  <c r="O122" i="203"/>
  <c r="AN122" i="203"/>
  <c r="O123" i="203" l="1"/>
  <c r="AK123" i="203"/>
  <c r="AN123" i="203"/>
  <c r="AN124" i="203" l="1"/>
  <c r="AK124" i="203"/>
  <c r="O124" i="203"/>
  <c r="O125" i="203" l="1"/>
  <c r="AN125" i="203"/>
  <c r="AK125" i="203"/>
  <c r="AN126" i="203" l="1"/>
  <c r="O126" i="203"/>
  <c r="AK126" i="203"/>
  <c r="O127" i="203" l="1"/>
  <c r="AN127" i="203"/>
  <c r="AK127" i="203"/>
  <c r="O128" i="203" l="1"/>
  <c r="AN128" i="203"/>
  <c r="AK128" i="203"/>
  <c r="AK129" i="203" l="1"/>
  <c r="O129" i="203"/>
  <c r="AN129" i="203"/>
  <c r="AK130" i="203" l="1"/>
  <c r="AN130" i="203"/>
  <c r="O130" i="203"/>
  <c r="O131" i="203" l="1"/>
  <c r="AN131" i="203"/>
  <c r="AK131" i="203"/>
  <c r="AK132" i="203" l="1"/>
  <c r="AN132" i="203"/>
  <c r="O132" i="203"/>
  <c r="AK133" i="203" l="1"/>
  <c r="AN133" i="203"/>
  <c r="O133" i="203"/>
  <c r="O134" i="203" l="1"/>
  <c r="AN134" i="203"/>
  <c r="AK134" i="203"/>
  <c r="AK135" i="203" l="1"/>
  <c r="AN135" i="203"/>
  <c r="O135" i="203"/>
  <c r="AK136" i="203" l="1"/>
  <c r="AN136" i="203"/>
  <c r="O136" i="203"/>
  <c r="AN137" i="203" l="1"/>
  <c r="O137" i="203"/>
  <c r="AK137" i="203"/>
  <c r="AK138" i="203" l="1"/>
  <c r="AN138" i="203"/>
  <c r="O138" i="203"/>
  <c r="O139" i="203" l="1"/>
  <c r="AN139" i="203"/>
  <c r="AK139" i="203"/>
  <c r="AK140" i="203" l="1"/>
  <c r="O140" i="203"/>
  <c r="AN140" i="203"/>
  <c r="O141" i="203" l="1"/>
  <c r="AK141" i="203"/>
  <c r="AN141" i="203"/>
  <c r="AN142" i="203" l="1"/>
  <c r="O142" i="203"/>
  <c r="AK142" i="203"/>
  <c r="AN143" i="203" l="1"/>
  <c r="O143" i="203"/>
  <c r="AK143" i="203"/>
  <c r="AN144" i="203" l="1"/>
  <c r="AK144" i="203"/>
  <c r="O144" i="203"/>
  <c r="O145" i="203" l="1"/>
  <c r="AN145" i="203"/>
  <c r="AK145" i="203"/>
  <c r="AN146" i="203" l="1"/>
  <c r="O146" i="203"/>
  <c r="AK146" i="203"/>
  <c r="AN147" i="203" l="1"/>
  <c r="O147" i="203"/>
  <c r="AK147" i="203"/>
  <c r="AK148" i="203" l="1"/>
  <c r="O148" i="203"/>
  <c r="AN148" i="203"/>
  <c r="AK149" i="203" l="1"/>
  <c r="O149" i="203"/>
  <c r="AN149" i="203"/>
  <c r="AK150" i="203" l="1"/>
  <c r="O150" i="203"/>
  <c r="AN150" i="203"/>
  <c r="AK151" i="203" l="1"/>
  <c r="O151" i="203"/>
  <c r="AN151" i="203"/>
  <c r="AN152" i="203" l="1"/>
  <c r="O152" i="203"/>
  <c r="AK152" i="203"/>
  <c r="AN153" i="203" l="1"/>
  <c r="O153" i="203"/>
  <c r="AK153" i="203"/>
  <c r="AK154" i="203" l="1"/>
  <c r="AN154" i="203"/>
  <c r="O154" i="203"/>
  <c r="O155" i="203" l="1"/>
  <c r="AN155" i="203"/>
  <c r="AK155" i="203"/>
  <c r="AN156" i="203" l="1"/>
  <c r="AK156" i="203"/>
  <c r="O156" i="203"/>
  <c r="O157" i="203" l="1"/>
  <c r="AK157" i="203"/>
  <c r="AN157" i="203"/>
  <c r="AN158" i="203" l="1"/>
  <c r="O158" i="203"/>
  <c r="AK158" i="203"/>
  <c r="O159" i="203" l="1"/>
  <c r="AK159" i="203"/>
  <c r="AN159" i="203"/>
  <c r="O160" i="203" l="1"/>
  <c r="AN160" i="203"/>
  <c r="AK160" i="203"/>
  <c r="AK161" i="203" l="1"/>
  <c r="O161" i="203"/>
  <c r="AN161" i="203"/>
  <c r="AK162" i="203" l="1"/>
  <c r="AN162" i="203"/>
  <c r="O162" i="203"/>
  <c r="AK163" i="203" l="1"/>
  <c r="O163" i="203"/>
  <c r="AN163" i="203"/>
  <c r="AK164" i="203" l="1"/>
  <c r="AN164" i="203"/>
  <c r="O164" i="203"/>
  <c r="O165" i="203" l="1"/>
  <c r="AK165" i="203"/>
  <c r="AN165" i="203"/>
  <c r="O166" i="203" l="1"/>
  <c r="AN166" i="203"/>
  <c r="AK166" i="203"/>
  <c r="O167" i="203" l="1"/>
  <c r="AN167" i="203"/>
  <c r="AK167" i="203"/>
  <c r="AN168" i="203" l="1"/>
  <c r="AK168" i="203"/>
  <c r="O168" i="203"/>
  <c r="AK169" i="203" l="1"/>
  <c r="AN169" i="203"/>
  <c r="O169" i="203"/>
  <c r="AK170" i="203" l="1"/>
  <c r="O170" i="203"/>
  <c r="AN170" i="203"/>
  <c r="AK171" i="203" l="1"/>
  <c r="O171" i="203"/>
  <c r="AN171" i="203"/>
  <c r="AN172" i="203" l="1"/>
  <c r="O172" i="203"/>
  <c r="AK172" i="203"/>
  <c r="AK173" i="203" l="1"/>
  <c r="O173" i="203"/>
  <c r="AN173" i="203"/>
  <c r="AN174" i="203" l="1"/>
  <c r="O174" i="203"/>
  <c r="AK174" i="203"/>
  <c r="O175" i="203" l="1"/>
  <c r="AK175" i="203"/>
  <c r="AN175" i="203"/>
  <c r="AN176" i="203" l="1"/>
  <c r="AK176" i="203"/>
  <c r="O176" i="203"/>
  <c r="AN177" i="203" l="1"/>
  <c r="O177" i="203"/>
  <c r="AK177" i="203"/>
  <c r="O178" i="203" l="1"/>
  <c r="AN178" i="203"/>
  <c r="AK178" i="203"/>
  <c r="AK179" i="203" l="1"/>
  <c r="O179" i="203"/>
  <c r="AN179" i="203"/>
  <c r="AN180" i="203" l="1"/>
  <c r="AK180" i="203"/>
  <c r="O180" i="203"/>
  <c r="O181" i="203" l="1"/>
  <c r="AN181" i="203"/>
  <c r="AK181" i="203"/>
  <c r="P177" i="203"/>
  <c r="Q177" i="203"/>
  <c r="Q179" i="203"/>
  <c r="R178" i="203"/>
  <c r="Q178" i="203"/>
  <c r="O182" i="203" l="1"/>
  <c r="AN182" i="203"/>
  <c r="AK182" i="203"/>
  <c r="AK183" i="203" l="1"/>
  <c r="O183" i="203"/>
  <c r="AN183" i="203"/>
  <c r="AK184" i="203" l="1"/>
  <c r="O184" i="203"/>
  <c r="AN184" i="203"/>
  <c r="AK185" i="203" l="1"/>
  <c r="AN185" i="203"/>
  <c r="O185" i="203"/>
  <c r="AN186" i="203" l="1"/>
  <c r="AK186" i="203"/>
  <c r="O186" i="203"/>
  <c r="AK187" i="203" l="1"/>
  <c r="AN187" i="203"/>
  <c r="O187" i="203"/>
  <c r="O188" i="203" l="1"/>
  <c r="AN188" i="203"/>
  <c r="AK188" i="203"/>
  <c r="O189" i="203" l="1"/>
  <c r="AK189" i="203"/>
  <c r="AN189" i="203"/>
  <c r="O190" i="203" l="1"/>
  <c r="AK190" i="203"/>
  <c r="AN190" i="203"/>
  <c r="AK191" i="203" l="1"/>
  <c r="AN191" i="203"/>
  <c r="O191" i="203"/>
  <c r="AK192" i="203" l="1"/>
  <c r="O192" i="203"/>
  <c r="AN192" i="203"/>
  <c r="AN193" i="203" l="1"/>
  <c r="O193" i="203"/>
  <c r="AK193" i="203"/>
  <c r="AN194" i="203" l="1"/>
  <c r="AK194" i="203"/>
  <c r="O194" i="203"/>
  <c r="O195" i="203" l="1"/>
  <c r="AK195" i="203"/>
  <c r="AN195" i="203"/>
  <c r="AN196" i="203" l="1"/>
  <c r="O196" i="203"/>
  <c r="AK196" i="203"/>
  <c r="O197" i="203" l="1"/>
  <c r="AK197" i="203"/>
  <c r="AN197" i="203"/>
  <c r="O198" i="203" l="1"/>
  <c r="AK198" i="203"/>
  <c r="AN198" i="203"/>
  <c r="O199" i="203" l="1"/>
  <c r="AK199" i="203"/>
  <c r="AN199" i="203"/>
  <c r="AN200" i="203" l="1"/>
  <c r="AK200" i="203"/>
  <c r="O200" i="203"/>
  <c r="AN201" i="203" l="1"/>
  <c r="AK201" i="203"/>
  <c r="O201" i="203"/>
  <c r="AN202" i="203" l="1"/>
  <c r="AK202" i="203"/>
  <c r="O202" i="203"/>
  <c r="O203" i="203" l="1"/>
  <c r="AK203" i="203"/>
  <c r="AN203" i="203"/>
  <c r="AK204" i="203" l="1"/>
  <c r="O204" i="203"/>
  <c r="AN204" i="203"/>
  <c r="AK205" i="203" l="1"/>
  <c r="O205" i="203"/>
  <c r="AN205" i="203"/>
  <c r="AK206" i="203" l="1"/>
  <c r="AN206" i="203"/>
  <c r="O206" i="203"/>
  <c r="AK207" i="203" l="1"/>
  <c r="AN207" i="203"/>
  <c r="O207" i="203"/>
  <c r="O208" i="203" l="1"/>
  <c r="AN208" i="203"/>
  <c r="AK208" i="203"/>
  <c r="O209" i="203" l="1"/>
  <c r="AK209" i="203"/>
  <c r="AN209" i="203"/>
  <c r="AN210" i="203" l="1"/>
  <c r="O210" i="203"/>
  <c r="AK210" i="203"/>
  <c r="AK211" i="203" l="1"/>
  <c r="AN211" i="203"/>
  <c r="O211" i="203"/>
  <c r="AK212" i="203" l="1"/>
  <c r="O212" i="203"/>
  <c r="AN212" i="203"/>
  <c r="O213" i="203" l="1"/>
  <c r="AK213" i="203"/>
  <c r="AN213" i="203"/>
  <c r="AN214" i="203" l="1"/>
  <c r="AK214" i="203"/>
  <c r="O214" i="203"/>
  <c r="AN215" i="203" l="1"/>
  <c r="AK215" i="203"/>
  <c r="O215" i="203"/>
  <c r="O216" i="203" l="1"/>
  <c r="AK216" i="203"/>
  <c r="AN216" i="203"/>
  <c r="AK217" i="203" l="1"/>
  <c r="O217" i="203"/>
  <c r="AN217" i="203"/>
  <c r="AK218" i="203" l="1"/>
  <c r="AN218" i="203"/>
  <c r="O218" i="203"/>
  <c r="AK219" i="203" l="1"/>
  <c r="AN219" i="203"/>
  <c r="O219" i="203"/>
  <c r="AN220" i="203" l="1"/>
  <c r="O220" i="203"/>
  <c r="AK220" i="203"/>
  <c r="AK221" i="203" l="1"/>
  <c r="O221" i="203"/>
  <c r="AN221" i="203"/>
  <c r="AK222" i="203" l="1"/>
  <c r="AN222" i="203"/>
  <c r="O222" i="203"/>
  <c r="AN223" i="203" l="1"/>
  <c r="O223" i="203"/>
  <c r="AK223" i="203"/>
  <c r="AN224" i="203" l="1"/>
  <c r="AK224" i="203"/>
  <c r="O224" i="203"/>
  <c r="O225" i="203" l="1"/>
  <c r="AN225" i="203"/>
  <c r="AK225" i="203"/>
  <c r="AN226" i="203" l="1"/>
  <c r="AK226" i="203"/>
  <c r="O226" i="203"/>
  <c r="AN227" i="203" l="1"/>
  <c r="O227" i="203"/>
  <c r="AK227" i="203"/>
  <c r="AN228" i="203" l="1"/>
  <c r="O228" i="203"/>
  <c r="AK228" i="203"/>
  <c r="O229" i="203" l="1"/>
  <c r="AK229" i="203"/>
  <c r="AN229" i="203"/>
  <c r="AK230" i="203" l="1"/>
  <c r="O230" i="203"/>
  <c r="AN230" i="203"/>
  <c r="O231" i="203" l="1"/>
  <c r="AK231" i="203"/>
  <c r="AN231" i="203"/>
  <c r="AK232" i="203" l="1"/>
  <c r="AN232" i="203"/>
  <c r="O232" i="203"/>
  <c r="AN233" i="203" l="1"/>
  <c r="AK233" i="203"/>
  <c r="O233" i="203"/>
  <c r="AK234" i="203" l="1"/>
  <c r="AN234" i="203"/>
  <c r="O234" i="203"/>
  <c r="AN235" i="203" l="1"/>
  <c r="AK235" i="203"/>
  <c r="O235" i="203"/>
  <c r="O236" i="203" l="1"/>
  <c r="AK236" i="203"/>
  <c r="AN236" i="203"/>
  <c r="AN237" i="203" l="1"/>
  <c r="AK237" i="203"/>
  <c r="O237" i="203"/>
  <c r="AK238" i="203" l="1"/>
  <c r="AN238" i="203"/>
  <c r="O238" i="203"/>
  <c r="O239" i="203" l="1"/>
  <c r="AK239" i="203"/>
  <c r="AN239" i="203"/>
  <c r="AK240" i="203" l="1"/>
  <c r="AN240" i="203"/>
  <c r="O240" i="203"/>
  <c r="AK241" i="203" l="1"/>
  <c r="O241" i="203"/>
  <c r="AN241" i="203"/>
  <c r="AN242" i="203" l="1"/>
  <c r="O242" i="203"/>
  <c r="AK242" i="203"/>
  <c r="AN243" i="203" l="1"/>
  <c r="AK243" i="203"/>
  <c r="O243" i="203"/>
  <c r="O244" i="203" l="1"/>
  <c r="AN244" i="203"/>
  <c r="AK244" i="203"/>
  <c r="AK245" i="203" l="1"/>
  <c r="AN245" i="203"/>
  <c r="O245" i="203"/>
  <c r="AK246" i="203" l="1"/>
  <c r="AN246" i="203"/>
  <c r="O246" i="203"/>
  <c r="AN247" i="203" l="1"/>
  <c r="O247" i="203"/>
  <c r="AK247" i="203"/>
  <c r="AK248" i="203" l="1"/>
  <c r="O248" i="203"/>
  <c r="AN248" i="203"/>
  <c r="AN249" i="203" l="1"/>
  <c r="AK249" i="203"/>
  <c r="O249" i="203"/>
  <c r="O250" i="203" l="1"/>
  <c r="AN250" i="203"/>
  <c r="AK250" i="203"/>
  <c r="AK251" i="203" l="1"/>
  <c r="O251" i="203"/>
  <c r="AN251" i="203"/>
  <c r="AK252" i="203" l="1"/>
  <c r="O252" i="203"/>
  <c r="AN252" i="203"/>
  <c r="AN253" i="203" l="1"/>
  <c r="AK253" i="203"/>
  <c r="O253" i="203"/>
  <c r="O254" i="203" l="1"/>
  <c r="AN254" i="203"/>
  <c r="AK254" i="203"/>
  <c r="AK255" i="203" l="1"/>
  <c r="AN255" i="203"/>
  <c r="O255" i="203"/>
  <c r="AN256" i="203" l="1"/>
  <c r="AK256" i="203"/>
  <c r="O256" i="203"/>
  <c r="O257" i="203" l="1"/>
  <c r="AN257" i="203"/>
  <c r="AK257" i="203"/>
  <c r="AN258" i="203" l="1"/>
  <c r="AK258" i="203"/>
  <c r="O258" i="203"/>
  <c r="AK259" i="203" l="1"/>
  <c r="AN259" i="203"/>
  <c r="O259" i="203"/>
  <c r="AN260" i="203" l="1"/>
  <c r="AK260" i="203"/>
  <c r="O260" i="203"/>
  <c r="AK261" i="203" l="1"/>
  <c r="O261" i="203"/>
  <c r="AN261" i="203"/>
  <c r="AN262" i="203" l="1"/>
  <c r="AK262" i="203"/>
  <c r="O262" i="203"/>
  <c r="AK263" i="203" l="1"/>
  <c r="AN263" i="203"/>
  <c r="O263" i="203"/>
  <c r="AK264" i="203" l="1"/>
  <c r="AN264" i="203"/>
  <c r="O264" i="203"/>
  <c r="O265" i="203" l="1"/>
  <c r="AN265" i="203"/>
  <c r="AK265" i="203"/>
  <c r="AK266" i="203" l="1"/>
  <c r="O266" i="203"/>
  <c r="AN266" i="203"/>
  <c r="O267" i="203" l="1"/>
  <c r="AK267" i="203"/>
  <c r="AN267" i="203"/>
  <c r="AN268" i="203" l="1"/>
  <c r="O268" i="203"/>
  <c r="AK268" i="203"/>
  <c r="AK269" i="203" l="1"/>
  <c r="O269" i="203"/>
  <c r="AN269" i="203"/>
  <c r="AK270" i="203" l="1"/>
  <c r="AN270" i="203"/>
  <c r="O270" i="203"/>
  <c r="AN271" i="203" l="1"/>
  <c r="O271" i="203"/>
  <c r="AK271" i="203"/>
  <c r="Q267" i="203"/>
  <c r="Q269" i="203"/>
  <c r="Q268" i="203"/>
  <c r="R268" i="203"/>
  <c r="P267" i="203"/>
  <c r="AK272" i="203" l="1"/>
  <c r="O272" i="203"/>
  <c r="AN272" i="203"/>
  <c r="AN273" i="203" l="1"/>
  <c r="O273" i="203"/>
  <c r="AK273" i="203"/>
  <c r="AN274" i="203" l="1"/>
  <c r="O274" i="203"/>
  <c r="AK274" i="203"/>
  <c r="AN275" i="203" l="1"/>
  <c r="AK275" i="203"/>
  <c r="O275" i="203"/>
  <c r="O276" i="203" l="1"/>
  <c r="AK276" i="203"/>
  <c r="AN276" i="203"/>
  <c r="AK277" i="203" l="1"/>
  <c r="O277" i="203"/>
  <c r="AN277" i="203"/>
  <c r="AN278" i="203" l="1"/>
  <c r="AK278" i="203"/>
  <c r="O278" i="203"/>
  <c r="AN279" i="203" l="1"/>
  <c r="AK279" i="203"/>
  <c r="O279" i="203"/>
  <c r="AK280" i="203" l="1"/>
  <c r="AN280" i="203"/>
  <c r="O280" i="203"/>
  <c r="AN281" i="203" l="1"/>
  <c r="O281" i="203"/>
  <c r="AK281" i="203"/>
  <c r="AK282" i="203" l="1"/>
  <c r="O282" i="203"/>
  <c r="AN282" i="203"/>
  <c r="AK283" i="203" l="1"/>
  <c r="AN283" i="203"/>
  <c r="O283" i="203"/>
  <c r="AK284" i="203" l="1"/>
  <c r="AN284" i="203"/>
  <c r="O284" i="203"/>
  <c r="AK285" i="203" l="1"/>
  <c r="AN285" i="203"/>
  <c r="O285" i="203"/>
  <c r="O286" i="203" l="1"/>
  <c r="AN286" i="203"/>
  <c r="AK286" i="203"/>
  <c r="AK287" i="203" l="1"/>
  <c r="O287" i="203"/>
  <c r="AN287" i="203"/>
  <c r="AK288" i="203" l="1"/>
  <c r="O288" i="203"/>
  <c r="AN288" i="203"/>
  <c r="AK289" i="203" l="1"/>
  <c r="O289" i="203"/>
  <c r="AN289" i="203"/>
  <c r="AN290" i="203" l="1"/>
  <c r="AK290" i="203"/>
  <c r="O290" i="203"/>
  <c r="O291" i="203" l="1"/>
  <c r="AK291" i="203"/>
  <c r="AN291" i="203"/>
  <c r="O292" i="203" l="1"/>
  <c r="AN292" i="203"/>
  <c r="AK292" i="203"/>
  <c r="AN293" i="203" l="1"/>
  <c r="O293" i="203"/>
  <c r="AK293" i="203"/>
  <c r="AN294" i="203" l="1"/>
  <c r="AK294" i="203"/>
  <c r="O294" i="203"/>
  <c r="AK295" i="203" l="1"/>
  <c r="AN295" i="203"/>
  <c r="O295" i="203"/>
  <c r="O296" i="203" l="1"/>
  <c r="AK296" i="203"/>
  <c r="AN296" i="203"/>
  <c r="AK297" i="203" l="1"/>
  <c r="O297" i="203"/>
  <c r="AN297" i="203"/>
  <c r="O298" i="203" l="1"/>
  <c r="AK298" i="203"/>
  <c r="AN298" i="203"/>
  <c r="AN299" i="203" l="1"/>
  <c r="AK299" i="203"/>
  <c r="O299" i="203"/>
  <c r="O300" i="203" l="1"/>
  <c r="AN300" i="203"/>
  <c r="AK300" i="203"/>
  <c r="AK301" i="203" l="1"/>
  <c r="AN301" i="203"/>
  <c r="O301" i="203"/>
  <c r="AK302" i="203" l="1"/>
  <c r="O302" i="203"/>
  <c r="AN302" i="203"/>
  <c r="AN303" i="203" l="1"/>
  <c r="AK303" i="203"/>
  <c r="O303" i="203"/>
  <c r="AN304" i="203" l="1"/>
  <c r="O304" i="203"/>
  <c r="AK304" i="203"/>
  <c r="AN305" i="203" l="1"/>
  <c r="AK305" i="203"/>
  <c r="O305" i="203"/>
  <c r="O306" i="203" l="1"/>
  <c r="AN306" i="203"/>
  <c r="AK306" i="203"/>
  <c r="AK307" i="203" l="1"/>
  <c r="O307" i="203"/>
  <c r="AN307" i="203"/>
  <c r="AK308" i="203" l="1"/>
  <c r="AN308" i="203"/>
  <c r="O308" i="203"/>
  <c r="AN309" i="203" l="1"/>
  <c r="AK309" i="203"/>
  <c r="O309" i="203"/>
  <c r="AK310" i="203" l="1"/>
  <c r="AN310" i="203"/>
  <c r="O310" i="203"/>
  <c r="AN311" i="203" l="1"/>
  <c r="O311" i="203"/>
  <c r="AK311" i="203"/>
  <c r="AK312" i="203" l="1"/>
  <c r="AN312" i="203"/>
  <c r="O312" i="203"/>
  <c r="AN313" i="203" l="1"/>
  <c r="AK313" i="203"/>
  <c r="O313" i="203"/>
  <c r="AN314" i="203" l="1"/>
  <c r="AK314" i="203"/>
  <c r="O314" i="203"/>
  <c r="AN315" i="203" l="1"/>
  <c r="AK315" i="203"/>
  <c r="O315" i="203"/>
  <c r="O316" i="203" l="1"/>
  <c r="AN316" i="203"/>
  <c r="AK316" i="203"/>
  <c r="O317" i="203" l="1"/>
  <c r="AK317" i="203"/>
  <c r="AN317" i="203"/>
  <c r="AK318" i="203" l="1"/>
  <c r="O318" i="203"/>
  <c r="AN318" i="203"/>
  <c r="O319" i="203" l="1"/>
  <c r="AK319" i="203"/>
  <c r="AN319" i="203"/>
  <c r="O320" i="203" l="1"/>
  <c r="AN320" i="203"/>
  <c r="AK320" i="203"/>
  <c r="O321" i="203" l="1"/>
  <c r="AN321" i="203"/>
  <c r="AK321" i="203"/>
  <c r="O322" i="203" l="1"/>
  <c r="AN322" i="203"/>
  <c r="AK322" i="203"/>
  <c r="AK323" i="203" l="1"/>
  <c r="O323" i="203"/>
  <c r="AN323" i="203"/>
  <c r="O324" i="203" l="1"/>
  <c r="AK324" i="203"/>
  <c r="AN324" i="203"/>
  <c r="AN325" i="203" l="1"/>
  <c r="O325" i="203"/>
  <c r="AK325" i="203"/>
  <c r="AN326" i="203" l="1"/>
  <c r="AK326" i="203"/>
  <c r="O326" i="203"/>
  <c r="O327" i="203" l="1"/>
  <c r="AN327" i="203"/>
  <c r="AK327" i="203"/>
  <c r="AN328" i="203" l="1"/>
  <c r="O328" i="203"/>
  <c r="AK328" i="203"/>
  <c r="AK329" i="203" l="1"/>
  <c r="AN329" i="203"/>
  <c r="O329" i="203"/>
  <c r="AN330" i="203" l="1"/>
  <c r="O330" i="203"/>
  <c r="AK330" i="203"/>
  <c r="AN331" i="203" l="1"/>
  <c r="O331" i="203"/>
  <c r="AK331" i="203"/>
  <c r="AK332" i="203" l="1"/>
  <c r="O332" i="203"/>
  <c r="AN332" i="203"/>
  <c r="AK333" i="203" l="1"/>
  <c r="AN333" i="203"/>
  <c r="O333" i="203"/>
  <c r="O334" i="203" l="1"/>
  <c r="AK334" i="203"/>
  <c r="AN334" i="203"/>
  <c r="AK335" i="203" l="1"/>
  <c r="AN335" i="203"/>
  <c r="O335" i="203"/>
  <c r="AK336" i="203" l="1"/>
  <c r="AN336" i="203"/>
  <c r="O336" i="203"/>
  <c r="AK337" i="203" l="1"/>
  <c r="AN337" i="203"/>
  <c r="O337" i="203"/>
  <c r="O338" i="203" l="1"/>
  <c r="AK338" i="203"/>
  <c r="AN338" i="203"/>
  <c r="AK339" i="203" l="1"/>
  <c r="AN339" i="203"/>
  <c r="O339" i="203"/>
  <c r="AN340" i="203" l="1"/>
  <c r="O340" i="203"/>
  <c r="AK340" i="203"/>
  <c r="O341" i="203" l="1"/>
  <c r="AN341" i="203"/>
  <c r="AK341" i="203"/>
  <c r="AK342" i="203" l="1"/>
  <c r="O342" i="203"/>
  <c r="AN342" i="203"/>
  <c r="AN343" i="203" l="1"/>
  <c r="AK343" i="203"/>
  <c r="O343" i="203"/>
  <c r="AK344" i="203" l="1"/>
  <c r="O344" i="203"/>
  <c r="AN344" i="203"/>
  <c r="AK345" i="203" l="1"/>
  <c r="O345" i="203"/>
  <c r="AN345" i="203"/>
  <c r="AN346" i="203" l="1"/>
  <c r="O346" i="203"/>
  <c r="AK346" i="203"/>
  <c r="AN347" i="203" l="1"/>
  <c r="AK347" i="203"/>
  <c r="O347" i="203"/>
  <c r="AK348" i="203" l="1"/>
  <c r="AN348" i="203"/>
  <c r="O348" i="203"/>
  <c r="AN349" i="203" l="1"/>
  <c r="AK349" i="203"/>
  <c r="O349" i="203"/>
  <c r="AN350" i="203" l="1"/>
  <c r="AK350" i="203"/>
  <c r="O350" i="203"/>
  <c r="O351" i="203" l="1"/>
  <c r="AK351" i="203"/>
  <c r="AN351" i="203"/>
  <c r="AN352" i="203" l="1"/>
  <c r="O352" i="203"/>
  <c r="AK352" i="203"/>
  <c r="O353" i="203" l="1"/>
  <c r="AK353" i="203"/>
  <c r="AN353" i="203"/>
  <c r="AK354" i="203" l="1"/>
  <c r="O354" i="203"/>
  <c r="AN354" i="203"/>
  <c r="O355" i="203" l="1"/>
  <c r="AN355" i="203"/>
  <c r="AK355" i="203"/>
  <c r="AK356" i="203" l="1"/>
  <c r="AN356" i="203"/>
  <c r="O356" i="203"/>
  <c r="AN357" i="203" l="1"/>
  <c r="AK357" i="203"/>
  <c r="O357" i="203"/>
  <c r="O358" i="203" l="1"/>
  <c r="AK358" i="203"/>
  <c r="AN358" i="203"/>
  <c r="AK359" i="203" l="1"/>
  <c r="AN359" i="203"/>
  <c r="O359" i="203"/>
  <c r="AN360" i="203" l="1"/>
  <c r="AK360" i="203"/>
  <c r="O360" i="203"/>
  <c r="AK361" i="203" l="1"/>
  <c r="AN361" i="203"/>
  <c r="O361" i="203"/>
  <c r="Q358" i="203"/>
  <c r="Q359" i="203"/>
  <c r="Q357" i="203"/>
  <c r="P357" i="203"/>
  <c r="R358" i="203"/>
  <c r="O362" i="203" l="1"/>
  <c r="AK362" i="203"/>
  <c r="AN362" i="203"/>
  <c r="O363" i="203" l="1"/>
  <c r="AK363" i="203"/>
  <c r="AN363" i="203"/>
  <c r="O364" i="203" l="1"/>
  <c r="AN364" i="203"/>
  <c r="AK364" i="203"/>
  <c r="AK365" i="203" l="1"/>
  <c r="O365" i="203"/>
  <c r="AN365" i="203"/>
  <c r="AK366" i="203" l="1"/>
  <c r="AN366" i="203"/>
  <c r="O366" i="203"/>
  <c r="AK367" i="203" l="1"/>
  <c r="AN367" i="203"/>
  <c r="O367" i="203"/>
  <c r="AN368" i="203" l="1"/>
  <c r="O368" i="203"/>
  <c r="AK368" i="203"/>
  <c r="O369" i="203" l="1"/>
  <c r="AK369" i="203"/>
  <c r="AN369" i="203"/>
  <c r="AK370" i="203" l="1"/>
  <c r="O370" i="203"/>
  <c r="AN370" i="203"/>
  <c r="O371" i="203" l="1"/>
  <c r="AN371" i="203"/>
  <c r="AK371" i="203"/>
  <c r="O372" i="203" l="1"/>
  <c r="AK372" i="203"/>
  <c r="AN372" i="203"/>
  <c r="O373" i="203" l="1"/>
  <c r="AK373" i="203"/>
  <c r="AN373" i="203"/>
  <c r="AN374" i="203" l="1"/>
  <c r="AK374" i="203"/>
  <c r="O374" i="203"/>
  <c r="AK375" i="203" l="1"/>
  <c r="AN375" i="203"/>
  <c r="O375" i="203"/>
  <c r="AN376" i="203" l="1"/>
  <c r="AK376" i="203"/>
  <c r="O376" i="203"/>
  <c r="AN377" i="203" l="1"/>
  <c r="O377" i="203"/>
  <c r="AK377" i="203"/>
  <c r="O378" i="203" l="1"/>
  <c r="AN378" i="203"/>
  <c r="AK378" i="203"/>
  <c r="AK379" i="203" l="1"/>
  <c r="O379" i="203"/>
  <c r="AN379" i="203"/>
  <c r="O380" i="203" l="1"/>
  <c r="AN380" i="203"/>
  <c r="AK380" i="203"/>
  <c r="O381" i="203" l="1"/>
  <c r="AN381" i="203"/>
  <c r="AK381" i="203"/>
  <c r="AK382" i="203" l="1"/>
  <c r="O382" i="203"/>
  <c r="AN382" i="203"/>
  <c r="AN383" i="203" l="1"/>
  <c r="O383" i="203"/>
  <c r="AK383" i="203"/>
  <c r="AN384" i="203" l="1"/>
  <c r="AK384" i="203"/>
  <c r="O384" i="203"/>
  <c r="AN385" i="203" l="1"/>
  <c r="O385" i="203"/>
  <c r="AK385" i="203"/>
  <c r="O386" i="203" l="1"/>
  <c r="AN386" i="203"/>
  <c r="AK386" i="203"/>
  <c r="AN387" i="203" l="1"/>
  <c r="O387" i="203"/>
  <c r="AK387" i="203"/>
  <c r="O388" i="203" l="1"/>
  <c r="AK388" i="203"/>
  <c r="AN388" i="203"/>
  <c r="AN389" i="203" l="1"/>
  <c r="AK389" i="203"/>
  <c r="O389" i="203"/>
  <c r="AN390" i="203" l="1"/>
  <c r="AK390" i="203"/>
  <c r="O390" i="203"/>
  <c r="O391" i="203" l="1"/>
  <c r="AK391" i="203"/>
  <c r="AN391" i="203"/>
  <c r="AK392" i="203" l="1"/>
  <c r="O392" i="203"/>
  <c r="AN392" i="203"/>
  <c r="O393" i="203" l="1"/>
  <c r="AN393" i="203"/>
  <c r="AK393" i="203"/>
  <c r="O394" i="203" l="1"/>
  <c r="AN394" i="203"/>
  <c r="AK394" i="203"/>
  <c r="AK395" i="203" l="1"/>
  <c r="AN395" i="203"/>
  <c r="O395" i="203"/>
  <c r="O396" i="203" l="1"/>
  <c r="AK396" i="203"/>
  <c r="AN396" i="203"/>
  <c r="AN397" i="203" l="1"/>
  <c r="O397" i="203"/>
  <c r="AK397" i="203"/>
  <c r="O398" i="203" l="1"/>
  <c r="AK398" i="203"/>
  <c r="AN398" i="203"/>
  <c r="O399" i="203" l="1"/>
  <c r="AK399" i="203"/>
  <c r="AN399" i="203"/>
  <c r="AN400" i="203" l="1"/>
  <c r="AK400" i="203"/>
  <c r="O400" i="203"/>
  <c r="AN401" i="203" l="1"/>
  <c r="O401" i="203"/>
  <c r="AK401" i="203"/>
  <c r="AN402" i="203" l="1"/>
  <c r="O402" i="203"/>
  <c r="AK402" i="203"/>
  <c r="O403" i="203" l="1"/>
  <c r="AN403" i="203"/>
  <c r="AK403" i="203"/>
  <c r="AN404" i="203" l="1"/>
  <c r="AK404" i="203"/>
  <c r="O404" i="203"/>
  <c r="O405" i="203" l="1"/>
  <c r="AK405" i="203"/>
  <c r="AN405" i="203"/>
  <c r="AK406" i="203" l="1"/>
  <c r="AN406" i="203"/>
  <c r="O406" i="203"/>
  <c r="AN407" i="203" l="1"/>
  <c r="AK407" i="203"/>
  <c r="O407" i="203"/>
  <c r="AN408" i="203" l="1"/>
  <c r="O408" i="203"/>
  <c r="AK408" i="203"/>
  <c r="AK409" i="203" l="1"/>
  <c r="AN409" i="203"/>
  <c r="O409" i="203"/>
  <c r="O410" i="203" l="1"/>
  <c r="AK410" i="203"/>
  <c r="AN410" i="203"/>
  <c r="AN411" i="203" l="1"/>
  <c r="AK411" i="203"/>
  <c r="O411" i="203"/>
  <c r="O412" i="203" l="1"/>
  <c r="AK412" i="203"/>
  <c r="AN412" i="203"/>
  <c r="AN413" i="203" l="1"/>
  <c r="O413" i="203"/>
  <c r="AK413" i="203"/>
  <c r="AN414" i="203" l="1"/>
  <c r="O414" i="203"/>
  <c r="AK414" i="203"/>
  <c r="O415" i="203" l="1"/>
  <c r="AK415" i="203"/>
  <c r="AN415" i="203"/>
  <c r="AK416" i="203" l="1"/>
  <c r="AN416" i="203"/>
  <c r="O416" i="203"/>
  <c r="AK417" i="203" l="1"/>
  <c r="O417" i="203"/>
  <c r="AN417" i="203"/>
  <c r="O418" i="203" l="1"/>
  <c r="AK418" i="203"/>
  <c r="AN418" i="203"/>
  <c r="AN419" i="203" l="1"/>
  <c r="AK419" i="203"/>
  <c r="O419" i="203"/>
  <c r="AK420" i="203" l="1"/>
  <c r="O420" i="203"/>
  <c r="AN420" i="203"/>
  <c r="AN421" i="203" l="1"/>
  <c r="O421" i="203"/>
  <c r="AK421" i="203"/>
  <c r="AK422" i="203" l="1"/>
  <c r="O422" i="203"/>
  <c r="AN422" i="203"/>
  <c r="O423" i="203" l="1"/>
  <c r="AN423" i="203"/>
  <c r="AK423" i="203"/>
  <c r="AK424" i="203" l="1"/>
  <c r="O424" i="203"/>
  <c r="AN424" i="203"/>
  <c r="O425" i="203" l="1"/>
  <c r="AN425" i="203"/>
  <c r="AK425" i="203"/>
  <c r="AK426" i="203" l="1"/>
  <c r="AN426" i="203"/>
  <c r="O426" i="203"/>
  <c r="O427" i="203" l="1"/>
  <c r="AN427" i="203"/>
  <c r="AK427" i="203"/>
  <c r="AK428" i="203" l="1"/>
  <c r="O428" i="203"/>
  <c r="AN428" i="203"/>
  <c r="AK429" i="203" l="1"/>
  <c r="AN429" i="203"/>
  <c r="O429" i="203"/>
  <c r="AN430" i="203" l="1"/>
  <c r="O430" i="203"/>
  <c r="AK430" i="203"/>
  <c r="O431" i="203" l="1"/>
  <c r="AK431" i="203"/>
  <c r="AN431" i="203"/>
  <c r="AK432" i="203" l="1"/>
  <c r="AN432" i="203"/>
  <c r="O432" i="203"/>
  <c r="AK433" i="203" l="1"/>
  <c r="AN433" i="203"/>
  <c r="O433" i="203"/>
  <c r="AK434" i="203" l="1"/>
  <c r="O434" i="203"/>
  <c r="AN434" i="203"/>
  <c r="AK435" i="203" l="1"/>
  <c r="AN435" i="203"/>
  <c r="O435" i="203"/>
  <c r="O436" i="203" l="1"/>
  <c r="AN436" i="203"/>
  <c r="AK436" i="203"/>
  <c r="AK437" i="203" l="1"/>
  <c r="O437" i="203"/>
  <c r="AN437" i="203"/>
  <c r="AK438" i="203" l="1"/>
  <c r="O438" i="203"/>
  <c r="AN438" i="203"/>
  <c r="AK439" i="203" l="1"/>
  <c r="O439" i="203"/>
  <c r="AN439" i="203"/>
  <c r="O440" i="203" l="1"/>
  <c r="AK440" i="203"/>
  <c r="AN440" i="203"/>
  <c r="O441" i="203" l="1"/>
  <c r="AN441" i="203"/>
  <c r="AK441" i="203"/>
  <c r="O442" i="203" l="1"/>
  <c r="AN442" i="203"/>
  <c r="AK442" i="203"/>
  <c r="AN443" i="203" l="1"/>
  <c r="AK443" i="203"/>
  <c r="O443" i="203"/>
  <c r="AN444" i="203" l="1"/>
  <c r="O444" i="203"/>
  <c r="AK444" i="203"/>
  <c r="AN445" i="203" l="1"/>
  <c r="AK445" i="203"/>
  <c r="O445" i="203"/>
  <c r="AK446" i="203" l="1"/>
  <c r="O446" i="203"/>
  <c r="AN446" i="203"/>
  <c r="O447" i="203" l="1"/>
  <c r="AK447" i="203"/>
  <c r="AN447" i="203"/>
  <c r="AK448" i="203" l="1"/>
  <c r="O448" i="203"/>
  <c r="AN448" i="203"/>
  <c r="AK449" i="203" l="1"/>
  <c r="O449" i="203"/>
  <c r="AN449" i="203"/>
  <c r="AK450" i="203" l="1"/>
  <c r="O450" i="203"/>
  <c r="AN450" i="203"/>
  <c r="AN451" i="203" l="1"/>
  <c r="O451" i="203"/>
  <c r="AK451" i="203"/>
  <c r="Q447" i="203"/>
  <c r="Q448" i="203"/>
  <c r="R448" i="203"/>
  <c r="Q449" i="203"/>
  <c r="P447" i="203"/>
  <c r="O452" i="203" l="1"/>
  <c r="AN452" i="203"/>
  <c r="AK452" i="203"/>
  <c r="AK453" i="203" l="1"/>
  <c r="O453" i="203"/>
  <c r="AN453" i="203"/>
  <c r="AK454" i="203" l="1"/>
  <c r="O454" i="203"/>
  <c r="AN454" i="203"/>
  <c r="O455" i="203" l="1"/>
  <c r="AN455" i="203"/>
  <c r="AK455" i="203"/>
  <c r="AN456" i="203" l="1"/>
  <c r="AK456" i="203"/>
  <c r="O456" i="203"/>
  <c r="AN457" i="203" l="1"/>
  <c r="AK457" i="203"/>
  <c r="O457" i="203"/>
  <c r="AK458" i="203" l="1"/>
  <c r="O458" i="203"/>
  <c r="AN458" i="203"/>
  <c r="O459" i="203" l="1"/>
  <c r="AK459" i="203"/>
  <c r="AN459" i="203"/>
  <c r="O460" i="203" l="1"/>
  <c r="AK460" i="203"/>
  <c r="AN460" i="203"/>
  <c r="AN461" i="203" l="1"/>
  <c r="O461" i="203"/>
  <c r="AK461" i="203"/>
  <c r="AN462" i="203" l="1"/>
  <c r="AK462" i="203"/>
  <c r="O462" i="203"/>
  <c r="O463" i="203" l="1"/>
  <c r="AN463" i="203"/>
  <c r="AK463" i="203"/>
  <c r="AN464" i="203" l="1"/>
  <c r="O464" i="203"/>
  <c r="AK464" i="203"/>
  <c r="AK465" i="203" l="1"/>
  <c r="O465" i="203"/>
  <c r="AN465" i="203"/>
  <c r="AK466" i="203" l="1"/>
  <c r="O466" i="203"/>
  <c r="AN466" i="203"/>
  <c r="AN467" i="203" l="1"/>
  <c r="O467" i="203"/>
  <c r="AK467" i="203"/>
  <c r="AN468" i="203" l="1"/>
  <c r="AK468" i="203"/>
  <c r="O468" i="203"/>
  <c r="O469" i="203" l="1"/>
  <c r="AK469" i="203"/>
  <c r="AN469" i="203"/>
  <c r="O470" i="203" l="1"/>
  <c r="AN470" i="203"/>
  <c r="AK470" i="203"/>
  <c r="AK471" i="203" l="1"/>
  <c r="AN471" i="203"/>
  <c r="O471" i="203"/>
  <c r="P471" i="203"/>
  <c r="O472" i="203" l="1"/>
  <c r="AK472" i="203"/>
  <c r="AN472" i="203"/>
  <c r="AK473" i="203" l="1"/>
  <c r="AN473" i="203"/>
  <c r="O473" i="203"/>
  <c r="AK474" i="203" l="1"/>
  <c r="AN474" i="203"/>
  <c r="O474" i="203"/>
  <c r="AN475" i="203" l="1"/>
  <c r="O475" i="203"/>
  <c r="AK475" i="203"/>
  <c r="AN476" i="203" l="1"/>
  <c r="AK476" i="203"/>
  <c r="O476" i="203"/>
  <c r="O477" i="203" l="1"/>
  <c r="AK477" i="203"/>
  <c r="AN477" i="203"/>
  <c r="AK478" i="203" l="1"/>
  <c r="O478" i="203"/>
  <c r="AN478" i="203"/>
  <c r="O479" i="203" l="1"/>
  <c r="AN479" i="203"/>
  <c r="AK479" i="203"/>
  <c r="AN480" i="203" l="1"/>
  <c r="O480" i="203"/>
  <c r="AK480" i="203"/>
  <c r="O481" i="203" l="1"/>
  <c r="AN481" i="203"/>
  <c r="AK481" i="203"/>
  <c r="P481" i="203"/>
  <c r="AN482" i="203" l="1"/>
  <c r="O482" i="203"/>
  <c r="AK482" i="203"/>
  <c r="AN483" i="203" l="1"/>
  <c r="AK483" i="203"/>
  <c r="O483" i="203"/>
  <c r="O484" i="203" l="1"/>
  <c r="AK484" i="203"/>
  <c r="AN484" i="203"/>
  <c r="AK485" i="203" l="1"/>
  <c r="O485" i="203"/>
  <c r="AN485" i="203"/>
  <c r="AN486" i="203" l="1"/>
  <c r="AK486" i="203"/>
  <c r="O486" i="203"/>
  <c r="AN487" i="203" l="1"/>
  <c r="AK487" i="203"/>
  <c r="O487" i="203"/>
  <c r="AN488" i="203" l="1"/>
  <c r="AK488" i="203"/>
  <c r="O488" i="203"/>
  <c r="AN489" i="203" l="1"/>
  <c r="AK489" i="203"/>
  <c r="O489" i="203"/>
  <c r="AK490" i="203" l="1"/>
  <c r="AN490" i="203"/>
  <c r="O490" i="203"/>
  <c r="AN491" i="203" l="1"/>
  <c r="O491" i="203"/>
  <c r="AK491" i="203"/>
  <c r="O492" i="203" l="1"/>
  <c r="AN492" i="203"/>
  <c r="AK492" i="203"/>
  <c r="O493" i="203" l="1"/>
  <c r="AK493" i="203"/>
  <c r="AN493" i="203"/>
  <c r="O494" i="203" l="1"/>
  <c r="AN494" i="203"/>
  <c r="AK494" i="203"/>
  <c r="AN495" i="203" l="1"/>
  <c r="O495" i="203"/>
  <c r="AK495" i="203"/>
  <c r="O496" i="203" l="1"/>
  <c r="AK496" i="203"/>
  <c r="AN496" i="203"/>
  <c r="O497" i="203" l="1"/>
  <c r="AN497" i="203"/>
  <c r="AK497" i="203"/>
  <c r="AK498" i="203" l="1"/>
  <c r="O498" i="203"/>
  <c r="AN498" i="203"/>
  <c r="AK499" i="203" l="1"/>
  <c r="AN499" i="203"/>
  <c r="O499" i="203"/>
  <c r="AN500" i="203" l="1"/>
  <c r="AK500" i="203"/>
  <c r="O500" i="203"/>
  <c r="AN501" i="203" l="1"/>
  <c r="O501" i="203"/>
  <c r="AK501" i="203"/>
  <c r="P501" i="203"/>
  <c r="AK502" i="203" l="1"/>
  <c r="AN502" i="203"/>
  <c r="O502" i="203"/>
  <c r="AN503" i="203" l="1"/>
  <c r="O503" i="203"/>
  <c r="AK503" i="203"/>
  <c r="AN504" i="203" l="1"/>
  <c r="O504" i="203"/>
  <c r="AK504" i="203"/>
  <c r="AN505" i="203" l="1"/>
  <c r="O505" i="203"/>
  <c r="AK505" i="203"/>
  <c r="O506" i="203" l="1"/>
  <c r="AK506" i="203"/>
  <c r="AN506" i="203"/>
  <c r="O507" i="203" l="1"/>
  <c r="AK507" i="203"/>
  <c r="AN507" i="203"/>
  <c r="AN508" i="203" l="1"/>
  <c r="O508" i="203"/>
  <c r="AK508" i="203"/>
  <c r="AN509" i="203" l="1"/>
  <c r="AK509" i="203"/>
  <c r="O509" i="203"/>
  <c r="AK510" i="203" l="1"/>
  <c r="O510" i="203"/>
  <c r="AN510" i="203"/>
  <c r="AN511" i="203" l="1"/>
  <c r="AK511" i="203"/>
  <c r="O511" i="203"/>
  <c r="P511" i="203"/>
  <c r="AK512" i="203" l="1"/>
  <c r="AN512" i="203"/>
  <c r="O512" i="203"/>
  <c r="O513" i="203" l="1"/>
  <c r="AK513" i="203"/>
  <c r="AN513" i="203"/>
  <c r="O514" i="203" l="1"/>
  <c r="AN514" i="203"/>
  <c r="AK514" i="203"/>
  <c r="O515" i="203" l="1"/>
  <c r="AN515" i="203"/>
  <c r="AK515" i="203"/>
  <c r="AK516" i="203" l="1"/>
  <c r="O516" i="203"/>
  <c r="AN516" i="203"/>
  <c r="AN517" i="203" l="1"/>
  <c r="AK517" i="203"/>
  <c r="O517" i="203"/>
  <c r="AN518" i="203" l="1"/>
  <c r="O518" i="203"/>
  <c r="AK518" i="203"/>
  <c r="AK519" i="203" l="1"/>
  <c r="AN519" i="203"/>
  <c r="O519" i="203"/>
  <c r="AN520" i="203" l="1"/>
  <c r="O520" i="203"/>
  <c r="AK520" i="203"/>
  <c r="AN521" i="203" l="1"/>
  <c r="O521" i="203"/>
  <c r="AK521" i="203"/>
  <c r="O522" i="203" l="1"/>
  <c r="AK522" i="203"/>
  <c r="AN522" i="203"/>
  <c r="O523" i="203" l="1"/>
  <c r="AN523" i="203"/>
  <c r="AK523" i="203"/>
  <c r="AN524" i="203" l="1"/>
  <c r="O524" i="203"/>
  <c r="AK524" i="203"/>
  <c r="AN525" i="203" l="1"/>
  <c r="O525" i="203"/>
  <c r="AK525" i="203"/>
  <c r="AN526" i="203" l="1"/>
  <c r="AK526" i="203"/>
  <c r="O526" i="203"/>
  <c r="AN527" i="203" l="1"/>
  <c r="O527" i="203"/>
  <c r="AK527" i="203"/>
  <c r="AN528" i="203" l="1"/>
  <c r="AK528" i="203"/>
  <c r="O528" i="203"/>
  <c r="AK529" i="203" l="1"/>
  <c r="O529" i="203"/>
  <c r="AN529" i="203"/>
  <c r="AN530" i="203" l="1"/>
  <c r="AK530" i="203"/>
  <c r="O530" i="203"/>
  <c r="AK531" i="203" l="1"/>
  <c r="O531" i="203"/>
  <c r="AN531" i="203"/>
  <c r="O532" i="203" l="1"/>
  <c r="AK532" i="203"/>
  <c r="AN532" i="203"/>
  <c r="AK533" i="203" l="1"/>
  <c r="AN533" i="203"/>
  <c r="O533" i="203"/>
  <c r="AK534" i="203" l="1"/>
  <c r="O534" i="203"/>
  <c r="AN534" i="203"/>
  <c r="O535" i="203" l="1"/>
  <c r="AN535" i="203"/>
  <c r="AK535" i="203"/>
  <c r="AK536" i="203" l="1"/>
  <c r="O536" i="203"/>
  <c r="AN536" i="203"/>
  <c r="AN537" i="203" l="1"/>
  <c r="AK537" i="203"/>
  <c r="O537" i="203"/>
  <c r="AK538" i="203" l="1"/>
  <c r="O538" i="203"/>
  <c r="AN538" i="203"/>
  <c r="AK539" i="203" l="1"/>
  <c r="O539" i="203"/>
  <c r="AN539" i="203"/>
  <c r="AK540" i="203" l="1"/>
  <c r="AN540" i="203"/>
  <c r="O540" i="203"/>
  <c r="AN541" i="203" l="1"/>
  <c r="O541" i="203"/>
  <c r="AK541" i="203"/>
  <c r="P537" i="203"/>
  <c r="Q539" i="203"/>
  <c r="Q538" i="203"/>
  <c r="Q537" i="203"/>
  <c r="R538" i="203"/>
  <c r="O542" i="203" l="1"/>
  <c r="AN542" i="203"/>
  <c r="AK542" i="203"/>
  <c r="AN543" i="203" l="1"/>
  <c r="AK543" i="203"/>
  <c r="O543" i="203"/>
  <c r="AK544" i="203" l="1"/>
  <c r="AN544" i="203"/>
  <c r="O544" i="203"/>
  <c r="AN545" i="203" l="1"/>
  <c r="AK545" i="203"/>
  <c r="O545" i="203"/>
  <c r="O546" i="203" l="1"/>
  <c r="AK546" i="203"/>
  <c r="AN546" i="203"/>
  <c r="AK547" i="203" l="1"/>
  <c r="O547" i="203"/>
  <c r="AN547" i="203"/>
  <c r="AK548" i="203" l="1"/>
  <c r="AN548" i="203"/>
  <c r="O548" i="203"/>
  <c r="O549" i="203" l="1"/>
  <c r="AK549" i="203"/>
  <c r="AN549" i="203"/>
  <c r="AN550" i="203" l="1"/>
  <c r="O550" i="203"/>
  <c r="AK550" i="203"/>
  <c r="O551" i="203" l="1"/>
  <c r="AN551" i="203"/>
  <c r="AK551" i="203"/>
  <c r="O552" i="203" l="1"/>
  <c r="AN552" i="203"/>
  <c r="AK552" i="203"/>
  <c r="AK553" i="203" l="1"/>
  <c r="O553" i="203"/>
  <c r="AN553" i="203"/>
  <c r="AK554" i="203" l="1"/>
  <c r="AN554" i="203"/>
  <c r="O554" i="203"/>
  <c r="AK555" i="203" l="1"/>
  <c r="AN555" i="203"/>
  <c r="O555" i="203"/>
  <c r="O556" i="203" l="1"/>
  <c r="AK556" i="203"/>
  <c r="AN556" i="203"/>
  <c r="O557" i="203" l="1"/>
  <c r="AN557" i="203"/>
  <c r="AK557" i="203"/>
  <c r="AK558" i="203" l="1"/>
  <c r="O558" i="203"/>
  <c r="AN558" i="203"/>
  <c r="AK559" i="203" l="1"/>
  <c r="AN559" i="203"/>
  <c r="O559" i="203"/>
  <c r="AN560" i="203" l="1"/>
  <c r="O560" i="203"/>
  <c r="AK560" i="203"/>
  <c r="O561" i="203" l="1"/>
  <c r="AN561" i="203"/>
  <c r="AK561" i="203"/>
  <c r="O562" i="203" l="1"/>
  <c r="AN562" i="203"/>
  <c r="AK562" i="203"/>
  <c r="O563" i="203" l="1"/>
  <c r="AK563" i="203"/>
  <c r="AN563" i="203"/>
  <c r="AN564" i="203" l="1"/>
  <c r="O564" i="203"/>
  <c r="AK564" i="203"/>
  <c r="AK565" i="203" l="1"/>
  <c r="AN565" i="203"/>
  <c r="O565" i="203"/>
  <c r="AK566" i="203" l="1"/>
  <c r="AN566" i="203"/>
  <c r="O566" i="203"/>
  <c r="AK567" i="203" l="1"/>
  <c r="O567" i="203"/>
  <c r="AN567" i="203"/>
  <c r="AN568" i="203" l="1"/>
  <c r="O568" i="203"/>
  <c r="AK568" i="203"/>
  <c r="AK569" i="203" l="1"/>
  <c r="AN569" i="203"/>
  <c r="O569" i="203"/>
  <c r="AK570" i="203" l="1"/>
  <c r="O570" i="203"/>
  <c r="AN570" i="203"/>
  <c r="AK571" i="203" l="1"/>
  <c r="O571" i="203"/>
  <c r="AN571" i="203"/>
  <c r="O572" i="203" l="1"/>
  <c r="AN572" i="203"/>
  <c r="AK572" i="203"/>
  <c r="O573" i="203" l="1"/>
  <c r="AK573" i="203"/>
  <c r="AN573" i="203"/>
  <c r="AN574" i="203" l="1"/>
  <c r="O574" i="203"/>
  <c r="AK574" i="203"/>
  <c r="O575" i="203" l="1"/>
  <c r="AK575" i="203"/>
  <c r="AN575" i="203"/>
  <c r="AN576" i="203" l="1"/>
  <c r="O576" i="203"/>
  <c r="AK576" i="203"/>
  <c r="O577" i="203" l="1"/>
  <c r="AK577" i="203"/>
  <c r="AN577" i="203"/>
  <c r="O578" i="203" l="1"/>
  <c r="AN578" i="203"/>
  <c r="AK578" i="203"/>
  <c r="O579" i="203" l="1"/>
  <c r="AK579" i="203"/>
  <c r="AN579" i="203"/>
  <c r="AN580" i="203" l="1"/>
  <c r="AK580" i="203"/>
  <c r="O580" i="203"/>
  <c r="O581" i="203" l="1"/>
  <c r="AK581" i="203"/>
  <c r="AN581" i="203"/>
  <c r="AN582" i="203" l="1"/>
  <c r="AK582" i="203"/>
  <c r="O582" i="203"/>
  <c r="O583" i="203" l="1"/>
  <c r="AN583" i="203"/>
  <c r="AK583" i="203"/>
  <c r="AK584" i="203" l="1"/>
  <c r="AN584" i="203"/>
  <c r="O584" i="203"/>
  <c r="AK585" i="203" l="1"/>
  <c r="O585" i="203"/>
  <c r="AN585" i="203"/>
  <c r="O586" i="203" l="1"/>
  <c r="AK586" i="203"/>
  <c r="AN586" i="203"/>
  <c r="O587" i="203" l="1"/>
  <c r="AN587" i="203"/>
  <c r="AK587" i="203"/>
  <c r="O588" i="203" l="1"/>
  <c r="AK588" i="203"/>
  <c r="AN588" i="203"/>
  <c r="AN589" i="203" l="1"/>
  <c r="O589" i="203"/>
  <c r="AK589" i="203"/>
  <c r="O590" i="203" l="1"/>
  <c r="AK590" i="203"/>
  <c r="AN590" i="203"/>
  <c r="AK591" i="203" l="1"/>
  <c r="O591" i="203"/>
  <c r="AN591" i="203"/>
  <c r="AK592" i="203" l="1"/>
  <c r="O592" i="203"/>
  <c r="AN592" i="203"/>
  <c r="O593" i="203" l="1"/>
  <c r="AN593" i="203"/>
  <c r="AK593" i="203"/>
  <c r="AK594" i="203" l="1"/>
  <c r="AN594" i="203"/>
  <c r="O594" i="203"/>
  <c r="AN595" i="203" l="1"/>
  <c r="O595" i="203"/>
  <c r="AK595" i="203"/>
  <c r="O596" i="203" l="1"/>
  <c r="AK596" i="203"/>
  <c r="AN596" i="203"/>
  <c r="O597" i="203" l="1"/>
  <c r="AN597" i="203"/>
  <c r="AK597" i="203"/>
  <c r="AK598" i="203" l="1"/>
  <c r="AN598" i="203"/>
  <c r="O598" i="203"/>
  <c r="AN599" i="203" l="1"/>
  <c r="AK599" i="203"/>
  <c r="O599" i="203"/>
  <c r="AN600" i="203" l="1"/>
  <c r="O600" i="203"/>
  <c r="AK600" i="203"/>
  <c r="AK601" i="203" l="1"/>
  <c r="AN601" i="203"/>
  <c r="O601" i="203"/>
  <c r="O602" i="203" l="1"/>
  <c r="AK602" i="203"/>
  <c r="AN602" i="203"/>
  <c r="AN603" i="203" l="1"/>
  <c r="O603" i="203"/>
  <c r="AK603" i="203"/>
  <c r="AK604" i="203" l="1"/>
  <c r="O604" i="203"/>
  <c r="AN604" i="203"/>
  <c r="AN605" i="203" l="1"/>
  <c r="AK605" i="203"/>
  <c r="O605" i="203"/>
  <c r="O606" i="203" l="1"/>
  <c r="AN606" i="203"/>
  <c r="AK606" i="203"/>
  <c r="AK607" i="203" l="1"/>
  <c r="O607" i="203"/>
  <c r="AN607" i="203"/>
  <c r="AK608" i="203" l="1"/>
  <c r="O608" i="203"/>
  <c r="AN608" i="203"/>
  <c r="O609" i="203" l="1"/>
  <c r="AK609" i="203"/>
  <c r="AN609" i="203"/>
  <c r="AK610" i="203" l="1"/>
  <c r="AN610" i="203"/>
  <c r="O610" i="203"/>
  <c r="O611" i="203" l="1"/>
  <c r="AK611" i="203"/>
  <c r="AN611" i="203"/>
  <c r="AK612" i="203" l="1"/>
  <c r="O612" i="203"/>
  <c r="AN612" i="203"/>
  <c r="AK613" i="203" l="1"/>
  <c r="O613" i="203"/>
  <c r="AN613" i="203"/>
  <c r="AK614" i="203" l="1"/>
  <c r="O614" i="203"/>
  <c r="AN614" i="203"/>
  <c r="AN615" i="203" l="1"/>
  <c r="AK615" i="203"/>
  <c r="O615" i="203"/>
  <c r="AK616" i="203" l="1"/>
  <c r="O616" i="203"/>
  <c r="AN616" i="203"/>
  <c r="AN617" i="203" l="1"/>
  <c r="AK617" i="203"/>
  <c r="O617" i="203"/>
  <c r="AK618" i="203" l="1"/>
  <c r="AN618" i="203"/>
  <c r="O618" i="203"/>
  <c r="AN619" i="203" l="1"/>
  <c r="O619" i="203"/>
  <c r="AK619" i="203"/>
  <c r="AN620" i="203" l="1"/>
  <c r="AK620" i="203"/>
  <c r="O620" i="203"/>
  <c r="AK621" i="203" l="1"/>
  <c r="AN621" i="203"/>
  <c r="O621" i="203"/>
  <c r="O622" i="203" l="1"/>
  <c r="AN622" i="203"/>
  <c r="AK622" i="203"/>
  <c r="AK623" i="203" l="1"/>
  <c r="AN623" i="203"/>
  <c r="O623" i="203"/>
  <c r="O624" i="203" l="1"/>
  <c r="AK624" i="203"/>
  <c r="AN624" i="203"/>
  <c r="AK625" i="203" l="1"/>
  <c r="O625" i="203"/>
  <c r="AN625" i="203"/>
  <c r="AK626" i="203" l="1"/>
  <c r="AN626" i="203"/>
  <c r="O626" i="203"/>
  <c r="AK627" i="203" l="1"/>
  <c r="O627" i="203"/>
  <c r="AN627" i="203"/>
  <c r="O628" i="203" l="1"/>
  <c r="AK628" i="203"/>
  <c r="AN628" i="203"/>
  <c r="O629" i="203" l="1"/>
  <c r="AN629" i="203"/>
  <c r="AK629" i="203"/>
  <c r="AN630" i="203" l="1"/>
  <c r="O630" i="203"/>
  <c r="AK630" i="203"/>
  <c r="AN631" i="203" l="1"/>
  <c r="O631" i="203"/>
  <c r="AK631" i="203"/>
  <c r="Q628" i="203"/>
  <c r="Q629" i="203"/>
  <c r="Q627" i="203"/>
  <c r="R628" i="203"/>
  <c r="AN632" i="203" l="1"/>
  <c r="O632" i="203"/>
  <c r="AK632" i="203"/>
  <c r="AN633" i="203" l="1"/>
  <c r="AK633" i="203"/>
  <c r="O633" i="203"/>
  <c r="AN634" i="203" l="1"/>
  <c r="O634" i="203"/>
  <c r="AK634" i="203"/>
  <c r="AK635" i="203" l="1"/>
  <c r="O635" i="203"/>
  <c r="AN635" i="203"/>
  <c r="AN636" i="203" l="1"/>
  <c r="AK636" i="203"/>
  <c r="O636" i="203"/>
  <c r="AN637" i="203" l="1"/>
  <c r="O637" i="203"/>
  <c r="AK637" i="203"/>
  <c r="AN638" i="203" l="1"/>
  <c r="AK638" i="203"/>
  <c r="O638" i="203"/>
  <c r="AK639" i="203" l="1"/>
  <c r="O639" i="203"/>
  <c r="AN639" i="203"/>
  <c r="AK640" i="203" l="1"/>
  <c r="AN640" i="203"/>
  <c r="O640" i="203"/>
  <c r="O641" i="203" l="1"/>
  <c r="AK641" i="203"/>
  <c r="AN641" i="203"/>
  <c r="AN642" i="203" l="1"/>
  <c r="AK642" i="203"/>
  <c r="O642" i="203"/>
  <c r="AN643" i="203" l="1"/>
  <c r="AK643" i="203"/>
  <c r="O643" i="203"/>
  <c r="O644" i="203" l="1"/>
  <c r="AK644" i="203"/>
  <c r="AN644" i="203"/>
  <c r="AN645" i="203" l="1"/>
  <c r="O645" i="203"/>
  <c r="AK645" i="203"/>
  <c r="O646" i="203" l="1"/>
  <c r="AN646" i="203"/>
  <c r="AK646" i="203"/>
  <c r="AN647" i="203" l="1"/>
  <c r="O647" i="203"/>
  <c r="AK647" i="203"/>
  <c r="O648" i="203" l="1"/>
  <c r="AK648" i="203"/>
  <c r="AN648" i="203"/>
  <c r="O649" i="203" l="1"/>
  <c r="AK649" i="203"/>
  <c r="AN649" i="203"/>
  <c r="AN650" i="203" l="1"/>
  <c r="AK650" i="203"/>
  <c r="O650" i="203"/>
  <c r="AN651" i="203" l="1"/>
  <c r="AK651" i="203"/>
  <c r="O651" i="203"/>
  <c r="O652" i="203" l="1"/>
  <c r="AK652" i="203"/>
  <c r="AN652" i="203"/>
  <c r="O653" i="203" l="1"/>
  <c r="AK653" i="203"/>
  <c r="AN653" i="203"/>
  <c r="O654" i="203" l="1"/>
  <c r="AK654" i="203"/>
  <c r="AN654" i="203"/>
  <c r="AN655" i="203" l="1"/>
  <c r="AK655" i="203"/>
  <c r="O655" i="203"/>
  <c r="O656" i="203" l="1"/>
  <c r="AN656" i="203"/>
  <c r="AK656" i="203"/>
  <c r="AN657" i="203" l="1"/>
  <c r="O657" i="203"/>
  <c r="AK657" i="203"/>
  <c r="AK658" i="203" l="1"/>
  <c r="AN658" i="203"/>
  <c r="O658" i="203"/>
  <c r="AK659" i="203" l="1"/>
  <c r="O659" i="203"/>
  <c r="AN659" i="203"/>
  <c r="AK660" i="203" l="1"/>
  <c r="O660" i="203"/>
  <c r="AN660" i="203"/>
  <c r="AN661" i="203" l="1"/>
  <c r="AK661" i="203"/>
  <c r="O661" i="203"/>
  <c r="O662" i="203" l="1"/>
  <c r="AN662" i="203"/>
  <c r="AK662" i="203"/>
  <c r="AN663" i="203" l="1"/>
  <c r="O663" i="203"/>
  <c r="AK663" i="203"/>
  <c r="AK664" i="203" l="1"/>
  <c r="AN664" i="203"/>
  <c r="O664" i="203"/>
  <c r="AN665" i="203" l="1"/>
  <c r="AK665" i="203"/>
  <c r="O665" i="203"/>
  <c r="AK666" i="203" l="1"/>
  <c r="AN666" i="203"/>
  <c r="O666" i="203"/>
  <c r="AK667" i="203" l="1"/>
  <c r="O667" i="203"/>
  <c r="AN667" i="203"/>
  <c r="O668" i="203" l="1"/>
  <c r="AK668" i="203"/>
  <c r="AN668" i="203"/>
  <c r="AK669" i="203" l="1"/>
  <c r="AN669" i="203"/>
  <c r="O669" i="203"/>
  <c r="O670" i="203" l="1"/>
  <c r="AN670" i="203"/>
  <c r="AK670" i="203"/>
  <c r="O671" i="203" l="1"/>
  <c r="AK671" i="203"/>
  <c r="AN671" i="203"/>
  <c r="AN672" i="203" l="1"/>
  <c r="AK672" i="203"/>
  <c r="O672" i="203"/>
  <c r="O673" i="203" l="1"/>
  <c r="AN673" i="203"/>
  <c r="AK673" i="203"/>
  <c r="AK674" i="203" l="1"/>
  <c r="AN674" i="203"/>
  <c r="O674" i="203"/>
  <c r="AK675" i="203" l="1"/>
  <c r="AN675" i="203"/>
  <c r="O675" i="203"/>
  <c r="O676" i="203" l="1"/>
  <c r="AN676" i="203"/>
  <c r="AK676" i="203"/>
  <c r="AN677" i="203" l="1"/>
  <c r="O677" i="203"/>
  <c r="AK677" i="203"/>
  <c r="AK678" i="203" l="1"/>
  <c r="O678" i="203"/>
  <c r="AN678" i="203"/>
  <c r="O679" i="203" l="1"/>
  <c r="AK679" i="203"/>
  <c r="AN679" i="203"/>
  <c r="AN680" i="203" l="1"/>
  <c r="O680" i="203"/>
  <c r="AK680" i="203"/>
  <c r="O681" i="203" l="1"/>
  <c r="AN681" i="203"/>
  <c r="AK681" i="203"/>
  <c r="AK682" i="203" l="1"/>
  <c r="AN682" i="203"/>
  <c r="O682" i="203"/>
  <c r="AK683" i="203" l="1"/>
  <c r="O683" i="203"/>
  <c r="AN683" i="203"/>
  <c r="AN684" i="203" l="1"/>
  <c r="O684" i="203"/>
  <c r="AK684" i="203"/>
  <c r="O685" i="203" l="1"/>
  <c r="AN685" i="203"/>
  <c r="AK685" i="203"/>
  <c r="AN686" i="203" l="1"/>
  <c r="O686" i="203"/>
  <c r="AK686" i="203"/>
  <c r="O687" i="203" l="1"/>
  <c r="AN687" i="203"/>
  <c r="AK687" i="203"/>
  <c r="AN688" i="203" l="1"/>
  <c r="AK688" i="203"/>
  <c r="O688" i="203"/>
  <c r="O689" i="203" l="1"/>
  <c r="AN689" i="203"/>
  <c r="AK689" i="203"/>
  <c r="AN690" i="203" l="1"/>
  <c r="AK690" i="203"/>
  <c r="O690" i="203"/>
  <c r="AN691" i="203" l="1"/>
  <c r="AK691" i="203"/>
  <c r="O691" i="203"/>
  <c r="O692" i="203" l="1"/>
  <c r="AN692" i="203"/>
  <c r="AK692" i="203"/>
  <c r="AK693" i="203" l="1"/>
  <c r="O693" i="203"/>
  <c r="AN693" i="203"/>
  <c r="AK694" i="203" l="1"/>
  <c r="O694" i="203"/>
  <c r="AN694" i="203"/>
  <c r="O695" i="203" l="1"/>
  <c r="AN695" i="203"/>
  <c r="AK695" i="203"/>
  <c r="AN696" i="203" l="1"/>
  <c r="O696" i="203"/>
  <c r="AK696" i="203"/>
  <c r="AK697" i="203" l="1"/>
  <c r="O697" i="203"/>
  <c r="AN697" i="203"/>
  <c r="AK698" i="203" l="1"/>
  <c r="O698" i="203"/>
  <c r="AN698" i="203"/>
  <c r="AK699" i="203" l="1"/>
  <c r="AN699" i="203"/>
  <c r="O699" i="203"/>
  <c r="O700" i="203" l="1"/>
  <c r="AN700" i="203"/>
  <c r="AK700" i="203"/>
  <c r="AN701" i="203" l="1"/>
  <c r="AK701" i="203"/>
  <c r="O701" i="203"/>
  <c r="AK702" i="203" l="1"/>
  <c r="O702" i="203"/>
  <c r="AN702" i="203"/>
  <c r="AK703" i="203" l="1"/>
  <c r="O703" i="203"/>
  <c r="AN703" i="203"/>
  <c r="AN704" i="203" l="1"/>
  <c r="AK704" i="203"/>
  <c r="O704" i="203"/>
  <c r="AK705" i="203" l="1"/>
  <c r="AN705" i="203"/>
  <c r="O705" i="203"/>
  <c r="AN706" i="203" l="1"/>
  <c r="AK706" i="203"/>
  <c r="O706" i="203"/>
  <c r="AN707" i="203" l="1"/>
  <c r="AK707" i="203"/>
  <c r="O707" i="203"/>
  <c r="AK708" i="203" l="1"/>
  <c r="AN708" i="203"/>
  <c r="O708" i="203"/>
  <c r="AK709" i="203" l="1"/>
  <c r="AN709" i="203"/>
  <c r="O709" i="203"/>
  <c r="AN710" i="203" l="1"/>
  <c r="AK710" i="203"/>
  <c r="O710" i="203"/>
  <c r="AK711" i="203" l="1"/>
  <c r="O711" i="203"/>
  <c r="AN711" i="203"/>
  <c r="AK712" i="203" l="1"/>
  <c r="O712" i="203"/>
  <c r="AN712" i="203"/>
  <c r="AN713" i="203" l="1"/>
  <c r="O713" i="203"/>
  <c r="AK713" i="203"/>
  <c r="AK714" i="203" l="1"/>
  <c r="AN714" i="203"/>
  <c r="O714" i="203"/>
  <c r="AN715" i="203" l="1"/>
  <c r="AK715" i="203"/>
  <c r="O715" i="203"/>
  <c r="AK716" i="203" l="1"/>
  <c r="AN716" i="203"/>
  <c r="O716" i="203"/>
  <c r="AK717" i="203" l="1"/>
  <c r="AN717" i="203"/>
  <c r="O717" i="203"/>
  <c r="AN718" i="203" l="1"/>
  <c r="O718" i="203"/>
  <c r="AK718" i="203"/>
  <c r="AK719" i="203" l="1"/>
  <c r="O719" i="203"/>
  <c r="AN719" i="203"/>
  <c r="AK720" i="203" l="1"/>
  <c r="O720" i="203"/>
  <c r="AN720" i="203"/>
  <c r="AN721" i="203" l="1"/>
  <c r="AK721" i="203"/>
  <c r="O721" i="203"/>
  <c r="P721" i="203"/>
  <c r="R718" i="203"/>
  <c r="Q719" i="203"/>
  <c r="Q717" i="203"/>
  <c r="P717" i="203"/>
  <c r="Q718" i="203"/>
  <c r="AN722" i="203" l="1"/>
  <c r="AK722" i="203"/>
  <c r="O722" i="203"/>
  <c r="O723" i="203" l="1"/>
  <c r="AK723" i="203"/>
  <c r="AN723" i="203"/>
  <c r="O724" i="203" l="1"/>
  <c r="AK724" i="203"/>
  <c r="AN724" i="203"/>
  <c r="AN725" i="203" l="1"/>
  <c r="AK725" i="203"/>
  <c r="O725" i="203"/>
  <c r="AK726" i="203" l="1"/>
  <c r="AN726" i="203"/>
  <c r="O726" i="203"/>
  <c r="O727" i="203" l="1"/>
  <c r="AK727" i="203"/>
  <c r="AN727" i="203"/>
  <c r="AK728" i="203" l="1"/>
  <c r="AN728" i="203"/>
  <c r="O728" i="203"/>
  <c r="AN729" i="203" l="1"/>
  <c r="AK729" i="203"/>
  <c r="O729" i="203"/>
  <c r="O730" i="203" l="1"/>
  <c r="AK730" i="203"/>
  <c r="AN730" i="203"/>
  <c r="O731" i="203" l="1"/>
  <c r="AN731" i="203"/>
  <c r="AK731" i="203"/>
  <c r="AN732" i="203" l="1"/>
  <c r="O732" i="203"/>
  <c r="AK732" i="203"/>
  <c r="AK733" i="203" l="1"/>
  <c r="AN733" i="203"/>
  <c r="O733" i="203"/>
  <c r="AK734" i="203" l="1"/>
  <c r="AN734" i="203"/>
  <c r="O734" i="203"/>
  <c r="AN735" i="203" l="1"/>
  <c r="AK735" i="203"/>
  <c r="O735" i="203"/>
  <c r="O736" i="203" l="1"/>
  <c r="AK736" i="203"/>
  <c r="AN736" i="203"/>
  <c r="O737" i="203" l="1"/>
  <c r="AN737" i="203"/>
  <c r="AK737" i="203"/>
  <c r="AK738" i="203" l="1"/>
  <c r="AN738" i="203"/>
  <c r="O738" i="203"/>
  <c r="AN739" i="203" l="1"/>
  <c r="AK739" i="203"/>
  <c r="O739" i="203"/>
  <c r="AN740" i="203" l="1"/>
  <c r="AK740" i="203"/>
  <c r="O740" i="203"/>
  <c r="AK741" i="203" l="1"/>
  <c r="O741" i="203"/>
  <c r="AN741" i="203"/>
  <c r="O742" i="203" l="1"/>
  <c r="AK742" i="203"/>
  <c r="AN742" i="203"/>
  <c r="AK743" i="203" l="1"/>
  <c r="O743" i="203"/>
  <c r="AN743" i="203"/>
  <c r="AN744" i="203" l="1"/>
  <c r="AK744" i="203"/>
  <c r="O744" i="203"/>
  <c r="O745" i="203" l="1"/>
  <c r="AN745" i="203"/>
  <c r="AK745" i="203"/>
  <c r="O746" i="203" l="1"/>
  <c r="AN746" i="203"/>
  <c r="AK746" i="203"/>
  <c r="O747" i="203" l="1"/>
  <c r="AK747" i="203"/>
  <c r="AN747" i="203"/>
  <c r="AK748" i="203" l="1"/>
  <c r="AN748" i="203"/>
  <c r="O748" i="203"/>
  <c r="AK749" i="203" l="1"/>
  <c r="O749" i="203"/>
  <c r="AN749" i="203"/>
  <c r="AN750" i="203" l="1"/>
  <c r="O750" i="203"/>
  <c r="AK750" i="203"/>
  <c r="O751" i="203" l="1"/>
  <c r="AN751" i="203"/>
  <c r="AK751" i="203"/>
  <c r="AK752" i="203" l="1"/>
  <c r="AN752" i="203"/>
  <c r="O752" i="203"/>
  <c r="O753" i="203" l="1"/>
  <c r="AN753" i="203"/>
  <c r="AK753" i="203"/>
  <c r="AK754" i="203" l="1"/>
  <c r="AN754" i="203"/>
  <c r="O754" i="203"/>
  <c r="AN755" i="203" l="1"/>
  <c r="AK755" i="203"/>
  <c r="O755" i="203"/>
  <c r="O756" i="203" l="1"/>
  <c r="AN756" i="203"/>
  <c r="AK756" i="203"/>
  <c r="AN757" i="203" l="1"/>
  <c r="O757" i="203"/>
  <c r="AK757" i="203"/>
  <c r="AN758" i="203" l="1"/>
  <c r="O758" i="203"/>
  <c r="AK758" i="203"/>
  <c r="O759" i="203" l="1"/>
  <c r="AK759" i="203"/>
  <c r="AN759" i="203"/>
  <c r="AK760" i="203" l="1"/>
  <c r="AN760" i="203"/>
  <c r="O760" i="203"/>
  <c r="AN761" i="203" l="1"/>
  <c r="AK761" i="203"/>
  <c r="O761" i="203"/>
  <c r="O762" i="203" l="1"/>
  <c r="AN762" i="203"/>
  <c r="AK762" i="203"/>
  <c r="AN763" i="203" l="1"/>
  <c r="O763" i="203"/>
  <c r="AK763" i="203"/>
  <c r="O764" i="203" l="1"/>
  <c r="AN764" i="203"/>
  <c r="AK764" i="203"/>
  <c r="O765" i="203" l="1"/>
  <c r="AK765" i="203"/>
  <c r="AN765" i="203"/>
  <c r="AK766" i="203" l="1"/>
  <c r="O766" i="203"/>
  <c r="AN766" i="203"/>
  <c r="O767" i="203" l="1"/>
  <c r="AK767" i="203"/>
  <c r="AN767" i="203"/>
  <c r="O768" i="203" l="1"/>
  <c r="AK768" i="203"/>
  <c r="AN768" i="203"/>
  <c r="AN769" i="203" l="1"/>
  <c r="AK769" i="203"/>
  <c r="O769" i="203"/>
  <c r="O770" i="203" l="1"/>
  <c r="AN770" i="203"/>
  <c r="AK770" i="203"/>
  <c r="AN771" i="203" l="1"/>
  <c r="O771" i="203"/>
  <c r="AK771" i="203"/>
  <c r="O772" i="203" l="1"/>
  <c r="AN772" i="203"/>
  <c r="AK772" i="203"/>
  <c r="O773" i="203" l="1"/>
  <c r="AK773" i="203"/>
  <c r="AN773" i="203"/>
  <c r="O774" i="203" l="1"/>
  <c r="AK774" i="203"/>
  <c r="AN774" i="203"/>
  <c r="O775" i="203" l="1"/>
  <c r="AK775" i="203"/>
  <c r="AN775" i="203"/>
  <c r="O776" i="203" l="1"/>
  <c r="AK776" i="203"/>
  <c r="AN776" i="203"/>
  <c r="AK777" i="203" l="1"/>
  <c r="O777" i="203"/>
  <c r="AN777" i="203"/>
  <c r="AK778" i="203" l="1"/>
  <c r="AN778" i="203"/>
  <c r="O778" i="203"/>
  <c r="AN779" i="203" l="1"/>
  <c r="O779" i="203"/>
  <c r="AK779" i="203"/>
  <c r="O780" i="203" l="1"/>
  <c r="AN780" i="203"/>
  <c r="AK780" i="203"/>
  <c r="AN781" i="203" l="1"/>
  <c r="O781" i="203"/>
  <c r="AK781" i="203"/>
  <c r="AN782" i="203" l="1"/>
  <c r="O782" i="203"/>
  <c r="AK782" i="203"/>
  <c r="AN783" i="203" l="1"/>
  <c r="AK783" i="203"/>
  <c r="O783" i="203"/>
  <c r="AN784" i="203" l="1"/>
  <c r="O784" i="203"/>
  <c r="AK784" i="203"/>
  <c r="AN785" i="203" l="1"/>
  <c r="AK785" i="203"/>
  <c r="O785" i="203"/>
  <c r="AN786" i="203" l="1"/>
  <c r="O786" i="203"/>
  <c r="AK786" i="203"/>
  <c r="AN787" i="203" l="1"/>
  <c r="O787" i="203"/>
  <c r="AK787" i="203"/>
  <c r="AN788" i="203" l="1"/>
  <c r="AK788" i="203"/>
  <c r="O788" i="203"/>
  <c r="O789" i="203" l="1"/>
  <c r="AK789" i="203"/>
  <c r="AN789" i="203"/>
  <c r="AK790" i="203" l="1"/>
  <c r="O790" i="203"/>
  <c r="AN790" i="203"/>
  <c r="AN791" i="203" l="1"/>
  <c r="AK791" i="203"/>
  <c r="O791" i="203"/>
  <c r="AN792" i="203" l="1"/>
  <c r="O792" i="203"/>
  <c r="AK792" i="203"/>
  <c r="O793" i="203" l="1"/>
  <c r="AK793" i="203"/>
  <c r="AN793" i="203"/>
  <c r="O794" i="203" l="1"/>
  <c r="AN794" i="203"/>
  <c r="AK794" i="203"/>
  <c r="AK795" i="203" l="1"/>
  <c r="AN795" i="203"/>
  <c r="O795" i="203"/>
  <c r="AK796" i="203" l="1"/>
  <c r="O796" i="203"/>
  <c r="AN796" i="203"/>
  <c r="AK797" i="203" l="1"/>
  <c r="O797" i="203"/>
  <c r="AN797" i="203"/>
  <c r="AK798" i="203" l="1"/>
  <c r="O798" i="203"/>
  <c r="AN798" i="203"/>
  <c r="AK799" i="203" l="1"/>
  <c r="AN799" i="203"/>
  <c r="O799" i="203"/>
  <c r="AN800" i="203" l="1"/>
  <c r="AK800" i="203"/>
  <c r="O800" i="203"/>
  <c r="O801" i="203" l="1"/>
  <c r="AK801" i="203"/>
  <c r="AN801" i="203"/>
  <c r="AK802" i="203" l="1"/>
  <c r="AN802" i="203"/>
  <c r="O802" i="203"/>
  <c r="AK803" i="203" l="1"/>
  <c r="AN803" i="203"/>
  <c r="O803" i="203"/>
  <c r="AK804" i="203" l="1"/>
  <c r="O804" i="203"/>
  <c r="AN804" i="203"/>
  <c r="AK805" i="203" l="1"/>
  <c r="O805" i="203"/>
  <c r="AN805" i="203"/>
  <c r="AN806" i="203" l="1"/>
  <c r="AK806" i="203"/>
  <c r="O806" i="203"/>
  <c r="O807" i="203" l="1"/>
  <c r="AK807" i="203"/>
  <c r="AN807" i="203"/>
  <c r="AN808" i="203" l="1"/>
  <c r="AK808" i="203"/>
  <c r="O808" i="203"/>
  <c r="O809" i="203" l="1"/>
  <c r="AN809" i="203"/>
  <c r="AK809" i="203"/>
  <c r="O810" i="203" l="1"/>
  <c r="AK810" i="203"/>
  <c r="AN810" i="203"/>
  <c r="AN811" i="203" l="1"/>
  <c r="O811" i="203"/>
  <c r="AK811" i="203"/>
  <c r="P807" i="203"/>
  <c r="Q807" i="203"/>
  <c r="Q808" i="203"/>
  <c r="R808" i="203"/>
  <c r="Q809" i="203"/>
  <c r="O812" i="203" l="1"/>
  <c r="AK812" i="203"/>
  <c r="AN812" i="203"/>
  <c r="O813" i="203" l="1"/>
  <c r="AN813" i="203"/>
  <c r="AK813" i="203"/>
  <c r="O814" i="203" l="1"/>
  <c r="AN814" i="203"/>
  <c r="AK814" i="203"/>
  <c r="O815" i="203" l="1"/>
  <c r="AK815" i="203"/>
  <c r="AN815" i="203"/>
  <c r="AN816" i="203" l="1"/>
  <c r="AK816" i="203"/>
  <c r="O816" i="203"/>
  <c r="O817" i="203" l="1"/>
  <c r="AK817" i="203"/>
  <c r="AN817" i="203"/>
  <c r="AK818" i="203" l="1"/>
  <c r="O818" i="203"/>
  <c r="AN818" i="203"/>
  <c r="O819" i="203" l="1"/>
  <c r="AN819" i="203"/>
  <c r="AK819" i="203"/>
  <c r="O820" i="203" l="1"/>
  <c r="AN820" i="203"/>
  <c r="AK820" i="203"/>
  <c r="O821" i="203" l="1"/>
  <c r="AK821" i="203"/>
  <c r="AN821" i="203"/>
  <c r="O822" i="203" l="1"/>
  <c r="AK822" i="203"/>
  <c r="AN822" i="203"/>
  <c r="AK823" i="203" l="1"/>
  <c r="AN823" i="203"/>
  <c r="O823" i="203"/>
  <c r="AN824" i="203" l="1"/>
  <c r="AK824" i="203"/>
  <c r="O824" i="203"/>
  <c r="AK825" i="203" l="1"/>
  <c r="AN825" i="203"/>
  <c r="O825" i="203"/>
  <c r="AN826" i="203" l="1"/>
  <c r="O826" i="203"/>
  <c r="AK826" i="203"/>
  <c r="O827" i="203" l="1"/>
  <c r="AK827" i="203"/>
  <c r="AN827" i="203"/>
  <c r="AK828" i="203" l="1"/>
  <c r="AN828" i="203"/>
  <c r="O828" i="203"/>
  <c r="AK829" i="203" l="1"/>
  <c r="O829" i="203"/>
  <c r="AN829" i="203"/>
  <c r="AK830" i="203" l="1"/>
  <c r="AN830" i="203"/>
  <c r="O830" i="203"/>
  <c r="AK831" i="203" l="1"/>
  <c r="AN831" i="203"/>
  <c r="O831" i="203"/>
  <c r="AK832" i="203" l="1"/>
  <c r="O832" i="203"/>
  <c r="AN832" i="203"/>
  <c r="AK833" i="203" l="1"/>
  <c r="AN833" i="203"/>
  <c r="O833" i="203"/>
  <c r="O834" i="203" l="1"/>
  <c r="AN834" i="203"/>
  <c r="Q89" i="203" l="1"/>
  <c r="R88" i="203"/>
  <c r="P87" i="203"/>
  <c r="P361" i="203"/>
  <c r="Q88" i="203"/>
  <c r="Q87" i="203"/>
  <c r="AN2" i="203"/>
  <c r="AK2" i="203"/>
  <c r="O2" i="203"/>
  <c r="AI976" i="203" l="1"/>
  <c r="I976" i="203" s="1"/>
  <c r="O976" i="203" s="1"/>
  <c r="AI1050" i="203"/>
  <c r="I1050" i="203" s="1"/>
  <c r="O1050" i="203" s="1"/>
  <c r="AI1061" i="203"/>
  <c r="I1061" i="203" s="1"/>
  <c r="AN1061" i="203" s="1"/>
  <c r="AI864" i="203"/>
  <c r="I864" i="203" s="1"/>
  <c r="O864" i="203" s="1"/>
  <c r="AI837" i="203"/>
  <c r="I837" i="203" s="1"/>
  <c r="AK837" i="203" s="1"/>
  <c r="AI841" i="203"/>
  <c r="I841" i="203" s="1"/>
  <c r="AN841" i="203" s="1"/>
  <c r="AI1019" i="203"/>
  <c r="I1019" i="203" s="1"/>
  <c r="O1019" i="203" s="1"/>
  <c r="AI991" i="203"/>
  <c r="I991" i="203" s="1"/>
  <c r="AK991" i="203" s="1"/>
  <c r="AI1027" i="203"/>
  <c r="I1027" i="203" s="1"/>
  <c r="AN1027" i="203" s="1"/>
  <c r="AI858" i="203"/>
  <c r="I858" i="203" s="1"/>
  <c r="O858" i="203" s="1"/>
  <c r="AI932" i="203"/>
  <c r="I932" i="203" s="1"/>
  <c r="AK932" i="203" s="1"/>
  <c r="AI1062" i="203"/>
  <c r="I1062" i="203" s="1"/>
  <c r="AK1062" i="203" s="1"/>
  <c r="AI869" i="203"/>
  <c r="I869" i="203" s="1"/>
  <c r="AK869" i="203" s="1"/>
  <c r="AI909" i="203"/>
  <c r="I909" i="203" s="1"/>
  <c r="O909" i="203" s="1"/>
  <c r="AI1014" i="203"/>
  <c r="I1014" i="203" s="1"/>
  <c r="AN1014" i="203" s="1"/>
  <c r="AI1056" i="203"/>
  <c r="I1056" i="203" s="1"/>
  <c r="AK1056" i="203" s="1"/>
  <c r="AI1077" i="203"/>
  <c r="I1077" i="203" s="1"/>
  <c r="O1077" i="203" s="1"/>
  <c r="AI1039" i="203"/>
  <c r="I1039" i="203" s="1"/>
  <c r="O1039" i="203" s="1"/>
  <c r="AI916" i="203"/>
  <c r="I916" i="203" s="1"/>
  <c r="AN916" i="203" s="1"/>
  <c r="AI1069" i="203"/>
  <c r="I1069" i="203" s="1"/>
  <c r="AK1069" i="203" s="1"/>
  <c r="AI954" i="203"/>
  <c r="I954" i="203" s="1"/>
  <c r="AN954" i="203" s="1"/>
  <c r="AI876" i="203"/>
  <c r="I876" i="203" s="1"/>
  <c r="AN876" i="203" s="1"/>
  <c r="AI1067" i="203"/>
  <c r="I1067" i="203" s="1"/>
  <c r="O1067" i="203" s="1"/>
  <c r="AI1080" i="203"/>
  <c r="I1080" i="203" s="1"/>
  <c r="AN1080" i="203" s="1"/>
  <c r="AI848" i="203"/>
  <c r="I848" i="203" s="1"/>
  <c r="AK848" i="203" s="1"/>
  <c r="AI975" i="203"/>
  <c r="I975" i="203" s="1"/>
  <c r="AK975" i="203" s="1"/>
  <c r="AI928" i="203"/>
  <c r="I928" i="203" s="1"/>
  <c r="AN928" i="203" s="1"/>
  <c r="AI1043" i="203"/>
  <c r="I1043" i="203" s="1"/>
  <c r="O1043" i="203" s="1"/>
  <c r="AI1017" i="203"/>
  <c r="I1017" i="203" s="1"/>
  <c r="AN1017" i="203" s="1"/>
  <c r="AI880" i="203"/>
  <c r="I880" i="203" s="1"/>
  <c r="O880" i="203" s="1"/>
  <c r="AI1015" i="203"/>
  <c r="I1015" i="203" s="1"/>
  <c r="O1015" i="203" s="1"/>
  <c r="AI915" i="203"/>
  <c r="I915" i="203" s="1"/>
  <c r="O915" i="203" s="1"/>
  <c r="AI999" i="203"/>
  <c r="I999" i="203" s="1"/>
  <c r="AN999" i="203" s="1"/>
  <c r="AI859" i="203"/>
  <c r="I859" i="203" s="1"/>
  <c r="O859" i="203" s="1"/>
  <c r="AI904" i="203"/>
  <c r="I904" i="203" s="1"/>
  <c r="AN904" i="203" s="1"/>
  <c r="AI1034" i="203"/>
  <c r="I1034" i="203" s="1"/>
  <c r="AK1034" i="203" s="1"/>
  <c r="AI884" i="203"/>
  <c r="I884" i="203" s="1"/>
  <c r="AN884" i="203" s="1"/>
  <c r="AI1053" i="203"/>
  <c r="I1053" i="203" s="1"/>
  <c r="AK1053" i="203" s="1"/>
  <c r="AI1002" i="203"/>
  <c r="I1002" i="203" s="1"/>
  <c r="AN1002" i="203" s="1"/>
  <c r="AI1042" i="203"/>
  <c r="I1042" i="203" s="1"/>
  <c r="AK1042" i="203" s="1"/>
  <c r="AI1026" i="203"/>
  <c r="I1026" i="203" s="1"/>
  <c r="O1026" i="203" s="1"/>
  <c r="AI926" i="203"/>
  <c r="I926" i="203" s="1"/>
  <c r="O926" i="203" s="1"/>
  <c r="AI1040" i="203"/>
  <c r="I1040" i="203" s="1"/>
  <c r="O1040" i="203" s="1"/>
  <c r="AI1074" i="203"/>
  <c r="I1074" i="203" s="1"/>
  <c r="O1074" i="203" s="1"/>
  <c r="AI970" i="203"/>
  <c r="I970" i="203" s="1"/>
  <c r="O970" i="203" s="1"/>
  <c r="AI896" i="203"/>
  <c r="I896" i="203" s="1"/>
  <c r="AN896" i="203" s="1"/>
  <c r="AI929" i="203"/>
  <c r="I929" i="203" s="1"/>
  <c r="AN929" i="203" s="1"/>
  <c r="AI1057" i="203"/>
  <c r="I1057" i="203" s="1"/>
  <c r="AK1057" i="203" s="1"/>
  <c r="AI965" i="203"/>
  <c r="I965" i="203" s="1"/>
  <c r="AK965" i="203" s="1"/>
  <c r="AI1070" i="203"/>
  <c r="I1070" i="203" s="1"/>
  <c r="AN1070" i="203" s="1"/>
  <c r="AI886" i="203"/>
  <c r="I886" i="203" s="1"/>
  <c r="O886" i="203" s="1"/>
  <c r="AI836" i="203"/>
  <c r="I836" i="203" s="1"/>
  <c r="AK836" i="203" s="1"/>
  <c r="AI1038" i="203"/>
  <c r="I1038" i="203" s="1"/>
  <c r="AK1038" i="203" s="1"/>
  <c r="AI877" i="203"/>
  <c r="I877" i="203" s="1"/>
  <c r="AK877" i="203" s="1"/>
  <c r="AI947" i="203"/>
  <c r="I947" i="203" s="1"/>
  <c r="AK947" i="203" s="1"/>
  <c r="AI845" i="203"/>
  <c r="I845" i="203" s="1"/>
  <c r="O845" i="203" s="1"/>
  <c r="AI907" i="203"/>
  <c r="I907" i="203" s="1"/>
  <c r="O907" i="203" s="1"/>
  <c r="AI1023" i="203"/>
  <c r="I1023" i="203" s="1"/>
  <c r="O1023" i="203" s="1"/>
  <c r="AI892" i="203"/>
  <c r="I892" i="203" s="1"/>
  <c r="O892" i="203" s="1"/>
  <c r="AI924" i="203"/>
  <c r="I924" i="203" s="1"/>
  <c r="AN924" i="203" s="1"/>
  <c r="AI865" i="203"/>
  <c r="I865" i="203" s="1"/>
  <c r="AN865" i="203" s="1"/>
  <c r="AI1058" i="203"/>
  <c r="I1058" i="203" s="1"/>
  <c r="AK1058" i="203" s="1"/>
  <c r="AI987" i="203"/>
  <c r="I987" i="203" s="1"/>
  <c r="AK987" i="203" s="1"/>
  <c r="AI860" i="203"/>
  <c r="I860" i="203" s="1"/>
  <c r="AN860" i="203" s="1"/>
  <c r="AI968" i="203"/>
  <c r="I968" i="203" s="1"/>
  <c r="AK968" i="203" s="1"/>
  <c r="AI911" i="203"/>
  <c r="I911" i="203" s="1"/>
  <c r="O911" i="203" s="1"/>
  <c r="AI949" i="203"/>
  <c r="I949" i="203" s="1"/>
  <c r="O949" i="203" s="1"/>
  <c r="AI881" i="203"/>
  <c r="I881" i="203" s="1"/>
  <c r="AN881" i="203" s="1"/>
  <c r="AI839" i="203"/>
  <c r="I839" i="203" s="1"/>
  <c r="AN839" i="203" s="1"/>
  <c r="AI996" i="203"/>
  <c r="I996" i="203" s="1"/>
  <c r="AK996" i="203" s="1"/>
  <c r="AI1021" i="203"/>
  <c r="I1021" i="203" s="1"/>
  <c r="AN1021" i="203" s="1"/>
  <c r="AI959" i="203"/>
  <c r="I959" i="203" s="1"/>
  <c r="O959" i="203" s="1"/>
  <c r="AI903" i="203"/>
  <c r="I903" i="203" s="1"/>
  <c r="AN903" i="203" s="1"/>
  <c r="AI847" i="203"/>
  <c r="I847" i="203" s="1"/>
  <c r="O847" i="203" s="1"/>
  <c r="AI1024" i="203"/>
  <c r="I1024" i="203" s="1"/>
  <c r="O1024" i="203" s="1"/>
  <c r="AI1048" i="203"/>
  <c r="I1048" i="203" s="1"/>
  <c r="AN1048" i="203" s="1"/>
  <c r="AI919" i="203"/>
  <c r="I919" i="203" s="1"/>
  <c r="AK919" i="203" s="1"/>
  <c r="AI937" i="203"/>
  <c r="I937" i="203" s="1"/>
  <c r="AN937" i="203" s="1"/>
  <c r="AI906" i="203"/>
  <c r="I906" i="203" s="1"/>
  <c r="AK906" i="203" s="1"/>
  <c r="AI908" i="203"/>
  <c r="I908" i="203" s="1"/>
  <c r="AK908" i="203" s="1"/>
  <c r="AI948" i="203"/>
  <c r="I948" i="203" s="1"/>
  <c r="AK948" i="203" s="1"/>
  <c r="AI1051" i="203"/>
  <c r="I1051" i="203" s="1"/>
  <c r="O1051" i="203" s="1"/>
  <c r="AI1037" i="203"/>
  <c r="I1037" i="203" s="1"/>
  <c r="O1037" i="203" s="1"/>
  <c r="AI873" i="203"/>
  <c r="I873" i="203" s="1"/>
  <c r="O873" i="203" s="1"/>
  <c r="AI846" i="203"/>
  <c r="I846" i="203" s="1"/>
  <c r="AN846" i="203" s="1"/>
  <c r="AI922" i="203"/>
  <c r="I922" i="203" s="1"/>
  <c r="AN922" i="203" s="1"/>
  <c r="AI885" i="203"/>
  <c r="I885" i="203" s="1"/>
  <c r="AK885" i="203" s="1"/>
  <c r="AI931" i="203"/>
  <c r="I931" i="203" s="1"/>
  <c r="AK931" i="203" s="1"/>
  <c r="AI854" i="203"/>
  <c r="I854" i="203" s="1"/>
  <c r="AN854" i="203" s="1"/>
  <c r="AI1022" i="203"/>
  <c r="I1022" i="203" s="1"/>
  <c r="AK1022" i="203" s="1"/>
  <c r="AI855" i="203"/>
  <c r="I855" i="203" s="1"/>
  <c r="AN855" i="203" s="1"/>
  <c r="AI893" i="203"/>
  <c r="I893" i="203" s="1"/>
  <c r="O893" i="203" s="1"/>
  <c r="AI1018" i="203"/>
  <c r="I1018" i="203" s="1"/>
  <c r="AK1018" i="203" s="1"/>
  <c r="AI1079" i="203"/>
  <c r="I1079" i="203" s="1"/>
  <c r="O1079" i="203" s="1"/>
  <c r="AI1008" i="203"/>
  <c r="I1008" i="203" s="1"/>
  <c r="AK1008" i="203" s="1"/>
  <c r="AI910" i="203"/>
  <c r="I910" i="203" s="1"/>
  <c r="O910" i="203" s="1"/>
  <c r="AI981" i="203"/>
  <c r="I981" i="203" s="1"/>
  <c r="AK981" i="203" s="1"/>
  <c r="AI913" i="203"/>
  <c r="I913" i="203" s="1"/>
  <c r="AK913" i="203" s="1"/>
  <c r="AI925" i="203"/>
  <c r="I925" i="203" s="1"/>
  <c r="AK925" i="203" s="1"/>
  <c r="AI849" i="203"/>
  <c r="I849" i="203" s="1"/>
  <c r="AN849" i="203" s="1"/>
  <c r="AI1071" i="203"/>
  <c r="I1071" i="203" s="1"/>
  <c r="AK1071" i="203" s="1"/>
  <c r="AI899" i="203"/>
  <c r="I899" i="203" s="1"/>
  <c r="AK899" i="203" s="1"/>
  <c r="AI875" i="203"/>
  <c r="I875" i="203" s="1"/>
  <c r="O875" i="203" s="1"/>
  <c r="AI857" i="203"/>
  <c r="I857" i="203" s="1"/>
  <c r="O857" i="203" s="1"/>
  <c r="AI883" i="203"/>
  <c r="I883" i="203" s="1"/>
  <c r="O883" i="203" s="1"/>
  <c r="AI1068" i="203"/>
  <c r="I1068" i="203" s="1"/>
  <c r="O1068" i="203" s="1"/>
  <c r="AI1066" i="203"/>
  <c r="I1066" i="203" s="1"/>
  <c r="O1066" i="203" s="1"/>
  <c r="AI974" i="203"/>
  <c r="I974" i="203" s="1"/>
  <c r="AK974" i="203" s="1"/>
  <c r="AI1065" i="203"/>
  <c r="I1065" i="203" s="1"/>
  <c r="AK1065" i="203" s="1"/>
  <c r="AI889" i="203"/>
  <c r="I889" i="203" s="1"/>
  <c r="AN889" i="203" s="1"/>
  <c r="AI895" i="203"/>
  <c r="I895" i="203" s="1"/>
  <c r="AK895" i="203" s="1"/>
  <c r="AI983" i="203"/>
  <c r="I983" i="203" s="1"/>
  <c r="AN983" i="203" s="1"/>
  <c r="AI1020" i="203"/>
  <c r="I1020" i="203" s="1"/>
  <c r="AN1020" i="203" s="1"/>
  <c r="AI1005" i="203"/>
  <c r="I1005" i="203" s="1"/>
  <c r="O1005" i="203" s="1"/>
  <c r="AI1016" i="203"/>
  <c r="I1016" i="203" s="1"/>
  <c r="AK1016" i="203" s="1"/>
  <c r="AI950" i="203"/>
  <c r="I950" i="203" s="1"/>
  <c r="AN950" i="203" s="1"/>
  <c r="AI994" i="203"/>
  <c r="I994" i="203" s="1"/>
  <c r="AN994" i="203" s="1"/>
  <c r="AI1033" i="203"/>
  <c r="I1033" i="203" s="1"/>
  <c r="AN1033" i="203" s="1"/>
  <c r="AI840" i="203"/>
  <c r="I840" i="203" s="1"/>
  <c r="O840" i="203" s="1"/>
  <c r="AI894" i="203"/>
  <c r="I894" i="203" s="1"/>
  <c r="AK894" i="203" s="1"/>
  <c r="AI984" i="203"/>
  <c r="I984" i="203" s="1"/>
  <c r="AK984" i="203" s="1"/>
  <c r="AI838" i="203"/>
  <c r="I838" i="203" s="1"/>
  <c r="AK838" i="203" s="1"/>
  <c r="AI1055" i="203"/>
  <c r="I1055" i="203" s="1"/>
  <c r="O1055" i="203" s="1"/>
  <c r="AI842" i="203"/>
  <c r="I842" i="203" s="1"/>
  <c r="AN842" i="203" s="1"/>
  <c r="AI978" i="203"/>
  <c r="I978" i="203" s="1"/>
  <c r="O978" i="203" s="1"/>
  <c r="AI1012" i="203"/>
  <c r="I1012" i="203" s="1"/>
  <c r="O1012" i="203" s="1"/>
  <c r="AI1004" i="203"/>
  <c r="I1004" i="203" s="1"/>
  <c r="AK1004" i="203" s="1"/>
  <c r="AI853" i="203"/>
  <c r="I853" i="203" s="1"/>
  <c r="O853" i="203" s="1"/>
  <c r="AI1046" i="203"/>
  <c r="I1046" i="203" s="1"/>
  <c r="O1046" i="203" s="1"/>
  <c r="AI1013" i="203"/>
  <c r="I1013" i="203" s="1"/>
  <c r="O1013" i="203" s="1"/>
  <c r="AI1028" i="203"/>
  <c r="I1028" i="203" s="1"/>
  <c r="AN1028" i="203" s="1"/>
  <c r="AI956" i="203"/>
  <c r="I956" i="203" s="1"/>
  <c r="AN956" i="203" s="1"/>
  <c r="AI1041" i="203"/>
  <c r="I1041" i="203" s="1"/>
  <c r="O1041" i="203" s="1"/>
  <c r="AI852" i="203"/>
  <c r="I852" i="203" s="1"/>
  <c r="AK852" i="203" s="1"/>
  <c r="AI1007" i="203"/>
  <c r="I1007" i="203" s="1"/>
  <c r="O1007" i="203" s="1"/>
  <c r="AI850" i="203"/>
  <c r="I850" i="203" s="1"/>
  <c r="AN850" i="203" s="1"/>
  <c r="AI905" i="203"/>
  <c r="I905" i="203" s="1"/>
  <c r="O905" i="203" s="1"/>
  <c r="AI1076" i="203"/>
  <c r="I1076" i="203" s="1"/>
  <c r="AN1076" i="203" s="1"/>
  <c r="AI986" i="203"/>
  <c r="I986" i="203" s="1"/>
  <c r="AN986" i="203" s="1"/>
  <c r="AI843" i="203"/>
  <c r="I843" i="203" s="1"/>
  <c r="O843" i="203" s="1"/>
  <c r="AI921" i="203"/>
  <c r="I921" i="203" s="1"/>
  <c r="O921" i="203" s="1"/>
  <c r="AI935" i="203"/>
  <c r="I935" i="203" s="1"/>
  <c r="O935" i="203" s="1"/>
  <c r="AI1063" i="203"/>
  <c r="I1063" i="203" s="1"/>
  <c r="AK1063" i="203" s="1"/>
  <c r="AI980" i="203"/>
  <c r="I980" i="203" s="1"/>
  <c r="O980" i="203" s="1"/>
  <c r="AI918" i="203"/>
  <c r="I918" i="203" s="1"/>
  <c r="AK918" i="203" s="1"/>
  <c r="AI945" i="203"/>
  <c r="I945" i="203" s="1"/>
  <c r="O945" i="203" s="1"/>
  <c r="AI901" i="203"/>
  <c r="I901" i="203" s="1"/>
  <c r="O901" i="203" s="1"/>
  <c r="AI872" i="203"/>
  <c r="I872" i="203" s="1"/>
  <c r="AK872" i="203" s="1"/>
  <c r="AI951" i="203"/>
  <c r="I951" i="203" s="1"/>
  <c r="AN951" i="203" s="1"/>
  <c r="AI967" i="203"/>
  <c r="I967" i="203" s="1"/>
  <c r="AN967" i="203" s="1"/>
  <c r="AI971" i="203"/>
  <c r="I971" i="203" s="1"/>
  <c r="AN971" i="203" s="1"/>
  <c r="AI1052" i="203"/>
  <c r="I1052" i="203" s="1"/>
  <c r="AK1052" i="203" s="1"/>
  <c r="AI964" i="203"/>
  <c r="I964" i="203" s="1"/>
  <c r="O964" i="203" s="1"/>
  <c r="AI912" i="203"/>
  <c r="I912" i="203" s="1"/>
  <c r="AK912" i="203" s="1"/>
  <c r="AI871" i="203"/>
  <c r="I871" i="203" s="1"/>
  <c r="AI946" i="203"/>
  <c r="I946" i="203" s="1"/>
  <c r="AK946" i="203" s="1"/>
  <c r="AI879" i="203"/>
  <c r="I879" i="203" s="1"/>
  <c r="AK879" i="203" s="1"/>
  <c r="AI982" i="203"/>
  <c r="I982" i="203" s="1"/>
  <c r="O982" i="203" s="1"/>
  <c r="AI887" i="203"/>
  <c r="I887" i="203" s="1"/>
  <c r="AN887" i="203" s="1"/>
  <c r="AI940" i="203"/>
  <c r="I940" i="203" s="1"/>
  <c r="AN940" i="203" s="1"/>
  <c r="AI1036" i="203"/>
  <c r="I1036" i="203" s="1"/>
  <c r="AN1036" i="203" s="1"/>
  <c r="AI972" i="203"/>
  <c r="I972" i="203" s="1"/>
  <c r="AN972" i="203" s="1"/>
  <c r="AI995" i="203"/>
  <c r="I995" i="203" s="1"/>
  <c r="AK995" i="203" s="1"/>
  <c r="AI863" i="203"/>
  <c r="I863" i="203" s="1"/>
  <c r="AK863" i="203" s="1"/>
  <c r="AI861" i="203"/>
  <c r="I861" i="203" s="1"/>
  <c r="AN861" i="203" s="1"/>
  <c r="AI868" i="203"/>
  <c r="I868" i="203" s="1"/>
  <c r="AN868" i="203" s="1"/>
  <c r="AI969" i="203"/>
  <c r="I969" i="203" s="1"/>
  <c r="AN969" i="203" s="1"/>
  <c r="AI958" i="203"/>
  <c r="I958" i="203" s="1"/>
  <c r="AK958" i="203" s="1"/>
  <c r="AI963" i="203"/>
  <c r="I963" i="203" s="1"/>
  <c r="AK963" i="203" s="1"/>
  <c r="AI1060" i="203"/>
  <c r="I1060" i="203" s="1"/>
  <c r="AN1060" i="203" s="1"/>
  <c r="AI917" i="203"/>
  <c r="I917" i="203" s="1"/>
  <c r="AN917" i="203" s="1"/>
  <c r="AI1064" i="203"/>
  <c r="I1064" i="203" s="1"/>
  <c r="AN1064" i="203" s="1"/>
  <c r="AI1049" i="203"/>
  <c r="I1049" i="203" s="1"/>
  <c r="AK1049" i="203" s="1"/>
  <c r="AI1054" i="203"/>
  <c r="I1054" i="203" s="1"/>
  <c r="O1054" i="203" s="1"/>
  <c r="AI1045" i="203"/>
  <c r="I1045" i="203" s="1"/>
  <c r="AK1045" i="203" s="1"/>
  <c r="AI990" i="203"/>
  <c r="I990" i="203" s="1"/>
  <c r="AK990" i="203" s="1"/>
  <c r="AI862" i="203"/>
  <c r="I862" i="203" s="1"/>
  <c r="O862" i="203" s="1"/>
  <c r="AI1025" i="203"/>
  <c r="I1025" i="203" s="1"/>
  <c r="O1025" i="203" s="1"/>
  <c r="AI870" i="203"/>
  <c r="I870" i="203" s="1"/>
  <c r="AK870" i="203" s="1"/>
  <c r="AI939" i="203"/>
  <c r="I939" i="203" s="1"/>
  <c r="AN939" i="203" s="1"/>
  <c r="AI867" i="203"/>
  <c r="I867" i="203" s="1"/>
  <c r="O867" i="203" s="1"/>
  <c r="AI844" i="203"/>
  <c r="I844" i="203" s="1"/>
  <c r="O844" i="203" s="1"/>
  <c r="AI953" i="203"/>
  <c r="I953" i="203" s="1"/>
  <c r="O953" i="203" s="1"/>
  <c r="AI890" i="203"/>
  <c r="I890" i="203" s="1"/>
  <c r="O890" i="203" s="1"/>
  <c r="AI1031" i="203"/>
  <c r="I1031" i="203" s="1"/>
  <c r="AK1031" i="203" s="1"/>
  <c r="AI998" i="203"/>
  <c r="I998" i="203" s="1"/>
  <c r="AN998" i="203" s="1"/>
  <c r="AI961" i="203"/>
  <c r="I961" i="203" s="1"/>
  <c r="AN961" i="203" s="1"/>
  <c r="AI952" i="203"/>
  <c r="I952" i="203" s="1"/>
  <c r="AK952" i="203" s="1"/>
  <c r="AI1047" i="203"/>
  <c r="I1047" i="203" s="1"/>
  <c r="O1047" i="203" s="1"/>
  <c r="AI944" i="203"/>
  <c r="I944" i="203" s="1"/>
  <c r="AK944" i="203" s="1"/>
  <c r="AI1009" i="203"/>
  <c r="I1009" i="203" s="1"/>
  <c r="AK1009" i="203" s="1"/>
  <c r="AI874" i="203"/>
  <c r="I874" i="203" s="1"/>
  <c r="O874" i="203" s="1"/>
  <c r="O900" i="203"/>
  <c r="AN900" i="203"/>
  <c r="AK900" i="203"/>
  <c r="AI979" i="203"/>
  <c r="I979" i="203" s="1"/>
  <c r="AN979" i="203" s="1"/>
  <c r="AI977" i="203"/>
  <c r="I977" i="203" s="1"/>
  <c r="O977" i="203" s="1"/>
  <c r="AI933" i="203"/>
  <c r="I933" i="203" s="1"/>
  <c r="O933" i="203" s="1"/>
  <c r="AI1030" i="203"/>
  <c r="I1030" i="203" s="1"/>
  <c r="O1030" i="203" s="1"/>
  <c r="AI938" i="203"/>
  <c r="I938" i="203" s="1"/>
  <c r="AK938" i="203" s="1"/>
  <c r="AI835" i="203"/>
  <c r="I835" i="203" s="1"/>
  <c r="AI930" i="203"/>
  <c r="I930" i="203" s="1"/>
  <c r="AK930" i="203" s="1"/>
  <c r="AI866" i="203"/>
  <c r="I866" i="203" s="1"/>
  <c r="O866" i="203" s="1"/>
  <c r="AI962" i="203"/>
  <c r="I962" i="203" s="1"/>
  <c r="AK962" i="203" s="1"/>
  <c r="AI966" i="203"/>
  <c r="I966" i="203" s="1"/>
  <c r="AK966" i="203" s="1"/>
  <c r="AI914" i="203"/>
  <c r="I914" i="203" s="1"/>
  <c r="AN914" i="203" s="1"/>
  <c r="AI985" i="203"/>
  <c r="I985" i="203" s="1"/>
  <c r="AK985" i="203" s="1"/>
  <c r="AI1059" i="203"/>
  <c r="I1059" i="203" s="1"/>
  <c r="AK1059" i="203" s="1"/>
  <c r="AI960" i="203"/>
  <c r="I960" i="203" s="1"/>
  <c r="AN960" i="203" s="1"/>
  <c r="AI997" i="203"/>
  <c r="I997" i="203" s="1"/>
  <c r="AN997" i="203" s="1"/>
  <c r="AI1032" i="203"/>
  <c r="I1032" i="203" s="1"/>
  <c r="AN1032" i="203" s="1"/>
  <c r="AI973" i="203"/>
  <c r="I973" i="203" s="1"/>
  <c r="AK973" i="203" s="1"/>
  <c r="AI851" i="203"/>
  <c r="I851" i="203" s="1"/>
  <c r="O851" i="203" s="1"/>
  <c r="AI888" i="203"/>
  <c r="I888" i="203" s="1"/>
  <c r="AK888" i="203" s="1"/>
  <c r="AI993" i="203"/>
  <c r="I993" i="203" s="1"/>
  <c r="AN993" i="203" s="1"/>
  <c r="AI1006" i="203"/>
  <c r="I1006" i="203" s="1"/>
  <c r="AK1006" i="203" s="1"/>
  <c r="AI1000" i="203"/>
  <c r="I1000" i="203" s="1"/>
  <c r="AN1000" i="203" s="1"/>
  <c r="AI1001" i="203"/>
  <c r="I1001" i="203" s="1"/>
  <c r="O1001" i="203" s="1"/>
  <c r="AI941" i="203"/>
  <c r="I941" i="203" s="1"/>
  <c r="AK941" i="203" s="1"/>
  <c r="AI943" i="203"/>
  <c r="I943" i="203" s="1"/>
  <c r="AK943" i="203" s="1"/>
  <c r="AI1078" i="203"/>
  <c r="I1078" i="203" s="1"/>
  <c r="AN1078" i="203" s="1"/>
  <c r="AI1010" i="203"/>
  <c r="I1010" i="203" s="1"/>
  <c r="AN1010" i="203" s="1"/>
  <c r="AI955" i="203"/>
  <c r="I955" i="203" s="1"/>
  <c r="O955" i="203" s="1"/>
  <c r="AI856" i="203"/>
  <c r="I856" i="203" s="1"/>
  <c r="AN856" i="203" s="1"/>
  <c r="AI934" i="203"/>
  <c r="I934" i="203" s="1"/>
  <c r="O934" i="203" s="1"/>
  <c r="AI882" i="203"/>
  <c r="I882" i="203" s="1"/>
  <c r="AN882" i="203" s="1"/>
  <c r="AI1073" i="203"/>
  <c r="I1073" i="203" s="1"/>
  <c r="AK1073" i="203" s="1"/>
  <c r="AI957" i="203"/>
  <c r="I957" i="203" s="1"/>
  <c r="O957" i="203" s="1"/>
  <c r="AI923" i="203"/>
  <c r="I923" i="203" s="1"/>
  <c r="O923" i="203" s="1"/>
  <c r="AI1075" i="203"/>
  <c r="I1075" i="203" s="1"/>
  <c r="AN1075" i="203" s="1"/>
  <c r="AI1035" i="203"/>
  <c r="I1035" i="203" s="1"/>
  <c r="O1035" i="203" s="1"/>
  <c r="AI1072" i="203"/>
  <c r="I1072" i="203" s="1"/>
  <c r="O1072" i="203" s="1"/>
  <c r="AI1011" i="203"/>
  <c r="I1011" i="203" s="1"/>
  <c r="AK1011" i="203" s="1"/>
  <c r="AI897" i="203"/>
  <c r="I897" i="203" s="1"/>
  <c r="AN897" i="203" s="1"/>
  <c r="AI989" i="203"/>
  <c r="I989" i="203" s="1"/>
  <c r="O989" i="203" s="1"/>
  <c r="AI920" i="203"/>
  <c r="I920" i="203" s="1"/>
  <c r="AN920" i="203" s="1"/>
  <c r="AI1029" i="203"/>
  <c r="I1029" i="203" s="1"/>
  <c r="AK1029" i="203" s="1"/>
  <c r="AI1044" i="203"/>
  <c r="I1044" i="203" s="1"/>
  <c r="AK1044" i="203" s="1"/>
  <c r="AI988" i="203"/>
  <c r="I988" i="203" s="1"/>
  <c r="AN988" i="203" s="1"/>
  <c r="AI1003" i="203"/>
  <c r="I1003" i="203" s="1"/>
  <c r="AN1003" i="203" s="1"/>
  <c r="AI878" i="203"/>
  <c r="I878" i="203" s="1"/>
  <c r="AI891" i="203"/>
  <c r="I891" i="203" s="1"/>
  <c r="AK891" i="203" s="1"/>
  <c r="AI942" i="203"/>
  <c r="I942" i="203" s="1"/>
  <c r="AN942" i="203" s="1"/>
  <c r="AI927" i="203"/>
  <c r="I927" i="203" s="1"/>
  <c r="AK927" i="203" s="1"/>
  <c r="AI898" i="203"/>
  <c r="I898" i="203" s="1"/>
  <c r="AN898" i="203" s="1"/>
  <c r="AI936" i="203"/>
  <c r="I936" i="203" s="1"/>
  <c r="AN936" i="203" s="1"/>
  <c r="AI902" i="203"/>
  <c r="I902" i="203" s="1"/>
  <c r="AN902" i="203" s="1"/>
  <c r="AI992" i="203"/>
  <c r="I992" i="203" s="1"/>
  <c r="O992" i="203" s="1"/>
  <c r="AN985" i="203" l="1"/>
  <c r="AN899" i="203"/>
  <c r="AK842" i="203"/>
  <c r="AK1032" i="203"/>
  <c r="O861" i="203"/>
  <c r="O882" i="203"/>
  <c r="AK1000" i="203"/>
  <c r="AN1047" i="203"/>
  <c r="AN879" i="203"/>
  <c r="AN1004" i="203"/>
  <c r="AK1047" i="203"/>
  <c r="O1006" i="203"/>
  <c r="O863" i="203"/>
  <c r="AK1007" i="203"/>
  <c r="AN891" i="203"/>
  <c r="O891" i="203"/>
  <c r="AN1072" i="203"/>
  <c r="AN955" i="203"/>
  <c r="AN912" i="203"/>
  <c r="AN918" i="203"/>
  <c r="P897" i="203"/>
  <c r="AN888" i="203"/>
  <c r="AK1003" i="203"/>
  <c r="AK1072" i="203"/>
  <c r="AK955" i="203"/>
  <c r="AN964" i="203"/>
  <c r="O1003" i="203"/>
  <c r="AN930" i="203"/>
  <c r="O971" i="203"/>
  <c r="AK936" i="203"/>
  <c r="O894" i="203"/>
  <c r="AN944" i="203"/>
  <c r="O1044" i="203"/>
  <c r="O1073" i="203"/>
  <c r="AK1078" i="203"/>
  <c r="AN958" i="203"/>
  <c r="O940" i="203"/>
  <c r="AN901" i="203"/>
  <c r="AK843" i="203"/>
  <c r="AK878" i="203"/>
  <c r="O1029" i="203"/>
  <c r="AK1054" i="203"/>
  <c r="AK940" i="203"/>
  <c r="AK901" i="203"/>
  <c r="AK1012" i="203"/>
  <c r="AK840" i="203"/>
  <c r="O889" i="203"/>
  <c r="AK854" i="203"/>
  <c r="O920" i="203"/>
  <c r="AK882" i="203"/>
  <c r="AN941" i="203"/>
  <c r="AN878" i="203"/>
  <c r="AN934" i="203"/>
  <c r="AN982" i="203"/>
  <c r="AK1076" i="203"/>
  <c r="AK1028" i="203"/>
  <c r="O1033" i="203"/>
  <c r="O919" i="203"/>
  <c r="AK920" i="203"/>
  <c r="O941" i="203"/>
  <c r="AN957" i="203"/>
  <c r="AK934" i="203"/>
  <c r="O1009" i="203"/>
  <c r="O879" i="203"/>
  <c r="AN905" i="203"/>
  <c r="AN1013" i="203"/>
  <c r="AN1066" i="203"/>
  <c r="O936" i="203"/>
  <c r="AK897" i="203"/>
  <c r="AK917" i="203"/>
  <c r="O995" i="203"/>
  <c r="AK971" i="203"/>
  <c r="AN980" i="203"/>
  <c r="AK850" i="203"/>
  <c r="AK1013" i="203"/>
  <c r="AN838" i="203"/>
  <c r="AK1024" i="203"/>
  <c r="AK957" i="203"/>
  <c r="O987" i="203"/>
  <c r="O1011" i="203"/>
  <c r="AN1059" i="203"/>
  <c r="O963" i="203"/>
  <c r="AN995" i="203"/>
  <c r="AN946" i="203"/>
  <c r="O850" i="203"/>
  <c r="AN1037" i="203"/>
  <c r="AN1044" i="203"/>
  <c r="AN1073" i="203"/>
  <c r="AN935" i="203"/>
  <c r="AN853" i="203"/>
  <c r="O984" i="203"/>
  <c r="O1020" i="203"/>
  <c r="AN872" i="203"/>
  <c r="AK923" i="203"/>
  <c r="AK1036" i="203"/>
  <c r="AN1052" i="203"/>
  <c r="AK921" i="203"/>
  <c r="O852" i="203"/>
  <c r="AN1055" i="203"/>
  <c r="O950" i="203"/>
  <c r="AK898" i="203"/>
  <c r="AN989" i="203"/>
  <c r="AK1010" i="203"/>
  <c r="O960" i="203"/>
  <c r="AN866" i="203"/>
  <c r="AN1008" i="203"/>
  <c r="AK1021" i="203"/>
  <c r="O968" i="203"/>
  <c r="AK989" i="203"/>
  <c r="AK1035" i="203"/>
  <c r="O1010" i="203"/>
  <c r="AN1001" i="203"/>
  <c r="AN851" i="203"/>
  <c r="O1060" i="203"/>
  <c r="O1052" i="203"/>
  <c r="AK980" i="203"/>
  <c r="AN1041" i="203"/>
  <c r="AN1012" i="203"/>
  <c r="AN840" i="203"/>
  <c r="AN1016" i="203"/>
  <c r="O1071" i="203"/>
  <c r="AK866" i="203"/>
  <c r="AN1045" i="203"/>
  <c r="AK861" i="203"/>
  <c r="O946" i="203"/>
  <c r="AN1063" i="203"/>
  <c r="AK986" i="203"/>
  <c r="AK1041" i="203"/>
  <c r="AN1046" i="203"/>
  <c r="AN978" i="203"/>
  <c r="O838" i="203"/>
  <c r="O1016" i="203"/>
  <c r="AK1079" i="203"/>
  <c r="AN931" i="203"/>
  <c r="AN1051" i="203"/>
  <c r="O1048" i="203"/>
  <c r="AN996" i="203"/>
  <c r="AK860" i="203"/>
  <c r="O902" i="203"/>
  <c r="AN927" i="203"/>
  <c r="O878" i="203"/>
  <c r="AN1029" i="203"/>
  <c r="AN1035" i="203"/>
  <c r="O856" i="203"/>
  <c r="AK1001" i="203"/>
  <c r="O973" i="203"/>
  <c r="AK1046" i="203"/>
  <c r="O927" i="203"/>
  <c r="O897" i="203"/>
  <c r="O1078" i="203"/>
  <c r="AN874" i="203"/>
  <c r="O887" i="203"/>
  <c r="O912" i="203"/>
  <c r="AN945" i="203"/>
  <c r="AK935" i="203"/>
  <c r="O986" i="203"/>
  <c r="AK956" i="203"/>
  <c r="AK853" i="203"/>
  <c r="AK978" i="203"/>
  <c r="AK1033" i="203"/>
  <c r="AK1005" i="203"/>
  <c r="O925" i="203"/>
  <c r="O1018" i="203"/>
  <c r="O885" i="203"/>
  <c r="O948" i="203"/>
  <c r="AK839" i="203"/>
  <c r="Q987" i="203"/>
  <c r="AK942" i="203"/>
  <c r="AK1075" i="203"/>
  <c r="AK856" i="203"/>
  <c r="O943" i="203"/>
  <c r="AN973" i="203"/>
  <c r="AK914" i="203"/>
  <c r="O930" i="203"/>
  <c r="AK874" i="203"/>
  <c r="O958" i="203"/>
  <c r="O956" i="203"/>
  <c r="AN1005" i="203"/>
  <c r="Q898" i="203"/>
  <c r="AN1054" i="203"/>
  <c r="AK887" i="203"/>
  <c r="AK967" i="203"/>
  <c r="O918" i="203"/>
  <c r="O1076" i="203"/>
  <c r="AN1007" i="203"/>
  <c r="O1028" i="203"/>
  <c r="AN984" i="203"/>
  <c r="AK994" i="203"/>
  <c r="AN883" i="203"/>
  <c r="O913" i="203"/>
  <c r="AN893" i="203"/>
  <c r="O922" i="203"/>
  <c r="O908" i="203"/>
  <c r="AK847" i="203"/>
  <c r="AK881" i="203"/>
  <c r="O1058" i="203"/>
  <c r="O1075" i="203"/>
  <c r="AN943" i="203"/>
  <c r="O914" i="203"/>
  <c r="O994" i="203"/>
  <c r="O942" i="203"/>
  <c r="O988" i="203"/>
  <c r="AN1011" i="203"/>
  <c r="AN923" i="203"/>
  <c r="AK993" i="203"/>
  <c r="AK997" i="203"/>
  <c r="AN966" i="203"/>
  <c r="AK1064" i="203"/>
  <c r="O969" i="203"/>
  <c r="AK972" i="203"/>
  <c r="O967" i="203"/>
  <c r="AN921" i="203"/>
  <c r="AN852" i="203"/>
  <c r="O842" i="203"/>
  <c r="AN894" i="203"/>
  <c r="AK950" i="203"/>
  <c r="AK857" i="203"/>
  <c r="AN981" i="203"/>
  <c r="O855" i="203"/>
  <c r="O846" i="203"/>
  <c r="O906" i="203"/>
  <c r="O903" i="203"/>
  <c r="AN949" i="203"/>
  <c r="O865" i="203"/>
  <c r="O898" i="203"/>
  <c r="AK988" i="203"/>
  <c r="O993" i="203"/>
  <c r="AK960" i="203"/>
  <c r="O962" i="203"/>
  <c r="O917" i="203"/>
  <c r="AK868" i="203"/>
  <c r="O972" i="203"/>
  <c r="AK964" i="203"/>
  <c r="O872" i="203"/>
  <c r="AK905" i="203"/>
  <c r="O1004" i="203"/>
  <c r="AK1055" i="203"/>
  <c r="AN910" i="203"/>
  <c r="O1022" i="203"/>
  <c r="AK873" i="203"/>
  <c r="AK937" i="203"/>
  <c r="AK959" i="203"/>
  <c r="AK911" i="203"/>
  <c r="O924" i="203"/>
  <c r="O1049" i="203"/>
  <c r="AK951" i="203"/>
  <c r="AN895" i="203"/>
  <c r="AN974" i="203"/>
  <c r="AK1030" i="203"/>
  <c r="O979" i="203"/>
  <c r="AN1009" i="203"/>
  <c r="AN952" i="203"/>
  <c r="O1031" i="203"/>
  <c r="AN844" i="203"/>
  <c r="AN870" i="203"/>
  <c r="AN990" i="203"/>
  <c r="AK835" i="203"/>
  <c r="Q988" i="203"/>
  <c r="O895" i="203"/>
  <c r="O974" i="203"/>
  <c r="AK883" i="203"/>
  <c r="O899" i="203"/>
  <c r="AN925" i="203"/>
  <c r="AK910" i="203"/>
  <c r="AN1018" i="203"/>
  <c r="AN1022" i="203"/>
  <c r="AN885" i="203"/>
  <c r="AN873" i="203"/>
  <c r="AN948" i="203"/>
  <c r="O937" i="203"/>
  <c r="AN1024" i="203"/>
  <c r="AN959" i="203"/>
  <c r="O839" i="203"/>
  <c r="AN911" i="203"/>
  <c r="AN987" i="203"/>
  <c r="AK924" i="203"/>
  <c r="AN907" i="203"/>
  <c r="O877" i="203"/>
  <c r="AK886" i="203"/>
  <c r="AN1057" i="203"/>
  <c r="AN970" i="203"/>
  <c r="AK926" i="203"/>
  <c r="AK1002" i="203"/>
  <c r="O1034" i="203"/>
  <c r="AK999" i="203"/>
  <c r="AN880" i="203"/>
  <c r="O928" i="203"/>
  <c r="O1080" i="203"/>
  <c r="O954" i="203"/>
  <c r="AK1039" i="203"/>
  <c r="AK1014" i="203"/>
  <c r="AN1062" i="203"/>
  <c r="AK1027" i="203"/>
  <c r="O841" i="203"/>
  <c r="O1061" i="203"/>
  <c r="O1000" i="203"/>
  <c r="O888" i="203"/>
  <c r="O1032" i="203"/>
  <c r="O1059" i="203"/>
  <c r="O966" i="203"/>
  <c r="AN1030" i="203"/>
  <c r="AK979" i="203"/>
  <c r="O944" i="203"/>
  <c r="O952" i="203"/>
  <c r="AN1031" i="203"/>
  <c r="AK844" i="203"/>
  <c r="O870" i="203"/>
  <c r="O990" i="203"/>
  <c r="AN1049" i="203"/>
  <c r="AK1060" i="203"/>
  <c r="AK969" i="203"/>
  <c r="AN863" i="203"/>
  <c r="O1036" i="203"/>
  <c r="AK982" i="203"/>
  <c r="AN835" i="203"/>
  <c r="O951" i="203"/>
  <c r="AK945" i="203"/>
  <c r="O1063" i="203"/>
  <c r="AN843" i="203"/>
  <c r="AK1020" i="203"/>
  <c r="AK889" i="203"/>
  <c r="AK1066" i="203"/>
  <c r="AN857" i="203"/>
  <c r="AN1071" i="203"/>
  <c r="AN913" i="203"/>
  <c r="O1008" i="203"/>
  <c r="AK893" i="203"/>
  <c r="O854" i="203"/>
  <c r="AK922" i="203"/>
  <c r="AK1037" i="203"/>
  <c r="AN908" i="203"/>
  <c r="AN919" i="203"/>
  <c r="AN847" i="203"/>
  <c r="O1021" i="203"/>
  <c r="O881" i="203"/>
  <c r="AN968" i="203"/>
  <c r="AN1058" i="203"/>
  <c r="Q989" i="203"/>
  <c r="AK907" i="203"/>
  <c r="AN877" i="203"/>
  <c r="AN886" i="203"/>
  <c r="O1057" i="203"/>
  <c r="AK970" i="203"/>
  <c r="AN926" i="203"/>
  <c r="O1002" i="203"/>
  <c r="AN1034" i="203"/>
  <c r="O999" i="203"/>
  <c r="AK880" i="203"/>
  <c r="AK928" i="203"/>
  <c r="AK1080" i="203"/>
  <c r="AK954" i="203"/>
  <c r="AN1039" i="203"/>
  <c r="O1014" i="203"/>
  <c r="O1062" i="203"/>
  <c r="O1027" i="203"/>
  <c r="AK841" i="203"/>
  <c r="AK1061" i="203"/>
  <c r="AN933" i="203"/>
  <c r="AK961" i="203"/>
  <c r="AK890" i="203"/>
  <c r="AK867" i="203"/>
  <c r="AK1025" i="203"/>
  <c r="R898" i="203"/>
  <c r="O835" i="203"/>
  <c r="AK892" i="203"/>
  <c r="AK845" i="203"/>
  <c r="O1038" i="203"/>
  <c r="O1070" i="203"/>
  <c r="O929" i="203"/>
  <c r="AK1074" i="203"/>
  <c r="AK1026" i="203"/>
  <c r="O1053" i="203"/>
  <c r="AK904" i="203"/>
  <c r="AK915" i="203"/>
  <c r="AK1017" i="203"/>
  <c r="O975" i="203"/>
  <c r="AN1067" i="203"/>
  <c r="AN1069" i="203"/>
  <c r="AN1077" i="203"/>
  <c r="AN909" i="203"/>
  <c r="AN932" i="203"/>
  <c r="O991" i="203"/>
  <c r="O837" i="203"/>
  <c r="AK1050" i="203"/>
  <c r="AK933" i="203"/>
  <c r="O961" i="203"/>
  <c r="AN890" i="203"/>
  <c r="AN867" i="203"/>
  <c r="AN1025" i="203"/>
  <c r="AN892" i="203"/>
  <c r="AN845" i="203"/>
  <c r="AN1038" i="203"/>
  <c r="AK1070" i="203"/>
  <c r="AK929" i="203"/>
  <c r="AN1074" i="203"/>
  <c r="AN1026" i="203"/>
  <c r="AN1053" i="203"/>
  <c r="O904" i="203"/>
  <c r="AN915" i="203"/>
  <c r="O1017" i="203"/>
  <c r="AN975" i="203"/>
  <c r="AK1067" i="203"/>
  <c r="O1069" i="203"/>
  <c r="AK1077" i="203"/>
  <c r="AK909" i="203"/>
  <c r="O932" i="203"/>
  <c r="AN991" i="203"/>
  <c r="AN837" i="203"/>
  <c r="AN1050" i="203"/>
  <c r="AN1006" i="203"/>
  <c r="AK851" i="203"/>
  <c r="O997" i="203"/>
  <c r="O985" i="203"/>
  <c r="AN962" i="203"/>
  <c r="P987" i="203"/>
  <c r="O1045" i="203"/>
  <c r="O1064" i="203"/>
  <c r="AN963" i="203"/>
  <c r="O868" i="203"/>
  <c r="O983" i="203"/>
  <c r="O1065" i="203"/>
  <c r="AK1068" i="203"/>
  <c r="AN875" i="203"/>
  <c r="O849" i="203"/>
  <c r="O981" i="203"/>
  <c r="AN1079" i="203"/>
  <c r="AK855" i="203"/>
  <c r="O931" i="203"/>
  <c r="AK846" i="203"/>
  <c r="AK1051" i="203"/>
  <c r="AN906" i="203"/>
  <c r="AK1048" i="203"/>
  <c r="AK903" i="203"/>
  <c r="O996" i="203"/>
  <c r="AK949" i="203"/>
  <c r="O860" i="203"/>
  <c r="AK865" i="203"/>
  <c r="AN938" i="203"/>
  <c r="AK977" i="203"/>
  <c r="O998" i="203"/>
  <c r="AN953" i="203"/>
  <c r="O939" i="203"/>
  <c r="AN862" i="203"/>
  <c r="AK1023" i="203"/>
  <c r="AN947" i="203"/>
  <c r="AN836" i="203"/>
  <c r="AN965" i="203"/>
  <c r="AK896" i="203"/>
  <c r="AN1040" i="203"/>
  <c r="O1042" i="203"/>
  <c r="O884" i="203"/>
  <c r="AN859" i="203"/>
  <c r="AK1015" i="203"/>
  <c r="AN1043" i="203"/>
  <c r="AN848" i="203"/>
  <c r="O876" i="203"/>
  <c r="AK916" i="203"/>
  <c r="AN1056" i="203"/>
  <c r="O869" i="203"/>
  <c r="AN858" i="203"/>
  <c r="AK1019" i="203"/>
  <c r="AN864" i="203"/>
  <c r="AK976" i="203"/>
  <c r="AK983" i="203"/>
  <c r="AN1065" i="203"/>
  <c r="AN1068" i="203"/>
  <c r="AK875" i="203"/>
  <c r="AK849" i="203"/>
  <c r="AK992" i="203"/>
  <c r="O938" i="203"/>
  <c r="AN977" i="203"/>
  <c r="AK998" i="203"/>
  <c r="AK953" i="203"/>
  <c r="AK939" i="203"/>
  <c r="AK862" i="203"/>
  <c r="AN1023" i="203"/>
  <c r="O947" i="203"/>
  <c r="O836" i="203"/>
  <c r="O965" i="203"/>
  <c r="O896" i="203"/>
  <c r="AK1040" i="203"/>
  <c r="AN1042" i="203"/>
  <c r="AK884" i="203"/>
  <c r="AK859" i="203"/>
  <c r="AN1015" i="203"/>
  <c r="AK1043" i="203"/>
  <c r="O848" i="203"/>
  <c r="AK876" i="203"/>
  <c r="O916" i="203"/>
  <c r="O1056" i="203"/>
  <c r="AN869" i="203"/>
  <c r="AK858" i="203"/>
  <c r="AN1019" i="203"/>
  <c r="AK864" i="203"/>
  <c r="AN976" i="203"/>
  <c r="AK902" i="203"/>
  <c r="AN992" i="203"/>
  <c r="R988" i="203"/>
  <c r="O871" i="203"/>
  <c r="Q899" i="203"/>
  <c r="AN871" i="203"/>
  <c r="Q897" i="203"/>
  <c r="AK871" i="203"/>
  <c r="AI1081" i="203" l="1"/>
  <c r="I1081" i="203" s="1"/>
  <c r="P1077" i="203" l="1"/>
  <c r="R1078" i="203"/>
  <c r="P1081" i="203"/>
  <c r="AK1081" i="203"/>
  <c r="Q1079" i="203"/>
  <c r="AN1081" i="203"/>
  <c r="O1081" i="203"/>
  <c r="Q1078" i="203"/>
  <c r="Q1077" i="203"/>
  <c r="AD729" i="18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tc={EE0079B4-F7CB-4364-A006-FA6667081B8F}</author>
    <author>tc={317DD8A2-7950-4557-92A8-D2D056440B5A}</author>
    <author>tc={36EC417E-44D5-4A91-B33B-76C4FE49433B}</author>
    <author>tc={CF959275-8801-4441-B436-CAB0A698C27B}</author>
    <author>tc={5227D0F1-4D7C-4936-9528-7AD6716B1627}</author>
    <author>tc={C8677AF3-DCA3-4DAE-965C-123C82729ED7}</author>
  </authors>
  <commentList>
    <comment ref="Y111" authorId="0" shapeId="0" xr:uid="{EE0079B4-F7CB-4364-A006-FA6667081B8F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Correct. There is one FCF which is proved as infeasible</t>
      </text>
    </comment>
    <comment ref="Y600" authorId="1" shapeId="0" xr:uid="{317DD8A2-7950-4557-92A8-D2D056440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FCF could be checked in the time</t>
      </text>
    </comment>
    <comment ref="Y726" authorId="2" shapeId="0" xr:uid="{36EC417E-44D5-4A91-B33B-76C4FE49433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the new run all the nodes could be checked to optimality</t>
      </text>
    </comment>
    <comment ref="Y730" authorId="3" shapeId="0" xr:uid="{CF959275-8801-4441-B436-CAB0A698C27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the new run, all the nodes could be checked</t>
      </text>
    </comment>
    <comment ref="Y835" authorId="4" shapeId="0" xr:uid="{5227D0F1-4D7C-4936-9528-7AD6716B16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the run all the FCF could be checked. However the optimal node couldn't be find and instead the heuristic was used.
</t>
      </text>
    </comment>
    <comment ref="Y836" authorId="5" shapeId="0" xr:uid="{C8677AF3-DCA3-4DAE-965C-123C82729E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the run all the FCF could be checked and the heuristic was recalled
</t>
      </text>
    </comment>
  </commentList>
</comments>
</file>

<file path=xl/sharedStrings.xml><?xml version="1.0" encoding="utf-8"?>
<sst xmlns="http://schemas.openxmlformats.org/spreadsheetml/2006/main" count="8176" uniqueCount="1234">
  <si>
    <t>Ins_V5_J50_T10_R60_B10_W1 (1)</t>
  </si>
  <si>
    <t>Ins_V5_J50_T10_R60_B10_W1 (2)</t>
  </si>
  <si>
    <t>Ins_V5_J50_T10_R60_B10_W1 (3)</t>
  </si>
  <si>
    <t>Ins_V5_J50_T10_R60_B10_W1 (4)</t>
  </si>
  <si>
    <t>Ins_V5_J50_T10_R60_B10_W1 (5)</t>
  </si>
  <si>
    <t>Ins_V5_J50_T10_R60_B10_W1 (6)</t>
  </si>
  <si>
    <t>Ins_V5_J50_T10_R60_B10_W1 (7)</t>
  </si>
  <si>
    <t>Ins_V5_J50_T10_R60_B10_W1 (8)</t>
  </si>
  <si>
    <t>Ins_V5_J50_T10_R60_B10_W1 (9)</t>
  </si>
  <si>
    <t>Ins_V5_J50_T10_R60_B10_W1 (10)</t>
  </si>
  <si>
    <t>Ins_V5_J50_T10_R60_B10_W2 (1)</t>
  </si>
  <si>
    <t>Ins_V5_J50_T10_R60_B10_W2 (2)</t>
  </si>
  <si>
    <t>Ins_V5_J50_T10_R60_B10_W2 (3)</t>
  </si>
  <si>
    <t>Ins_V5_J50_T10_R60_B10_W2 (4)</t>
  </si>
  <si>
    <t>Ins_V5_J50_T10_R60_B10_W2 (5)</t>
  </si>
  <si>
    <t>Ins_V5_J50_T10_R60_B10_W2 (6)</t>
  </si>
  <si>
    <t>Ins_V5_J50_T10_R60_B10_W2 (7)</t>
  </si>
  <si>
    <t>Ins_V5_J50_T10_R60_B10_W2 (8)</t>
  </si>
  <si>
    <t>Ins_V5_J50_T10_R60_B10_W2 (9)</t>
  </si>
  <si>
    <t>Ins_V5_J50_T10_R60_B10_W2 (10)</t>
  </si>
  <si>
    <t>Ins_V5_J50_T10_R60_B10_W4 (1)</t>
  </si>
  <si>
    <t>Ins_V5_J50_T10_R60_B10_W4 (2)</t>
  </si>
  <si>
    <t>Ins_V5_J50_T10_R60_B10_W4 (3)</t>
  </si>
  <si>
    <t>Ins_V5_J50_T10_R60_B10_W4 (4)</t>
  </si>
  <si>
    <t>Ins_V5_J50_T10_R60_B10_W4 (5)</t>
  </si>
  <si>
    <t>Ins_V5_J50_T10_R60_B10_W4 (6)</t>
  </si>
  <si>
    <t>Ins_V5_J50_T10_R60_B10_W4 (7)</t>
  </si>
  <si>
    <t>Ins_V5_J50_T10_R60_B10_W4 (8)</t>
  </si>
  <si>
    <t>Ins_V5_J50_T10_R60_B10_W4 (9)</t>
  </si>
  <si>
    <t>Ins_V5_J50_T10_R60_B10_W4 (10)</t>
  </si>
  <si>
    <t>Ins_V5_J50_T20_R60_B10_W1 (1)</t>
  </si>
  <si>
    <t>Ins_V5_J50_T20_R60_B10_W1 (2)</t>
  </si>
  <si>
    <t>Ins_V5_J50_T20_R60_B10_W1 (3)</t>
  </si>
  <si>
    <t>Ins_V5_J50_T20_R60_B10_W1 (4)</t>
  </si>
  <si>
    <t>Ins_V5_J50_T20_R60_B10_W1 (5)</t>
  </si>
  <si>
    <t>Ins_V5_J50_T20_R60_B10_W1 (6)</t>
  </si>
  <si>
    <t>Ins_V5_J50_T20_R60_B10_W1 (7)</t>
  </si>
  <si>
    <t>Ins_V5_J50_T20_R60_B10_W1 (8)</t>
  </si>
  <si>
    <t>Ins_V5_J50_T20_R60_B10_W1 (9)</t>
  </si>
  <si>
    <t>Ins_V5_J50_T20_R60_B10_W1 (10)</t>
  </si>
  <si>
    <t>Ins_V5_J50_T20_R60_B10_W2 (1)</t>
  </si>
  <si>
    <t>Ins_V5_J50_T20_R60_B10_W2 (2)</t>
  </si>
  <si>
    <t>Ins_V5_J50_T20_R60_B10_W2 (3)</t>
  </si>
  <si>
    <t>Ins_V5_J50_T20_R60_B10_W2 (4)</t>
  </si>
  <si>
    <t>Ins_V5_J50_T20_R60_B10_W2 (5)</t>
  </si>
  <si>
    <t>Ins_V5_J50_T20_R60_B10_W2 (6)</t>
  </si>
  <si>
    <t>Ins_V5_J50_T20_R60_B10_W2 (7)</t>
  </si>
  <si>
    <t>Ins_V5_J50_T20_R60_B10_W2 (8)</t>
  </si>
  <si>
    <t>Ins_V5_J50_T20_R60_B10_W2 (9)</t>
  </si>
  <si>
    <t>Ins_V5_J50_T20_R60_B10_W2 (10)</t>
  </si>
  <si>
    <t>Ins_V5_J50_T20_R60_B10_W4 (1)</t>
  </si>
  <si>
    <t>Ins_V5_J50_T20_R60_B10_W4 (2)</t>
  </si>
  <si>
    <t>Ins_V5_J50_T20_R60_B10_W4 (3)</t>
  </si>
  <si>
    <t>Ins_V5_J50_T20_R60_B10_W4 (4)</t>
  </si>
  <si>
    <t>Ins_V5_J50_T20_R60_B10_W4 (5)</t>
  </si>
  <si>
    <t>Ins_V5_J50_T20_R60_B10_W4 (6)</t>
  </si>
  <si>
    <t>Ins_V5_J50_T20_R60_B10_W4 (7)</t>
  </si>
  <si>
    <t>Ins_V5_J50_T20_R60_B10_W4 (8)</t>
  </si>
  <si>
    <t>Ins_V5_J50_T20_R60_B10_W4 (9)</t>
  </si>
  <si>
    <t>Ins_V5_J50_T20_R60_B10_W4 (10)</t>
  </si>
  <si>
    <t>Ins_V5_J50_T30_R60_B10_W1 (1)</t>
  </si>
  <si>
    <t>Ins_V5_J50_T30_R60_B10_W1 (2)</t>
  </si>
  <si>
    <t>Ins_V5_J50_T30_R60_B10_W1 (3)</t>
  </si>
  <si>
    <t>Ins_V5_J50_T30_R60_B10_W1 (4)</t>
  </si>
  <si>
    <t>Ins_V5_J50_T30_R60_B10_W1 (5)</t>
  </si>
  <si>
    <t>Ins_V5_J50_T30_R60_B10_W1 (6)</t>
  </si>
  <si>
    <t>Ins_V5_J50_T30_R60_B10_W1 (7)</t>
  </si>
  <si>
    <t>Ins_V5_J50_T30_R60_B10_W1 (8)</t>
  </si>
  <si>
    <t>Ins_V5_J50_T30_R60_B10_W1 (9)</t>
  </si>
  <si>
    <t>Ins_V5_J50_T30_R60_B10_W1 (10)</t>
  </si>
  <si>
    <t>Ins_V5_J50_T30_R60_B10_W2 (1)</t>
  </si>
  <si>
    <t>Ins_V5_J50_T30_R60_B10_W2 (2)</t>
  </si>
  <si>
    <t>Ins_V5_J50_T30_R60_B10_W2 (3)</t>
  </si>
  <si>
    <t>Ins_V5_J50_T30_R60_B10_W2 (4)</t>
  </si>
  <si>
    <t>Ins_V5_J150_T20_R60_B10_W2 (1)</t>
  </si>
  <si>
    <t>Ins_V5_J150_T20_R60_B10_W2 (2)</t>
  </si>
  <si>
    <t>Ins_V5_J150_T20_R60_B10_W2 (3)</t>
  </si>
  <si>
    <t>Ins_V5_J150_T20_R60_B10_W2 (4)</t>
  </si>
  <si>
    <t>Ins_V5_J150_T20_R60_B10_W2 (5)</t>
  </si>
  <si>
    <t>Ins_V5_J150_T20_R60_B10_W4 (1)</t>
  </si>
  <si>
    <t>Ins_V5_J150_T20_R60_B10_W4 (2)</t>
  </si>
  <si>
    <t>Ins_V5_J150_T20_R60_B10_W4 (3)</t>
  </si>
  <si>
    <t>Ins_V5_J150_T20_R60_B10_W4 (4)</t>
  </si>
  <si>
    <t>Ins_V5_J150_T20_R60_B10_W4 (5)</t>
  </si>
  <si>
    <t>Ins_V5_J150_T30_R60_B10_W2 (1)</t>
  </si>
  <si>
    <t>Ins_V5_J150_T30_R60_B10_W2 (2)</t>
  </si>
  <si>
    <t>Ins_V5_J150_T30_R60_B10_W2 (3)</t>
  </si>
  <si>
    <t>Ins_V5_J150_T30_R60_B10_W2 (4)</t>
  </si>
  <si>
    <t>Ins_V5_J150_T30_R60_B10_W2 (5)</t>
  </si>
  <si>
    <t>Ins_V5_J150_T30_R60_B10_W4 (1)</t>
  </si>
  <si>
    <t>Ins_V5_J150_T30_R60_B10_W4 (2)</t>
  </si>
  <si>
    <t>Ins_V5_J150_T30_R60_B10_W4 (3)</t>
  </si>
  <si>
    <t>Ins_V5_J200_T20_R60_B10_W2 (1)</t>
  </si>
  <si>
    <t>Ins_V5_J200_T20_R60_B10_W2 (2)</t>
  </si>
  <si>
    <t>Ins_V5_J200_T20_R60_B10_W2 (3)</t>
  </si>
  <si>
    <t>Ins_V5_J200_T20_R60_B10_W2 (4)</t>
  </si>
  <si>
    <t>Ins_V5_J200_T20_R60_B10_W2 (5)</t>
  </si>
  <si>
    <t>Ins_V5_J200_T20_R60_B10_W4 (1)</t>
  </si>
  <si>
    <t>Instance</t>
  </si>
  <si>
    <t>Jobs</t>
  </si>
  <si>
    <t>AGVs</t>
  </si>
  <si>
    <t>p</t>
  </si>
  <si>
    <t>BC</t>
  </si>
  <si>
    <t>UB</t>
  </si>
  <si>
    <t>LB</t>
  </si>
  <si>
    <t>Gap</t>
  </si>
  <si>
    <t>Ins_V2_J50_T10_R60_B10_W1 (1)</t>
  </si>
  <si>
    <t>Ins_V2_J50_T10_R60_B10_W1 (2)</t>
  </si>
  <si>
    <t>Ins_V2_J50_T10_R60_B10_W1 (3)</t>
  </si>
  <si>
    <t>Ins_V2_J50_T10_R60_B10_W1 (4)</t>
  </si>
  <si>
    <t>Ins_V2_J50_T10_R60_B10_W1 (5)</t>
  </si>
  <si>
    <t>Ins_V2_J50_T10_R60_B10_W1 (6)</t>
  </si>
  <si>
    <t>Ins_V2_J50_T10_R60_B10_W1 (7)</t>
  </si>
  <si>
    <t>Ins_V2_J50_T10_R60_B10_W1 (8)</t>
  </si>
  <si>
    <t>Ins_V2_J50_T10_R60_B10_W1 (9)</t>
  </si>
  <si>
    <t>Ins_V2_J50_T10_R60_B10_W1 (10)</t>
  </si>
  <si>
    <t>Ins_V2_J50_T10_R60_B10_W2 (1)</t>
  </si>
  <si>
    <t>Ins_V2_J50_T10_R60_B10_W2 (2)</t>
  </si>
  <si>
    <t>Ins_V2_J50_T10_R60_B10_W2 (3)</t>
  </si>
  <si>
    <t>Ins_V2_J50_T10_R60_B10_W2 (4)</t>
  </si>
  <si>
    <t>Ins_V2_J50_T10_R60_B10_W2 (5)</t>
  </si>
  <si>
    <t>Ins_V2_J50_T10_R60_B10_W2 (6)</t>
  </si>
  <si>
    <t>Ins_V2_J50_T10_R60_B10_W2 (7)</t>
  </si>
  <si>
    <t>Ins_V2_J50_T10_R60_B10_W2 (8)</t>
  </si>
  <si>
    <t>Ins_V2_J50_T10_R60_B10_W2 (9)</t>
  </si>
  <si>
    <t>Ins_V2_J50_T10_R60_B10_W2 (10)</t>
  </si>
  <si>
    <t>Ins_V2_J50_T10_R60_B10_W4 (1)</t>
  </si>
  <si>
    <t>Ins_V2_J50_T10_R60_B10_W4 (2)</t>
  </si>
  <si>
    <t>Ins_V2_J50_T10_R60_B10_W4 (3)</t>
  </si>
  <si>
    <t>Ins_V2_J50_T10_R60_B10_W4 (4)</t>
  </si>
  <si>
    <t>Ins_V2_J50_T10_R60_B10_W4 (5)</t>
  </si>
  <si>
    <t>Ins_V2_J50_T10_R60_B10_W4 (6)</t>
  </si>
  <si>
    <t>Ins_V2_J50_T10_R60_B10_W4 (7)</t>
  </si>
  <si>
    <t>Ins_V2_J50_T10_R60_B10_W4 (8)</t>
  </si>
  <si>
    <t>Ins_V2_J50_T10_R60_B10_W4 (9)</t>
  </si>
  <si>
    <t>Ins_V2_J50_T10_R60_B10_W4 (10)</t>
  </si>
  <si>
    <t>Ins_V2_J50_T20_R60_B10_W1 (1)</t>
  </si>
  <si>
    <t>Ins_V2_J50_T20_R60_B10_W1 (2)</t>
  </si>
  <si>
    <t>Ins_V2_J50_T20_R60_B10_W1 (3)</t>
  </si>
  <si>
    <t>Ins_V2_J50_T20_R60_B10_W1 (4)</t>
  </si>
  <si>
    <t>Ins_V2_J50_T20_R60_B10_W1 (5)</t>
  </si>
  <si>
    <t>Ins_V2_J50_T20_R60_B10_W1 (6)</t>
  </si>
  <si>
    <t>Ins_V2_J50_T20_R60_B10_W1 (7)</t>
  </si>
  <si>
    <t>Ins_V2_J50_T20_R60_B10_W1 (8)</t>
  </si>
  <si>
    <t>Ins_V2_J50_T20_R60_B10_W1 (9)</t>
  </si>
  <si>
    <t>Ins_V2_J50_T20_R60_B10_W1 (10)</t>
  </si>
  <si>
    <t>Ins_V2_J50_T20_R60_B10_W2 (1)</t>
  </si>
  <si>
    <t>Ins_V2_J50_T20_R60_B10_W2 (2)</t>
  </si>
  <si>
    <t>Ins_V2_J50_T20_R60_B10_W2 (3)</t>
  </si>
  <si>
    <t>Ins_V2_J50_T20_R60_B10_W2 (4)</t>
  </si>
  <si>
    <t>Ins_V2_J50_T20_R60_B10_W2 (5)</t>
  </si>
  <si>
    <t>Ins_V2_J50_T20_R60_B10_W2 (6)</t>
  </si>
  <si>
    <t>Ins_V2_J50_T20_R60_B10_W2 (7)</t>
  </si>
  <si>
    <t>Ins_V2_J50_T20_R60_B10_W2 (8)</t>
  </si>
  <si>
    <t>Ins_V2_J50_T20_R60_B10_W2 (9)</t>
  </si>
  <si>
    <t>Ins_V2_J50_T20_R60_B10_W2 (10)</t>
  </si>
  <si>
    <t>Ins_V2_J50_T20_R60_B10_W4 (1)</t>
  </si>
  <si>
    <t>Ins_V2_J50_T20_R60_B10_W4 (2)</t>
  </si>
  <si>
    <t>Ins_V2_J50_T20_R60_B10_W4 (3)</t>
  </si>
  <si>
    <t>Ins_V2_J50_T20_R60_B10_W4 (4)</t>
  </si>
  <si>
    <t>Ins_V2_J50_T20_R60_B10_W4 (5)</t>
  </si>
  <si>
    <t>Ins_V2_J50_T20_R60_B10_W4 (6)</t>
  </si>
  <si>
    <t>Ins_V2_J50_T20_R60_B10_W4 (7)</t>
  </si>
  <si>
    <t>Ins_V2_J50_T20_R60_B10_W4 (8)</t>
  </si>
  <si>
    <t>Ins_V2_J50_T20_R60_B10_W4 (9)</t>
  </si>
  <si>
    <t>Ins_V2_J50_T20_R60_B10_W4 (10)</t>
  </si>
  <si>
    <t>Ins_V2_J50_T30_R60_B10_W1 (1)</t>
  </si>
  <si>
    <t>Ins_V2_J50_T30_R60_B10_W1 (2)</t>
  </si>
  <si>
    <t>Ins_V2_J50_T30_R60_B10_W1 (3)</t>
  </si>
  <si>
    <t>Ins_V2_J50_T30_R60_B10_W1 (4)</t>
  </si>
  <si>
    <t>Ins_V2_J50_T30_R60_B10_W1 (5)</t>
  </si>
  <si>
    <t>Ins_V2_J50_T30_R60_B10_W1 (6)</t>
  </si>
  <si>
    <t>Ins_V2_J50_T30_R60_B10_W1 (7)</t>
  </si>
  <si>
    <t>Ins_V2_J50_T30_R60_B10_W1 (8)</t>
  </si>
  <si>
    <t>Ins_V2_J50_T30_R60_B10_W1 (9)</t>
  </si>
  <si>
    <t>Ins_V2_J50_T30_R60_B10_W1 (10)</t>
  </si>
  <si>
    <t>Ins_V2_J50_T30_R60_B10_W2 (1)</t>
  </si>
  <si>
    <t>Ins_V2_J50_T30_R60_B10_W2 (2)</t>
  </si>
  <si>
    <t>Ins_V2_J50_T30_R60_B10_W2 (3)</t>
  </si>
  <si>
    <t>Ins_V2_J50_T30_R60_B10_W2 (4)</t>
  </si>
  <si>
    <t>Ins_V2_J50_T30_R60_B10_W2 (5)</t>
  </si>
  <si>
    <t>Ins_V2_J50_T30_R60_B10_W2 (6)</t>
  </si>
  <si>
    <t>Ins_V2_J50_T30_R60_B10_W2 (7)</t>
  </si>
  <si>
    <t>Ins_V2_J50_T30_R60_B10_W2 (8)</t>
  </si>
  <si>
    <t>Ins_V2_J50_T30_R60_B10_W2 (9)</t>
  </si>
  <si>
    <t>Ins_V2_J50_T30_R60_B10_W2 (10)</t>
  </si>
  <si>
    <t>Ins_V2_J50_T30_R60_B10_W4 (1)</t>
  </si>
  <si>
    <t>Ins_V2_J50_T30_R60_B10_W4 (2)</t>
  </si>
  <si>
    <t>Ins_V2_J50_T30_R60_B10_W4 (3)</t>
  </si>
  <si>
    <t>Ins_V2_J50_T30_R60_B10_W4 (4)</t>
  </si>
  <si>
    <t>Ins_V2_J50_T30_R60_B10_W4 (5)</t>
  </si>
  <si>
    <t>Number of found optimal solution</t>
  </si>
  <si>
    <t>Average gap</t>
  </si>
  <si>
    <t>Average time</t>
  </si>
  <si>
    <t>Ins_V2_J50_T30_R60_B10_W4 (6)</t>
  </si>
  <si>
    <t>Ins_V2_J50_T30_R60_B10_W4 (7)</t>
  </si>
  <si>
    <t>Ins_V2_J50_T30_R60_B10_W4 (8)</t>
  </si>
  <si>
    <t>Worst gap</t>
  </si>
  <si>
    <t>Ins_V2_J50_T30_R60_B10_W4 (9)</t>
  </si>
  <si>
    <t>Ins_V2_J50_T30_R60_B10_W4 (10)</t>
  </si>
  <si>
    <t>Ins_V5_J50_T30_R60_B10_W2 (5)</t>
  </si>
  <si>
    <t>Ins_V5_J50_T30_R60_B10_W2 (6)</t>
  </si>
  <si>
    <t>Ins_V5_J50_T30_R60_B10_W2 (7)</t>
  </si>
  <si>
    <t>Ins_V5_J50_T30_R60_B10_W2 (8)</t>
  </si>
  <si>
    <t>Ins_V5_J50_T30_R60_B10_W2 (9)</t>
  </si>
  <si>
    <t>Ins_V5_J50_T30_R60_B10_W2 (10)</t>
  </si>
  <si>
    <t>Ins_V5_J50_T30_R60_B10_W4 (1)</t>
  </si>
  <si>
    <t>Ins_V5_J50_T30_R60_B10_W4 (2)</t>
  </si>
  <si>
    <t>Ins_V5_J50_T30_R60_B10_W4 (3)</t>
  </si>
  <si>
    <t>Ins_V5_J50_T30_R60_B10_W4 (4)</t>
  </si>
  <si>
    <t>Ins_V5_J50_T30_R60_B10_W4 (5)</t>
  </si>
  <si>
    <t>Ins_V5_J50_T30_R60_B10_W4 (6)</t>
  </si>
  <si>
    <t>Ins_V5_J50_T30_R60_B10_W4 (7)</t>
  </si>
  <si>
    <t>Ins_V5_J50_T30_R60_B10_W4 (8)</t>
  </si>
  <si>
    <t>Ins_V5_J50_T30_R60_B10_W4 (9)</t>
  </si>
  <si>
    <t>Ins_V5_J50_T30_R60_B10_W4 (10)</t>
  </si>
  <si>
    <t>Ins_V10_J50_T10_R60_B10_W1 (1)</t>
  </si>
  <si>
    <t>Ins_V10_J50_T10_R60_B10_W1 (2)</t>
  </si>
  <si>
    <t>Ins_V10_J50_T10_R60_B10_W1 (3)</t>
  </si>
  <si>
    <t>Ins_V10_J50_T10_R60_B10_W1 (4)</t>
  </si>
  <si>
    <t>Ins_V10_J50_T10_R60_B10_W1 (5)</t>
  </si>
  <si>
    <t>Ins_V10_J50_T10_R60_B10_W1 (6)</t>
  </si>
  <si>
    <t>Ins_V10_J50_T10_R60_B10_W1 (7)</t>
  </si>
  <si>
    <t>Ins_V10_J50_T10_R60_B10_W1 (8)</t>
  </si>
  <si>
    <t>Ins_V10_J50_T10_R60_B10_W1 (9)</t>
  </si>
  <si>
    <t>Ins_V10_J50_T10_R60_B10_W1 (10)</t>
  </si>
  <si>
    <t>Ins_V10_J50_T10_R60_B10_W2 (1)</t>
  </si>
  <si>
    <t>Ins_V10_J50_T10_R60_B10_W2 (2)</t>
  </si>
  <si>
    <t>Ins_V10_J50_T10_R60_B10_W2 (3)</t>
  </si>
  <si>
    <t>Ins_V10_J50_T10_R60_B10_W2 (4)</t>
  </si>
  <si>
    <t>Ins_V10_J50_T10_R60_B10_W2 (5)</t>
  </si>
  <si>
    <t>Ins_V10_J50_T10_R60_B10_W2 (6)</t>
  </si>
  <si>
    <t>Ins_V10_J50_T10_R60_B10_W2 (7)</t>
  </si>
  <si>
    <t>Ins_V10_J50_T10_R60_B10_W2 (8)</t>
  </si>
  <si>
    <t>Ins_V10_J50_T10_R60_B10_W2 (9)</t>
  </si>
  <si>
    <t>Ins_V10_J50_T10_R60_B10_W2 (10)</t>
  </si>
  <si>
    <t>Ins_V10_J50_T10_R60_B10_W4 (1)</t>
  </si>
  <si>
    <t>Ins_V10_J50_T10_R60_B10_W4 (2)</t>
  </si>
  <si>
    <t>Ins_V10_J50_T10_R60_B10_W4 (3)</t>
  </si>
  <si>
    <t>Ins_V10_J50_T10_R60_B10_W4 (4)</t>
  </si>
  <si>
    <t>Ins_V10_J50_T10_R60_B10_W4 (5)</t>
  </si>
  <si>
    <t>Ins_V10_J50_T10_R60_B10_W4 (6)</t>
  </si>
  <si>
    <t>Ins_V10_J50_T10_R60_B10_W4 (7)</t>
  </si>
  <si>
    <t>Ins_V10_J50_T10_R60_B10_W4 (8)</t>
  </si>
  <si>
    <t>Ins_V10_J50_T10_R60_B10_W4 (9)</t>
  </si>
  <si>
    <t>Ins_V10_J50_T10_R60_B10_W4 (10)</t>
  </si>
  <si>
    <t>Ins_V10_J50_T20_R60_B10_W1 (1)</t>
  </si>
  <si>
    <t>Ins_V10_J50_T20_R60_B10_W1 (2)</t>
  </si>
  <si>
    <t>Ins_V10_J50_T20_R60_B10_W1 (3)</t>
  </si>
  <si>
    <t>Ins_V10_J50_T20_R60_B10_W1 (4)</t>
  </si>
  <si>
    <t>Ins_V10_J50_T20_R60_B10_W1 (5)</t>
  </si>
  <si>
    <t>Ins_V10_J50_T20_R60_B10_W1 (6)</t>
  </si>
  <si>
    <t>Ins_V10_J50_T20_R60_B10_W1 (7)</t>
  </si>
  <si>
    <t>Ins_V10_J50_T20_R60_B10_W1 (8)</t>
  </si>
  <si>
    <t>Ins_V10_J50_T20_R60_B10_W1 (9)</t>
  </si>
  <si>
    <t>Ins_V10_J50_T20_R60_B10_W1 (10)</t>
  </si>
  <si>
    <t>Ins_V10_J50_T20_R60_B10_W2 (1)</t>
  </si>
  <si>
    <t>Ins_V10_J50_T20_R60_B10_W2 (2)</t>
  </si>
  <si>
    <t>Ins_V10_J50_T20_R60_B10_W2 (3)</t>
  </si>
  <si>
    <t>Ins_V10_J50_T20_R60_B10_W2 (4)</t>
  </si>
  <si>
    <t>Ins_V10_J50_T20_R60_B10_W2 (5)</t>
  </si>
  <si>
    <t>Ins_V10_J50_T20_R60_B10_W2 (6)</t>
  </si>
  <si>
    <t>Ins_V10_J50_T20_R60_B10_W2 (7)</t>
  </si>
  <si>
    <t>Ins_V10_J50_T20_R60_B10_W2 (8)</t>
  </si>
  <si>
    <t>Ins_V10_J50_T20_R60_B10_W2 (9)</t>
  </si>
  <si>
    <t>Ins_V10_J50_T20_R60_B10_W2 (10)</t>
  </si>
  <si>
    <t>Ins_V10_J50_T20_R60_B10_W4 (1)</t>
  </si>
  <si>
    <t>Ins_V10_J50_T20_R60_B10_W4 (2)</t>
  </si>
  <si>
    <t>Ins_V10_J50_T20_R60_B10_W4 (3)</t>
  </si>
  <si>
    <t>Ins_V10_J50_T20_R60_B10_W4 (4)</t>
  </si>
  <si>
    <t>Ins_V10_J50_T20_R60_B10_W4 (5)</t>
  </si>
  <si>
    <t>Ins_V10_J50_T20_R60_B10_W4 (6)</t>
  </si>
  <si>
    <t>Ins_V10_J50_T20_R60_B10_W4 (7)</t>
  </si>
  <si>
    <t>Ins_V10_J50_T20_R60_B10_W4 (8)</t>
  </si>
  <si>
    <t>Ins_V10_J50_T20_R60_B10_W4 (9)</t>
  </si>
  <si>
    <t>Ins_V10_J50_T20_R60_B10_W4 (10)</t>
  </si>
  <si>
    <t>Ins_V10_J50_T30_R60_B10_W1 (1)</t>
  </si>
  <si>
    <t>Ins_V10_J50_T30_R60_B10_W1 (2)</t>
  </si>
  <si>
    <t>Ins_V10_J50_T30_R60_B10_W1 (3)</t>
  </si>
  <si>
    <t>Ins_V10_J50_T30_R60_B10_W1 (4)</t>
  </si>
  <si>
    <t>Ins_V10_J50_T30_R60_B10_W1 (5)</t>
  </si>
  <si>
    <t>Ins_V10_J50_T30_R60_B10_W1 (6)</t>
  </si>
  <si>
    <t>Ins_V10_J50_T30_R60_B10_W1 (7)</t>
  </si>
  <si>
    <t>Ins_V10_J50_T30_R60_B10_W1 (8)</t>
  </si>
  <si>
    <t>Ins_V10_J50_T30_R60_B10_W1 (9)</t>
  </si>
  <si>
    <t>Ins_V10_J50_T30_R60_B10_W1 (10)</t>
  </si>
  <si>
    <t>Ins_V10_J50_T30_R60_B10_W2 (1)</t>
  </si>
  <si>
    <t>Ins_V10_J50_T30_R60_B10_W2 (2)</t>
  </si>
  <si>
    <t>Ins_V10_J50_T30_R60_B10_W2 (3)</t>
  </si>
  <si>
    <t>Ins_V10_J50_T30_R60_B10_W2 (4)</t>
  </si>
  <si>
    <t>Ins_V10_J50_T30_R60_B10_W2 (5)</t>
  </si>
  <si>
    <t>Ins_V10_J50_T30_R60_B10_W2 (6)</t>
  </si>
  <si>
    <t>Ins_V10_J50_T30_R60_B10_W2 (7)</t>
  </si>
  <si>
    <t>Ins_V10_J50_T30_R60_B10_W2 (8)</t>
  </si>
  <si>
    <t>Ins_V10_J50_T30_R60_B10_W2 (9)</t>
  </si>
  <si>
    <t>Ins_V10_J50_T30_R60_B10_W2 (10)</t>
  </si>
  <si>
    <t>Ins_V10_J50_T30_R60_B10_W4 (1)</t>
  </si>
  <si>
    <t>Ins_V10_J50_T30_R60_B10_W4 (2)</t>
  </si>
  <si>
    <t>Ins_V10_J50_T30_R60_B10_W4 (3)</t>
  </si>
  <si>
    <t>Ins_V10_J50_T30_R60_B10_W4 (4)</t>
  </si>
  <si>
    <t>Ins_V10_J50_T30_R60_B10_W4 (5)</t>
  </si>
  <si>
    <t>Ins_V10_J50_T30_R60_B10_W4 (6)</t>
  </si>
  <si>
    <t>Ins_V10_J50_T30_R60_B10_W4 (7)</t>
  </si>
  <si>
    <t>Ins_V10_J50_T30_R60_B10_W4 (8)</t>
  </si>
  <si>
    <t>Ins_V10_J50_T30_R60_B10_W4 (9)</t>
  </si>
  <si>
    <t>Ins_V10_J50_T30_R60_B10_W4 (10)</t>
  </si>
  <si>
    <t>Ins_V2_J100_T10_R60_B10_W1 (1)</t>
  </si>
  <si>
    <t>Ins_V2_J100_T10_R60_B10_W1 (2)</t>
  </si>
  <si>
    <t>Ins_V2_J100_T10_R60_B10_W1 (3)</t>
  </si>
  <si>
    <t>Ins_V2_J100_T10_R60_B10_W1 (4)</t>
  </si>
  <si>
    <t>Ins_V2_J100_T10_R60_B10_W1 (5)</t>
  </si>
  <si>
    <t>Ins_V2_J100_T10_R60_B10_W1 (6)</t>
  </si>
  <si>
    <t>Ins_V2_J100_T10_R60_B10_W1 (7)</t>
  </si>
  <si>
    <t>Ins_V2_J100_T10_R60_B10_W1 (8)</t>
  </si>
  <si>
    <t>Ins_V2_J100_T10_R60_B10_W1 (9)</t>
  </si>
  <si>
    <t>Ins_V2_J100_T10_R60_B10_W1 (10)</t>
  </si>
  <si>
    <t>Ins_V2_J100_T10_R60_B10_W2 (1)</t>
  </si>
  <si>
    <t>Ins_V2_J100_T10_R60_B10_W2 (2)</t>
  </si>
  <si>
    <t>Ins_V2_J100_T10_R60_B10_W2 (3)</t>
  </si>
  <si>
    <t>Ins_V2_J100_T10_R60_B10_W2 (4)</t>
  </si>
  <si>
    <t>Ins_V2_J100_T10_R60_B10_W2 (5)</t>
  </si>
  <si>
    <t>Ins_V2_J100_T10_R60_B10_W2 (6)</t>
  </si>
  <si>
    <t>Ins_V2_J100_T10_R60_B10_W2 (7)</t>
  </si>
  <si>
    <t>Ins_V2_J100_T10_R60_B10_W2 (8)</t>
  </si>
  <si>
    <t>Ins_V2_J100_T10_R60_B10_W2 (9)</t>
  </si>
  <si>
    <t>Ins_V2_J100_T10_R60_B10_W2 (10)</t>
  </si>
  <si>
    <t>Ins_V2_J100_T10_R60_B10_W4 (1)</t>
  </si>
  <si>
    <t>Ins_V2_J100_T10_R60_B10_W4 (2)</t>
  </si>
  <si>
    <t>Ins_V2_J100_T10_R60_B10_W4 (3)</t>
  </si>
  <si>
    <t>Ins_V2_J100_T10_R60_B10_W4 (4)</t>
  </si>
  <si>
    <t>Ins_V2_J100_T10_R60_B10_W4 (5)</t>
  </si>
  <si>
    <t>Ins_V2_J100_T10_R60_B10_W4 (6)</t>
  </si>
  <si>
    <t>Ins_V2_J100_T10_R60_B10_W4 (7)</t>
  </si>
  <si>
    <t>Ins_V2_J100_T10_R60_B10_W4 (8)</t>
  </si>
  <si>
    <t>Ins_V2_J100_T10_R60_B10_W4 (9)</t>
  </si>
  <si>
    <t>Ins_V2_J100_T10_R60_B10_W4 (10)</t>
  </si>
  <si>
    <t>Ins_V2_J100_T20_R60_B10_W1 (1)</t>
  </si>
  <si>
    <t>Ins_V2_J100_T20_R60_B10_W1 (2)</t>
  </si>
  <si>
    <t>Ins_V2_J100_T20_R60_B10_W1 (3)</t>
  </si>
  <si>
    <t>Ins_V2_J100_T20_R60_B10_W1 (4)</t>
  </si>
  <si>
    <t>Ins_V2_J100_T20_R60_B10_W1 (5)</t>
  </si>
  <si>
    <t>Ins_V2_J100_T20_R60_B10_W1 (6)</t>
  </si>
  <si>
    <t>Ins_V2_J100_T20_R60_B10_W1 (7)</t>
  </si>
  <si>
    <t>Ins_V2_J100_T20_R60_B10_W1 (8)</t>
  </si>
  <si>
    <t>Ins_V2_J100_T20_R60_B10_W1 (9)</t>
  </si>
  <si>
    <t>Ins_V2_J100_T20_R60_B10_W1 (10)</t>
  </si>
  <si>
    <t>Ins_V2_J100_T20_R60_B10_W2 (1)</t>
  </si>
  <si>
    <t>Ins_V2_J100_T20_R60_B10_W2 (2)</t>
  </si>
  <si>
    <t>Ins_V2_J100_T20_R60_B10_W2 (3)</t>
  </si>
  <si>
    <t>Ins_V2_J100_T20_R60_B10_W2 (4)</t>
  </si>
  <si>
    <t>Ins_V2_J100_T20_R60_B10_W2 (5)</t>
  </si>
  <si>
    <t>Ins_V2_J100_T20_R60_B10_W2 (6)</t>
  </si>
  <si>
    <t>Ins_V2_J100_T20_R60_B10_W2 (7)</t>
  </si>
  <si>
    <t>Ins_V2_J100_T20_R60_B10_W2 (8)</t>
  </si>
  <si>
    <t>Ins_V2_J100_T20_R60_B10_W2 (9)</t>
  </si>
  <si>
    <t>Ins_V2_J100_T20_R60_B10_W2 (10)</t>
  </si>
  <si>
    <t>Ins_V2_J100_T20_R60_B10_W4 (1)</t>
  </si>
  <si>
    <t>Ins_V2_J100_T20_R60_B10_W4 (2)</t>
  </si>
  <si>
    <t>Ins_V2_J100_T20_R60_B10_W4 (3)</t>
  </si>
  <si>
    <t>Ins_V2_J100_T20_R60_B10_W4 (4)</t>
  </si>
  <si>
    <t>Ins_V2_J100_T20_R60_B10_W4 (5)</t>
  </si>
  <si>
    <t>Ins_V2_J100_T20_R60_B10_W4 (6)</t>
  </si>
  <si>
    <t>Ins_V2_J100_T20_R60_B10_W4 (7)</t>
  </si>
  <si>
    <t>Ins_V2_J100_T20_R60_B10_W4 (8)</t>
  </si>
  <si>
    <t>Ins_V2_J100_T20_R60_B10_W4 (9)</t>
  </si>
  <si>
    <t>Ins_V2_J100_T20_R60_B10_W4 (10)</t>
  </si>
  <si>
    <t>Ins_V2_J100_T30_R60_B10_W1 (1)</t>
  </si>
  <si>
    <t>Ins_V2_J100_T30_R60_B10_W1 (2)</t>
  </si>
  <si>
    <t>Ins_V2_J100_T30_R60_B10_W1 (3)</t>
  </si>
  <si>
    <t>Ins_V2_J100_T30_R60_B10_W1 (4)</t>
  </si>
  <si>
    <t>Ins_V2_J100_T30_R60_B10_W1 (5)</t>
  </si>
  <si>
    <t>Ins_V2_J100_T30_R60_B10_W1 (6)</t>
  </si>
  <si>
    <t>Ins_V2_J100_T30_R60_B10_W1 (7)</t>
  </si>
  <si>
    <t>Ins_V2_J100_T30_R60_B10_W1 (8)</t>
  </si>
  <si>
    <t>Ins_V2_J100_T30_R60_B10_W1 (9)</t>
  </si>
  <si>
    <t>Ins_V2_J100_T30_R60_B10_W1 (10)</t>
  </si>
  <si>
    <t>Ins_V2_J100_T30_R60_B10_W2 (1)</t>
  </si>
  <si>
    <t>Ins_V2_J100_T30_R60_B10_W2 (2)</t>
  </si>
  <si>
    <t>Ins_V2_J100_T30_R60_B10_W2 (3)</t>
  </si>
  <si>
    <t>Ins_V2_J100_T30_R60_B10_W2 (4)</t>
  </si>
  <si>
    <t>Ins_V2_J100_T30_R60_B10_W2 (5)</t>
  </si>
  <si>
    <t>Ins_V2_J100_T30_R60_B10_W2 (6)</t>
  </si>
  <si>
    <t>Ins_V2_J100_T30_R60_B10_W2 (7)</t>
  </si>
  <si>
    <t>Ins_V2_J100_T30_R60_B10_W2 (8)</t>
  </si>
  <si>
    <t>Ins_V2_J100_T30_R60_B10_W2 (9)</t>
  </si>
  <si>
    <t>Ins_V2_J100_T30_R60_B10_W2 (10)</t>
  </si>
  <si>
    <t>Ins_V2_J100_T30_R60_B10_W4 (1)</t>
  </si>
  <si>
    <t>Ins_V2_J100_T30_R60_B10_W4 (2)</t>
  </si>
  <si>
    <t>Ins_V2_J100_T30_R60_B10_W4 (3)</t>
  </si>
  <si>
    <t>Ins_V2_J100_T30_R60_B10_W4 (4)</t>
  </si>
  <si>
    <t>Ins_V2_J100_T30_R60_B10_W4 (5)</t>
  </si>
  <si>
    <t>Ins_V2_J100_T30_R60_B10_W4 (6)</t>
  </si>
  <si>
    <t>Ins_V2_J100_T30_R60_B10_W4 (7)</t>
  </si>
  <si>
    <t>Ins_V2_J100_T30_R60_B10_W4 (8)</t>
  </si>
  <si>
    <t>Ins_V2_J100_T30_R60_B10_W4 (9)</t>
  </si>
  <si>
    <t>Ins_V2_J100_T30_R60_B10_W4 (10)</t>
  </si>
  <si>
    <t>Ins_V5_J100_T10_R60_B10_W1 (1)</t>
  </si>
  <si>
    <t>Ins_V5_J100_T10_R60_B10_W1 (2)</t>
  </si>
  <si>
    <t>Ins_V5_J100_T10_R60_B10_W1 (3)</t>
  </si>
  <si>
    <t>Ins_V5_J100_T10_R60_B10_W1 (4)</t>
  </si>
  <si>
    <t>Ins_V5_J100_T10_R60_B10_W1 (5)</t>
  </si>
  <si>
    <t>Ins_V5_J100_T10_R60_B10_W1 (6)</t>
  </si>
  <si>
    <t>Ins_V5_J100_T10_R60_B10_W1 (7)</t>
  </si>
  <si>
    <t>Ins_V5_J100_T10_R60_B10_W1 (8)</t>
  </si>
  <si>
    <t>Ins_V5_J100_T10_R60_B10_W1 (9)</t>
  </si>
  <si>
    <t>Ins_V5_J100_T10_R60_B10_W1 (10)</t>
  </si>
  <si>
    <t>Ins_V5_J100_T10_R60_B10_W2 (1)</t>
  </si>
  <si>
    <t>Ins_V5_J100_T10_R60_B10_W2 (2)</t>
  </si>
  <si>
    <t>Ins_V5_J100_T10_R60_B10_W2 (3)</t>
  </si>
  <si>
    <t>Ins_V5_J100_T10_R60_B10_W2 (4)</t>
  </si>
  <si>
    <t>Ins_V5_J100_T10_R60_B10_W2 (5)</t>
  </si>
  <si>
    <t>Ins_V5_J100_T10_R60_B10_W2 (6)</t>
  </si>
  <si>
    <t>Ins_V5_J100_T10_R60_B10_W2 (7)</t>
  </si>
  <si>
    <t>Ins_V5_J100_T10_R60_B10_W2 (8)</t>
  </si>
  <si>
    <t>Ins_V5_J100_T10_R60_B10_W2 (9)</t>
  </si>
  <si>
    <t>Ins_V5_J100_T10_R60_B10_W2 (10)</t>
  </si>
  <si>
    <t>Ins_V5_J100_T10_R60_B10_W4 (1)</t>
  </si>
  <si>
    <t>Ins_V5_J100_T10_R60_B10_W4 (2)</t>
  </si>
  <si>
    <t>Ins_V5_J100_T10_R60_B10_W4 (3)</t>
  </si>
  <si>
    <t>Ins_V5_J100_T10_R60_B10_W4 (4)</t>
  </si>
  <si>
    <t>Ins_V5_J100_T10_R60_B10_W4 (5)</t>
  </si>
  <si>
    <t>Ins_V5_J100_T10_R60_B10_W4 (6)</t>
  </si>
  <si>
    <t>Ins_V5_J100_T10_R60_B10_W4 (7)</t>
  </si>
  <si>
    <t>Ins_V5_J100_T10_R60_B10_W4 (8)</t>
  </si>
  <si>
    <t>Ins_V5_J100_T10_R60_B10_W4 (9)</t>
  </si>
  <si>
    <t>Ins_V5_J100_T10_R60_B10_W4 (10)</t>
  </si>
  <si>
    <t>Ins_V5_J100_T20_R60_B10_W1 (1)</t>
  </si>
  <si>
    <t>Ins_V5_J100_T20_R60_B10_W1 (2)</t>
  </si>
  <si>
    <t>Ins_V5_J100_T20_R60_B10_W1 (3)</t>
  </si>
  <si>
    <t>Ins_V5_J100_T20_R60_B10_W1 (4)</t>
  </si>
  <si>
    <t>Ins_V5_J100_T20_R60_B10_W1 (5)</t>
  </si>
  <si>
    <t>Ins_V5_J100_T20_R60_B10_W1 (6)</t>
  </si>
  <si>
    <t>Ins_V5_J100_T20_R60_B10_W1 (7)</t>
  </si>
  <si>
    <t>Ins_V5_J100_T20_R60_B10_W1 (8)</t>
  </si>
  <si>
    <t>Ins_V5_J100_T20_R60_B10_W1 (9)</t>
  </si>
  <si>
    <t>Ins_V5_J100_T20_R60_B10_W1 (10)</t>
  </si>
  <si>
    <t>Ins_V5_J100_T20_R60_B10_W2 (1)</t>
  </si>
  <si>
    <t>Ins_V5_J100_T20_R60_B10_W2 (2)</t>
  </si>
  <si>
    <t>Ins_V5_J100_T20_R60_B10_W2 (3)</t>
  </si>
  <si>
    <t>Ins_V5_J100_T20_R60_B10_W2 (4)</t>
  </si>
  <si>
    <t>Ins_V5_J100_T20_R60_B10_W2 (5)</t>
  </si>
  <si>
    <t>Ins_V5_J100_T20_R60_B10_W2 (6)</t>
  </si>
  <si>
    <t>Ins_V5_J100_T20_R60_B10_W2 (7)</t>
  </si>
  <si>
    <t>Ins_V5_J100_T20_R60_B10_W2 (8)</t>
  </si>
  <si>
    <t>Ins_V5_J100_T20_R60_B10_W2 (9)</t>
  </si>
  <si>
    <t>Ins_V5_J100_T20_R60_B10_W2 (10)</t>
  </si>
  <si>
    <t>Ins_V5_J100_T20_R60_B10_W4 (1)</t>
  </si>
  <si>
    <t>Ins_V5_J100_T20_R60_B10_W4 (2)</t>
  </si>
  <si>
    <t>Ins_V5_J100_T20_R60_B10_W4 (3)</t>
  </si>
  <si>
    <t>Ins_V5_J100_T20_R60_B10_W4 (4)</t>
  </si>
  <si>
    <t>Ins_V5_J100_T20_R60_B10_W4 (5)</t>
  </si>
  <si>
    <t>Ins_V5_J100_T20_R60_B10_W4 (6)</t>
  </si>
  <si>
    <t>Ins_V5_J100_T20_R60_B10_W4 (7)</t>
  </si>
  <si>
    <t>Ins_V5_J100_T20_R60_B10_W4 (8)</t>
  </si>
  <si>
    <t>Ins_V5_J100_T20_R60_B10_W4 (9)</t>
  </si>
  <si>
    <t>Ins_V5_J100_T20_R60_B10_W4 (10)</t>
  </si>
  <si>
    <t>Ins_V5_J100_T30_R60_B10_W1 (1)</t>
  </si>
  <si>
    <t>Ins_V5_J100_T30_R60_B10_W1 (2)</t>
  </si>
  <si>
    <t>Ins_V5_J100_T30_R60_B10_W1 (3)</t>
  </si>
  <si>
    <t>Ins_V5_J100_T30_R60_B10_W1 (4)</t>
  </si>
  <si>
    <t>Ins_V5_J100_T30_R60_B10_W1 (5)</t>
  </si>
  <si>
    <t>Ins_V5_J100_T30_R60_B10_W1 (6)</t>
  </si>
  <si>
    <t>Ins_V5_J100_T30_R60_B10_W1 (7)</t>
  </si>
  <si>
    <t>Ins_V5_J100_T30_R60_B10_W1 (8)</t>
  </si>
  <si>
    <t>Ins_V5_J100_T30_R60_B10_W1 (9)</t>
  </si>
  <si>
    <t>Ins_V5_J100_T30_R60_B10_W1 (10)</t>
  </si>
  <si>
    <t>Ins_V5_J100_T30_R60_B10_W2 (1)</t>
  </si>
  <si>
    <t>Ins_V5_J100_T30_R60_B10_W2 (2)</t>
  </si>
  <si>
    <t>Ins_V5_J100_T30_R60_B10_W2 (3)</t>
  </si>
  <si>
    <t>Ins_V5_J100_T30_R60_B10_W2 (4)</t>
  </si>
  <si>
    <t>Ins_V5_J100_T30_R60_B10_W2 (5)</t>
  </si>
  <si>
    <t>Ins_V5_J100_T30_R60_B10_W2 (6)</t>
  </si>
  <si>
    <t>Ins_V5_J100_T30_R60_B10_W2 (7)</t>
  </si>
  <si>
    <t>Ins_V5_J100_T30_R60_B10_W2 (8)</t>
  </si>
  <si>
    <t>Ins_V5_J100_T30_R60_B10_W2 (9)</t>
  </si>
  <si>
    <t>Ins_V5_J100_T30_R60_B10_W2 (10)</t>
  </si>
  <si>
    <t>Ins_V5_J100_T30_R60_B10_W4 (1)</t>
  </si>
  <si>
    <t>Ins_V5_J100_T30_R60_B10_W4 (2)</t>
  </si>
  <si>
    <t>Ins_V5_J100_T30_R60_B10_W4 (3)</t>
  </si>
  <si>
    <t>Ins_V5_J100_T30_R60_B10_W4 (4)</t>
  </si>
  <si>
    <t>Ins_V5_J100_T30_R60_B10_W4 (5)</t>
  </si>
  <si>
    <t>Ins_V5_J100_T30_R60_B10_W4 (6)</t>
  </si>
  <si>
    <t>Ins_V5_J100_T30_R60_B10_W4 (7)</t>
  </si>
  <si>
    <t>Ins_V5_J100_T30_R60_B10_W4 (8)</t>
  </si>
  <si>
    <t>Ins_V5_J100_T30_R60_B10_W4 (9)</t>
  </si>
  <si>
    <t>Ins_V5_J100_T30_R60_B10_W4 (10)</t>
  </si>
  <si>
    <t>Ins_V10_J100_T10_R60_B10_W1 (1)</t>
  </si>
  <si>
    <t>Ins_V10_J100_T10_R60_B10_W1 (2)</t>
  </si>
  <si>
    <t>Ins_V10_J100_T10_R60_B10_W1 (3)</t>
  </si>
  <si>
    <t>Ins_V10_J100_T10_R60_B10_W1 (4)</t>
  </si>
  <si>
    <t>Ins_V10_J100_T10_R60_B10_W1 (5)</t>
  </si>
  <si>
    <t>Ins_V10_J100_T10_R60_B10_W1 (6)</t>
  </si>
  <si>
    <t>Ins_V10_J100_T10_R60_B10_W1 (7)</t>
  </si>
  <si>
    <t>Ins_V10_J100_T10_R60_B10_W1 (8)</t>
  </si>
  <si>
    <t>Ins_V10_J100_T10_R60_B10_W1 (9)</t>
  </si>
  <si>
    <t>Ins_V10_J100_T10_R60_B10_W1 (10)</t>
  </si>
  <si>
    <t>Ins_V10_J100_T10_R60_B10_W2 (1)</t>
  </si>
  <si>
    <t>Ins_V10_J100_T10_R60_B10_W2 (2)</t>
  </si>
  <si>
    <t>Ins_V10_J100_T10_R60_B10_W2 (3)</t>
  </si>
  <si>
    <t>Ins_V10_J100_T10_R60_B10_W2 (4)</t>
  </si>
  <si>
    <t>Ins_V10_J100_T10_R60_B10_W2 (5)</t>
  </si>
  <si>
    <t>Ins_V10_J100_T10_R60_B10_W2 (6)</t>
  </si>
  <si>
    <t>Ins_V10_J100_T10_R60_B10_W2 (7)</t>
  </si>
  <si>
    <t>Ins_V10_J100_T10_R60_B10_W2 (8)</t>
  </si>
  <si>
    <t>Ins_V10_J100_T10_R60_B10_W2 (9)</t>
  </si>
  <si>
    <t>Ins_V10_J100_T10_R60_B10_W2 (10)</t>
  </si>
  <si>
    <t>Ins_V10_J100_T10_R60_B10_W4 (1)</t>
  </si>
  <si>
    <t>Ins_V10_J100_T10_R60_B10_W4 (2)</t>
  </si>
  <si>
    <t>Ins_V10_J100_T10_R60_B10_W4 (3)</t>
  </si>
  <si>
    <t>Ins_V10_J100_T10_R60_B10_W4 (4)</t>
  </si>
  <si>
    <t>Ins_V10_J100_T10_R60_B10_W4 (5)</t>
  </si>
  <si>
    <t>Ins_V10_J100_T10_R60_B10_W4 (6)</t>
  </si>
  <si>
    <t>Ins_V10_J100_T10_R60_B10_W4 (7)</t>
  </si>
  <si>
    <t>Ins_V10_J100_T10_R60_B10_W4 (8)</t>
  </si>
  <si>
    <t>Ins_V10_J100_T10_R60_B10_W4 (9)</t>
  </si>
  <si>
    <t>Ins_V10_J100_T10_R60_B10_W4 (10)</t>
  </si>
  <si>
    <t>Ins_V10_J100_T20_R60_B10_W1 (1)</t>
  </si>
  <si>
    <t>Ins_V10_J100_T20_R60_B10_W1 (2)</t>
  </si>
  <si>
    <t>Ins_V10_J100_T20_R60_B10_W1 (3)</t>
  </si>
  <si>
    <t>Ins_V10_J100_T20_R60_B10_W1 (4)</t>
  </si>
  <si>
    <t>Ins_V10_J100_T20_R60_B10_W1 (5)</t>
  </si>
  <si>
    <t>Ins_V10_J100_T20_R60_B10_W1 (6)</t>
  </si>
  <si>
    <t>Ins_V10_J100_T20_R60_B10_W1 (7)</t>
  </si>
  <si>
    <t>Ins_V10_J100_T20_R60_B10_W1 (8)</t>
  </si>
  <si>
    <t>Ins_V10_J100_T20_R60_B10_W1 (9)</t>
  </si>
  <si>
    <t>Ins_V10_J100_T20_R60_B10_W1 (10)</t>
  </si>
  <si>
    <t>Ins_V10_J100_T20_R60_B10_W2 (1)</t>
  </si>
  <si>
    <t>Ins_V10_J100_T20_R60_B10_W2 (2)</t>
  </si>
  <si>
    <t>Ins_V10_J100_T20_R60_B10_W2 (3)</t>
  </si>
  <si>
    <t>Ins_V10_J100_T20_R60_B10_W2 (4)</t>
  </si>
  <si>
    <t>Ins_V10_J100_T20_R60_B10_W2 (5)</t>
  </si>
  <si>
    <t>Ins_V10_J100_T20_R60_B10_W2 (6)</t>
  </si>
  <si>
    <t>Ins_V10_J100_T20_R60_B10_W2 (7)</t>
  </si>
  <si>
    <t>Ins_V10_J100_T20_R60_B10_W2 (8)</t>
  </si>
  <si>
    <t>Ins_V10_J100_T20_R60_B10_W2 (9)</t>
  </si>
  <si>
    <t>Ins_V10_J100_T20_R60_B10_W2 (10)</t>
  </si>
  <si>
    <t>Ins_V10_J100_T20_R60_B10_W4 (1)</t>
  </si>
  <si>
    <t>Ins_V10_J100_T20_R60_B10_W4 (2)</t>
  </si>
  <si>
    <t>Ins_V10_J100_T20_R60_B10_W4 (3)</t>
  </si>
  <si>
    <t>Ins_V10_J100_T20_R60_B10_W4 (4)</t>
  </si>
  <si>
    <t>Ins_V10_J100_T20_R60_B10_W4 (5)</t>
  </si>
  <si>
    <t>Ins_V10_J100_T20_R60_B10_W4 (6)</t>
  </si>
  <si>
    <t>Ins_V10_J100_T20_R60_B10_W4 (7)</t>
  </si>
  <si>
    <t>Ins_V10_J100_T20_R60_B10_W4 (8)</t>
  </si>
  <si>
    <t>Ins_V10_J100_T20_R60_B10_W4 (9)</t>
  </si>
  <si>
    <t>Ins_V10_J100_T20_R60_B10_W4 (10)</t>
  </si>
  <si>
    <t>Ins_V10_J100_T30_R60_B10_W1 (1)</t>
  </si>
  <si>
    <t>Ins_V10_J100_T30_R60_B10_W1 (2)</t>
  </si>
  <si>
    <t>Ins_V10_J100_T30_R60_B10_W1 (3)</t>
  </si>
  <si>
    <t>Ins_V10_J100_T30_R60_B10_W1 (4)</t>
  </si>
  <si>
    <t>Ins_V10_J100_T30_R60_B10_W1 (5)</t>
  </si>
  <si>
    <t>Ins_V10_J100_T30_R60_B10_W1 (6)</t>
  </si>
  <si>
    <t>Ins_V10_J100_T30_R60_B10_W1 (7)</t>
  </si>
  <si>
    <t>Ins_V10_J100_T30_R60_B10_W1 (8)</t>
  </si>
  <si>
    <t>Ins_V10_J100_T30_R60_B10_W1 (9)</t>
  </si>
  <si>
    <t>Ins_V10_J100_T30_R60_B10_W1 (10)</t>
  </si>
  <si>
    <t>Ins_V10_J100_T30_R60_B10_W2 (1)</t>
  </si>
  <si>
    <t>Ins_V10_J100_T30_R60_B10_W2 (2)</t>
  </si>
  <si>
    <t>Ins_V10_J100_T30_R60_B10_W2 (3)</t>
  </si>
  <si>
    <t>Ins_V10_J100_T30_R60_B10_W2 (4)</t>
  </si>
  <si>
    <t>Ins_V10_J100_T30_R60_B10_W2 (5)</t>
  </si>
  <si>
    <t>Ins_V10_J100_T30_R60_B10_W2 (6)</t>
  </si>
  <si>
    <t>Ins_V10_J100_T30_R60_B10_W2 (7)</t>
  </si>
  <si>
    <t>Ins_V10_J100_T30_R60_B10_W2 (8)</t>
  </si>
  <si>
    <t>Ins_V10_J100_T30_R60_B10_W2 (9)</t>
  </si>
  <si>
    <t>Ins_V10_J100_T30_R60_B10_W2 (10)</t>
  </si>
  <si>
    <t>Ins_V10_J100_T30_R60_B10_W4 (1)</t>
  </si>
  <si>
    <t>Ins_V10_J100_T30_R60_B10_W4 (2)</t>
  </si>
  <si>
    <t>Ins_V10_J100_T30_R60_B10_W4 (3)</t>
  </si>
  <si>
    <t>Ins_V10_J100_T30_R60_B10_W4 (4)</t>
  </si>
  <si>
    <t>Ins_V10_J100_T30_R60_B10_W4 (5)</t>
  </si>
  <si>
    <t>Ins_V10_J100_T30_R60_B10_W4 (6)</t>
  </si>
  <si>
    <t>Ins_V10_J100_T30_R60_B10_W4 (7)</t>
  </si>
  <si>
    <t>Ins_V10_J100_T30_R60_B10_W4 (8)</t>
  </si>
  <si>
    <t>Ins_V10_J100_T30_R60_B10_W4 (9)</t>
  </si>
  <si>
    <t>Ins_V10_J100_T30_R60_B10_W4 (10)</t>
  </si>
  <si>
    <t>Ins_V2_J150_T10_R60_B10_W1 (1)</t>
  </si>
  <si>
    <t>Ins_V2_J150_T10_R60_B10_W1 (2)</t>
  </si>
  <si>
    <t>Ins_V2_J150_T10_R60_B10_W1 (3)</t>
  </si>
  <si>
    <t>Ins_V2_J150_T10_R60_B10_W1 (4)</t>
  </si>
  <si>
    <t>Ins_V2_J150_T10_R60_B10_W1 (5)</t>
  </si>
  <si>
    <t>Ins_V2_J150_T10_R60_B10_W1 (6)</t>
  </si>
  <si>
    <t>Ins_V2_J150_T10_R60_B10_W1 (7)</t>
  </si>
  <si>
    <t>Ins_V2_J150_T10_R60_B10_W1 (8)</t>
  </si>
  <si>
    <t>Ins_V2_J150_T10_R60_B10_W1 (9)</t>
  </si>
  <si>
    <t>Ins_V2_J150_T10_R60_B10_W1 (10)</t>
  </si>
  <si>
    <t>Ins_V2_J150_T10_R60_B10_W2 (1)</t>
  </si>
  <si>
    <t>Ins_V2_J150_T10_R60_B10_W2 (2)</t>
  </si>
  <si>
    <t>Ins_V2_J150_T10_R60_B10_W2 (3)</t>
  </si>
  <si>
    <t>Ins_V2_J150_T10_R60_B10_W2 (4)</t>
  </si>
  <si>
    <t>Ins_V2_J150_T10_R60_B10_W2 (5)</t>
  </si>
  <si>
    <t>Ins_V2_J150_T10_R60_B10_W2 (6)</t>
  </si>
  <si>
    <t>Ins_V2_J150_T10_R60_B10_W2 (7)</t>
  </si>
  <si>
    <t>Ins_V2_J150_T10_R60_B10_W2 (8)</t>
  </si>
  <si>
    <t>Ins_V2_J150_T10_R60_B10_W2 (9)</t>
  </si>
  <si>
    <t>Ins_V2_J150_T10_R60_B10_W2 (10)</t>
  </si>
  <si>
    <t>Ins_V2_J150_T10_R60_B10_W4 (1)</t>
  </si>
  <si>
    <t>Ins_V2_J150_T10_R60_B10_W4 (2)</t>
  </si>
  <si>
    <t>Ins_V2_J150_T10_R60_B10_W4 (3)</t>
  </si>
  <si>
    <t>Ins_V2_J150_T10_R60_B10_W4 (4)</t>
  </si>
  <si>
    <t>Ins_V2_J150_T10_R60_B10_W4 (5)</t>
  </si>
  <si>
    <t>Ins_V2_J150_T10_R60_B10_W4 (6)</t>
  </si>
  <si>
    <t>Ins_V2_J150_T10_R60_B10_W4 (7)</t>
  </si>
  <si>
    <t>Ins_V2_J150_T10_R60_B10_W4 (8)</t>
  </si>
  <si>
    <t>Ins_V2_J150_T10_R60_B10_W4 (9)</t>
  </si>
  <si>
    <t>Ins_V2_J150_T10_R60_B10_W4 (10)</t>
  </si>
  <si>
    <t>Ins_V2_J150_T20_R60_B10_W1 (1)</t>
  </si>
  <si>
    <t>Ins_V2_J150_T20_R60_B10_W1 (2)</t>
  </si>
  <si>
    <t>Ins_V2_J150_T20_R60_B10_W1 (3)</t>
  </si>
  <si>
    <t>Ins_V2_J150_T20_R60_B10_W1 (4)</t>
  </si>
  <si>
    <t>Ins_V2_J150_T20_R60_B10_W1 (5)</t>
  </si>
  <si>
    <t>Ins_V2_J150_T20_R60_B10_W1 (6)</t>
  </si>
  <si>
    <t>Ins_V2_J150_T20_R60_B10_W1 (7)</t>
  </si>
  <si>
    <t>Ins_V2_J150_T20_R60_B10_W1 (8)</t>
  </si>
  <si>
    <t>Ins_V2_J150_T20_R60_B10_W1 (9)</t>
  </si>
  <si>
    <t>Ins_V2_J150_T20_R60_B10_W1 (10)</t>
  </si>
  <si>
    <t>Ins_V2_J150_T20_R60_B10_W2 (1)</t>
  </si>
  <si>
    <t>Ins_V2_J150_T20_R60_B10_W2 (2)</t>
  </si>
  <si>
    <t>Ins_V2_J150_T20_R60_B10_W2 (3)</t>
  </si>
  <si>
    <t>Ins_V2_J150_T20_R60_B10_W2 (4)</t>
  </si>
  <si>
    <t>Ins_V2_J150_T20_R60_B10_W2 (5)</t>
  </si>
  <si>
    <t>Ins_V2_J150_T20_R60_B10_W2 (6)</t>
  </si>
  <si>
    <t>Ins_V2_J150_T20_R60_B10_W2 (7)</t>
  </si>
  <si>
    <t>Ins_V2_J150_T20_R60_B10_W2 (8)</t>
  </si>
  <si>
    <t>Ins_V2_J150_T20_R60_B10_W2 (9)</t>
  </si>
  <si>
    <t>Ins_V2_J150_T20_R60_B10_W2 (10)</t>
  </si>
  <si>
    <t>Ins_V2_J150_T20_R60_B10_W4 (1)</t>
  </si>
  <si>
    <t>Ins_V2_J150_T20_R60_B10_W4 (2)</t>
  </si>
  <si>
    <t>Ins_V2_J150_T20_R60_B10_W4 (3)</t>
  </si>
  <si>
    <t>Ins_V2_J150_T20_R60_B10_W4 (4)</t>
  </si>
  <si>
    <t>Ins_V2_J150_T20_R60_B10_W4 (5)</t>
  </si>
  <si>
    <t>Ins_V2_J150_T20_R60_B10_W4 (6)</t>
  </si>
  <si>
    <t>Ins_V2_J150_T20_R60_B10_W4 (7)</t>
  </si>
  <si>
    <t>Ins_V2_J150_T20_R60_B10_W4 (8)</t>
  </si>
  <si>
    <t>Ins_V2_J150_T20_R60_B10_W4 (9)</t>
  </si>
  <si>
    <t>Ins_V2_J150_T20_R60_B10_W4 (10)</t>
  </si>
  <si>
    <t>Ins_V2_J150_T30_R60_B10_W1 (1)</t>
  </si>
  <si>
    <t>Ins_V2_J150_T30_R60_B10_W1 (2)</t>
  </si>
  <si>
    <t>Ins_V2_J150_T30_R60_B10_W1 (3)</t>
  </si>
  <si>
    <t>Ins_V2_J150_T30_R60_B10_W1 (4)</t>
  </si>
  <si>
    <t>Ins_V2_J150_T30_R60_B10_W1 (5)</t>
  </si>
  <si>
    <t>Ins_V2_J150_T30_R60_B10_W1 (6)</t>
  </si>
  <si>
    <t>Ins_V2_J150_T30_R60_B10_W1 (7)</t>
  </si>
  <si>
    <t>Ins_V2_J150_T30_R60_B10_W1 (8)</t>
  </si>
  <si>
    <t>Ins_V2_J150_T30_R60_B10_W1 (9)</t>
  </si>
  <si>
    <t>Ins_V2_J150_T30_R60_B10_W1 (10)</t>
  </si>
  <si>
    <t>Ins_V2_J150_T30_R60_B10_W2 (1)</t>
  </si>
  <si>
    <t>Ins_V2_J150_T30_R60_B10_W2 (2)</t>
  </si>
  <si>
    <t>Ins_V2_J150_T30_R60_B10_W2 (3)</t>
  </si>
  <si>
    <t>Ins_V2_J150_T30_R60_B10_W2 (4)</t>
  </si>
  <si>
    <t>Ins_V2_J150_T30_R60_B10_W2 (5)</t>
  </si>
  <si>
    <t>Ins_V2_J150_T30_R60_B10_W2 (6)</t>
  </si>
  <si>
    <t>Ins_V2_J150_T30_R60_B10_W2 (7)</t>
  </si>
  <si>
    <t>Ins_V2_J150_T30_R60_B10_W2 (8)</t>
  </si>
  <si>
    <t>Ins_V2_J150_T30_R60_B10_W2 (9)</t>
  </si>
  <si>
    <t>Ins_V2_J150_T30_R60_B10_W2 (10)</t>
  </si>
  <si>
    <t>Ins_V2_J150_T30_R60_B10_W4 (1)</t>
  </si>
  <si>
    <t>Ins_V2_J150_T30_R60_B10_W4 (2)</t>
  </si>
  <si>
    <t>Ins_V2_J150_T30_R60_B10_W4 (3)</t>
  </si>
  <si>
    <t>Ins_V2_J150_T30_R60_B10_W4 (4)</t>
  </si>
  <si>
    <t>Ins_V2_J150_T30_R60_B10_W4 (5)</t>
  </si>
  <si>
    <t>Ins_V2_J150_T30_R60_B10_W4 (6)</t>
  </si>
  <si>
    <t>Ins_V2_J150_T30_R60_B10_W4 (7)</t>
  </si>
  <si>
    <t>Ins_V2_J150_T30_R60_B10_W4 (8)</t>
  </si>
  <si>
    <t>Ins_V2_J150_T30_R60_B10_W4 (9)</t>
  </si>
  <si>
    <t>Ins_V2_J150_T30_R60_B10_W4 (10)</t>
  </si>
  <si>
    <t>Ins_V5_J150_T10_R60_B10_W1 (1)</t>
  </si>
  <si>
    <t>Ins_V5_J150_T10_R60_B10_W1 (2)</t>
  </si>
  <si>
    <t>Ins_V5_J150_T10_R60_B10_W1 (3)</t>
  </si>
  <si>
    <t>Ins_V5_J150_T10_R60_B10_W1 (4)</t>
  </si>
  <si>
    <t>Ins_V5_J150_T10_R60_B10_W1 (5)</t>
  </si>
  <si>
    <t>Ins_V5_J150_T10_R60_B10_W1 (6)</t>
  </si>
  <si>
    <t>Ins_V5_J150_T10_R60_B10_W1 (7)</t>
  </si>
  <si>
    <t>Ins_V5_J150_T10_R60_B10_W1 (8)</t>
  </si>
  <si>
    <t>Ins_V5_J150_T10_R60_B10_W1 (9)</t>
  </si>
  <si>
    <t>Ins_V5_J150_T10_R60_B10_W1 (10)</t>
  </si>
  <si>
    <t>Ins_V5_J150_T10_R60_B10_W2 (1)</t>
  </si>
  <si>
    <t>Ins_V5_J150_T10_R60_B10_W2 (2)</t>
  </si>
  <si>
    <t>Ins_V5_J150_T10_R60_B10_W2 (3)</t>
  </si>
  <si>
    <t>Ins_V5_J150_T10_R60_B10_W2 (4)</t>
  </si>
  <si>
    <t>Ins_V5_J150_T10_R60_B10_W2 (5)</t>
  </si>
  <si>
    <t>Ins_V5_J150_T10_R60_B10_W2 (6)</t>
  </si>
  <si>
    <t>Ins_V5_J150_T10_R60_B10_W2 (7)</t>
  </si>
  <si>
    <t>Ins_V5_J150_T10_R60_B10_W2 (8)</t>
  </si>
  <si>
    <t>Ins_V5_J150_T10_R60_B10_W2 (9)</t>
  </si>
  <si>
    <t>Ins_V5_J150_T10_R60_B10_W2 (10)</t>
  </si>
  <si>
    <t>Ins_V5_J150_T10_R60_B10_W4 (1)</t>
  </si>
  <si>
    <t>Ins_V5_J150_T10_R60_B10_W4 (2)</t>
  </si>
  <si>
    <t>Ins_V5_J150_T10_R60_B10_W4 (3)</t>
  </si>
  <si>
    <t>Ins_V5_J150_T10_R60_B10_W4 (4)</t>
  </si>
  <si>
    <t>Ins_V5_J150_T10_R60_B10_W4 (5)</t>
  </si>
  <si>
    <t>Ins_V5_J150_T10_R60_B10_W4 (6)</t>
  </si>
  <si>
    <t>Ins_V5_J150_T10_R60_B10_W4 (7)</t>
  </si>
  <si>
    <t>Ins_V5_J150_T10_R60_B10_W4 (8)</t>
  </si>
  <si>
    <t>Ins_V5_J150_T10_R60_B10_W4 (9)</t>
  </si>
  <si>
    <t>Ins_V5_J150_T10_R60_B10_W4 (10)</t>
  </si>
  <si>
    <t>Ins_V5_J150_T20_R60_B10_W1 (1)</t>
  </si>
  <si>
    <t>Ins_V5_J150_T20_R60_B10_W1 (2)</t>
  </si>
  <si>
    <t>Ins_V5_J150_T20_R60_B10_W1 (3)</t>
  </si>
  <si>
    <t>Ins_V5_J150_T20_R60_B10_W1 (4)</t>
  </si>
  <si>
    <t>Ins_V5_J150_T20_R60_B10_W1 (5)</t>
  </si>
  <si>
    <t>Ins_V5_J150_T20_R60_B10_W1 (6)</t>
  </si>
  <si>
    <t>Ins_V5_J150_T20_R60_B10_W1 (7)</t>
  </si>
  <si>
    <t>Ins_V5_J150_T20_R60_B10_W1 (8)</t>
  </si>
  <si>
    <t>Ins_V5_J150_T20_R60_B10_W1 (9)</t>
  </si>
  <si>
    <t>Ins_V5_J150_T20_R60_B10_W1 (10)</t>
  </si>
  <si>
    <t>Ins_V5_J150_T20_R60_B10_W2 (6)</t>
  </si>
  <si>
    <t>Ins_V5_J150_T20_R60_B10_W2 (7)</t>
  </si>
  <si>
    <t>Ins_V5_J150_T20_R60_B10_W2 (8)</t>
  </si>
  <si>
    <t>Ins_V5_J150_T20_R60_B10_W2 (9)</t>
  </si>
  <si>
    <t>Ins_V5_J150_T20_R60_B10_W2 (10)</t>
  </si>
  <si>
    <t>Ins_V5_J150_T20_R60_B10_W4 (6)</t>
  </si>
  <si>
    <t>Ins_V5_J150_T20_R60_B10_W4 (7)</t>
  </si>
  <si>
    <t>Ins_V5_J150_T20_R60_B10_W4 (8)</t>
  </si>
  <si>
    <t>Ins_V5_J150_T20_R60_B10_W4 (9)</t>
  </si>
  <si>
    <t>Ins_V5_J150_T20_R60_B10_W4 (10)</t>
  </si>
  <si>
    <t>Ins_V5_J150_T30_R60_B10_W1 (1)</t>
  </si>
  <si>
    <t>Ins_V5_J150_T30_R60_B10_W1 (2)</t>
  </si>
  <si>
    <t>Ins_V5_J150_T30_R60_B10_W1 (3)</t>
  </si>
  <si>
    <t>Ins_V5_J150_T30_R60_B10_W1 (4)</t>
  </si>
  <si>
    <t>Ins_V5_J150_T30_R60_B10_W1 (5)</t>
  </si>
  <si>
    <t>Ins_V5_J150_T30_R60_B10_W1 (6)</t>
  </si>
  <si>
    <t>Ins_V5_J150_T30_R60_B10_W1 (7)</t>
  </si>
  <si>
    <t>Ins_V5_J150_T30_R60_B10_W1 (8)</t>
  </si>
  <si>
    <t>Ins_V5_J150_T30_R60_B10_W1 (9)</t>
  </si>
  <si>
    <t>Ins_V5_J150_T30_R60_B10_W1 (10)</t>
  </si>
  <si>
    <t>Ins_V5_J150_T30_R60_B10_W2 (6)</t>
  </si>
  <si>
    <t>Ins_V5_J150_T30_R60_B10_W2 (7)</t>
  </si>
  <si>
    <t>Ins_V5_J150_T30_R60_B10_W2 (8)</t>
  </si>
  <si>
    <t>Ins_V5_J150_T30_R60_B10_W2 (9)</t>
  </si>
  <si>
    <t>Ins_V5_J150_T30_R60_B10_W2 (10)</t>
  </si>
  <si>
    <t>Ins_V5_J150_T30_R60_B10_W4 (4)</t>
  </si>
  <si>
    <t>Ins_V5_J150_T30_R60_B10_W4 (5)</t>
  </si>
  <si>
    <t>Ins_V5_J150_T30_R60_B10_W4 (6)</t>
  </si>
  <si>
    <t>Ins_V5_J150_T30_R60_B10_W4 (7)</t>
  </si>
  <si>
    <t>Ins_V5_J150_T30_R60_B10_W4 (8)</t>
  </si>
  <si>
    <t>Ins_V5_J150_T30_R60_B10_W4 (9)</t>
  </si>
  <si>
    <t>Ins_V5_J150_T30_R60_B10_W4 (10)</t>
  </si>
  <si>
    <t>Ins_V10_J150_T10_R60_B10_W1 (1)</t>
  </si>
  <si>
    <t>Ins_V10_J150_T10_R60_B10_W1 (2)</t>
  </si>
  <si>
    <t>Ins_V10_J150_T10_R60_B10_W1 (3)</t>
  </si>
  <si>
    <t>Ins_V10_J150_T10_R60_B10_W1 (4)</t>
  </si>
  <si>
    <t>Ins_V10_J150_T10_R60_B10_W1 (5)</t>
  </si>
  <si>
    <t>Ins_V10_J150_T10_R60_B10_W1 (6)</t>
  </si>
  <si>
    <t>Ins_V10_J150_T10_R60_B10_W1 (7)</t>
  </si>
  <si>
    <t>Ins_V10_J150_T10_R60_B10_W1 (8)</t>
  </si>
  <si>
    <t>Ins_V10_J150_T10_R60_B10_W1 (9)</t>
  </si>
  <si>
    <t>Ins_V10_J150_T10_R60_B10_W1 (10)</t>
  </si>
  <si>
    <t>Ins_V10_J150_T10_R60_B10_W2 (1)</t>
  </si>
  <si>
    <t>Ins_V10_J150_T10_R60_B10_W2 (2)</t>
  </si>
  <si>
    <t>Ins_V10_J150_T10_R60_B10_W2 (3)</t>
  </si>
  <si>
    <t>Ins_V10_J150_T10_R60_B10_W2 (4)</t>
  </si>
  <si>
    <t>Ins_V10_J150_T10_R60_B10_W2 (5)</t>
  </si>
  <si>
    <t>Ins_V10_J150_T10_R60_B10_W2 (6)</t>
  </si>
  <si>
    <t>Ins_V10_J150_T10_R60_B10_W2 (7)</t>
  </si>
  <si>
    <t>Ins_V10_J150_T10_R60_B10_W2 (8)</t>
  </si>
  <si>
    <t>Ins_V10_J150_T10_R60_B10_W2 (9)</t>
  </si>
  <si>
    <t>Ins_V10_J150_T10_R60_B10_W2 (10)</t>
  </si>
  <si>
    <t>Ins_V10_J150_T10_R60_B10_W4 (1)</t>
  </si>
  <si>
    <t>Ins_V10_J150_T10_R60_B10_W4 (2)</t>
  </si>
  <si>
    <t>Ins_V10_J150_T10_R60_B10_W4 (3)</t>
  </si>
  <si>
    <t>Ins_V10_J150_T10_R60_B10_W4 (4)</t>
  </si>
  <si>
    <t>Ins_V10_J150_T10_R60_B10_W4 (5)</t>
  </si>
  <si>
    <t>Ins_V10_J150_T10_R60_B10_W4 (6)</t>
  </si>
  <si>
    <t>Ins_V10_J150_T10_R60_B10_W4 (7)</t>
  </si>
  <si>
    <t>Ins_V10_J150_T10_R60_B10_W4 (8)</t>
  </si>
  <si>
    <t>Ins_V10_J150_T10_R60_B10_W4 (9)</t>
  </si>
  <si>
    <t>Ins_V10_J150_T10_R60_B10_W4 (10)</t>
  </si>
  <si>
    <t>Ins_V10_J150_T20_R60_B10_W1 (1)</t>
  </si>
  <si>
    <t>Ins_V10_J150_T20_R60_B10_W1 (2)</t>
  </si>
  <si>
    <t>Ins_V10_J150_T20_R60_B10_W1 (3)</t>
  </si>
  <si>
    <t>Ins_V10_J150_T20_R60_B10_W1 (4)</t>
  </si>
  <si>
    <t>Ins_V10_J150_T20_R60_B10_W1 (5)</t>
  </si>
  <si>
    <t>Ins_V10_J150_T20_R60_B10_W1 (6)</t>
  </si>
  <si>
    <t>Ins_V10_J150_T20_R60_B10_W1 (7)</t>
  </si>
  <si>
    <t>Ins_V10_J150_T20_R60_B10_W1 (8)</t>
  </si>
  <si>
    <t>Ins_V10_J150_T20_R60_B10_W1 (9)</t>
  </si>
  <si>
    <t>Ins_V10_J150_T20_R60_B10_W1 (10)</t>
  </si>
  <si>
    <t>Ins_V10_J150_T20_R60_B10_W2 (1)</t>
  </si>
  <si>
    <t>Ins_V10_J150_T20_R60_B10_W2 (2)</t>
  </si>
  <si>
    <t>Ins_V10_J150_T20_R60_B10_W2 (3)</t>
  </si>
  <si>
    <t>Ins_V10_J150_T20_R60_B10_W2 (4)</t>
  </si>
  <si>
    <t>Ins_V10_J150_T20_R60_B10_W2 (5)</t>
  </si>
  <si>
    <t>Ins_V10_J150_T20_R60_B10_W2 (6)</t>
  </si>
  <si>
    <t>Ins_V10_J150_T20_R60_B10_W2 (7)</t>
  </si>
  <si>
    <t>Ins_V10_J150_T20_R60_B10_W2 (8)</t>
  </si>
  <si>
    <t>Ins_V10_J150_T20_R60_B10_W2 (9)</t>
  </si>
  <si>
    <t>Ins_V10_J150_T20_R60_B10_W2 (10)</t>
  </si>
  <si>
    <t>Ins_V10_J150_T20_R60_B10_W4 (1)</t>
  </si>
  <si>
    <t>Ins_V10_J150_T20_R60_B10_W4 (2)</t>
  </si>
  <si>
    <t>Ins_V10_J150_T20_R60_B10_W4 (3)</t>
  </si>
  <si>
    <t>Ins_V10_J150_T20_R60_B10_W4 (4)</t>
  </si>
  <si>
    <t>Ins_V10_J150_T20_R60_B10_W4 (5)</t>
  </si>
  <si>
    <t>Ins_V10_J150_T20_R60_B10_W4 (6)</t>
  </si>
  <si>
    <t>Ins_V10_J150_T20_R60_B10_W4 (7)</t>
  </si>
  <si>
    <t>Ins_V10_J150_T20_R60_B10_W4 (8)</t>
  </si>
  <si>
    <t>Ins_V10_J150_T20_R60_B10_W4 (9)</t>
  </si>
  <si>
    <t>Ins_V10_J150_T20_R60_B10_W4 (10)</t>
  </si>
  <si>
    <t>Ins_V10_J150_T30_R60_B10_W1 (1)</t>
  </si>
  <si>
    <t>Ins_V10_J150_T30_R60_B10_W1 (2)</t>
  </si>
  <si>
    <t>Ins_V10_J150_T30_R60_B10_W1 (3)</t>
  </si>
  <si>
    <t>Ins_V10_J150_T30_R60_B10_W1 (4)</t>
  </si>
  <si>
    <t>Ins_V10_J150_T30_R60_B10_W1 (5)</t>
  </si>
  <si>
    <t>Ins_V10_J150_T30_R60_B10_W1 (6)</t>
  </si>
  <si>
    <t>Ins_V10_J150_T30_R60_B10_W1 (7)</t>
  </si>
  <si>
    <t>Ins_V10_J150_T30_R60_B10_W1 (8)</t>
  </si>
  <si>
    <t>Ins_V10_J150_T30_R60_B10_W1 (9)</t>
  </si>
  <si>
    <t>Ins_V10_J150_T30_R60_B10_W1 (10)</t>
  </si>
  <si>
    <t>Ins_V10_J150_T30_R60_B10_W2 (1)</t>
  </si>
  <si>
    <t>Ins_V10_J150_T30_R60_B10_W2 (2)</t>
  </si>
  <si>
    <t>Ins_V10_J150_T30_R60_B10_W2 (3)</t>
  </si>
  <si>
    <t>Ins_V10_J150_T30_R60_B10_W2 (4)</t>
  </si>
  <si>
    <t>Ins_V10_J150_T30_R60_B10_W2 (5)</t>
  </si>
  <si>
    <t>Ins_V10_J150_T30_R60_B10_W2 (6)</t>
  </si>
  <si>
    <t>Ins_V10_J150_T30_R60_B10_W2 (7)</t>
  </si>
  <si>
    <t>Ins_V10_J150_T30_R60_B10_W2 (8)</t>
  </si>
  <si>
    <t>Ins_V10_J150_T30_R60_B10_W2 (9)</t>
  </si>
  <si>
    <t>Ins_V10_J150_T30_R60_B10_W2 (10)</t>
  </si>
  <si>
    <t>Ins_V10_J150_T30_R60_B10_W4 (1)</t>
  </si>
  <si>
    <t>Ins_V10_J150_T30_R60_B10_W4 (2)</t>
  </si>
  <si>
    <t>Ins_V10_J150_T30_R60_B10_W4 (3)</t>
  </si>
  <si>
    <t>Ins_V10_J150_T30_R60_B10_W4 (4)</t>
  </si>
  <si>
    <t>Ins_V10_J150_T30_R60_B10_W4 (5)</t>
  </si>
  <si>
    <t>Ins_V10_J150_T30_R60_B10_W4 (6)</t>
  </si>
  <si>
    <t>Ins_V10_J150_T30_R60_B10_W4 (7)</t>
  </si>
  <si>
    <t>Ins_V10_J150_T30_R60_B10_W4 (8)</t>
  </si>
  <si>
    <t>Ins_V10_J150_T30_R60_B10_W4 (9)</t>
  </si>
  <si>
    <t>Ins_V10_J150_T30_R60_B10_W4 (10)</t>
  </si>
  <si>
    <t>Ins_V2_J200_T10_R60_B10_W1 (1)</t>
  </si>
  <si>
    <t>Ins_V2_J200_T10_R60_B10_W1 (2)</t>
  </si>
  <si>
    <t>Ins_V2_J200_T10_R60_B10_W1 (3)</t>
  </si>
  <si>
    <t>Ins_V2_J200_T10_R60_B10_W1 (4)</t>
  </si>
  <si>
    <t>Ins_V2_J200_T10_R60_B10_W1 (5)</t>
  </si>
  <si>
    <t>Ins_V2_J200_T10_R60_B10_W1 (6)</t>
  </si>
  <si>
    <t>Ins_V2_J200_T10_R60_B10_W1 (7)</t>
  </si>
  <si>
    <t>Ins_V2_J200_T10_R60_B10_W1 (8)</t>
  </si>
  <si>
    <t>Ins_V2_J200_T10_R60_B10_W1 (9)</t>
  </si>
  <si>
    <t>Ins_V2_J200_T10_R60_B10_W1 (10)</t>
  </si>
  <si>
    <t>Ins_V2_J200_T10_R60_B10_W2 (1)</t>
  </si>
  <si>
    <t>Ins_V2_J200_T10_R60_B10_W2 (2)</t>
  </si>
  <si>
    <t>Ins_V2_J200_T10_R60_B10_W2 (3)</t>
  </si>
  <si>
    <t>Ins_V2_J200_T10_R60_B10_W2 (4)</t>
  </si>
  <si>
    <t>Ins_V2_J200_T10_R60_B10_W2 (5)</t>
  </si>
  <si>
    <t>Ins_V2_J200_T10_R60_B10_W2 (6)</t>
  </si>
  <si>
    <t>Ins_V2_J200_T10_R60_B10_W2 (7)</t>
  </si>
  <si>
    <t>Ins_V2_J200_T10_R60_B10_W2 (8)</t>
  </si>
  <si>
    <t>Ins_V2_J200_T10_R60_B10_W2 (9)</t>
  </si>
  <si>
    <t>Ins_V2_J200_T10_R60_B10_W2 (10)</t>
  </si>
  <si>
    <t>Ins_V2_J200_T10_R60_B10_W4 (1)</t>
  </si>
  <si>
    <t>Ins_V2_J200_T10_R60_B10_W4 (2)</t>
  </si>
  <si>
    <t>Ins_V2_J200_T10_R60_B10_W4 (3)</t>
  </si>
  <si>
    <t>Ins_V2_J200_T10_R60_B10_W4 (4)</t>
  </si>
  <si>
    <t>Ins_V2_J200_T10_R60_B10_W4 (5)</t>
  </si>
  <si>
    <t>Ins_V2_J200_T10_R60_B10_W4 (6)</t>
  </si>
  <si>
    <t>Ins_V2_J200_T10_R60_B10_W4 (7)</t>
  </si>
  <si>
    <t>Ins_V2_J200_T10_R60_B10_W4 (8)</t>
  </si>
  <si>
    <t>Ins_V2_J200_T10_R60_B10_W4 (9)</t>
  </si>
  <si>
    <t>Ins_V2_J200_T10_R60_B10_W4 (10)</t>
  </si>
  <si>
    <t>Ins_V2_J200_T20_R60_B10_W1 (1)</t>
  </si>
  <si>
    <t>Ins_V2_J200_T20_R60_B10_W1 (2)</t>
  </si>
  <si>
    <t>Ins_V2_J200_T20_R60_B10_W1 (3)</t>
  </si>
  <si>
    <t>Ins_V2_J200_T20_R60_B10_W1 (4)</t>
  </si>
  <si>
    <t>Ins_V2_J200_T20_R60_B10_W1 (5)</t>
  </si>
  <si>
    <t>Ins_V2_J200_T20_R60_B10_W1 (6)</t>
  </si>
  <si>
    <t>Ins_V2_J200_T20_R60_B10_W1 (7)</t>
  </si>
  <si>
    <t>Ins_V2_J200_T20_R60_B10_W1 (8)</t>
  </si>
  <si>
    <t>Ins_V2_J200_T20_R60_B10_W1 (9)</t>
  </si>
  <si>
    <t>Ins_V2_J200_T20_R60_B10_W1 (10)</t>
  </si>
  <si>
    <t>Ins_V2_J200_T20_R60_B10_W2 (1)</t>
  </si>
  <si>
    <t>Ins_V2_J200_T20_R60_B10_W2 (2)</t>
  </si>
  <si>
    <t>Ins_V2_J200_T20_R60_B10_W2 (3)</t>
  </si>
  <si>
    <t>Ins_V2_J200_T20_R60_B10_W2 (4)</t>
  </si>
  <si>
    <t>Ins_V2_J200_T20_R60_B10_W2 (5)</t>
  </si>
  <si>
    <t>Ins_V2_J200_T20_R60_B10_W2 (6)</t>
  </si>
  <si>
    <t>Ins_V2_J200_T20_R60_B10_W2 (7)</t>
  </si>
  <si>
    <t>Ins_V2_J200_T20_R60_B10_W2 (8)</t>
  </si>
  <si>
    <t>Ins_V2_J200_T20_R60_B10_W2 (9)</t>
  </si>
  <si>
    <t>Ins_V2_J200_T20_R60_B10_W2 (10)</t>
  </si>
  <si>
    <t>Ins_V2_J200_T20_R60_B10_W4 (1)</t>
  </si>
  <si>
    <t>Ins_V2_J200_T20_R60_B10_W4 (2)</t>
  </si>
  <si>
    <t>Ins_V2_J200_T20_R60_B10_W4 (3)</t>
  </si>
  <si>
    <t>Ins_V2_J200_T20_R60_B10_W4 (4)</t>
  </si>
  <si>
    <t>Ins_V2_J200_T20_R60_B10_W4 (5)</t>
  </si>
  <si>
    <t>Ins_V2_J200_T20_R60_B10_W4 (6)</t>
  </si>
  <si>
    <t>Ins_V2_J200_T20_R60_B10_W4 (7)</t>
  </si>
  <si>
    <t>Ins_V2_J200_T20_R60_B10_W4 (8)</t>
  </si>
  <si>
    <t>Ins_V2_J200_T20_R60_B10_W4 (9)</t>
  </si>
  <si>
    <t>Ins_V2_J200_T20_R60_B10_W4 (10)</t>
  </si>
  <si>
    <t>Ins_V2_J200_T30_R60_B10_W1 (1)</t>
  </si>
  <si>
    <t>Ins_V2_J200_T30_R60_B10_W1 (2)</t>
  </si>
  <si>
    <t>Ins_V2_J200_T30_R60_B10_W1 (3)</t>
  </si>
  <si>
    <t>Ins_V2_J200_T30_R60_B10_W1 (4)</t>
  </si>
  <si>
    <t>Ins_V2_J200_T30_R60_B10_W1 (5)</t>
  </si>
  <si>
    <t>Ins_V2_J200_T30_R60_B10_W1 (6)</t>
  </si>
  <si>
    <t>Ins_V2_J200_T30_R60_B10_W1 (7)</t>
  </si>
  <si>
    <t>Ins_V2_J200_T30_R60_B10_W1 (8)</t>
  </si>
  <si>
    <t>Ins_V2_J200_T30_R60_B10_W1 (9)</t>
  </si>
  <si>
    <t>Ins_V2_J200_T30_R60_B10_W1 (10)</t>
  </si>
  <si>
    <t>Ins_V2_J200_T30_R60_B10_W2 (1)</t>
  </si>
  <si>
    <t>Ins_V2_J200_T30_R60_B10_W2 (2)</t>
  </si>
  <si>
    <t>Ins_V2_J200_T30_R60_B10_W2 (3)</t>
  </si>
  <si>
    <t>Ins_V2_J200_T30_R60_B10_W2 (4)</t>
  </si>
  <si>
    <t>Ins_V2_J200_T30_R60_B10_W2 (5)</t>
  </si>
  <si>
    <t>Ins_V2_J200_T30_R60_B10_W2 (6)</t>
  </si>
  <si>
    <t>Ins_V2_J200_T30_R60_B10_W2 (7)</t>
  </si>
  <si>
    <t>Ins_V2_J200_T30_R60_B10_W2 (8)</t>
  </si>
  <si>
    <t>Ins_V2_J200_T30_R60_B10_W2 (9)</t>
  </si>
  <si>
    <t>Ins_V2_J200_T30_R60_B10_W2 (10)</t>
  </si>
  <si>
    <t>Ins_V2_J200_T30_R60_B10_W4 (1)</t>
  </si>
  <si>
    <t>Ins_V2_J200_T30_R60_B10_W4 (2)</t>
  </si>
  <si>
    <t>Ins_V2_J200_T30_R60_B10_W4 (3)</t>
  </si>
  <si>
    <t>Ins_V2_J200_T30_R60_B10_W4 (4)</t>
  </si>
  <si>
    <t>Ins_V2_J200_T30_R60_B10_W4 (5)</t>
  </si>
  <si>
    <t>Ins_V2_J200_T30_R60_B10_W4 (6)</t>
  </si>
  <si>
    <t>Ins_V2_J200_T30_R60_B10_W4 (7)</t>
  </si>
  <si>
    <t>Ins_V2_J200_T30_R60_B10_W4 (8)</t>
  </si>
  <si>
    <t>Ins_V2_J200_T30_R60_B10_W4 (9)</t>
  </si>
  <si>
    <t>Ins_V2_J200_T30_R60_B10_W4 (10)</t>
  </si>
  <si>
    <t>Ins_V5_J200_T10_R60_B10_W1 (1)</t>
  </si>
  <si>
    <t>Ins_V5_J200_T10_R60_B10_W1 (2)</t>
  </si>
  <si>
    <t>Ins_V5_J200_T10_R60_B10_W1 (3)</t>
  </si>
  <si>
    <t>Ins_V5_J200_T10_R60_B10_W1 (4)</t>
  </si>
  <si>
    <t>Ins_V5_J200_T10_R60_B10_W1 (5)</t>
  </si>
  <si>
    <t>Ins_V5_J200_T10_R60_B10_W1 (6)</t>
  </si>
  <si>
    <t>Ins_V5_J200_T10_R60_B10_W1 (7)</t>
  </si>
  <si>
    <t>Ins_V5_J200_T10_R60_B10_W1 (8)</t>
  </si>
  <si>
    <t>Ins_V5_J200_T10_R60_B10_W1 (9)</t>
  </si>
  <si>
    <t>Ins_V5_J200_T10_R60_B10_W1 (10)</t>
  </si>
  <si>
    <t>Ins_V5_J200_T10_R60_B10_W2 (1)</t>
  </si>
  <si>
    <t>Ins_V5_J200_T10_R60_B10_W2 (2)</t>
  </si>
  <si>
    <t>Ins_V5_J200_T10_R60_B10_W2 (3)</t>
  </si>
  <si>
    <t>Ins_V5_J200_T10_R60_B10_W2 (4)</t>
  </si>
  <si>
    <t>Ins_V5_J200_T10_R60_B10_W2 (5)</t>
  </si>
  <si>
    <t>Ins_V5_J200_T10_R60_B10_W2 (6)</t>
  </si>
  <si>
    <t>Ins_V5_J200_T10_R60_B10_W2 (7)</t>
  </si>
  <si>
    <t>Ins_V5_J200_T10_R60_B10_W2 (8)</t>
  </si>
  <si>
    <t>Ins_V5_J200_T10_R60_B10_W2 (9)</t>
  </si>
  <si>
    <t>Ins_V5_J200_T10_R60_B10_W2 (10)</t>
  </si>
  <si>
    <t>Ins_V5_J200_T10_R60_B10_W4 (1)</t>
  </si>
  <si>
    <t>Ins_V5_J200_T10_R60_B10_W4 (2)</t>
  </si>
  <si>
    <t>Ins_V5_J200_T10_R60_B10_W4 (3)</t>
  </si>
  <si>
    <t>Ins_V5_J200_T10_R60_B10_W4 (4)</t>
  </si>
  <si>
    <t>Ins_V5_J200_T10_R60_B10_W4 (5)</t>
  </si>
  <si>
    <t>Ins_V5_J200_T10_R60_B10_W4 (6)</t>
  </si>
  <si>
    <t>Ins_V5_J200_T10_R60_B10_W4 (7)</t>
  </si>
  <si>
    <t>Ins_V5_J200_T10_R60_B10_W4 (8)</t>
  </si>
  <si>
    <t>Ins_V5_J200_T10_R60_B10_W4 (9)</t>
  </si>
  <si>
    <t>Ins_V5_J200_T10_R60_B10_W4 (10)</t>
  </si>
  <si>
    <t>Ins_V5_J200_T20_R60_B10_W1 (1)</t>
  </si>
  <si>
    <t>Ins_V5_J200_T20_R60_B10_W1 (2)</t>
  </si>
  <si>
    <t>Ins_V5_J200_T20_R60_B10_W1 (3)</t>
  </si>
  <si>
    <t>Ins_V5_J200_T20_R60_B10_W1 (4)</t>
  </si>
  <si>
    <t>Ins_V5_J200_T20_R60_B10_W1 (5)</t>
  </si>
  <si>
    <t>Ins_V5_J200_T20_R60_B10_W1 (6)</t>
  </si>
  <si>
    <t>Ins_V5_J200_T20_R60_B10_W1 (7)</t>
  </si>
  <si>
    <t>Ins_V5_J200_T20_R60_B10_W1 (8)</t>
  </si>
  <si>
    <t>Ins_V5_J200_T20_R60_B10_W1 (9)</t>
  </si>
  <si>
    <t>Ins_V5_J200_T20_R60_B10_W1 (10)</t>
  </si>
  <si>
    <t>Ins_V5_J200_T20_R60_B10_W2 (6)</t>
  </si>
  <si>
    <t>Ins_V5_J200_T20_R60_B10_W2 (7)</t>
  </si>
  <si>
    <t>Ins_V5_J200_T20_R60_B10_W2 (8)</t>
  </si>
  <si>
    <t>Ins_V5_J200_T20_R60_B10_W2 (9)</t>
  </si>
  <si>
    <t>Ins_V5_J200_T20_R60_B10_W2 (10)</t>
  </si>
  <si>
    <t>Ins_V5_J200_T20_R60_B10_W4 (2)</t>
  </si>
  <si>
    <t>Ins_V5_J200_T20_R60_B10_W4 (3)</t>
  </si>
  <si>
    <t>Ins_V5_J200_T20_R60_B10_W4 (4)</t>
  </si>
  <si>
    <t>Ins_V5_J200_T20_R60_B10_W4 (5)</t>
  </si>
  <si>
    <t>Ins_V5_J200_T20_R60_B10_W4 (6)</t>
  </si>
  <si>
    <t>Ins_V5_J200_T20_R60_B10_W4 (7)</t>
  </si>
  <si>
    <t>Ins_V5_J200_T20_R60_B10_W4 (8)</t>
  </si>
  <si>
    <t>Ins_V5_J200_T20_R60_B10_W4 (9)</t>
  </si>
  <si>
    <t>Ins_V5_J200_T20_R60_B10_W4 (10)</t>
  </si>
  <si>
    <t>Ins_V5_J200_T30_R60_B10_W1 (1)</t>
  </si>
  <si>
    <t>Ins_V5_J200_T30_R60_B10_W1 (2)</t>
  </si>
  <si>
    <t>Ins_V5_J200_T30_R60_B10_W1 (3)</t>
  </si>
  <si>
    <t>Ins_V5_J200_T30_R60_B10_W1 (4)</t>
  </si>
  <si>
    <t>Ins_V5_J200_T30_R60_B10_W1 (5)</t>
  </si>
  <si>
    <t>Ins_V5_J200_T30_R60_B10_W1 (6)</t>
  </si>
  <si>
    <t>Ins_V5_J200_T30_R60_B10_W1 (7)</t>
  </si>
  <si>
    <t>Ins_V5_J200_T30_R60_B10_W1 (8)</t>
  </si>
  <si>
    <t>Ins_V5_J200_T30_R60_B10_W1 (9)</t>
  </si>
  <si>
    <t>Ins_V5_J200_T30_R60_B10_W1 (10)</t>
  </si>
  <si>
    <t>Ins_V5_J200_T30_R60_B10_W2 (1)</t>
  </si>
  <si>
    <t>Ins_V5_J200_T30_R60_B10_W2 (2)</t>
  </si>
  <si>
    <t>Ins_V5_J200_T30_R60_B10_W2 (3)</t>
  </si>
  <si>
    <t>Ins_V5_J200_T30_R60_B10_W2 (4)</t>
  </si>
  <si>
    <t>Ins_V5_J200_T30_R60_B10_W2 (5)</t>
  </si>
  <si>
    <t>Ins_V5_J200_T30_R60_B10_W2 (6)</t>
  </si>
  <si>
    <t>Ins_V5_J200_T30_R60_B10_W2 (7)</t>
  </si>
  <si>
    <t>Ins_V5_J200_T30_R60_B10_W2 (8)</t>
  </si>
  <si>
    <t>Ins_V5_J200_T30_R60_B10_W2 (9)</t>
  </si>
  <si>
    <t>Ins_V5_J200_T30_R60_B10_W2 (10)</t>
  </si>
  <si>
    <t>Ins_V5_J200_T30_R60_B10_W4 (1)</t>
  </si>
  <si>
    <t>Ins_V5_J200_T30_R60_B10_W4 (2)</t>
  </si>
  <si>
    <t>Ins_V5_J200_T30_R60_B10_W4 (3)</t>
  </si>
  <si>
    <t>Ins_V5_J200_T30_R60_B10_W4 (4)</t>
  </si>
  <si>
    <t>Ins_V5_J200_T30_R60_B10_W4 (5)</t>
  </si>
  <si>
    <t>Ins_V5_J200_T30_R60_B10_W4 (6)</t>
  </si>
  <si>
    <t>Ins_V5_J200_T30_R60_B10_W4 (7)</t>
  </si>
  <si>
    <t>Ins_V5_J200_T30_R60_B10_W4 (8)</t>
  </si>
  <si>
    <t>Ins_V5_J200_T30_R60_B10_W4 (9)</t>
  </si>
  <si>
    <t>Ins_V5_J200_T30_R60_B10_W4 (10)</t>
  </si>
  <si>
    <t>Ins_V10_J200_T10_R60_B10_W1 (1)</t>
  </si>
  <si>
    <t>Ins_V10_J200_T10_R60_B10_W1 (2)</t>
  </si>
  <si>
    <t>Ins_V10_J200_T10_R60_B10_W1 (3)</t>
  </si>
  <si>
    <t>Ins_V10_J200_T10_R60_B10_W1 (4)</t>
  </si>
  <si>
    <t>Ins_V10_J200_T10_R60_B10_W1 (5)</t>
  </si>
  <si>
    <t>Ins_V10_J200_T10_R60_B10_W1 (6)</t>
  </si>
  <si>
    <t>Ins_V10_J200_T10_R60_B10_W1 (7)</t>
  </si>
  <si>
    <t>Ins_V10_J200_T10_R60_B10_W1 (8)</t>
  </si>
  <si>
    <t>Ins_V10_J200_T10_R60_B10_W1 (9)</t>
  </si>
  <si>
    <t>Ins_V10_J200_T10_R60_B10_W1 (10)</t>
  </si>
  <si>
    <t>Ins_V10_J200_T10_R60_B10_W2 (1)</t>
  </si>
  <si>
    <t>Ins_V10_J200_T10_R60_B10_W2 (2)</t>
  </si>
  <si>
    <t>Ins_V10_J200_T10_R60_B10_W2 (3)</t>
  </si>
  <si>
    <t>Ins_V10_J200_T10_R60_B10_W2 (4)</t>
  </si>
  <si>
    <t>Ins_V10_J200_T10_R60_B10_W2 (5)</t>
  </si>
  <si>
    <t>Ins_V10_J200_T10_R60_B10_W2 (6)</t>
  </si>
  <si>
    <t>Ins_V10_J200_T10_R60_B10_W2 (7)</t>
  </si>
  <si>
    <t>Ins_V10_J200_T10_R60_B10_W2 (8)</t>
  </si>
  <si>
    <t>Ins_V10_J200_T10_R60_B10_W2 (9)</t>
  </si>
  <si>
    <t>Ins_V10_J200_T10_R60_B10_W2 (10)</t>
  </si>
  <si>
    <t>Ins_V10_J200_T10_R60_B10_W4 (1)</t>
  </si>
  <si>
    <t>Ins_V10_J200_T10_R60_B10_W4 (2)</t>
  </si>
  <si>
    <t>Ins_V10_J200_T10_R60_B10_W4 (3)</t>
  </si>
  <si>
    <t>Ins_V10_J200_T10_R60_B10_W4 (4)</t>
  </si>
  <si>
    <t>Ins_V10_J200_T10_R60_B10_W4 (5)</t>
  </si>
  <si>
    <t>Ins_V10_J200_T10_R60_B10_W4 (6)</t>
  </si>
  <si>
    <t>Ins_V10_J200_T10_R60_B10_W4 (7)</t>
  </si>
  <si>
    <t>Ins_V10_J200_T10_R60_B10_W4 (8)</t>
  </si>
  <si>
    <t>Ins_V10_J200_T10_R60_B10_W4 (9)</t>
  </si>
  <si>
    <t>Ins_V10_J200_T10_R60_B10_W4 (10)</t>
  </si>
  <si>
    <t>Ins_V10_J200_T20_R60_B10_W1 (1)</t>
  </si>
  <si>
    <t>Ins_V10_J200_T20_R60_B10_W1 (2)</t>
  </si>
  <si>
    <t>Ins_V10_J200_T20_R60_B10_W1 (3)</t>
  </si>
  <si>
    <t>Ins_V10_J200_T20_R60_B10_W1 (4)</t>
  </si>
  <si>
    <t>Ins_V10_J200_T20_R60_B10_W1 (5)</t>
  </si>
  <si>
    <t>Ins_V10_J200_T20_R60_B10_W1 (6)</t>
  </si>
  <si>
    <t>Ins_V10_J200_T20_R60_B10_W1 (7)</t>
  </si>
  <si>
    <t>Ins_V10_J200_T20_R60_B10_W1 (8)</t>
  </si>
  <si>
    <t>Ins_V10_J200_T20_R60_B10_W1 (9)</t>
  </si>
  <si>
    <t>Ins_V10_J200_T20_R60_B10_W1 (10)</t>
  </si>
  <si>
    <t>Ins_V10_J200_T20_R60_B10_W2 (1)</t>
  </si>
  <si>
    <t>Ins_V10_J200_T20_R60_B10_W2 (2)</t>
  </si>
  <si>
    <t>Ins_V10_J200_T20_R60_B10_W2 (3)</t>
  </si>
  <si>
    <t>Ins_V10_J200_T20_R60_B10_W2 (4)</t>
  </si>
  <si>
    <t>Ins_V10_J200_T20_R60_B10_W2 (5)</t>
  </si>
  <si>
    <t>Ins_V10_J200_T20_R60_B10_W2 (6)</t>
  </si>
  <si>
    <t>Ins_V10_J200_T20_R60_B10_W2 (7)</t>
  </si>
  <si>
    <t>Ins_V10_J200_T20_R60_B10_W2 (8)</t>
  </si>
  <si>
    <t>Ins_V10_J200_T20_R60_B10_W2 (9)</t>
  </si>
  <si>
    <t>Ins_V10_J200_T20_R60_B10_W2 (10)</t>
  </si>
  <si>
    <t>Ins_V10_J200_T20_R60_B10_W4 (1)</t>
  </si>
  <si>
    <t>Ins_V10_J200_T20_R60_B10_W4 (2)</t>
  </si>
  <si>
    <t>Ins_V10_J200_T20_R60_B10_W4 (3)</t>
  </si>
  <si>
    <t>Ins_V10_J200_T20_R60_B10_W4 (4)</t>
  </si>
  <si>
    <t>Ins_V10_J200_T20_R60_B10_W4 (5)</t>
  </si>
  <si>
    <t>Ins_V10_J200_T20_R60_B10_W4 (6)</t>
  </si>
  <si>
    <t>Ins_V10_J200_T20_R60_B10_W4 (7)</t>
  </si>
  <si>
    <t>Ins_V10_J200_T20_R60_B10_W4 (8)</t>
  </si>
  <si>
    <t>Ins_V10_J200_T20_R60_B10_W4 (9)</t>
  </si>
  <si>
    <t>Ins_V10_J200_T20_R60_B10_W4 (10)</t>
  </si>
  <si>
    <t>Ins_V10_J200_T30_R60_B10_W1 (1)</t>
  </si>
  <si>
    <t>Ins_V10_J200_T30_R60_B10_W1 (2)</t>
  </si>
  <si>
    <t>Ins_V10_J200_T30_R60_B10_W1 (3)</t>
  </si>
  <si>
    <t>Ins_V10_J200_T30_R60_B10_W1 (4)</t>
  </si>
  <si>
    <t>Ins_V10_J200_T30_R60_B10_W1 (5)</t>
  </si>
  <si>
    <t>Ins_V10_J200_T30_R60_B10_W1 (6)</t>
  </si>
  <si>
    <t>Ins_V10_J200_T30_R60_B10_W1 (7)</t>
  </si>
  <si>
    <t>Ins_V10_J200_T30_R60_B10_W1 (8)</t>
  </si>
  <si>
    <t>Ins_V10_J200_T30_R60_B10_W1 (9)</t>
  </si>
  <si>
    <t>Ins_V10_J200_T30_R60_B10_W1 (10)</t>
  </si>
  <si>
    <t>Ins_V10_J200_T30_R60_B10_W2 (1)</t>
  </si>
  <si>
    <t>Ins_V10_J200_T30_R60_B10_W2 (2)</t>
  </si>
  <si>
    <t>Ins_V10_J200_T30_R60_B10_W2 (3)</t>
  </si>
  <si>
    <t>Ins_V10_J200_T30_R60_B10_W2 (4)</t>
  </si>
  <si>
    <t>Ins_V10_J200_T30_R60_B10_W2 (5)</t>
  </si>
  <si>
    <t>Ins_V10_J200_T30_R60_B10_W2 (6)</t>
  </si>
  <si>
    <t>Ins_V10_J200_T30_R60_B10_W2 (7)</t>
  </si>
  <si>
    <t>Ins_V10_J200_T30_R60_B10_W2 (8)</t>
  </si>
  <si>
    <t>Ins_V10_J200_T30_R60_B10_W2 (9)</t>
  </si>
  <si>
    <t>Ins_V10_J200_T30_R60_B10_W2 (10)</t>
  </si>
  <si>
    <t>Ins_V10_J200_T30_R60_B10_W4 (1)</t>
  </si>
  <si>
    <t>Ins_V10_J200_T30_R60_B10_W4 (2)</t>
  </si>
  <si>
    <t>Ins_V10_J200_T30_R60_B10_W4 (3)</t>
  </si>
  <si>
    <t>Ins_V10_J200_T30_R60_B10_W4 (4)</t>
  </si>
  <si>
    <t>Ins_V10_J200_T30_R60_B10_W4 (5)</t>
  </si>
  <si>
    <t>Ins_V10_J200_T30_R60_B10_W4 (6)</t>
  </si>
  <si>
    <t>Ins_V10_J200_T30_R60_B10_W4 (7)</t>
  </si>
  <si>
    <t>Ins_V10_J200_T30_R60_B10_W4 (8)</t>
  </si>
  <si>
    <t>Ins_V10_J200_T30_R60_B10_W4 (9)</t>
  </si>
  <si>
    <t>Ins_V10_J200_T30_R60_B10_W4 (10)</t>
  </si>
  <si>
    <t>Size</t>
  </si>
  <si>
    <t>50-2</t>
  </si>
  <si>
    <t>50-5</t>
  </si>
  <si>
    <t>50-10</t>
  </si>
  <si>
    <t>100-2</t>
  </si>
  <si>
    <t>100-5</t>
  </si>
  <si>
    <t>100-10</t>
  </si>
  <si>
    <t>150-2</t>
  </si>
  <si>
    <t>150-5</t>
  </si>
  <si>
    <t>150-10</t>
  </si>
  <si>
    <t>200-2</t>
  </si>
  <si>
    <t>200-5</t>
  </si>
  <si>
    <t>200-10</t>
  </si>
  <si>
    <t>#</t>
  </si>
  <si>
    <t>Column1</t>
  </si>
  <si>
    <t>Total time</t>
  </si>
  <si>
    <t>Average Relative gap</t>
  </si>
  <si>
    <t>Relative gap</t>
  </si>
  <si>
    <t>Time of BPP (out of 600)</t>
  </si>
  <si>
    <t>Total time (BPP+Pm+SPm)</t>
  </si>
  <si>
    <t>Remaining time</t>
  </si>
  <si>
    <t>If Optimal solution is not found</t>
  </si>
  <si>
    <t>Time for UB</t>
  </si>
  <si>
    <t xml:space="preserve">Time for feasibility check </t>
  </si>
  <si>
    <t>If FCF couldn't be solve in 60 sec</t>
  </si>
  <si>
    <t>Number of recalled FCF</t>
  </si>
  <si>
    <t>Copy UB,LB, Gap, Spent time for feasibilty, # of recalled FCF, a# of unsolved FCF  in columns Y,Z,AA, AB, AC and AD</t>
  </si>
  <si>
    <t>Problamatic case (if FCF3 not solved and gap gap is zero)</t>
  </si>
  <si>
    <t xml:space="preserve">if FCF3 not solved </t>
  </si>
  <si>
    <t>If CBBP(2) is recalled</t>
  </si>
  <si>
    <t>If heuristic is recalled</t>
  </si>
  <si>
    <t>Problamatic case based on heuristic</t>
  </si>
  <si>
    <t>Real gap</t>
  </si>
  <si>
    <t>Copy of original problamatic cases</t>
  </si>
  <si>
    <t>e</t>
  </si>
  <si>
    <t>LB_swap</t>
  </si>
  <si>
    <t>LB_init</t>
  </si>
  <si>
    <t>UB_init</t>
  </si>
  <si>
    <t>d</t>
  </si>
  <si>
    <t>If the the instance is sloved in preprocessing</t>
  </si>
  <si>
    <t>A-BGAP +LB+ UB (Just on remaining instances)</t>
  </si>
  <si>
    <t>UB (A-BGAP +LB+ UB)</t>
  </si>
  <si>
    <t>LB (A-BGAP +LB+ UB)</t>
  </si>
  <si>
    <t>Gap (A-BGAP +LB+ UB)</t>
  </si>
  <si>
    <t>Time (A-BGAP +LB+ UB)</t>
  </si>
  <si>
    <t>Time(A-BGAP)</t>
  </si>
  <si>
    <t>Gap(A-BGAP)</t>
  </si>
  <si>
    <t>LB(A-BGAP)</t>
  </si>
  <si>
    <t>UB(A-BGAP)</t>
  </si>
  <si>
    <t>3S-MH (Just on remaining instances)</t>
  </si>
  <si>
    <t>UB (3S-MH)</t>
  </si>
  <si>
    <t>LB (3S-MH)</t>
  </si>
  <si>
    <t>Gap (3S-MH)</t>
  </si>
  <si>
    <t>Time (3S-MH)</t>
  </si>
  <si>
    <t>MILP+LB+UB (Just on remaining instances)</t>
  </si>
  <si>
    <t>UB (MILP+LB+UB)</t>
  </si>
  <si>
    <t>LB (MILP+LB+UB)</t>
  </si>
  <si>
    <t>Gap (MILP+LB+UB)</t>
  </si>
  <si>
    <t>Time (MILP+LB+UB)</t>
  </si>
  <si>
    <t>LBBD (FBPP) (Just on remaining instances)</t>
  </si>
  <si>
    <t>UB (LBBD (FBPP))</t>
  </si>
  <si>
    <t>LB (LBBD (FBPP))</t>
  </si>
  <si>
    <t>Gap (LBBD (FBPP))</t>
  </si>
  <si>
    <t>Time (LBBD (FBPP))</t>
  </si>
  <si>
    <t>UB (LBBD (CBPP))</t>
  </si>
  <si>
    <t>LB (LBBD (CBPP))</t>
  </si>
  <si>
    <t>Gap (LBBD (CBPP))</t>
  </si>
  <si>
    <t>Time (LBBD (CBPP))</t>
  </si>
  <si>
    <t>LBBD (CBPP) (Just on remaining instances)</t>
  </si>
  <si>
    <t>LBBD (CBPP-light) (Just on remaining instances)</t>
  </si>
  <si>
    <t>UB (LBBD (CBPP-light))</t>
  </si>
  <si>
    <t>LB (LBBD (CBPP-light))</t>
  </si>
  <si>
    <t>Gap (LBBD (CBPP-light))</t>
  </si>
  <si>
    <t>Time (LBBD (CBPP-light))</t>
  </si>
  <si>
    <t>Time spent on Preprocessing</t>
  </si>
  <si>
    <t>Ins_V20_J300_T30_R60_B10_W1 (1)</t>
  </si>
  <si>
    <t>Ins_V20_J300_T30_R60_B10_W1 (2)</t>
  </si>
  <si>
    <t>Ins_V20_J300_T30_R60_B10_W1 (3)</t>
  </si>
  <si>
    <t>Ins_V20_J300_T30_R60_B10_W1 (4)</t>
  </si>
  <si>
    <t>Ins_V20_J300_T30_R60_B10_W1 (5)</t>
  </si>
  <si>
    <t>Ins_V20_J300_T30_R60_B10_W1 (6)</t>
  </si>
  <si>
    <t>Ins_V20_J300_T30_R60_B10_W1 (7)</t>
  </si>
  <si>
    <t>Ins_V20_J300_T30_R60_B10_W1 (8)</t>
  </si>
  <si>
    <t>Ins_V20_J300_T30_R60_B10_W1 (9)</t>
  </si>
  <si>
    <t>Ins_V20_J300_T30_R60_B10_W1 (10)</t>
  </si>
  <si>
    <t>Ins_V20_J300_T30_R60_B10_W2 (1)</t>
  </si>
  <si>
    <t>Ins_V20_J300_T30_R60_B10_W2 (2)</t>
  </si>
  <si>
    <t>Ins_V20_J300_T30_R60_B10_W2 (3)</t>
  </si>
  <si>
    <t>Ins_V20_J300_T30_R60_B10_W2 (4)</t>
  </si>
  <si>
    <t>Ins_V20_J300_T30_R60_B10_W2 (5)</t>
  </si>
  <si>
    <t>Ins_V20_J300_T30_R60_B10_W2 (6)</t>
  </si>
  <si>
    <t>Ins_V20_J300_T30_R60_B10_W2 (7)</t>
  </si>
  <si>
    <t>Ins_V20_J300_T30_R60_B10_W2 (8)</t>
  </si>
  <si>
    <t>Ins_V20_J300_T30_R60_B10_W2 (9)</t>
  </si>
  <si>
    <t>Ins_V20_J300_T30_R60_B10_W2 (10)</t>
  </si>
  <si>
    <t>Ins_V20_J300_T30_R60_B10_W4 (1)</t>
  </si>
  <si>
    <t>Ins_V20_J300_T30_R60_B10_W4 (2)</t>
  </si>
  <si>
    <t>Ins_V20_J300_T30_R60_B10_W4 (3)</t>
  </si>
  <si>
    <t>Ins_V20_J300_T30_R60_B10_W4 (4)</t>
  </si>
  <si>
    <t>Ins_V20_J300_T30_R60_B10_W4 (5)</t>
  </si>
  <si>
    <t>Ins_V20_J300_T30_R60_B10_W4 (6)</t>
  </si>
  <si>
    <t>Ins_V20_J300_T30_R60_B10_W4 (7)</t>
  </si>
  <si>
    <t>Ins_V20_J300_T30_R60_B10_W4 (8)</t>
  </si>
  <si>
    <t>Ins_V20_J300_T30_R60_B10_W4 (9)</t>
  </si>
  <si>
    <t>Ins_V20_J300_T30_R60_B10_W4 (10)</t>
  </si>
  <si>
    <t>300-20</t>
  </si>
  <si>
    <t>Time</t>
  </si>
  <si>
    <t>Best LB</t>
  </si>
  <si>
    <t>Relative gap (3S-MH)</t>
  </si>
  <si>
    <t>Relative Gap (A-BGAP +LB+ UB)</t>
  </si>
  <si>
    <t>Relative Gap (LBBD (FBPP))</t>
  </si>
  <si>
    <t>Relative Gap (LBBD (CBPP))</t>
  </si>
  <si>
    <t>Relative Gap (LBBD (CBPP-light))</t>
  </si>
  <si>
    <t>Relative gap (MILP+LB+UB)</t>
  </si>
  <si>
    <t>Relative gap (LBBD-FBPP)</t>
  </si>
  <si>
    <t>Relative gap (LBBD-CBPP)</t>
  </si>
  <si>
    <t>k*</t>
  </si>
  <si>
    <t>A-BGAP (For all instances)</t>
  </si>
  <si>
    <t>UB (BPP-MIP)</t>
  </si>
  <si>
    <t>LB (BPP-MIP)</t>
  </si>
  <si>
    <t>Gap (BPP-MIP)</t>
  </si>
  <si>
    <t>Time (BPP-MIP)</t>
  </si>
  <si>
    <t xml:space="preserve"> BPP-MIP (For all instances)</t>
  </si>
  <si>
    <t>BPP-MIP+LB+UB (Just on remaining instances)</t>
  </si>
  <si>
    <t>UB (BPP-MIP+LB+UB)</t>
  </si>
  <si>
    <t>LB (BPP-MIP+LB+UB)</t>
  </si>
  <si>
    <t>Gap (BPP-MIP+LB+UB)</t>
  </si>
  <si>
    <t>Relative Gap (BPP-MIP+LB+UB)</t>
  </si>
  <si>
    <t>Time (BPP-MIP+LB+UB)</t>
  </si>
  <si>
    <t>b</t>
  </si>
  <si>
    <t>t</t>
  </si>
  <si>
    <t># Swaps (with the initial)</t>
  </si>
  <si>
    <t># swap during horizion</t>
  </si>
  <si>
    <t>Ins_N 200 (1)</t>
  </si>
  <si>
    <t>Ins_N 200 (2)</t>
  </si>
  <si>
    <t>Ins_N 200 (3)</t>
  </si>
  <si>
    <t>Ins_N 200 (4)</t>
  </si>
  <si>
    <t>Ins_N 200 (5)</t>
  </si>
  <si>
    <t># Charging operations (including the first one)</t>
  </si>
  <si>
    <t># charging operations during horizion</t>
  </si>
  <si>
    <t>ASP-OC</t>
  </si>
  <si>
    <t>ASP-BC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</si>
</sst>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EE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medium">
        <color indexed="64"/>
      </right>
      <top style="thin">
        <color rgb="FF8EA9DB"/>
      </top>
      <bottom style="thin">
        <color rgb="FF8EA9DB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5" borderId="14" applyBorder="0" applyAlignment="0" applyProtection="0">
      <alignment horizontal="left"/>
    </xf>
  </cellStyleXfs>
  <cellXfs count="25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2" xfId="1" applyNumberFormat="1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12" xfId="0" applyBorder="1" applyAlignment="1">
      <alignment horizontal="left"/>
    </xf>
    <xf numFmtId="1" fontId="0" fillId="0" borderId="6" xfId="0" applyNumberFormat="1" applyBorder="1" applyAlignment="1">
      <alignment horizontal="center"/>
    </xf>
    <xf numFmtId="2" fontId="3" fillId="0" borderId="2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10" fontId="7" fillId="4" borderId="18" xfId="1" applyNumberFormat="1" applyFont="1" applyFill="1" applyBorder="1" applyAlignment="1">
      <alignment horizontal="center"/>
    </xf>
    <xf numFmtId="0" fontId="7" fillId="4" borderId="18" xfId="1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4" fillId="3" borderId="21" xfId="0" applyNumberFormat="1" applyFont="1" applyFill="1" applyBorder="1" applyAlignment="1">
      <alignment horizontal="center"/>
    </xf>
    <xf numFmtId="2" fontId="4" fillId="3" borderId="16" xfId="0" applyNumberFormat="1" applyFont="1" applyFill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1" fontId="8" fillId="0" borderId="25" xfId="0" applyNumberFormat="1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2" fontId="4" fillId="3" borderId="22" xfId="1" applyNumberFormat="1" applyFont="1" applyFill="1" applyBorder="1" applyAlignment="1">
      <alignment horizontal="center"/>
    </xf>
    <xf numFmtId="2" fontId="4" fillId="0" borderId="22" xfId="1" applyNumberFormat="1" applyFont="1" applyBorder="1" applyAlignment="1">
      <alignment horizontal="center"/>
    </xf>
    <xf numFmtId="2" fontId="4" fillId="0" borderId="23" xfId="1" applyNumberFormat="1" applyFont="1" applyBorder="1" applyAlignment="1">
      <alignment horizontal="center"/>
    </xf>
    <xf numFmtId="1" fontId="4" fillId="3" borderId="22" xfId="1" applyNumberFormat="1" applyFont="1" applyFill="1" applyBorder="1" applyAlignment="1">
      <alignment horizontal="center"/>
    </xf>
    <xf numFmtId="2" fontId="4" fillId="0" borderId="22" xfId="1" applyNumberFormat="1" applyFon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2" fontId="3" fillId="0" borderId="3" xfId="1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" fontId="8" fillId="0" borderId="28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0" fillId="3" borderId="29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7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6" fillId="0" borderId="7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4" fillId="3" borderId="16" xfId="0" applyNumberFormat="1" applyFont="1" applyFill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2" fontId="0" fillId="0" borderId="0" xfId="0" applyNumberFormat="1"/>
    <xf numFmtId="165" fontId="3" fillId="0" borderId="2" xfId="1" applyNumberFormat="1" applyFont="1" applyBorder="1" applyAlignment="1">
      <alignment horizontal="center"/>
    </xf>
    <xf numFmtId="0" fontId="0" fillId="2" borderId="0" xfId="0" applyFill="1"/>
    <xf numFmtId="2" fontId="4" fillId="3" borderId="22" xfId="0" applyNumberFormat="1" applyFont="1" applyFill="1" applyBorder="1" applyAlignment="1">
      <alignment horizontal="center"/>
    </xf>
    <xf numFmtId="2" fontId="4" fillId="0" borderId="22" xfId="0" applyNumberFormat="1" applyFont="1" applyBorder="1" applyAlignment="1">
      <alignment horizontal="center"/>
    </xf>
    <xf numFmtId="2" fontId="4" fillId="0" borderId="23" xfId="0" applyNumberFormat="1" applyFont="1" applyBorder="1" applyAlignment="1">
      <alignment horizontal="center"/>
    </xf>
    <xf numFmtId="1" fontId="4" fillId="3" borderId="21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23" xfId="0" applyBorder="1" applyAlignment="1">
      <alignment horizontal="left"/>
    </xf>
    <xf numFmtId="0" fontId="7" fillId="4" borderId="18" xfId="0" applyFont="1" applyFill="1" applyBorder="1" applyAlignment="1">
      <alignment horizontal="center"/>
    </xf>
    <xf numFmtId="0" fontId="0" fillId="0" borderId="30" xfId="0" applyBorder="1" applyAlignment="1">
      <alignment horizontal="left"/>
    </xf>
    <xf numFmtId="166" fontId="0" fillId="0" borderId="0" xfId="0" applyNumberFormat="1"/>
    <xf numFmtId="2" fontId="3" fillId="0" borderId="2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4" fillId="3" borderId="16" xfId="0" applyNumberFormat="1" applyFont="1" applyFill="1" applyBorder="1" applyAlignment="1">
      <alignment horizontal="center"/>
    </xf>
    <xf numFmtId="166" fontId="4" fillId="0" borderId="16" xfId="0" applyNumberFormat="1" applyFont="1" applyBorder="1" applyAlignment="1">
      <alignment horizontal="center"/>
    </xf>
    <xf numFmtId="166" fontId="4" fillId="0" borderId="18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" fontId="4" fillId="0" borderId="22" xfId="1" applyNumberFormat="1" applyFont="1" applyBorder="1" applyAlignment="1">
      <alignment horizontal="center"/>
    </xf>
    <xf numFmtId="1" fontId="4" fillId="0" borderId="23" xfId="1" applyNumberFormat="1" applyFont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0" xfId="0" applyFont="1"/>
    <xf numFmtId="0" fontId="4" fillId="6" borderId="0" xfId="0" applyFont="1" applyFill="1"/>
    <xf numFmtId="1" fontId="0" fillId="0" borderId="15" xfId="0" applyNumberFormat="1" applyBorder="1" applyAlignment="1">
      <alignment horizontal="center"/>
    </xf>
    <xf numFmtId="167" fontId="0" fillId="0" borderId="0" xfId="1" applyNumberFormat="1" applyFont="1"/>
    <xf numFmtId="10" fontId="0" fillId="0" borderId="0" xfId="1" applyNumberFormat="1" applyFont="1"/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1" fontId="4" fillId="0" borderId="0" xfId="0" applyNumberFormat="1" applyFont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" fontId="4" fillId="0" borderId="23" xfId="1" applyNumberFormat="1" applyFont="1" applyFill="1" applyBorder="1" applyAlignment="1">
      <alignment horizontal="center"/>
    </xf>
    <xf numFmtId="2" fontId="4" fillId="0" borderId="23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4" fillId="3" borderId="31" xfId="1" applyNumberFormat="1" applyFont="1" applyFill="1" applyBorder="1" applyAlignment="1">
      <alignment horizontal="center"/>
    </xf>
    <xf numFmtId="1" fontId="4" fillId="0" borderId="24" xfId="1" applyNumberFormat="1" applyFont="1" applyBorder="1" applyAlignment="1">
      <alignment horizontal="center"/>
    </xf>
    <xf numFmtId="0" fontId="0" fillId="0" borderId="15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1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3" borderId="14" xfId="0" applyNumberFormat="1" applyFont="1" applyFill="1" applyBorder="1" applyAlignment="1">
      <alignment horizontal="center"/>
    </xf>
    <xf numFmtId="1" fontId="4" fillId="3" borderId="15" xfId="0" applyNumberFormat="1" applyFon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1" fontId="4" fillId="3" borderId="10" xfId="0" applyNumberFormat="1" applyFont="1" applyFill="1" applyBorder="1" applyAlignment="1">
      <alignment horizontal="center"/>
    </xf>
    <xf numFmtId="1" fontId="4" fillId="3" borderId="11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0" fontId="10" fillId="4" borderId="2" xfId="1" applyNumberFormat="1" applyFont="1" applyFill="1" applyBorder="1" applyAlignment="1">
      <alignment horizontal="center"/>
    </xf>
    <xf numFmtId="0" fontId="10" fillId="4" borderId="2" xfId="1" applyNumberFormat="1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Border="1" applyAlignment="1"/>
    <xf numFmtId="0" fontId="4" fillId="0" borderId="3" xfId="0" applyFont="1" applyBorder="1" applyAlignment="1"/>
    <xf numFmtId="0" fontId="10" fillId="0" borderId="2" xfId="0" applyFont="1" applyBorder="1" applyAlignment="1">
      <alignment horizontal="center"/>
    </xf>
  </cellXfs>
  <cellStyles count="3">
    <cellStyle name="Difficult instance" xfId="2" xr:uid="{BD08E334-09E2-4F2A-BF32-21F194AD7328}"/>
    <cellStyle name="Normal" xfId="0" builtinId="0"/>
    <cellStyle name="Percent" xfId="1" builtinId="5"/>
  </cellStyles>
  <dxfs count="1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color auto="1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outline="0">
        <left style="medium">
          <color rgb="FF000000"/>
        </left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B5B"/>
      <color rgb="FFC40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ir Hosseini" id="{957578B6-120D-443A-909F-69E56372D134}" userId="S::amir.hosseini@uni-passau.de::c76623d1-6994-46a7-956e-dc91da0a0d29" providerId="AD"/>
  <person displayName="Amir Hosseini" id="{A67AC42A-B200-4DE3-8B92-F69FBA8E9461}" userId="S::amir.hosseini@unipassaude.onmicrosoft.com::c76623d1-6994-46a7-956e-dc91da0a0d2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426FDF-2E82-4541-B189-71D470E646D5}" name="Table135323316" displayName="Table135323316" ref="B1:K1081" totalsRowShown="0" headerRowDxfId="168" dataDxfId="166" headerRowBorderDxfId="167">
  <autoFilter ref="B1:K1081" xr:uid="{1463DE17-A918-44EA-B11E-81CEEAB8A5E7}"/>
  <sortState xmlns:xlrd2="http://schemas.microsoft.com/office/spreadsheetml/2017/richdata2" ref="B2:K1081">
    <sortCondition ref="B1:B1081"/>
  </sortState>
  <tableColumns count="10">
    <tableColumn id="15" xr3:uid="{159FBD11-34E8-49A9-9E66-4237307A741C}" name="#" dataDxfId="165"/>
    <tableColumn id="1" xr3:uid="{29722B55-6DA3-41AD-BE3B-7E333D37641F}" name="Instance" dataDxfId="164"/>
    <tableColumn id="14" xr3:uid="{33C104F8-BDB0-48F6-9190-729FEF42F30E}" name="Jobs" dataDxfId="163"/>
    <tableColumn id="2" xr3:uid="{976C1920-A3F6-4C1A-B964-CBC9F7CF0C0D}" name="AGVs" dataDxfId="162"/>
    <tableColumn id="4" xr3:uid="{23349020-AC4A-46B1-AEF6-96E5D971D479}" name="p" dataDxfId="161"/>
    <tableColumn id="5" xr3:uid="{F8198E04-5051-4A98-A319-12F2A5CD5856}" name="BC" dataDxfId="160"/>
    <tableColumn id="7" xr3:uid="{CEFAD692-F885-4E17-9B65-17C412FE606F}" name="UB" dataDxfId="159"/>
    <tableColumn id="12" xr3:uid="{1C681E2E-A162-4A6D-BCAF-C3DA310AD994}" name="LB_swap" dataDxfId="158"/>
    <tableColumn id="18" xr3:uid="{17C77859-91DB-4E30-9695-1C736ABC2A0A}" name="Gap" dataDxfId="157"/>
    <tableColumn id="3" xr3:uid="{295031F6-E7AD-47DD-B2A0-75F750AD8EE5}" name="Time of BPP (out of 600)" dataDxfId="1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F47758F-137E-4CEC-BD7C-16FE34EE5941}" name="Table13532331617" displayName="Table13532331617" ref="B1:K1081" totalsRowShown="0" headerRowDxfId="155" dataDxfId="153" headerRowBorderDxfId="154">
  <autoFilter ref="B1:K1081" xr:uid="{1463DE17-A918-44EA-B11E-81CEEAB8A5E7}"/>
  <sortState xmlns:xlrd2="http://schemas.microsoft.com/office/spreadsheetml/2017/richdata2" ref="B2:K1081">
    <sortCondition ref="B1:B1081"/>
  </sortState>
  <tableColumns count="10">
    <tableColumn id="15" xr3:uid="{EF849B97-57CC-4510-83CC-9DABECB6F0B6}" name="#" dataDxfId="152"/>
    <tableColumn id="1" xr3:uid="{66DC492F-FA2E-452D-9BDC-86FA6D9BEA8E}" name="Instance" dataDxfId="151"/>
    <tableColumn id="14" xr3:uid="{BD6C521F-35C5-441A-ACFA-76CAD3D79EE1}" name="Jobs" dataDxfId="150"/>
    <tableColumn id="2" xr3:uid="{5A2D413E-3920-43BB-912B-D34C8D0A6264}" name="AGVs" dataDxfId="149"/>
    <tableColumn id="4" xr3:uid="{89E06A21-041A-4121-B397-3D8EA9A7B3B5}" name="p" dataDxfId="148"/>
    <tableColumn id="5" xr3:uid="{AAE3D391-F78C-4ED7-BC01-DE6D7ED1A3EE}" name="BC" dataDxfId="147"/>
    <tableColumn id="7" xr3:uid="{A415B33E-3240-4588-A857-9CC7613D8D23}" name="UB" dataDxfId="146"/>
    <tableColumn id="12" xr3:uid="{99869FD0-4541-429E-B6C8-1924104A8B5D}" name="LB_init" dataDxfId="145"/>
    <tableColumn id="18" xr3:uid="{2D7E898A-3F1C-4DB5-BFF8-60EFAB5F2BA6}" name="Gap" dataDxfId="144"/>
    <tableColumn id="3" xr3:uid="{C15BA6E4-F5E6-424F-ABD3-97D760FFB47D}" name="Time of BPP (out of 600)" dataDxfId="1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3A3D96-B19C-49B0-A7C4-DABF0395D129}" name="Table1353233161718" displayName="Table1353233161718" ref="B1:K1081" totalsRowShown="0" headerRowDxfId="142" dataDxfId="140" headerRowBorderDxfId="141">
  <autoFilter ref="B1:K1081" xr:uid="{1463DE17-A918-44EA-B11E-81CEEAB8A5E7}"/>
  <sortState xmlns:xlrd2="http://schemas.microsoft.com/office/spreadsheetml/2017/richdata2" ref="B2:K1081">
    <sortCondition ref="B1:B1081"/>
  </sortState>
  <tableColumns count="10">
    <tableColumn id="15" xr3:uid="{164FB2CA-27C9-4607-936D-00CE6FA4DDC9}" name="#" dataDxfId="139"/>
    <tableColumn id="1" xr3:uid="{46B4D4EF-1177-497B-A502-6D5B92F4BF17}" name="Instance" dataDxfId="138"/>
    <tableColumn id="14" xr3:uid="{9C5D2312-012C-4820-B40B-0A425DCFD14C}" name="Jobs" dataDxfId="137"/>
    <tableColumn id="2" xr3:uid="{77BADEA2-1DA4-474E-BBF3-1A863E38FF06}" name="AGVs" dataDxfId="136"/>
    <tableColumn id="4" xr3:uid="{D45F7E33-B280-4AB6-A8A7-7143A51F9ED1}" name="p" dataDxfId="135"/>
    <tableColumn id="5" xr3:uid="{DA3ADC49-33B4-42F0-8894-54836FF838A4}" name="BC" dataDxfId="134"/>
    <tableColumn id="7" xr3:uid="{1BC90FA7-9929-4D83-B99A-DC450A9CDD18}" name="UB_init" dataDxfId="133"/>
    <tableColumn id="12" xr3:uid="{060E85FA-DD4F-46A8-B0C7-7BCB405BB635}" name="LB" dataDxfId="132"/>
    <tableColumn id="18" xr3:uid="{816B1DD3-3C97-43DC-B777-699DB7F89278}" name="Gap" dataDxfId="131"/>
    <tableColumn id="3" xr3:uid="{B1932082-6BA1-4BD5-9324-343BCD66624F}" name="Time of BPP (out of 600)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F84F3DE-E5A1-4B10-A867-4581B6635D4B}" name="Table1353233" displayName="Table1353233" ref="A1:L1081" totalsRowShown="0" headerRowDxfId="129" dataDxfId="127" headerRowBorderDxfId="128">
  <autoFilter ref="A1:L1081" xr:uid="{1463DE17-A918-44EA-B11E-81CEEAB8A5E7}"/>
  <sortState xmlns:xlrd2="http://schemas.microsoft.com/office/spreadsheetml/2017/richdata2" ref="A2:L1081">
    <sortCondition ref="A1:A1081"/>
  </sortState>
  <tableColumns count="12">
    <tableColumn id="15" xr3:uid="{A72FFC2E-1FE4-4DA5-8C5F-8EEC8FE6156C}" name="#" dataDxfId="126"/>
    <tableColumn id="1" xr3:uid="{DB4C1A4C-868B-4752-BBD0-5EB965E5BC98}" name="Instance" dataDxfId="125"/>
    <tableColumn id="14" xr3:uid="{6340AF44-A13B-4C46-951D-77C1EC061900}" name="Jobs" dataDxfId="124"/>
    <tableColumn id="2" xr3:uid="{482E474F-F5BD-4EF5-9D9F-554A1EC74B64}" name="AGVs" dataDxfId="123"/>
    <tableColumn id="4" xr3:uid="{74D47D79-09E5-4F71-978E-32BD4BC364CC}" name="p" dataDxfId="122"/>
    <tableColumn id="5" xr3:uid="{93CEF65B-FBA2-48D7-9461-81E8C098CCBD}" name="BC" dataDxfId="121"/>
    <tableColumn id="7" xr3:uid="{3F4D0374-0994-4A12-91C2-8229EA8EE158}" name="UB_init" dataDxfId="120"/>
    <tableColumn id="12" xr3:uid="{B8871B70-17A0-4142-996E-193457966011}" name="LB_init" dataDxfId="119"/>
    <tableColumn id="8" xr3:uid="{D82B997A-CBBA-4019-9311-F48566F7232D}" name="Remaining time" dataDxfId="118"/>
    <tableColumn id="3" xr3:uid="{ED04C5EC-F841-4833-97A5-9908A2D3C931}" name="Total time (BPP+Pm+SPm)" dataDxfId="117">
      <calculatedColumnFormula>1800-Table1353233[[#This Row],[Remaining time]]</calculatedColumnFormula>
    </tableColumn>
    <tableColumn id="9" xr3:uid="{5843A015-4EF4-44AC-B53B-FFDAC04EB4DD}" name="Gap" dataDxfId="116">
      <calculatedColumnFormula>(Table1353233[[#This Row],[UB_init]]-Table1353233[[#This Row],[LB_init]])/Table1353233[[#This Row],[UB_init]]</calculatedColumnFormula>
    </tableColumn>
    <tableColumn id="6" xr3:uid="{789DC982-FA15-4521-B4F2-41DA1BBEA4C3}" name="If Optimal solution is not found" dataDxfId="115">
      <calculatedColumnFormula>IF(Table1353233[[#This Row],[UB_init]]=Table1353233[[#This Row],[LB_init]],0,1)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18BC62-99D8-456E-BC39-4FA54294106E}" name="Table232" displayName="Table232" ref="A2:AZ1082" totalsRowShown="0" headerRowDxfId="114" dataDxfId="113" tableBorderDxfId="112">
  <autoFilter ref="A2:AZ1082" xr:uid="{E378E56F-E453-418C-87D9-B2D1BF59BA51}"/>
  <sortState xmlns:xlrd2="http://schemas.microsoft.com/office/spreadsheetml/2017/richdata2" ref="A3:AZ1082">
    <sortCondition ref="A2:A1082"/>
  </sortState>
  <tableColumns count="52">
    <tableColumn id="1" xr3:uid="{1CDF8627-F350-45B7-9884-51AEE150917A}" name="#" dataDxfId="111"/>
    <tableColumn id="2" xr3:uid="{A66257DC-4238-4957-9199-16D1B3F862E5}" name="Instance" dataDxfId="110"/>
    <tableColumn id="3" xr3:uid="{08DD4503-875F-456C-8989-B805511A69DE}" name="Size" dataDxfId="109"/>
    <tableColumn id="4" xr3:uid="{BD591DBF-5E7C-48A7-8342-79BC910BE369}" name="Jobs" dataDxfId="108"/>
    <tableColumn id="5" xr3:uid="{D39EB874-D07C-4861-B451-F93342605675}" name="AGVs" dataDxfId="107"/>
    <tableColumn id="6" xr3:uid="{92FA5F9C-56B1-41CC-B53E-20CDE5B32C76}" name="d" dataDxfId="106"/>
    <tableColumn id="7" xr3:uid="{6F4274EC-5504-4B89-9F63-B088C3DA7CD8}" name="e" dataDxfId="105"/>
    <tableColumn id="23" xr3:uid="{8E5B09E3-450B-4119-94DE-CD8CEA85B846}" name="k*" dataDxfId="104"/>
    <tableColumn id="39" xr3:uid="{BBCD7288-48B4-448F-BFBF-E762433F909E}" name="LB_swap" dataDxfId="103">
      <calculatedColumnFormula>MAX(0,Table232[[#This Row],[k*]]-Table232[[#This Row],[AGVs]])</calculatedColumnFormula>
    </tableColumn>
    <tableColumn id="11" xr3:uid="{2EDEC88A-769E-442D-B3AC-70E7E0CA0CAA}" name="LB_init" dataDxfId="102"/>
    <tableColumn id="36" xr3:uid="{2980E7B5-9383-41ED-9BEA-BD02B9789FAC}" name="UB_init" dataDxfId="101"/>
    <tableColumn id="10" xr3:uid="{D2AAC353-FC47-486F-B19D-9A7E1FEE2CE3}" name="Time spent on Preprocessing" dataDxfId="100"/>
    <tableColumn id="20" xr3:uid="{583E3FDC-9871-472B-B394-D5156D79A5CC}" name="If the the instance is sloved in preprocessing" dataDxfId="99" dataCellStyle="Percent">
      <calculatedColumnFormula>IF( Table232[[#This Row],[UB_init]]-Table232[[#This Row],[LB_init]]&gt;0.1,0,1)</calculatedColumnFormula>
    </tableColumn>
    <tableColumn id="28" xr3:uid="{43085F47-0A13-4C70-A956-BBB09CF9000A}" name="UB(A-BGAP)" dataDxfId="98"/>
    <tableColumn id="29" xr3:uid="{106EA25C-4C30-4127-AAD4-A69840DE638E}" name="LB(A-BGAP)" dataDxfId="97"/>
    <tableColumn id="30" xr3:uid="{C3CE8885-624D-4403-AEC3-5BACEB4D2E87}" name="Gap(A-BGAP)" dataDxfId="96"/>
    <tableColumn id="31" xr3:uid="{F73D9200-42AD-45AF-BE3D-60682BA945A9}" name="Time(A-BGAP)" dataDxfId="95" dataCellStyle="Percent"/>
    <tableColumn id="45" xr3:uid="{B276BD38-4466-41A2-A6C3-FA6A44107399}" name="UB (BPP-MIP)" dataDxfId="94"/>
    <tableColumn id="46" xr3:uid="{674161A2-4CA3-4EFE-A76F-A49DB867BA21}" name="LB (BPP-MIP)" dataDxfId="93"/>
    <tableColumn id="47" xr3:uid="{27374EDD-E6A3-41E1-9249-18DAF10A55B0}" name="Gap (BPP-MIP)" dataDxfId="92"/>
    <tableColumn id="48" xr3:uid="{CA7F897B-F11C-4805-81E1-BE76D5B2E10F}" name="Time (BPP-MIP)" dataDxfId="91" dataCellStyle="Percent"/>
    <tableColumn id="8" xr3:uid="{2828D532-9F4D-4D41-BDCA-810F23F65AA4}" name="UB (A-BGAP +LB+ UB)" dataDxfId="90"/>
    <tableColumn id="9" xr3:uid="{C6D7AFD9-F129-4302-8C9E-10A74EF18B97}" name="LB (A-BGAP +LB+ UB)" dataDxfId="89"/>
    <tableColumn id="12" xr3:uid="{010E11D0-1B79-483B-ADDD-A0D591165A07}" name="Gap (A-BGAP +LB+ UB)" dataDxfId="88"/>
    <tableColumn id="41" xr3:uid="{7C9BA71E-6828-4D67-9589-286212F5C777}" name="Relative Gap (A-BGAP +LB+ UB)" dataDxfId="87">
      <calculatedColumnFormula>(Table232[[#This Row],[UB (A-BGAP +LB+ UB)]]-Table232[[#This Row],[Best LB]])/Table232[[#This Row],[UB (A-BGAP +LB+ UB)]]</calculatedColumnFormula>
    </tableColumn>
    <tableColumn id="13" xr3:uid="{FEB411A6-8F68-481E-BA83-0169861AEB47}" name="Time (A-BGAP +LB+ UB)" dataDxfId="86"/>
    <tableColumn id="50" xr3:uid="{8AAEFB0C-DB9D-4D79-8D0D-EE7F8581EAE3}" name="UB (3S-MH)" dataDxfId="85"/>
    <tableColumn id="51" xr3:uid="{374089FC-2C6D-45C5-86A8-42B92BC7B5CB}" name="LB (3S-MH)" dataDxfId="84"/>
    <tableColumn id="52" xr3:uid="{3FD513D4-0AA3-4F60-9F80-4C63E7343CF3}" name="Gap (3S-MH)" dataDxfId="83"/>
    <tableColumn id="37" xr3:uid="{2C69A48A-3C6B-41E5-955E-17FB68E63F2B}" name="Relative gap (3S-MH)" dataDxfId="82">
      <calculatedColumnFormula>(Table232[[#This Row],[UB (3S-MH)]]-Table232[[#This Row],[Best LB]])/Table232[[#This Row],[UB (3S-MH)]]</calculatedColumnFormula>
    </tableColumn>
    <tableColumn id="53" xr3:uid="{1950615B-49DC-4660-AB1F-81FF74A9B7A0}" name="Time (3S-MH)" dataDxfId="81"/>
    <tableColumn id="14" xr3:uid="{370D93F6-B5B8-4179-8B9C-6EED2A2377AA}" name="UB (BPP-MIP+LB+UB)" dataDxfId="80"/>
    <tableColumn id="15" xr3:uid="{9E979855-D619-4D4A-932E-507C6F1A3CCF}" name="LB (BPP-MIP+LB+UB)" dataDxfId="79"/>
    <tableColumn id="16" xr3:uid="{0E2D5E2E-7544-48EA-9749-361BF9E6EAB4}" name="Gap (BPP-MIP+LB+UB)" dataDxfId="78"/>
    <tableColumn id="42" xr3:uid="{0952C397-6E01-4170-8A3F-CF15705AD70B}" name="Relative Gap (BPP-MIP+LB+UB)" dataDxfId="77">
      <calculatedColumnFormula>(Table232[[#This Row],[UB (BPP-MIP+LB+UB)]]-Table232[[#This Row],[Best LB]])/Table232[[#This Row],[UB (BPP-MIP+LB+UB)]]</calculatedColumnFormula>
    </tableColumn>
    <tableColumn id="17" xr3:uid="{6D98A9A0-35AD-4319-B4BB-4DCCF88B224B}" name="Time (BPP-MIP+LB+UB)" dataDxfId="76"/>
    <tableColumn id="18" xr3:uid="{DC25897A-8C50-4531-8407-C0A16D9D0750}" name="UB (LBBD (FBPP))" dataDxfId="75"/>
    <tableColumn id="19" xr3:uid="{B96A3760-B147-45FE-AF3A-B4E044406F41}" name="LB (LBBD (FBPP))" dataDxfId="74"/>
    <tableColumn id="21" xr3:uid="{FDBB9075-D1C6-42CB-ADE5-FB9AB72C4802}" name="Gap (LBBD (FBPP))" dataDxfId="73"/>
    <tableColumn id="43" xr3:uid="{F166A9CE-152D-43AC-B356-10F81FAB9FC6}" name="Relative Gap (LBBD (FBPP))" dataDxfId="72">
      <calculatedColumnFormula>(Table232[[#This Row],[UB (LBBD (FBPP))]]-Table232[[#This Row],[Best LB]])/Table232[[#This Row],[UB (LBBD (FBPP))]]</calculatedColumnFormula>
    </tableColumn>
    <tableColumn id="22" xr3:uid="{EBF49ED6-9D63-4A45-9DB7-579B801BA3EE}" name="Time (LBBD (FBPP))" dataDxfId="71"/>
    <tableColumn id="24" xr3:uid="{E96B0D8F-E337-477E-9CEC-5DE317EE22F7}" name="UB (LBBD (CBPP))" dataDxfId="70"/>
    <tableColumn id="25" xr3:uid="{0DAEC1B1-AF3F-4FDE-9B35-85DA24C78FAC}" name="LB (LBBD (CBPP))" dataDxfId="69"/>
    <tableColumn id="26" xr3:uid="{278BD138-658A-45ED-AD99-3332FCCCCBFC}" name="Gap (LBBD (CBPP))" dataDxfId="68"/>
    <tableColumn id="44" xr3:uid="{08A20089-4CED-4531-9058-E32F6E757C35}" name="Relative Gap (LBBD (CBPP))" dataDxfId="67">
      <calculatedColumnFormula>(Table232[[#This Row],[UB (LBBD (CBPP))]]-Table232[[#This Row],[Best LB]])/Table232[[#This Row],[UB (LBBD (CBPP))]]</calculatedColumnFormula>
    </tableColumn>
    <tableColumn id="27" xr3:uid="{A9CFD3A8-C3BA-4D80-9C39-E875488A1C87}" name="Time (LBBD (CBPP))" dataDxfId="66"/>
    <tableColumn id="32" xr3:uid="{DE79D866-A5F2-40DF-BDD8-942727D4372C}" name="UB (LBBD (CBPP-light))" dataDxfId="65"/>
    <tableColumn id="33" xr3:uid="{4C091FEF-3F02-403C-88C2-304F6FF70068}" name="LB (LBBD (CBPP-light))" dataDxfId="64"/>
    <tableColumn id="34" xr3:uid="{5B2BA9CD-3565-4588-B966-ED71A3FE8282}" name="Gap (LBBD (CBPP-light))" dataDxfId="63"/>
    <tableColumn id="49" xr3:uid="{30DA81F4-E79E-4AAA-B3EE-38C981ACC0D4}" name="Relative Gap (LBBD (CBPP-light))" dataDxfId="62">
      <calculatedColumnFormula>(Table232[[#This Row],[UB (LBBD (CBPP-light))]]-Table232[[#This Row],[Best LB]])/Table232[[#This Row],[UB (LBBD (CBPP-light))]]</calculatedColumnFormula>
    </tableColumn>
    <tableColumn id="35" xr3:uid="{1C86FB00-98FD-474F-AE1B-86B5C4976A3A}" name="Time (LBBD (CBPP-light))" dataDxfId="61"/>
    <tableColumn id="38" xr3:uid="{B9F2E4A2-0F38-43DC-A739-EECEE1131409}" name="Best LB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BEF15-0E5A-49EA-B76C-CAC6BCBAD26D}" name="Table2323" displayName="Table2323" ref="A2:AM32" totalsRowShown="0" headerRowDxfId="59" tableBorderDxfId="58">
  <autoFilter ref="A2:AM32" xr:uid="{176BEF15-0E5A-49EA-B76C-CAC6BCBAD26D}"/>
  <sortState xmlns:xlrd2="http://schemas.microsoft.com/office/spreadsheetml/2017/richdata2" ref="A3:AL32">
    <sortCondition ref="A2:A32"/>
  </sortState>
  <tableColumns count="39">
    <tableColumn id="1" xr3:uid="{43FEB315-7B06-4B70-914C-21B90CC56AA0}" name="#" dataDxfId="57"/>
    <tableColumn id="2" xr3:uid="{2CF2DDD3-EF3A-48E0-ACDD-BF9F1CC5D89B}" name="Instance" dataDxfId="56"/>
    <tableColumn id="3" xr3:uid="{6F0FD4C5-8130-4D73-8530-C6F70F14425E}" name="Size" dataDxfId="55"/>
    <tableColumn id="4" xr3:uid="{FFB4DE59-2340-4500-AC15-8C4DA339D3E9}" name="Jobs" dataDxfId="54"/>
    <tableColumn id="5" xr3:uid="{E4AEAEE3-3BD0-4683-A774-4EE4BD6CEFCF}" name="AGVs" dataDxfId="53"/>
    <tableColumn id="6" xr3:uid="{320E56D3-193E-4922-BC47-CDEE8044B2A4}" name="d" dataDxfId="52"/>
    <tableColumn id="7" xr3:uid="{8A26234C-90BA-45F4-A5B7-556DD7531E8A}" name="e" dataDxfId="51"/>
    <tableColumn id="23" xr3:uid="{1BF27C01-08FF-4991-AEED-325FE0786C1F}" name="LB_swap" dataDxfId="50"/>
    <tableColumn id="11" xr3:uid="{8518A5A9-5C14-41BF-9DEC-8D607ABBEEE9}" name="LB_init" dataDxfId="49"/>
    <tableColumn id="36" xr3:uid="{D79BC4FE-C86C-49AF-A78C-995B0C5CBC9A}" name="UB_init" dataDxfId="48"/>
    <tableColumn id="28" xr3:uid="{87A012E9-C0B4-4D93-B4F5-0A17C8B6D913}" name="Gap" dataDxfId="47">
      <calculatedColumnFormula>(Table2323[[#This Row],[UB_init]]-Table2323[[#This Row],[LB_init]])/Table2323[[#This Row],[UB_init]]</calculatedColumnFormula>
    </tableColumn>
    <tableColumn id="10" xr3:uid="{5D28311E-52B0-4D0E-BD58-8DEF5E966717}" name="Time spent on Preprocessing" dataDxfId="46"/>
    <tableColumn id="20" xr3:uid="{2398DCA0-8570-4D92-8B58-0AC6BA3FA65A}" name="If the the instance is sloved in preprocessing" dataDxfId="45" dataCellStyle="Percent">
      <calculatedColumnFormula>IF( Table2323[[#This Row],[UB_init]]-Table2323[[#This Row],[LB_init]]&gt;0.1,0,1)</calculatedColumnFormula>
    </tableColumn>
    <tableColumn id="8" xr3:uid="{38D39EA1-2963-4F25-B20C-0D0BDC68A308}" name="UB (A-BGAP +LB+ UB)" dataDxfId="44"/>
    <tableColumn id="9" xr3:uid="{A0C52777-4842-4696-A42E-5320623C0893}" name="LB (A-BGAP +LB+ UB)" dataDxfId="43"/>
    <tableColumn id="12" xr3:uid="{E78D4DBF-A568-4A07-9300-01734E1083BF}" name="Gap (A-BGAP +LB+ UB)" dataDxfId="42">
      <calculatedColumnFormula>(Table2323[[#This Row],[UB (A-BGAP +LB+ UB)]]-Table2323[[#This Row],[LB (A-BGAP +LB+ UB)]])/Table2323[[#This Row],[UB (A-BGAP +LB+ UB)]]</calculatedColumnFormula>
    </tableColumn>
    <tableColumn id="30" xr3:uid="{DE109B4F-F204-4214-9066-329A40724469}" name="Relative gap" dataDxfId="41">
      <calculatedColumnFormula>(Table2323[[#This Row],[UB (A-BGAP +LB+ UB)]]-Table2323[[#This Row],[Best LB]])/Table2323[[#This Row],[UB (A-BGAP +LB+ UB)]]</calculatedColumnFormula>
    </tableColumn>
    <tableColumn id="13" xr3:uid="{FAD93824-2D53-42EC-8BD8-45BCD310DBB3}" name="Time (A-BGAP +LB+ UB)" dataDxfId="40"/>
    <tableColumn id="14" xr3:uid="{2863917C-4DC6-41E0-AC26-74C4706B049C}" name="UB (MILP+LB+UB)" dataDxfId="39"/>
    <tableColumn id="15" xr3:uid="{AA983AD0-60D1-4880-ADBA-F0032D18E031}" name="LB (MILP+LB+UB)" dataDxfId="38"/>
    <tableColumn id="16" xr3:uid="{03CED8A5-D01C-4044-9A19-B5C1490FA44F}" name="Gap (MILP+LB+UB)" dataDxfId="37">
      <calculatedColumnFormula>(Table2323[[#This Row],[UB (MILP+LB+UB)]]-Table2323[[#This Row],[LB (MILP+LB+UB)]])/Table2323[[#This Row],[UB (MILP+LB+UB)]]</calculatedColumnFormula>
    </tableColumn>
    <tableColumn id="31" xr3:uid="{EFEDA463-C8CE-4C10-B8BD-B1DC1F0FC6FF}" name="Relative gap (MILP+LB+UB)" dataDxfId="36">
      <calculatedColumnFormula>(Table2323[[#This Row],[UB (MILP+LB+UB)]]-Table2323[[#This Row],[Best LB]])/Table2323[[#This Row],[UB (MILP+LB+UB)]]</calculatedColumnFormula>
    </tableColumn>
    <tableColumn id="17" xr3:uid="{A1D44B79-42B3-4723-89A7-64C5A3E61D14}" name="Time (MILP+LB+UB)" dataDxfId="35"/>
    <tableColumn id="18" xr3:uid="{56D80B96-5C1D-44C7-BEEF-79B161DF2F35}" name="UB (LBBD (FBPP))" dataDxfId="34"/>
    <tableColumn id="19" xr3:uid="{758268C5-A585-4CAC-8644-8B3113F3083A}" name="LB (LBBD (FBPP))" dataDxfId="33"/>
    <tableColumn id="21" xr3:uid="{162CD535-1074-4814-AD8D-94B7A7938D4C}" name="Gap (LBBD (FBPP))" dataDxfId="32"/>
    <tableColumn id="37" xr3:uid="{D68DD703-2295-4FA8-8305-CF64785D3949}" name="Relative gap (LBBD-FBPP)" dataDxfId="31">
      <calculatedColumnFormula>(Table2323[[#This Row],[UB (LBBD (FBPP))]]-Table2323[[#This Row],[Best LB]])/Table2323[[#This Row],[UB (LBBD (FBPP))]]</calculatedColumnFormula>
    </tableColumn>
    <tableColumn id="22" xr3:uid="{CF5C7796-7B1B-4ECD-8875-B54B2DE84937}" name="Time (LBBD (FBPP))" dataDxfId="30"/>
    <tableColumn id="24" xr3:uid="{C253DE25-8C2C-4CC1-AA13-36957FE49586}" name="UB (LBBD (CBPP))" dataDxfId="29"/>
    <tableColumn id="25" xr3:uid="{21C4E7E5-EF6E-4E85-89AD-2C3E0A8C4A7A}" name="LB (LBBD (CBPP))" dataDxfId="28"/>
    <tableColumn id="26" xr3:uid="{B50BD7D5-67B0-4F7C-B6F9-E5873D5130ED}" name="Gap (LBBD (CBPP))" dataDxfId="27"/>
    <tableColumn id="38" xr3:uid="{934419F2-330C-4A76-BFCF-72A2082ADDC0}" name="Relative gap (LBBD-CBPP)" dataDxfId="26">
      <calculatedColumnFormula>(Table2323[[#This Row],[UB (LBBD (CBPP))]]-Table2323[[#This Row],[Best LB]])/Table2323[[#This Row],[UB (LBBD (CBPP))]]</calculatedColumnFormula>
    </tableColumn>
    <tableColumn id="27" xr3:uid="{887756F3-76D2-4D42-B9D9-305780491B1F}" name="Time (LBBD (CBPP))" dataDxfId="25"/>
    <tableColumn id="32" xr3:uid="{6E328148-BC09-41AA-8A14-97782D0586D4}" name="UB (LBBD (CBPP-light))" dataDxfId="24"/>
    <tableColumn id="33" xr3:uid="{F9DCC6EC-9F68-4855-A783-1F78F182A7B6}" name="LB (LBBD (CBPP-light))" dataDxfId="23"/>
    <tableColumn id="34" xr3:uid="{6258850B-0E57-4564-9FA7-681E337ED2BF}" name="Gap (LBBD (CBPP-light))" dataDxfId="22"/>
    <tableColumn id="39" xr3:uid="{50A1C3C3-C0E6-4E46-8FC9-8CF1C800B2D4}" name="Relative Gap (LBBD (CBPP-light))" dataDxfId="21">
      <calculatedColumnFormula>(Table2323[[#This Row],[UB (LBBD (CBPP-light))]]-Table2323[[#This Row],[Best LB]])/Table2323[[#This Row],[UB (LBBD (CBPP-light))]]</calculatedColumnFormula>
    </tableColumn>
    <tableColumn id="35" xr3:uid="{88F91778-FFA2-4A94-A84C-58792F16B57A}" name="Time (LBBD (CBPP-light))" dataDxfId="20"/>
    <tableColumn id="29" xr3:uid="{E0D827E2-F0DC-46EC-A5CB-D2951A28C7CD}" name="Best LB" dataDxfId="19">
      <calculatedColumnFormula>MAX(Table2323[[#This Row],[LB (A-BGAP +LB+ UB)]],Table2323[[#This Row],[LB (MILP+LB+UB)]],Table2323[[#This Row],[LB (LBBD (FBPP))]],Table2323[[#This Row],[LB (LBBD (CBPP))]],Table2323[[#This Row],[LB (LBBD (CBPP-light))]])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FC6AA5-D91F-4102-BC11-9070BCEC6BC2}" name="Table68" displayName="Table68" ref="B1:M1081" totalsRowShown="0" headerRowDxfId="18" dataDxfId="16" headerRowBorderDxfId="17" tableBorderDxfId="15" headerRowCellStyle="Percent">
  <autoFilter ref="B1:M1081" xr:uid="{7AD0E2FB-DF01-425F-97EE-50CA550CEF04}"/>
  <sortState xmlns:xlrd2="http://schemas.microsoft.com/office/spreadsheetml/2017/richdata2" ref="B2:M1081">
    <sortCondition ref="C1:C1081"/>
  </sortState>
  <tableColumns count="12">
    <tableColumn id="1" xr3:uid="{AF2542E6-E584-47CA-A765-C9FCDB6A191B}" name="Instance" dataDxfId="14"/>
    <tableColumn id="2" xr3:uid="{56CAD5EF-9402-40A1-9AA6-C988364CEA0D}" name="Jobs" dataDxfId="13"/>
    <tableColumn id="3" xr3:uid="{7FA830BF-090E-4DD2-A1C1-FCBE43F73C6A}" name="AGVs" dataDxfId="12"/>
    <tableColumn id="4" xr3:uid="{3B166498-8662-4A0D-B1D7-9D64CC06D597}" name="p" dataDxfId="11"/>
    <tableColumn id="5" xr3:uid="{4DCD9666-0073-4347-BEF0-666EE9600133}" name="BC" dataDxfId="10"/>
    <tableColumn id="6" xr3:uid="{E9DE8586-1E1D-4C5F-BACF-6EDEA29E0EDE}" name="UB" dataDxfId="9">
      <calculatedColumnFormula>MAX(T2,Y2)</calculatedColumnFormula>
    </tableColumn>
    <tableColumn id="7" xr3:uid="{00E2CA34-9DB5-4B1C-94CD-5E86A1110896}" name="LB" dataDxfId="8">
      <calculatedColumnFormula>MAX(U2,Z2)</calculatedColumnFormula>
    </tableColumn>
    <tableColumn id="8" xr3:uid="{D1248905-B87B-4391-9FC0-ACF461BCBE26}" name="Gap" dataDxfId="7">
      <calculatedColumnFormula>MAX(V2,AA2,AI2)</calculatedColumnFormula>
    </tableColumn>
    <tableColumn id="9" xr3:uid="{D641A45B-2974-4DD4-8600-63B16C1906DD}" name="Relative gap" dataDxfId="6"/>
    <tableColumn id="10" xr3:uid="{AC21ED1B-2655-4859-A836-656CA6FCE9FB}" name="Time for UB" dataDxfId="5">
      <calculatedColumnFormula>1800-Table1353233[[#This Row],[Remaining time]]</calculatedColumnFormula>
    </tableColumn>
    <tableColumn id="11" xr3:uid="{7714C6AA-37D7-450C-9541-FDB5D9F78BF5}" name="Column1" dataDxfId="4"/>
    <tableColumn id="12" xr3:uid="{31A35492-7B8C-4302-9FA2-D104A4F1CA30}" name="Total time" dataDxfId="3">
      <calculatedColumnFormula>K2+L2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11" dT="2024-09-05T08:48:39.43" personId="{957578B6-120D-443A-909F-69E56372D134}" id="{EE0079B4-F7CB-4364-A006-FA6667081B8F}">
    <text>Correct. There is one FCF which is proved as infeasible</text>
  </threadedComment>
  <threadedComment ref="Y600" dT="2024-09-05T15:54:38.86" personId="{957578B6-120D-443A-909F-69E56372D134}" id="{317DD8A2-7950-4557-92A8-D2D056440B5A}">
    <text>All the FCF could be checked in the time</text>
  </threadedComment>
  <threadedComment ref="Y726" dT="2024-09-05T16:16:18.27" personId="{957578B6-120D-443A-909F-69E56372D134}" id="{36EC417E-44D5-4A91-B33B-76C4FE49433B}">
    <text>In the new run all the nodes could be checked to optimality</text>
  </threadedComment>
  <threadedComment ref="Y730" dT="2024-09-05T16:17:47.18" personId="{957578B6-120D-443A-909F-69E56372D134}" id="{CF959275-8801-4441-B436-CAB0A698C27B}">
    <text>In the new run, all the nodes could be checked</text>
  </threadedComment>
  <threadedComment ref="Y835" dT="2024-09-05T21:15:10.59" personId="{A67AC42A-B200-4DE3-8B92-F69FBA8E9461}" id="{5227D0F1-4D7C-4936-9528-7AD6716B1627}">
    <text xml:space="preserve">In the run all the FCF could be checked. However the optimal node couldn't be find and instead the heuristic was used.
</text>
  </threadedComment>
  <threadedComment ref="Y836" dT="2024-09-06T07:25:07.37" personId="{A67AC42A-B200-4DE3-8B92-F69FBA8E9461}" id="{C8677AF3-DCA3-4DAE-965C-123C82729ED7}">
    <text xml:space="preserve">In the run all the FCF could be checked and the heuristic was recalled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1B71-441E-45F6-B5DB-507A56DDD838}">
  <dimension ref="B1:Q1081"/>
  <sheetViews>
    <sheetView zoomScale="115" zoomScaleNormal="115" workbookViewId="0">
      <selection activeCell="K502" sqref="K502"/>
    </sheetView>
  </sheetViews>
  <sheetFormatPr defaultColWidth="8.54296875" defaultRowHeight="14.5" x14ac:dyDescent="0.35"/>
  <cols>
    <col min="3" max="3" width="39.54296875" customWidth="1"/>
    <col min="4" max="4" width="9.453125" bestFit="1" customWidth="1"/>
    <col min="9" max="9" width="18" bestFit="1" customWidth="1"/>
    <col min="10" max="10" width="16.54296875" bestFit="1" customWidth="1"/>
    <col min="11" max="11" width="27.453125" bestFit="1" customWidth="1"/>
    <col min="12" max="12" width="13.453125" customWidth="1"/>
    <col min="13" max="13" width="35.54296875" bestFit="1" customWidth="1"/>
    <col min="14" max="14" width="13.453125" bestFit="1" customWidth="1"/>
    <col min="15" max="15" width="13.54296875" bestFit="1" customWidth="1"/>
    <col min="29" max="29" width="13.54296875" bestFit="1" customWidth="1"/>
  </cols>
  <sheetData>
    <row r="1" spans="2:17" ht="15" thickBot="1" x14ac:dyDescent="0.4">
      <c r="B1" s="69" t="s">
        <v>1105</v>
      </c>
      <c r="C1" s="27" t="s">
        <v>98</v>
      </c>
      <c r="D1" s="2" t="s">
        <v>99</v>
      </c>
      <c r="E1" s="2" t="s">
        <v>100</v>
      </c>
      <c r="F1" s="2" t="s">
        <v>101</v>
      </c>
      <c r="G1" s="3" t="s">
        <v>102</v>
      </c>
      <c r="H1" s="2" t="s">
        <v>103</v>
      </c>
      <c r="I1" s="2" t="s">
        <v>1127</v>
      </c>
      <c r="J1" s="2" t="s">
        <v>105</v>
      </c>
      <c r="K1" s="3" t="s">
        <v>1110</v>
      </c>
      <c r="L1" s="1"/>
    </row>
    <row r="2" spans="2:17" x14ac:dyDescent="0.35">
      <c r="B2" s="71">
        <v>1</v>
      </c>
      <c r="C2" s="23" t="s">
        <v>106</v>
      </c>
      <c r="D2" s="12">
        <v>50</v>
      </c>
      <c r="E2" s="12">
        <v>2</v>
      </c>
      <c r="F2" s="12">
        <v>10</v>
      </c>
      <c r="G2" s="13">
        <v>1</v>
      </c>
      <c r="H2" s="5">
        <v>7</v>
      </c>
      <c r="I2" s="12">
        <v>7</v>
      </c>
      <c r="J2" s="58">
        <v>0</v>
      </c>
      <c r="K2" s="66">
        <v>0.16694062389433301</v>
      </c>
      <c r="L2" s="26"/>
      <c r="P2">
        <f>Table135323316[[#This Row],[UB]]-Table135323316[[#This Row],[LB_swap]]</f>
        <v>0</v>
      </c>
      <c r="Q2">
        <f>IF(P2&gt;2,1,0)</f>
        <v>0</v>
      </c>
    </row>
    <row r="3" spans="2:17" x14ac:dyDescent="0.35">
      <c r="B3" s="71">
        <v>2</v>
      </c>
      <c r="C3" s="24" t="s">
        <v>107</v>
      </c>
      <c r="D3" s="1">
        <v>50</v>
      </c>
      <c r="E3" s="1">
        <v>2</v>
      </c>
      <c r="F3" s="1">
        <v>10</v>
      </c>
      <c r="G3" s="14">
        <v>1</v>
      </c>
      <c r="H3" s="4">
        <v>7</v>
      </c>
      <c r="I3" s="1">
        <v>7</v>
      </c>
      <c r="J3" s="30">
        <v>0</v>
      </c>
      <c r="K3" s="67">
        <v>0.130660654976964</v>
      </c>
      <c r="L3" s="26"/>
      <c r="P3">
        <f>Table135323316[[#This Row],[UB]]-Table135323316[[#This Row],[LB_swap]]</f>
        <v>0</v>
      </c>
      <c r="Q3">
        <f t="shared" ref="Q3:Q66" si="0">IF(P3&gt;2,1,0)</f>
        <v>0</v>
      </c>
    </row>
    <row r="4" spans="2:17" x14ac:dyDescent="0.35">
      <c r="B4" s="71">
        <v>3</v>
      </c>
      <c r="C4" s="24" t="s">
        <v>108</v>
      </c>
      <c r="D4" s="1">
        <v>50</v>
      </c>
      <c r="E4" s="1">
        <v>2</v>
      </c>
      <c r="F4" s="1">
        <v>10</v>
      </c>
      <c r="G4" s="14">
        <v>1</v>
      </c>
      <c r="H4" s="4">
        <v>7</v>
      </c>
      <c r="I4" s="1">
        <v>7</v>
      </c>
      <c r="J4" s="30">
        <v>0</v>
      </c>
      <c r="K4" s="67">
        <v>0.12</v>
      </c>
      <c r="L4" s="26"/>
      <c r="P4">
        <f>Table135323316[[#This Row],[UB]]-Table135323316[[#This Row],[LB_swap]]</f>
        <v>0</v>
      </c>
      <c r="Q4">
        <f t="shared" si="0"/>
        <v>0</v>
      </c>
    </row>
    <row r="5" spans="2:17" x14ac:dyDescent="0.35">
      <c r="B5" s="71">
        <v>4</v>
      </c>
      <c r="C5" s="24" t="s">
        <v>109</v>
      </c>
      <c r="D5" s="1">
        <v>50</v>
      </c>
      <c r="E5" s="1">
        <v>2</v>
      </c>
      <c r="F5" s="1">
        <v>10</v>
      </c>
      <c r="G5" s="14">
        <v>1</v>
      </c>
      <c r="H5" s="4">
        <v>7</v>
      </c>
      <c r="I5" s="1">
        <v>7</v>
      </c>
      <c r="J5" s="30">
        <v>0</v>
      </c>
      <c r="K5" s="67">
        <v>0.17198082245886301</v>
      </c>
      <c r="L5" s="26"/>
      <c r="P5">
        <f>Table135323316[[#This Row],[UB]]-Table135323316[[#This Row],[LB_swap]]</f>
        <v>0</v>
      </c>
      <c r="Q5">
        <f t="shared" si="0"/>
        <v>0</v>
      </c>
    </row>
    <row r="6" spans="2:17" x14ac:dyDescent="0.35">
      <c r="B6" s="71">
        <v>5</v>
      </c>
      <c r="C6" s="24" t="s">
        <v>110</v>
      </c>
      <c r="D6" s="1">
        <v>50</v>
      </c>
      <c r="E6" s="1">
        <v>2</v>
      </c>
      <c r="F6" s="1">
        <v>10</v>
      </c>
      <c r="G6" s="14">
        <v>1</v>
      </c>
      <c r="H6" s="4">
        <v>7</v>
      </c>
      <c r="I6" s="1">
        <v>7</v>
      </c>
      <c r="J6" s="30">
        <v>0</v>
      </c>
      <c r="K6" s="67">
        <v>0.29591912589967201</v>
      </c>
      <c r="L6" s="26"/>
      <c r="P6">
        <f>Table135323316[[#This Row],[UB]]-Table135323316[[#This Row],[LB_swap]]</f>
        <v>0</v>
      </c>
      <c r="Q6">
        <f t="shared" si="0"/>
        <v>0</v>
      </c>
    </row>
    <row r="7" spans="2:17" x14ac:dyDescent="0.35">
      <c r="B7" s="71">
        <v>6</v>
      </c>
      <c r="C7" s="24" t="s">
        <v>111</v>
      </c>
      <c r="D7" s="1">
        <v>50</v>
      </c>
      <c r="E7" s="1">
        <v>2</v>
      </c>
      <c r="F7" s="1">
        <v>10</v>
      </c>
      <c r="G7" s="14">
        <v>1</v>
      </c>
      <c r="H7" s="4">
        <v>7</v>
      </c>
      <c r="I7" s="1">
        <v>7</v>
      </c>
      <c r="J7" s="30">
        <v>0</v>
      </c>
      <c r="K7" s="67">
        <v>0.11649853922426701</v>
      </c>
      <c r="L7" s="26"/>
      <c r="P7">
        <f>Table135323316[[#This Row],[UB]]-Table135323316[[#This Row],[LB_swap]]</f>
        <v>0</v>
      </c>
      <c r="Q7">
        <f t="shared" si="0"/>
        <v>0</v>
      </c>
    </row>
    <row r="8" spans="2:17" x14ac:dyDescent="0.35">
      <c r="B8" s="71">
        <v>7</v>
      </c>
      <c r="C8" s="24" t="s">
        <v>112</v>
      </c>
      <c r="D8" s="1">
        <v>50</v>
      </c>
      <c r="E8" s="1">
        <v>2</v>
      </c>
      <c r="F8" s="1">
        <v>10</v>
      </c>
      <c r="G8" s="14">
        <v>1</v>
      </c>
      <c r="H8" s="4">
        <v>7</v>
      </c>
      <c r="I8" s="1">
        <v>7</v>
      </c>
      <c r="J8" s="30">
        <v>0</v>
      </c>
      <c r="K8" s="67">
        <v>7.08966460078954E-2</v>
      </c>
      <c r="L8" s="26"/>
      <c r="P8">
        <f>Table135323316[[#This Row],[UB]]-Table135323316[[#This Row],[LB_swap]]</f>
        <v>0</v>
      </c>
      <c r="Q8">
        <f t="shared" si="0"/>
        <v>0</v>
      </c>
    </row>
    <row r="9" spans="2:17" x14ac:dyDescent="0.35">
      <c r="B9" s="71">
        <v>8</v>
      </c>
      <c r="C9" s="24" t="s">
        <v>113</v>
      </c>
      <c r="D9" s="1">
        <v>50</v>
      </c>
      <c r="E9" s="1">
        <v>2</v>
      </c>
      <c r="F9" s="1">
        <v>10</v>
      </c>
      <c r="G9" s="14">
        <v>1</v>
      </c>
      <c r="H9" s="4">
        <v>7</v>
      </c>
      <c r="I9" s="1">
        <v>7</v>
      </c>
      <c r="J9" s="30">
        <v>0</v>
      </c>
      <c r="K9" s="67">
        <v>0.12748476490378299</v>
      </c>
      <c r="L9" s="26"/>
      <c r="P9">
        <f>Table135323316[[#This Row],[UB]]-Table135323316[[#This Row],[LB_swap]]</f>
        <v>0</v>
      </c>
      <c r="Q9">
        <f t="shared" si="0"/>
        <v>0</v>
      </c>
    </row>
    <row r="10" spans="2:17" x14ac:dyDescent="0.35">
      <c r="B10" s="71">
        <v>9</v>
      </c>
      <c r="C10" s="24" t="s">
        <v>114</v>
      </c>
      <c r="D10" s="1">
        <v>50</v>
      </c>
      <c r="E10" s="1">
        <v>2</v>
      </c>
      <c r="F10" s="1">
        <v>10</v>
      </c>
      <c r="G10" s="14">
        <v>1</v>
      </c>
      <c r="H10" s="4">
        <v>6</v>
      </c>
      <c r="I10" s="1">
        <v>6</v>
      </c>
      <c r="J10" s="30">
        <v>0</v>
      </c>
      <c r="K10" s="67">
        <v>0.124923205003142</v>
      </c>
      <c r="L10" s="26"/>
      <c r="P10">
        <f>Table135323316[[#This Row],[UB]]-Table135323316[[#This Row],[LB_swap]]</f>
        <v>0</v>
      </c>
      <c r="Q10">
        <f t="shared" si="0"/>
        <v>0</v>
      </c>
    </row>
    <row r="11" spans="2:17" x14ac:dyDescent="0.35">
      <c r="B11" s="71">
        <v>10</v>
      </c>
      <c r="C11" s="24" t="s">
        <v>115</v>
      </c>
      <c r="D11" s="1">
        <v>50</v>
      </c>
      <c r="E11" s="1">
        <v>2</v>
      </c>
      <c r="F11" s="1">
        <v>10</v>
      </c>
      <c r="G11" s="14">
        <v>1</v>
      </c>
      <c r="H11" s="4">
        <v>7</v>
      </c>
      <c r="I11" s="1">
        <v>7</v>
      </c>
      <c r="J11" s="30">
        <v>0</v>
      </c>
      <c r="K11" s="67">
        <v>0.15209751017391601</v>
      </c>
      <c r="L11" s="26"/>
      <c r="P11">
        <f>Table135323316[[#This Row],[UB]]-Table135323316[[#This Row],[LB_swap]]</f>
        <v>0</v>
      </c>
      <c r="Q11">
        <f t="shared" si="0"/>
        <v>0</v>
      </c>
    </row>
    <row r="12" spans="2:17" x14ac:dyDescent="0.35">
      <c r="B12" s="71">
        <v>11</v>
      </c>
      <c r="C12" s="24" t="s">
        <v>116</v>
      </c>
      <c r="D12" s="1">
        <v>50</v>
      </c>
      <c r="E12" s="1">
        <v>2</v>
      </c>
      <c r="F12" s="1">
        <v>10</v>
      </c>
      <c r="G12" s="14">
        <v>2</v>
      </c>
      <c r="H12" s="4">
        <v>13</v>
      </c>
      <c r="I12" s="1">
        <v>13</v>
      </c>
      <c r="J12" s="30">
        <v>0</v>
      </c>
      <c r="K12" s="67">
        <v>0.65501789748668604</v>
      </c>
      <c r="L12" s="26"/>
      <c r="P12">
        <f>Table135323316[[#This Row],[UB]]-Table135323316[[#This Row],[LB_swap]]</f>
        <v>0</v>
      </c>
      <c r="Q12">
        <f t="shared" si="0"/>
        <v>0</v>
      </c>
    </row>
    <row r="13" spans="2:17" x14ac:dyDescent="0.35">
      <c r="B13" s="71">
        <v>12</v>
      </c>
      <c r="C13" s="24" t="s">
        <v>117</v>
      </c>
      <c r="D13" s="1">
        <v>50</v>
      </c>
      <c r="E13" s="1">
        <v>2</v>
      </c>
      <c r="F13" s="1">
        <v>10</v>
      </c>
      <c r="G13" s="14">
        <v>2</v>
      </c>
      <c r="H13" s="4">
        <v>12</v>
      </c>
      <c r="I13" s="1">
        <v>12</v>
      </c>
      <c r="J13" s="30">
        <v>0</v>
      </c>
      <c r="K13" s="67">
        <v>9.2662738636135999E-2</v>
      </c>
      <c r="L13" s="26"/>
      <c r="P13">
        <f>Table135323316[[#This Row],[UB]]-Table135323316[[#This Row],[LB_swap]]</f>
        <v>0</v>
      </c>
      <c r="Q13">
        <f t="shared" si="0"/>
        <v>0</v>
      </c>
    </row>
    <row r="14" spans="2:17" x14ac:dyDescent="0.35">
      <c r="B14" s="71">
        <v>13</v>
      </c>
      <c r="C14" s="24" t="s">
        <v>118</v>
      </c>
      <c r="D14" s="1">
        <v>50</v>
      </c>
      <c r="E14" s="1">
        <v>2</v>
      </c>
      <c r="F14" s="1">
        <v>10</v>
      </c>
      <c r="G14" s="14">
        <v>2</v>
      </c>
      <c r="H14" s="4">
        <v>12</v>
      </c>
      <c r="I14" s="1">
        <v>12</v>
      </c>
      <c r="J14" s="30">
        <v>0</v>
      </c>
      <c r="K14" s="67">
        <v>0.855339089408516</v>
      </c>
      <c r="L14" s="26"/>
      <c r="P14">
        <f>Table135323316[[#This Row],[UB]]-Table135323316[[#This Row],[LB_swap]]</f>
        <v>0</v>
      </c>
      <c r="Q14">
        <f t="shared" si="0"/>
        <v>0</v>
      </c>
    </row>
    <row r="15" spans="2:17" x14ac:dyDescent="0.35">
      <c r="B15" s="71">
        <v>14</v>
      </c>
      <c r="C15" s="24" t="s">
        <v>119</v>
      </c>
      <c r="D15" s="1">
        <v>50</v>
      </c>
      <c r="E15" s="1">
        <v>2</v>
      </c>
      <c r="F15" s="1">
        <v>10</v>
      </c>
      <c r="G15" s="14">
        <v>2</v>
      </c>
      <c r="H15" s="4">
        <v>16</v>
      </c>
      <c r="I15" s="1">
        <v>16</v>
      </c>
      <c r="J15" s="30">
        <v>0</v>
      </c>
      <c r="K15" s="67">
        <v>0.110198432579636</v>
      </c>
      <c r="L15" s="26"/>
      <c r="P15">
        <f>Table135323316[[#This Row],[UB]]-Table135323316[[#This Row],[LB_swap]]</f>
        <v>0</v>
      </c>
      <c r="Q15">
        <f t="shared" si="0"/>
        <v>0</v>
      </c>
    </row>
    <row r="16" spans="2:17" x14ac:dyDescent="0.35">
      <c r="B16" s="71">
        <v>15</v>
      </c>
      <c r="C16" s="24" t="s">
        <v>120</v>
      </c>
      <c r="D16" s="1">
        <v>50</v>
      </c>
      <c r="E16" s="1">
        <v>2</v>
      </c>
      <c r="F16" s="1">
        <v>10</v>
      </c>
      <c r="G16" s="14">
        <v>2</v>
      </c>
      <c r="H16" s="4">
        <v>15</v>
      </c>
      <c r="I16" s="1">
        <v>15</v>
      </c>
      <c r="J16" s="30">
        <v>0</v>
      </c>
      <c r="K16" s="67">
        <v>0.108049476519227</v>
      </c>
      <c r="L16" s="26"/>
      <c r="P16">
        <f>Table135323316[[#This Row],[UB]]-Table135323316[[#This Row],[LB_swap]]</f>
        <v>0</v>
      </c>
      <c r="Q16">
        <f t="shared" si="0"/>
        <v>0</v>
      </c>
    </row>
    <row r="17" spans="2:17" x14ac:dyDescent="0.35">
      <c r="B17" s="71">
        <v>16</v>
      </c>
      <c r="C17" s="24" t="s">
        <v>121</v>
      </c>
      <c r="D17" s="1">
        <v>50</v>
      </c>
      <c r="E17" s="1">
        <v>2</v>
      </c>
      <c r="F17" s="1">
        <v>10</v>
      </c>
      <c r="G17" s="14">
        <v>2</v>
      </c>
      <c r="H17" s="4">
        <v>14</v>
      </c>
      <c r="I17" s="1">
        <v>14</v>
      </c>
      <c r="J17" s="30">
        <v>0</v>
      </c>
      <c r="K17" s="67">
        <v>7.9182421788573196E-2</v>
      </c>
      <c r="L17" s="26"/>
      <c r="P17">
        <f>Table135323316[[#This Row],[UB]]-Table135323316[[#This Row],[LB_swap]]</f>
        <v>0</v>
      </c>
      <c r="Q17">
        <f t="shared" si="0"/>
        <v>0</v>
      </c>
    </row>
    <row r="18" spans="2:17" x14ac:dyDescent="0.35">
      <c r="B18" s="71">
        <v>17</v>
      </c>
      <c r="C18" s="24" t="s">
        <v>122</v>
      </c>
      <c r="D18" s="1">
        <v>50</v>
      </c>
      <c r="E18" s="1">
        <v>2</v>
      </c>
      <c r="F18" s="1">
        <v>10</v>
      </c>
      <c r="G18" s="14">
        <v>2</v>
      </c>
      <c r="H18" s="4">
        <v>15</v>
      </c>
      <c r="I18" s="1">
        <v>15</v>
      </c>
      <c r="J18" s="30">
        <v>0</v>
      </c>
      <c r="K18" s="67">
        <v>8.4001122042536694E-2</v>
      </c>
      <c r="L18" s="26"/>
      <c r="P18">
        <f>Table135323316[[#This Row],[UB]]-Table135323316[[#This Row],[LB_swap]]</f>
        <v>0</v>
      </c>
      <c r="Q18">
        <f t="shared" si="0"/>
        <v>0</v>
      </c>
    </row>
    <row r="19" spans="2:17" x14ac:dyDescent="0.35">
      <c r="B19" s="71">
        <v>18</v>
      </c>
      <c r="C19" s="24" t="s">
        <v>123</v>
      </c>
      <c r="D19" s="1">
        <v>50</v>
      </c>
      <c r="E19" s="1">
        <v>2</v>
      </c>
      <c r="F19" s="1">
        <v>10</v>
      </c>
      <c r="G19" s="14">
        <v>2</v>
      </c>
      <c r="H19" s="4">
        <v>13</v>
      </c>
      <c r="I19" s="1">
        <v>13</v>
      </c>
      <c r="J19" s="30">
        <v>0</v>
      </c>
      <c r="K19" s="67">
        <v>8.2116547971963799E-2</v>
      </c>
      <c r="L19" s="26"/>
      <c r="P19">
        <f>Table135323316[[#This Row],[UB]]-Table135323316[[#This Row],[LB_swap]]</f>
        <v>0</v>
      </c>
      <c r="Q19">
        <f t="shared" si="0"/>
        <v>0</v>
      </c>
    </row>
    <row r="20" spans="2:17" x14ac:dyDescent="0.35">
      <c r="B20" s="71">
        <v>19</v>
      </c>
      <c r="C20" s="24" t="s">
        <v>124</v>
      </c>
      <c r="D20" s="1">
        <v>50</v>
      </c>
      <c r="E20" s="1">
        <v>2</v>
      </c>
      <c r="F20" s="1">
        <v>10</v>
      </c>
      <c r="G20" s="14">
        <v>2</v>
      </c>
      <c r="H20" s="4">
        <v>13</v>
      </c>
      <c r="I20" s="1">
        <v>13</v>
      </c>
      <c r="J20" s="30">
        <v>0</v>
      </c>
      <c r="K20" s="67">
        <v>8.0558141693472807E-2</v>
      </c>
      <c r="L20" s="26"/>
      <c r="P20">
        <f>Table135323316[[#This Row],[UB]]-Table135323316[[#This Row],[LB_swap]]</f>
        <v>0</v>
      </c>
      <c r="Q20">
        <f t="shared" si="0"/>
        <v>0</v>
      </c>
    </row>
    <row r="21" spans="2:17" x14ac:dyDescent="0.35">
      <c r="B21" s="71">
        <v>20</v>
      </c>
      <c r="C21" s="24" t="s">
        <v>125</v>
      </c>
      <c r="D21" s="1">
        <v>50</v>
      </c>
      <c r="E21" s="1">
        <v>2</v>
      </c>
      <c r="F21" s="1">
        <v>10</v>
      </c>
      <c r="G21" s="14">
        <v>2</v>
      </c>
      <c r="H21" s="4">
        <v>12</v>
      </c>
      <c r="I21" s="1">
        <v>12</v>
      </c>
      <c r="J21" s="30">
        <v>0</v>
      </c>
      <c r="K21" s="67">
        <v>0.225589539855718</v>
      </c>
      <c r="L21" s="26"/>
      <c r="P21">
        <f>Table135323316[[#This Row],[UB]]-Table135323316[[#This Row],[LB_swap]]</f>
        <v>0</v>
      </c>
      <c r="Q21">
        <f t="shared" si="0"/>
        <v>0</v>
      </c>
    </row>
    <row r="22" spans="2:17" x14ac:dyDescent="0.35">
      <c r="B22" s="71">
        <v>21</v>
      </c>
      <c r="C22" s="24" t="s">
        <v>126</v>
      </c>
      <c r="D22" s="1">
        <v>50</v>
      </c>
      <c r="E22" s="1">
        <v>2</v>
      </c>
      <c r="F22" s="1">
        <v>10</v>
      </c>
      <c r="G22" s="14">
        <v>4</v>
      </c>
      <c r="H22" s="4">
        <v>29</v>
      </c>
      <c r="I22" s="1">
        <v>29</v>
      </c>
      <c r="J22" s="30">
        <v>0</v>
      </c>
      <c r="K22" s="67">
        <v>2.2676424775272599</v>
      </c>
      <c r="L22" s="26"/>
      <c r="P22">
        <f>Table135323316[[#This Row],[UB]]-Table135323316[[#This Row],[LB_swap]]</f>
        <v>0</v>
      </c>
      <c r="Q22">
        <f t="shared" si="0"/>
        <v>0</v>
      </c>
    </row>
    <row r="23" spans="2:17" x14ac:dyDescent="0.35">
      <c r="B23" s="71">
        <v>22</v>
      </c>
      <c r="C23" s="24" t="s">
        <v>127</v>
      </c>
      <c r="D23" s="1">
        <v>50</v>
      </c>
      <c r="E23" s="1">
        <v>2</v>
      </c>
      <c r="F23" s="1">
        <v>10</v>
      </c>
      <c r="G23" s="14">
        <v>4</v>
      </c>
      <c r="H23" s="4">
        <v>26</v>
      </c>
      <c r="I23" s="1">
        <v>26</v>
      </c>
      <c r="J23" s="30">
        <v>0</v>
      </c>
      <c r="K23" s="67">
        <v>1.3193455114960599</v>
      </c>
      <c r="L23" s="26"/>
      <c r="P23">
        <f>Table135323316[[#This Row],[UB]]-Table135323316[[#This Row],[LB_swap]]</f>
        <v>0</v>
      </c>
      <c r="Q23">
        <f t="shared" si="0"/>
        <v>0</v>
      </c>
    </row>
    <row r="24" spans="2:17" x14ac:dyDescent="0.35">
      <c r="B24" s="71">
        <v>23</v>
      </c>
      <c r="C24" s="24" t="s">
        <v>128</v>
      </c>
      <c r="D24" s="1">
        <v>50</v>
      </c>
      <c r="E24" s="1">
        <v>2</v>
      </c>
      <c r="F24" s="1">
        <v>10</v>
      </c>
      <c r="G24" s="14">
        <v>4</v>
      </c>
      <c r="H24" s="4">
        <v>26</v>
      </c>
      <c r="I24" s="1">
        <v>26</v>
      </c>
      <c r="J24" s="30">
        <v>0</v>
      </c>
      <c r="K24" s="67">
        <v>1.1288922391831799</v>
      </c>
      <c r="L24" s="26"/>
      <c r="P24">
        <f>Table135323316[[#This Row],[UB]]-Table135323316[[#This Row],[LB_swap]]</f>
        <v>0</v>
      </c>
      <c r="Q24">
        <f t="shared" si="0"/>
        <v>0</v>
      </c>
    </row>
    <row r="25" spans="2:17" x14ac:dyDescent="0.35">
      <c r="B25" s="71">
        <v>24</v>
      </c>
      <c r="C25" s="24" t="s">
        <v>129</v>
      </c>
      <c r="D25" s="1">
        <v>50</v>
      </c>
      <c r="E25" s="1">
        <v>2</v>
      </c>
      <c r="F25" s="1">
        <v>10</v>
      </c>
      <c r="G25" s="14">
        <v>4</v>
      </c>
      <c r="H25" s="4">
        <v>26</v>
      </c>
      <c r="I25" s="1">
        <v>26</v>
      </c>
      <c r="J25" s="30">
        <v>0</v>
      </c>
      <c r="K25" s="67">
        <v>1.62929356843233</v>
      </c>
      <c r="L25" s="26"/>
      <c r="P25">
        <f>Table135323316[[#This Row],[UB]]-Table135323316[[#This Row],[LB_swap]]</f>
        <v>0</v>
      </c>
      <c r="Q25">
        <f t="shared" si="0"/>
        <v>0</v>
      </c>
    </row>
    <row r="26" spans="2:17" x14ac:dyDescent="0.35">
      <c r="B26" s="71">
        <v>25</v>
      </c>
      <c r="C26" s="24" t="s">
        <v>130</v>
      </c>
      <c r="D26" s="1">
        <v>50</v>
      </c>
      <c r="E26" s="1">
        <v>2</v>
      </c>
      <c r="F26" s="1">
        <v>10</v>
      </c>
      <c r="G26" s="14">
        <v>4</v>
      </c>
      <c r="H26" s="4">
        <v>19</v>
      </c>
      <c r="I26" s="1">
        <v>19</v>
      </c>
      <c r="J26" s="30">
        <v>0</v>
      </c>
      <c r="K26" s="67">
        <v>0.32781606540083802</v>
      </c>
      <c r="L26" s="26"/>
      <c r="P26">
        <f>Table135323316[[#This Row],[UB]]-Table135323316[[#This Row],[LB_swap]]</f>
        <v>0</v>
      </c>
      <c r="Q26">
        <f t="shared" si="0"/>
        <v>0</v>
      </c>
    </row>
    <row r="27" spans="2:17" x14ac:dyDescent="0.35">
      <c r="B27" s="71">
        <v>26</v>
      </c>
      <c r="C27" s="24" t="s">
        <v>131</v>
      </c>
      <c r="D27" s="1">
        <v>50</v>
      </c>
      <c r="E27" s="1">
        <v>2</v>
      </c>
      <c r="F27" s="1">
        <v>10</v>
      </c>
      <c r="G27" s="14">
        <v>4</v>
      </c>
      <c r="H27" s="4">
        <v>26</v>
      </c>
      <c r="I27" s="1">
        <v>26</v>
      </c>
      <c r="J27" s="30">
        <v>0</v>
      </c>
      <c r="K27" s="67">
        <v>0.77177925780415502</v>
      </c>
      <c r="L27" s="26"/>
      <c r="P27">
        <f>Table135323316[[#This Row],[UB]]-Table135323316[[#This Row],[LB_swap]]</f>
        <v>0</v>
      </c>
      <c r="Q27">
        <f t="shared" si="0"/>
        <v>0</v>
      </c>
    </row>
    <row r="28" spans="2:17" x14ac:dyDescent="0.35">
      <c r="B28" s="71">
        <v>27</v>
      </c>
      <c r="C28" s="24" t="s">
        <v>132</v>
      </c>
      <c r="D28" s="1">
        <v>50</v>
      </c>
      <c r="E28" s="1">
        <v>2</v>
      </c>
      <c r="F28" s="1">
        <v>10</v>
      </c>
      <c r="G28" s="14">
        <v>4</v>
      </c>
      <c r="H28" s="4">
        <v>25</v>
      </c>
      <c r="I28" s="1">
        <v>25</v>
      </c>
      <c r="J28" s="30">
        <v>0</v>
      </c>
      <c r="K28" s="67">
        <v>0.83875124342739504</v>
      </c>
      <c r="L28" s="26"/>
      <c r="P28">
        <f>Table135323316[[#This Row],[UB]]-Table135323316[[#This Row],[LB_swap]]</f>
        <v>0</v>
      </c>
      <c r="Q28">
        <f t="shared" si="0"/>
        <v>0</v>
      </c>
    </row>
    <row r="29" spans="2:17" x14ac:dyDescent="0.35">
      <c r="B29" s="71">
        <v>28</v>
      </c>
      <c r="C29" s="24" t="s">
        <v>133</v>
      </c>
      <c r="D29" s="1">
        <v>50</v>
      </c>
      <c r="E29" s="1">
        <v>2</v>
      </c>
      <c r="F29" s="1">
        <v>10</v>
      </c>
      <c r="G29" s="14">
        <v>4</v>
      </c>
      <c r="H29" s="4">
        <v>23</v>
      </c>
      <c r="I29" s="1">
        <v>23</v>
      </c>
      <c r="J29" s="30">
        <v>0</v>
      </c>
      <c r="K29" s="67">
        <v>0.492002578452229</v>
      </c>
      <c r="L29" s="26"/>
      <c r="P29">
        <f>Table135323316[[#This Row],[UB]]-Table135323316[[#This Row],[LB_swap]]</f>
        <v>0</v>
      </c>
      <c r="Q29">
        <f t="shared" si="0"/>
        <v>0</v>
      </c>
    </row>
    <row r="30" spans="2:17" x14ac:dyDescent="0.35">
      <c r="B30" s="71">
        <v>29</v>
      </c>
      <c r="C30" s="24" t="s">
        <v>134</v>
      </c>
      <c r="D30" s="1">
        <v>50</v>
      </c>
      <c r="E30" s="1">
        <v>2</v>
      </c>
      <c r="F30" s="1">
        <v>10</v>
      </c>
      <c r="G30" s="14">
        <v>4</v>
      </c>
      <c r="H30" s="4">
        <v>20</v>
      </c>
      <c r="I30" s="1">
        <v>20</v>
      </c>
      <c r="J30" s="30">
        <v>0</v>
      </c>
      <c r="K30" s="67">
        <v>1.0283189807087101</v>
      </c>
      <c r="L30" s="26"/>
      <c r="P30">
        <f>Table135323316[[#This Row],[UB]]-Table135323316[[#This Row],[LB_swap]]</f>
        <v>0</v>
      </c>
      <c r="Q30">
        <f t="shared" si="0"/>
        <v>0</v>
      </c>
    </row>
    <row r="31" spans="2:17" x14ac:dyDescent="0.35">
      <c r="B31" s="71">
        <v>30</v>
      </c>
      <c r="C31" s="24" t="s">
        <v>135</v>
      </c>
      <c r="D31" s="1">
        <v>50</v>
      </c>
      <c r="E31" s="1">
        <v>2</v>
      </c>
      <c r="F31" s="1">
        <v>10</v>
      </c>
      <c r="G31" s="14">
        <v>4</v>
      </c>
      <c r="H31" s="4">
        <v>24</v>
      </c>
      <c r="I31" s="1">
        <v>24</v>
      </c>
      <c r="J31" s="30">
        <v>0</v>
      </c>
      <c r="K31" s="67">
        <v>0.83027460053563096</v>
      </c>
      <c r="L31" s="26"/>
      <c r="P31">
        <f>Table135323316[[#This Row],[UB]]-Table135323316[[#This Row],[LB_swap]]</f>
        <v>0</v>
      </c>
      <c r="Q31">
        <f t="shared" si="0"/>
        <v>0</v>
      </c>
    </row>
    <row r="32" spans="2:17" x14ac:dyDescent="0.35">
      <c r="B32" s="71">
        <v>31</v>
      </c>
      <c r="C32" s="24" t="s">
        <v>136</v>
      </c>
      <c r="D32" s="1">
        <v>50</v>
      </c>
      <c r="E32" s="1">
        <v>2</v>
      </c>
      <c r="F32" s="1">
        <v>20</v>
      </c>
      <c r="G32" s="14">
        <v>1</v>
      </c>
      <c r="H32" s="4">
        <v>8</v>
      </c>
      <c r="I32" s="1">
        <v>8</v>
      </c>
      <c r="J32" s="30">
        <v>0</v>
      </c>
      <c r="K32" s="67">
        <v>0.144717222079634</v>
      </c>
      <c r="L32" s="26"/>
      <c r="P32">
        <f>Table135323316[[#This Row],[UB]]-Table135323316[[#This Row],[LB_swap]]</f>
        <v>0</v>
      </c>
      <c r="Q32">
        <f t="shared" si="0"/>
        <v>0</v>
      </c>
    </row>
    <row r="33" spans="2:17" x14ac:dyDescent="0.35">
      <c r="B33" s="71">
        <v>32</v>
      </c>
      <c r="C33" s="24" t="s">
        <v>137</v>
      </c>
      <c r="D33" s="1">
        <v>50</v>
      </c>
      <c r="E33" s="1">
        <v>2</v>
      </c>
      <c r="F33" s="1">
        <v>20</v>
      </c>
      <c r="G33" s="14">
        <v>1</v>
      </c>
      <c r="H33" s="4">
        <v>7</v>
      </c>
      <c r="I33" s="1">
        <v>7</v>
      </c>
      <c r="J33" s="30">
        <v>0</v>
      </c>
      <c r="K33" s="67">
        <v>0.13226580247282901</v>
      </c>
      <c r="L33" s="26"/>
      <c r="P33">
        <f>Table135323316[[#This Row],[UB]]-Table135323316[[#This Row],[LB_swap]]</f>
        <v>0</v>
      </c>
      <c r="Q33">
        <f t="shared" si="0"/>
        <v>0</v>
      </c>
    </row>
    <row r="34" spans="2:17" x14ac:dyDescent="0.35">
      <c r="B34" s="71">
        <v>33</v>
      </c>
      <c r="C34" s="24" t="s">
        <v>138</v>
      </c>
      <c r="D34" s="1">
        <v>50</v>
      </c>
      <c r="E34" s="1">
        <v>2</v>
      </c>
      <c r="F34" s="1">
        <v>20</v>
      </c>
      <c r="G34" s="14">
        <v>1</v>
      </c>
      <c r="H34" s="4">
        <v>7</v>
      </c>
      <c r="I34" s="1">
        <v>7</v>
      </c>
      <c r="J34" s="30">
        <v>0</v>
      </c>
      <c r="K34" s="67">
        <v>0.185618476942181</v>
      </c>
      <c r="L34" s="26"/>
      <c r="P34">
        <f>Table135323316[[#This Row],[UB]]-Table135323316[[#This Row],[LB_swap]]</f>
        <v>0</v>
      </c>
      <c r="Q34">
        <f t="shared" si="0"/>
        <v>0</v>
      </c>
    </row>
    <row r="35" spans="2:17" x14ac:dyDescent="0.35">
      <c r="B35" s="71">
        <v>34</v>
      </c>
      <c r="C35" s="24" t="s">
        <v>139</v>
      </c>
      <c r="D35" s="1">
        <v>50</v>
      </c>
      <c r="E35" s="1">
        <v>2</v>
      </c>
      <c r="F35" s="1">
        <v>20</v>
      </c>
      <c r="G35" s="14">
        <v>1</v>
      </c>
      <c r="H35" s="4">
        <v>7</v>
      </c>
      <c r="I35" s="1">
        <v>7</v>
      </c>
      <c r="J35" s="30">
        <v>0</v>
      </c>
      <c r="K35" s="67">
        <v>0.160774415358901</v>
      </c>
      <c r="L35" s="26"/>
      <c r="P35">
        <f>Table135323316[[#This Row],[UB]]-Table135323316[[#This Row],[LB_swap]]</f>
        <v>0</v>
      </c>
      <c r="Q35">
        <f t="shared" si="0"/>
        <v>0</v>
      </c>
    </row>
    <row r="36" spans="2:17" x14ac:dyDescent="0.35">
      <c r="B36" s="71">
        <v>35</v>
      </c>
      <c r="C36" s="24" t="s">
        <v>140</v>
      </c>
      <c r="D36" s="1">
        <v>50</v>
      </c>
      <c r="E36" s="1">
        <v>2</v>
      </c>
      <c r="F36" s="1">
        <v>20</v>
      </c>
      <c r="G36" s="14">
        <v>1</v>
      </c>
      <c r="H36" s="4">
        <v>7</v>
      </c>
      <c r="I36" s="1">
        <v>7</v>
      </c>
      <c r="J36" s="30">
        <v>0</v>
      </c>
      <c r="K36" s="67">
        <v>0.121424693614244</v>
      </c>
      <c r="L36" s="26"/>
      <c r="P36">
        <f>Table135323316[[#This Row],[UB]]-Table135323316[[#This Row],[LB_swap]]</f>
        <v>0</v>
      </c>
      <c r="Q36">
        <f t="shared" si="0"/>
        <v>0</v>
      </c>
    </row>
    <row r="37" spans="2:17" x14ac:dyDescent="0.35">
      <c r="B37" s="71">
        <v>36</v>
      </c>
      <c r="C37" s="24" t="s">
        <v>141</v>
      </c>
      <c r="D37" s="1">
        <v>50</v>
      </c>
      <c r="E37" s="1">
        <v>2</v>
      </c>
      <c r="F37" s="1">
        <v>20</v>
      </c>
      <c r="G37" s="14">
        <v>1</v>
      </c>
      <c r="H37" s="4">
        <v>7</v>
      </c>
      <c r="I37" s="1">
        <v>7</v>
      </c>
      <c r="J37" s="30">
        <v>0</v>
      </c>
      <c r="K37" s="67">
        <v>0.139145793393254</v>
      </c>
      <c r="L37" s="26"/>
      <c r="P37">
        <f>Table135323316[[#This Row],[UB]]-Table135323316[[#This Row],[LB_swap]]</f>
        <v>0</v>
      </c>
      <c r="Q37">
        <f t="shared" si="0"/>
        <v>0</v>
      </c>
    </row>
    <row r="38" spans="2:17" x14ac:dyDescent="0.35">
      <c r="B38" s="71">
        <v>37</v>
      </c>
      <c r="C38" s="24" t="s">
        <v>142</v>
      </c>
      <c r="D38" s="1">
        <v>50</v>
      </c>
      <c r="E38" s="1">
        <v>2</v>
      </c>
      <c r="F38" s="1">
        <v>20</v>
      </c>
      <c r="G38" s="14">
        <v>1</v>
      </c>
      <c r="H38" s="4">
        <v>6</v>
      </c>
      <c r="I38" s="1">
        <v>6</v>
      </c>
      <c r="J38" s="30">
        <v>0</v>
      </c>
      <c r="K38" s="67">
        <v>0.13975567556917601</v>
      </c>
      <c r="L38" s="26"/>
      <c r="P38">
        <f>Table135323316[[#This Row],[UB]]-Table135323316[[#This Row],[LB_swap]]</f>
        <v>0</v>
      </c>
      <c r="Q38">
        <f t="shared" si="0"/>
        <v>0</v>
      </c>
    </row>
    <row r="39" spans="2:17" x14ac:dyDescent="0.35">
      <c r="B39" s="71">
        <v>38</v>
      </c>
      <c r="C39" s="24" t="s">
        <v>143</v>
      </c>
      <c r="D39" s="1">
        <v>50</v>
      </c>
      <c r="E39" s="1">
        <v>2</v>
      </c>
      <c r="F39" s="1">
        <v>20</v>
      </c>
      <c r="G39" s="14">
        <v>1</v>
      </c>
      <c r="H39" s="4">
        <v>6</v>
      </c>
      <c r="I39" s="1">
        <v>6</v>
      </c>
      <c r="J39" s="30">
        <v>0</v>
      </c>
      <c r="K39" s="67">
        <v>0.122347889468073</v>
      </c>
      <c r="L39" s="26"/>
      <c r="P39">
        <f>Table135323316[[#This Row],[UB]]-Table135323316[[#This Row],[LB_swap]]</f>
        <v>0</v>
      </c>
      <c r="Q39">
        <f t="shared" si="0"/>
        <v>0</v>
      </c>
    </row>
    <row r="40" spans="2:17" x14ac:dyDescent="0.35">
      <c r="B40" s="71">
        <v>39</v>
      </c>
      <c r="C40" s="24" t="s">
        <v>144</v>
      </c>
      <c r="D40" s="1">
        <v>50</v>
      </c>
      <c r="E40" s="1">
        <v>2</v>
      </c>
      <c r="F40" s="1">
        <v>20</v>
      </c>
      <c r="G40" s="14">
        <v>1</v>
      </c>
      <c r="H40" s="4">
        <v>7</v>
      </c>
      <c r="I40" s="1">
        <v>7</v>
      </c>
      <c r="J40" s="30">
        <v>0</v>
      </c>
      <c r="K40" s="67">
        <v>0.15499592013656999</v>
      </c>
      <c r="L40" s="26"/>
      <c r="P40">
        <f>Table135323316[[#This Row],[UB]]-Table135323316[[#This Row],[LB_swap]]</f>
        <v>0</v>
      </c>
      <c r="Q40">
        <f t="shared" si="0"/>
        <v>0</v>
      </c>
    </row>
    <row r="41" spans="2:17" x14ac:dyDescent="0.35">
      <c r="B41" s="71">
        <v>40</v>
      </c>
      <c r="C41" s="24" t="s">
        <v>145</v>
      </c>
      <c r="D41" s="1">
        <v>50</v>
      </c>
      <c r="E41" s="1">
        <v>2</v>
      </c>
      <c r="F41" s="1">
        <v>20</v>
      </c>
      <c r="G41" s="14">
        <v>1</v>
      </c>
      <c r="H41" s="4">
        <v>6</v>
      </c>
      <c r="I41" s="1">
        <v>6</v>
      </c>
      <c r="J41" s="30">
        <v>0</v>
      </c>
      <c r="K41" s="67">
        <v>0.111470295116305</v>
      </c>
      <c r="L41" s="26"/>
      <c r="P41">
        <f>Table135323316[[#This Row],[UB]]-Table135323316[[#This Row],[LB_swap]]</f>
        <v>0</v>
      </c>
      <c r="Q41">
        <f t="shared" si="0"/>
        <v>0</v>
      </c>
    </row>
    <row r="42" spans="2:17" x14ac:dyDescent="0.35">
      <c r="B42" s="71">
        <v>41</v>
      </c>
      <c r="C42" s="24" t="s">
        <v>146</v>
      </c>
      <c r="D42" s="1">
        <v>50</v>
      </c>
      <c r="E42" s="1">
        <v>2</v>
      </c>
      <c r="F42" s="1">
        <v>20</v>
      </c>
      <c r="G42" s="14">
        <v>2</v>
      </c>
      <c r="H42" s="4">
        <v>15</v>
      </c>
      <c r="I42" s="1">
        <v>15</v>
      </c>
      <c r="J42" s="30">
        <v>0</v>
      </c>
      <c r="K42" s="67">
        <v>0.74436171725392297</v>
      </c>
      <c r="L42" s="26"/>
      <c r="P42">
        <f>Table135323316[[#This Row],[UB]]-Table135323316[[#This Row],[LB_swap]]</f>
        <v>0</v>
      </c>
      <c r="Q42">
        <f t="shared" si="0"/>
        <v>0</v>
      </c>
    </row>
    <row r="43" spans="2:17" x14ac:dyDescent="0.35">
      <c r="B43" s="71">
        <v>42</v>
      </c>
      <c r="C43" s="24" t="s">
        <v>147</v>
      </c>
      <c r="D43" s="1">
        <v>50</v>
      </c>
      <c r="E43" s="1">
        <v>2</v>
      </c>
      <c r="F43" s="1">
        <v>20</v>
      </c>
      <c r="G43" s="14">
        <v>2</v>
      </c>
      <c r="H43" s="4">
        <v>15</v>
      </c>
      <c r="I43" s="1">
        <v>15</v>
      </c>
      <c r="J43" s="30">
        <v>0</v>
      </c>
      <c r="K43" s="67">
        <v>7.2921561077237101E-2</v>
      </c>
      <c r="L43" s="26"/>
      <c r="P43">
        <f>Table135323316[[#This Row],[UB]]-Table135323316[[#This Row],[LB_swap]]</f>
        <v>0</v>
      </c>
      <c r="Q43">
        <f t="shared" si="0"/>
        <v>0</v>
      </c>
    </row>
    <row r="44" spans="2:17" x14ac:dyDescent="0.35">
      <c r="B44" s="71">
        <v>43</v>
      </c>
      <c r="C44" s="24" t="s">
        <v>148</v>
      </c>
      <c r="D44" s="1">
        <v>50</v>
      </c>
      <c r="E44" s="1">
        <v>2</v>
      </c>
      <c r="F44" s="1">
        <v>20</v>
      </c>
      <c r="G44" s="14">
        <v>2</v>
      </c>
      <c r="H44" s="4">
        <v>14</v>
      </c>
      <c r="I44" s="1">
        <v>14</v>
      </c>
      <c r="J44" s="30">
        <v>0</v>
      </c>
      <c r="K44" s="67">
        <v>6.2885580584406797E-2</v>
      </c>
      <c r="L44" s="26"/>
      <c r="P44">
        <f>Table135323316[[#This Row],[UB]]-Table135323316[[#This Row],[LB_swap]]</f>
        <v>0</v>
      </c>
      <c r="Q44">
        <f t="shared" si="0"/>
        <v>0</v>
      </c>
    </row>
    <row r="45" spans="2:17" x14ac:dyDescent="0.35">
      <c r="B45" s="71">
        <v>44</v>
      </c>
      <c r="C45" s="24" t="s">
        <v>149</v>
      </c>
      <c r="D45" s="1">
        <v>50</v>
      </c>
      <c r="E45" s="1">
        <v>2</v>
      </c>
      <c r="F45" s="1">
        <v>20</v>
      </c>
      <c r="G45" s="14">
        <v>2</v>
      </c>
      <c r="H45" s="4">
        <v>13</v>
      </c>
      <c r="I45" s="1">
        <v>13</v>
      </c>
      <c r="J45" s="30">
        <v>0</v>
      </c>
      <c r="K45" s="67">
        <v>0.110947063192725</v>
      </c>
      <c r="L45" s="26"/>
      <c r="P45">
        <f>Table135323316[[#This Row],[UB]]-Table135323316[[#This Row],[LB_swap]]</f>
        <v>0</v>
      </c>
      <c r="Q45">
        <f t="shared" si="0"/>
        <v>0</v>
      </c>
    </row>
    <row r="46" spans="2:17" x14ac:dyDescent="0.35">
      <c r="B46" s="71">
        <v>45</v>
      </c>
      <c r="C46" s="24" t="s">
        <v>150</v>
      </c>
      <c r="D46" s="1">
        <v>50</v>
      </c>
      <c r="E46" s="1">
        <v>2</v>
      </c>
      <c r="F46" s="1">
        <v>20</v>
      </c>
      <c r="G46" s="14">
        <v>2</v>
      </c>
      <c r="H46" s="4">
        <v>16</v>
      </c>
      <c r="I46" s="1">
        <v>16</v>
      </c>
      <c r="J46" s="30">
        <v>0</v>
      </c>
      <c r="K46" s="67">
        <v>5.5878963321447303E-2</v>
      </c>
      <c r="L46" s="26"/>
      <c r="P46">
        <f>Table135323316[[#This Row],[UB]]-Table135323316[[#This Row],[LB_swap]]</f>
        <v>0</v>
      </c>
      <c r="Q46">
        <f t="shared" si="0"/>
        <v>0</v>
      </c>
    </row>
    <row r="47" spans="2:17" x14ac:dyDescent="0.35">
      <c r="B47" s="71">
        <v>46</v>
      </c>
      <c r="C47" s="24" t="s">
        <v>151</v>
      </c>
      <c r="D47" s="1">
        <v>50</v>
      </c>
      <c r="E47" s="1">
        <v>2</v>
      </c>
      <c r="F47" s="1">
        <v>20</v>
      </c>
      <c r="G47" s="14">
        <v>2</v>
      </c>
      <c r="H47" s="4">
        <v>14</v>
      </c>
      <c r="I47" s="1">
        <v>14</v>
      </c>
      <c r="J47" s="30">
        <v>0</v>
      </c>
      <c r="K47" s="67">
        <v>0.53094098344445195</v>
      </c>
      <c r="L47" s="26"/>
      <c r="P47">
        <f>Table135323316[[#This Row],[UB]]-Table135323316[[#This Row],[LB_swap]]</f>
        <v>0</v>
      </c>
      <c r="Q47">
        <f t="shared" si="0"/>
        <v>0</v>
      </c>
    </row>
    <row r="48" spans="2:17" x14ac:dyDescent="0.35">
      <c r="B48" s="71">
        <v>47</v>
      </c>
      <c r="C48" s="24" t="s">
        <v>152</v>
      </c>
      <c r="D48" s="1">
        <v>50</v>
      </c>
      <c r="E48" s="1">
        <v>2</v>
      </c>
      <c r="F48" s="1">
        <v>20</v>
      </c>
      <c r="G48" s="14">
        <v>2</v>
      </c>
      <c r="H48" s="4">
        <v>13</v>
      </c>
      <c r="I48" s="1">
        <v>13</v>
      </c>
      <c r="J48" s="30">
        <v>0</v>
      </c>
      <c r="K48" s="67">
        <v>6.5813323482871E-2</v>
      </c>
      <c r="L48" s="26"/>
      <c r="P48">
        <f>Table135323316[[#This Row],[UB]]-Table135323316[[#This Row],[LB_swap]]</f>
        <v>0</v>
      </c>
      <c r="Q48">
        <f t="shared" si="0"/>
        <v>0</v>
      </c>
    </row>
    <row r="49" spans="2:17" x14ac:dyDescent="0.35">
      <c r="B49" s="71">
        <v>48</v>
      </c>
      <c r="C49" s="24" t="s">
        <v>153</v>
      </c>
      <c r="D49" s="1">
        <v>50</v>
      </c>
      <c r="E49" s="1">
        <v>2</v>
      </c>
      <c r="F49" s="1">
        <v>20</v>
      </c>
      <c r="G49" s="14">
        <v>2</v>
      </c>
      <c r="H49" s="4">
        <v>13</v>
      </c>
      <c r="I49" s="1">
        <v>13</v>
      </c>
      <c r="J49" s="30">
        <v>0</v>
      </c>
      <c r="K49" s="67">
        <v>7.0828499272465706E-2</v>
      </c>
      <c r="L49" s="26"/>
      <c r="P49">
        <f>Table135323316[[#This Row],[UB]]-Table135323316[[#This Row],[LB_swap]]</f>
        <v>0</v>
      </c>
      <c r="Q49">
        <f t="shared" si="0"/>
        <v>0</v>
      </c>
    </row>
    <row r="50" spans="2:17" x14ac:dyDescent="0.35">
      <c r="B50" s="71">
        <v>49</v>
      </c>
      <c r="C50" s="24" t="s">
        <v>154</v>
      </c>
      <c r="D50" s="1">
        <v>50</v>
      </c>
      <c r="E50" s="1">
        <v>2</v>
      </c>
      <c r="F50" s="1">
        <v>20</v>
      </c>
      <c r="G50" s="14">
        <v>2</v>
      </c>
      <c r="H50" s="4">
        <v>12</v>
      </c>
      <c r="I50" s="1">
        <v>12</v>
      </c>
      <c r="J50" s="30">
        <v>0</v>
      </c>
      <c r="K50" s="67">
        <v>0.56788265332579602</v>
      </c>
      <c r="L50" s="26"/>
      <c r="P50">
        <f>Table135323316[[#This Row],[UB]]-Table135323316[[#This Row],[LB_swap]]</f>
        <v>0</v>
      </c>
      <c r="Q50">
        <f t="shared" si="0"/>
        <v>0</v>
      </c>
    </row>
    <row r="51" spans="2:17" x14ac:dyDescent="0.35">
      <c r="B51" s="71">
        <v>50</v>
      </c>
      <c r="C51" s="24" t="s">
        <v>155</v>
      </c>
      <c r="D51" s="1">
        <v>50</v>
      </c>
      <c r="E51" s="1">
        <v>2</v>
      </c>
      <c r="F51" s="1">
        <v>20</v>
      </c>
      <c r="G51" s="14">
        <v>2</v>
      </c>
      <c r="H51" s="4">
        <v>12</v>
      </c>
      <c r="I51" s="1">
        <v>12</v>
      </c>
      <c r="J51" s="30">
        <v>0</v>
      </c>
      <c r="K51" s="67">
        <v>0.17438031360507</v>
      </c>
      <c r="L51" s="26"/>
      <c r="P51">
        <f>Table135323316[[#This Row],[UB]]-Table135323316[[#This Row],[LB_swap]]</f>
        <v>0</v>
      </c>
      <c r="Q51">
        <f t="shared" si="0"/>
        <v>0</v>
      </c>
    </row>
    <row r="52" spans="2:17" x14ac:dyDescent="0.35">
      <c r="B52" s="71">
        <v>51</v>
      </c>
      <c r="C52" s="24" t="s">
        <v>156</v>
      </c>
      <c r="D52" s="1">
        <v>50</v>
      </c>
      <c r="E52" s="1">
        <v>2</v>
      </c>
      <c r="F52" s="1">
        <v>20</v>
      </c>
      <c r="G52" s="14">
        <v>4</v>
      </c>
      <c r="H52" s="4">
        <v>24</v>
      </c>
      <c r="I52" s="1">
        <v>24</v>
      </c>
      <c r="J52" s="30">
        <v>0</v>
      </c>
      <c r="K52" s="67">
        <v>0.54790276847779695</v>
      </c>
      <c r="L52" s="26"/>
      <c r="P52">
        <f>Table135323316[[#This Row],[UB]]-Table135323316[[#This Row],[LB_swap]]</f>
        <v>0</v>
      </c>
      <c r="Q52">
        <f t="shared" si="0"/>
        <v>0</v>
      </c>
    </row>
    <row r="53" spans="2:17" x14ac:dyDescent="0.35">
      <c r="B53" s="71">
        <v>52</v>
      </c>
      <c r="C53" s="24" t="s">
        <v>157</v>
      </c>
      <c r="D53" s="1">
        <v>50</v>
      </c>
      <c r="E53" s="1">
        <v>2</v>
      </c>
      <c r="F53" s="1">
        <v>20</v>
      </c>
      <c r="G53" s="14">
        <v>4</v>
      </c>
      <c r="H53" s="4">
        <v>26</v>
      </c>
      <c r="I53" s="1">
        <v>26</v>
      </c>
      <c r="J53" s="30">
        <v>0</v>
      </c>
      <c r="K53" s="67">
        <v>1.11450152099132</v>
      </c>
      <c r="L53" s="26"/>
      <c r="P53">
        <f>Table135323316[[#This Row],[UB]]-Table135323316[[#This Row],[LB_swap]]</f>
        <v>0</v>
      </c>
      <c r="Q53">
        <f t="shared" si="0"/>
        <v>0</v>
      </c>
    </row>
    <row r="54" spans="2:17" x14ac:dyDescent="0.35">
      <c r="B54" s="71">
        <v>53</v>
      </c>
      <c r="C54" s="24" t="s">
        <v>158</v>
      </c>
      <c r="D54" s="1">
        <v>50</v>
      </c>
      <c r="E54" s="1">
        <v>2</v>
      </c>
      <c r="F54" s="1">
        <v>20</v>
      </c>
      <c r="G54" s="14">
        <v>4</v>
      </c>
      <c r="H54" s="4">
        <v>20</v>
      </c>
      <c r="I54" s="1">
        <v>20</v>
      </c>
      <c r="J54" s="30">
        <v>0</v>
      </c>
      <c r="K54" s="67">
        <v>1.54443608224391</v>
      </c>
      <c r="L54" s="26"/>
      <c r="P54">
        <f>Table135323316[[#This Row],[UB]]-Table135323316[[#This Row],[LB_swap]]</f>
        <v>0</v>
      </c>
      <c r="Q54">
        <f t="shared" si="0"/>
        <v>0</v>
      </c>
    </row>
    <row r="55" spans="2:17" x14ac:dyDescent="0.35">
      <c r="B55" s="71">
        <v>54</v>
      </c>
      <c r="C55" s="24" t="s">
        <v>159</v>
      </c>
      <c r="D55" s="1">
        <v>50</v>
      </c>
      <c r="E55" s="1">
        <v>2</v>
      </c>
      <c r="F55" s="1">
        <v>20</v>
      </c>
      <c r="G55" s="14">
        <v>4</v>
      </c>
      <c r="H55" s="4">
        <v>28</v>
      </c>
      <c r="I55" s="1">
        <v>28</v>
      </c>
      <c r="J55" s="30">
        <v>0</v>
      </c>
      <c r="K55" s="67">
        <v>1.1198439728468601</v>
      </c>
      <c r="L55" s="26"/>
      <c r="P55">
        <f>Table135323316[[#This Row],[UB]]-Table135323316[[#This Row],[LB_swap]]</f>
        <v>0</v>
      </c>
      <c r="Q55">
        <f t="shared" si="0"/>
        <v>0</v>
      </c>
    </row>
    <row r="56" spans="2:17" x14ac:dyDescent="0.35">
      <c r="B56" s="71">
        <v>55</v>
      </c>
      <c r="C56" s="24" t="s">
        <v>160</v>
      </c>
      <c r="D56" s="1">
        <v>50</v>
      </c>
      <c r="E56" s="1">
        <v>2</v>
      </c>
      <c r="F56" s="1">
        <v>20</v>
      </c>
      <c r="G56" s="14">
        <v>4</v>
      </c>
      <c r="H56" s="4">
        <v>26</v>
      </c>
      <c r="I56" s="1">
        <v>26</v>
      </c>
      <c r="J56" s="30">
        <v>0</v>
      </c>
      <c r="K56" s="67">
        <v>1.2929580677300601</v>
      </c>
      <c r="L56" s="26"/>
      <c r="P56">
        <f>Table135323316[[#This Row],[UB]]-Table135323316[[#This Row],[LB_swap]]</f>
        <v>0</v>
      </c>
      <c r="Q56">
        <f t="shared" si="0"/>
        <v>0</v>
      </c>
    </row>
    <row r="57" spans="2:17" x14ac:dyDescent="0.35">
      <c r="B57" s="71">
        <v>56</v>
      </c>
      <c r="C57" s="24" t="s">
        <v>161</v>
      </c>
      <c r="D57" s="1">
        <v>50</v>
      </c>
      <c r="E57" s="1">
        <v>2</v>
      </c>
      <c r="F57" s="1">
        <v>20</v>
      </c>
      <c r="G57" s="14">
        <v>4</v>
      </c>
      <c r="H57" s="4">
        <v>26</v>
      </c>
      <c r="I57" s="1">
        <v>26</v>
      </c>
      <c r="J57" s="30">
        <v>0</v>
      </c>
      <c r="K57" s="67">
        <v>1.63159502111375</v>
      </c>
      <c r="L57" s="26"/>
      <c r="P57">
        <f>Table135323316[[#This Row],[UB]]-Table135323316[[#This Row],[LB_swap]]</f>
        <v>0</v>
      </c>
      <c r="Q57">
        <f t="shared" si="0"/>
        <v>0</v>
      </c>
    </row>
    <row r="58" spans="2:17" x14ac:dyDescent="0.35">
      <c r="B58" s="71">
        <v>57</v>
      </c>
      <c r="C58" s="24" t="s">
        <v>162</v>
      </c>
      <c r="D58" s="1">
        <v>50</v>
      </c>
      <c r="E58" s="1">
        <v>2</v>
      </c>
      <c r="F58" s="1">
        <v>20</v>
      </c>
      <c r="G58" s="14">
        <v>4</v>
      </c>
      <c r="H58" s="4">
        <v>22</v>
      </c>
      <c r="I58" s="1">
        <v>22</v>
      </c>
      <c r="J58" s="30">
        <v>0</v>
      </c>
      <c r="K58" s="67">
        <v>0.387169124558568</v>
      </c>
      <c r="L58" s="26"/>
      <c r="P58">
        <f>Table135323316[[#This Row],[UB]]-Table135323316[[#This Row],[LB_swap]]</f>
        <v>0</v>
      </c>
      <c r="Q58">
        <f t="shared" si="0"/>
        <v>0</v>
      </c>
    </row>
    <row r="59" spans="2:17" x14ac:dyDescent="0.35">
      <c r="B59" s="71">
        <v>58</v>
      </c>
      <c r="C59" s="24" t="s">
        <v>163</v>
      </c>
      <c r="D59" s="1">
        <v>50</v>
      </c>
      <c r="E59" s="1">
        <v>2</v>
      </c>
      <c r="F59" s="1">
        <v>20</v>
      </c>
      <c r="G59" s="14">
        <v>4</v>
      </c>
      <c r="H59" s="4">
        <v>26</v>
      </c>
      <c r="I59" s="1">
        <v>26</v>
      </c>
      <c r="J59" s="30">
        <v>0</v>
      </c>
      <c r="K59" s="67">
        <v>4.5041692052036497</v>
      </c>
      <c r="L59" s="26"/>
      <c r="P59">
        <f>Table135323316[[#This Row],[UB]]-Table135323316[[#This Row],[LB_swap]]</f>
        <v>0</v>
      </c>
      <c r="Q59">
        <f t="shared" si="0"/>
        <v>0</v>
      </c>
    </row>
    <row r="60" spans="2:17" x14ac:dyDescent="0.35">
      <c r="B60" s="71">
        <v>59</v>
      </c>
      <c r="C60" s="24" t="s">
        <v>164</v>
      </c>
      <c r="D60" s="1">
        <v>50</v>
      </c>
      <c r="E60" s="1">
        <v>2</v>
      </c>
      <c r="F60" s="1">
        <v>20</v>
      </c>
      <c r="G60" s="14">
        <v>4</v>
      </c>
      <c r="H60" s="4">
        <v>25</v>
      </c>
      <c r="I60" s="1">
        <v>25</v>
      </c>
      <c r="J60" s="30">
        <v>0</v>
      </c>
      <c r="K60" s="67">
        <v>2.0354320947080802</v>
      </c>
      <c r="L60" s="26"/>
      <c r="P60">
        <f>Table135323316[[#This Row],[UB]]-Table135323316[[#This Row],[LB_swap]]</f>
        <v>0</v>
      </c>
      <c r="Q60">
        <f t="shared" si="0"/>
        <v>0</v>
      </c>
    </row>
    <row r="61" spans="2:17" x14ac:dyDescent="0.35">
      <c r="B61" s="71">
        <v>60</v>
      </c>
      <c r="C61" s="24" t="s">
        <v>165</v>
      </c>
      <c r="D61" s="1">
        <v>50</v>
      </c>
      <c r="E61" s="1">
        <v>2</v>
      </c>
      <c r="F61" s="1">
        <v>20</v>
      </c>
      <c r="G61" s="14">
        <v>4</v>
      </c>
      <c r="H61" s="4">
        <v>25</v>
      </c>
      <c r="I61" s="1">
        <v>25</v>
      </c>
      <c r="J61" s="30">
        <v>0</v>
      </c>
      <c r="K61" s="67">
        <v>2.0959015283733602</v>
      </c>
      <c r="L61" s="26"/>
      <c r="P61">
        <f>Table135323316[[#This Row],[UB]]-Table135323316[[#This Row],[LB_swap]]</f>
        <v>0</v>
      </c>
      <c r="Q61">
        <f t="shared" si="0"/>
        <v>0</v>
      </c>
    </row>
    <row r="62" spans="2:17" x14ac:dyDescent="0.35">
      <c r="B62" s="71">
        <v>61</v>
      </c>
      <c r="C62" s="24" t="s">
        <v>166</v>
      </c>
      <c r="D62" s="1">
        <v>50</v>
      </c>
      <c r="E62" s="1">
        <v>2</v>
      </c>
      <c r="F62" s="1">
        <v>30</v>
      </c>
      <c r="G62" s="14">
        <v>1</v>
      </c>
      <c r="H62" s="4">
        <v>6</v>
      </c>
      <c r="I62" s="1">
        <v>6</v>
      </c>
      <c r="J62" s="30">
        <v>0</v>
      </c>
      <c r="K62" s="67">
        <v>0.15710491128265799</v>
      </c>
      <c r="L62" s="26"/>
      <c r="P62">
        <f>Table135323316[[#This Row],[UB]]-Table135323316[[#This Row],[LB_swap]]</f>
        <v>0</v>
      </c>
      <c r="Q62">
        <f t="shared" si="0"/>
        <v>0</v>
      </c>
    </row>
    <row r="63" spans="2:17" x14ac:dyDescent="0.35">
      <c r="B63" s="71">
        <v>62</v>
      </c>
      <c r="C63" s="24" t="s">
        <v>167</v>
      </c>
      <c r="D63" s="1">
        <v>50</v>
      </c>
      <c r="E63" s="1">
        <v>2</v>
      </c>
      <c r="F63" s="1">
        <v>30</v>
      </c>
      <c r="G63" s="14">
        <v>1</v>
      </c>
      <c r="H63" s="4">
        <v>8</v>
      </c>
      <c r="I63" s="1">
        <v>8</v>
      </c>
      <c r="J63" s="30">
        <v>0</v>
      </c>
      <c r="K63" s="67">
        <v>0.17304932884871899</v>
      </c>
      <c r="L63" s="26"/>
      <c r="P63">
        <f>Table135323316[[#This Row],[UB]]-Table135323316[[#This Row],[LB_swap]]</f>
        <v>0</v>
      </c>
      <c r="Q63">
        <f t="shared" si="0"/>
        <v>0</v>
      </c>
    </row>
    <row r="64" spans="2:17" x14ac:dyDescent="0.35">
      <c r="B64" s="71">
        <v>63</v>
      </c>
      <c r="C64" s="24" t="s">
        <v>168</v>
      </c>
      <c r="D64" s="1">
        <v>50</v>
      </c>
      <c r="E64" s="1">
        <v>2</v>
      </c>
      <c r="F64" s="1">
        <v>30</v>
      </c>
      <c r="G64" s="14">
        <v>1</v>
      </c>
      <c r="H64" s="4">
        <v>7</v>
      </c>
      <c r="I64" s="1">
        <v>7</v>
      </c>
      <c r="J64" s="30">
        <v>0</v>
      </c>
      <c r="K64" s="67">
        <v>7.5630342587828595E-2</v>
      </c>
      <c r="L64" s="26"/>
      <c r="P64">
        <f>Table135323316[[#This Row],[UB]]-Table135323316[[#This Row],[LB_swap]]</f>
        <v>0</v>
      </c>
      <c r="Q64">
        <f t="shared" si="0"/>
        <v>0</v>
      </c>
    </row>
    <row r="65" spans="2:17" x14ac:dyDescent="0.35">
      <c r="B65" s="71">
        <v>64</v>
      </c>
      <c r="C65" s="24" t="s">
        <v>169</v>
      </c>
      <c r="D65" s="1">
        <v>50</v>
      </c>
      <c r="E65" s="1">
        <v>2</v>
      </c>
      <c r="F65" s="1">
        <v>30</v>
      </c>
      <c r="G65" s="14">
        <v>1</v>
      </c>
      <c r="H65" s="4">
        <v>8</v>
      </c>
      <c r="I65" s="1">
        <v>8</v>
      </c>
      <c r="J65" s="30">
        <v>0</v>
      </c>
      <c r="K65" s="67">
        <v>0.12580652162432601</v>
      </c>
      <c r="L65" s="26"/>
      <c r="P65">
        <f>Table135323316[[#This Row],[UB]]-Table135323316[[#This Row],[LB_swap]]</f>
        <v>0</v>
      </c>
      <c r="Q65">
        <f t="shared" si="0"/>
        <v>0</v>
      </c>
    </row>
    <row r="66" spans="2:17" x14ac:dyDescent="0.35">
      <c r="B66" s="71">
        <v>65</v>
      </c>
      <c r="C66" s="24" t="s">
        <v>170</v>
      </c>
      <c r="D66" s="1">
        <v>50</v>
      </c>
      <c r="E66" s="1">
        <v>2</v>
      </c>
      <c r="F66" s="1">
        <v>30</v>
      </c>
      <c r="G66" s="14">
        <v>1</v>
      </c>
      <c r="H66" s="4">
        <v>7</v>
      </c>
      <c r="I66" s="1">
        <v>7</v>
      </c>
      <c r="J66" s="30">
        <v>0</v>
      </c>
      <c r="K66" s="67">
        <v>0.15625051409006099</v>
      </c>
      <c r="L66" s="26"/>
      <c r="P66">
        <f>Table135323316[[#This Row],[UB]]-Table135323316[[#This Row],[LB_swap]]</f>
        <v>0</v>
      </c>
      <c r="Q66">
        <f t="shared" si="0"/>
        <v>0</v>
      </c>
    </row>
    <row r="67" spans="2:17" x14ac:dyDescent="0.35">
      <c r="B67" s="71">
        <v>66</v>
      </c>
      <c r="C67" s="24" t="s">
        <v>171</v>
      </c>
      <c r="D67" s="1">
        <v>50</v>
      </c>
      <c r="E67" s="1">
        <v>2</v>
      </c>
      <c r="F67" s="1">
        <v>30</v>
      </c>
      <c r="G67" s="14">
        <v>1</v>
      </c>
      <c r="H67" s="4">
        <v>8</v>
      </c>
      <c r="I67" s="1">
        <v>8</v>
      </c>
      <c r="J67" s="30">
        <v>0</v>
      </c>
      <c r="K67" s="67">
        <v>7.6748270541429506E-2</v>
      </c>
      <c r="L67" s="26"/>
      <c r="P67">
        <f>Table135323316[[#This Row],[UB]]-Table135323316[[#This Row],[LB_swap]]</f>
        <v>0</v>
      </c>
      <c r="Q67">
        <f t="shared" ref="Q67:Q130" si="1">IF(P67&gt;2,1,0)</f>
        <v>0</v>
      </c>
    </row>
    <row r="68" spans="2:17" x14ac:dyDescent="0.35">
      <c r="B68" s="71">
        <v>67</v>
      </c>
      <c r="C68" s="24" t="s">
        <v>172</v>
      </c>
      <c r="D68" s="1">
        <v>50</v>
      </c>
      <c r="E68" s="1">
        <v>2</v>
      </c>
      <c r="F68" s="1">
        <v>30</v>
      </c>
      <c r="G68" s="14">
        <v>1</v>
      </c>
      <c r="H68" s="4">
        <v>7</v>
      </c>
      <c r="I68" s="1">
        <v>7</v>
      </c>
      <c r="J68" s="30">
        <v>0</v>
      </c>
      <c r="K68" s="67">
        <v>0.13533429428935001</v>
      </c>
      <c r="L68" s="26"/>
      <c r="P68">
        <f>Table135323316[[#This Row],[UB]]-Table135323316[[#This Row],[LB_swap]]</f>
        <v>0</v>
      </c>
      <c r="Q68">
        <f t="shared" si="1"/>
        <v>0</v>
      </c>
    </row>
    <row r="69" spans="2:17" x14ac:dyDescent="0.35">
      <c r="B69" s="71">
        <v>68</v>
      </c>
      <c r="C69" s="24" t="s">
        <v>173</v>
      </c>
      <c r="D69" s="1">
        <v>50</v>
      </c>
      <c r="E69" s="1">
        <v>2</v>
      </c>
      <c r="F69" s="1">
        <v>30</v>
      </c>
      <c r="G69" s="14">
        <v>1</v>
      </c>
      <c r="H69" s="4">
        <v>7</v>
      </c>
      <c r="I69" s="1">
        <v>7</v>
      </c>
      <c r="J69" s="30">
        <v>0</v>
      </c>
      <c r="K69" s="67">
        <v>7.37443156540393E-2</v>
      </c>
      <c r="L69" s="26"/>
      <c r="P69">
        <f>Table135323316[[#This Row],[UB]]-Table135323316[[#This Row],[LB_swap]]</f>
        <v>0</v>
      </c>
      <c r="Q69">
        <f t="shared" si="1"/>
        <v>0</v>
      </c>
    </row>
    <row r="70" spans="2:17" x14ac:dyDescent="0.35">
      <c r="B70" s="71">
        <v>69</v>
      </c>
      <c r="C70" s="24" t="s">
        <v>174</v>
      </c>
      <c r="D70" s="1">
        <v>50</v>
      </c>
      <c r="E70" s="1">
        <v>2</v>
      </c>
      <c r="F70" s="1">
        <v>30</v>
      </c>
      <c r="G70" s="14">
        <v>1</v>
      </c>
      <c r="H70" s="4">
        <v>7</v>
      </c>
      <c r="I70" s="1">
        <v>7</v>
      </c>
      <c r="J70" s="30">
        <v>0</v>
      </c>
      <c r="K70" s="67">
        <v>9.5417276024818407E-2</v>
      </c>
      <c r="L70" s="26"/>
      <c r="P70">
        <f>Table135323316[[#This Row],[UB]]-Table135323316[[#This Row],[LB_swap]]</f>
        <v>0</v>
      </c>
      <c r="Q70">
        <f t="shared" si="1"/>
        <v>0</v>
      </c>
    </row>
    <row r="71" spans="2:17" x14ac:dyDescent="0.35">
      <c r="B71" s="71">
        <v>70</v>
      </c>
      <c r="C71" s="24" t="s">
        <v>175</v>
      </c>
      <c r="D71" s="1">
        <v>50</v>
      </c>
      <c r="E71" s="1">
        <v>2</v>
      </c>
      <c r="F71" s="1">
        <v>30</v>
      </c>
      <c r="G71" s="14">
        <v>1</v>
      </c>
      <c r="H71" s="4">
        <v>7</v>
      </c>
      <c r="I71" s="1">
        <v>7</v>
      </c>
      <c r="J71" s="30">
        <v>0</v>
      </c>
      <c r="K71" s="67">
        <v>0.13071502000093399</v>
      </c>
      <c r="L71" s="26"/>
      <c r="P71">
        <f>Table135323316[[#This Row],[UB]]-Table135323316[[#This Row],[LB_swap]]</f>
        <v>0</v>
      </c>
      <c r="Q71">
        <f t="shared" si="1"/>
        <v>0</v>
      </c>
    </row>
    <row r="72" spans="2:17" x14ac:dyDescent="0.35">
      <c r="B72" s="71">
        <v>71</v>
      </c>
      <c r="C72" s="24" t="s">
        <v>176</v>
      </c>
      <c r="D72" s="1">
        <v>50</v>
      </c>
      <c r="E72" s="1">
        <v>2</v>
      </c>
      <c r="F72" s="1">
        <v>30</v>
      </c>
      <c r="G72" s="14">
        <v>2</v>
      </c>
      <c r="H72" s="4">
        <v>13</v>
      </c>
      <c r="I72" s="1">
        <v>13</v>
      </c>
      <c r="J72" s="30">
        <v>0</v>
      </c>
      <c r="K72" s="67">
        <v>0.69505994580686004</v>
      </c>
      <c r="L72" s="26"/>
      <c r="P72">
        <f>Table135323316[[#This Row],[UB]]-Table135323316[[#This Row],[LB_swap]]</f>
        <v>0</v>
      </c>
      <c r="Q72">
        <f t="shared" si="1"/>
        <v>0</v>
      </c>
    </row>
    <row r="73" spans="2:17" x14ac:dyDescent="0.35">
      <c r="B73" s="71">
        <v>72</v>
      </c>
      <c r="C73" s="24" t="s">
        <v>177</v>
      </c>
      <c r="D73" s="1">
        <v>50</v>
      </c>
      <c r="E73" s="1">
        <v>2</v>
      </c>
      <c r="F73" s="1">
        <v>30</v>
      </c>
      <c r="G73" s="14">
        <v>2</v>
      </c>
      <c r="H73" s="4">
        <v>13</v>
      </c>
      <c r="I73" s="1">
        <v>13</v>
      </c>
      <c r="J73" s="30">
        <v>0</v>
      </c>
      <c r="K73" s="67">
        <v>7.8431880101561505E-2</v>
      </c>
      <c r="L73" s="26"/>
      <c r="P73">
        <f>Table135323316[[#This Row],[UB]]-Table135323316[[#This Row],[LB_swap]]</f>
        <v>0</v>
      </c>
      <c r="Q73">
        <f t="shared" si="1"/>
        <v>0</v>
      </c>
    </row>
    <row r="74" spans="2:17" x14ac:dyDescent="0.35">
      <c r="B74" s="71">
        <v>73</v>
      </c>
      <c r="C74" s="24" t="s">
        <v>178</v>
      </c>
      <c r="D74" s="1">
        <v>50</v>
      </c>
      <c r="E74" s="1">
        <v>2</v>
      </c>
      <c r="F74" s="1">
        <v>30</v>
      </c>
      <c r="G74" s="14">
        <v>2</v>
      </c>
      <c r="H74" s="4">
        <v>12</v>
      </c>
      <c r="I74" s="1">
        <v>12</v>
      </c>
      <c r="J74" s="30">
        <v>0</v>
      </c>
      <c r="K74" s="67">
        <v>7.1622559800744001E-2</v>
      </c>
      <c r="L74" s="26"/>
      <c r="P74">
        <f>Table135323316[[#This Row],[UB]]-Table135323316[[#This Row],[LB_swap]]</f>
        <v>0</v>
      </c>
      <c r="Q74">
        <f t="shared" si="1"/>
        <v>0</v>
      </c>
    </row>
    <row r="75" spans="2:17" x14ac:dyDescent="0.35">
      <c r="B75" s="71">
        <v>74</v>
      </c>
      <c r="C75" s="24" t="s">
        <v>179</v>
      </c>
      <c r="D75" s="1">
        <v>50</v>
      </c>
      <c r="E75" s="1">
        <v>2</v>
      </c>
      <c r="F75" s="1">
        <v>30</v>
      </c>
      <c r="G75" s="14">
        <v>2</v>
      </c>
      <c r="H75" s="4">
        <v>12</v>
      </c>
      <c r="I75" s="1">
        <v>12</v>
      </c>
      <c r="J75" s="30">
        <v>0</v>
      </c>
      <c r="K75" s="67">
        <v>7.3505403473973205E-2</v>
      </c>
      <c r="L75" s="26"/>
      <c r="P75">
        <f>Table135323316[[#This Row],[UB]]-Table135323316[[#This Row],[LB_swap]]</f>
        <v>0</v>
      </c>
      <c r="Q75">
        <f t="shared" si="1"/>
        <v>0</v>
      </c>
    </row>
    <row r="76" spans="2:17" x14ac:dyDescent="0.35">
      <c r="B76" s="71">
        <v>75</v>
      </c>
      <c r="C76" s="24" t="s">
        <v>180</v>
      </c>
      <c r="D76" s="1">
        <v>50</v>
      </c>
      <c r="E76" s="1">
        <v>2</v>
      </c>
      <c r="F76" s="1">
        <v>30</v>
      </c>
      <c r="G76" s="14">
        <v>2</v>
      </c>
      <c r="H76" s="4">
        <v>16</v>
      </c>
      <c r="I76" s="1">
        <v>16</v>
      </c>
      <c r="J76" s="30">
        <v>0</v>
      </c>
      <c r="K76" s="67">
        <v>0.19466984272003099</v>
      </c>
      <c r="L76" s="26"/>
      <c r="P76">
        <f>Table135323316[[#This Row],[UB]]-Table135323316[[#This Row],[LB_swap]]</f>
        <v>0</v>
      </c>
      <c r="Q76">
        <f t="shared" si="1"/>
        <v>0</v>
      </c>
    </row>
    <row r="77" spans="2:17" x14ac:dyDescent="0.35">
      <c r="B77" s="71">
        <v>76</v>
      </c>
      <c r="C77" s="24" t="s">
        <v>181</v>
      </c>
      <c r="D77" s="1">
        <v>50</v>
      </c>
      <c r="E77" s="1">
        <v>2</v>
      </c>
      <c r="F77" s="1">
        <v>30</v>
      </c>
      <c r="G77" s="14">
        <v>2</v>
      </c>
      <c r="H77" s="4">
        <v>14</v>
      </c>
      <c r="I77" s="1">
        <v>14</v>
      </c>
      <c r="J77" s="30">
        <v>0</v>
      </c>
      <c r="K77" s="67">
        <v>7.2808332741260501E-2</v>
      </c>
      <c r="L77" s="26"/>
      <c r="P77">
        <f>Table135323316[[#This Row],[UB]]-Table135323316[[#This Row],[LB_swap]]</f>
        <v>0</v>
      </c>
      <c r="Q77">
        <f t="shared" si="1"/>
        <v>0</v>
      </c>
    </row>
    <row r="78" spans="2:17" x14ac:dyDescent="0.35">
      <c r="B78" s="71">
        <v>77</v>
      </c>
      <c r="C78" s="24" t="s">
        <v>182</v>
      </c>
      <c r="D78" s="1">
        <v>50</v>
      </c>
      <c r="E78" s="1">
        <v>2</v>
      </c>
      <c r="F78" s="1">
        <v>30</v>
      </c>
      <c r="G78" s="14">
        <v>2</v>
      </c>
      <c r="H78" s="4">
        <v>13</v>
      </c>
      <c r="I78" s="1">
        <v>13</v>
      </c>
      <c r="J78" s="30">
        <v>0</v>
      </c>
      <c r="K78" s="67">
        <v>0.290031857788562</v>
      </c>
      <c r="L78" s="26"/>
      <c r="P78">
        <f>Table135323316[[#This Row],[UB]]-Table135323316[[#This Row],[LB_swap]]</f>
        <v>0</v>
      </c>
      <c r="Q78">
        <f t="shared" si="1"/>
        <v>0</v>
      </c>
    </row>
    <row r="79" spans="2:17" x14ac:dyDescent="0.35">
      <c r="B79" s="71">
        <v>78</v>
      </c>
      <c r="C79" s="24" t="s">
        <v>183</v>
      </c>
      <c r="D79" s="1">
        <v>50</v>
      </c>
      <c r="E79" s="1">
        <v>2</v>
      </c>
      <c r="F79" s="1">
        <v>30</v>
      </c>
      <c r="G79" s="14">
        <v>2</v>
      </c>
      <c r="H79" s="4">
        <v>12</v>
      </c>
      <c r="I79" s="1">
        <v>12</v>
      </c>
      <c r="J79" s="30">
        <v>0</v>
      </c>
      <c r="K79" s="67">
        <v>0.15398587845265799</v>
      </c>
      <c r="L79" s="26"/>
      <c r="P79">
        <f>Table135323316[[#This Row],[UB]]-Table135323316[[#This Row],[LB_swap]]</f>
        <v>0</v>
      </c>
      <c r="Q79">
        <f t="shared" si="1"/>
        <v>0</v>
      </c>
    </row>
    <row r="80" spans="2:17" x14ac:dyDescent="0.35">
      <c r="B80" s="71">
        <v>79</v>
      </c>
      <c r="C80" s="24" t="s">
        <v>184</v>
      </c>
      <c r="D80" s="1">
        <v>50</v>
      </c>
      <c r="E80" s="1">
        <v>2</v>
      </c>
      <c r="F80" s="1">
        <v>30</v>
      </c>
      <c r="G80" s="14">
        <v>2</v>
      </c>
      <c r="H80" s="4">
        <v>13</v>
      </c>
      <c r="I80" s="1">
        <v>13</v>
      </c>
      <c r="J80" s="30">
        <v>0</v>
      </c>
      <c r="K80" s="67">
        <v>7.5288506224751403E-2</v>
      </c>
      <c r="L80" s="26"/>
      <c r="P80">
        <f>Table135323316[[#This Row],[UB]]-Table135323316[[#This Row],[LB_swap]]</f>
        <v>0</v>
      </c>
      <c r="Q80">
        <f t="shared" si="1"/>
        <v>0</v>
      </c>
    </row>
    <row r="81" spans="2:17" x14ac:dyDescent="0.35">
      <c r="B81" s="71">
        <v>80</v>
      </c>
      <c r="C81" s="24" t="s">
        <v>185</v>
      </c>
      <c r="D81" s="1">
        <v>50</v>
      </c>
      <c r="E81" s="1">
        <v>2</v>
      </c>
      <c r="F81" s="1">
        <v>30</v>
      </c>
      <c r="G81" s="14">
        <v>2</v>
      </c>
      <c r="H81" s="4">
        <v>12</v>
      </c>
      <c r="I81" s="1">
        <v>12</v>
      </c>
      <c r="J81" s="30">
        <v>0</v>
      </c>
      <c r="K81" s="67">
        <v>0.156050255522131</v>
      </c>
      <c r="L81" s="26"/>
      <c r="P81">
        <f>Table135323316[[#This Row],[UB]]-Table135323316[[#This Row],[LB_swap]]</f>
        <v>0</v>
      </c>
      <c r="Q81">
        <f t="shared" si="1"/>
        <v>0</v>
      </c>
    </row>
    <row r="82" spans="2:17" x14ac:dyDescent="0.35">
      <c r="B82" s="71">
        <v>81</v>
      </c>
      <c r="C82" s="24" t="s">
        <v>186</v>
      </c>
      <c r="D82" s="1">
        <v>50</v>
      </c>
      <c r="E82" s="1">
        <v>2</v>
      </c>
      <c r="F82" s="1">
        <v>30</v>
      </c>
      <c r="G82" s="14">
        <v>4</v>
      </c>
      <c r="H82" s="4">
        <v>24</v>
      </c>
      <c r="I82" s="1">
        <v>24</v>
      </c>
      <c r="J82" s="30">
        <v>0</v>
      </c>
      <c r="K82" s="67">
        <v>1.7751490641385299</v>
      </c>
      <c r="L82" s="26"/>
      <c r="P82">
        <f>Table135323316[[#This Row],[UB]]-Table135323316[[#This Row],[LB_swap]]</f>
        <v>0</v>
      </c>
      <c r="Q82">
        <f t="shared" si="1"/>
        <v>0</v>
      </c>
    </row>
    <row r="83" spans="2:17" x14ac:dyDescent="0.35">
      <c r="B83" s="71">
        <v>82</v>
      </c>
      <c r="C83" s="24" t="s">
        <v>187</v>
      </c>
      <c r="D83" s="1">
        <v>50</v>
      </c>
      <c r="E83" s="1">
        <v>2</v>
      </c>
      <c r="F83" s="1">
        <v>30</v>
      </c>
      <c r="G83" s="14">
        <v>4</v>
      </c>
      <c r="H83" s="4">
        <v>29</v>
      </c>
      <c r="I83" s="1">
        <v>29</v>
      </c>
      <c r="J83" s="30">
        <v>0</v>
      </c>
      <c r="K83" s="67">
        <v>0.76247006468474798</v>
      </c>
      <c r="L83" s="26"/>
      <c r="P83">
        <f>Table135323316[[#This Row],[UB]]-Table135323316[[#This Row],[LB_swap]]</f>
        <v>0</v>
      </c>
      <c r="Q83">
        <f t="shared" si="1"/>
        <v>0</v>
      </c>
    </row>
    <row r="84" spans="2:17" x14ac:dyDescent="0.35">
      <c r="B84" s="71">
        <v>83</v>
      </c>
      <c r="C84" s="24" t="s">
        <v>188</v>
      </c>
      <c r="D84" s="1">
        <v>50</v>
      </c>
      <c r="E84" s="1">
        <v>2</v>
      </c>
      <c r="F84" s="1">
        <v>30</v>
      </c>
      <c r="G84" s="14">
        <v>4</v>
      </c>
      <c r="H84" s="4">
        <v>21</v>
      </c>
      <c r="I84" s="1">
        <v>21</v>
      </c>
      <c r="J84" s="30">
        <v>0</v>
      </c>
      <c r="K84" s="67">
        <v>1.63471335172653</v>
      </c>
      <c r="L84" s="26"/>
      <c r="P84">
        <f>Table135323316[[#This Row],[UB]]-Table135323316[[#This Row],[LB_swap]]</f>
        <v>0</v>
      </c>
      <c r="Q84">
        <f t="shared" si="1"/>
        <v>0</v>
      </c>
    </row>
    <row r="85" spans="2:17" x14ac:dyDescent="0.35">
      <c r="B85" s="71">
        <v>84</v>
      </c>
      <c r="C85" s="24" t="s">
        <v>189</v>
      </c>
      <c r="D85" s="1">
        <v>50</v>
      </c>
      <c r="E85" s="1">
        <v>2</v>
      </c>
      <c r="F85" s="1">
        <v>30</v>
      </c>
      <c r="G85" s="14">
        <v>4</v>
      </c>
      <c r="H85" s="4">
        <v>20</v>
      </c>
      <c r="I85" s="1">
        <v>20</v>
      </c>
      <c r="J85" s="30">
        <v>0</v>
      </c>
      <c r="K85" s="67">
        <v>0.48203317262232298</v>
      </c>
      <c r="L85" s="26"/>
      <c r="P85">
        <f>Table135323316[[#This Row],[UB]]-Table135323316[[#This Row],[LB_swap]]</f>
        <v>0</v>
      </c>
      <c r="Q85">
        <f t="shared" si="1"/>
        <v>0</v>
      </c>
    </row>
    <row r="86" spans="2:17" x14ac:dyDescent="0.35">
      <c r="B86" s="71">
        <v>85</v>
      </c>
      <c r="C86" s="24" t="s">
        <v>190</v>
      </c>
      <c r="D86" s="1">
        <v>50</v>
      </c>
      <c r="E86" s="1">
        <v>2</v>
      </c>
      <c r="F86" s="1">
        <v>30</v>
      </c>
      <c r="G86" s="14">
        <v>4</v>
      </c>
      <c r="H86" s="4">
        <v>20</v>
      </c>
      <c r="I86" s="1">
        <v>20</v>
      </c>
      <c r="J86" s="30">
        <v>0</v>
      </c>
      <c r="K86" s="67">
        <v>0.33237426355481098</v>
      </c>
      <c r="L86" s="26"/>
      <c r="P86">
        <f>Table135323316[[#This Row],[UB]]-Table135323316[[#This Row],[LB_swap]]</f>
        <v>0</v>
      </c>
      <c r="Q86">
        <f t="shared" si="1"/>
        <v>0</v>
      </c>
    </row>
    <row r="87" spans="2:17" ht="15" thickBot="1" x14ac:dyDescent="0.4">
      <c r="B87" s="71">
        <v>86</v>
      </c>
      <c r="C87" s="24" t="s">
        <v>194</v>
      </c>
      <c r="D87" s="1">
        <v>50</v>
      </c>
      <c r="E87" s="1">
        <v>2</v>
      </c>
      <c r="F87" s="1">
        <v>30</v>
      </c>
      <c r="G87" s="14">
        <v>4</v>
      </c>
      <c r="H87" s="4">
        <v>27</v>
      </c>
      <c r="I87" s="1">
        <v>27</v>
      </c>
      <c r="J87" s="30">
        <v>0</v>
      </c>
      <c r="K87" s="67">
        <v>2.0264133196324101</v>
      </c>
      <c r="L87" s="26"/>
      <c r="P87">
        <f>Table135323316[[#This Row],[UB]]-Table135323316[[#This Row],[LB_swap]]</f>
        <v>0</v>
      </c>
      <c r="Q87">
        <f t="shared" si="1"/>
        <v>0</v>
      </c>
    </row>
    <row r="88" spans="2:17" ht="16" thickBot="1" x14ac:dyDescent="0.4">
      <c r="B88" s="71">
        <v>87</v>
      </c>
      <c r="C88" s="24" t="s">
        <v>195</v>
      </c>
      <c r="D88" s="1">
        <v>50</v>
      </c>
      <c r="E88" s="1">
        <v>2</v>
      </c>
      <c r="F88" s="1">
        <v>30</v>
      </c>
      <c r="G88" s="14">
        <v>4</v>
      </c>
      <c r="H88" s="4">
        <v>26</v>
      </c>
      <c r="I88" s="1">
        <v>26</v>
      </c>
      <c r="J88" s="30">
        <v>0</v>
      </c>
      <c r="K88" s="67">
        <v>3.0641178451478401</v>
      </c>
      <c r="L88" s="26"/>
      <c r="M88" s="17" t="s">
        <v>191</v>
      </c>
      <c r="N88" s="18" t="s">
        <v>192</v>
      </c>
      <c r="O88" s="20" t="s">
        <v>193</v>
      </c>
      <c r="P88">
        <f>Table135323316[[#This Row],[UB]]-Table135323316[[#This Row],[LB_swap]]</f>
        <v>0</v>
      </c>
      <c r="Q88">
        <f t="shared" si="1"/>
        <v>0</v>
      </c>
    </row>
    <row r="89" spans="2:17" ht="19" thickBot="1" x14ac:dyDescent="0.5">
      <c r="B89" s="71">
        <v>88</v>
      </c>
      <c r="C89" s="24" t="s">
        <v>196</v>
      </c>
      <c r="D89" s="1">
        <v>50</v>
      </c>
      <c r="E89" s="1">
        <v>2</v>
      </c>
      <c r="F89" s="1">
        <v>30</v>
      </c>
      <c r="G89" s="14">
        <v>4</v>
      </c>
      <c r="H89" s="4">
        <v>25</v>
      </c>
      <c r="I89" s="1">
        <v>25</v>
      </c>
      <c r="J89" s="30">
        <v>0</v>
      </c>
      <c r="K89" s="67">
        <v>1.64662805199623</v>
      </c>
      <c r="L89" s="26"/>
      <c r="M89" s="7">
        <f>COUNTIF(J2:J91,"=0")</f>
        <v>90</v>
      </c>
      <c r="N89" s="29">
        <f>AVERAGE(J2:J91)</f>
        <v>0</v>
      </c>
      <c r="O89" s="111">
        <f>AVERAGE(K2:K91)</f>
        <v>0.57001660847912139</v>
      </c>
      <c r="P89">
        <f>Table135323316[[#This Row],[UB]]-Table135323316[[#This Row],[LB_swap]]</f>
        <v>0</v>
      </c>
      <c r="Q89">
        <f t="shared" si="1"/>
        <v>0</v>
      </c>
    </row>
    <row r="90" spans="2:17" ht="19" thickBot="1" x14ac:dyDescent="0.5">
      <c r="B90" s="71">
        <v>89</v>
      </c>
      <c r="C90" s="24" t="s">
        <v>198</v>
      </c>
      <c r="D90" s="1">
        <v>50</v>
      </c>
      <c r="E90" s="1">
        <v>2</v>
      </c>
      <c r="F90" s="1">
        <v>30</v>
      </c>
      <c r="G90" s="14">
        <v>4</v>
      </c>
      <c r="H90" s="4">
        <v>25</v>
      </c>
      <c r="I90" s="1">
        <v>25</v>
      </c>
      <c r="J90" s="30">
        <v>0</v>
      </c>
      <c r="K90" s="67">
        <v>0.92535007558763005</v>
      </c>
      <c r="L90" s="26"/>
      <c r="M90" s="7"/>
      <c r="N90" s="29" t="e">
        <f>AVERAGEIF(J2:J91,"&gt;0")</f>
        <v>#DIV/0!</v>
      </c>
      <c r="O90" s="112">
        <f>AVERAGEIF(J2:J91,"=0",K2:K91)</f>
        <v>0.57001660847912139</v>
      </c>
      <c r="P90">
        <f>Table135323316[[#This Row],[UB]]-Table135323316[[#This Row],[LB_swap]]</f>
        <v>0</v>
      </c>
      <c r="Q90">
        <f t="shared" si="1"/>
        <v>0</v>
      </c>
    </row>
    <row r="91" spans="2:17" ht="19" thickBot="1" x14ac:dyDescent="0.5">
      <c r="B91" s="71">
        <v>90</v>
      </c>
      <c r="C91" s="24" t="s">
        <v>199</v>
      </c>
      <c r="D91" s="15">
        <v>50</v>
      </c>
      <c r="E91" s="15">
        <v>2</v>
      </c>
      <c r="F91" s="15">
        <v>30</v>
      </c>
      <c r="G91" s="16">
        <v>4</v>
      </c>
      <c r="H91" s="6">
        <v>23</v>
      </c>
      <c r="I91" s="15">
        <v>23</v>
      </c>
      <c r="J91" s="57">
        <v>0</v>
      </c>
      <c r="K91" s="68">
        <v>0.96349024400115002</v>
      </c>
      <c r="L91" s="26"/>
      <c r="M91" s="92" t="s">
        <v>197</v>
      </c>
      <c r="N91" s="93">
        <f>MAX(J2:J91)</f>
        <v>0</v>
      </c>
      <c r="O91" s="113"/>
      <c r="P91">
        <f>Table135323316[[#This Row],[UB]]-Table135323316[[#This Row],[LB_swap]]</f>
        <v>0</v>
      </c>
      <c r="Q91">
        <f t="shared" si="1"/>
        <v>0</v>
      </c>
    </row>
    <row r="92" spans="2:17" x14ac:dyDescent="0.35">
      <c r="B92" s="71">
        <v>91</v>
      </c>
      <c r="C92" s="23" t="s">
        <v>0</v>
      </c>
      <c r="D92" s="12">
        <v>50</v>
      </c>
      <c r="E92" s="12">
        <v>5</v>
      </c>
      <c r="F92" s="12">
        <v>10</v>
      </c>
      <c r="G92" s="13">
        <v>1</v>
      </c>
      <c r="H92" s="5">
        <v>7</v>
      </c>
      <c r="I92" s="12">
        <v>7</v>
      </c>
      <c r="J92" s="58">
        <v>0</v>
      </c>
      <c r="K92" s="66">
        <v>0.123484943062067</v>
      </c>
      <c r="L92" s="26"/>
      <c r="P92">
        <f>Table135323316[[#This Row],[UB]]-Table135323316[[#This Row],[LB_swap]]</f>
        <v>0</v>
      </c>
      <c r="Q92">
        <f t="shared" si="1"/>
        <v>0</v>
      </c>
    </row>
    <row r="93" spans="2:17" x14ac:dyDescent="0.35">
      <c r="B93" s="71">
        <v>92</v>
      </c>
      <c r="C93" s="24" t="s">
        <v>1</v>
      </c>
      <c r="D93" s="1">
        <v>50</v>
      </c>
      <c r="E93" s="1">
        <v>5</v>
      </c>
      <c r="F93" s="1">
        <v>10</v>
      </c>
      <c r="G93" s="14">
        <v>1</v>
      </c>
      <c r="H93" s="4">
        <v>7</v>
      </c>
      <c r="I93" s="1">
        <v>7</v>
      </c>
      <c r="J93" s="30">
        <v>0</v>
      </c>
      <c r="K93" s="67">
        <v>7.9501677304506302E-2</v>
      </c>
      <c r="L93" s="26"/>
      <c r="P93">
        <f>Table135323316[[#This Row],[UB]]-Table135323316[[#This Row],[LB_swap]]</f>
        <v>0</v>
      </c>
      <c r="Q93">
        <f t="shared" si="1"/>
        <v>0</v>
      </c>
    </row>
    <row r="94" spans="2:17" x14ac:dyDescent="0.35">
      <c r="B94" s="71">
        <v>93</v>
      </c>
      <c r="C94" s="24" t="s">
        <v>2</v>
      </c>
      <c r="D94" s="1">
        <v>50</v>
      </c>
      <c r="E94" s="1">
        <v>5</v>
      </c>
      <c r="F94" s="1">
        <v>10</v>
      </c>
      <c r="G94" s="14">
        <v>1</v>
      </c>
      <c r="H94" s="4">
        <v>7</v>
      </c>
      <c r="I94" s="1">
        <v>7</v>
      </c>
      <c r="J94" s="30">
        <v>0</v>
      </c>
      <c r="K94" s="67">
        <v>8.3231637254357296E-2</v>
      </c>
      <c r="L94" s="26"/>
      <c r="P94">
        <f>Table135323316[[#This Row],[UB]]-Table135323316[[#This Row],[LB_swap]]</f>
        <v>0</v>
      </c>
      <c r="Q94">
        <f t="shared" si="1"/>
        <v>0</v>
      </c>
    </row>
    <row r="95" spans="2:17" x14ac:dyDescent="0.35">
      <c r="B95" s="71">
        <v>94</v>
      </c>
      <c r="C95" s="24" t="s">
        <v>3</v>
      </c>
      <c r="D95" s="1">
        <v>50</v>
      </c>
      <c r="E95" s="1">
        <v>5</v>
      </c>
      <c r="F95" s="1">
        <v>10</v>
      </c>
      <c r="G95" s="14">
        <v>1</v>
      </c>
      <c r="H95" s="4">
        <v>7</v>
      </c>
      <c r="I95" s="1">
        <v>7</v>
      </c>
      <c r="J95" s="30">
        <v>0</v>
      </c>
      <c r="K95" s="67">
        <v>0.101652856916189</v>
      </c>
      <c r="L95" s="26"/>
      <c r="P95">
        <f>Table135323316[[#This Row],[UB]]-Table135323316[[#This Row],[LB_swap]]</f>
        <v>0</v>
      </c>
      <c r="Q95">
        <f t="shared" si="1"/>
        <v>0</v>
      </c>
    </row>
    <row r="96" spans="2:17" x14ac:dyDescent="0.35">
      <c r="B96" s="71">
        <v>95</v>
      </c>
      <c r="C96" s="24" t="s">
        <v>4</v>
      </c>
      <c r="D96" s="1">
        <v>50</v>
      </c>
      <c r="E96" s="1">
        <v>5</v>
      </c>
      <c r="F96" s="1">
        <v>10</v>
      </c>
      <c r="G96" s="14">
        <v>1</v>
      </c>
      <c r="H96" s="4">
        <v>7</v>
      </c>
      <c r="I96" s="1">
        <v>7</v>
      </c>
      <c r="J96" s="30">
        <v>0</v>
      </c>
      <c r="K96" s="67">
        <v>0.13630766980350001</v>
      </c>
      <c r="L96" s="26"/>
      <c r="P96">
        <f>Table135323316[[#This Row],[UB]]-Table135323316[[#This Row],[LB_swap]]</f>
        <v>0</v>
      </c>
      <c r="Q96">
        <f t="shared" si="1"/>
        <v>0</v>
      </c>
    </row>
    <row r="97" spans="2:17" x14ac:dyDescent="0.35">
      <c r="B97" s="71">
        <v>96</v>
      </c>
      <c r="C97" s="24" t="s">
        <v>5</v>
      </c>
      <c r="D97" s="1">
        <v>50</v>
      </c>
      <c r="E97" s="1">
        <v>5</v>
      </c>
      <c r="F97" s="1">
        <v>10</v>
      </c>
      <c r="G97" s="14">
        <v>1</v>
      </c>
      <c r="H97" s="4">
        <v>7</v>
      </c>
      <c r="I97" s="1">
        <v>7</v>
      </c>
      <c r="J97" s="30">
        <v>0</v>
      </c>
      <c r="K97" s="67">
        <v>0.13406219147145701</v>
      </c>
      <c r="L97" s="26"/>
      <c r="P97">
        <f>Table135323316[[#This Row],[UB]]-Table135323316[[#This Row],[LB_swap]]</f>
        <v>0</v>
      </c>
      <c r="Q97">
        <f t="shared" si="1"/>
        <v>0</v>
      </c>
    </row>
    <row r="98" spans="2:17" x14ac:dyDescent="0.35">
      <c r="B98" s="71">
        <v>97</v>
      </c>
      <c r="C98" s="24" t="s">
        <v>6</v>
      </c>
      <c r="D98" s="1">
        <v>50</v>
      </c>
      <c r="E98" s="1">
        <v>5</v>
      </c>
      <c r="F98" s="1">
        <v>10</v>
      </c>
      <c r="G98" s="14">
        <v>1</v>
      </c>
      <c r="H98" s="4">
        <v>7</v>
      </c>
      <c r="I98" s="1">
        <v>7</v>
      </c>
      <c r="J98" s="30">
        <v>0</v>
      </c>
      <c r="K98" s="67">
        <v>6.86339996755123E-2</v>
      </c>
      <c r="L98" s="26"/>
      <c r="P98">
        <f>Table135323316[[#This Row],[UB]]-Table135323316[[#This Row],[LB_swap]]</f>
        <v>0</v>
      </c>
      <c r="Q98">
        <f t="shared" si="1"/>
        <v>0</v>
      </c>
    </row>
    <row r="99" spans="2:17" x14ac:dyDescent="0.35">
      <c r="B99" s="71">
        <v>98</v>
      </c>
      <c r="C99" s="24" t="s">
        <v>7</v>
      </c>
      <c r="D99" s="1">
        <v>50</v>
      </c>
      <c r="E99" s="1">
        <v>5</v>
      </c>
      <c r="F99" s="1">
        <v>10</v>
      </c>
      <c r="G99" s="14">
        <v>1</v>
      </c>
      <c r="H99" s="4">
        <v>7</v>
      </c>
      <c r="I99" s="1">
        <v>7</v>
      </c>
      <c r="J99" s="30">
        <v>0</v>
      </c>
      <c r="K99" s="67">
        <v>0.132501330226659</v>
      </c>
      <c r="L99" s="26"/>
      <c r="P99">
        <f>Table135323316[[#This Row],[UB]]-Table135323316[[#This Row],[LB_swap]]</f>
        <v>0</v>
      </c>
      <c r="Q99">
        <f t="shared" si="1"/>
        <v>0</v>
      </c>
    </row>
    <row r="100" spans="2:17" x14ac:dyDescent="0.35">
      <c r="B100" s="71">
        <v>99</v>
      </c>
      <c r="C100" s="24" t="s">
        <v>8</v>
      </c>
      <c r="D100" s="1">
        <v>50</v>
      </c>
      <c r="E100" s="1">
        <v>5</v>
      </c>
      <c r="F100" s="1">
        <v>10</v>
      </c>
      <c r="G100" s="14">
        <v>1</v>
      </c>
      <c r="H100" s="4">
        <v>7</v>
      </c>
      <c r="I100" s="1">
        <v>7</v>
      </c>
      <c r="J100" s="30">
        <v>0</v>
      </c>
      <c r="K100" s="67">
        <v>0.14218902960419599</v>
      </c>
      <c r="L100" s="26"/>
      <c r="P100">
        <f>Table135323316[[#This Row],[UB]]-Table135323316[[#This Row],[LB_swap]]</f>
        <v>0</v>
      </c>
      <c r="Q100">
        <f t="shared" si="1"/>
        <v>0</v>
      </c>
    </row>
    <row r="101" spans="2:17" x14ac:dyDescent="0.35">
      <c r="B101" s="71">
        <v>100</v>
      </c>
      <c r="C101" s="24" t="s">
        <v>9</v>
      </c>
      <c r="D101" s="1">
        <v>50</v>
      </c>
      <c r="E101" s="1">
        <v>5</v>
      </c>
      <c r="F101" s="1">
        <v>10</v>
      </c>
      <c r="G101" s="14">
        <v>1</v>
      </c>
      <c r="H101" s="4">
        <v>7</v>
      </c>
      <c r="I101" s="1">
        <v>7</v>
      </c>
      <c r="J101" s="30">
        <v>0</v>
      </c>
      <c r="K101" s="67">
        <v>0.123661598190665</v>
      </c>
      <c r="L101" s="26"/>
      <c r="P101">
        <f>Table135323316[[#This Row],[UB]]-Table135323316[[#This Row],[LB_swap]]</f>
        <v>0</v>
      </c>
      <c r="Q101">
        <f t="shared" si="1"/>
        <v>0</v>
      </c>
    </row>
    <row r="102" spans="2:17" x14ac:dyDescent="0.35">
      <c r="B102" s="71">
        <v>101</v>
      </c>
      <c r="C102" s="24" t="s">
        <v>10</v>
      </c>
      <c r="D102" s="1">
        <v>50</v>
      </c>
      <c r="E102" s="1">
        <v>5</v>
      </c>
      <c r="F102" s="1">
        <v>10</v>
      </c>
      <c r="G102" s="14">
        <v>2</v>
      </c>
      <c r="H102" s="4">
        <v>11</v>
      </c>
      <c r="I102" s="1">
        <v>11</v>
      </c>
      <c r="J102" s="30">
        <v>0</v>
      </c>
      <c r="K102" s="67">
        <v>6.4709447324275901E-2</v>
      </c>
      <c r="L102" s="26"/>
      <c r="P102">
        <f>Table135323316[[#This Row],[UB]]-Table135323316[[#This Row],[LB_swap]]</f>
        <v>0</v>
      </c>
      <c r="Q102">
        <f t="shared" si="1"/>
        <v>0</v>
      </c>
    </row>
    <row r="103" spans="2:17" x14ac:dyDescent="0.35">
      <c r="B103" s="71">
        <v>102</v>
      </c>
      <c r="C103" s="24" t="s">
        <v>11</v>
      </c>
      <c r="D103" s="1">
        <v>50</v>
      </c>
      <c r="E103" s="1">
        <v>5</v>
      </c>
      <c r="F103" s="1">
        <v>10</v>
      </c>
      <c r="G103" s="14">
        <v>2</v>
      </c>
      <c r="H103" s="4">
        <v>13</v>
      </c>
      <c r="I103" s="1">
        <v>13</v>
      </c>
      <c r="J103" s="30">
        <v>0</v>
      </c>
      <c r="K103" s="67">
        <v>0.41139181144535503</v>
      </c>
      <c r="L103" s="26"/>
      <c r="P103">
        <f>Table135323316[[#This Row],[UB]]-Table135323316[[#This Row],[LB_swap]]</f>
        <v>0</v>
      </c>
      <c r="Q103">
        <f t="shared" si="1"/>
        <v>0</v>
      </c>
    </row>
    <row r="104" spans="2:17" x14ac:dyDescent="0.35">
      <c r="B104" s="71">
        <v>103</v>
      </c>
      <c r="C104" s="24" t="s">
        <v>12</v>
      </c>
      <c r="D104" s="1">
        <v>50</v>
      </c>
      <c r="E104" s="1">
        <v>5</v>
      </c>
      <c r="F104" s="1">
        <v>10</v>
      </c>
      <c r="G104" s="14">
        <v>2</v>
      </c>
      <c r="H104" s="4">
        <v>12</v>
      </c>
      <c r="I104" s="1">
        <v>12</v>
      </c>
      <c r="J104" s="30">
        <v>0</v>
      </c>
      <c r="K104" s="67">
        <v>7.9786403104662895E-2</v>
      </c>
      <c r="L104" s="26"/>
      <c r="P104">
        <f>Table135323316[[#This Row],[UB]]-Table135323316[[#This Row],[LB_swap]]</f>
        <v>0</v>
      </c>
      <c r="Q104">
        <f t="shared" si="1"/>
        <v>0</v>
      </c>
    </row>
    <row r="105" spans="2:17" x14ac:dyDescent="0.35">
      <c r="B105" s="71">
        <v>104</v>
      </c>
      <c r="C105" s="24" t="s">
        <v>13</v>
      </c>
      <c r="D105" s="1">
        <v>50</v>
      </c>
      <c r="E105" s="1">
        <v>5</v>
      </c>
      <c r="F105" s="1">
        <v>10</v>
      </c>
      <c r="G105" s="14">
        <v>2</v>
      </c>
      <c r="H105" s="4">
        <v>12</v>
      </c>
      <c r="I105" s="1">
        <v>12</v>
      </c>
      <c r="J105" s="30">
        <v>0</v>
      </c>
      <c r="K105" s="67">
        <v>7.5977871194481794E-2</v>
      </c>
      <c r="L105" s="26"/>
      <c r="P105">
        <f>Table135323316[[#This Row],[UB]]-Table135323316[[#This Row],[LB_swap]]</f>
        <v>0</v>
      </c>
      <c r="Q105">
        <f t="shared" si="1"/>
        <v>0</v>
      </c>
    </row>
    <row r="106" spans="2:17" x14ac:dyDescent="0.35">
      <c r="B106" s="71">
        <v>105</v>
      </c>
      <c r="C106" s="24" t="s">
        <v>14</v>
      </c>
      <c r="D106" s="1">
        <v>50</v>
      </c>
      <c r="E106" s="1">
        <v>5</v>
      </c>
      <c r="F106" s="1">
        <v>10</v>
      </c>
      <c r="G106" s="14">
        <v>2</v>
      </c>
      <c r="H106" s="4">
        <v>11</v>
      </c>
      <c r="I106" s="1">
        <v>11</v>
      </c>
      <c r="J106" s="30">
        <v>0</v>
      </c>
      <c r="K106" s="67">
        <v>8.36949292570352E-2</v>
      </c>
      <c r="L106" s="26"/>
      <c r="P106">
        <f>Table135323316[[#This Row],[UB]]-Table135323316[[#This Row],[LB_swap]]</f>
        <v>0</v>
      </c>
      <c r="Q106">
        <f t="shared" si="1"/>
        <v>0</v>
      </c>
    </row>
    <row r="107" spans="2:17" x14ac:dyDescent="0.35">
      <c r="B107" s="71">
        <v>106</v>
      </c>
      <c r="C107" s="24" t="s">
        <v>15</v>
      </c>
      <c r="D107" s="1">
        <v>50</v>
      </c>
      <c r="E107" s="1">
        <v>5</v>
      </c>
      <c r="F107" s="1">
        <v>10</v>
      </c>
      <c r="G107" s="14">
        <v>2</v>
      </c>
      <c r="H107" s="4">
        <v>12</v>
      </c>
      <c r="I107" s="1">
        <v>12</v>
      </c>
      <c r="J107" s="30">
        <v>0</v>
      </c>
      <c r="K107" s="67">
        <v>8.2514131441712296E-2</v>
      </c>
      <c r="L107" s="26"/>
      <c r="P107">
        <f>Table135323316[[#This Row],[UB]]-Table135323316[[#This Row],[LB_swap]]</f>
        <v>0</v>
      </c>
      <c r="Q107">
        <f t="shared" si="1"/>
        <v>0</v>
      </c>
    </row>
    <row r="108" spans="2:17" x14ac:dyDescent="0.35">
      <c r="B108" s="71">
        <v>107</v>
      </c>
      <c r="C108" s="24" t="s">
        <v>16</v>
      </c>
      <c r="D108" s="1">
        <v>50</v>
      </c>
      <c r="E108" s="1">
        <v>5</v>
      </c>
      <c r="F108" s="1">
        <v>10</v>
      </c>
      <c r="G108" s="14">
        <v>2</v>
      </c>
      <c r="H108" s="4">
        <v>12</v>
      </c>
      <c r="I108" s="1">
        <v>12</v>
      </c>
      <c r="J108" s="30">
        <v>0</v>
      </c>
      <c r="K108" s="67">
        <v>0.27397790923714599</v>
      </c>
      <c r="L108" s="26"/>
      <c r="P108">
        <f>Table135323316[[#This Row],[UB]]-Table135323316[[#This Row],[LB_swap]]</f>
        <v>0</v>
      </c>
      <c r="Q108">
        <f t="shared" si="1"/>
        <v>0</v>
      </c>
    </row>
    <row r="109" spans="2:17" x14ac:dyDescent="0.35">
      <c r="B109" s="71">
        <v>108</v>
      </c>
      <c r="C109" s="24" t="s">
        <v>17</v>
      </c>
      <c r="D109" s="1">
        <v>50</v>
      </c>
      <c r="E109" s="1">
        <v>5</v>
      </c>
      <c r="F109" s="1">
        <v>10</v>
      </c>
      <c r="G109" s="14">
        <v>2</v>
      </c>
      <c r="H109" s="4">
        <v>13</v>
      </c>
      <c r="I109" s="1">
        <v>13</v>
      </c>
      <c r="J109" s="30">
        <v>0</v>
      </c>
      <c r="K109" s="67">
        <v>0.46913034282624699</v>
      </c>
      <c r="L109" s="26"/>
      <c r="P109">
        <f>Table135323316[[#This Row],[UB]]-Table135323316[[#This Row],[LB_swap]]</f>
        <v>0</v>
      </c>
      <c r="Q109">
        <f t="shared" si="1"/>
        <v>0</v>
      </c>
    </row>
    <row r="110" spans="2:17" x14ac:dyDescent="0.35">
      <c r="B110" s="71">
        <v>109</v>
      </c>
      <c r="C110" s="24" t="s">
        <v>18</v>
      </c>
      <c r="D110" s="1">
        <v>50</v>
      </c>
      <c r="E110" s="1">
        <v>5</v>
      </c>
      <c r="F110" s="1">
        <v>10</v>
      </c>
      <c r="G110" s="14">
        <v>2</v>
      </c>
      <c r="H110" s="4">
        <v>14</v>
      </c>
      <c r="I110" s="1">
        <v>14</v>
      </c>
      <c r="J110" s="30">
        <v>0</v>
      </c>
      <c r="K110" s="67">
        <v>8.0946395173668806E-2</v>
      </c>
      <c r="L110" s="26"/>
      <c r="P110">
        <f>Table135323316[[#This Row],[UB]]-Table135323316[[#This Row],[LB_swap]]</f>
        <v>0</v>
      </c>
      <c r="Q110">
        <f t="shared" si="1"/>
        <v>0</v>
      </c>
    </row>
    <row r="111" spans="2:17" x14ac:dyDescent="0.35">
      <c r="B111" s="71">
        <v>110</v>
      </c>
      <c r="C111" s="24" t="s">
        <v>19</v>
      </c>
      <c r="D111" s="1">
        <v>50</v>
      </c>
      <c r="E111" s="1">
        <v>5</v>
      </c>
      <c r="F111" s="1">
        <v>10</v>
      </c>
      <c r="G111" s="14">
        <v>2</v>
      </c>
      <c r="H111" s="4">
        <v>14</v>
      </c>
      <c r="I111" s="1">
        <v>14</v>
      </c>
      <c r="J111" s="30">
        <v>0</v>
      </c>
      <c r="K111" s="67">
        <v>7.4863005429506302E-2</v>
      </c>
      <c r="L111" s="26"/>
      <c r="P111">
        <f>Table135323316[[#This Row],[UB]]-Table135323316[[#This Row],[LB_swap]]</f>
        <v>0</v>
      </c>
      <c r="Q111">
        <f t="shared" si="1"/>
        <v>0</v>
      </c>
    </row>
    <row r="112" spans="2:17" x14ac:dyDescent="0.35">
      <c r="B112" s="71">
        <v>111</v>
      </c>
      <c r="C112" s="24" t="s">
        <v>20</v>
      </c>
      <c r="D112" s="1">
        <v>50</v>
      </c>
      <c r="E112" s="1">
        <v>5</v>
      </c>
      <c r="F112" s="1">
        <v>10</v>
      </c>
      <c r="G112" s="14">
        <v>4</v>
      </c>
      <c r="H112" s="4">
        <v>21</v>
      </c>
      <c r="I112" s="1">
        <v>21</v>
      </c>
      <c r="J112" s="30">
        <v>0</v>
      </c>
      <c r="K112" s="67">
        <v>2.78162754513323</v>
      </c>
      <c r="L112" s="26"/>
      <c r="P112">
        <f>Table135323316[[#This Row],[UB]]-Table135323316[[#This Row],[LB_swap]]</f>
        <v>0</v>
      </c>
      <c r="Q112">
        <f t="shared" si="1"/>
        <v>0</v>
      </c>
    </row>
    <row r="113" spans="2:17" x14ac:dyDescent="0.35">
      <c r="B113" s="71">
        <v>112</v>
      </c>
      <c r="C113" s="24" t="s">
        <v>21</v>
      </c>
      <c r="D113" s="1">
        <v>50</v>
      </c>
      <c r="E113" s="1">
        <v>5</v>
      </c>
      <c r="F113" s="1">
        <v>10</v>
      </c>
      <c r="G113" s="14">
        <v>4</v>
      </c>
      <c r="H113" s="4">
        <v>33</v>
      </c>
      <c r="I113" s="1">
        <v>33</v>
      </c>
      <c r="J113" s="30">
        <v>0</v>
      </c>
      <c r="K113" s="67">
        <v>45.571526674553702</v>
      </c>
      <c r="L113" s="26"/>
      <c r="P113">
        <f>Table135323316[[#This Row],[UB]]-Table135323316[[#This Row],[LB_swap]]</f>
        <v>0</v>
      </c>
      <c r="Q113">
        <f t="shared" si="1"/>
        <v>0</v>
      </c>
    </row>
    <row r="114" spans="2:17" x14ac:dyDescent="0.35">
      <c r="B114" s="71">
        <v>113</v>
      </c>
      <c r="C114" s="24" t="s">
        <v>22</v>
      </c>
      <c r="D114" s="1">
        <v>50</v>
      </c>
      <c r="E114" s="1">
        <v>5</v>
      </c>
      <c r="F114" s="1">
        <v>10</v>
      </c>
      <c r="G114" s="14">
        <v>4</v>
      </c>
      <c r="H114" s="4">
        <v>26</v>
      </c>
      <c r="I114" s="1">
        <v>26</v>
      </c>
      <c r="J114" s="30">
        <v>0</v>
      </c>
      <c r="K114" s="67">
        <v>1.35137652605772</v>
      </c>
      <c r="L114" s="26"/>
      <c r="P114">
        <f>Table135323316[[#This Row],[UB]]-Table135323316[[#This Row],[LB_swap]]</f>
        <v>0</v>
      </c>
      <c r="Q114">
        <f t="shared" si="1"/>
        <v>0</v>
      </c>
    </row>
    <row r="115" spans="2:17" x14ac:dyDescent="0.35">
      <c r="B115" s="71">
        <v>114</v>
      </c>
      <c r="C115" s="24" t="s">
        <v>23</v>
      </c>
      <c r="D115" s="1">
        <v>50</v>
      </c>
      <c r="E115" s="1">
        <v>5</v>
      </c>
      <c r="F115" s="1">
        <v>10</v>
      </c>
      <c r="G115" s="14">
        <v>4</v>
      </c>
      <c r="H115" s="4">
        <v>23</v>
      </c>
      <c r="I115" s="1">
        <v>23</v>
      </c>
      <c r="J115" s="30">
        <v>0</v>
      </c>
      <c r="K115" s="67">
        <v>0.76696190796792496</v>
      </c>
      <c r="L115" s="26"/>
      <c r="P115">
        <f>Table135323316[[#This Row],[UB]]-Table135323316[[#This Row],[LB_swap]]</f>
        <v>0</v>
      </c>
      <c r="Q115">
        <f t="shared" si="1"/>
        <v>0</v>
      </c>
    </row>
    <row r="116" spans="2:17" x14ac:dyDescent="0.35">
      <c r="B116" s="71">
        <v>115</v>
      </c>
      <c r="C116" s="24" t="s">
        <v>24</v>
      </c>
      <c r="D116" s="1">
        <v>50</v>
      </c>
      <c r="E116" s="1">
        <v>5</v>
      </c>
      <c r="F116" s="1">
        <v>10</v>
      </c>
      <c r="G116" s="14">
        <v>4</v>
      </c>
      <c r="H116" s="4">
        <v>28</v>
      </c>
      <c r="I116" s="1">
        <v>28</v>
      </c>
      <c r="J116" s="30">
        <v>0</v>
      </c>
      <c r="K116" s="67">
        <v>0.47247057594358899</v>
      </c>
      <c r="L116" s="26"/>
      <c r="P116">
        <f>Table135323316[[#This Row],[UB]]-Table135323316[[#This Row],[LB_swap]]</f>
        <v>0</v>
      </c>
      <c r="Q116">
        <f t="shared" si="1"/>
        <v>0</v>
      </c>
    </row>
    <row r="117" spans="2:17" x14ac:dyDescent="0.35">
      <c r="B117" s="71">
        <v>116</v>
      </c>
      <c r="C117" s="24" t="s">
        <v>25</v>
      </c>
      <c r="D117" s="1">
        <v>50</v>
      </c>
      <c r="E117" s="1">
        <v>5</v>
      </c>
      <c r="F117" s="1">
        <v>10</v>
      </c>
      <c r="G117" s="14">
        <v>4</v>
      </c>
      <c r="H117" s="4">
        <v>20</v>
      </c>
      <c r="I117" s="1">
        <v>20</v>
      </c>
      <c r="J117" s="30">
        <v>0</v>
      </c>
      <c r="K117" s="67">
        <v>0.79200299642980099</v>
      </c>
      <c r="L117" s="26"/>
      <c r="P117">
        <f>Table135323316[[#This Row],[UB]]-Table135323316[[#This Row],[LB_swap]]</f>
        <v>0</v>
      </c>
      <c r="Q117">
        <f t="shared" si="1"/>
        <v>0</v>
      </c>
    </row>
    <row r="118" spans="2:17" x14ac:dyDescent="0.35">
      <c r="B118" s="71">
        <v>117</v>
      </c>
      <c r="C118" s="24" t="s">
        <v>26</v>
      </c>
      <c r="D118" s="1">
        <v>50</v>
      </c>
      <c r="E118" s="1">
        <v>5</v>
      </c>
      <c r="F118" s="1">
        <v>10</v>
      </c>
      <c r="G118" s="14">
        <v>4</v>
      </c>
      <c r="H118" s="4">
        <v>26</v>
      </c>
      <c r="I118" s="1">
        <v>26</v>
      </c>
      <c r="J118" s="30">
        <v>0</v>
      </c>
      <c r="K118" s="67">
        <v>6.5142544042318997</v>
      </c>
      <c r="L118" s="26"/>
      <c r="P118">
        <f>Table135323316[[#This Row],[UB]]-Table135323316[[#This Row],[LB_swap]]</f>
        <v>0</v>
      </c>
      <c r="Q118">
        <f t="shared" si="1"/>
        <v>0</v>
      </c>
    </row>
    <row r="119" spans="2:17" x14ac:dyDescent="0.35">
      <c r="B119" s="71">
        <v>118</v>
      </c>
      <c r="C119" s="24" t="s">
        <v>27</v>
      </c>
      <c r="D119" s="1">
        <v>50</v>
      </c>
      <c r="E119" s="1">
        <v>5</v>
      </c>
      <c r="F119" s="1">
        <v>10</v>
      </c>
      <c r="G119" s="14">
        <v>4</v>
      </c>
      <c r="H119" s="4">
        <v>25</v>
      </c>
      <c r="I119" s="1">
        <v>25</v>
      </c>
      <c r="J119" s="30">
        <v>0</v>
      </c>
      <c r="K119" s="67">
        <v>1.41817304864525</v>
      </c>
      <c r="L119" s="26"/>
      <c r="P119">
        <f>Table135323316[[#This Row],[UB]]-Table135323316[[#This Row],[LB_swap]]</f>
        <v>0</v>
      </c>
      <c r="Q119">
        <f t="shared" si="1"/>
        <v>0</v>
      </c>
    </row>
    <row r="120" spans="2:17" x14ac:dyDescent="0.35">
      <c r="B120" s="71">
        <v>119</v>
      </c>
      <c r="C120" s="24" t="s">
        <v>28</v>
      </c>
      <c r="D120" s="1">
        <v>50</v>
      </c>
      <c r="E120" s="1">
        <v>5</v>
      </c>
      <c r="F120" s="1">
        <v>10</v>
      </c>
      <c r="G120" s="14">
        <v>4</v>
      </c>
      <c r="H120" s="4">
        <v>22</v>
      </c>
      <c r="I120" s="1">
        <v>22</v>
      </c>
      <c r="J120" s="30">
        <v>0</v>
      </c>
      <c r="K120" s="67">
        <v>1.77244810201227</v>
      </c>
      <c r="L120" s="26"/>
      <c r="P120">
        <f>Table135323316[[#This Row],[UB]]-Table135323316[[#This Row],[LB_swap]]</f>
        <v>0</v>
      </c>
      <c r="Q120">
        <f t="shared" si="1"/>
        <v>0</v>
      </c>
    </row>
    <row r="121" spans="2:17" x14ac:dyDescent="0.35">
      <c r="B121" s="71">
        <v>120</v>
      </c>
      <c r="C121" s="24" t="s">
        <v>29</v>
      </c>
      <c r="D121" s="1">
        <v>50</v>
      </c>
      <c r="E121" s="1">
        <v>5</v>
      </c>
      <c r="F121" s="1">
        <v>10</v>
      </c>
      <c r="G121" s="14">
        <v>4</v>
      </c>
      <c r="H121" s="4">
        <v>27</v>
      </c>
      <c r="I121" s="1">
        <v>27</v>
      </c>
      <c r="J121" s="30">
        <v>0</v>
      </c>
      <c r="K121" s="67">
        <v>1.4672018997371099</v>
      </c>
      <c r="L121" s="26"/>
      <c r="P121">
        <f>Table135323316[[#This Row],[UB]]-Table135323316[[#This Row],[LB_swap]]</f>
        <v>0</v>
      </c>
      <c r="Q121">
        <f t="shared" si="1"/>
        <v>0</v>
      </c>
    </row>
    <row r="122" spans="2:17" x14ac:dyDescent="0.35">
      <c r="B122" s="71">
        <v>121</v>
      </c>
      <c r="C122" s="24" t="s">
        <v>30</v>
      </c>
      <c r="D122" s="1">
        <v>50</v>
      </c>
      <c r="E122" s="1">
        <v>5</v>
      </c>
      <c r="F122" s="1">
        <v>20</v>
      </c>
      <c r="G122" s="14">
        <v>1</v>
      </c>
      <c r="H122" s="4">
        <v>8</v>
      </c>
      <c r="I122" s="1">
        <v>8</v>
      </c>
      <c r="J122" s="30">
        <v>0</v>
      </c>
      <c r="K122" s="67">
        <v>0.150214403867721</v>
      </c>
      <c r="L122" s="26"/>
      <c r="P122">
        <f>Table135323316[[#This Row],[UB]]-Table135323316[[#This Row],[LB_swap]]</f>
        <v>0</v>
      </c>
      <c r="Q122">
        <f t="shared" si="1"/>
        <v>0</v>
      </c>
    </row>
    <row r="123" spans="2:17" x14ac:dyDescent="0.35">
      <c r="B123" s="71">
        <v>122</v>
      </c>
      <c r="C123" s="24" t="s">
        <v>31</v>
      </c>
      <c r="D123" s="1">
        <v>50</v>
      </c>
      <c r="E123" s="1">
        <v>5</v>
      </c>
      <c r="F123" s="1">
        <v>20</v>
      </c>
      <c r="G123" s="14">
        <v>1</v>
      </c>
      <c r="H123" s="4">
        <v>7</v>
      </c>
      <c r="I123" s="1">
        <v>7</v>
      </c>
      <c r="J123" s="30">
        <v>0</v>
      </c>
      <c r="K123" s="67">
        <v>0.248105648905038</v>
      </c>
      <c r="L123" s="26"/>
      <c r="P123">
        <f>Table135323316[[#This Row],[UB]]-Table135323316[[#This Row],[LB_swap]]</f>
        <v>0</v>
      </c>
      <c r="Q123">
        <f t="shared" si="1"/>
        <v>0</v>
      </c>
    </row>
    <row r="124" spans="2:17" x14ac:dyDescent="0.35">
      <c r="B124" s="71">
        <v>123</v>
      </c>
      <c r="C124" s="24" t="s">
        <v>32</v>
      </c>
      <c r="D124" s="1">
        <v>50</v>
      </c>
      <c r="E124" s="1">
        <v>5</v>
      </c>
      <c r="F124" s="1">
        <v>20</v>
      </c>
      <c r="G124" s="14">
        <v>1</v>
      </c>
      <c r="H124" s="4">
        <v>8</v>
      </c>
      <c r="I124" s="1">
        <v>8</v>
      </c>
      <c r="J124" s="30">
        <v>0</v>
      </c>
      <c r="K124" s="67">
        <v>0.133471803739666</v>
      </c>
      <c r="L124" s="26"/>
      <c r="P124">
        <f>Table135323316[[#This Row],[UB]]-Table135323316[[#This Row],[LB_swap]]</f>
        <v>0</v>
      </c>
      <c r="Q124">
        <f t="shared" si="1"/>
        <v>0</v>
      </c>
    </row>
    <row r="125" spans="2:17" x14ac:dyDescent="0.35">
      <c r="B125" s="71">
        <v>124</v>
      </c>
      <c r="C125" s="24" t="s">
        <v>33</v>
      </c>
      <c r="D125" s="1">
        <v>50</v>
      </c>
      <c r="E125" s="1">
        <v>5</v>
      </c>
      <c r="F125" s="1">
        <v>20</v>
      </c>
      <c r="G125" s="14">
        <v>1</v>
      </c>
      <c r="H125" s="4">
        <v>8</v>
      </c>
      <c r="I125" s="1">
        <v>8</v>
      </c>
      <c r="J125" s="30">
        <v>0</v>
      </c>
      <c r="K125" s="67">
        <v>0.124204583466053</v>
      </c>
      <c r="L125" s="26"/>
      <c r="P125">
        <f>Table135323316[[#This Row],[UB]]-Table135323316[[#This Row],[LB_swap]]</f>
        <v>0</v>
      </c>
      <c r="Q125">
        <f t="shared" si="1"/>
        <v>0</v>
      </c>
    </row>
    <row r="126" spans="2:17" x14ac:dyDescent="0.35">
      <c r="B126" s="71">
        <v>125</v>
      </c>
      <c r="C126" s="24" t="s">
        <v>34</v>
      </c>
      <c r="D126" s="1">
        <v>50</v>
      </c>
      <c r="E126" s="1">
        <v>5</v>
      </c>
      <c r="F126" s="1">
        <v>20</v>
      </c>
      <c r="G126" s="14">
        <v>1</v>
      </c>
      <c r="H126" s="4">
        <v>7</v>
      </c>
      <c r="I126" s="1">
        <v>7</v>
      </c>
      <c r="J126" s="30">
        <v>0</v>
      </c>
      <c r="K126" s="67">
        <v>0.143062213435769</v>
      </c>
      <c r="L126" s="26"/>
      <c r="P126">
        <f>Table135323316[[#This Row],[UB]]-Table135323316[[#This Row],[LB_swap]]</f>
        <v>0</v>
      </c>
      <c r="Q126">
        <f t="shared" si="1"/>
        <v>0</v>
      </c>
    </row>
    <row r="127" spans="2:17" x14ac:dyDescent="0.35">
      <c r="B127" s="71">
        <v>126</v>
      </c>
      <c r="C127" s="24" t="s">
        <v>35</v>
      </c>
      <c r="D127" s="1">
        <v>50</v>
      </c>
      <c r="E127" s="1">
        <v>5</v>
      </c>
      <c r="F127" s="1">
        <v>20</v>
      </c>
      <c r="G127" s="14">
        <v>1</v>
      </c>
      <c r="H127" s="4">
        <v>7</v>
      </c>
      <c r="I127" s="1">
        <v>7</v>
      </c>
      <c r="J127" s="30">
        <v>0</v>
      </c>
      <c r="K127" s="67">
        <v>0.12846335396170599</v>
      </c>
      <c r="L127" s="26"/>
      <c r="P127">
        <f>Table135323316[[#This Row],[UB]]-Table135323316[[#This Row],[LB_swap]]</f>
        <v>0</v>
      </c>
      <c r="Q127">
        <f t="shared" si="1"/>
        <v>0</v>
      </c>
    </row>
    <row r="128" spans="2:17" x14ac:dyDescent="0.35">
      <c r="B128" s="71">
        <v>127</v>
      </c>
      <c r="C128" s="24" t="s">
        <v>36</v>
      </c>
      <c r="D128" s="1">
        <v>50</v>
      </c>
      <c r="E128" s="1">
        <v>5</v>
      </c>
      <c r="F128" s="1">
        <v>20</v>
      </c>
      <c r="G128" s="14">
        <v>1</v>
      </c>
      <c r="H128" s="4">
        <v>7</v>
      </c>
      <c r="I128" s="1">
        <v>7</v>
      </c>
      <c r="J128" s="30">
        <v>0</v>
      </c>
      <c r="K128" s="67">
        <v>0.12490306794643399</v>
      </c>
      <c r="L128" s="26"/>
      <c r="P128">
        <f>Table135323316[[#This Row],[UB]]-Table135323316[[#This Row],[LB_swap]]</f>
        <v>0</v>
      </c>
      <c r="Q128">
        <f t="shared" si="1"/>
        <v>0</v>
      </c>
    </row>
    <row r="129" spans="2:17" x14ac:dyDescent="0.35">
      <c r="B129" s="71">
        <v>128</v>
      </c>
      <c r="C129" s="24" t="s">
        <v>37</v>
      </c>
      <c r="D129" s="1">
        <v>50</v>
      </c>
      <c r="E129" s="1">
        <v>5</v>
      </c>
      <c r="F129" s="1">
        <v>20</v>
      </c>
      <c r="G129" s="14">
        <v>1</v>
      </c>
      <c r="H129" s="4">
        <v>7</v>
      </c>
      <c r="I129" s="1">
        <v>7</v>
      </c>
      <c r="J129" s="30">
        <v>0</v>
      </c>
      <c r="K129" s="67">
        <v>0.127348031848669</v>
      </c>
      <c r="L129" s="26"/>
      <c r="P129">
        <f>Table135323316[[#This Row],[UB]]-Table135323316[[#This Row],[LB_swap]]</f>
        <v>0</v>
      </c>
      <c r="Q129">
        <f t="shared" si="1"/>
        <v>0</v>
      </c>
    </row>
    <row r="130" spans="2:17" x14ac:dyDescent="0.35">
      <c r="B130" s="71">
        <v>129</v>
      </c>
      <c r="C130" s="24" t="s">
        <v>38</v>
      </c>
      <c r="D130" s="1">
        <v>50</v>
      </c>
      <c r="E130" s="1">
        <v>5</v>
      </c>
      <c r="F130" s="1">
        <v>20</v>
      </c>
      <c r="G130" s="14">
        <v>1</v>
      </c>
      <c r="H130" s="4">
        <v>7</v>
      </c>
      <c r="I130" s="1">
        <v>7</v>
      </c>
      <c r="J130" s="30">
        <v>0</v>
      </c>
      <c r="K130" s="67">
        <v>7.9746335744857705E-2</v>
      </c>
      <c r="L130" s="26"/>
      <c r="P130">
        <f>Table135323316[[#This Row],[UB]]-Table135323316[[#This Row],[LB_swap]]</f>
        <v>0</v>
      </c>
      <c r="Q130">
        <f t="shared" si="1"/>
        <v>0</v>
      </c>
    </row>
    <row r="131" spans="2:17" x14ac:dyDescent="0.35">
      <c r="B131" s="71">
        <v>130</v>
      </c>
      <c r="C131" s="24" t="s">
        <v>39</v>
      </c>
      <c r="D131" s="1">
        <v>50</v>
      </c>
      <c r="E131" s="1">
        <v>5</v>
      </c>
      <c r="F131" s="1">
        <v>20</v>
      </c>
      <c r="G131" s="14">
        <v>1</v>
      </c>
      <c r="H131" s="4">
        <v>7</v>
      </c>
      <c r="I131" s="1">
        <v>7</v>
      </c>
      <c r="J131" s="30">
        <v>0</v>
      </c>
      <c r="K131" s="67">
        <v>0.125138875097036</v>
      </c>
      <c r="L131" s="26"/>
      <c r="P131">
        <f>Table135323316[[#This Row],[UB]]-Table135323316[[#This Row],[LB_swap]]</f>
        <v>0</v>
      </c>
      <c r="Q131">
        <f t="shared" ref="Q131:Q194" si="2">IF(P131&gt;2,1,0)</f>
        <v>0</v>
      </c>
    </row>
    <row r="132" spans="2:17" x14ac:dyDescent="0.35">
      <c r="B132" s="71">
        <v>131</v>
      </c>
      <c r="C132" s="24" t="s">
        <v>40</v>
      </c>
      <c r="D132" s="1">
        <v>50</v>
      </c>
      <c r="E132" s="1">
        <v>5</v>
      </c>
      <c r="F132" s="1">
        <v>20</v>
      </c>
      <c r="G132" s="14">
        <v>2</v>
      </c>
      <c r="H132" s="4">
        <v>13</v>
      </c>
      <c r="I132" s="1">
        <v>13</v>
      </c>
      <c r="J132" s="30">
        <v>0</v>
      </c>
      <c r="K132" s="67">
        <v>0.157008921727538</v>
      </c>
      <c r="L132" s="26"/>
      <c r="P132">
        <f>Table135323316[[#This Row],[UB]]-Table135323316[[#This Row],[LB_swap]]</f>
        <v>0</v>
      </c>
      <c r="Q132">
        <f t="shared" si="2"/>
        <v>0</v>
      </c>
    </row>
    <row r="133" spans="2:17" x14ac:dyDescent="0.35">
      <c r="B133" s="71">
        <v>132</v>
      </c>
      <c r="C133" s="24" t="s">
        <v>41</v>
      </c>
      <c r="D133" s="1">
        <v>50</v>
      </c>
      <c r="E133" s="1">
        <v>5</v>
      </c>
      <c r="F133" s="1">
        <v>20</v>
      </c>
      <c r="G133" s="14">
        <v>2</v>
      </c>
      <c r="H133" s="4">
        <v>14</v>
      </c>
      <c r="I133" s="1">
        <v>14</v>
      </c>
      <c r="J133" s="30">
        <v>0</v>
      </c>
      <c r="K133" s="67">
        <v>7.1306835860013906E-2</v>
      </c>
      <c r="L133" s="26"/>
      <c r="P133">
        <f>Table135323316[[#This Row],[UB]]-Table135323316[[#This Row],[LB_swap]]</f>
        <v>0</v>
      </c>
      <c r="Q133">
        <f t="shared" si="2"/>
        <v>0</v>
      </c>
    </row>
    <row r="134" spans="2:17" x14ac:dyDescent="0.35">
      <c r="B134" s="71">
        <v>133</v>
      </c>
      <c r="C134" s="24" t="s">
        <v>42</v>
      </c>
      <c r="D134" s="1">
        <v>50</v>
      </c>
      <c r="E134" s="1">
        <v>5</v>
      </c>
      <c r="F134" s="1">
        <v>20</v>
      </c>
      <c r="G134" s="14">
        <v>2</v>
      </c>
      <c r="H134" s="4">
        <v>12</v>
      </c>
      <c r="I134" s="1">
        <v>12</v>
      </c>
      <c r="J134" s="30">
        <v>0</v>
      </c>
      <c r="K134" s="67">
        <v>7.9341605305671595E-2</v>
      </c>
      <c r="L134" s="26"/>
      <c r="P134">
        <f>Table135323316[[#This Row],[UB]]-Table135323316[[#This Row],[LB_swap]]</f>
        <v>0</v>
      </c>
      <c r="Q134">
        <f t="shared" si="2"/>
        <v>0</v>
      </c>
    </row>
    <row r="135" spans="2:17" x14ac:dyDescent="0.35">
      <c r="B135" s="71">
        <v>134</v>
      </c>
      <c r="C135" s="24" t="s">
        <v>43</v>
      </c>
      <c r="D135" s="1">
        <v>50</v>
      </c>
      <c r="E135" s="1">
        <v>5</v>
      </c>
      <c r="F135" s="1">
        <v>20</v>
      </c>
      <c r="G135" s="14">
        <v>2</v>
      </c>
      <c r="H135" s="4">
        <v>14</v>
      </c>
      <c r="I135" s="1">
        <v>14</v>
      </c>
      <c r="J135" s="30">
        <v>0</v>
      </c>
      <c r="K135" s="67">
        <v>7.1837324649095494E-2</v>
      </c>
      <c r="L135" s="26"/>
      <c r="P135">
        <f>Table135323316[[#This Row],[UB]]-Table135323316[[#This Row],[LB_swap]]</f>
        <v>0</v>
      </c>
      <c r="Q135">
        <f t="shared" si="2"/>
        <v>0</v>
      </c>
    </row>
    <row r="136" spans="2:17" x14ac:dyDescent="0.35">
      <c r="B136" s="71">
        <v>135</v>
      </c>
      <c r="C136" s="24" t="s">
        <v>44</v>
      </c>
      <c r="D136" s="1">
        <v>50</v>
      </c>
      <c r="E136" s="1">
        <v>5</v>
      </c>
      <c r="F136" s="1">
        <v>20</v>
      </c>
      <c r="G136" s="14">
        <v>2</v>
      </c>
      <c r="H136" s="4">
        <v>13</v>
      </c>
      <c r="I136" s="1">
        <v>13</v>
      </c>
      <c r="J136" s="30">
        <v>0</v>
      </c>
      <c r="K136" s="67">
        <v>8.5433788597583701E-2</v>
      </c>
      <c r="L136" s="26"/>
      <c r="P136">
        <f>Table135323316[[#This Row],[UB]]-Table135323316[[#This Row],[LB_swap]]</f>
        <v>0</v>
      </c>
      <c r="Q136">
        <f t="shared" si="2"/>
        <v>0</v>
      </c>
    </row>
    <row r="137" spans="2:17" x14ac:dyDescent="0.35">
      <c r="B137" s="71">
        <v>136</v>
      </c>
      <c r="C137" s="24" t="s">
        <v>45</v>
      </c>
      <c r="D137" s="1">
        <v>50</v>
      </c>
      <c r="E137" s="1">
        <v>5</v>
      </c>
      <c r="F137" s="1">
        <v>20</v>
      </c>
      <c r="G137" s="14">
        <v>2</v>
      </c>
      <c r="H137" s="4">
        <v>13</v>
      </c>
      <c r="I137" s="1">
        <v>13</v>
      </c>
      <c r="J137" s="30">
        <v>0</v>
      </c>
      <c r="K137" s="67">
        <v>7.9184317961335099E-2</v>
      </c>
      <c r="L137" s="26"/>
      <c r="P137">
        <f>Table135323316[[#This Row],[UB]]-Table135323316[[#This Row],[LB_swap]]</f>
        <v>0</v>
      </c>
      <c r="Q137">
        <f t="shared" si="2"/>
        <v>0</v>
      </c>
    </row>
    <row r="138" spans="2:17" x14ac:dyDescent="0.35">
      <c r="B138" s="71">
        <v>137</v>
      </c>
      <c r="C138" s="24" t="s">
        <v>46</v>
      </c>
      <c r="D138" s="1">
        <v>50</v>
      </c>
      <c r="E138" s="1">
        <v>5</v>
      </c>
      <c r="F138" s="1">
        <v>20</v>
      </c>
      <c r="G138" s="14">
        <v>2</v>
      </c>
      <c r="H138" s="4">
        <v>13</v>
      </c>
      <c r="I138" s="1">
        <v>13</v>
      </c>
      <c r="J138" s="30">
        <v>0</v>
      </c>
      <c r="K138" s="67">
        <v>0.22552269510924799</v>
      </c>
      <c r="L138" s="26"/>
      <c r="P138">
        <f>Table135323316[[#This Row],[UB]]-Table135323316[[#This Row],[LB_swap]]</f>
        <v>0</v>
      </c>
      <c r="Q138">
        <f t="shared" si="2"/>
        <v>0</v>
      </c>
    </row>
    <row r="139" spans="2:17" x14ac:dyDescent="0.35">
      <c r="B139" s="71">
        <v>138</v>
      </c>
      <c r="C139" s="24" t="s">
        <v>47</v>
      </c>
      <c r="D139" s="1">
        <v>50</v>
      </c>
      <c r="E139" s="1">
        <v>5</v>
      </c>
      <c r="F139" s="1">
        <v>20</v>
      </c>
      <c r="G139" s="14">
        <v>2</v>
      </c>
      <c r="H139" s="4">
        <v>12</v>
      </c>
      <c r="I139" s="1">
        <v>12</v>
      </c>
      <c r="J139" s="30">
        <v>0</v>
      </c>
      <c r="K139" s="67">
        <v>7.1734808385372106E-2</v>
      </c>
      <c r="L139" s="26"/>
      <c r="P139">
        <f>Table135323316[[#This Row],[UB]]-Table135323316[[#This Row],[LB_swap]]</f>
        <v>0</v>
      </c>
      <c r="Q139">
        <f t="shared" si="2"/>
        <v>0</v>
      </c>
    </row>
    <row r="140" spans="2:17" x14ac:dyDescent="0.35">
      <c r="B140" s="71">
        <v>139</v>
      </c>
      <c r="C140" s="24" t="s">
        <v>48</v>
      </c>
      <c r="D140" s="1">
        <v>50</v>
      </c>
      <c r="E140" s="1">
        <v>5</v>
      </c>
      <c r="F140" s="1">
        <v>20</v>
      </c>
      <c r="G140" s="14">
        <v>2</v>
      </c>
      <c r="H140" s="4">
        <v>15</v>
      </c>
      <c r="I140" s="1">
        <v>15</v>
      </c>
      <c r="J140" s="30">
        <v>0</v>
      </c>
      <c r="K140" s="67">
        <v>0.11225352436303999</v>
      </c>
      <c r="L140" s="26"/>
      <c r="P140">
        <f>Table135323316[[#This Row],[UB]]-Table135323316[[#This Row],[LB_swap]]</f>
        <v>0</v>
      </c>
      <c r="Q140">
        <f t="shared" si="2"/>
        <v>0</v>
      </c>
    </row>
    <row r="141" spans="2:17" x14ac:dyDescent="0.35">
      <c r="B141" s="71">
        <v>140</v>
      </c>
      <c r="C141" s="24" t="s">
        <v>49</v>
      </c>
      <c r="D141" s="1">
        <v>50</v>
      </c>
      <c r="E141" s="1">
        <v>5</v>
      </c>
      <c r="F141" s="1">
        <v>20</v>
      </c>
      <c r="G141" s="14">
        <v>2</v>
      </c>
      <c r="H141" s="4">
        <v>14</v>
      </c>
      <c r="I141" s="1">
        <v>14</v>
      </c>
      <c r="J141" s="30">
        <v>0</v>
      </c>
      <c r="K141" s="67">
        <v>7.8978631645441E-2</v>
      </c>
      <c r="L141" s="26"/>
      <c r="P141">
        <f>Table135323316[[#This Row],[UB]]-Table135323316[[#This Row],[LB_swap]]</f>
        <v>0</v>
      </c>
      <c r="Q141">
        <f t="shared" si="2"/>
        <v>0</v>
      </c>
    </row>
    <row r="142" spans="2:17" x14ac:dyDescent="0.35">
      <c r="B142" s="71">
        <v>141</v>
      </c>
      <c r="C142" s="24" t="s">
        <v>50</v>
      </c>
      <c r="D142" s="1">
        <v>50</v>
      </c>
      <c r="E142" s="1">
        <v>5</v>
      </c>
      <c r="F142" s="1">
        <v>20</v>
      </c>
      <c r="G142" s="14">
        <v>4</v>
      </c>
      <c r="H142" s="4">
        <v>21</v>
      </c>
      <c r="I142" s="1">
        <v>21</v>
      </c>
      <c r="J142" s="30">
        <v>0</v>
      </c>
      <c r="K142" s="67">
        <v>0.45371128804981697</v>
      </c>
      <c r="L142" s="26"/>
      <c r="P142">
        <f>Table135323316[[#This Row],[UB]]-Table135323316[[#This Row],[LB_swap]]</f>
        <v>0</v>
      </c>
      <c r="Q142">
        <f t="shared" si="2"/>
        <v>0</v>
      </c>
    </row>
    <row r="143" spans="2:17" x14ac:dyDescent="0.35">
      <c r="B143" s="71">
        <v>142</v>
      </c>
      <c r="C143" s="24" t="s">
        <v>51</v>
      </c>
      <c r="D143" s="1">
        <v>50</v>
      </c>
      <c r="E143" s="1">
        <v>5</v>
      </c>
      <c r="F143" s="1">
        <v>20</v>
      </c>
      <c r="G143" s="14">
        <v>4</v>
      </c>
      <c r="H143" s="4">
        <v>22</v>
      </c>
      <c r="I143" s="1">
        <v>22</v>
      </c>
      <c r="J143" s="30">
        <v>0</v>
      </c>
      <c r="K143" s="67">
        <v>1.2618081867694799</v>
      </c>
      <c r="L143" s="26"/>
      <c r="P143">
        <f>Table135323316[[#This Row],[UB]]-Table135323316[[#This Row],[LB_swap]]</f>
        <v>0</v>
      </c>
      <c r="Q143">
        <f t="shared" si="2"/>
        <v>0</v>
      </c>
    </row>
    <row r="144" spans="2:17" x14ac:dyDescent="0.35">
      <c r="B144" s="71">
        <v>143</v>
      </c>
      <c r="C144" s="24" t="s">
        <v>52</v>
      </c>
      <c r="D144" s="1">
        <v>50</v>
      </c>
      <c r="E144" s="1">
        <v>5</v>
      </c>
      <c r="F144" s="1">
        <v>20</v>
      </c>
      <c r="G144" s="14">
        <v>4</v>
      </c>
      <c r="H144" s="4">
        <v>20</v>
      </c>
      <c r="I144" s="1">
        <v>20</v>
      </c>
      <c r="J144" s="30">
        <v>0</v>
      </c>
      <c r="K144" s="67">
        <v>70.623463466763496</v>
      </c>
      <c r="L144" s="26"/>
      <c r="P144">
        <f>Table135323316[[#This Row],[UB]]-Table135323316[[#This Row],[LB_swap]]</f>
        <v>0</v>
      </c>
      <c r="Q144">
        <f t="shared" si="2"/>
        <v>0</v>
      </c>
    </row>
    <row r="145" spans="2:17" x14ac:dyDescent="0.35">
      <c r="B145" s="71">
        <v>144</v>
      </c>
      <c r="C145" s="24" t="s">
        <v>53</v>
      </c>
      <c r="D145" s="1">
        <v>50</v>
      </c>
      <c r="E145" s="1">
        <v>5</v>
      </c>
      <c r="F145" s="1">
        <v>20</v>
      </c>
      <c r="G145" s="14">
        <v>4</v>
      </c>
      <c r="H145" s="4">
        <v>22</v>
      </c>
      <c r="I145" s="1">
        <v>22</v>
      </c>
      <c r="J145" s="30">
        <v>0</v>
      </c>
      <c r="K145" s="67">
        <v>0.62950412556529001</v>
      </c>
      <c r="L145" s="26"/>
      <c r="P145">
        <f>Table135323316[[#This Row],[UB]]-Table135323316[[#This Row],[LB_swap]]</f>
        <v>0</v>
      </c>
      <c r="Q145">
        <f t="shared" si="2"/>
        <v>0</v>
      </c>
    </row>
    <row r="146" spans="2:17" x14ac:dyDescent="0.35">
      <c r="B146" s="71">
        <v>145</v>
      </c>
      <c r="C146" s="24" t="s">
        <v>54</v>
      </c>
      <c r="D146" s="1">
        <v>50</v>
      </c>
      <c r="E146" s="1">
        <v>5</v>
      </c>
      <c r="F146" s="1">
        <v>20</v>
      </c>
      <c r="G146" s="14">
        <v>4</v>
      </c>
      <c r="H146" s="4">
        <v>27</v>
      </c>
      <c r="I146" s="1">
        <v>27</v>
      </c>
      <c r="J146" s="30">
        <v>0</v>
      </c>
      <c r="K146" s="67">
        <v>9.96406377665698</v>
      </c>
      <c r="L146" s="26"/>
      <c r="P146">
        <f>Table135323316[[#This Row],[UB]]-Table135323316[[#This Row],[LB_swap]]</f>
        <v>0</v>
      </c>
      <c r="Q146">
        <f t="shared" si="2"/>
        <v>0</v>
      </c>
    </row>
    <row r="147" spans="2:17" x14ac:dyDescent="0.35">
      <c r="B147" s="71">
        <v>146</v>
      </c>
      <c r="C147" s="24" t="s">
        <v>55</v>
      </c>
      <c r="D147" s="1">
        <v>50</v>
      </c>
      <c r="E147" s="1">
        <v>5</v>
      </c>
      <c r="F147" s="1">
        <v>20</v>
      </c>
      <c r="G147" s="14">
        <v>4</v>
      </c>
      <c r="H147" s="4">
        <v>25</v>
      </c>
      <c r="I147" s="1">
        <v>25</v>
      </c>
      <c r="J147" s="30">
        <v>0</v>
      </c>
      <c r="K147" s="67">
        <v>0.48101421259343602</v>
      </c>
      <c r="L147" s="26"/>
      <c r="P147">
        <f>Table135323316[[#This Row],[UB]]-Table135323316[[#This Row],[LB_swap]]</f>
        <v>0</v>
      </c>
      <c r="Q147">
        <f t="shared" si="2"/>
        <v>0</v>
      </c>
    </row>
    <row r="148" spans="2:17" x14ac:dyDescent="0.35">
      <c r="B148" s="71">
        <v>147</v>
      </c>
      <c r="C148" s="24" t="s">
        <v>56</v>
      </c>
      <c r="D148" s="1">
        <v>50</v>
      </c>
      <c r="E148" s="1">
        <v>5</v>
      </c>
      <c r="F148" s="1">
        <v>20</v>
      </c>
      <c r="G148" s="14">
        <v>4</v>
      </c>
      <c r="H148" s="4">
        <v>25</v>
      </c>
      <c r="I148" s="1">
        <v>25</v>
      </c>
      <c r="J148" s="30">
        <v>0</v>
      </c>
      <c r="K148" s="67">
        <v>1.0519378595054101</v>
      </c>
      <c r="L148" s="26"/>
      <c r="P148">
        <f>Table135323316[[#This Row],[UB]]-Table135323316[[#This Row],[LB_swap]]</f>
        <v>0</v>
      </c>
      <c r="Q148">
        <f t="shared" si="2"/>
        <v>0</v>
      </c>
    </row>
    <row r="149" spans="2:17" x14ac:dyDescent="0.35">
      <c r="B149" s="71">
        <v>148</v>
      </c>
      <c r="C149" s="24" t="s">
        <v>57</v>
      </c>
      <c r="D149" s="1">
        <v>50</v>
      </c>
      <c r="E149" s="1">
        <v>5</v>
      </c>
      <c r="F149" s="1">
        <v>20</v>
      </c>
      <c r="G149" s="14">
        <v>4</v>
      </c>
      <c r="H149" s="4">
        <v>22</v>
      </c>
      <c r="I149" s="1">
        <v>22</v>
      </c>
      <c r="J149" s="30">
        <v>0</v>
      </c>
      <c r="K149" s="67">
        <v>3.0922148525714799</v>
      </c>
      <c r="L149" s="26"/>
      <c r="P149">
        <f>Table135323316[[#This Row],[UB]]-Table135323316[[#This Row],[LB_swap]]</f>
        <v>0</v>
      </c>
      <c r="Q149">
        <f t="shared" si="2"/>
        <v>0</v>
      </c>
    </row>
    <row r="150" spans="2:17" x14ac:dyDescent="0.35">
      <c r="B150" s="71">
        <v>149</v>
      </c>
      <c r="C150" s="24" t="s">
        <v>58</v>
      </c>
      <c r="D150" s="1">
        <v>50</v>
      </c>
      <c r="E150" s="1">
        <v>5</v>
      </c>
      <c r="F150" s="1">
        <v>20</v>
      </c>
      <c r="G150" s="14">
        <v>4</v>
      </c>
      <c r="H150" s="4">
        <v>28</v>
      </c>
      <c r="I150" s="1">
        <v>28</v>
      </c>
      <c r="J150" s="30">
        <v>0</v>
      </c>
      <c r="K150" s="67">
        <v>1.42743502929806</v>
      </c>
      <c r="L150" s="26"/>
      <c r="P150">
        <f>Table135323316[[#This Row],[UB]]-Table135323316[[#This Row],[LB_swap]]</f>
        <v>0</v>
      </c>
      <c r="Q150">
        <f t="shared" si="2"/>
        <v>0</v>
      </c>
    </row>
    <row r="151" spans="2:17" x14ac:dyDescent="0.35">
      <c r="B151" s="71">
        <v>150</v>
      </c>
      <c r="C151" s="24" t="s">
        <v>59</v>
      </c>
      <c r="D151" s="1">
        <v>50</v>
      </c>
      <c r="E151" s="1">
        <v>5</v>
      </c>
      <c r="F151" s="1">
        <v>20</v>
      </c>
      <c r="G151" s="14">
        <v>4</v>
      </c>
      <c r="H151" s="4">
        <v>23</v>
      </c>
      <c r="I151" s="1">
        <v>23</v>
      </c>
      <c r="J151" s="30">
        <v>0</v>
      </c>
      <c r="K151" s="67">
        <v>0.96904534287750699</v>
      </c>
      <c r="L151" s="26"/>
      <c r="P151">
        <f>Table135323316[[#This Row],[UB]]-Table135323316[[#This Row],[LB_swap]]</f>
        <v>0</v>
      </c>
      <c r="Q151">
        <f t="shared" si="2"/>
        <v>0</v>
      </c>
    </row>
    <row r="152" spans="2:17" x14ac:dyDescent="0.35">
      <c r="B152" s="71">
        <v>151</v>
      </c>
      <c r="C152" s="24" t="s">
        <v>60</v>
      </c>
      <c r="D152" s="1">
        <v>50</v>
      </c>
      <c r="E152" s="1">
        <v>5</v>
      </c>
      <c r="F152" s="1">
        <v>30</v>
      </c>
      <c r="G152" s="14">
        <v>1</v>
      </c>
      <c r="H152" s="4">
        <v>7</v>
      </c>
      <c r="I152" s="1">
        <v>7</v>
      </c>
      <c r="J152" s="30">
        <v>0</v>
      </c>
      <c r="K152" s="67">
        <v>9.8002532497048295E-2</v>
      </c>
      <c r="L152" s="26"/>
      <c r="P152">
        <f>Table135323316[[#This Row],[UB]]-Table135323316[[#This Row],[LB_swap]]</f>
        <v>0</v>
      </c>
      <c r="Q152">
        <f t="shared" si="2"/>
        <v>0</v>
      </c>
    </row>
    <row r="153" spans="2:17" x14ac:dyDescent="0.35">
      <c r="B153" s="71">
        <v>152</v>
      </c>
      <c r="C153" s="24" t="s">
        <v>61</v>
      </c>
      <c r="D153" s="1">
        <v>50</v>
      </c>
      <c r="E153" s="1">
        <v>5</v>
      </c>
      <c r="F153" s="1">
        <v>30</v>
      </c>
      <c r="G153" s="14">
        <v>1</v>
      </c>
      <c r="H153" s="4">
        <v>7</v>
      </c>
      <c r="I153" s="1">
        <v>7</v>
      </c>
      <c r="J153" s="30">
        <v>0</v>
      </c>
      <c r="K153" s="67">
        <v>0.1272793430835</v>
      </c>
      <c r="L153" s="26"/>
      <c r="P153">
        <f>Table135323316[[#This Row],[UB]]-Table135323316[[#This Row],[LB_swap]]</f>
        <v>0</v>
      </c>
      <c r="Q153">
        <f t="shared" si="2"/>
        <v>0</v>
      </c>
    </row>
    <row r="154" spans="2:17" x14ac:dyDescent="0.35">
      <c r="B154" s="71">
        <v>153</v>
      </c>
      <c r="C154" s="24" t="s">
        <v>62</v>
      </c>
      <c r="D154" s="1">
        <v>50</v>
      </c>
      <c r="E154" s="1">
        <v>5</v>
      </c>
      <c r="F154" s="1">
        <v>30</v>
      </c>
      <c r="G154" s="14">
        <v>1</v>
      </c>
      <c r="H154" s="4">
        <v>7</v>
      </c>
      <c r="I154" s="1">
        <v>7</v>
      </c>
      <c r="J154" s="30">
        <v>0</v>
      </c>
      <c r="K154" s="67">
        <v>0.13299104385077901</v>
      </c>
      <c r="L154" s="26"/>
      <c r="P154">
        <f>Table135323316[[#This Row],[UB]]-Table135323316[[#This Row],[LB_swap]]</f>
        <v>0</v>
      </c>
      <c r="Q154">
        <f t="shared" si="2"/>
        <v>0</v>
      </c>
    </row>
    <row r="155" spans="2:17" x14ac:dyDescent="0.35">
      <c r="B155" s="71">
        <v>154</v>
      </c>
      <c r="C155" s="24" t="s">
        <v>63</v>
      </c>
      <c r="D155" s="1">
        <v>50</v>
      </c>
      <c r="E155" s="1">
        <v>5</v>
      </c>
      <c r="F155" s="1">
        <v>30</v>
      </c>
      <c r="G155" s="14">
        <v>1</v>
      </c>
      <c r="H155" s="4">
        <v>7</v>
      </c>
      <c r="I155" s="1">
        <v>7</v>
      </c>
      <c r="J155" s="30">
        <v>0</v>
      </c>
      <c r="K155" s="67">
        <v>0.25982506759464702</v>
      </c>
      <c r="L155" s="26"/>
      <c r="P155">
        <f>Table135323316[[#This Row],[UB]]-Table135323316[[#This Row],[LB_swap]]</f>
        <v>0</v>
      </c>
      <c r="Q155">
        <f t="shared" si="2"/>
        <v>0</v>
      </c>
    </row>
    <row r="156" spans="2:17" x14ac:dyDescent="0.35">
      <c r="B156" s="71">
        <v>155</v>
      </c>
      <c r="C156" s="24" t="s">
        <v>64</v>
      </c>
      <c r="D156" s="1">
        <v>50</v>
      </c>
      <c r="E156" s="1">
        <v>5</v>
      </c>
      <c r="F156" s="1">
        <v>30</v>
      </c>
      <c r="G156" s="14">
        <v>1</v>
      </c>
      <c r="H156" s="4">
        <v>7</v>
      </c>
      <c r="I156" s="1">
        <v>7</v>
      </c>
      <c r="J156" s="30">
        <v>0</v>
      </c>
      <c r="K156" s="67">
        <v>0.107537645846605</v>
      </c>
      <c r="L156" s="26"/>
      <c r="P156">
        <f>Table135323316[[#This Row],[UB]]-Table135323316[[#This Row],[LB_swap]]</f>
        <v>0</v>
      </c>
      <c r="Q156">
        <f t="shared" si="2"/>
        <v>0</v>
      </c>
    </row>
    <row r="157" spans="2:17" x14ac:dyDescent="0.35">
      <c r="B157" s="71">
        <v>156</v>
      </c>
      <c r="C157" s="24" t="s">
        <v>65</v>
      </c>
      <c r="D157" s="1">
        <v>50</v>
      </c>
      <c r="E157" s="1">
        <v>5</v>
      </c>
      <c r="F157" s="1">
        <v>30</v>
      </c>
      <c r="G157" s="14">
        <v>1</v>
      </c>
      <c r="H157" s="4">
        <v>7</v>
      </c>
      <c r="I157" s="1">
        <v>7</v>
      </c>
      <c r="J157" s="30">
        <v>0</v>
      </c>
      <c r="K157" s="67">
        <v>0.100614443421363</v>
      </c>
      <c r="L157" s="26"/>
      <c r="P157">
        <f>Table135323316[[#This Row],[UB]]-Table135323316[[#This Row],[LB_swap]]</f>
        <v>0</v>
      </c>
      <c r="Q157">
        <f t="shared" si="2"/>
        <v>0</v>
      </c>
    </row>
    <row r="158" spans="2:17" x14ac:dyDescent="0.35">
      <c r="B158" s="71">
        <v>157</v>
      </c>
      <c r="C158" s="24" t="s">
        <v>66</v>
      </c>
      <c r="D158" s="1">
        <v>50</v>
      </c>
      <c r="E158" s="1">
        <v>5</v>
      </c>
      <c r="F158" s="1">
        <v>30</v>
      </c>
      <c r="G158" s="14">
        <v>1</v>
      </c>
      <c r="H158" s="4">
        <v>7</v>
      </c>
      <c r="I158" s="1">
        <v>7</v>
      </c>
      <c r="J158" s="30">
        <v>0</v>
      </c>
      <c r="K158" s="67">
        <v>9.1009590774774496E-2</v>
      </c>
      <c r="L158" s="26"/>
      <c r="P158">
        <f>Table135323316[[#This Row],[UB]]-Table135323316[[#This Row],[LB_swap]]</f>
        <v>0</v>
      </c>
      <c r="Q158">
        <f t="shared" si="2"/>
        <v>0</v>
      </c>
    </row>
    <row r="159" spans="2:17" x14ac:dyDescent="0.35">
      <c r="B159" s="71">
        <v>158</v>
      </c>
      <c r="C159" s="24" t="s">
        <v>67</v>
      </c>
      <c r="D159" s="1">
        <v>50</v>
      </c>
      <c r="E159" s="1">
        <v>5</v>
      </c>
      <c r="F159" s="1">
        <v>30</v>
      </c>
      <c r="G159" s="14">
        <v>1</v>
      </c>
      <c r="H159" s="4">
        <v>7</v>
      </c>
      <c r="I159" s="1">
        <v>7</v>
      </c>
      <c r="J159" s="30">
        <v>0</v>
      </c>
      <c r="K159" s="67">
        <v>0.126061756163835</v>
      </c>
      <c r="L159" s="26"/>
      <c r="P159">
        <f>Table135323316[[#This Row],[UB]]-Table135323316[[#This Row],[LB_swap]]</f>
        <v>0</v>
      </c>
      <c r="Q159">
        <f t="shared" si="2"/>
        <v>0</v>
      </c>
    </row>
    <row r="160" spans="2:17" x14ac:dyDescent="0.35">
      <c r="B160" s="71">
        <v>159</v>
      </c>
      <c r="C160" s="24" t="s">
        <v>68</v>
      </c>
      <c r="D160" s="1">
        <v>50</v>
      </c>
      <c r="E160" s="1">
        <v>5</v>
      </c>
      <c r="F160" s="1">
        <v>30</v>
      </c>
      <c r="G160" s="14">
        <v>1</v>
      </c>
      <c r="H160" s="4">
        <v>7</v>
      </c>
      <c r="I160" s="1">
        <v>7</v>
      </c>
      <c r="J160" s="30">
        <v>0</v>
      </c>
      <c r="K160" s="67">
        <v>0.110857300460338</v>
      </c>
      <c r="L160" s="26"/>
      <c r="P160">
        <f>Table135323316[[#This Row],[UB]]-Table135323316[[#This Row],[LB_swap]]</f>
        <v>0</v>
      </c>
      <c r="Q160">
        <f t="shared" si="2"/>
        <v>0</v>
      </c>
    </row>
    <row r="161" spans="2:17" x14ac:dyDescent="0.35">
      <c r="B161" s="71">
        <v>160</v>
      </c>
      <c r="C161" s="24" t="s">
        <v>69</v>
      </c>
      <c r="D161" s="1">
        <v>50</v>
      </c>
      <c r="E161" s="1">
        <v>5</v>
      </c>
      <c r="F161" s="1">
        <v>30</v>
      </c>
      <c r="G161" s="14">
        <v>1</v>
      </c>
      <c r="H161" s="4">
        <v>7</v>
      </c>
      <c r="I161" s="1">
        <v>7</v>
      </c>
      <c r="J161" s="30">
        <v>0</v>
      </c>
      <c r="K161" s="67">
        <v>0.110694885253906</v>
      </c>
      <c r="L161" s="26"/>
      <c r="P161">
        <f>Table135323316[[#This Row],[UB]]-Table135323316[[#This Row],[LB_swap]]</f>
        <v>0</v>
      </c>
      <c r="Q161">
        <f t="shared" si="2"/>
        <v>0</v>
      </c>
    </row>
    <row r="162" spans="2:17" x14ac:dyDescent="0.35">
      <c r="B162" s="71">
        <v>161</v>
      </c>
      <c r="C162" s="24" t="s">
        <v>70</v>
      </c>
      <c r="D162" s="1">
        <v>50</v>
      </c>
      <c r="E162" s="1">
        <v>5</v>
      </c>
      <c r="F162" s="1">
        <v>30</v>
      </c>
      <c r="G162" s="14">
        <v>2</v>
      </c>
      <c r="H162" s="4">
        <v>14</v>
      </c>
      <c r="I162" s="1">
        <v>14</v>
      </c>
      <c r="J162" s="30">
        <v>0</v>
      </c>
      <c r="K162" s="67">
        <v>0.14960159920155999</v>
      </c>
      <c r="L162" s="26"/>
      <c r="P162">
        <f>Table135323316[[#This Row],[UB]]-Table135323316[[#This Row],[LB_swap]]</f>
        <v>0</v>
      </c>
      <c r="Q162">
        <f t="shared" si="2"/>
        <v>0</v>
      </c>
    </row>
    <row r="163" spans="2:17" x14ac:dyDescent="0.35">
      <c r="B163" s="71">
        <v>162</v>
      </c>
      <c r="C163" s="24" t="s">
        <v>71</v>
      </c>
      <c r="D163" s="1">
        <v>50</v>
      </c>
      <c r="E163" s="1">
        <v>5</v>
      </c>
      <c r="F163" s="1">
        <v>30</v>
      </c>
      <c r="G163" s="14">
        <v>2</v>
      </c>
      <c r="H163" s="4">
        <v>14</v>
      </c>
      <c r="I163" s="1">
        <v>14</v>
      </c>
      <c r="J163" s="30">
        <v>0</v>
      </c>
      <c r="K163" s="67">
        <v>0.49696861207485199</v>
      </c>
      <c r="L163" s="26"/>
      <c r="P163">
        <f>Table135323316[[#This Row],[UB]]-Table135323316[[#This Row],[LB_swap]]</f>
        <v>0</v>
      </c>
      <c r="Q163">
        <f t="shared" si="2"/>
        <v>0</v>
      </c>
    </row>
    <row r="164" spans="2:17" x14ac:dyDescent="0.35">
      <c r="B164" s="71">
        <v>163</v>
      </c>
      <c r="C164" s="24" t="s">
        <v>72</v>
      </c>
      <c r="D164" s="1">
        <v>50</v>
      </c>
      <c r="E164" s="1">
        <v>5</v>
      </c>
      <c r="F164" s="1">
        <v>30</v>
      </c>
      <c r="G164" s="14">
        <v>2</v>
      </c>
      <c r="H164" s="4">
        <v>13</v>
      </c>
      <c r="I164" s="1">
        <v>13</v>
      </c>
      <c r="J164" s="30">
        <v>0</v>
      </c>
      <c r="K164" s="67">
        <v>6.7753462120890603E-2</v>
      </c>
      <c r="L164" s="26"/>
      <c r="P164">
        <f>Table135323316[[#This Row],[UB]]-Table135323316[[#This Row],[LB_swap]]</f>
        <v>0</v>
      </c>
      <c r="Q164">
        <f t="shared" si="2"/>
        <v>0</v>
      </c>
    </row>
    <row r="165" spans="2:17" x14ac:dyDescent="0.35">
      <c r="B165" s="71">
        <v>164</v>
      </c>
      <c r="C165" s="24" t="s">
        <v>73</v>
      </c>
      <c r="D165" s="1">
        <v>50</v>
      </c>
      <c r="E165" s="1">
        <v>5</v>
      </c>
      <c r="F165" s="1">
        <v>30</v>
      </c>
      <c r="G165" s="14">
        <v>2</v>
      </c>
      <c r="H165" s="4">
        <v>13</v>
      </c>
      <c r="I165" s="1">
        <v>13</v>
      </c>
      <c r="J165" s="30">
        <v>0</v>
      </c>
      <c r="K165" s="67">
        <v>0.158233037218451</v>
      </c>
      <c r="L165" s="26"/>
      <c r="P165">
        <f>Table135323316[[#This Row],[UB]]-Table135323316[[#This Row],[LB_swap]]</f>
        <v>0</v>
      </c>
      <c r="Q165">
        <f t="shared" si="2"/>
        <v>0</v>
      </c>
    </row>
    <row r="166" spans="2:17" x14ac:dyDescent="0.35">
      <c r="B166" s="71">
        <v>165</v>
      </c>
      <c r="C166" s="24" t="s">
        <v>200</v>
      </c>
      <c r="D166" s="1">
        <v>50</v>
      </c>
      <c r="E166" s="1">
        <v>5</v>
      </c>
      <c r="F166" s="1">
        <v>30</v>
      </c>
      <c r="G166" s="14">
        <v>2</v>
      </c>
      <c r="H166" s="4">
        <v>13</v>
      </c>
      <c r="I166" s="1">
        <v>13</v>
      </c>
      <c r="J166" s="30">
        <v>0</v>
      </c>
      <c r="K166" s="67">
        <v>0.67406551912426904</v>
      </c>
      <c r="L166" s="26"/>
      <c r="P166">
        <f>Table135323316[[#This Row],[UB]]-Table135323316[[#This Row],[LB_swap]]</f>
        <v>0</v>
      </c>
      <c r="Q166">
        <f t="shared" si="2"/>
        <v>0</v>
      </c>
    </row>
    <row r="167" spans="2:17" x14ac:dyDescent="0.35">
      <c r="B167" s="71">
        <v>166</v>
      </c>
      <c r="C167" s="24" t="s">
        <v>201</v>
      </c>
      <c r="D167" s="1">
        <v>50</v>
      </c>
      <c r="E167" s="1">
        <v>5</v>
      </c>
      <c r="F167" s="1">
        <v>30</v>
      </c>
      <c r="G167" s="14">
        <v>2</v>
      </c>
      <c r="H167" s="4">
        <v>14</v>
      </c>
      <c r="I167" s="1">
        <v>14</v>
      </c>
      <c r="J167" s="30">
        <v>0</v>
      </c>
      <c r="K167" s="67">
        <v>7.7725935727357795E-2</v>
      </c>
      <c r="L167" s="26"/>
      <c r="P167">
        <f>Table135323316[[#This Row],[UB]]-Table135323316[[#This Row],[LB_swap]]</f>
        <v>0</v>
      </c>
      <c r="Q167">
        <f t="shared" si="2"/>
        <v>0</v>
      </c>
    </row>
    <row r="168" spans="2:17" x14ac:dyDescent="0.35">
      <c r="B168" s="71">
        <v>167</v>
      </c>
      <c r="C168" s="24" t="s">
        <v>202</v>
      </c>
      <c r="D168" s="1">
        <v>50</v>
      </c>
      <c r="E168" s="1">
        <v>5</v>
      </c>
      <c r="F168" s="1">
        <v>30</v>
      </c>
      <c r="G168" s="14">
        <v>2</v>
      </c>
      <c r="H168" s="4">
        <v>14</v>
      </c>
      <c r="I168" s="1">
        <v>14</v>
      </c>
      <c r="J168" s="30">
        <v>0</v>
      </c>
      <c r="K168" s="67">
        <v>6.7249605432152706E-2</v>
      </c>
      <c r="L168" s="26"/>
      <c r="P168">
        <f>Table135323316[[#This Row],[UB]]-Table135323316[[#This Row],[LB_swap]]</f>
        <v>0</v>
      </c>
      <c r="Q168">
        <f t="shared" si="2"/>
        <v>0</v>
      </c>
    </row>
    <row r="169" spans="2:17" x14ac:dyDescent="0.35">
      <c r="B169" s="71">
        <v>168</v>
      </c>
      <c r="C169" s="24" t="s">
        <v>203</v>
      </c>
      <c r="D169" s="1">
        <v>50</v>
      </c>
      <c r="E169" s="1">
        <v>5</v>
      </c>
      <c r="F169" s="1">
        <v>30</v>
      </c>
      <c r="G169" s="14">
        <v>2</v>
      </c>
      <c r="H169" s="4">
        <v>14</v>
      </c>
      <c r="I169" s="1">
        <v>14</v>
      </c>
      <c r="J169" s="30">
        <v>0</v>
      </c>
      <c r="K169" s="67">
        <v>6.0684867203235598E-2</v>
      </c>
      <c r="L169" s="26"/>
      <c r="P169">
        <f>Table135323316[[#This Row],[UB]]-Table135323316[[#This Row],[LB_swap]]</f>
        <v>0</v>
      </c>
      <c r="Q169">
        <f t="shared" si="2"/>
        <v>0</v>
      </c>
    </row>
    <row r="170" spans="2:17" x14ac:dyDescent="0.35">
      <c r="B170" s="71">
        <v>169</v>
      </c>
      <c r="C170" s="24" t="s">
        <v>204</v>
      </c>
      <c r="D170" s="1">
        <v>50</v>
      </c>
      <c r="E170" s="1">
        <v>5</v>
      </c>
      <c r="F170" s="1">
        <v>30</v>
      </c>
      <c r="G170" s="14">
        <v>2</v>
      </c>
      <c r="H170" s="4">
        <v>13</v>
      </c>
      <c r="I170" s="1">
        <v>13</v>
      </c>
      <c r="J170" s="30">
        <v>0</v>
      </c>
      <c r="K170" s="67">
        <v>7.1908049285411793E-2</v>
      </c>
      <c r="L170" s="26"/>
      <c r="P170">
        <f>Table135323316[[#This Row],[UB]]-Table135323316[[#This Row],[LB_swap]]</f>
        <v>0</v>
      </c>
      <c r="Q170">
        <f t="shared" si="2"/>
        <v>0</v>
      </c>
    </row>
    <row r="171" spans="2:17" x14ac:dyDescent="0.35">
      <c r="B171" s="71">
        <v>170</v>
      </c>
      <c r="C171" s="24" t="s">
        <v>205</v>
      </c>
      <c r="D171" s="1">
        <v>50</v>
      </c>
      <c r="E171" s="1">
        <v>5</v>
      </c>
      <c r="F171" s="1">
        <v>30</v>
      </c>
      <c r="G171" s="14">
        <v>2</v>
      </c>
      <c r="H171" s="4">
        <v>15</v>
      </c>
      <c r="I171" s="1">
        <v>15</v>
      </c>
      <c r="J171" s="30">
        <v>0</v>
      </c>
      <c r="K171" s="67">
        <v>6.5925972536206204E-2</v>
      </c>
      <c r="L171" s="26"/>
      <c r="P171">
        <f>Table135323316[[#This Row],[UB]]-Table135323316[[#This Row],[LB_swap]]</f>
        <v>0</v>
      </c>
      <c r="Q171">
        <f t="shared" si="2"/>
        <v>0</v>
      </c>
    </row>
    <row r="172" spans="2:17" x14ac:dyDescent="0.35">
      <c r="B172" s="71">
        <v>171</v>
      </c>
      <c r="C172" s="24" t="s">
        <v>206</v>
      </c>
      <c r="D172" s="1">
        <v>50</v>
      </c>
      <c r="E172" s="1">
        <v>5</v>
      </c>
      <c r="F172" s="1">
        <v>30</v>
      </c>
      <c r="G172" s="14">
        <v>4</v>
      </c>
      <c r="H172" s="4">
        <v>27</v>
      </c>
      <c r="I172" s="1">
        <v>27</v>
      </c>
      <c r="J172" s="30">
        <v>0</v>
      </c>
      <c r="K172" s="67">
        <v>1.1862862203270099</v>
      </c>
      <c r="L172" s="26"/>
      <c r="P172">
        <f>Table135323316[[#This Row],[UB]]-Table135323316[[#This Row],[LB_swap]]</f>
        <v>0</v>
      </c>
      <c r="Q172">
        <f t="shared" si="2"/>
        <v>0</v>
      </c>
    </row>
    <row r="173" spans="2:17" x14ac:dyDescent="0.35">
      <c r="B173" s="71">
        <v>172</v>
      </c>
      <c r="C173" s="24" t="s">
        <v>207</v>
      </c>
      <c r="D173" s="1">
        <v>50</v>
      </c>
      <c r="E173" s="1">
        <v>5</v>
      </c>
      <c r="F173" s="1">
        <v>30</v>
      </c>
      <c r="G173" s="14">
        <v>4</v>
      </c>
      <c r="H173" s="4">
        <v>23</v>
      </c>
      <c r="I173" s="1">
        <v>23</v>
      </c>
      <c r="J173" s="30">
        <v>0</v>
      </c>
      <c r="K173" s="67">
        <v>1.6618552189320299</v>
      </c>
      <c r="L173" s="26"/>
      <c r="P173">
        <f>Table135323316[[#This Row],[UB]]-Table135323316[[#This Row],[LB_swap]]</f>
        <v>0</v>
      </c>
      <c r="Q173">
        <f t="shared" si="2"/>
        <v>0</v>
      </c>
    </row>
    <row r="174" spans="2:17" x14ac:dyDescent="0.35">
      <c r="B174" s="71">
        <v>173</v>
      </c>
      <c r="C174" s="24" t="s">
        <v>208</v>
      </c>
      <c r="D174" s="1">
        <v>50</v>
      </c>
      <c r="E174" s="1">
        <v>5</v>
      </c>
      <c r="F174" s="1">
        <v>30</v>
      </c>
      <c r="G174" s="14">
        <v>4</v>
      </c>
      <c r="H174" s="4">
        <v>26</v>
      </c>
      <c r="I174" s="1">
        <v>26</v>
      </c>
      <c r="J174" s="30">
        <v>0</v>
      </c>
      <c r="K174" s="67">
        <v>1.78709010221064</v>
      </c>
      <c r="L174" s="26"/>
      <c r="P174">
        <f>Table135323316[[#This Row],[UB]]-Table135323316[[#This Row],[LB_swap]]</f>
        <v>0</v>
      </c>
      <c r="Q174">
        <f t="shared" si="2"/>
        <v>0</v>
      </c>
    </row>
    <row r="175" spans="2:17" x14ac:dyDescent="0.35">
      <c r="B175" s="71">
        <v>174</v>
      </c>
      <c r="C175" s="24" t="s">
        <v>209</v>
      </c>
      <c r="D175" s="1">
        <v>50</v>
      </c>
      <c r="E175" s="1">
        <v>5</v>
      </c>
      <c r="F175" s="1">
        <v>30</v>
      </c>
      <c r="G175" s="14">
        <v>4</v>
      </c>
      <c r="H175" s="4">
        <v>22</v>
      </c>
      <c r="I175" s="1">
        <v>22</v>
      </c>
      <c r="J175" s="30">
        <v>0</v>
      </c>
      <c r="K175" s="67">
        <v>0.352867836132645</v>
      </c>
      <c r="L175" s="26"/>
      <c r="P175">
        <f>Table135323316[[#This Row],[UB]]-Table135323316[[#This Row],[LB_swap]]</f>
        <v>0</v>
      </c>
      <c r="Q175">
        <f t="shared" si="2"/>
        <v>0</v>
      </c>
    </row>
    <row r="176" spans="2:17" x14ac:dyDescent="0.35">
      <c r="B176" s="71">
        <v>175</v>
      </c>
      <c r="C176" s="24" t="s">
        <v>210</v>
      </c>
      <c r="D176" s="1">
        <v>50</v>
      </c>
      <c r="E176" s="1">
        <v>5</v>
      </c>
      <c r="F176" s="1">
        <v>30</v>
      </c>
      <c r="G176" s="14">
        <v>4</v>
      </c>
      <c r="H176" s="4">
        <v>22</v>
      </c>
      <c r="I176" s="1">
        <v>22</v>
      </c>
      <c r="J176" s="30">
        <v>0</v>
      </c>
      <c r="K176" s="67">
        <v>30.730325365439001</v>
      </c>
      <c r="L176" s="26"/>
      <c r="P176">
        <f>Table135323316[[#This Row],[UB]]-Table135323316[[#This Row],[LB_swap]]</f>
        <v>0</v>
      </c>
      <c r="Q176">
        <f t="shared" si="2"/>
        <v>0</v>
      </c>
    </row>
    <row r="177" spans="2:17" ht="15" thickBot="1" x14ac:dyDescent="0.4">
      <c r="B177" s="71">
        <v>176</v>
      </c>
      <c r="C177" s="24" t="s">
        <v>211</v>
      </c>
      <c r="D177" s="1">
        <v>50</v>
      </c>
      <c r="E177" s="1">
        <v>5</v>
      </c>
      <c r="F177" s="1">
        <v>30</v>
      </c>
      <c r="G177" s="14">
        <v>4</v>
      </c>
      <c r="H177" s="4">
        <v>23</v>
      </c>
      <c r="I177" s="1">
        <v>23</v>
      </c>
      <c r="J177" s="30">
        <v>0</v>
      </c>
      <c r="K177" s="67">
        <v>0.40245267376303601</v>
      </c>
      <c r="L177" s="26"/>
      <c r="P177">
        <f>Table135323316[[#This Row],[UB]]-Table135323316[[#This Row],[LB_swap]]</f>
        <v>0</v>
      </c>
      <c r="Q177">
        <f t="shared" si="2"/>
        <v>0</v>
      </c>
    </row>
    <row r="178" spans="2:17" ht="16" thickBot="1" x14ac:dyDescent="0.4">
      <c r="B178" s="71">
        <v>177</v>
      </c>
      <c r="C178" s="24" t="s">
        <v>212</v>
      </c>
      <c r="D178" s="1">
        <v>50</v>
      </c>
      <c r="E178" s="1">
        <v>5</v>
      </c>
      <c r="F178" s="1">
        <v>30</v>
      </c>
      <c r="G178" s="14">
        <v>4</v>
      </c>
      <c r="H178" s="4">
        <v>28</v>
      </c>
      <c r="I178" s="1">
        <v>27</v>
      </c>
      <c r="J178" s="30">
        <v>3.7037037037037E-2</v>
      </c>
      <c r="K178" s="67">
        <v>608.712366398423</v>
      </c>
      <c r="L178" s="26"/>
      <c r="M178" s="17" t="s">
        <v>191</v>
      </c>
      <c r="N178" s="18" t="s">
        <v>192</v>
      </c>
      <c r="O178" s="20" t="s">
        <v>193</v>
      </c>
      <c r="P178">
        <f>Table135323316[[#This Row],[UB]]-Table135323316[[#This Row],[LB_swap]]</f>
        <v>1</v>
      </c>
      <c r="Q178">
        <f t="shared" si="2"/>
        <v>0</v>
      </c>
    </row>
    <row r="179" spans="2:17" ht="19" thickBot="1" x14ac:dyDescent="0.5">
      <c r="B179" s="71">
        <v>178</v>
      </c>
      <c r="C179" s="24" t="s">
        <v>213</v>
      </c>
      <c r="D179" s="1">
        <v>50</v>
      </c>
      <c r="E179" s="1">
        <v>5</v>
      </c>
      <c r="F179" s="1">
        <v>30</v>
      </c>
      <c r="G179" s="14">
        <v>4</v>
      </c>
      <c r="H179" s="4">
        <v>25</v>
      </c>
      <c r="I179" s="1">
        <v>25</v>
      </c>
      <c r="J179" s="30">
        <v>0</v>
      </c>
      <c r="K179" s="67">
        <v>1.12081567570567</v>
      </c>
      <c r="L179" s="26"/>
      <c r="M179" s="7">
        <f>COUNTIF(J92:J181,"=0")</f>
        <v>89</v>
      </c>
      <c r="N179" s="29">
        <f>AVERAGE(J92:J181)</f>
        <v>4.1152263374485558E-4</v>
      </c>
      <c r="O179" s="111">
        <f>AVERAGE(K92:K181)</f>
        <v>9.0200052327165885</v>
      </c>
      <c r="P179">
        <f>Table135323316[[#This Row],[UB]]-Table135323316[[#This Row],[LB_swap]]</f>
        <v>0</v>
      </c>
      <c r="Q179">
        <f t="shared" si="2"/>
        <v>0</v>
      </c>
    </row>
    <row r="180" spans="2:17" ht="19" thickBot="1" x14ac:dyDescent="0.5">
      <c r="B180" s="71">
        <v>179</v>
      </c>
      <c r="C180" s="24" t="s">
        <v>214</v>
      </c>
      <c r="D180" s="1">
        <v>50</v>
      </c>
      <c r="E180" s="1">
        <v>5</v>
      </c>
      <c r="F180" s="1">
        <v>30</v>
      </c>
      <c r="G180" s="14">
        <v>4</v>
      </c>
      <c r="H180" s="4">
        <v>25</v>
      </c>
      <c r="I180" s="1">
        <v>25</v>
      </c>
      <c r="J180" s="30">
        <v>0</v>
      </c>
      <c r="K180" s="67">
        <v>4.1947069447487504</v>
      </c>
      <c r="L180" s="26"/>
      <c r="M180" s="7"/>
      <c r="N180" s="29">
        <f>AVERAGEIF(J92:J181,"&gt;0")</f>
        <v>3.7037037037037E-2</v>
      </c>
      <c r="O180" s="112">
        <f>AVERAGEIF(J92:J181,"=0",K92:K181)</f>
        <v>2.2818888151243817</v>
      </c>
      <c r="P180">
        <f>Table135323316[[#This Row],[UB]]-Table135323316[[#This Row],[LB_swap]]</f>
        <v>0</v>
      </c>
      <c r="Q180">
        <f t="shared" si="2"/>
        <v>0</v>
      </c>
    </row>
    <row r="181" spans="2:17" ht="19" thickBot="1" x14ac:dyDescent="0.5">
      <c r="B181" s="71">
        <v>180</v>
      </c>
      <c r="C181" s="25" t="s">
        <v>215</v>
      </c>
      <c r="D181" s="15">
        <v>50</v>
      </c>
      <c r="E181" s="15">
        <v>5</v>
      </c>
      <c r="F181" s="15">
        <v>30</v>
      </c>
      <c r="G181" s="16">
        <v>4</v>
      </c>
      <c r="H181" s="6">
        <v>20</v>
      </c>
      <c r="I181" s="15">
        <v>20</v>
      </c>
      <c r="J181" s="57">
        <v>0</v>
      </c>
      <c r="K181" s="68">
        <v>0.39499246701598101</v>
      </c>
      <c r="L181" s="26"/>
      <c r="M181" s="92" t="s">
        <v>197</v>
      </c>
      <c r="N181" s="93">
        <f>MAX(J92:J181)</f>
        <v>3.7037037037037E-2</v>
      </c>
      <c r="O181" s="113"/>
      <c r="P181">
        <f>Table135323316[[#This Row],[UB]]-Table135323316[[#This Row],[LB_swap]]</f>
        <v>0</v>
      </c>
      <c r="Q181">
        <f t="shared" si="2"/>
        <v>0</v>
      </c>
    </row>
    <row r="182" spans="2:17" x14ac:dyDescent="0.35">
      <c r="B182" s="71">
        <v>181</v>
      </c>
      <c r="C182" s="24" t="s">
        <v>216</v>
      </c>
      <c r="D182" s="1">
        <v>50</v>
      </c>
      <c r="E182" s="1">
        <v>10</v>
      </c>
      <c r="F182" s="1">
        <v>10</v>
      </c>
      <c r="G182" s="14">
        <v>1</v>
      </c>
      <c r="H182" s="5">
        <v>6</v>
      </c>
      <c r="I182" s="12">
        <v>6</v>
      </c>
      <c r="J182" s="58">
        <v>0</v>
      </c>
      <c r="K182" s="66">
        <v>0.122418312355875</v>
      </c>
      <c r="L182" s="26"/>
      <c r="P182">
        <f>Table135323316[[#This Row],[UB]]-Table135323316[[#This Row],[LB_swap]]</f>
        <v>0</v>
      </c>
      <c r="Q182">
        <f t="shared" si="2"/>
        <v>0</v>
      </c>
    </row>
    <row r="183" spans="2:17" x14ac:dyDescent="0.35">
      <c r="B183" s="71">
        <v>182</v>
      </c>
      <c r="C183" s="24" t="s">
        <v>217</v>
      </c>
      <c r="D183" s="1">
        <v>50</v>
      </c>
      <c r="E183" s="1">
        <v>10</v>
      </c>
      <c r="F183" s="1">
        <v>10</v>
      </c>
      <c r="G183" s="14">
        <v>1</v>
      </c>
      <c r="H183" s="4">
        <v>7</v>
      </c>
      <c r="I183" s="1">
        <v>7</v>
      </c>
      <c r="J183" s="30">
        <v>0</v>
      </c>
      <c r="K183" s="67">
        <v>7.5971236452460206E-2</v>
      </c>
      <c r="L183" s="26"/>
      <c r="P183">
        <f>Table135323316[[#This Row],[UB]]-Table135323316[[#This Row],[LB_swap]]</f>
        <v>0</v>
      </c>
      <c r="Q183">
        <f t="shared" si="2"/>
        <v>0</v>
      </c>
    </row>
    <row r="184" spans="2:17" x14ac:dyDescent="0.35">
      <c r="B184" s="71">
        <v>183</v>
      </c>
      <c r="C184" s="24" t="s">
        <v>218</v>
      </c>
      <c r="D184" s="1">
        <v>50</v>
      </c>
      <c r="E184" s="1">
        <v>10</v>
      </c>
      <c r="F184" s="1">
        <v>10</v>
      </c>
      <c r="G184" s="14">
        <v>1</v>
      </c>
      <c r="H184" s="4">
        <v>6</v>
      </c>
      <c r="I184" s="1">
        <v>6</v>
      </c>
      <c r="J184" s="30">
        <v>0</v>
      </c>
      <c r="K184" s="67">
        <v>0.116258727386593</v>
      </c>
      <c r="L184" s="26"/>
      <c r="P184">
        <f>Table135323316[[#This Row],[UB]]-Table135323316[[#This Row],[LB_swap]]</f>
        <v>0</v>
      </c>
      <c r="Q184">
        <f t="shared" si="2"/>
        <v>0</v>
      </c>
    </row>
    <row r="185" spans="2:17" x14ac:dyDescent="0.35">
      <c r="B185" s="71">
        <v>184</v>
      </c>
      <c r="C185" s="24" t="s">
        <v>219</v>
      </c>
      <c r="D185" s="1">
        <v>50</v>
      </c>
      <c r="E185" s="1">
        <v>10</v>
      </c>
      <c r="F185" s="1">
        <v>10</v>
      </c>
      <c r="G185" s="14">
        <v>1</v>
      </c>
      <c r="H185" s="4">
        <v>7</v>
      </c>
      <c r="I185" s="1">
        <v>7</v>
      </c>
      <c r="J185" s="30">
        <v>0</v>
      </c>
      <c r="K185" s="67">
        <v>9.0032327920198399E-2</v>
      </c>
      <c r="L185" s="26"/>
      <c r="P185">
        <f>Table135323316[[#This Row],[UB]]-Table135323316[[#This Row],[LB_swap]]</f>
        <v>0</v>
      </c>
      <c r="Q185">
        <f t="shared" si="2"/>
        <v>0</v>
      </c>
    </row>
    <row r="186" spans="2:17" x14ac:dyDescent="0.35">
      <c r="B186" s="71">
        <v>185</v>
      </c>
      <c r="C186" s="24" t="s">
        <v>220</v>
      </c>
      <c r="D186" s="1">
        <v>50</v>
      </c>
      <c r="E186" s="1">
        <v>10</v>
      </c>
      <c r="F186" s="1">
        <v>10</v>
      </c>
      <c r="G186" s="14">
        <v>1</v>
      </c>
      <c r="H186" s="4">
        <v>7</v>
      </c>
      <c r="I186" s="1">
        <v>7</v>
      </c>
      <c r="J186" s="30">
        <v>0</v>
      </c>
      <c r="K186" s="67">
        <v>6.8961048498749705E-2</v>
      </c>
      <c r="L186" s="26"/>
      <c r="P186">
        <f>Table135323316[[#This Row],[UB]]-Table135323316[[#This Row],[LB_swap]]</f>
        <v>0</v>
      </c>
      <c r="Q186">
        <f t="shared" si="2"/>
        <v>0</v>
      </c>
    </row>
    <row r="187" spans="2:17" x14ac:dyDescent="0.35">
      <c r="B187" s="71">
        <v>186</v>
      </c>
      <c r="C187" s="24" t="s">
        <v>221</v>
      </c>
      <c r="D187" s="1">
        <v>50</v>
      </c>
      <c r="E187" s="1">
        <v>10</v>
      </c>
      <c r="F187" s="1">
        <v>10</v>
      </c>
      <c r="G187" s="14">
        <v>1</v>
      </c>
      <c r="H187" s="4">
        <v>8</v>
      </c>
      <c r="I187" s="1">
        <v>8</v>
      </c>
      <c r="J187" s="30">
        <v>0</v>
      </c>
      <c r="K187" s="67">
        <v>0.13405497930943899</v>
      </c>
      <c r="L187" s="26"/>
      <c r="P187">
        <f>Table135323316[[#This Row],[UB]]-Table135323316[[#This Row],[LB_swap]]</f>
        <v>0</v>
      </c>
      <c r="Q187">
        <f t="shared" si="2"/>
        <v>0</v>
      </c>
    </row>
    <row r="188" spans="2:17" x14ac:dyDescent="0.35">
      <c r="B188" s="71">
        <v>187</v>
      </c>
      <c r="C188" s="24" t="s">
        <v>222</v>
      </c>
      <c r="D188" s="1">
        <v>50</v>
      </c>
      <c r="E188" s="1">
        <v>10</v>
      </c>
      <c r="F188" s="1">
        <v>10</v>
      </c>
      <c r="G188" s="14">
        <v>1</v>
      </c>
      <c r="H188" s="4">
        <v>7</v>
      </c>
      <c r="I188" s="1">
        <v>7</v>
      </c>
      <c r="J188" s="30">
        <v>0</v>
      </c>
      <c r="K188" s="67">
        <v>0.16040672734379699</v>
      </c>
      <c r="L188" s="26"/>
      <c r="P188">
        <f>Table135323316[[#This Row],[UB]]-Table135323316[[#This Row],[LB_swap]]</f>
        <v>0</v>
      </c>
      <c r="Q188">
        <f t="shared" si="2"/>
        <v>0</v>
      </c>
    </row>
    <row r="189" spans="2:17" x14ac:dyDescent="0.35">
      <c r="B189" s="71">
        <v>188</v>
      </c>
      <c r="C189" s="24" t="s">
        <v>223</v>
      </c>
      <c r="D189" s="1">
        <v>50</v>
      </c>
      <c r="E189" s="1">
        <v>10</v>
      </c>
      <c r="F189" s="1">
        <v>10</v>
      </c>
      <c r="G189" s="14">
        <v>1</v>
      </c>
      <c r="H189" s="4">
        <v>7</v>
      </c>
      <c r="I189" s="1">
        <v>7</v>
      </c>
      <c r="J189" s="30">
        <v>0</v>
      </c>
      <c r="K189" s="67">
        <v>0.114470902830362</v>
      </c>
      <c r="L189" s="26"/>
      <c r="P189">
        <f>Table135323316[[#This Row],[UB]]-Table135323316[[#This Row],[LB_swap]]</f>
        <v>0</v>
      </c>
      <c r="Q189">
        <f t="shared" si="2"/>
        <v>0</v>
      </c>
    </row>
    <row r="190" spans="2:17" x14ac:dyDescent="0.35">
      <c r="B190" s="71">
        <v>189</v>
      </c>
      <c r="C190" s="24" t="s">
        <v>224</v>
      </c>
      <c r="D190" s="1">
        <v>50</v>
      </c>
      <c r="E190" s="1">
        <v>10</v>
      </c>
      <c r="F190" s="1">
        <v>10</v>
      </c>
      <c r="G190" s="14">
        <v>1</v>
      </c>
      <c r="H190" s="4">
        <v>7</v>
      </c>
      <c r="I190" s="1">
        <v>7</v>
      </c>
      <c r="J190" s="30">
        <v>0</v>
      </c>
      <c r="K190" s="67">
        <v>0.13434389047324599</v>
      </c>
      <c r="L190" s="26"/>
      <c r="P190">
        <f>Table135323316[[#This Row],[UB]]-Table135323316[[#This Row],[LB_swap]]</f>
        <v>0</v>
      </c>
      <c r="Q190">
        <f t="shared" si="2"/>
        <v>0</v>
      </c>
    </row>
    <row r="191" spans="2:17" x14ac:dyDescent="0.35">
      <c r="B191" s="71">
        <v>190</v>
      </c>
      <c r="C191" s="24" t="s">
        <v>225</v>
      </c>
      <c r="D191" s="1">
        <v>50</v>
      </c>
      <c r="E191" s="1">
        <v>10</v>
      </c>
      <c r="F191" s="1">
        <v>10</v>
      </c>
      <c r="G191" s="14">
        <v>1</v>
      </c>
      <c r="H191" s="4">
        <v>7</v>
      </c>
      <c r="I191" s="1">
        <v>7</v>
      </c>
      <c r="J191" s="30">
        <v>0</v>
      </c>
      <c r="K191" s="67">
        <v>0.13583439216017701</v>
      </c>
      <c r="L191" s="26"/>
      <c r="P191">
        <f>Table135323316[[#This Row],[UB]]-Table135323316[[#This Row],[LB_swap]]</f>
        <v>0</v>
      </c>
      <c r="Q191">
        <f t="shared" si="2"/>
        <v>0</v>
      </c>
    </row>
    <row r="192" spans="2:17" x14ac:dyDescent="0.35">
      <c r="B192" s="71">
        <v>191</v>
      </c>
      <c r="C192" s="24" t="s">
        <v>226</v>
      </c>
      <c r="D192" s="1">
        <v>50</v>
      </c>
      <c r="E192" s="1">
        <v>10</v>
      </c>
      <c r="F192" s="1">
        <v>10</v>
      </c>
      <c r="G192" s="14">
        <v>2</v>
      </c>
      <c r="H192" s="4">
        <v>15</v>
      </c>
      <c r="I192" s="1">
        <v>15</v>
      </c>
      <c r="J192" s="30">
        <v>0</v>
      </c>
      <c r="K192" s="67">
        <v>6.6923644393682397E-2</v>
      </c>
      <c r="L192" s="26"/>
      <c r="P192">
        <f>Table135323316[[#This Row],[UB]]-Table135323316[[#This Row],[LB_swap]]</f>
        <v>0</v>
      </c>
      <c r="Q192">
        <f t="shared" si="2"/>
        <v>0</v>
      </c>
    </row>
    <row r="193" spans="2:17" x14ac:dyDescent="0.35">
      <c r="B193" s="71">
        <v>192</v>
      </c>
      <c r="C193" s="24" t="s">
        <v>227</v>
      </c>
      <c r="D193" s="1">
        <v>50</v>
      </c>
      <c r="E193" s="1">
        <v>10</v>
      </c>
      <c r="F193" s="1">
        <v>10</v>
      </c>
      <c r="G193" s="14">
        <v>2</v>
      </c>
      <c r="H193" s="4">
        <v>14</v>
      </c>
      <c r="I193" s="1">
        <v>14</v>
      </c>
      <c r="J193" s="30">
        <v>0</v>
      </c>
      <c r="K193" s="67">
        <v>0.410844841971993</v>
      </c>
      <c r="L193" s="26"/>
      <c r="P193">
        <f>Table135323316[[#This Row],[UB]]-Table135323316[[#This Row],[LB_swap]]</f>
        <v>0</v>
      </c>
      <c r="Q193">
        <f t="shared" si="2"/>
        <v>0</v>
      </c>
    </row>
    <row r="194" spans="2:17" x14ac:dyDescent="0.35">
      <c r="B194" s="71">
        <v>193</v>
      </c>
      <c r="C194" s="24" t="s">
        <v>228</v>
      </c>
      <c r="D194" s="1">
        <v>50</v>
      </c>
      <c r="E194" s="1">
        <v>10</v>
      </c>
      <c r="F194" s="1">
        <v>10</v>
      </c>
      <c r="G194" s="14">
        <v>2</v>
      </c>
      <c r="H194" s="4">
        <v>12</v>
      </c>
      <c r="I194" s="1">
        <v>12</v>
      </c>
      <c r="J194" s="30">
        <v>0</v>
      </c>
      <c r="K194" s="67">
        <v>6.4266186207532799E-2</v>
      </c>
      <c r="L194" s="26"/>
      <c r="P194">
        <f>Table135323316[[#This Row],[UB]]-Table135323316[[#This Row],[LB_swap]]</f>
        <v>0</v>
      </c>
      <c r="Q194">
        <f t="shared" si="2"/>
        <v>0</v>
      </c>
    </row>
    <row r="195" spans="2:17" x14ac:dyDescent="0.35">
      <c r="B195" s="71">
        <v>194</v>
      </c>
      <c r="C195" s="24" t="s">
        <v>229</v>
      </c>
      <c r="D195" s="1">
        <v>50</v>
      </c>
      <c r="E195" s="1">
        <v>10</v>
      </c>
      <c r="F195" s="1">
        <v>10</v>
      </c>
      <c r="G195" s="14">
        <v>2</v>
      </c>
      <c r="H195" s="4">
        <v>13</v>
      </c>
      <c r="I195" s="1">
        <v>13</v>
      </c>
      <c r="J195" s="30">
        <v>0</v>
      </c>
      <c r="K195" s="67">
        <v>0.15838310495018901</v>
      </c>
      <c r="L195" s="26"/>
      <c r="P195">
        <f>Table135323316[[#This Row],[UB]]-Table135323316[[#This Row],[LB_swap]]</f>
        <v>0</v>
      </c>
      <c r="Q195">
        <f t="shared" ref="Q195:Q258" si="3">IF(P195&gt;2,1,0)</f>
        <v>0</v>
      </c>
    </row>
    <row r="196" spans="2:17" x14ac:dyDescent="0.35">
      <c r="B196" s="71">
        <v>195</v>
      </c>
      <c r="C196" s="24" t="s">
        <v>230</v>
      </c>
      <c r="D196" s="1">
        <v>50</v>
      </c>
      <c r="E196" s="1">
        <v>10</v>
      </c>
      <c r="F196" s="1">
        <v>10</v>
      </c>
      <c r="G196" s="14">
        <v>2</v>
      </c>
      <c r="H196" s="4">
        <v>13</v>
      </c>
      <c r="I196" s="1">
        <v>13</v>
      </c>
      <c r="J196" s="30">
        <v>0</v>
      </c>
      <c r="K196" s="67">
        <v>0.156512631103396</v>
      </c>
      <c r="L196" s="26"/>
      <c r="P196">
        <f>Table135323316[[#This Row],[UB]]-Table135323316[[#This Row],[LB_swap]]</f>
        <v>0</v>
      </c>
      <c r="Q196">
        <f t="shared" si="3"/>
        <v>0</v>
      </c>
    </row>
    <row r="197" spans="2:17" x14ac:dyDescent="0.35">
      <c r="B197" s="71">
        <v>196</v>
      </c>
      <c r="C197" s="24" t="s">
        <v>231</v>
      </c>
      <c r="D197" s="1">
        <v>50</v>
      </c>
      <c r="E197" s="1">
        <v>10</v>
      </c>
      <c r="F197" s="1">
        <v>10</v>
      </c>
      <c r="G197" s="14">
        <v>2</v>
      </c>
      <c r="H197" s="4">
        <v>12</v>
      </c>
      <c r="I197" s="1">
        <v>12</v>
      </c>
      <c r="J197" s="30">
        <v>0</v>
      </c>
      <c r="K197" s="67">
        <v>0.181489182636141</v>
      </c>
      <c r="L197" s="26"/>
      <c r="P197">
        <f>Table135323316[[#This Row],[UB]]-Table135323316[[#This Row],[LB_swap]]</f>
        <v>0</v>
      </c>
      <c r="Q197">
        <f t="shared" si="3"/>
        <v>0</v>
      </c>
    </row>
    <row r="198" spans="2:17" x14ac:dyDescent="0.35">
      <c r="B198" s="71">
        <v>197</v>
      </c>
      <c r="C198" s="24" t="s">
        <v>232</v>
      </c>
      <c r="D198" s="1">
        <v>50</v>
      </c>
      <c r="E198" s="1">
        <v>10</v>
      </c>
      <c r="F198" s="1">
        <v>10</v>
      </c>
      <c r="G198" s="14">
        <v>2</v>
      </c>
      <c r="H198" s="4">
        <v>13</v>
      </c>
      <c r="I198" s="1">
        <v>13</v>
      </c>
      <c r="J198" s="30">
        <v>0</v>
      </c>
      <c r="K198" s="67">
        <v>0.17082339525222701</v>
      </c>
      <c r="L198" s="26"/>
      <c r="P198">
        <f>Table135323316[[#This Row],[UB]]-Table135323316[[#This Row],[LB_swap]]</f>
        <v>0</v>
      </c>
      <c r="Q198">
        <f t="shared" si="3"/>
        <v>0</v>
      </c>
    </row>
    <row r="199" spans="2:17" x14ac:dyDescent="0.35">
      <c r="B199" s="71">
        <v>198</v>
      </c>
      <c r="C199" s="24" t="s">
        <v>233</v>
      </c>
      <c r="D199" s="1">
        <v>50</v>
      </c>
      <c r="E199" s="1">
        <v>10</v>
      </c>
      <c r="F199" s="1">
        <v>10</v>
      </c>
      <c r="G199" s="14">
        <v>2</v>
      </c>
      <c r="H199" s="4">
        <v>15</v>
      </c>
      <c r="I199" s="1">
        <v>15</v>
      </c>
      <c r="J199" s="30">
        <v>0</v>
      </c>
      <c r="K199" s="67">
        <v>6.8618381395935998E-2</v>
      </c>
      <c r="L199" s="26"/>
      <c r="P199">
        <f>Table135323316[[#This Row],[UB]]-Table135323316[[#This Row],[LB_swap]]</f>
        <v>0</v>
      </c>
      <c r="Q199">
        <f t="shared" si="3"/>
        <v>0</v>
      </c>
    </row>
    <row r="200" spans="2:17" x14ac:dyDescent="0.35">
      <c r="B200" s="71">
        <v>199</v>
      </c>
      <c r="C200" s="24" t="s">
        <v>234</v>
      </c>
      <c r="D200" s="1">
        <v>50</v>
      </c>
      <c r="E200" s="1">
        <v>10</v>
      </c>
      <c r="F200" s="1">
        <v>10</v>
      </c>
      <c r="G200" s="14">
        <v>2</v>
      </c>
      <c r="H200" s="4">
        <v>13</v>
      </c>
      <c r="I200" s="1">
        <v>13</v>
      </c>
      <c r="J200" s="30">
        <v>0</v>
      </c>
      <c r="K200" s="67">
        <v>7.8845504671335206E-2</v>
      </c>
      <c r="L200" s="26"/>
      <c r="P200">
        <f>Table135323316[[#This Row],[UB]]-Table135323316[[#This Row],[LB_swap]]</f>
        <v>0</v>
      </c>
      <c r="Q200">
        <f t="shared" si="3"/>
        <v>0</v>
      </c>
    </row>
    <row r="201" spans="2:17" x14ac:dyDescent="0.35">
      <c r="B201" s="71">
        <v>200</v>
      </c>
      <c r="C201" s="24" t="s">
        <v>235</v>
      </c>
      <c r="D201" s="1">
        <v>50</v>
      </c>
      <c r="E201" s="1">
        <v>10</v>
      </c>
      <c r="F201" s="1">
        <v>10</v>
      </c>
      <c r="G201" s="14">
        <v>2</v>
      </c>
      <c r="H201" s="4">
        <v>13</v>
      </c>
      <c r="I201" s="1">
        <v>13</v>
      </c>
      <c r="J201" s="30">
        <v>0</v>
      </c>
      <c r="K201" s="67">
        <v>7.3996299877762794E-2</v>
      </c>
      <c r="L201" s="26"/>
      <c r="P201">
        <f>Table135323316[[#This Row],[UB]]-Table135323316[[#This Row],[LB_swap]]</f>
        <v>0</v>
      </c>
      <c r="Q201">
        <f t="shared" si="3"/>
        <v>0</v>
      </c>
    </row>
    <row r="202" spans="2:17" x14ac:dyDescent="0.35">
      <c r="B202" s="71">
        <v>201</v>
      </c>
      <c r="C202" s="24" t="s">
        <v>236</v>
      </c>
      <c r="D202" s="1">
        <v>50</v>
      </c>
      <c r="E202" s="1">
        <v>10</v>
      </c>
      <c r="F202" s="1">
        <v>10</v>
      </c>
      <c r="G202" s="14">
        <v>4</v>
      </c>
      <c r="H202" s="4">
        <v>25</v>
      </c>
      <c r="I202" s="1">
        <v>25</v>
      </c>
      <c r="J202" s="30">
        <v>0</v>
      </c>
      <c r="K202" s="67">
        <v>0.97118172235786904</v>
      </c>
      <c r="L202" s="26"/>
      <c r="P202">
        <f>Table135323316[[#This Row],[UB]]-Table135323316[[#This Row],[LB_swap]]</f>
        <v>0</v>
      </c>
      <c r="Q202">
        <f t="shared" si="3"/>
        <v>0</v>
      </c>
    </row>
    <row r="203" spans="2:17" x14ac:dyDescent="0.35">
      <c r="B203" s="71">
        <v>202</v>
      </c>
      <c r="C203" s="24" t="s">
        <v>237</v>
      </c>
      <c r="D203" s="1">
        <v>50</v>
      </c>
      <c r="E203" s="1">
        <v>10</v>
      </c>
      <c r="F203" s="1">
        <v>10</v>
      </c>
      <c r="G203" s="14">
        <v>4</v>
      </c>
      <c r="H203" s="4">
        <v>24</v>
      </c>
      <c r="I203" s="1">
        <v>24</v>
      </c>
      <c r="J203" s="30">
        <v>0</v>
      </c>
      <c r="K203" s="67">
        <v>2.5372360758483401</v>
      </c>
      <c r="L203" s="26"/>
      <c r="P203">
        <f>Table135323316[[#This Row],[UB]]-Table135323316[[#This Row],[LB_swap]]</f>
        <v>0</v>
      </c>
      <c r="Q203">
        <f t="shared" si="3"/>
        <v>0</v>
      </c>
    </row>
    <row r="204" spans="2:17" x14ac:dyDescent="0.35">
      <c r="B204" s="71">
        <v>203</v>
      </c>
      <c r="C204" s="24" t="s">
        <v>238</v>
      </c>
      <c r="D204" s="1">
        <v>50</v>
      </c>
      <c r="E204" s="1">
        <v>10</v>
      </c>
      <c r="F204" s="1">
        <v>10</v>
      </c>
      <c r="G204" s="14">
        <v>4</v>
      </c>
      <c r="H204" s="4">
        <v>23</v>
      </c>
      <c r="I204" s="1">
        <v>23</v>
      </c>
      <c r="J204" s="30">
        <v>0</v>
      </c>
      <c r="K204" s="67">
        <v>1.1202260348945801</v>
      </c>
      <c r="L204" s="26"/>
      <c r="P204">
        <f>Table135323316[[#This Row],[UB]]-Table135323316[[#This Row],[LB_swap]]</f>
        <v>0</v>
      </c>
      <c r="Q204">
        <f t="shared" si="3"/>
        <v>0</v>
      </c>
    </row>
    <row r="205" spans="2:17" x14ac:dyDescent="0.35">
      <c r="B205" s="71">
        <v>204</v>
      </c>
      <c r="C205" s="24" t="s">
        <v>239</v>
      </c>
      <c r="D205" s="1">
        <v>50</v>
      </c>
      <c r="E205" s="1">
        <v>10</v>
      </c>
      <c r="F205" s="1">
        <v>10</v>
      </c>
      <c r="G205" s="14">
        <v>4</v>
      </c>
      <c r="H205" s="4">
        <v>25</v>
      </c>
      <c r="I205" s="1">
        <v>25</v>
      </c>
      <c r="J205" s="30">
        <v>0</v>
      </c>
      <c r="K205" s="67">
        <v>1.64902746863663</v>
      </c>
      <c r="L205" s="26"/>
      <c r="P205">
        <f>Table135323316[[#This Row],[UB]]-Table135323316[[#This Row],[LB_swap]]</f>
        <v>0</v>
      </c>
      <c r="Q205">
        <f t="shared" si="3"/>
        <v>0</v>
      </c>
    </row>
    <row r="206" spans="2:17" x14ac:dyDescent="0.35">
      <c r="B206" s="71">
        <v>205</v>
      </c>
      <c r="C206" s="24" t="s">
        <v>240</v>
      </c>
      <c r="D206" s="1">
        <v>50</v>
      </c>
      <c r="E206" s="1">
        <v>10</v>
      </c>
      <c r="F206" s="1">
        <v>10</v>
      </c>
      <c r="G206" s="14">
        <v>4</v>
      </c>
      <c r="H206" s="4">
        <v>24</v>
      </c>
      <c r="I206" s="1">
        <v>24</v>
      </c>
      <c r="J206" s="30">
        <v>0</v>
      </c>
      <c r="K206" s="67">
        <v>1.86882166750729</v>
      </c>
      <c r="L206" s="26"/>
      <c r="P206">
        <f>Table135323316[[#This Row],[UB]]-Table135323316[[#This Row],[LB_swap]]</f>
        <v>0</v>
      </c>
      <c r="Q206">
        <f t="shared" si="3"/>
        <v>0</v>
      </c>
    </row>
    <row r="207" spans="2:17" x14ac:dyDescent="0.35">
      <c r="B207" s="71">
        <v>206</v>
      </c>
      <c r="C207" s="24" t="s">
        <v>241</v>
      </c>
      <c r="D207" s="1">
        <v>50</v>
      </c>
      <c r="E207" s="1">
        <v>10</v>
      </c>
      <c r="F207" s="1">
        <v>10</v>
      </c>
      <c r="G207" s="14">
        <v>4</v>
      </c>
      <c r="H207" s="4">
        <v>29</v>
      </c>
      <c r="I207" s="1">
        <v>29</v>
      </c>
      <c r="J207" s="30">
        <v>0</v>
      </c>
      <c r="K207" s="67">
        <v>0.56914423592388597</v>
      </c>
      <c r="L207" s="26"/>
      <c r="P207">
        <f>Table135323316[[#This Row],[UB]]-Table135323316[[#This Row],[LB_swap]]</f>
        <v>0</v>
      </c>
      <c r="Q207">
        <f t="shared" si="3"/>
        <v>0</v>
      </c>
    </row>
    <row r="208" spans="2:17" x14ac:dyDescent="0.35">
      <c r="B208" s="71">
        <v>207</v>
      </c>
      <c r="C208" s="24" t="s">
        <v>242</v>
      </c>
      <c r="D208" s="1">
        <v>50</v>
      </c>
      <c r="E208" s="1">
        <v>10</v>
      </c>
      <c r="F208" s="1">
        <v>10</v>
      </c>
      <c r="G208" s="14">
        <v>4</v>
      </c>
      <c r="H208" s="4">
        <v>25</v>
      </c>
      <c r="I208" s="1">
        <v>25</v>
      </c>
      <c r="J208" s="30">
        <v>0</v>
      </c>
      <c r="K208" s="67">
        <v>0.60468160361051504</v>
      </c>
      <c r="L208" s="26"/>
      <c r="P208">
        <f>Table135323316[[#This Row],[UB]]-Table135323316[[#This Row],[LB_swap]]</f>
        <v>0</v>
      </c>
      <c r="Q208">
        <f t="shared" si="3"/>
        <v>0</v>
      </c>
    </row>
    <row r="209" spans="2:17" x14ac:dyDescent="0.35">
      <c r="B209" s="71">
        <v>208</v>
      </c>
      <c r="C209" s="24" t="s">
        <v>243</v>
      </c>
      <c r="D209" s="1">
        <v>50</v>
      </c>
      <c r="E209" s="1">
        <v>10</v>
      </c>
      <c r="F209" s="1">
        <v>10</v>
      </c>
      <c r="G209" s="14">
        <v>4</v>
      </c>
      <c r="H209" s="4">
        <v>23</v>
      </c>
      <c r="I209" s="1">
        <v>23</v>
      </c>
      <c r="J209" s="30">
        <v>0</v>
      </c>
      <c r="K209" s="67">
        <v>0.33733362704515402</v>
      </c>
      <c r="L209" s="26"/>
      <c r="P209">
        <f>Table135323316[[#This Row],[UB]]-Table135323316[[#This Row],[LB_swap]]</f>
        <v>0</v>
      </c>
      <c r="Q209">
        <f t="shared" si="3"/>
        <v>0</v>
      </c>
    </row>
    <row r="210" spans="2:17" x14ac:dyDescent="0.35">
      <c r="B210" s="71">
        <v>209</v>
      </c>
      <c r="C210" s="24" t="s">
        <v>244</v>
      </c>
      <c r="D210" s="1">
        <v>50</v>
      </c>
      <c r="E210" s="1">
        <v>10</v>
      </c>
      <c r="F210" s="1">
        <v>10</v>
      </c>
      <c r="G210" s="14">
        <v>4</v>
      </c>
      <c r="H210" s="4">
        <v>21</v>
      </c>
      <c r="I210" s="1">
        <v>21</v>
      </c>
      <c r="J210" s="30">
        <v>0</v>
      </c>
      <c r="K210" s="67">
        <v>1.60162313282489</v>
      </c>
      <c r="L210" s="26"/>
      <c r="P210">
        <f>Table135323316[[#This Row],[UB]]-Table135323316[[#This Row],[LB_swap]]</f>
        <v>0</v>
      </c>
      <c r="Q210">
        <f t="shared" si="3"/>
        <v>0</v>
      </c>
    </row>
    <row r="211" spans="2:17" x14ac:dyDescent="0.35">
      <c r="B211" s="71">
        <v>210</v>
      </c>
      <c r="C211" s="24" t="s">
        <v>245</v>
      </c>
      <c r="D211" s="1">
        <v>50</v>
      </c>
      <c r="E211" s="1">
        <v>10</v>
      </c>
      <c r="F211" s="1">
        <v>10</v>
      </c>
      <c r="G211" s="14">
        <v>4</v>
      </c>
      <c r="H211" s="4">
        <v>26</v>
      </c>
      <c r="I211" s="1">
        <v>26</v>
      </c>
      <c r="J211" s="30">
        <v>0</v>
      </c>
      <c r="K211" s="67">
        <v>2.3243816420435901</v>
      </c>
      <c r="L211" s="26"/>
      <c r="P211">
        <f>Table135323316[[#This Row],[UB]]-Table135323316[[#This Row],[LB_swap]]</f>
        <v>0</v>
      </c>
      <c r="Q211">
        <f t="shared" si="3"/>
        <v>0</v>
      </c>
    </row>
    <row r="212" spans="2:17" x14ac:dyDescent="0.35">
      <c r="B212" s="71">
        <v>211</v>
      </c>
      <c r="C212" s="24" t="s">
        <v>246</v>
      </c>
      <c r="D212" s="1">
        <v>50</v>
      </c>
      <c r="E212" s="1">
        <v>10</v>
      </c>
      <c r="F212" s="1">
        <v>20</v>
      </c>
      <c r="G212" s="14">
        <v>1</v>
      </c>
      <c r="H212" s="4">
        <v>7</v>
      </c>
      <c r="I212" s="1">
        <v>7</v>
      </c>
      <c r="J212" s="30">
        <v>0</v>
      </c>
      <c r="K212" s="67">
        <v>0.144843749701976</v>
      </c>
      <c r="L212" s="26"/>
      <c r="P212">
        <f>Table135323316[[#This Row],[UB]]-Table135323316[[#This Row],[LB_swap]]</f>
        <v>0</v>
      </c>
      <c r="Q212">
        <f t="shared" si="3"/>
        <v>0</v>
      </c>
    </row>
    <row r="213" spans="2:17" x14ac:dyDescent="0.35">
      <c r="B213" s="71">
        <v>212</v>
      </c>
      <c r="C213" s="24" t="s">
        <v>247</v>
      </c>
      <c r="D213" s="1">
        <v>50</v>
      </c>
      <c r="E213" s="1">
        <v>10</v>
      </c>
      <c r="F213" s="1">
        <v>20</v>
      </c>
      <c r="G213" s="14">
        <v>1</v>
      </c>
      <c r="H213" s="4">
        <v>6</v>
      </c>
      <c r="I213" s="1">
        <v>6</v>
      </c>
      <c r="J213" s="30">
        <v>0</v>
      </c>
      <c r="K213" s="67">
        <v>7.3192050680518095E-2</v>
      </c>
      <c r="L213" s="26"/>
      <c r="P213">
        <f>Table135323316[[#This Row],[UB]]-Table135323316[[#This Row],[LB_swap]]</f>
        <v>0</v>
      </c>
      <c r="Q213">
        <f t="shared" si="3"/>
        <v>0</v>
      </c>
    </row>
    <row r="214" spans="2:17" x14ac:dyDescent="0.35">
      <c r="B214" s="71">
        <v>213</v>
      </c>
      <c r="C214" s="24" t="s">
        <v>248</v>
      </c>
      <c r="D214" s="1">
        <v>50</v>
      </c>
      <c r="E214" s="1">
        <v>10</v>
      </c>
      <c r="F214" s="1">
        <v>20</v>
      </c>
      <c r="G214" s="14">
        <v>1</v>
      </c>
      <c r="H214" s="4">
        <v>8</v>
      </c>
      <c r="I214" s="1">
        <v>8</v>
      </c>
      <c r="J214" s="30">
        <v>0</v>
      </c>
      <c r="K214" s="67">
        <v>0.106658022850751</v>
      </c>
      <c r="L214" s="26"/>
      <c r="P214">
        <f>Table135323316[[#This Row],[UB]]-Table135323316[[#This Row],[LB_swap]]</f>
        <v>0</v>
      </c>
      <c r="Q214">
        <f t="shared" si="3"/>
        <v>0</v>
      </c>
    </row>
    <row r="215" spans="2:17" x14ac:dyDescent="0.35">
      <c r="B215" s="71">
        <v>214</v>
      </c>
      <c r="C215" s="24" t="s">
        <v>249</v>
      </c>
      <c r="D215" s="1">
        <v>50</v>
      </c>
      <c r="E215" s="1">
        <v>10</v>
      </c>
      <c r="F215" s="1">
        <v>20</v>
      </c>
      <c r="G215" s="14">
        <v>1</v>
      </c>
      <c r="H215" s="4">
        <v>7</v>
      </c>
      <c r="I215" s="1">
        <v>7</v>
      </c>
      <c r="J215" s="30">
        <v>0</v>
      </c>
      <c r="K215" s="67">
        <v>0.128852719441056</v>
      </c>
      <c r="L215" s="26"/>
      <c r="P215">
        <f>Table135323316[[#This Row],[UB]]-Table135323316[[#This Row],[LB_swap]]</f>
        <v>0</v>
      </c>
      <c r="Q215">
        <f t="shared" si="3"/>
        <v>0</v>
      </c>
    </row>
    <row r="216" spans="2:17" x14ac:dyDescent="0.35">
      <c r="B216" s="71">
        <v>215</v>
      </c>
      <c r="C216" s="24" t="s">
        <v>250</v>
      </c>
      <c r="D216" s="1">
        <v>50</v>
      </c>
      <c r="E216" s="1">
        <v>10</v>
      </c>
      <c r="F216" s="1">
        <v>20</v>
      </c>
      <c r="G216" s="14">
        <v>1</v>
      </c>
      <c r="H216" s="4">
        <v>7</v>
      </c>
      <c r="I216" s="1">
        <v>7</v>
      </c>
      <c r="J216" s="30">
        <v>0</v>
      </c>
      <c r="K216" s="67">
        <v>7.6311554759740802E-2</v>
      </c>
      <c r="L216" s="26"/>
      <c r="P216">
        <f>Table135323316[[#This Row],[UB]]-Table135323316[[#This Row],[LB_swap]]</f>
        <v>0</v>
      </c>
      <c r="Q216">
        <f t="shared" si="3"/>
        <v>0</v>
      </c>
    </row>
    <row r="217" spans="2:17" x14ac:dyDescent="0.35">
      <c r="B217" s="71">
        <v>216</v>
      </c>
      <c r="C217" s="24" t="s">
        <v>251</v>
      </c>
      <c r="D217" s="1">
        <v>50</v>
      </c>
      <c r="E217" s="1">
        <v>10</v>
      </c>
      <c r="F217" s="1">
        <v>20</v>
      </c>
      <c r="G217" s="14">
        <v>1</v>
      </c>
      <c r="H217" s="4">
        <v>7</v>
      </c>
      <c r="I217" s="1">
        <v>7</v>
      </c>
      <c r="J217" s="30">
        <v>0</v>
      </c>
      <c r="K217" s="67">
        <v>0.114871738478541</v>
      </c>
      <c r="L217" s="26"/>
      <c r="P217">
        <f>Table135323316[[#This Row],[UB]]-Table135323316[[#This Row],[LB_swap]]</f>
        <v>0</v>
      </c>
      <c r="Q217">
        <f t="shared" si="3"/>
        <v>0</v>
      </c>
    </row>
    <row r="218" spans="2:17" x14ac:dyDescent="0.35">
      <c r="B218" s="71">
        <v>217</v>
      </c>
      <c r="C218" s="24" t="s">
        <v>252</v>
      </c>
      <c r="D218" s="1">
        <v>50</v>
      </c>
      <c r="E218" s="1">
        <v>10</v>
      </c>
      <c r="F218" s="1">
        <v>20</v>
      </c>
      <c r="G218" s="14">
        <v>1</v>
      </c>
      <c r="H218" s="4">
        <v>9</v>
      </c>
      <c r="I218" s="1">
        <v>9</v>
      </c>
      <c r="J218" s="30">
        <v>0</v>
      </c>
      <c r="K218" s="67">
        <v>7.0345675572752897E-2</v>
      </c>
      <c r="L218" s="26"/>
      <c r="P218">
        <f>Table135323316[[#This Row],[UB]]-Table135323316[[#This Row],[LB_swap]]</f>
        <v>0</v>
      </c>
      <c r="Q218">
        <f t="shared" si="3"/>
        <v>0</v>
      </c>
    </row>
    <row r="219" spans="2:17" x14ac:dyDescent="0.35">
      <c r="B219" s="71">
        <v>218</v>
      </c>
      <c r="C219" s="24" t="s">
        <v>253</v>
      </c>
      <c r="D219" s="1">
        <v>50</v>
      </c>
      <c r="E219" s="1">
        <v>10</v>
      </c>
      <c r="F219" s="1">
        <v>20</v>
      </c>
      <c r="G219" s="14">
        <v>1</v>
      </c>
      <c r="H219" s="4">
        <v>7</v>
      </c>
      <c r="I219" s="1">
        <v>7</v>
      </c>
      <c r="J219" s="30">
        <v>0</v>
      </c>
      <c r="K219" s="67">
        <v>7.9571634531021104E-2</v>
      </c>
      <c r="L219" s="26"/>
      <c r="P219">
        <f>Table135323316[[#This Row],[UB]]-Table135323316[[#This Row],[LB_swap]]</f>
        <v>0</v>
      </c>
      <c r="Q219">
        <f t="shared" si="3"/>
        <v>0</v>
      </c>
    </row>
    <row r="220" spans="2:17" x14ac:dyDescent="0.35">
      <c r="B220" s="71">
        <v>219</v>
      </c>
      <c r="C220" s="24" t="s">
        <v>254</v>
      </c>
      <c r="D220" s="1">
        <v>50</v>
      </c>
      <c r="E220" s="1">
        <v>10</v>
      </c>
      <c r="F220" s="1">
        <v>20</v>
      </c>
      <c r="G220" s="14">
        <v>1</v>
      </c>
      <c r="H220" s="4">
        <v>6</v>
      </c>
      <c r="I220" s="1">
        <v>6</v>
      </c>
      <c r="J220" s="30">
        <v>0</v>
      </c>
      <c r="K220" s="67">
        <v>0.14312430098652801</v>
      </c>
      <c r="L220" s="26"/>
      <c r="P220">
        <f>Table135323316[[#This Row],[UB]]-Table135323316[[#This Row],[LB_swap]]</f>
        <v>0</v>
      </c>
      <c r="Q220">
        <f t="shared" si="3"/>
        <v>0</v>
      </c>
    </row>
    <row r="221" spans="2:17" x14ac:dyDescent="0.35">
      <c r="B221" s="71">
        <v>220</v>
      </c>
      <c r="C221" s="24" t="s">
        <v>255</v>
      </c>
      <c r="D221" s="1">
        <v>50</v>
      </c>
      <c r="E221" s="1">
        <v>10</v>
      </c>
      <c r="F221" s="1">
        <v>20</v>
      </c>
      <c r="G221" s="14">
        <v>1</v>
      </c>
      <c r="H221" s="4">
        <v>7</v>
      </c>
      <c r="I221" s="1">
        <v>7</v>
      </c>
      <c r="J221" s="30">
        <v>0</v>
      </c>
      <c r="K221" s="67">
        <v>7.5577918440103503E-2</v>
      </c>
      <c r="L221" s="26"/>
      <c r="P221">
        <f>Table135323316[[#This Row],[UB]]-Table135323316[[#This Row],[LB_swap]]</f>
        <v>0</v>
      </c>
      <c r="Q221">
        <f t="shared" si="3"/>
        <v>0</v>
      </c>
    </row>
    <row r="222" spans="2:17" x14ac:dyDescent="0.35">
      <c r="B222" s="71">
        <v>221</v>
      </c>
      <c r="C222" s="24" t="s">
        <v>256</v>
      </c>
      <c r="D222" s="1">
        <v>50</v>
      </c>
      <c r="E222" s="1">
        <v>10</v>
      </c>
      <c r="F222" s="1">
        <v>20</v>
      </c>
      <c r="G222" s="14">
        <v>2</v>
      </c>
      <c r="H222" s="4">
        <v>14</v>
      </c>
      <c r="I222" s="1">
        <v>14</v>
      </c>
      <c r="J222" s="30">
        <v>0</v>
      </c>
      <c r="K222" s="67">
        <v>7.9287847504019696E-2</v>
      </c>
      <c r="L222" s="26"/>
      <c r="P222">
        <f>Table135323316[[#This Row],[UB]]-Table135323316[[#This Row],[LB_swap]]</f>
        <v>0</v>
      </c>
      <c r="Q222">
        <f t="shared" si="3"/>
        <v>0</v>
      </c>
    </row>
    <row r="223" spans="2:17" x14ac:dyDescent="0.35">
      <c r="B223" s="71">
        <v>222</v>
      </c>
      <c r="C223" s="24" t="s">
        <v>257</v>
      </c>
      <c r="D223" s="1">
        <v>50</v>
      </c>
      <c r="E223" s="1">
        <v>10</v>
      </c>
      <c r="F223" s="1">
        <v>20</v>
      </c>
      <c r="G223" s="14">
        <v>2</v>
      </c>
      <c r="H223" s="4">
        <v>14</v>
      </c>
      <c r="I223" s="1">
        <v>14</v>
      </c>
      <c r="J223" s="30">
        <v>0</v>
      </c>
      <c r="K223" s="67">
        <v>0.49119894020259303</v>
      </c>
      <c r="L223" s="26"/>
      <c r="P223">
        <f>Table135323316[[#This Row],[UB]]-Table135323316[[#This Row],[LB_swap]]</f>
        <v>0</v>
      </c>
      <c r="Q223">
        <f t="shared" si="3"/>
        <v>0</v>
      </c>
    </row>
    <row r="224" spans="2:17" x14ac:dyDescent="0.35">
      <c r="B224" s="71">
        <v>223</v>
      </c>
      <c r="C224" s="24" t="s">
        <v>258</v>
      </c>
      <c r="D224" s="1">
        <v>50</v>
      </c>
      <c r="E224" s="1">
        <v>10</v>
      </c>
      <c r="F224" s="1">
        <v>20</v>
      </c>
      <c r="G224" s="14">
        <v>2</v>
      </c>
      <c r="H224" s="4">
        <v>13</v>
      </c>
      <c r="I224" s="1">
        <v>13</v>
      </c>
      <c r="J224" s="30">
        <v>0</v>
      </c>
      <c r="K224" s="67">
        <v>0.46442183107137602</v>
      </c>
      <c r="L224" s="26"/>
      <c r="P224">
        <f>Table135323316[[#This Row],[UB]]-Table135323316[[#This Row],[LB_swap]]</f>
        <v>0</v>
      </c>
      <c r="Q224">
        <f t="shared" si="3"/>
        <v>0</v>
      </c>
    </row>
    <row r="225" spans="2:17" x14ac:dyDescent="0.35">
      <c r="B225" s="71">
        <v>224</v>
      </c>
      <c r="C225" s="24" t="s">
        <v>259</v>
      </c>
      <c r="D225" s="1">
        <v>50</v>
      </c>
      <c r="E225" s="1">
        <v>10</v>
      </c>
      <c r="F225" s="1">
        <v>20</v>
      </c>
      <c r="G225" s="14">
        <v>2</v>
      </c>
      <c r="H225" s="4">
        <v>14</v>
      </c>
      <c r="I225" s="1">
        <v>14</v>
      </c>
      <c r="J225" s="30">
        <v>0</v>
      </c>
      <c r="K225" s="67">
        <v>7.1940289810299804E-2</v>
      </c>
      <c r="L225" s="26"/>
      <c r="P225">
        <f>Table135323316[[#This Row],[UB]]-Table135323316[[#This Row],[LB_swap]]</f>
        <v>0</v>
      </c>
      <c r="Q225">
        <f t="shared" si="3"/>
        <v>0</v>
      </c>
    </row>
    <row r="226" spans="2:17" x14ac:dyDescent="0.35">
      <c r="B226" s="71">
        <v>225</v>
      </c>
      <c r="C226" s="24" t="s">
        <v>260</v>
      </c>
      <c r="D226" s="1">
        <v>50</v>
      </c>
      <c r="E226" s="1">
        <v>10</v>
      </c>
      <c r="F226" s="1">
        <v>20</v>
      </c>
      <c r="G226" s="14">
        <v>2</v>
      </c>
      <c r="H226" s="4">
        <v>12</v>
      </c>
      <c r="I226" s="1">
        <v>12</v>
      </c>
      <c r="J226" s="30">
        <v>0</v>
      </c>
      <c r="K226" s="67">
        <v>7.0428850129246698E-2</v>
      </c>
      <c r="L226" s="26"/>
      <c r="P226">
        <f>Table135323316[[#This Row],[UB]]-Table135323316[[#This Row],[LB_swap]]</f>
        <v>0</v>
      </c>
      <c r="Q226">
        <f t="shared" si="3"/>
        <v>0</v>
      </c>
    </row>
    <row r="227" spans="2:17" x14ac:dyDescent="0.35">
      <c r="B227" s="71">
        <v>226</v>
      </c>
      <c r="C227" s="24" t="s">
        <v>261</v>
      </c>
      <c r="D227" s="1">
        <v>50</v>
      </c>
      <c r="E227" s="1">
        <v>10</v>
      </c>
      <c r="F227" s="1">
        <v>20</v>
      </c>
      <c r="G227" s="14">
        <v>2</v>
      </c>
      <c r="H227" s="4">
        <v>14</v>
      </c>
      <c r="I227" s="1">
        <v>14</v>
      </c>
      <c r="J227" s="30">
        <v>0</v>
      </c>
      <c r="K227" s="67">
        <v>0.22339439764618799</v>
      </c>
      <c r="L227" s="26"/>
      <c r="P227">
        <f>Table135323316[[#This Row],[UB]]-Table135323316[[#This Row],[LB_swap]]</f>
        <v>0</v>
      </c>
      <c r="Q227">
        <f t="shared" si="3"/>
        <v>0</v>
      </c>
    </row>
    <row r="228" spans="2:17" x14ac:dyDescent="0.35">
      <c r="B228" s="71">
        <v>227</v>
      </c>
      <c r="C228" s="24" t="s">
        <v>262</v>
      </c>
      <c r="D228" s="1">
        <v>50</v>
      </c>
      <c r="E228" s="1">
        <v>10</v>
      </c>
      <c r="F228" s="1">
        <v>20</v>
      </c>
      <c r="G228" s="14">
        <v>2</v>
      </c>
      <c r="H228" s="4">
        <v>14</v>
      </c>
      <c r="I228" s="1">
        <v>14</v>
      </c>
      <c r="J228" s="30">
        <v>0</v>
      </c>
      <c r="K228" s="67">
        <v>7.3190152645111001E-2</v>
      </c>
      <c r="L228" s="26"/>
      <c r="P228">
        <f>Table135323316[[#This Row],[UB]]-Table135323316[[#This Row],[LB_swap]]</f>
        <v>0</v>
      </c>
      <c r="Q228">
        <f t="shared" si="3"/>
        <v>0</v>
      </c>
    </row>
    <row r="229" spans="2:17" x14ac:dyDescent="0.35">
      <c r="B229" s="71">
        <v>228</v>
      </c>
      <c r="C229" s="24" t="s">
        <v>263</v>
      </c>
      <c r="D229" s="1">
        <v>50</v>
      </c>
      <c r="E229" s="1">
        <v>10</v>
      </c>
      <c r="F229" s="1">
        <v>20</v>
      </c>
      <c r="G229" s="14">
        <v>2</v>
      </c>
      <c r="H229" s="4">
        <v>13</v>
      </c>
      <c r="I229" s="1">
        <v>13</v>
      </c>
      <c r="J229" s="30">
        <v>0</v>
      </c>
      <c r="K229" s="67">
        <v>0.64947544597089202</v>
      </c>
      <c r="L229" s="26"/>
      <c r="P229">
        <f>Table135323316[[#This Row],[UB]]-Table135323316[[#This Row],[LB_swap]]</f>
        <v>0</v>
      </c>
      <c r="Q229">
        <f t="shared" si="3"/>
        <v>0</v>
      </c>
    </row>
    <row r="230" spans="2:17" x14ac:dyDescent="0.35">
      <c r="B230" s="71">
        <v>229</v>
      </c>
      <c r="C230" s="24" t="s">
        <v>264</v>
      </c>
      <c r="D230" s="1">
        <v>50</v>
      </c>
      <c r="E230" s="1">
        <v>10</v>
      </c>
      <c r="F230" s="1">
        <v>20</v>
      </c>
      <c r="G230" s="14">
        <v>2</v>
      </c>
      <c r="H230" s="4">
        <v>11</v>
      </c>
      <c r="I230" s="1">
        <v>11</v>
      </c>
      <c r="J230" s="30">
        <v>0</v>
      </c>
      <c r="K230" s="67">
        <v>0.58747996389865798</v>
      </c>
      <c r="L230" s="26"/>
      <c r="P230">
        <f>Table135323316[[#This Row],[UB]]-Table135323316[[#This Row],[LB_swap]]</f>
        <v>0</v>
      </c>
      <c r="Q230">
        <f t="shared" si="3"/>
        <v>0</v>
      </c>
    </row>
    <row r="231" spans="2:17" x14ac:dyDescent="0.35">
      <c r="B231" s="71">
        <v>230</v>
      </c>
      <c r="C231" s="24" t="s">
        <v>265</v>
      </c>
      <c r="D231" s="1">
        <v>50</v>
      </c>
      <c r="E231" s="1">
        <v>10</v>
      </c>
      <c r="F231" s="1">
        <v>20</v>
      </c>
      <c r="G231" s="14">
        <v>2</v>
      </c>
      <c r="H231" s="4">
        <v>13</v>
      </c>
      <c r="I231" s="1">
        <v>13</v>
      </c>
      <c r="J231" s="30">
        <v>0</v>
      </c>
      <c r="K231" s="67">
        <v>7.8280603513121605E-2</v>
      </c>
      <c r="L231" s="26"/>
      <c r="P231">
        <f>Table135323316[[#This Row],[UB]]-Table135323316[[#This Row],[LB_swap]]</f>
        <v>0</v>
      </c>
      <c r="Q231">
        <f t="shared" si="3"/>
        <v>0</v>
      </c>
    </row>
    <row r="232" spans="2:17" x14ac:dyDescent="0.35">
      <c r="B232" s="71">
        <v>231</v>
      </c>
      <c r="C232" s="24" t="s">
        <v>266</v>
      </c>
      <c r="D232" s="1">
        <v>50</v>
      </c>
      <c r="E232" s="1">
        <v>10</v>
      </c>
      <c r="F232" s="1">
        <v>20</v>
      </c>
      <c r="G232" s="14">
        <v>4</v>
      </c>
      <c r="H232" s="4">
        <v>23</v>
      </c>
      <c r="I232" s="1">
        <v>23</v>
      </c>
      <c r="J232" s="30">
        <v>0</v>
      </c>
      <c r="K232" s="67">
        <v>1.18021353334188</v>
      </c>
      <c r="L232" s="26"/>
      <c r="P232">
        <f>Table135323316[[#This Row],[UB]]-Table135323316[[#This Row],[LB_swap]]</f>
        <v>0</v>
      </c>
      <c r="Q232">
        <f t="shared" si="3"/>
        <v>0</v>
      </c>
    </row>
    <row r="233" spans="2:17" x14ac:dyDescent="0.35">
      <c r="B233" s="71">
        <v>232</v>
      </c>
      <c r="C233" s="24" t="s">
        <v>267</v>
      </c>
      <c r="D233" s="1">
        <v>50</v>
      </c>
      <c r="E233" s="1">
        <v>10</v>
      </c>
      <c r="F233" s="1">
        <v>20</v>
      </c>
      <c r="G233" s="14">
        <v>4</v>
      </c>
      <c r="H233" s="4">
        <v>24</v>
      </c>
      <c r="I233" s="1">
        <v>24</v>
      </c>
      <c r="J233" s="30">
        <v>0</v>
      </c>
      <c r="K233" s="67">
        <v>2.622223732993</v>
      </c>
      <c r="L233" s="26"/>
      <c r="P233">
        <f>Table135323316[[#This Row],[UB]]-Table135323316[[#This Row],[LB_swap]]</f>
        <v>0</v>
      </c>
      <c r="Q233">
        <f t="shared" si="3"/>
        <v>0</v>
      </c>
    </row>
    <row r="234" spans="2:17" x14ac:dyDescent="0.35">
      <c r="B234" s="71">
        <v>233</v>
      </c>
      <c r="C234" s="24" t="s">
        <v>268</v>
      </c>
      <c r="D234" s="1">
        <v>50</v>
      </c>
      <c r="E234" s="1">
        <v>10</v>
      </c>
      <c r="F234" s="1">
        <v>20</v>
      </c>
      <c r="G234" s="14">
        <v>4</v>
      </c>
      <c r="H234" s="4">
        <v>25</v>
      </c>
      <c r="I234" s="1">
        <v>25</v>
      </c>
      <c r="J234" s="30">
        <v>0</v>
      </c>
      <c r="K234" s="67">
        <v>2.0205898080021099</v>
      </c>
      <c r="L234" s="26"/>
      <c r="P234">
        <f>Table135323316[[#This Row],[UB]]-Table135323316[[#This Row],[LB_swap]]</f>
        <v>0</v>
      </c>
      <c r="Q234">
        <f t="shared" si="3"/>
        <v>0</v>
      </c>
    </row>
    <row r="235" spans="2:17" x14ac:dyDescent="0.35">
      <c r="B235" s="71">
        <v>234</v>
      </c>
      <c r="C235" s="24" t="s">
        <v>269</v>
      </c>
      <c r="D235" s="1">
        <v>50</v>
      </c>
      <c r="E235" s="1">
        <v>10</v>
      </c>
      <c r="F235" s="1">
        <v>20</v>
      </c>
      <c r="G235" s="14">
        <v>4</v>
      </c>
      <c r="H235" s="4">
        <v>24</v>
      </c>
      <c r="I235" s="1">
        <v>24</v>
      </c>
      <c r="J235" s="30">
        <v>0</v>
      </c>
      <c r="K235" s="67">
        <v>2.0143627710640399</v>
      </c>
      <c r="L235" s="26"/>
      <c r="P235">
        <f>Table135323316[[#This Row],[UB]]-Table135323316[[#This Row],[LB_swap]]</f>
        <v>0</v>
      </c>
      <c r="Q235">
        <f t="shared" si="3"/>
        <v>0</v>
      </c>
    </row>
    <row r="236" spans="2:17" x14ac:dyDescent="0.35">
      <c r="B236" s="71">
        <v>235</v>
      </c>
      <c r="C236" s="24" t="s">
        <v>270</v>
      </c>
      <c r="D236" s="1">
        <v>50</v>
      </c>
      <c r="E236" s="1">
        <v>10</v>
      </c>
      <c r="F236" s="1">
        <v>20</v>
      </c>
      <c r="G236" s="14">
        <v>4</v>
      </c>
      <c r="H236" s="4">
        <v>28</v>
      </c>
      <c r="I236" s="1">
        <v>28</v>
      </c>
      <c r="J236" s="30">
        <v>0</v>
      </c>
      <c r="K236" s="67">
        <v>1.79389307275414</v>
      </c>
      <c r="L236" s="26"/>
      <c r="P236">
        <f>Table135323316[[#This Row],[UB]]-Table135323316[[#This Row],[LB_swap]]</f>
        <v>0</v>
      </c>
      <c r="Q236">
        <f t="shared" si="3"/>
        <v>0</v>
      </c>
    </row>
    <row r="237" spans="2:17" x14ac:dyDescent="0.35">
      <c r="B237" s="71">
        <v>236</v>
      </c>
      <c r="C237" s="24" t="s">
        <v>271</v>
      </c>
      <c r="D237" s="1">
        <v>50</v>
      </c>
      <c r="E237" s="1">
        <v>10</v>
      </c>
      <c r="F237" s="1">
        <v>20</v>
      </c>
      <c r="G237" s="14">
        <v>4</v>
      </c>
      <c r="H237" s="4">
        <v>27</v>
      </c>
      <c r="I237" s="1">
        <v>27</v>
      </c>
      <c r="J237" s="30">
        <v>0</v>
      </c>
      <c r="K237" s="67">
        <v>1.3417250420898199</v>
      </c>
      <c r="L237" s="26"/>
      <c r="P237">
        <f>Table135323316[[#This Row],[UB]]-Table135323316[[#This Row],[LB_swap]]</f>
        <v>0</v>
      </c>
      <c r="Q237">
        <f t="shared" si="3"/>
        <v>0</v>
      </c>
    </row>
    <row r="238" spans="2:17" x14ac:dyDescent="0.35">
      <c r="B238" s="71">
        <v>237</v>
      </c>
      <c r="C238" s="24" t="s">
        <v>272</v>
      </c>
      <c r="D238" s="1">
        <v>50</v>
      </c>
      <c r="E238" s="1">
        <v>10</v>
      </c>
      <c r="F238" s="1">
        <v>20</v>
      </c>
      <c r="G238" s="14">
        <v>4</v>
      </c>
      <c r="H238" s="4">
        <v>25</v>
      </c>
      <c r="I238" s="1">
        <v>25</v>
      </c>
      <c r="J238" s="30">
        <v>0</v>
      </c>
      <c r="K238" s="67">
        <v>4.10956509970128</v>
      </c>
      <c r="L238" s="26"/>
      <c r="P238">
        <f>Table135323316[[#This Row],[UB]]-Table135323316[[#This Row],[LB_swap]]</f>
        <v>0</v>
      </c>
      <c r="Q238">
        <f t="shared" si="3"/>
        <v>0</v>
      </c>
    </row>
    <row r="239" spans="2:17" x14ac:dyDescent="0.35">
      <c r="B239" s="71">
        <v>238</v>
      </c>
      <c r="C239" s="24" t="s">
        <v>273</v>
      </c>
      <c r="D239" s="1">
        <v>50</v>
      </c>
      <c r="E239" s="1">
        <v>10</v>
      </c>
      <c r="F239" s="1">
        <v>20</v>
      </c>
      <c r="G239" s="14">
        <v>4</v>
      </c>
      <c r="H239" s="4">
        <v>24</v>
      </c>
      <c r="I239" s="1">
        <v>24</v>
      </c>
      <c r="J239" s="30">
        <v>0</v>
      </c>
      <c r="K239" s="67">
        <v>1.7467023264616699</v>
      </c>
      <c r="L239" s="26"/>
      <c r="P239">
        <f>Table135323316[[#This Row],[UB]]-Table135323316[[#This Row],[LB_swap]]</f>
        <v>0</v>
      </c>
      <c r="Q239">
        <f t="shared" si="3"/>
        <v>0</v>
      </c>
    </row>
    <row r="240" spans="2:17" x14ac:dyDescent="0.35">
      <c r="B240" s="71">
        <v>239</v>
      </c>
      <c r="C240" s="24" t="s">
        <v>274</v>
      </c>
      <c r="D240" s="1">
        <v>50</v>
      </c>
      <c r="E240" s="1">
        <v>10</v>
      </c>
      <c r="F240" s="1">
        <v>20</v>
      </c>
      <c r="G240" s="14">
        <v>4</v>
      </c>
      <c r="H240" s="4">
        <v>23</v>
      </c>
      <c r="I240" s="1">
        <v>23</v>
      </c>
      <c r="J240" s="30">
        <v>0</v>
      </c>
      <c r="K240" s="67">
        <v>1.31524643860757</v>
      </c>
      <c r="L240" s="26"/>
      <c r="P240">
        <f>Table135323316[[#This Row],[UB]]-Table135323316[[#This Row],[LB_swap]]</f>
        <v>0</v>
      </c>
      <c r="Q240">
        <f t="shared" si="3"/>
        <v>0</v>
      </c>
    </row>
    <row r="241" spans="2:17" x14ac:dyDescent="0.35">
      <c r="B241" s="71">
        <v>240</v>
      </c>
      <c r="C241" s="24" t="s">
        <v>275</v>
      </c>
      <c r="D241" s="1">
        <v>50</v>
      </c>
      <c r="E241" s="1">
        <v>10</v>
      </c>
      <c r="F241" s="1">
        <v>20</v>
      </c>
      <c r="G241" s="14">
        <v>4</v>
      </c>
      <c r="H241" s="4">
        <v>21</v>
      </c>
      <c r="I241" s="1">
        <v>21</v>
      </c>
      <c r="J241" s="30">
        <v>0</v>
      </c>
      <c r="K241" s="67">
        <v>0.40081178955733698</v>
      </c>
      <c r="L241" s="26"/>
      <c r="P241">
        <f>Table135323316[[#This Row],[UB]]-Table135323316[[#This Row],[LB_swap]]</f>
        <v>0</v>
      </c>
      <c r="Q241">
        <f t="shared" si="3"/>
        <v>0</v>
      </c>
    </row>
    <row r="242" spans="2:17" x14ac:dyDescent="0.35">
      <c r="B242" s="71">
        <v>241</v>
      </c>
      <c r="C242" s="24" t="s">
        <v>276</v>
      </c>
      <c r="D242" s="1">
        <v>50</v>
      </c>
      <c r="E242" s="1">
        <v>10</v>
      </c>
      <c r="F242" s="1">
        <v>30</v>
      </c>
      <c r="G242" s="14">
        <v>1</v>
      </c>
      <c r="H242" s="4">
        <v>7</v>
      </c>
      <c r="I242" s="1">
        <v>7</v>
      </c>
      <c r="J242" s="30">
        <v>0</v>
      </c>
      <c r="K242" s="67">
        <v>0.122592337429523</v>
      </c>
      <c r="L242" s="26"/>
      <c r="P242">
        <f>Table135323316[[#This Row],[UB]]-Table135323316[[#This Row],[LB_swap]]</f>
        <v>0</v>
      </c>
      <c r="Q242">
        <f t="shared" si="3"/>
        <v>0</v>
      </c>
    </row>
    <row r="243" spans="2:17" x14ac:dyDescent="0.35">
      <c r="B243" s="71">
        <v>242</v>
      </c>
      <c r="C243" s="24" t="s">
        <v>277</v>
      </c>
      <c r="D243" s="1">
        <v>50</v>
      </c>
      <c r="E243" s="1">
        <v>10</v>
      </c>
      <c r="F243" s="1">
        <v>30</v>
      </c>
      <c r="G243" s="14">
        <v>1</v>
      </c>
      <c r="H243" s="4">
        <v>7</v>
      </c>
      <c r="I243" s="1">
        <v>7</v>
      </c>
      <c r="J243" s="30">
        <v>0</v>
      </c>
      <c r="K243" s="67">
        <v>8.0481572076678207E-2</v>
      </c>
      <c r="L243" s="26"/>
      <c r="P243">
        <f>Table135323316[[#This Row],[UB]]-Table135323316[[#This Row],[LB_swap]]</f>
        <v>0</v>
      </c>
      <c r="Q243">
        <f t="shared" si="3"/>
        <v>0</v>
      </c>
    </row>
    <row r="244" spans="2:17" x14ac:dyDescent="0.35">
      <c r="B244" s="71">
        <v>243</v>
      </c>
      <c r="C244" s="24" t="s">
        <v>278</v>
      </c>
      <c r="D244" s="1">
        <v>50</v>
      </c>
      <c r="E244" s="1">
        <v>10</v>
      </c>
      <c r="F244" s="1">
        <v>30</v>
      </c>
      <c r="G244" s="14">
        <v>1</v>
      </c>
      <c r="H244" s="4">
        <v>7</v>
      </c>
      <c r="I244" s="1">
        <v>7</v>
      </c>
      <c r="J244" s="30">
        <v>0</v>
      </c>
      <c r="K244" s="67">
        <v>9.5986491069197599E-2</v>
      </c>
      <c r="L244" s="26"/>
      <c r="P244">
        <f>Table135323316[[#This Row],[UB]]-Table135323316[[#This Row],[LB_swap]]</f>
        <v>0</v>
      </c>
      <c r="Q244">
        <f t="shared" si="3"/>
        <v>0</v>
      </c>
    </row>
    <row r="245" spans="2:17" x14ac:dyDescent="0.35">
      <c r="B245" s="71">
        <v>244</v>
      </c>
      <c r="C245" s="24" t="s">
        <v>279</v>
      </c>
      <c r="D245" s="1">
        <v>50</v>
      </c>
      <c r="E245" s="1">
        <v>10</v>
      </c>
      <c r="F245" s="1">
        <v>30</v>
      </c>
      <c r="G245" s="14">
        <v>1</v>
      </c>
      <c r="H245" s="4">
        <v>8</v>
      </c>
      <c r="I245" s="1">
        <v>8</v>
      </c>
      <c r="J245" s="30">
        <v>0</v>
      </c>
      <c r="K245" s="67">
        <v>0.15962035395204999</v>
      </c>
      <c r="L245" s="26"/>
      <c r="P245">
        <f>Table135323316[[#This Row],[UB]]-Table135323316[[#This Row],[LB_swap]]</f>
        <v>0</v>
      </c>
      <c r="Q245">
        <f t="shared" si="3"/>
        <v>0</v>
      </c>
    </row>
    <row r="246" spans="2:17" x14ac:dyDescent="0.35">
      <c r="B246" s="71">
        <v>245</v>
      </c>
      <c r="C246" s="24" t="s">
        <v>280</v>
      </c>
      <c r="D246" s="1">
        <v>50</v>
      </c>
      <c r="E246" s="1">
        <v>10</v>
      </c>
      <c r="F246" s="1">
        <v>30</v>
      </c>
      <c r="G246" s="14">
        <v>1</v>
      </c>
      <c r="H246" s="4">
        <v>7</v>
      </c>
      <c r="I246" s="1">
        <v>7</v>
      </c>
      <c r="J246" s="30">
        <v>0</v>
      </c>
      <c r="K246" s="67">
        <v>0.12607054784893901</v>
      </c>
      <c r="L246" s="26"/>
      <c r="P246">
        <f>Table135323316[[#This Row],[UB]]-Table135323316[[#This Row],[LB_swap]]</f>
        <v>0</v>
      </c>
      <c r="Q246">
        <f t="shared" si="3"/>
        <v>0</v>
      </c>
    </row>
    <row r="247" spans="2:17" x14ac:dyDescent="0.35">
      <c r="B247" s="71">
        <v>246</v>
      </c>
      <c r="C247" s="24" t="s">
        <v>281</v>
      </c>
      <c r="D247" s="1">
        <v>50</v>
      </c>
      <c r="E247" s="1">
        <v>10</v>
      </c>
      <c r="F247" s="1">
        <v>30</v>
      </c>
      <c r="G247" s="14">
        <v>1</v>
      </c>
      <c r="H247" s="4">
        <v>6</v>
      </c>
      <c r="I247" s="1">
        <v>6</v>
      </c>
      <c r="J247" s="30">
        <v>0</v>
      </c>
      <c r="K247" s="67">
        <v>0.130842415615916</v>
      </c>
      <c r="L247" s="26"/>
      <c r="P247">
        <f>Table135323316[[#This Row],[UB]]-Table135323316[[#This Row],[LB_swap]]</f>
        <v>0</v>
      </c>
      <c r="Q247">
        <f t="shared" si="3"/>
        <v>0</v>
      </c>
    </row>
    <row r="248" spans="2:17" x14ac:dyDescent="0.35">
      <c r="B248" s="71">
        <v>247</v>
      </c>
      <c r="C248" s="24" t="s">
        <v>282</v>
      </c>
      <c r="D248" s="1">
        <v>50</v>
      </c>
      <c r="E248" s="1">
        <v>10</v>
      </c>
      <c r="F248" s="1">
        <v>30</v>
      </c>
      <c r="G248" s="14">
        <v>1</v>
      </c>
      <c r="H248" s="4">
        <v>8</v>
      </c>
      <c r="I248" s="1">
        <v>8</v>
      </c>
      <c r="J248" s="30">
        <v>0</v>
      </c>
      <c r="K248" s="67">
        <v>0.199586130678653</v>
      </c>
      <c r="L248" s="26"/>
      <c r="P248">
        <f>Table135323316[[#This Row],[UB]]-Table135323316[[#This Row],[LB_swap]]</f>
        <v>0</v>
      </c>
      <c r="Q248">
        <f t="shared" si="3"/>
        <v>0</v>
      </c>
    </row>
    <row r="249" spans="2:17" x14ac:dyDescent="0.35">
      <c r="B249" s="71">
        <v>248</v>
      </c>
      <c r="C249" s="24" t="s">
        <v>283</v>
      </c>
      <c r="D249" s="1">
        <v>50</v>
      </c>
      <c r="E249" s="1">
        <v>10</v>
      </c>
      <c r="F249" s="1">
        <v>30</v>
      </c>
      <c r="G249" s="14">
        <v>1</v>
      </c>
      <c r="H249" s="4">
        <v>7</v>
      </c>
      <c r="I249" s="1">
        <v>7</v>
      </c>
      <c r="J249" s="30">
        <v>0</v>
      </c>
      <c r="K249" s="67">
        <v>0.28079535625874902</v>
      </c>
      <c r="L249" s="26"/>
      <c r="P249">
        <f>Table135323316[[#This Row],[UB]]-Table135323316[[#This Row],[LB_swap]]</f>
        <v>0</v>
      </c>
      <c r="Q249">
        <f t="shared" si="3"/>
        <v>0</v>
      </c>
    </row>
    <row r="250" spans="2:17" x14ac:dyDescent="0.35">
      <c r="B250" s="71">
        <v>249</v>
      </c>
      <c r="C250" s="24" t="s">
        <v>284</v>
      </c>
      <c r="D250" s="1">
        <v>50</v>
      </c>
      <c r="E250" s="1">
        <v>10</v>
      </c>
      <c r="F250" s="1">
        <v>30</v>
      </c>
      <c r="G250" s="14">
        <v>1</v>
      </c>
      <c r="H250" s="4">
        <v>8</v>
      </c>
      <c r="I250" s="1">
        <v>8</v>
      </c>
      <c r="J250" s="30">
        <v>0</v>
      </c>
      <c r="K250" s="67">
        <v>0.139492992311716</v>
      </c>
      <c r="L250" s="26"/>
      <c r="P250">
        <f>Table135323316[[#This Row],[UB]]-Table135323316[[#This Row],[LB_swap]]</f>
        <v>0</v>
      </c>
      <c r="Q250">
        <f t="shared" si="3"/>
        <v>0</v>
      </c>
    </row>
    <row r="251" spans="2:17" x14ac:dyDescent="0.35">
      <c r="B251" s="71">
        <v>250</v>
      </c>
      <c r="C251" s="24" t="s">
        <v>285</v>
      </c>
      <c r="D251" s="1">
        <v>50</v>
      </c>
      <c r="E251" s="1">
        <v>10</v>
      </c>
      <c r="F251" s="1">
        <v>30</v>
      </c>
      <c r="G251" s="14">
        <v>1</v>
      </c>
      <c r="H251" s="4">
        <v>7</v>
      </c>
      <c r="I251" s="1">
        <v>7</v>
      </c>
      <c r="J251" s="30">
        <v>0</v>
      </c>
      <c r="K251" s="67">
        <v>0.146552069112658</v>
      </c>
      <c r="L251" s="26"/>
      <c r="P251">
        <f>Table135323316[[#This Row],[UB]]-Table135323316[[#This Row],[LB_swap]]</f>
        <v>0</v>
      </c>
      <c r="Q251">
        <f t="shared" si="3"/>
        <v>0</v>
      </c>
    </row>
    <row r="252" spans="2:17" x14ac:dyDescent="0.35">
      <c r="B252" s="71">
        <v>251</v>
      </c>
      <c r="C252" s="24" t="s">
        <v>286</v>
      </c>
      <c r="D252" s="1">
        <v>50</v>
      </c>
      <c r="E252" s="1">
        <v>10</v>
      </c>
      <c r="F252" s="1">
        <v>30</v>
      </c>
      <c r="G252" s="14">
        <v>2</v>
      </c>
      <c r="H252" s="4">
        <v>14</v>
      </c>
      <c r="I252" s="1">
        <v>14</v>
      </c>
      <c r="J252" s="30">
        <v>0</v>
      </c>
      <c r="K252" s="67">
        <v>0.439510207623243</v>
      </c>
      <c r="L252" s="26"/>
      <c r="P252">
        <f>Table135323316[[#This Row],[UB]]-Table135323316[[#This Row],[LB_swap]]</f>
        <v>0</v>
      </c>
      <c r="Q252">
        <f t="shared" si="3"/>
        <v>0</v>
      </c>
    </row>
    <row r="253" spans="2:17" x14ac:dyDescent="0.35">
      <c r="B253" s="71">
        <v>252</v>
      </c>
      <c r="C253" s="24" t="s">
        <v>287</v>
      </c>
      <c r="D253" s="1">
        <v>50</v>
      </c>
      <c r="E253" s="1">
        <v>10</v>
      </c>
      <c r="F253" s="1">
        <v>30</v>
      </c>
      <c r="G253" s="14">
        <v>2</v>
      </c>
      <c r="H253" s="4">
        <v>15</v>
      </c>
      <c r="I253" s="1">
        <v>15</v>
      </c>
      <c r="J253" s="30">
        <v>0</v>
      </c>
      <c r="K253" s="67">
        <v>0.18625849112868301</v>
      </c>
      <c r="L253" s="26"/>
      <c r="P253">
        <f>Table135323316[[#This Row],[UB]]-Table135323316[[#This Row],[LB_swap]]</f>
        <v>0</v>
      </c>
      <c r="Q253">
        <f t="shared" si="3"/>
        <v>0</v>
      </c>
    </row>
    <row r="254" spans="2:17" x14ac:dyDescent="0.35">
      <c r="B254" s="71">
        <v>253</v>
      </c>
      <c r="C254" s="24" t="s">
        <v>288</v>
      </c>
      <c r="D254" s="1">
        <v>50</v>
      </c>
      <c r="E254" s="1">
        <v>10</v>
      </c>
      <c r="F254" s="1">
        <v>30</v>
      </c>
      <c r="G254" s="14">
        <v>2</v>
      </c>
      <c r="H254" s="4">
        <v>12</v>
      </c>
      <c r="I254" s="1">
        <v>12</v>
      </c>
      <c r="J254" s="30">
        <v>0</v>
      </c>
      <c r="K254" s="67">
        <v>0.128954047337174</v>
      </c>
      <c r="L254" s="26"/>
      <c r="P254">
        <f>Table135323316[[#This Row],[UB]]-Table135323316[[#This Row],[LB_swap]]</f>
        <v>0</v>
      </c>
      <c r="Q254">
        <f t="shared" si="3"/>
        <v>0</v>
      </c>
    </row>
    <row r="255" spans="2:17" x14ac:dyDescent="0.35">
      <c r="B255" s="71">
        <v>254</v>
      </c>
      <c r="C255" s="24" t="s">
        <v>289</v>
      </c>
      <c r="D255" s="1">
        <v>50</v>
      </c>
      <c r="E255" s="1">
        <v>10</v>
      </c>
      <c r="F255" s="1">
        <v>30</v>
      </c>
      <c r="G255" s="14">
        <v>2</v>
      </c>
      <c r="H255" s="4">
        <v>13</v>
      </c>
      <c r="I255" s="1">
        <v>13</v>
      </c>
      <c r="J255" s="30">
        <v>0</v>
      </c>
      <c r="K255" s="67">
        <v>0.40031227283179699</v>
      </c>
      <c r="L255" s="26"/>
      <c r="P255">
        <f>Table135323316[[#This Row],[UB]]-Table135323316[[#This Row],[LB_swap]]</f>
        <v>0</v>
      </c>
      <c r="Q255">
        <f t="shared" si="3"/>
        <v>0</v>
      </c>
    </row>
    <row r="256" spans="2:17" x14ac:dyDescent="0.35">
      <c r="B256" s="71">
        <v>255</v>
      </c>
      <c r="C256" s="24" t="s">
        <v>290</v>
      </c>
      <c r="D256" s="1">
        <v>50</v>
      </c>
      <c r="E256" s="1">
        <v>10</v>
      </c>
      <c r="F256" s="1">
        <v>30</v>
      </c>
      <c r="G256" s="14">
        <v>2</v>
      </c>
      <c r="H256" s="4">
        <v>15</v>
      </c>
      <c r="I256" s="1">
        <v>15</v>
      </c>
      <c r="J256" s="30">
        <v>0</v>
      </c>
      <c r="K256" s="67">
        <v>7.2294047102332101E-2</v>
      </c>
      <c r="L256" s="26"/>
      <c r="P256">
        <f>Table135323316[[#This Row],[UB]]-Table135323316[[#This Row],[LB_swap]]</f>
        <v>0</v>
      </c>
      <c r="Q256">
        <f t="shared" si="3"/>
        <v>0</v>
      </c>
    </row>
    <row r="257" spans="2:17" x14ac:dyDescent="0.35">
      <c r="B257" s="71">
        <v>256</v>
      </c>
      <c r="C257" s="24" t="s">
        <v>291</v>
      </c>
      <c r="D257" s="1">
        <v>50</v>
      </c>
      <c r="E257" s="1">
        <v>10</v>
      </c>
      <c r="F257" s="1">
        <v>30</v>
      </c>
      <c r="G257" s="14">
        <v>2</v>
      </c>
      <c r="H257" s="4">
        <v>13</v>
      </c>
      <c r="I257" s="1">
        <v>13</v>
      </c>
      <c r="J257" s="30">
        <v>0</v>
      </c>
      <c r="K257" s="67">
        <v>7.8710788860916994E-2</v>
      </c>
      <c r="L257" s="26"/>
      <c r="P257">
        <f>Table135323316[[#This Row],[UB]]-Table135323316[[#This Row],[LB_swap]]</f>
        <v>0</v>
      </c>
      <c r="Q257">
        <f t="shared" si="3"/>
        <v>0</v>
      </c>
    </row>
    <row r="258" spans="2:17" x14ac:dyDescent="0.35">
      <c r="B258" s="71">
        <v>257</v>
      </c>
      <c r="C258" s="24" t="s">
        <v>292</v>
      </c>
      <c r="D258" s="1">
        <v>50</v>
      </c>
      <c r="E258" s="1">
        <v>10</v>
      </c>
      <c r="F258" s="1">
        <v>30</v>
      </c>
      <c r="G258" s="14">
        <v>2</v>
      </c>
      <c r="H258" s="4">
        <v>14</v>
      </c>
      <c r="I258" s="1">
        <v>14</v>
      </c>
      <c r="J258" s="30">
        <v>0</v>
      </c>
      <c r="K258" s="67">
        <v>6.6100936383008901E-2</v>
      </c>
      <c r="L258" s="26"/>
      <c r="P258">
        <f>Table135323316[[#This Row],[UB]]-Table135323316[[#This Row],[LB_swap]]</f>
        <v>0</v>
      </c>
      <c r="Q258">
        <f t="shared" si="3"/>
        <v>0</v>
      </c>
    </row>
    <row r="259" spans="2:17" x14ac:dyDescent="0.35">
      <c r="B259" s="71">
        <v>258</v>
      </c>
      <c r="C259" s="24" t="s">
        <v>293</v>
      </c>
      <c r="D259" s="1">
        <v>50</v>
      </c>
      <c r="E259" s="1">
        <v>10</v>
      </c>
      <c r="F259" s="1">
        <v>30</v>
      </c>
      <c r="G259" s="14">
        <v>2</v>
      </c>
      <c r="H259" s="4">
        <v>11</v>
      </c>
      <c r="I259" s="1">
        <v>11</v>
      </c>
      <c r="J259" s="30">
        <v>0</v>
      </c>
      <c r="K259" s="67">
        <v>0.10555529594421301</v>
      </c>
      <c r="L259" s="26"/>
      <c r="P259">
        <f>Table135323316[[#This Row],[UB]]-Table135323316[[#This Row],[LB_swap]]</f>
        <v>0</v>
      </c>
      <c r="Q259">
        <f t="shared" ref="Q259:Q322" si="4">IF(P259&gt;2,1,0)</f>
        <v>0</v>
      </c>
    </row>
    <row r="260" spans="2:17" x14ac:dyDescent="0.35">
      <c r="B260" s="71">
        <v>259</v>
      </c>
      <c r="C260" s="24" t="s">
        <v>294</v>
      </c>
      <c r="D260" s="1">
        <v>50</v>
      </c>
      <c r="E260" s="1">
        <v>10</v>
      </c>
      <c r="F260" s="1">
        <v>30</v>
      </c>
      <c r="G260" s="14">
        <v>2</v>
      </c>
      <c r="H260" s="4">
        <v>15</v>
      </c>
      <c r="I260" s="1">
        <v>15</v>
      </c>
      <c r="J260" s="30">
        <v>0</v>
      </c>
      <c r="K260" s="67">
        <v>0.24423631653189601</v>
      </c>
      <c r="L260" s="26"/>
      <c r="P260">
        <f>Table135323316[[#This Row],[UB]]-Table135323316[[#This Row],[LB_swap]]</f>
        <v>0</v>
      </c>
      <c r="Q260">
        <f t="shared" si="4"/>
        <v>0</v>
      </c>
    </row>
    <row r="261" spans="2:17" x14ac:dyDescent="0.35">
      <c r="B261" s="71">
        <v>260</v>
      </c>
      <c r="C261" s="24" t="s">
        <v>295</v>
      </c>
      <c r="D261" s="1">
        <v>50</v>
      </c>
      <c r="E261" s="1">
        <v>10</v>
      </c>
      <c r="F261" s="1">
        <v>30</v>
      </c>
      <c r="G261" s="14">
        <v>2</v>
      </c>
      <c r="H261" s="4">
        <v>15</v>
      </c>
      <c r="I261" s="1">
        <v>15</v>
      </c>
      <c r="J261" s="30">
        <v>0</v>
      </c>
      <c r="K261" s="67">
        <v>7.1299150586128193E-2</v>
      </c>
      <c r="L261" s="26"/>
      <c r="P261">
        <f>Table135323316[[#This Row],[UB]]-Table135323316[[#This Row],[LB_swap]]</f>
        <v>0</v>
      </c>
      <c r="Q261">
        <f t="shared" si="4"/>
        <v>0</v>
      </c>
    </row>
    <row r="262" spans="2:17" x14ac:dyDescent="0.35">
      <c r="B262" s="71">
        <v>261</v>
      </c>
      <c r="C262" s="24" t="s">
        <v>296</v>
      </c>
      <c r="D262" s="1">
        <v>50</v>
      </c>
      <c r="E262" s="1">
        <v>10</v>
      </c>
      <c r="F262" s="1">
        <v>30</v>
      </c>
      <c r="G262" s="14">
        <v>4</v>
      </c>
      <c r="H262" s="4">
        <v>23</v>
      </c>
      <c r="I262" s="1">
        <v>23</v>
      </c>
      <c r="J262" s="30">
        <v>0</v>
      </c>
      <c r="K262" s="67">
        <v>0.35961619205772799</v>
      </c>
      <c r="L262" s="26"/>
      <c r="P262">
        <f>Table135323316[[#This Row],[UB]]-Table135323316[[#This Row],[LB_swap]]</f>
        <v>0</v>
      </c>
      <c r="Q262">
        <f t="shared" si="4"/>
        <v>0</v>
      </c>
    </row>
    <row r="263" spans="2:17" x14ac:dyDescent="0.35">
      <c r="B263" s="71">
        <v>262</v>
      </c>
      <c r="C263" s="24" t="s">
        <v>297</v>
      </c>
      <c r="D263" s="1">
        <v>50</v>
      </c>
      <c r="E263" s="1">
        <v>10</v>
      </c>
      <c r="F263" s="1">
        <v>30</v>
      </c>
      <c r="G263" s="14">
        <v>4</v>
      </c>
      <c r="H263" s="4">
        <v>24</v>
      </c>
      <c r="I263" s="1">
        <v>24</v>
      </c>
      <c r="J263" s="30">
        <v>0</v>
      </c>
      <c r="K263" s="67">
        <v>1.1009106189012501</v>
      </c>
      <c r="L263" s="26"/>
      <c r="P263">
        <f>Table135323316[[#This Row],[UB]]-Table135323316[[#This Row],[LB_swap]]</f>
        <v>0</v>
      </c>
      <c r="Q263">
        <f t="shared" si="4"/>
        <v>0</v>
      </c>
    </row>
    <row r="264" spans="2:17" x14ac:dyDescent="0.35">
      <c r="B264" s="71">
        <v>263</v>
      </c>
      <c r="C264" s="24" t="s">
        <v>298</v>
      </c>
      <c r="D264" s="1">
        <v>50</v>
      </c>
      <c r="E264" s="1">
        <v>10</v>
      </c>
      <c r="F264" s="1">
        <v>30</v>
      </c>
      <c r="G264" s="14">
        <v>4</v>
      </c>
      <c r="H264" s="4">
        <v>25</v>
      </c>
      <c r="I264" s="1">
        <v>25</v>
      </c>
      <c r="J264" s="30">
        <v>0</v>
      </c>
      <c r="K264" s="67">
        <v>1.4001140445470801</v>
      </c>
      <c r="L264" s="26"/>
      <c r="P264">
        <f>Table135323316[[#This Row],[UB]]-Table135323316[[#This Row],[LB_swap]]</f>
        <v>0</v>
      </c>
      <c r="Q264">
        <f t="shared" si="4"/>
        <v>0</v>
      </c>
    </row>
    <row r="265" spans="2:17" x14ac:dyDescent="0.35">
      <c r="B265" s="71">
        <v>264</v>
      </c>
      <c r="C265" s="24" t="s">
        <v>299</v>
      </c>
      <c r="D265" s="1">
        <v>50</v>
      </c>
      <c r="E265" s="1">
        <v>10</v>
      </c>
      <c r="F265" s="1">
        <v>30</v>
      </c>
      <c r="G265" s="14">
        <v>4</v>
      </c>
      <c r="H265" s="4">
        <v>23</v>
      </c>
      <c r="I265" s="1">
        <v>23</v>
      </c>
      <c r="J265" s="30">
        <v>0</v>
      </c>
      <c r="K265" s="67">
        <v>0.82316458970308304</v>
      </c>
      <c r="L265" s="26"/>
      <c r="P265">
        <f>Table135323316[[#This Row],[UB]]-Table135323316[[#This Row],[LB_swap]]</f>
        <v>0</v>
      </c>
      <c r="Q265">
        <f t="shared" si="4"/>
        <v>0</v>
      </c>
    </row>
    <row r="266" spans="2:17" x14ac:dyDescent="0.35">
      <c r="B266" s="71">
        <v>265</v>
      </c>
      <c r="C266" s="24" t="s">
        <v>300</v>
      </c>
      <c r="D266" s="1">
        <v>50</v>
      </c>
      <c r="E266" s="1">
        <v>10</v>
      </c>
      <c r="F266" s="1">
        <v>30</v>
      </c>
      <c r="G266" s="14">
        <v>4</v>
      </c>
      <c r="H266" s="4">
        <v>23</v>
      </c>
      <c r="I266" s="1">
        <v>23</v>
      </c>
      <c r="J266" s="30">
        <v>0</v>
      </c>
      <c r="K266" s="67">
        <v>0.52986514009535302</v>
      </c>
      <c r="L266" s="26"/>
      <c r="P266">
        <f>Table135323316[[#This Row],[UB]]-Table135323316[[#This Row],[LB_swap]]</f>
        <v>0</v>
      </c>
      <c r="Q266">
        <f t="shared" si="4"/>
        <v>0</v>
      </c>
    </row>
    <row r="267" spans="2:17" ht="15" thickBot="1" x14ac:dyDescent="0.4">
      <c r="B267" s="71">
        <v>266</v>
      </c>
      <c r="C267" s="24" t="s">
        <v>301</v>
      </c>
      <c r="D267" s="1">
        <v>50</v>
      </c>
      <c r="E267" s="1">
        <v>10</v>
      </c>
      <c r="F267" s="1">
        <v>30</v>
      </c>
      <c r="G267" s="14">
        <v>4</v>
      </c>
      <c r="H267" s="4">
        <v>23</v>
      </c>
      <c r="I267" s="1">
        <v>23</v>
      </c>
      <c r="J267" s="30">
        <v>0</v>
      </c>
      <c r="K267" s="67">
        <v>1.39831731840968</v>
      </c>
      <c r="L267" s="26"/>
      <c r="P267">
        <f>Table135323316[[#This Row],[UB]]-Table135323316[[#This Row],[LB_swap]]</f>
        <v>0</v>
      </c>
      <c r="Q267">
        <f t="shared" si="4"/>
        <v>0</v>
      </c>
    </row>
    <row r="268" spans="2:17" ht="16" thickBot="1" x14ac:dyDescent="0.4">
      <c r="B268" s="71">
        <v>267</v>
      </c>
      <c r="C268" s="24" t="s">
        <v>302</v>
      </c>
      <c r="D268" s="1">
        <v>50</v>
      </c>
      <c r="E268" s="1">
        <v>10</v>
      </c>
      <c r="F268" s="1">
        <v>30</v>
      </c>
      <c r="G268" s="14">
        <v>4</v>
      </c>
      <c r="H268" s="4">
        <v>25</v>
      </c>
      <c r="I268" s="1">
        <v>25</v>
      </c>
      <c r="J268" s="30">
        <v>0</v>
      </c>
      <c r="K268" s="67">
        <v>2.4135544653981902</v>
      </c>
      <c r="L268" s="26"/>
      <c r="M268" s="17" t="s">
        <v>191</v>
      </c>
      <c r="N268" s="18" t="s">
        <v>192</v>
      </c>
      <c r="O268" s="20" t="s">
        <v>193</v>
      </c>
      <c r="P268">
        <f>Table135323316[[#This Row],[UB]]-Table135323316[[#This Row],[LB_swap]]</f>
        <v>0</v>
      </c>
      <c r="Q268">
        <f t="shared" si="4"/>
        <v>0</v>
      </c>
    </row>
    <row r="269" spans="2:17" ht="19" thickBot="1" x14ac:dyDescent="0.5">
      <c r="B269" s="71">
        <v>268</v>
      </c>
      <c r="C269" s="24" t="s">
        <v>303</v>
      </c>
      <c r="D269" s="1">
        <v>50</v>
      </c>
      <c r="E269" s="1">
        <v>10</v>
      </c>
      <c r="F269" s="1">
        <v>30</v>
      </c>
      <c r="G269" s="14">
        <v>4</v>
      </c>
      <c r="H269" s="4">
        <v>21</v>
      </c>
      <c r="I269" s="1">
        <v>21</v>
      </c>
      <c r="J269" s="30">
        <v>0</v>
      </c>
      <c r="K269" s="67">
        <v>1.01852745562791</v>
      </c>
      <c r="L269" s="26"/>
      <c r="M269" s="7">
        <f>COUNTIF(J182:J271,"=0")</f>
        <v>90</v>
      </c>
      <c r="N269" s="29">
        <f>AVERAGE(J182:J271)</f>
        <v>0</v>
      </c>
      <c r="O269" s="111">
        <f>AVERAGE(K182:K271)</f>
        <v>0.64885116515474106</v>
      </c>
      <c r="P269">
        <f>Table135323316[[#This Row],[UB]]-Table135323316[[#This Row],[LB_swap]]</f>
        <v>0</v>
      </c>
      <c r="Q269">
        <f t="shared" si="4"/>
        <v>0</v>
      </c>
    </row>
    <row r="270" spans="2:17" ht="19" thickBot="1" x14ac:dyDescent="0.5">
      <c r="B270" s="71">
        <v>269</v>
      </c>
      <c r="C270" s="24" t="s">
        <v>304</v>
      </c>
      <c r="D270" s="1">
        <v>50</v>
      </c>
      <c r="E270" s="1">
        <v>10</v>
      </c>
      <c r="F270" s="1">
        <v>30</v>
      </c>
      <c r="G270" s="14">
        <v>4</v>
      </c>
      <c r="H270" s="4">
        <v>27</v>
      </c>
      <c r="I270" s="1">
        <v>27</v>
      </c>
      <c r="J270" s="30">
        <v>0</v>
      </c>
      <c r="K270" s="67">
        <v>7.18525929190218</v>
      </c>
      <c r="L270" s="26"/>
      <c r="M270" s="7"/>
      <c r="N270" s="29" t="e">
        <f>AVERAGEIF(J182:J271,"&gt;0")</f>
        <v>#DIV/0!</v>
      </c>
      <c r="O270" s="112">
        <f>AVERAGEIF(J182:J271,"=0",K182:K271)</f>
        <v>0.64885116515474106</v>
      </c>
      <c r="P270">
        <f>Table135323316[[#This Row],[UB]]-Table135323316[[#This Row],[LB_swap]]</f>
        <v>0</v>
      </c>
      <c r="Q270">
        <f t="shared" si="4"/>
        <v>0</v>
      </c>
    </row>
    <row r="271" spans="2:17" ht="19" thickBot="1" x14ac:dyDescent="0.5">
      <c r="B271" s="71">
        <v>270</v>
      </c>
      <c r="C271" s="24" t="s">
        <v>305</v>
      </c>
      <c r="D271" s="15">
        <v>50</v>
      </c>
      <c r="E271" s="15">
        <v>10</v>
      </c>
      <c r="F271" s="15">
        <v>30</v>
      </c>
      <c r="G271" s="16">
        <v>4</v>
      </c>
      <c r="H271" s="6">
        <v>22</v>
      </c>
      <c r="I271" s="15">
        <v>22</v>
      </c>
      <c r="J271" s="57">
        <v>0</v>
      </c>
      <c r="K271" s="68">
        <v>0.377129696309566</v>
      </c>
      <c r="L271" s="26"/>
      <c r="M271" s="92" t="s">
        <v>197</v>
      </c>
      <c r="N271" s="93">
        <f>MAX(J182:J271)</f>
        <v>0</v>
      </c>
      <c r="O271" s="113"/>
      <c r="P271">
        <f>Table135323316[[#This Row],[UB]]-Table135323316[[#This Row],[LB_swap]]</f>
        <v>0</v>
      </c>
      <c r="Q271">
        <f t="shared" si="4"/>
        <v>0</v>
      </c>
    </row>
    <row r="272" spans="2:17" x14ac:dyDescent="0.35">
      <c r="B272" s="71">
        <v>271</v>
      </c>
      <c r="C272" s="23" t="s">
        <v>306</v>
      </c>
      <c r="D272" s="1">
        <v>100</v>
      </c>
      <c r="E272" s="1">
        <v>2</v>
      </c>
      <c r="F272" s="1">
        <v>10</v>
      </c>
      <c r="G272" s="14">
        <v>1</v>
      </c>
      <c r="H272" s="5">
        <v>14</v>
      </c>
      <c r="I272" s="12">
        <v>14</v>
      </c>
      <c r="J272" s="58">
        <v>0</v>
      </c>
      <c r="K272" s="66">
        <v>0.38072930648922898</v>
      </c>
      <c r="L272" s="26"/>
      <c r="P272">
        <f>Table135323316[[#This Row],[UB]]-Table135323316[[#This Row],[LB_swap]]</f>
        <v>0</v>
      </c>
      <c r="Q272">
        <f t="shared" si="4"/>
        <v>0</v>
      </c>
    </row>
    <row r="273" spans="2:17" x14ac:dyDescent="0.35">
      <c r="B273" s="71">
        <v>272</v>
      </c>
      <c r="C273" s="24" t="s">
        <v>307</v>
      </c>
      <c r="D273" s="1">
        <v>100</v>
      </c>
      <c r="E273" s="1">
        <v>2</v>
      </c>
      <c r="F273" s="1">
        <v>10</v>
      </c>
      <c r="G273" s="14">
        <v>1</v>
      </c>
      <c r="H273" s="4">
        <v>13</v>
      </c>
      <c r="I273" s="1">
        <v>13</v>
      </c>
      <c r="J273" s="30">
        <v>0</v>
      </c>
      <c r="K273" s="67">
        <v>0.35967202298343098</v>
      </c>
      <c r="L273" s="26"/>
      <c r="P273">
        <f>Table135323316[[#This Row],[UB]]-Table135323316[[#This Row],[LB_swap]]</f>
        <v>0</v>
      </c>
      <c r="Q273">
        <f t="shared" si="4"/>
        <v>0</v>
      </c>
    </row>
    <row r="274" spans="2:17" x14ac:dyDescent="0.35">
      <c r="B274" s="71">
        <v>273</v>
      </c>
      <c r="C274" s="24" t="s">
        <v>308</v>
      </c>
      <c r="D274" s="1">
        <v>100</v>
      </c>
      <c r="E274" s="1">
        <v>2</v>
      </c>
      <c r="F274" s="1">
        <v>10</v>
      </c>
      <c r="G274" s="14">
        <v>1</v>
      </c>
      <c r="H274" s="4">
        <v>13</v>
      </c>
      <c r="I274" s="1">
        <v>13</v>
      </c>
      <c r="J274" s="30">
        <v>0</v>
      </c>
      <c r="K274" s="67">
        <v>0.44465119577944201</v>
      </c>
      <c r="L274" s="26"/>
      <c r="P274">
        <f>Table135323316[[#This Row],[UB]]-Table135323316[[#This Row],[LB_swap]]</f>
        <v>0</v>
      </c>
      <c r="Q274">
        <f t="shared" si="4"/>
        <v>0</v>
      </c>
    </row>
    <row r="275" spans="2:17" x14ac:dyDescent="0.35">
      <c r="B275" s="71">
        <v>274</v>
      </c>
      <c r="C275" s="24" t="s">
        <v>309</v>
      </c>
      <c r="D275" s="1">
        <v>100</v>
      </c>
      <c r="E275" s="1">
        <v>2</v>
      </c>
      <c r="F275" s="1">
        <v>10</v>
      </c>
      <c r="G275" s="14">
        <v>1</v>
      </c>
      <c r="H275" s="4">
        <v>15</v>
      </c>
      <c r="I275" s="1">
        <v>15</v>
      </c>
      <c r="J275" s="30">
        <v>0</v>
      </c>
      <c r="K275" s="67">
        <v>0.454464592039585</v>
      </c>
      <c r="L275" s="26"/>
      <c r="P275">
        <f>Table135323316[[#This Row],[UB]]-Table135323316[[#This Row],[LB_swap]]</f>
        <v>0</v>
      </c>
      <c r="Q275">
        <f t="shared" si="4"/>
        <v>0</v>
      </c>
    </row>
    <row r="276" spans="2:17" x14ac:dyDescent="0.35">
      <c r="B276" s="71">
        <v>275</v>
      </c>
      <c r="C276" s="24" t="s">
        <v>310</v>
      </c>
      <c r="D276" s="1">
        <v>100</v>
      </c>
      <c r="E276" s="1">
        <v>2</v>
      </c>
      <c r="F276" s="1">
        <v>10</v>
      </c>
      <c r="G276" s="14">
        <v>1</v>
      </c>
      <c r="H276" s="4">
        <v>14</v>
      </c>
      <c r="I276" s="1">
        <v>14</v>
      </c>
      <c r="J276" s="30">
        <v>0</v>
      </c>
      <c r="K276" s="67">
        <v>0.395113244652748</v>
      </c>
      <c r="L276" s="26"/>
      <c r="P276">
        <f>Table135323316[[#This Row],[UB]]-Table135323316[[#This Row],[LB_swap]]</f>
        <v>0</v>
      </c>
      <c r="Q276">
        <f t="shared" si="4"/>
        <v>0</v>
      </c>
    </row>
    <row r="277" spans="2:17" x14ac:dyDescent="0.35">
      <c r="B277" s="71">
        <v>276</v>
      </c>
      <c r="C277" s="24" t="s">
        <v>311</v>
      </c>
      <c r="D277" s="1">
        <v>100</v>
      </c>
      <c r="E277" s="1">
        <v>2</v>
      </c>
      <c r="F277" s="1">
        <v>10</v>
      </c>
      <c r="G277" s="14">
        <v>1</v>
      </c>
      <c r="H277" s="4">
        <v>14</v>
      </c>
      <c r="I277" s="1">
        <v>14</v>
      </c>
      <c r="J277" s="30">
        <v>0</v>
      </c>
      <c r="K277" s="67">
        <v>0.68804671987891197</v>
      </c>
      <c r="L277" s="26"/>
      <c r="P277">
        <f>Table135323316[[#This Row],[UB]]-Table135323316[[#This Row],[LB_swap]]</f>
        <v>0</v>
      </c>
      <c r="Q277">
        <f t="shared" si="4"/>
        <v>0</v>
      </c>
    </row>
    <row r="278" spans="2:17" x14ac:dyDescent="0.35">
      <c r="B278" s="71">
        <v>277</v>
      </c>
      <c r="C278" s="24" t="s">
        <v>312</v>
      </c>
      <c r="D278" s="1">
        <v>100</v>
      </c>
      <c r="E278" s="1">
        <v>2</v>
      </c>
      <c r="F278" s="1">
        <v>10</v>
      </c>
      <c r="G278" s="14">
        <v>1</v>
      </c>
      <c r="H278" s="4">
        <v>15</v>
      </c>
      <c r="I278" s="1">
        <v>15</v>
      </c>
      <c r="J278" s="30">
        <v>0</v>
      </c>
      <c r="K278" s="67">
        <v>0.36394729092717099</v>
      </c>
      <c r="L278" s="26"/>
      <c r="P278">
        <f>Table135323316[[#This Row],[UB]]-Table135323316[[#This Row],[LB_swap]]</f>
        <v>0</v>
      </c>
      <c r="Q278">
        <f t="shared" si="4"/>
        <v>0</v>
      </c>
    </row>
    <row r="279" spans="2:17" x14ac:dyDescent="0.35">
      <c r="B279" s="71">
        <v>278</v>
      </c>
      <c r="C279" s="24" t="s">
        <v>313</v>
      </c>
      <c r="D279" s="1">
        <v>100</v>
      </c>
      <c r="E279" s="1">
        <v>2</v>
      </c>
      <c r="F279" s="1">
        <v>10</v>
      </c>
      <c r="G279" s="14">
        <v>1</v>
      </c>
      <c r="H279" s="4">
        <v>14</v>
      </c>
      <c r="I279" s="1">
        <v>14</v>
      </c>
      <c r="J279" s="30">
        <v>0</v>
      </c>
      <c r="K279" s="67">
        <v>0.94659593887627103</v>
      </c>
      <c r="L279" s="26"/>
      <c r="P279">
        <f>Table135323316[[#This Row],[UB]]-Table135323316[[#This Row],[LB_swap]]</f>
        <v>0</v>
      </c>
      <c r="Q279">
        <f t="shared" si="4"/>
        <v>0</v>
      </c>
    </row>
    <row r="280" spans="2:17" x14ac:dyDescent="0.35">
      <c r="B280" s="71">
        <v>279</v>
      </c>
      <c r="C280" s="24" t="s">
        <v>314</v>
      </c>
      <c r="D280" s="1">
        <v>100</v>
      </c>
      <c r="E280" s="1">
        <v>2</v>
      </c>
      <c r="F280" s="1">
        <v>10</v>
      </c>
      <c r="G280" s="14">
        <v>1</v>
      </c>
      <c r="H280" s="4">
        <v>13</v>
      </c>
      <c r="I280" s="1">
        <v>13</v>
      </c>
      <c r="J280" s="30">
        <v>0</v>
      </c>
      <c r="K280" s="67">
        <v>0.43444876931607701</v>
      </c>
      <c r="L280" s="26"/>
      <c r="P280">
        <f>Table135323316[[#This Row],[UB]]-Table135323316[[#This Row],[LB_swap]]</f>
        <v>0</v>
      </c>
      <c r="Q280">
        <f t="shared" si="4"/>
        <v>0</v>
      </c>
    </row>
    <row r="281" spans="2:17" x14ac:dyDescent="0.35">
      <c r="B281" s="71">
        <v>280</v>
      </c>
      <c r="C281" s="24" t="s">
        <v>315</v>
      </c>
      <c r="D281" s="1">
        <v>100</v>
      </c>
      <c r="E281" s="1">
        <v>2</v>
      </c>
      <c r="F281" s="1">
        <v>10</v>
      </c>
      <c r="G281" s="14">
        <v>1</v>
      </c>
      <c r="H281" s="4">
        <v>14</v>
      </c>
      <c r="I281" s="1">
        <v>14</v>
      </c>
      <c r="J281" s="30">
        <v>0</v>
      </c>
      <c r="K281" s="67">
        <v>0.50357009097933703</v>
      </c>
      <c r="L281" s="26"/>
      <c r="P281">
        <f>Table135323316[[#This Row],[UB]]-Table135323316[[#This Row],[LB_swap]]</f>
        <v>0</v>
      </c>
      <c r="Q281">
        <f t="shared" si="4"/>
        <v>0</v>
      </c>
    </row>
    <row r="282" spans="2:17" x14ac:dyDescent="0.35">
      <c r="B282" s="71">
        <v>281</v>
      </c>
      <c r="C282" s="24" t="s">
        <v>316</v>
      </c>
      <c r="D282" s="1">
        <v>100</v>
      </c>
      <c r="E282" s="1">
        <v>2</v>
      </c>
      <c r="F282" s="1">
        <v>10</v>
      </c>
      <c r="G282" s="14">
        <v>2</v>
      </c>
      <c r="H282" s="4">
        <v>26</v>
      </c>
      <c r="I282" s="1">
        <v>26</v>
      </c>
      <c r="J282" s="30">
        <v>0</v>
      </c>
      <c r="K282" s="67">
        <v>0.862274289131164</v>
      </c>
      <c r="L282" s="26"/>
      <c r="P282">
        <f>Table135323316[[#This Row],[UB]]-Table135323316[[#This Row],[LB_swap]]</f>
        <v>0</v>
      </c>
      <c r="Q282">
        <f t="shared" si="4"/>
        <v>0</v>
      </c>
    </row>
    <row r="283" spans="2:17" x14ac:dyDescent="0.35">
      <c r="B283" s="71">
        <v>282</v>
      </c>
      <c r="C283" s="24" t="s">
        <v>317</v>
      </c>
      <c r="D283" s="1">
        <v>100</v>
      </c>
      <c r="E283" s="1">
        <v>2</v>
      </c>
      <c r="F283" s="1">
        <v>10</v>
      </c>
      <c r="G283" s="14">
        <v>2</v>
      </c>
      <c r="H283" s="4">
        <v>27</v>
      </c>
      <c r="I283" s="1">
        <v>27</v>
      </c>
      <c r="J283" s="30">
        <v>0</v>
      </c>
      <c r="K283" s="67">
        <v>0.73331696167588201</v>
      </c>
      <c r="L283" s="26"/>
      <c r="P283">
        <f>Table135323316[[#This Row],[UB]]-Table135323316[[#This Row],[LB_swap]]</f>
        <v>0</v>
      </c>
      <c r="Q283">
        <f t="shared" si="4"/>
        <v>0</v>
      </c>
    </row>
    <row r="284" spans="2:17" x14ac:dyDescent="0.35">
      <c r="B284" s="71">
        <v>283</v>
      </c>
      <c r="C284" s="24" t="s">
        <v>318</v>
      </c>
      <c r="D284" s="1">
        <v>100</v>
      </c>
      <c r="E284" s="1">
        <v>2</v>
      </c>
      <c r="F284" s="1">
        <v>10</v>
      </c>
      <c r="G284" s="14">
        <v>2</v>
      </c>
      <c r="H284" s="4">
        <v>27</v>
      </c>
      <c r="I284" s="1">
        <v>27</v>
      </c>
      <c r="J284" s="30">
        <v>0</v>
      </c>
      <c r="K284" s="67">
        <v>1.38812330551445</v>
      </c>
      <c r="L284" s="26"/>
      <c r="P284">
        <f>Table135323316[[#This Row],[UB]]-Table135323316[[#This Row],[LB_swap]]</f>
        <v>0</v>
      </c>
      <c r="Q284">
        <f t="shared" si="4"/>
        <v>0</v>
      </c>
    </row>
    <row r="285" spans="2:17" x14ac:dyDescent="0.35">
      <c r="B285" s="71">
        <v>284</v>
      </c>
      <c r="C285" s="24" t="s">
        <v>319</v>
      </c>
      <c r="D285" s="1">
        <v>100</v>
      </c>
      <c r="E285" s="1">
        <v>2</v>
      </c>
      <c r="F285" s="1">
        <v>10</v>
      </c>
      <c r="G285" s="14">
        <v>2</v>
      </c>
      <c r="H285" s="4">
        <v>24</v>
      </c>
      <c r="I285" s="1">
        <v>24</v>
      </c>
      <c r="J285" s="30">
        <v>0</v>
      </c>
      <c r="K285" s="67">
        <v>0.82753126882016603</v>
      </c>
      <c r="L285" s="26"/>
      <c r="P285">
        <f>Table135323316[[#This Row],[UB]]-Table135323316[[#This Row],[LB_swap]]</f>
        <v>0</v>
      </c>
      <c r="Q285">
        <f t="shared" si="4"/>
        <v>0</v>
      </c>
    </row>
    <row r="286" spans="2:17" x14ac:dyDescent="0.35">
      <c r="B286" s="71">
        <v>285</v>
      </c>
      <c r="C286" s="24" t="s">
        <v>320</v>
      </c>
      <c r="D286" s="1">
        <v>100</v>
      </c>
      <c r="E286" s="1">
        <v>2</v>
      </c>
      <c r="F286" s="1">
        <v>10</v>
      </c>
      <c r="G286" s="14">
        <v>2</v>
      </c>
      <c r="H286" s="4">
        <v>26</v>
      </c>
      <c r="I286" s="1">
        <v>26</v>
      </c>
      <c r="J286" s="30">
        <v>0</v>
      </c>
      <c r="K286" s="67">
        <v>0.28205598890781403</v>
      </c>
      <c r="L286" s="26"/>
      <c r="P286">
        <f>Table135323316[[#This Row],[UB]]-Table135323316[[#This Row],[LB_swap]]</f>
        <v>0</v>
      </c>
      <c r="Q286">
        <f t="shared" si="4"/>
        <v>0</v>
      </c>
    </row>
    <row r="287" spans="2:17" x14ac:dyDescent="0.35">
      <c r="B287" s="71">
        <v>286</v>
      </c>
      <c r="C287" s="24" t="s">
        <v>321</v>
      </c>
      <c r="D287" s="1">
        <v>100</v>
      </c>
      <c r="E287" s="1">
        <v>2</v>
      </c>
      <c r="F287" s="1">
        <v>10</v>
      </c>
      <c r="G287" s="14">
        <v>2</v>
      </c>
      <c r="H287" s="4">
        <v>25</v>
      </c>
      <c r="I287" s="1">
        <v>25</v>
      </c>
      <c r="J287" s="30">
        <v>0</v>
      </c>
      <c r="K287" s="67">
        <v>0.53075674735009604</v>
      </c>
      <c r="L287" s="26"/>
      <c r="P287">
        <f>Table135323316[[#This Row],[UB]]-Table135323316[[#This Row],[LB_swap]]</f>
        <v>0</v>
      </c>
      <c r="Q287">
        <f t="shared" si="4"/>
        <v>0</v>
      </c>
    </row>
    <row r="288" spans="2:17" x14ac:dyDescent="0.35">
      <c r="B288" s="71">
        <v>287</v>
      </c>
      <c r="C288" s="24" t="s">
        <v>322</v>
      </c>
      <c r="D288" s="1">
        <v>100</v>
      </c>
      <c r="E288" s="1">
        <v>2</v>
      </c>
      <c r="F288" s="1">
        <v>10</v>
      </c>
      <c r="G288" s="14">
        <v>2</v>
      </c>
      <c r="H288" s="4">
        <v>27</v>
      </c>
      <c r="I288" s="1">
        <v>27</v>
      </c>
      <c r="J288" s="30">
        <v>0</v>
      </c>
      <c r="K288" s="67">
        <v>0.28645819239318299</v>
      </c>
      <c r="L288" s="26"/>
      <c r="P288">
        <f>Table135323316[[#This Row],[UB]]-Table135323316[[#This Row],[LB_swap]]</f>
        <v>0</v>
      </c>
      <c r="Q288">
        <f t="shared" si="4"/>
        <v>0</v>
      </c>
    </row>
    <row r="289" spans="2:17" x14ac:dyDescent="0.35">
      <c r="B289" s="71">
        <v>288</v>
      </c>
      <c r="C289" s="24" t="s">
        <v>323</v>
      </c>
      <c r="D289" s="1">
        <v>100</v>
      </c>
      <c r="E289" s="1">
        <v>2</v>
      </c>
      <c r="F289" s="1">
        <v>10</v>
      </c>
      <c r="G289" s="14">
        <v>2</v>
      </c>
      <c r="H289" s="4">
        <v>25</v>
      </c>
      <c r="I289" s="1">
        <v>25</v>
      </c>
      <c r="J289" s="30">
        <v>0</v>
      </c>
      <c r="K289" s="67">
        <v>1.8541266750544301</v>
      </c>
      <c r="L289" s="26"/>
      <c r="P289">
        <f>Table135323316[[#This Row],[UB]]-Table135323316[[#This Row],[LB_swap]]</f>
        <v>0</v>
      </c>
      <c r="Q289">
        <f t="shared" si="4"/>
        <v>0</v>
      </c>
    </row>
    <row r="290" spans="2:17" x14ac:dyDescent="0.35">
      <c r="B290" s="71">
        <v>289</v>
      </c>
      <c r="C290" s="24" t="s">
        <v>324</v>
      </c>
      <c r="D290" s="1">
        <v>100</v>
      </c>
      <c r="E290" s="1">
        <v>2</v>
      </c>
      <c r="F290" s="1">
        <v>10</v>
      </c>
      <c r="G290" s="14">
        <v>2</v>
      </c>
      <c r="H290" s="4">
        <v>25</v>
      </c>
      <c r="I290" s="1">
        <v>25</v>
      </c>
      <c r="J290" s="30">
        <v>0</v>
      </c>
      <c r="K290" s="67">
        <v>1.44924261607229</v>
      </c>
      <c r="L290" s="26"/>
      <c r="P290">
        <f>Table135323316[[#This Row],[UB]]-Table135323316[[#This Row],[LB_swap]]</f>
        <v>0</v>
      </c>
      <c r="Q290">
        <f t="shared" si="4"/>
        <v>0</v>
      </c>
    </row>
    <row r="291" spans="2:17" x14ac:dyDescent="0.35">
      <c r="B291" s="71">
        <v>290</v>
      </c>
      <c r="C291" s="24" t="s">
        <v>325</v>
      </c>
      <c r="D291" s="1">
        <v>100</v>
      </c>
      <c r="E291" s="1">
        <v>2</v>
      </c>
      <c r="F291" s="1">
        <v>10</v>
      </c>
      <c r="G291" s="14">
        <v>2</v>
      </c>
      <c r="H291" s="4">
        <v>26</v>
      </c>
      <c r="I291" s="1">
        <v>26</v>
      </c>
      <c r="J291" s="30">
        <v>0</v>
      </c>
      <c r="K291" s="67">
        <v>0.65540489181876105</v>
      </c>
      <c r="L291" s="26"/>
      <c r="P291">
        <f>Table135323316[[#This Row],[UB]]-Table135323316[[#This Row],[LB_swap]]</f>
        <v>0</v>
      </c>
      <c r="Q291">
        <f t="shared" si="4"/>
        <v>0</v>
      </c>
    </row>
    <row r="292" spans="2:17" x14ac:dyDescent="0.35">
      <c r="B292" s="71">
        <v>291</v>
      </c>
      <c r="C292" s="24" t="s">
        <v>326</v>
      </c>
      <c r="D292" s="1">
        <v>100</v>
      </c>
      <c r="E292" s="1">
        <v>2</v>
      </c>
      <c r="F292" s="1">
        <v>10</v>
      </c>
      <c r="G292" s="14">
        <v>4</v>
      </c>
      <c r="H292" s="4">
        <v>48</v>
      </c>
      <c r="I292" s="1">
        <v>48</v>
      </c>
      <c r="J292" s="30">
        <v>0</v>
      </c>
      <c r="K292" s="67">
        <v>9.0663165599107707</v>
      </c>
      <c r="L292" s="26"/>
      <c r="P292">
        <f>Table135323316[[#This Row],[UB]]-Table135323316[[#This Row],[LB_swap]]</f>
        <v>0</v>
      </c>
      <c r="Q292">
        <f t="shared" si="4"/>
        <v>0</v>
      </c>
    </row>
    <row r="293" spans="2:17" x14ac:dyDescent="0.35">
      <c r="B293" s="71">
        <v>292</v>
      </c>
      <c r="C293" s="24" t="s">
        <v>327</v>
      </c>
      <c r="D293" s="1">
        <v>100</v>
      </c>
      <c r="E293" s="1">
        <v>2</v>
      </c>
      <c r="F293" s="1">
        <v>10</v>
      </c>
      <c r="G293" s="14">
        <v>4</v>
      </c>
      <c r="H293" s="4">
        <v>50</v>
      </c>
      <c r="I293" s="1">
        <v>50</v>
      </c>
      <c r="J293" s="30">
        <v>0</v>
      </c>
      <c r="K293" s="67">
        <v>4.6166122816503004</v>
      </c>
      <c r="L293" s="26"/>
      <c r="P293">
        <f>Table135323316[[#This Row],[UB]]-Table135323316[[#This Row],[LB_swap]]</f>
        <v>0</v>
      </c>
      <c r="Q293">
        <f t="shared" si="4"/>
        <v>0</v>
      </c>
    </row>
    <row r="294" spans="2:17" x14ac:dyDescent="0.35">
      <c r="B294" s="71">
        <v>293</v>
      </c>
      <c r="C294" s="24" t="s">
        <v>328</v>
      </c>
      <c r="D294" s="1">
        <v>100</v>
      </c>
      <c r="E294" s="1">
        <v>2</v>
      </c>
      <c r="F294" s="1">
        <v>10</v>
      </c>
      <c r="G294" s="14">
        <v>4</v>
      </c>
      <c r="H294" s="4">
        <v>46</v>
      </c>
      <c r="I294" s="1">
        <v>46</v>
      </c>
      <c r="J294" s="30">
        <v>0</v>
      </c>
      <c r="K294" s="67">
        <v>4.9424504190683303</v>
      </c>
      <c r="L294" s="26"/>
      <c r="P294">
        <f>Table135323316[[#This Row],[UB]]-Table135323316[[#This Row],[LB_swap]]</f>
        <v>0</v>
      </c>
      <c r="Q294">
        <f t="shared" si="4"/>
        <v>0</v>
      </c>
    </row>
    <row r="295" spans="2:17" x14ac:dyDescent="0.35">
      <c r="B295" s="71">
        <v>294</v>
      </c>
      <c r="C295" s="24" t="s">
        <v>329</v>
      </c>
      <c r="D295" s="1">
        <v>100</v>
      </c>
      <c r="E295" s="1">
        <v>2</v>
      </c>
      <c r="F295" s="1">
        <v>10</v>
      </c>
      <c r="G295" s="14">
        <v>4</v>
      </c>
      <c r="H295" s="4">
        <v>42</v>
      </c>
      <c r="I295" s="1">
        <v>42</v>
      </c>
      <c r="J295" s="30">
        <v>0</v>
      </c>
      <c r="K295" s="67">
        <v>6.2866177149116904</v>
      </c>
      <c r="L295" s="26"/>
      <c r="P295">
        <f>Table135323316[[#This Row],[UB]]-Table135323316[[#This Row],[LB_swap]]</f>
        <v>0</v>
      </c>
      <c r="Q295">
        <f t="shared" si="4"/>
        <v>0</v>
      </c>
    </row>
    <row r="296" spans="2:17" x14ac:dyDescent="0.35">
      <c r="B296" s="71">
        <v>295</v>
      </c>
      <c r="C296" s="24" t="s">
        <v>330</v>
      </c>
      <c r="D296" s="1">
        <v>100</v>
      </c>
      <c r="E296" s="1">
        <v>2</v>
      </c>
      <c r="F296" s="1">
        <v>10</v>
      </c>
      <c r="G296" s="14">
        <v>4</v>
      </c>
      <c r="H296" s="4">
        <v>42</v>
      </c>
      <c r="I296" s="1">
        <v>41</v>
      </c>
      <c r="J296" s="30">
        <v>2.4390243902439001E-2</v>
      </c>
      <c r="K296" s="67">
        <v>607.53826715610899</v>
      </c>
      <c r="L296" s="26"/>
      <c r="P296">
        <f>Table135323316[[#This Row],[UB]]-Table135323316[[#This Row],[LB_swap]]</f>
        <v>1</v>
      </c>
      <c r="Q296">
        <f t="shared" si="4"/>
        <v>0</v>
      </c>
    </row>
    <row r="297" spans="2:17" x14ac:dyDescent="0.35">
      <c r="B297" s="71">
        <v>296</v>
      </c>
      <c r="C297" s="24" t="s">
        <v>331</v>
      </c>
      <c r="D297" s="1">
        <v>100</v>
      </c>
      <c r="E297" s="1">
        <v>2</v>
      </c>
      <c r="F297" s="1">
        <v>10</v>
      </c>
      <c r="G297" s="14">
        <v>4</v>
      </c>
      <c r="H297" s="4">
        <v>53</v>
      </c>
      <c r="I297" s="1">
        <v>53</v>
      </c>
      <c r="J297" s="30">
        <v>0</v>
      </c>
      <c r="K297" s="67">
        <v>4.2223118133842901</v>
      </c>
      <c r="L297" s="26"/>
      <c r="P297">
        <f>Table135323316[[#This Row],[UB]]-Table135323316[[#This Row],[LB_swap]]</f>
        <v>0</v>
      </c>
      <c r="Q297">
        <f t="shared" si="4"/>
        <v>0</v>
      </c>
    </row>
    <row r="298" spans="2:17" x14ac:dyDescent="0.35">
      <c r="B298" s="71">
        <v>297</v>
      </c>
      <c r="C298" s="24" t="s">
        <v>332</v>
      </c>
      <c r="D298" s="1">
        <v>100</v>
      </c>
      <c r="E298" s="1">
        <v>2</v>
      </c>
      <c r="F298" s="1">
        <v>10</v>
      </c>
      <c r="G298" s="14">
        <v>4</v>
      </c>
      <c r="H298" s="4">
        <v>46</v>
      </c>
      <c r="I298" s="1">
        <v>46</v>
      </c>
      <c r="J298" s="30">
        <v>0</v>
      </c>
      <c r="K298" s="67">
        <v>6.47041540965437</v>
      </c>
      <c r="L298" s="26"/>
      <c r="P298">
        <f>Table135323316[[#This Row],[UB]]-Table135323316[[#This Row],[LB_swap]]</f>
        <v>0</v>
      </c>
      <c r="Q298">
        <f t="shared" si="4"/>
        <v>0</v>
      </c>
    </row>
    <row r="299" spans="2:17" x14ac:dyDescent="0.35">
      <c r="B299" s="71">
        <v>298</v>
      </c>
      <c r="C299" s="24" t="s">
        <v>333</v>
      </c>
      <c r="D299" s="1">
        <v>100</v>
      </c>
      <c r="E299" s="1">
        <v>2</v>
      </c>
      <c r="F299" s="1">
        <v>10</v>
      </c>
      <c r="G299" s="14">
        <v>4</v>
      </c>
      <c r="H299" s="4">
        <v>42</v>
      </c>
      <c r="I299" s="1">
        <v>42</v>
      </c>
      <c r="J299" s="30">
        <v>0</v>
      </c>
      <c r="K299" s="67">
        <v>6.6212854590266899</v>
      </c>
      <c r="L299" s="26"/>
      <c r="P299">
        <f>Table135323316[[#This Row],[UB]]-Table135323316[[#This Row],[LB_swap]]</f>
        <v>0</v>
      </c>
      <c r="Q299">
        <f t="shared" si="4"/>
        <v>0</v>
      </c>
    </row>
    <row r="300" spans="2:17" x14ac:dyDescent="0.35">
      <c r="B300" s="71">
        <v>299</v>
      </c>
      <c r="C300" s="24" t="s">
        <v>334</v>
      </c>
      <c r="D300" s="1">
        <v>100</v>
      </c>
      <c r="E300" s="1">
        <v>2</v>
      </c>
      <c r="F300" s="1">
        <v>10</v>
      </c>
      <c r="G300" s="14">
        <v>4</v>
      </c>
      <c r="H300" s="4">
        <v>49</v>
      </c>
      <c r="I300" s="1">
        <v>49</v>
      </c>
      <c r="J300" s="30">
        <v>0</v>
      </c>
      <c r="K300" s="67">
        <v>3.9812049977481299</v>
      </c>
      <c r="L300" s="26"/>
      <c r="P300">
        <f>Table135323316[[#This Row],[UB]]-Table135323316[[#This Row],[LB_swap]]</f>
        <v>0</v>
      </c>
      <c r="Q300">
        <f t="shared" si="4"/>
        <v>0</v>
      </c>
    </row>
    <row r="301" spans="2:17" x14ac:dyDescent="0.35">
      <c r="B301" s="71">
        <v>300</v>
      </c>
      <c r="C301" s="24" t="s">
        <v>335</v>
      </c>
      <c r="D301" s="1">
        <v>100</v>
      </c>
      <c r="E301" s="1">
        <v>2</v>
      </c>
      <c r="F301" s="1">
        <v>10</v>
      </c>
      <c r="G301" s="14">
        <v>4</v>
      </c>
      <c r="H301" s="4">
        <v>46</v>
      </c>
      <c r="I301" s="1">
        <v>46</v>
      </c>
      <c r="J301" s="30">
        <v>0</v>
      </c>
      <c r="K301" s="67">
        <v>4.4740704689174802</v>
      </c>
      <c r="L301" s="26"/>
      <c r="P301">
        <f>Table135323316[[#This Row],[UB]]-Table135323316[[#This Row],[LB_swap]]</f>
        <v>0</v>
      </c>
      <c r="Q301">
        <f t="shared" si="4"/>
        <v>0</v>
      </c>
    </row>
    <row r="302" spans="2:17" x14ac:dyDescent="0.35">
      <c r="B302" s="71">
        <v>301</v>
      </c>
      <c r="C302" s="24" t="s">
        <v>336</v>
      </c>
      <c r="D302" s="1">
        <v>100</v>
      </c>
      <c r="E302" s="1">
        <v>2</v>
      </c>
      <c r="F302" s="1">
        <v>20</v>
      </c>
      <c r="G302" s="14">
        <v>1</v>
      </c>
      <c r="H302" s="4">
        <v>14</v>
      </c>
      <c r="I302" s="1">
        <v>14</v>
      </c>
      <c r="J302" s="30">
        <v>0</v>
      </c>
      <c r="K302" s="67">
        <v>0.46799909323453898</v>
      </c>
      <c r="L302" s="26"/>
      <c r="P302">
        <f>Table135323316[[#This Row],[UB]]-Table135323316[[#This Row],[LB_swap]]</f>
        <v>0</v>
      </c>
      <c r="Q302">
        <f t="shared" si="4"/>
        <v>0</v>
      </c>
    </row>
    <row r="303" spans="2:17" x14ac:dyDescent="0.35">
      <c r="B303" s="71">
        <v>302</v>
      </c>
      <c r="C303" s="24" t="s">
        <v>337</v>
      </c>
      <c r="D303" s="1">
        <v>100</v>
      </c>
      <c r="E303" s="1">
        <v>2</v>
      </c>
      <c r="F303" s="1">
        <v>20</v>
      </c>
      <c r="G303" s="14">
        <v>1</v>
      </c>
      <c r="H303" s="4">
        <v>13</v>
      </c>
      <c r="I303" s="1">
        <v>13</v>
      </c>
      <c r="J303" s="30">
        <v>0</v>
      </c>
      <c r="K303" s="67">
        <v>0.449301792308688</v>
      </c>
      <c r="L303" s="26"/>
      <c r="P303">
        <f>Table135323316[[#This Row],[UB]]-Table135323316[[#This Row],[LB_swap]]</f>
        <v>0</v>
      </c>
      <c r="Q303">
        <f t="shared" si="4"/>
        <v>0</v>
      </c>
    </row>
    <row r="304" spans="2:17" x14ac:dyDescent="0.35">
      <c r="B304" s="71">
        <v>303</v>
      </c>
      <c r="C304" s="24" t="s">
        <v>338</v>
      </c>
      <c r="D304" s="1">
        <v>100</v>
      </c>
      <c r="E304" s="1">
        <v>2</v>
      </c>
      <c r="F304" s="1">
        <v>20</v>
      </c>
      <c r="G304" s="14">
        <v>1</v>
      </c>
      <c r="H304" s="4">
        <v>14</v>
      </c>
      <c r="I304" s="1">
        <v>14</v>
      </c>
      <c r="J304" s="30">
        <v>0</v>
      </c>
      <c r="K304" s="67">
        <v>0.383096018806099</v>
      </c>
      <c r="L304" s="26"/>
      <c r="P304">
        <f>Table135323316[[#This Row],[UB]]-Table135323316[[#This Row],[LB_swap]]</f>
        <v>0</v>
      </c>
      <c r="Q304">
        <f t="shared" si="4"/>
        <v>0</v>
      </c>
    </row>
    <row r="305" spans="2:17" x14ac:dyDescent="0.35">
      <c r="B305" s="71">
        <v>304</v>
      </c>
      <c r="C305" s="24" t="s">
        <v>339</v>
      </c>
      <c r="D305" s="1">
        <v>100</v>
      </c>
      <c r="E305" s="1">
        <v>2</v>
      </c>
      <c r="F305" s="1">
        <v>20</v>
      </c>
      <c r="G305" s="14">
        <v>1</v>
      </c>
      <c r="H305" s="4">
        <v>14</v>
      </c>
      <c r="I305" s="1">
        <v>14</v>
      </c>
      <c r="J305" s="30">
        <v>0</v>
      </c>
      <c r="K305" s="67">
        <v>0.37768758647143802</v>
      </c>
      <c r="L305" s="26"/>
      <c r="P305">
        <f>Table135323316[[#This Row],[UB]]-Table135323316[[#This Row],[LB_swap]]</f>
        <v>0</v>
      </c>
      <c r="Q305">
        <f t="shared" si="4"/>
        <v>0</v>
      </c>
    </row>
    <row r="306" spans="2:17" x14ac:dyDescent="0.35">
      <c r="B306" s="71">
        <v>305</v>
      </c>
      <c r="C306" s="24" t="s">
        <v>340</v>
      </c>
      <c r="D306" s="1">
        <v>100</v>
      </c>
      <c r="E306" s="1">
        <v>2</v>
      </c>
      <c r="F306" s="1">
        <v>20</v>
      </c>
      <c r="G306" s="14">
        <v>1</v>
      </c>
      <c r="H306" s="4">
        <v>15</v>
      </c>
      <c r="I306" s="1">
        <v>15</v>
      </c>
      <c r="J306" s="30">
        <v>0</v>
      </c>
      <c r="K306" s="67">
        <v>0.69882984086871103</v>
      </c>
      <c r="L306" s="26"/>
      <c r="P306">
        <f>Table135323316[[#This Row],[UB]]-Table135323316[[#This Row],[LB_swap]]</f>
        <v>0</v>
      </c>
      <c r="Q306">
        <f t="shared" si="4"/>
        <v>0</v>
      </c>
    </row>
    <row r="307" spans="2:17" x14ac:dyDescent="0.35">
      <c r="B307" s="71">
        <v>306</v>
      </c>
      <c r="C307" s="24" t="s">
        <v>341</v>
      </c>
      <c r="D307" s="1">
        <v>100</v>
      </c>
      <c r="E307" s="1">
        <v>2</v>
      </c>
      <c r="F307" s="1">
        <v>20</v>
      </c>
      <c r="G307" s="14">
        <v>1</v>
      </c>
      <c r="H307" s="4">
        <v>12</v>
      </c>
      <c r="I307" s="1">
        <v>12</v>
      </c>
      <c r="J307" s="30">
        <v>0</v>
      </c>
      <c r="K307" s="67">
        <v>0.41250973008573</v>
      </c>
      <c r="L307" s="26"/>
      <c r="P307">
        <f>Table135323316[[#This Row],[UB]]-Table135323316[[#This Row],[LB_swap]]</f>
        <v>0</v>
      </c>
      <c r="Q307">
        <f t="shared" si="4"/>
        <v>0</v>
      </c>
    </row>
    <row r="308" spans="2:17" x14ac:dyDescent="0.35">
      <c r="B308" s="71">
        <v>307</v>
      </c>
      <c r="C308" s="24" t="s">
        <v>342</v>
      </c>
      <c r="D308" s="1">
        <v>100</v>
      </c>
      <c r="E308" s="1">
        <v>2</v>
      </c>
      <c r="F308" s="1">
        <v>20</v>
      </c>
      <c r="G308" s="14">
        <v>1</v>
      </c>
      <c r="H308" s="4">
        <v>13</v>
      </c>
      <c r="I308" s="1">
        <v>13</v>
      </c>
      <c r="J308" s="30">
        <v>0</v>
      </c>
      <c r="K308" s="67">
        <v>0.37231760285794702</v>
      </c>
      <c r="L308" s="26"/>
      <c r="P308">
        <f>Table135323316[[#This Row],[UB]]-Table135323316[[#This Row],[LB_swap]]</f>
        <v>0</v>
      </c>
      <c r="Q308">
        <f t="shared" si="4"/>
        <v>0</v>
      </c>
    </row>
    <row r="309" spans="2:17" x14ac:dyDescent="0.35">
      <c r="B309" s="71">
        <v>308</v>
      </c>
      <c r="C309" s="24" t="s">
        <v>343</v>
      </c>
      <c r="D309" s="1">
        <v>100</v>
      </c>
      <c r="E309" s="1">
        <v>2</v>
      </c>
      <c r="F309" s="1">
        <v>20</v>
      </c>
      <c r="G309" s="14">
        <v>1</v>
      </c>
      <c r="H309" s="4">
        <v>12</v>
      </c>
      <c r="I309" s="1">
        <v>12</v>
      </c>
      <c r="J309" s="30">
        <v>0</v>
      </c>
      <c r="K309" s="67">
        <v>0.47999800741672499</v>
      </c>
      <c r="L309" s="26"/>
      <c r="P309">
        <f>Table135323316[[#This Row],[UB]]-Table135323316[[#This Row],[LB_swap]]</f>
        <v>0</v>
      </c>
      <c r="Q309">
        <f t="shared" si="4"/>
        <v>0</v>
      </c>
    </row>
    <row r="310" spans="2:17" x14ac:dyDescent="0.35">
      <c r="B310" s="71">
        <v>309</v>
      </c>
      <c r="C310" s="24" t="s">
        <v>344</v>
      </c>
      <c r="D310" s="1">
        <v>100</v>
      </c>
      <c r="E310" s="1">
        <v>2</v>
      </c>
      <c r="F310" s="1">
        <v>20</v>
      </c>
      <c r="G310" s="14">
        <v>1</v>
      </c>
      <c r="H310" s="4">
        <v>14</v>
      </c>
      <c r="I310" s="1">
        <v>14</v>
      </c>
      <c r="J310" s="30">
        <v>0</v>
      </c>
      <c r="K310" s="67">
        <v>0.47649752162396902</v>
      </c>
      <c r="L310" s="26"/>
      <c r="P310">
        <f>Table135323316[[#This Row],[UB]]-Table135323316[[#This Row],[LB_swap]]</f>
        <v>0</v>
      </c>
      <c r="Q310">
        <f t="shared" si="4"/>
        <v>0</v>
      </c>
    </row>
    <row r="311" spans="2:17" x14ac:dyDescent="0.35">
      <c r="B311" s="71">
        <v>310</v>
      </c>
      <c r="C311" s="24" t="s">
        <v>345</v>
      </c>
      <c r="D311" s="1">
        <v>100</v>
      </c>
      <c r="E311" s="1">
        <v>2</v>
      </c>
      <c r="F311" s="1">
        <v>20</v>
      </c>
      <c r="G311" s="14">
        <v>1</v>
      </c>
      <c r="H311" s="4">
        <v>14</v>
      </c>
      <c r="I311" s="1">
        <v>14</v>
      </c>
      <c r="J311" s="30">
        <v>0</v>
      </c>
      <c r="K311" s="67">
        <v>0.50520903617143598</v>
      </c>
      <c r="L311" s="26"/>
      <c r="P311">
        <f>Table135323316[[#This Row],[UB]]-Table135323316[[#This Row],[LB_swap]]</f>
        <v>0</v>
      </c>
      <c r="Q311">
        <f t="shared" si="4"/>
        <v>0</v>
      </c>
    </row>
    <row r="312" spans="2:17" x14ac:dyDescent="0.35">
      <c r="B312" s="71">
        <v>311</v>
      </c>
      <c r="C312" s="24" t="s">
        <v>346</v>
      </c>
      <c r="D312" s="1">
        <v>100</v>
      </c>
      <c r="E312" s="1">
        <v>2</v>
      </c>
      <c r="F312" s="1">
        <v>20</v>
      </c>
      <c r="G312" s="14">
        <v>2</v>
      </c>
      <c r="H312" s="4">
        <v>30</v>
      </c>
      <c r="I312" s="1">
        <v>30</v>
      </c>
      <c r="J312" s="30">
        <v>0</v>
      </c>
      <c r="K312" s="67">
        <v>1.5297383815050101</v>
      </c>
      <c r="L312" s="26"/>
      <c r="P312">
        <f>Table135323316[[#This Row],[UB]]-Table135323316[[#This Row],[LB_swap]]</f>
        <v>0</v>
      </c>
      <c r="Q312">
        <f t="shared" si="4"/>
        <v>0</v>
      </c>
    </row>
    <row r="313" spans="2:17" x14ac:dyDescent="0.35">
      <c r="B313" s="71">
        <v>312</v>
      </c>
      <c r="C313" s="24" t="s">
        <v>347</v>
      </c>
      <c r="D313" s="1">
        <v>100</v>
      </c>
      <c r="E313" s="1">
        <v>2</v>
      </c>
      <c r="F313" s="1">
        <v>20</v>
      </c>
      <c r="G313" s="14">
        <v>2</v>
      </c>
      <c r="H313" s="4">
        <v>27</v>
      </c>
      <c r="I313" s="1">
        <v>27</v>
      </c>
      <c r="J313" s="30">
        <v>0</v>
      </c>
      <c r="K313" s="67">
        <v>0.55332413688301996</v>
      </c>
      <c r="L313" s="26"/>
      <c r="P313">
        <f>Table135323316[[#This Row],[UB]]-Table135323316[[#This Row],[LB_swap]]</f>
        <v>0</v>
      </c>
      <c r="Q313">
        <f t="shared" si="4"/>
        <v>0</v>
      </c>
    </row>
    <row r="314" spans="2:17" x14ac:dyDescent="0.35">
      <c r="B314" s="71">
        <v>313</v>
      </c>
      <c r="C314" s="24" t="s">
        <v>348</v>
      </c>
      <c r="D314" s="1">
        <v>100</v>
      </c>
      <c r="E314" s="1">
        <v>2</v>
      </c>
      <c r="F314" s="1">
        <v>20</v>
      </c>
      <c r="G314" s="14">
        <v>2</v>
      </c>
      <c r="H314" s="4">
        <v>25</v>
      </c>
      <c r="I314" s="1">
        <v>25</v>
      </c>
      <c r="J314" s="30">
        <v>0</v>
      </c>
      <c r="K314" s="67">
        <v>0.229505119845271</v>
      </c>
      <c r="L314" s="26"/>
      <c r="P314">
        <f>Table135323316[[#This Row],[UB]]-Table135323316[[#This Row],[LB_swap]]</f>
        <v>0</v>
      </c>
      <c r="Q314">
        <f t="shared" si="4"/>
        <v>0</v>
      </c>
    </row>
    <row r="315" spans="2:17" x14ac:dyDescent="0.35">
      <c r="B315" s="71">
        <v>314</v>
      </c>
      <c r="C315" s="24" t="s">
        <v>349</v>
      </c>
      <c r="D315" s="1">
        <v>100</v>
      </c>
      <c r="E315" s="1">
        <v>2</v>
      </c>
      <c r="F315" s="1">
        <v>20</v>
      </c>
      <c r="G315" s="14">
        <v>2</v>
      </c>
      <c r="H315" s="4">
        <v>28</v>
      </c>
      <c r="I315" s="1">
        <v>28</v>
      </c>
      <c r="J315" s="30">
        <v>0</v>
      </c>
      <c r="K315" s="67">
        <v>1.4711531903594699</v>
      </c>
      <c r="L315" s="26"/>
      <c r="P315">
        <f>Table135323316[[#This Row],[UB]]-Table135323316[[#This Row],[LB_swap]]</f>
        <v>0</v>
      </c>
      <c r="Q315">
        <f t="shared" si="4"/>
        <v>0</v>
      </c>
    </row>
    <row r="316" spans="2:17" x14ac:dyDescent="0.35">
      <c r="B316" s="71">
        <v>315</v>
      </c>
      <c r="C316" s="24" t="s">
        <v>350</v>
      </c>
      <c r="D316" s="1">
        <v>100</v>
      </c>
      <c r="E316" s="1">
        <v>2</v>
      </c>
      <c r="F316" s="1">
        <v>20</v>
      </c>
      <c r="G316" s="14">
        <v>2</v>
      </c>
      <c r="H316" s="4">
        <v>27</v>
      </c>
      <c r="I316" s="1">
        <v>27</v>
      </c>
      <c r="J316" s="30">
        <v>0</v>
      </c>
      <c r="K316" s="67">
        <v>1.68642572127282</v>
      </c>
      <c r="L316" s="26"/>
      <c r="P316">
        <f>Table135323316[[#This Row],[UB]]-Table135323316[[#This Row],[LB_swap]]</f>
        <v>0</v>
      </c>
      <c r="Q316">
        <f t="shared" si="4"/>
        <v>0</v>
      </c>
    </row>
    <row r="317" spans="2:17" x14ac:dyDescent="0.35">
      <c r="B317" s="71">
        <v>316</v>
      </c>
      <c r="C317" s="24" t="s">
        <v>351</v>
      </c>
      <c r="D317" s="1">
        <v>100</v>
      </c>
      <c r="E317" s="1">
        <v>2</v>
      </c>
      <c r="F317" s="1">
        <v>20</v>
      </c>
      <c r="G317" s="14">
        <v>2</v>
      </c>
      <c r="H317" s="4">
        <v>27</v>
      </c>
      <c r="I317" s="1">
        <v>27</v>
      </c>
      <c r="J317" s="30">
        <v>0</v>
      </c>
      <c r="K317" s="67">
        <v>1.3483145609498</v>
      </c>
      <c r="L317" s="26"/>
      <c r="P317">
        <f>Table135323316[[#This Row],[UB]]-Table135323316[[#This Row],[LB_swap]]</f>
        <v>0</v>
      </c>
      <c r="Q317">
        <f t="shared" si="4"/>
        <v>0</v>
      </c>
    </row>
    <row r="318" spans="2:17" x14ac:dyDescent="0.35">
      <c r="B318" s="71">
        <v>317</v>
      </c>
      <c r="C318" s="24" t="s">
        <v>352</v>
      </c>
      <c r="D318" s="1">
        <v>100</v>
      </c>
      <c r="E318" s="1">
        <v>2</v>
      </c>
      <c r="F318" s="1">
        <v>20</v>
      </c>
      <c r="G318" s="14">
        <v>2</v>
      </c>
      <c r="H318" s="4">
        <v>25</v>
      </c>
      <c r="I318" s="1">
        <v>25</v>
      </c>
      <c r="J318" s="30">
        <v>0</v>
      </c>
      <c r="K318" s="67">
        <v>0.77107030339538996</v>
      </c>
      <c r="L318" s="26"/>
      <c r="P318">
        <f>Table135323316[[#This Row],[UB]]-Table135323316[[#This Row],[LB_swap]]</f>
        <v>0</v>
      </c>
      <c r="Q318">
        <f t="shared" si="4"/>
        <v>0</v>
      </c>
    </row>
    <row r="319" spans="2:17" x14ac:dyDescent="0.35">
      <c r="B319" s="71">
        <v>318</v>
      </c>
      <c r="C319" s="24" t="s">
        <v>353</v>
      </c>
      <c r="D319" s="1">
        <v>100</v>
      </c>
      <c r="E319" s="1">
        <v>2</v>
      </c>
      <c r="F319" s="1">
        <v>20</v>
      </c>
      <c r="G319" s="14">
        <v>2</v>
      </c>
      <c r="H319" s="4">
        <v>26</v>
      </c>
      <c r="I319" s="1">
        <v>26</v>
      </c>
      <c r="J319" s="30">
        <v>0</v>
      </c>
      <c r="K319" s="67">
        <v>2.91712843999266</v>
      </c>
      <c r="L319" s="26"/>
      <c r="P319">
        <f>Table135323316[[#This Row],[UB]]-Table135323316[[#This Row],[LB_swap]]</f>
        <v>0</v>
      </c>
      <c r="Q319">
        <f t="shared" si="4"/>
        <v>0</v>
      </c>
    </row>
    <row r="320" spans="2:17" x14ac:dyDescent="0.35">
      <c r="B320" s="71">
        <v>319</v>
      </c>
      <c r="C320" s="24" t="s">
        <v>354</v>
      </c>
      <c r="D320" s="1">
        <v>100</v>
      </c>
      <c r="E320" s="1">
        <v>2</v>
      </c>
      <c r="F320" s="1">
        <v>20</v>
      </c>
      <c r="G320" s="14">
        <v>2</v>
      </c>
      <c r="H320" s="4">
        <v>26</v>
      </c>
      <c r="I320" s="1">
        <v>26</v>
      </c>
      <c r="J320" s="30">
        <v>0</v>
      </c>
      <c r="K320" s="67">
        <v>0.54104718007147301</v>
      </c>
      <c r="L320" s="26"/>
      <c r="P320">
        <f>Table135323316[[#This Row],[UB]]-Table135323316[[#This Row],[LB_swap]]</f>
        <v>0</v>
      </c>
      <c r="Q320">
        <f t="shared" si="4"/>
        <v>0</v>
      </c>
    </row>
    <row r="321" spans="2:17" x14ac:dyDescent="0.35">
      <c r="B321" s="71">
        <v>320</v>
      </c>
      <c r="C321" s="24" t="s">
        <v>355</v>
      </c>
      <c r="D321" s="1">
        <v>100</v>
      </c>
      <c r="E321" s="1">
        <v>2</v>
      </c>
      <c r="F321" s="1">
        <v>20</v>
      </c>
      <c r="G321" s="14">
        <v>2</v>
      </c>
      <c r="H321" s="4">
        <v>30</v>
      </c>
      <c r="I321" s="1">
        <v>30</v>
      </c>
      <c r="J321" s="30">
        <v>0</v>
      </c>
      <c r="K321" s="67">
        <v>3.5517055001109799</v>
      </c>
      <c r="L321" s="26"/>
      <c r="P321">
        <f>Table135323316[[#This Row],[UB]]-Table135323316[[#This Row],[LB_swap]]</f>
        <v>0</v>
      </c>
      <c r="Q321">
        <f t="shared" si="4"/>
        <v>0</v>
      </c>
    </row>
    <row r="322" spans="2:17" x14ac:dyDescent="0.35">
      <c r="B322" s="71">
        <v>321</v>
      </c>
      <c r="C322" s="24" t="s">
        <v>356</v>
      </c>
      <c r="D322" s="1">
        <v>100</v>
      </c>
      <c r="E322" s="1">
        <v>2</v>
      </c>
      <c r="F322" s="1">
        <v>20</v>
      </c>
      <c r="G322" s="14">
        <v>4</v>
      </c>
      <c r="H322" s="4">
        <v>40</v>
      </c>
      <c r="I322" s="1">
        <v>40</v>
      </c>
      <c r="J322" s="30">
        <v>0</v>
      </c>
      <c r="K322" s="67">
        <v>4.1293485257774503</v>
      </c>
      <c r="L322" s="26"/>
      <c r="P322">
        <f>Table135323316[[#This Row],[UB]]-Table135323316[[#This Row],[LB_swap]]</f>
        <v>0</v>
      </c>
      <c r="Q322">
        <f t="shared" si="4"/>
        <v>0</v>
      </c>
    </row>
    <row r="323" spans="2:17" x14ac:dyDescent="0.35">
      <c r="B323" s="71">
        <v>322</v>
      </c>
      <c r="C323" s="24" t="s">
        <v>357</v>
      </c>
      <c r="D323" s="1">
        <v>100</v>
      </c>
      <c r="E323" s="1">
        <v>2</v>
      </c>
      <c r="F323" s="1">
        <v>20</v>
      </c>
      <c r="G323" s="14">
        <v>4</v>
      </c>
      <c r="H323" s="4">
        <v>47</v>
      </c>
      <c r="I323" s="1">
        <v>47</v>
      </c>
      <c r="J323" s="30">
        <v>0</v>
      </c>
      <c r="K323" s="67">
        <v>4.8303023558109999</v>
      </c>
      <c r="L323" s="26"/>
      <c r="P323">
        <f>Table135323316[[#This Row],[UB]]-Table135323316[[#This Row],[LB_swap]]</f>
        <v>0</v>
      </c>
      <c r="Q323">
        <f t="shared" ref="Q323:Q386" si="5">IF(P323&gt;2,1,0)</f>
        <v>0</v>
      </c>
    </row>
    <row r="324" spans="2:17" x14ac:dyDescent="0.35">
      <c r="B324" s="71">
        <v>323</v>
      </c>
      <c r="C324" s="24" t="s">
        <v>358</v>
      </c>
      <c r="D324" s="1">
        <v>100</v>
      </c>
      <c r="E324" s="1">
        <v>2</v>
      </c>
      <c r="F324" s="1">
        <v>20</v>
      </c>
      <c r="G324" s="14">
        <v>4</v>
      </c>
      <c r="H324" s="4">
        <v>46</v>
      </c>
      <c r="I324" s="1">
        <v>46</v>
      </c>
      <c r="J324" s="30">
        <v>0</v>
      </c>
      <c r="K324" s="67">
        <v>3.90793849527835</v>
      </c>
      <c r="L324" s="26"/>
      <c r="P324">
        <f>Table135323316[[#This Row],[UB]]-Table135323316[[#This Row],[LB_swap]]</f>
        <v>0</v>
      </c>
      <c r="Q324">
        <f t="shared" si="5"/>
        <v>0</v>
      </c>
    </row>
    <row r="325" spans="2:17" x14ac:dyDescent="0.35">
      <c r="B325" s="71">
        <v>324</v>
      </c>
      <c r="C325" s="24" t="s">
        <v>359</v>
      </c>
      <c r="D325" s="1">
        <v>100</v>
      </c>
      <c r="E325" s="1">
        <v>2</v>
      </c>
      <c r="F325" s="1">
        <v>20</v>
      </c>
      <c r="G325" s="14">
        <v>4</v>
      </c>
      <c r="H325" s="4">
        <v>44</v>
      </c>
      <c r="I325" s="1">
        <v>44</v>
      </c>
      <c r="J325" s="30">
        <v>0</v>
      </c>
      <c r="K325" s="67">
        <v>6.0368544235825503</v>
      </c>
      <c r="L325" s="26"/>
      <c r="P325">
        <f>Table135323316[[#This Row],[UB]]-Table135323316[[#This Row],[LB_swap]]</f>
        <v>0</v>
      </c>
      <c r="Q325">
        <f t="shared" si="5"/>
        <v>0</v>
      </c>
    </row>
    <row r="326" spans="2:17" x14ac:dyDescent="0.35">
      <c r="B326" s="71">
        <v>325</v>
      </c>
      <c r="C326" s="24" t="s">
        <v>360</v>
      </c>
      <c r="D326" s="1">
        <v>100</v>
      </c>
      <c r="E326" s="1">
        <v>2</v>
      </c>
      <c r="F326" s="1">
        <v>20</v>
      </c>
      <c r="G326" s="14">
        <v>4</v>
      </c>
      <c r="H326" s="4">
        <v>43</v>
      </c>
      <c r="I326" s="1">
        <v>43</v>
      </c>
      <c r="J326" s="30">
        <v>0</v>
      </c>
      <c r="K326" s="67">
        <v>5.3231187909841502</v>
      </c>
      <c r="L326" s="26"/>
      <c r="P326">
        <f>Table135323316[[#This Row],[UB]]-Table135323316[[#This Row],[LB_swap]]</f>
        <v>0</v>
      </c>
      <c r="Q326">
        <f t="shared" si="5"/>
        <v>0</v>
      </c>
    </row>
    <row r="327" spans="2:17" x14ac:dyDescent="0.35">
      <c r="B327" s="71">
        <v>326</v>
      </c>
      <c r="C327" s="24" t="s">
        <v>361</v>
      </c>
      <c r="D327" s="1">
        <v>100</v>
      </c>
      <c r="E327" s="1">
        <v>2</v>
      </c>
      <c r="F327" s="1">
        <v>20</v>
      </c>
      <c r="G327" s="14">
        <v>4</v>
      </c>
      <c r="H327" s="4">
        <v>42</v>
      </c>
      <c r="I327" s="1">
        <v>42</v>
      </c>
      <c r="J327" s="30">
        <v>0</v>
      </c>
      <c r="K327" s="67">
        <v>114.546345060691</v>
      </c>
      <c r="L327" s="26"/>
      <c r="P327">
        <f>Table135323316[[#This Row],[UB]]-Table135323316[[#This Row],[LB_swap]]</f>
        <v>0</v>
      </c>
      <c r="Q327">
        <f t="shared" si="5"/>
        <v>0</v>
      </c>
    </row>
    <row r="328" spans="2:17" x14ac:dyDescent="0.35">
      <c r="B328" s="71">
        <v>327</v>
      </c>
      <c r="C328" s="24" t="s">
        <v>362</v>
      </c>
      <c r="D328" s="1">
        <v>100</v>
      </c>
      <c r="E328" s="1">
        <v>2</v>
      </c>
      <c r="F328" s="1">
        <v>20</v>
      </c>
      <c r="G328" s="14">
        <v>4</v>
      </c>
      <c r="H328" s="4">
        <v>48</v>
      </c>
      <c r="I328" s="1">
        <v>47</v>
      </c>
      <c r="J328" s="30">
        <v>2.1276595744680799E-2</v>
      </c>
      <c r="K328" s="67">
        <v>600.22761628404203</v>
      </c>
      <c r="L328" s="26"/>
      <c r="P328">
        <f>Table135323316[[#This Row],[UB]]-Table135323316[[#This Row],[LB_swap]]</f>
        <v>1</v>
      </c>
      <c r="Q328">
        <f t="shared" si="5"/>
        <v>0</v>
      </c>
    </row>
    <row r="329" spans="2:17" x14ac:dyDescent="0.35">
      <c r="B329" s="71">
        <v>328</v>
      </c>
      <c r="C329" s="24" t="s">
        <v>363</v>
      </c>
      <c r="D329" s="1">
        <v>100</v>
      </c>
      <c r="E329" s="1">
        <v>2</v>
      </c>
      <c r="F329" s="1">
        <v>20</v>
      </c>
      <c r="G329" s="14">
        <v>4</v>
      </c>
      <c r="H329" s="4">
        <v>45</v>
      </c>
      <c r="I329" s="1">
        <v>45</v>
      </c>
      <c r="J329" s="30">
        <v>0</v>
      </c>
      <c r="K329" s="67">
        <v>8.0201929081231302</v>
      </c>
      <c r="L329" s="26"/>
      <c r="P329">
        <f>Table135323316[[#This Row],[UB]]-Table135323316[[#This Row],[LB_swap]]</f>
        <v>0</v>
      </c>
      <c r="Q329">
        <f t="shared" si="5"/>
        <v>0</v>
      </c>
    </row>
    <row r="330" spans="2:17" x14ac:dyDescent="0.35">
      <c r="B330" s="71">
        <v>329</v>
      </c>
      <c r="C330" s="24" t="s">
        <v>364</v>
      </c>
      <c r="D330" s="1">
        <v>100</v>
      </c>
      <c r="E330" s="1">
        <v>2</v>
      </c>
      <c r="F330" s="1">
        <v>20</v>
      </c>
      <c r="G330" s="14">
        <v>4</v>
      </c>
      <c r="H330" s="4">
        <v>51</v>
      </c>
      <c r="I330" s="1">
        <v>51</v>
      </c>
      <c r="J330" s="30">
        <v>0</v>
      </c>
      <c r="K330" s="67">
        <v>14.5128303952515</v>
      </c>
      <c r="L330" s="26"/>
      <c r="P330">
        <f>Table135323316[[#This Row],[UB]]-Table135323316[[#This Row],[LB_swap]]</f>
        <v>0</v>
      </c>
      <c r="Q330">
        <f t="shared" si="5"/>
        <v>0</v>
      </c>
    </row>
    <row r="331" spans="2:17" x14ac:dyDescent="0.35">
      <c r="B331" s="71">
        <v>330</v>
      </c>
      <c r="C331" s="24" t="s">
        <v>365</v>
      </c>
      <c r="D331" s="1">
        <v>100</v>
      </c>
      <c r="E331" s="1">
        <v>2</v>
      </c>
      <c r="F331" s="1">
        <v>20</v>
      </c>
      <c r="G331" s="14">
        <v>4</v>
      </c>
      <c r="H331" s="4">
        <v>46</v>
      </c>
      <c r="I331" s="1">
        <v>46</v>
      </c>
      <c r="J331" s="30">
        <v>0</v>
      </c>
      <c r="K331" s="67">
        <v>14.132762858644099</v>
      </c>
      <c r="L331" s="26"/>
      <c r="P331">
        <f>Table135323316[[#This Row],[UB]]-Table135323316[[#This Row],[LB_swap]]</f>
        <v>0</v>
      </c>
      <c r="Q331">
        <f t="shared" si="5"/>
        <v>0</v>
      </c>
    </row>
    <row r="332" spans="2:17" x14ac:dyDescent="0.35">
      <c r="B332" s="71">
        <v>331</v>
      </c>
      <c r="C332" s="24" t="s">
        <v>366</v>
      </c>
      <c r="D332" s="1">
        <v>100</v>
      </c>
      <c r="E332" s="1">
        <v>2</v>
      </c>
      <c r="F332" s="1">
        <v>30</v>
      </c>
      <c r="G332" s="14">
        <v>1</v>
      </c>
      <c r="H332" s="4">
        <v>15</v>
      </c>
      <c r="I332" s="1">
        <v>15</v>
      </c>
      <c r="J332" s="30">
        <v>0</v>
      </c>
      <c r="K332" s="67">
        <v>0.55713179521262601</v>
      </c>
      <c r="L332" s="26"/>
      <c r="P332">
        <f>Table135323316[[#This Row],[UB]]-Table135323316[[#This Row],[LB_swap]]</f>
        <v>0</v>
      </c>
      <c r="Q332">
        <f t="shared" si="5"/>
        <v>0</v>
      </c>
    </row>
    <row r="333" spans="2:17" x14ac:dyDescent="0.35">
      <c r="B333" s="71">
        <v>332</v>
      </c>
      <c r="C333" s="24" t="s">
        <v>367</v>
      </c>
      <c r="D333" s="1">
        <v>100</v>
      </c>
      <c r="E333" s="1">
        <v>2</v>
      </c>
      <c r="F333" s="1">
        <v>30</v>
      </c>
      <c r="G333" s="14">
        <v>1</v>
      </c>
      <c r="H333" s="4">
        <v>15</v>
      </c>
      <c r="I333" s="1">
        <v>15</v>
      </c>
      <c r="J333" s="30">
        <v>0</v>
      </c>
      <c r="K333" s="67">
        <v>0.44596961513161598</v>
      </c>
      <c r="L333" s="26"/>
      <c r="P333">
        <f>Table135323316[[#This Row],[UB]]-Table135323316[[#This Row],[LB_swap]]</f>
        <v>0</v>
      </c>
      <c r="Q333">
        <f t="shared" si="5"/>
        <v>0</v>
      </c>
    </row>
    <row r="334" spans="2:17" x14ac:dyDescent="0.35">
      <c r="B334" s="71">
        <v>333</v>
      </c>
      <c r="C334" s="24" t="s">
        <v>368</v>
      </c>
      <c r="D334" s="1">
        <v>100</v>
      </c>
      <c r="E334" s="1">
        <v>2</v>
      </c>
      <c r="F334" s="1">
        <v>30</v>
      </c>
      <c r="G334" s="14">
        <v>1</v>
      </c>
      <c r="H334" s="4">
        <v>14</v>
      </c>
      <c r="I334" s="1">
        <v>14</v>
      </c>
      <c r="J334" s="30">
        <v>0</v>
      </c>
      <c r="K334" s="67">
        <v>0.41629804857075198</v>
      </c>
      <c r="L334" s="26"/>
      <c r="P334">
        <f>Table135323316[[#This Row],[UB]]-Table135323316[[#This Row],[LB_swap]]</f>
        <v>0</v>
      </c>
      <c r="Q334">
        <f t="shared" si="5"/>
        <v>0</v>
      </c>
    </row>
    <row r="335" spans="2:17" x14ac:dyDescent="0.35">
      <c r="B335" s="71">
        <v>334</v>
      </c>
      <c r="C335" s="24" t="s">
        <v>369</v>
      </c>
      <c r="D335" s="1">
        <v>100</v>
      </c>
      <c r="E335" s="1">
        <v>2</v>
      </c>
      <c r="F335" s="1">
        <v>30</v>
      </c>
      <c r="G335" s="14">
        <v>1</v>
      </c>
      <c r="H335" s="4">
        <v>12</v>
      </c>
      <c r="I335" s="1">
        <v>12</v>
      </c>
      <c r="J335" s="30">
        <v>0</v>
      </c>
      <c r="K335" s="67">
        <v>0.54504166543483701</v>
      </c>
      <c r="L335" s="26"/>
      <c r="P335">
        <f>Table135323316[[#This Row],[UB]]-Table135323316[[#This Row],[LB_swap]]</f>
        <v>0</v>
      </c>
      <c r="Q335">
        <f t="shared" si="5"/>
        <v>0</v>
      </c>
    </row>
    <row r="336" spans="2:17" x14ac:dyDescent="0.35">
      <c r="B336" s="71">
        <v>335</v>
      </c>
      <c r="C336" s="24" t="s">
        <v>370</v>
      </c>
      <c r="D336" s="1">
        <v>100</v>
      </c>
      <c r="E336" s="1">
        <v>2</v>
      </c>
      <c r="F336" s="1">
        <v>30</v>
      </c>
      <c r="G336" s="14">
        <v>1</v>
      </c>
      <c r="H336" s="4">
        <v>15</v>
      </c>
      <c r="I336" s="1">
        <v>15</v>
      </c>
      <c r="J336" s="30">
        <v>0</v>
      </c>
      <c r="K336" s="67">
        <v>0.41893614642322002</v>
      </c>
      <c r="L336" s="26"/>
      <c r="P336">
        <f>Table135323316[[#This Row],[UB]]-Table135323316[[#This Row],[LB_swap]]</f>
        <v>0</v>
      </c>
      <c r="Q336">
        <f t="shared" si="5"/>
        <v>0</v>
      </c>
    </row>
    <row r="337" spans="2:17" x14ac:dyDescent="0.35">
      <c r="B337" s="71">
        <v>336</v>
      </c>
      <c r="C337" s="24" t="s">
        <v>371</v>
      </c>
      <c r="D337" s="1">
        <v>100</v>
      </c>
      <c r="E337" s="1">
        <v>2</v>
      </c>
      <c r="F337" s="1">
        <v>30</v>
      </c>
      <c r="G337" s="14">
        <v>1</v>
      </c>
      <c r="H337" s="4">
        <v>15</v>
      </c>
      <c r="I337" s="1">
        <v>15</v>
      </c>
      <c r="J337" s="30">
        <v>0</v>
      </c>
      <c r="K337" s="67">
        <v>0.42794804833829397</v>
      </c>
      <c r="L337" s="26"/>
      <c r="P337">
        <f>Table135323316[[#This Row],[UB]]-Table135323316[[#This Row],[LB_swap]]</f>
        <v>0</v>
      </c>
      <c r="Q337">
        <f t="shared" si="5"/>
        <v>0</v>
      </c>
    </row>
    <row r="338" spans="2:17" x14ac:dyDescent="0.35">
      <c r="B338" s="71">
        <v>337</v>
      </c>
      <c r="C338" s="24" t="s">
        <v>372</v>
      </c>
      <c r="D338" s="1">
        <v>100</v>
      </c>
      <c r="E338" s="1">
        <v>2</v>
      </c>
      <c r="F338" s="1">
        <v>30</v>
      </c>
      <c r="G338" s="14">
        <v>1</v>
      </c>
      <c r="H338" s="4">
        <v>14</v>
      </c>
      <c r="I338" s="1">
        <v>14</v>
      </c>
      <c r="J338" s="30">
        <v>0</v>
      </c>
      <c r="K338" s="67">
        <v>1.23331656306982</v>
      </c>
      <c r="L338" s="26"/>
      <c r="P338">
        <f>Table135323316[[#This Row],[UB]]-Table135323316[[#This Row],[LB_swap]]</f>
        <v>0</v>
      </c>
      <c r="Q338">
        <f t="shared" si="5"/>
        <v>0</v>
      </c>
    </row>
    <row r="339" spans="2:17" x14ac:dyDescent="0.35">
      <c r="B339" s="71">
        <v>338</v>
      </c>
      <c r="C339" s="24" t="s">
        <v>373</v>
      </c>
      <c r="D339" s="1">
        <v>100</v>
      </c>
      <c r="E339" s="1">
        <v>2</v>
      </c>
      <c r="F339" s="1">
        <v>30</v>
      </c>
      <c r="G339" s="14">
        <v>1</v>
      </c>
      <c r="H339" s="4">
        <v>15</v>
      </c>
      <c r="I339" s="1">
        <v>15</v>
      </c>
      <c r="J339" s="30">
        <v>0</v>
      </c>
      <c r="K339" s="67">
        <v>0.49702920392155597</v>
      </c>
      <c r="L339" s="26"/>
      <c r="P339">
        <f>Table135323316[[#This Row],[UB]]-Table135323316[[#This Row],[LB_swap]]</f>
        <v>0</v>
      </c>
      <c r="Q339">
        <f t="shared" si="5"/>
        <v>0</v>
      </c>
    </row>
    <row r="340" spans="2:17" x14ac:dyDescent="0.35">
      <c r="B340" s="71">
        <v>339</v>
      </c>
      <c r="C340" s="24" t="s">
        <v>374</v>
      </c>
      <c r="D340" s="1">
        <v>100</v>
      </c>
      <c r="E340" s="1">
        <v>2</v>
      </c>
      <c r="F340" s="1">
        <v>30</v>
      </c>
      <c r="G340" s="14">
        <v>1</v>
      </c>
      <c r="H340" s="4">
        <v>15</v>
      </c>
      <c r="I340" s="1">
        <v>15</v>
      </c>
      <c r="J340" s="30">
        <v>0</v>
      </c>
      <c r="K340" s="67">
        <v>0.46586597338318803</v>
      </c>
      <c r="L340" s="26"/>
      <c r="P340">
        <f>Table135323316[[#This Row],[UB]]-Table135323316[[#This Row],[LB_swap]]</f>
        <v>0</v>
      </c>
      <c r="Q340">
        <f t="shared" si="5"/>
        <v>0</v>
      </c>
    </row>
    <row r="341" spans="2:17" x14ac:dyDescent="0.35">
      <c r="B341" s="71">
        <v>340</v>
      </c>
      <c r="C341" s="24" t="s">
        <v>375</v>
      </c>
      <c r="D341" s="1">
        <v>100</v>
      </c>
      <c r="E341" s="1">
        <v>2</v>
      </c>
      <c r="F341" s="1">
        <v>30</v>
      </c>
      <c r="G341" s="14">
        <v>1</v>
      </c>
      <c r="H341" s="4">
        <v>13</v>
      </c>
      <c r="I341" s="1">
        <v>13</v>
      </c>
      <c r="J341" s="30">
        <v>0</v>
      </c>
      <c r="K341" s="67">
        <v>0.458193968981504</v>
      </c>
      <c r="L341" s="26"/>
      <c r="P341">
        <f>Table135323316[[#This Row],[UB]]-Table135323316[[#This Row],[LB_swap]]</f>
        <v>0</v>
      </c>
      <c r="Q341">
        <f t="shared" si="5"/>
        <v>0</v>
      </c>
    </row>
    <row r="342" spans="2:17" x14ac:dyDescent="0.35">
      <c r="B342" s="71">
        <v>341</v>
      </c>
      <c r="C342" s="24" t="s">
        <v>376</v>
      </c>
      <c r="D342" s="1">
        <v>100</v>
      </c>
      <c r="E342" s="1">
        <v>2</v>
      </c>
      <c r="F342" s="1">
        <v>30</v>
      </c>
      <c r="G342" s="14">
        <v>2</v>
      </c>
      <c r="H342" s="4">
        <v>28</v>
      </c>
      <c r="I342" s="1">
        <v>28</v>
      </c>
      <c r="J342" s="30">
        <v>0</v>
      </c>
      <c r="K342" s="67">
        <v>1.5203844681382099</v>
      </c>
      <c r="L342" s="26"/>
      <c r="P342">
        <f>Table135323316[[#This Row],[UB]]-Table135323316[[#This Row],[LB_swap]]</f>
        <v>0</v>
      </c>
      <c r="Q342">
        <f t="shared" si="5"/>
        <v>0</v>
      </c>
    </row>
    <row r="343" spans="2:17" x14ac:dyDescent="0.35">
      <c r="B343" s="71">
        <v>342</v>
      </c>
      <c r="C343" s="24" t="s">
        <v>377</v>
      </c>
      <c r="D343" s="1">
        <v>100</v>
      </c>
      <c r="E343" s="1">
        <v>2</v>
      </c>
      <c r="F343" s="1">
        <v>30</v>
      </c>
      <c r="G343" s="14">
        <v>2</v>
      </c>
      <c r="H343" s="4">
        <v>25</v>
      </c>
      <c r="I343" s="1">
        <v>25</v>
      </c>
      <c r="J343" s="30">
        <v>0</v>
      </c>
      <c r="K343" s="67">
        <v>2.7502017058432102</v>
      </c>
      <c r="L343" s="26"/>
      <c r="P343">
        <f>Table135323316[[#This Row],[UB]]-Table135323316[[#This Row],[LB_swap]]</f>
        <v>0</v>
      </c>
      <c r="Q343">
        <f t="shared" si="5"/>
        <v>0</v>
      </c>
    </row>
    <row r="344" spans="2:17" x14ac:dyDescent="0.35">
      <c r="B344" s="71">
        <v>343</v>
      </c>
      <c r="C344" s="24" t="s">
        <v>378</v>
      </c>
      <c r="D344" s="1">
        <v>100</v>
      </c>
      <c r="E344" s="1">
        <v>2</v>
      </c>
      <c r="F344" s="1">
        <v>30</v>
      </c>
      <c r="G344" s="14">
        <v>2</v>
      </c>
      <c r="H344" s="4">
        <v>28</v>
      </c>
      <c r="I344" s="1">
        <v>28</v>
      </c>
      <c r="J344" s="30">
        <v>0</v>
      </c>
      <c r="K344" s="67">
        <v>0.96376378089189496</v>
      </c>
      <c r="L344" s="26"/>
      <c r="P344">
        <f>Table135323316[[#This Row],[UB]]-Table135323316[[#This Row],[LB_swap]]</f>
        <v>0</v>
      </c>
      <c r="Q344">
        <f t="shared" si="5"/>
        <v>0</v>
      </c>
    </row>
    <row r="345" spans="2:17" x14ac:dyDescent="0.35">
      <c r="B345" s="71">
        <v>344</v>
      </c>
      <c r="C345" s="24" t="s">
        <v>379</v>
      </c>
      <c r="D345" s="1">
        <v>100</v>
      </c>
      <c r="E345" s="1">
        <v>2</v>
      </c>
      <c r="F345" s="1">
        <v>30</v>
      </c>
      <c r="G345" s="14">
        <v>2</v>
      </c>
      <c r="H345" s="4">
        <v>27</v>
      </c>
      <c r="I345" s="1">
        <v>27</v>
      </c>
      <c r="J345" s="30">
        <v>0</v>
      </c>
      <c r="K345" s="67">
        <v>1.8836136404424899</v>
      </c>
      <c r="L345" s="26"/>
      <c r="P345">
        <f>Table135323316[[#This Row],[UB]]-Table135323316[[#This Row],[LB_swap]]</f>
        <v>0</v>
      </c>
      <c r="Q345">
        <f t="shared" si="5"/>
        <v>0</v>
      </c>
    </row>
    <row r="346" spans="2:17" x14ac:dyDescent="0.35">
      <c r="B346" s="71">
        <v>345</v>
      </c>
      <c r="C346" s="24" t="s">
        <v>380</v>
      </c>
      <c r="D346" s="1">
        <v>100</v>
      </c>
      <c r="E346" s="1">
        <v>2</v>
      </c>
      <c r="F346" s="1">
        <v>30</v>
      </c>
      <c r="G346" s="14">
        <v>2</v>
      </c>
      <c r="H346" s="4">
        <v>25</v>
      </c>
      <c r="I346" s="1">
        <v>25</v>
      </c>
      <c r="J346" s="30">
        <v>0</v>
      </c>
      <c r="K346" s="67">
        <v>3.0820736680179799</v>
      </c>
      <c r="L346" s="26"/>
      <c r="P346">
        <f>Table135323316[[#This Row],[UB]]-Table135323316[[#This Row],[LB_swap]]</f>
        <v>0</v>
      </c>
      <c r="Q346">
        <f t="shared" si="5"/>
        <v>0</v>
      </c>
    </row>
    <row r="347" spans="2:17" x14ac:dyDescent="0.35">
      <c r="B347" s="71">
        <v>346</v>
      </c>
      <c r="C347" s="24" t="s">
        <v>381</v>
      </c>
      <c r="D347" s="1">
        <v>100</v>
      </c>
      <c r="E347" s="1">
        <v>2</v>
      </c>
      <c r="F347" s="1">
        <v>30</v>
      </c>
      <c r="G347" s="14">
        <v>2</v>
      </c>
      <c r="H347" s="4">
        <v>26</v>
      </c>
      <c r="I347" s="1">
        <v>26</v>
      </c>
      <c r="J347" s="30">
        <v>0</v>
      </c>
      <c r="K347" s="67">
        <v>1.7909916061908</v>
      </c>
      <c r="L347" s="26"/>
      <c r="P347">
        <f>Table135323316[[#This Row],[UB]]-Table135323316[[#This Row],[LB_swap]]</f>
        <v>0</v>
      </c>
      <c r="Q347">
        <f t="shared" si="5"/>
        <v>0</v>
      </c>
    </row>
    <row r="348" spans="2:17" x14ac:dyDescent="0.35">
      <c r="B348" s="71">
        <v>347</v>
      </c>
      <c r="C348" s="24" t="s">
        <v>382</v>
      </c>
      <c r="D348" s="1">
        <v>100</v>
      </c>
      <c r="E348" s="1">
        <v>2</v>
      </c>
      <c r="F348" s="1">
        <v>30</v>
      </c>
      <c r="G348" s="14">
        <v>2</v>
      </c>
      <c r="H348" s="4">
        <v>28</v>
      </c>
      <c r="I348" s="1">
        <v>28</v>
      </c>
      <c r="J348" s="30">
        <v>0</v>
      </c>
      <c r="K348" s="67">
        <v>1.02800287678837</v>
      </c>
      <c r="L348" s="26"/>
      <c r="P348">
        <f>Table135323316[[#This Row],[UB]]-Table135323316[[#This Row],[LB_swap]]</f>
        <v>0</v>
      </c>
      <c r="Q348">
        <f t="shared" si="5"/>
        <v>0</v>
      </c>
    </row>
    <row r="349" spans="2:17" x14ac:dyDescent="0.35">
      <c r="B349" s="71">
        <v>348</v>
      </c>
      <c r="C349" s="24" t="s">
        <v>383</v>
      </c>
      <c r="D349" s="1">
        <v>100</v>
      </c>
      <c r="E349" s="1">
        <v>2</v>
      </c>
      <c r="F349" s="1">
        <v>30</v>
      </c>
      <c r="G349" s="14">
        <v>2</v>
      </c>
      <c r="H349" s="4">
        <v>25</v>
      </c>
      <c r="I349" s="1">
        <v>25</v>
      </c>
      <c r="J349" s="30">
        <v>0</v>
      </c>
      <c r="K349" s="67">
        <v>1.78186823241412</v>
      </c>
      <c r="L349" s="26"/>
      <c r="P349">
        <f>Table135323316[[#This Row],[UB]]-Table135323316[[#This Row],[LB_swap]]</f>
        <v>0</v>
      </c>
      <c r="Q349">
        <f t="shared" si="5"/>
        <v>0</v>
      </c>
    </row>
    <row r="350" spans="2:17" x14ac:dyDescent="0.35">
      <c r="B350" s="71">
        <v>349</v>
      </c>
      <c r="C350" s="24" t="s">
        <v>384</v>
      </c>
      <c r="D350" s="1">
        <v>100</v>
      </c>
      <c r="E350" s="1">
        <v>2</v>
      </c>
      <c r="F350" s="1">
        <v>30</v>
      </c>
      <c r="G350" s="14">
        <v>2</v>
      </c>
      <c r="H350" s="4">
        <v>25</v>
      </c>
      <c r="I350" s="1">
        <v>25</v>
      </c>
      <c r="J350" s="30">
        <v>0</v>
      </c>
      <c r="K350" s="67">
        <v>0.50146598182618596</v>
      </c>
      <c r="L350" s="26"/>
      <c r="P350">
        <f>Table135323316[[#This Row],[UB]]-Table135323316[[#This Row],[LB_swap]]</f>
        <v>0</v>
      </c>
      <c r="Q350">
        <f t="shared" si="5"/>
        <v>0</v>
      </c>
    </row>
    <row r="351" spans="2:17" x14ac:dyDescent="0.35">
      <c r="B351" s="71">
        <v>350</v>
      </c>
      <c r="C351" s="24" t="s">
        <v>385</v>
      </c>
      <c r="D351" s="1">
        <v>100</v>
      </c>
      <c r="E351" s="1">
        <v>2</v>
      </c>
      <c r="F351" s="1">
        <v>30</v>
      </c>
      <c r="G351" s="14">
        <v>2</v>
      </c>
      <c r="H351" s="4">
        <v>26</v>
      </c>
      <c r="I351" s="1">
        <v>26</v>
      </c>
      <c r="J351" s="30">
        <v>0</v>
      </c>
      <c r="K351" s="67">
        <v>0.23515532538294701</v>
      </c>
      <c r="L351" s="26"/>
      <c r="P351">
        <f>Table135323316[[#This Row],[UB]]-Table135323316[[#This Row],[LB_swap]]</f>
        <v>0</v>
      </c>
      <c r="Q351">
        <f t="shared" si="5"/>
        <v>0</v>
      </c>
    </row>
    <row r="352" spans="2:17" x14ac:dyDescent="0.35">
      <c r="B352" s="71">
        <v>351</v>
      </c>
      <c r="C352" s="24" t="s">
        <v>386</v>
      </c>
      <c r="D352" s="1">
        <v>100</v>
      </c>
      <c r="E352" s="1">
        <v>2</v>
      </c>
      <c r="F352" s="1">
        <v>30</v>
      </c>
      <c r="G352" s="14">
        <v>4</v>
      </c>
      <c r="H352" s="4">
        <v>53</v>
      </c>
      <c r="I352" s="1">
        <v>53</v>
      </c>
      <c r="J352" s="30">
        <v>0</v>
      </c>
      <c r="K352" s="67">
        <v>11.425178697332701</v>
      </c>
      <c r="L352" s="26"/>
      <c r="P352">
        <f>Table135323316[[#This Row],[UB]]-Table135323316[[#This Row],[LB_swap]]</f>
        <v>0</v>
      </c>
      <c r="Q352">
        <f t="shared" si="5"/>
        <v>0</v>
      </c>
    </row>
    <row r="353" spans="2:17" x14ac:dyDescent="0.35">
      <c r="B353" s="71">
        <v>352</v>
      </c>
      <c r="C353" s="24" t="s">
        <v>387</v>
      </c>
      <c r="D353" s="1">
        <v>100</v>
      </c>
      <c r="E353" s="1">
        <v>2</v>
      </c>
      <c r="F353" s="1">
        <v>30</v>
      </c>
      <c r="G353" s="14">
        <v>4</v>
      </c>
      <c r="H353" s="4">
        <v>41</v>
      </c>
      <c r="I353" s="1">
        <v>41</v>
      </c>
      <c r="J353" s="30">
        <v>0</v>
      </c>
      <c r="K353" s="67">
        <v>35.708671523257998</v>
      </c>
      <c r="L353" s="26"/>
      <c r="P353">
        <f>Table135323316[[#This Row],[UB]]-Table135323316[[#This Row],[LB_swap]]</f>
        <v>0</v>
      </c>
      <c r="Q353">
        <f t="shared" si="5"/>
        <v>0</v>
      </c>
    </row>
    <row r="354" spans="2:17" x14ac:dyDescent="0.35">
      <c r="B354" s="71">
        <v>353</v>
      </c>
      <c r="C354" s="24" t="s">
        <v>388</v>
      </c>
      <c r="D354" s="1">
        <v>100</v>
      </c>
      <c r="E354" s="1">
        <v>2</v>
      </c>
      <c r="F354" s="1">
        <v>30</v>
      </c>
      <c r="G354" s="14">
        <v>4</v>
      </c>
      <c r="H354" s="4">
        <v>44</v>
      </c>
      <c r="I354" s="1">
        <v>44</v>
      </c>
      <c r="J354" s="30">
        <v>0</v>
      </c>
      <c r="K354" s="67">
        <v>21.031576244160501</v>
      </c>
      <c r="L354" s="26"/>
      <c r="P354">
        <f>Table135323316[[#This Row],[UB]]-Table135323316[[#This Row],[LB_swap]]</f>
        <v>0</v>
      </c>
      <c r="Q354">
        <f t="shared" si="5"/>
        <v>0</v>
      </c>
    </row>
    <row r="355" spans="2:17" x14ac:dyDescent="0.35">
      <c r="B355" s="71">
        <v>354</v>
      </c>
      <c r="C355" s="24" t="s">
        <v>389</v>
      </c>
      <c r="D355" s="1">
        <v>100</v>
      </c>
      <c r="E355" s="1">
        <v>2</v>
      </c>
      <c r="F355" s="1">
        <v>30</v>
      </c>
      <c r="G355" s="14">
        <v>4</v>
      </c>
      <c r="H355" s="4">
        <v>46</v>
      </c>
      <c r="I355" s="1">
        <v>46</v>
      </c>
      <c r="J355" s="30">
        <v>0</v>
      </c>
      <c r="K355" s="67">
        <v>4.99268420599401</v>
      </c>
      <c r="L355" s="26"/>
      <c r="P355">
        <f>Table135323316[[#This Row],[UB]]-Table135323316[[#This Row],[LB_swap]]</f>
        <v>0</v>
      </c>
      <c r="Q355">
        <f t="shared" si="5"/>
        <v>0</v>
      </c>
    </row>
    <row r="356" spans="2:17" x14ac:dyDescent="0.35">
      <c r="B356" s="71">
        <v>355</v>
      </c>
      <c r="C356" s="24" t="s">
        <v>390</v>
      </c>
      <c r="D356" s="1">
        <v>100</v>
      </c>
      <c r="E356" s="1">
        <v>2</v>
      </c>
      <c r="F356" s="1">
        <v>30</v>
      </c>
      <c r="G356" s="14">
        <v>4</v>
      </c>
      <c r="H356" s="4">
        <v>46</v>
      </c>
      <c r="I356" s="1">
        <v>46</v>
      </c>
      <c r="J356" s="30">
        <v>0</v>
      </c>
      <c r="K356" s="67">
        <v>4.8197420071810404</v>
      </c>
      <c r="L356" s="26"/>
      <c r="P356">
        <f>Table135323316[[#This Row],[UB]]-Table135323316[[#This Row],[LB_swap]]</f>
        <v>0</v>
      </c>
      <c r="Q356">
        <f t="shared" si="5"/>
        <v>0</v>
      </c>
    </row>
    <row r="357" spans="2:17" ht="15" thickBot="1" x14ac:dyDescent="0.4">
      <c r="B357" s="71">
        <v>356</v>
      </c>
      <c r="C357" s="24" t="s">
        <v>391</v>
      </c>
      <c r="D357" s="1">
        <v>100</v>
      </c>
      <c r="E357" s="1">
        <v>2</v>
      </c>
      <c r="F357" s="1">
        <v>30</v>
      </c>
      <c r="G357" s="14">
        <v>4</v>
      </c>
      <c r="H357" s="4">
        <v>51</v>
      </c>
      <c r="I357" s="1">
        <v>51</v>
      </c>
      <c r="J357" s="30">
        <v>0</v>
      </c>
      <c r="K357" s="67">
        <v>26.018495058640799</v>
      </c>
      <c r="L357" s="26"/>
      <c r="P357">
        <f>Table135323316[[#This Row],[UB]]-Table135323316[[#This Row],[LB_swap]]</f>
        <v>0</v>
      </c>
      <c r="Q357">
        <f t="shared" si="5"/>
        <v>0</v>
      </c>
    </row>
    <row r="358" spans="2:17" ht="16" thickBot="1" x14ac:dyDescent="0.4">
      <c r="B358" s="71">
        <v>357</v>
      </c>
      <c r="C358" s="24" t="s">
        <v>392</v>
      </c>
      <c r="D358" s="1">
        <v>100</v>
      </c>
      <c r="E358" s="1">
        <v>2</v>
      </c>
      <c r="F358" s="1">
        <v>30</v>
      </c>
      <c r="G358" s="14">
        <v>4</v>
      </c>
      <c r="H358" s="4">
        <v>57</v>
      </c>
      <c r="I358" s="1">
        <v>57</v>
      </c>
      <c r="J358" s="30">
        <v>0</v>
      </c>
      <c r="K358" s="67">
        <v>15.810289541259399</v>
      </c>
      <c r="L358" s="26"/>
      <c r="M358" s="17" t="s">
        <v>191</v>
      </c>
      <c r="N358" s="18" t="s">
        <v>192</v>
      </c>
      <c r="O358" s="20" t="s">
        <v>193</v>
      </c>
      <c r="P358">
        <f>Table135323316[[#This Row],[UB]]-Table135323316[[#This Row],[LB_swap]]</f>
        <v>0</v>
      </c>
      <c r="Q358">
        <f t="shared" si="5"/>
        <v>0</v>
      </c>
    </row>
    <row r="359" spans="2:17" ht="19" thickBot="1" x14ac:dyDescent="0.5">
      <c r="B359" s="71">
        <v>358</v>
      </c>
      <c r="C359" s="24" t="s">
        <v>393</v>
      </c>
      <c r="D359" s="1">
        <v>100</v>
      </c>
      <c r="E359" s="1">
        <v>2</v>
      </c>
      <c r="F359" s="1">
        <v>30</v>
      </c>
      <c r="G359" s="14">
        <v>4</v>
      </c>
      <c r="H359" s="4">
        <v>47</v>
      </c>
      <c r="I359" s="1">
        <v>47</v>
      </c>
      <c r="J359" s="30">
        <v>0</v>
      </c>
      <c r="K359" s="67">
        <v>4.2134086135774798</v>
      </c>
      <c r="L359" s="26"/>
      <c r="M359" s="7">
        <f>COUNTIF(J272:J361,"=0")</f>
        <v>88</v>
      </c>
      <c r="N359" s="29">
        <f>AVERAGE(J272:J361)</f>
        <v>5.0740932941244221E-4</v>
      </c>
      <c r="O359" s="111">
        <f>AVERAGE(K272:K361)</f>
        <v>18.125517040635966</v>
      </c>
      <c r="P359">
        <f>Table135323316[[#This Row],[UB]]-Table135323316[[#This Row],[LB_swap]]</f>
        <v>0</v>
      </c>
      <c r="Q359">
        <f t="shared" si="5"/>
        <v>0</v>
      </c>
    </row>
    <row r="360" spans="2:17" ht="19" thickBot="1" x14ac:dyDescent="0.5">
      <c r="B360" s="71">
        <v>359</v>
      </c>
      <c r="C360" s="24" t="s">
        <v>394</v>
      </c>
      <c r="D360" s="1">
        <v>100</v>
      </c>
      <c r="E360" s="1">
        <v>2</v>
      </c>
      <c r="F360" s="1">
        <v>30</v>
      </c>
      <c r="G360" s="14">
        <v>4</v>
      </c>
      <c r="H360" s="4">
        <v>46</v>
      </c>
      <c r="I360" s="1">
        <v>46</v>
      </c>
      <c r="J360" s="30">
        <v>0</v>
      </c>
      <c r="K360" s="67">
        <v>5.6766284201294104</v>
      </c>
      <c r="L360" s="26"/>
      <c r="M360" s="7"/>
      <c r="N360" s="29">
        <f>AVERAGEIF(J272:J361,"&gt;0")</f>
        <v>2.2833419823559901E-2</v>
      </c>
      <c r="O360" s="112">
        <f>AVERAGEIF(J272:J361,"=0",K272:K361)</f>
        <v>4.8128482979214251</v>
      </c>
      <c r="P360">
        <f>Table135323316[[#This Row],[UB]]-Table135323316[[#This Row],[LB_swap]]</f>
        <v>0</v>
      </c>
      <c r="Q360">
        <f t="shared" si="5"/>
        <v>0</v>
      </c>
    </row>
    <row r="361" spans="2:17" ht="19" thickBot="1" x14ac:dyDescent="0.5">
      <c r="B361" s="71">
        <v>360</v>
      </c>
      <c r="C361" s="24" t="s">
        <v>395</v>
      </c>
      <c r="D361" s="15">
        <v>100</v>
      </c>
      <c r="E361" s="15">
        <v>2</v>
      </c>
      <c r="F361" s="15">
        <v>30</v>
      </c>
      <c r="G361" s="16">
        <v>4</v>
      </c>
      <c r="H361" s="6">
        <v>51</v>
      </c>
      <c r="I361" s="15">
        <v>51</v>
      </c>
      <c r="J361" s="57">
        <v>0</v>
      </c>
      <c r="K361" s="68">
        <v>13.6463557798415</v>
      </c>
      <c r="L361" s="26"/>
      <c r="M361" s="92" t="s">
        <v>197</v>
      </c>
      <c r="N361" s="93">
        <f>MAX(J272:J361)</f>
        <v>2.4390243902439001E-2</v>
      </c>
      <c r="O361" s="113"/>
      <c r="P361">
        <f>Table135323316[[#This Row],[UB]]-Table135323316[[#This Row],[LB_swap]]</f>
        <v>0</v>
      </c>
      <c r="Q361">
        <f t="shared" si="5"/>
        <v>0</v>
      </c>
    </row>
    <row r="362" spans="2:17" x14ac:dyDescent="0.35">
      <c r="B362" s="71">
        <v>361</v>
      </c>
      <c r="C362" s="23" t="s">
        <v>396</v>
      </c>
      <c r="D362" s="12">
        <v>100</v>
      </c>
      <c r="E362" s="12">
        <v>5</v>
      </c>
      <c r="F362" s="12">
        <v>10</v>
      </c>
      <c r="G362" s="13">
        <v>1</v>
      </c>
      <c r="H362" s="5">
        <v>13</v>
      </c>
      <c r="I362" s="12">
        <v>13</v>
      </c>
      <c r="J362" s="58">
        <v>0</v>
      </c>
      <c r="K362" s="66">
        <v>0.49037504196166898</v>
      </c>
      <c r="L362" s="26"/>
      <c r="P362">
        <f>Table135323316[[#This Row],[UB]]-Table135323316[[#This Row],[LB_swap]]</f>
        <v>0</v>
      </c>
      <c r="Q362">
        <f t="shared" si="5"/>
        <v>0</v>
      </c>
    </row>
    <row r="363" spans="2:17" x14ac:dyDescent="0.35">
      <c r="B363" s="71">
        <v>362</v>
      </c>
      <c r="C363" s="24" t="s">
        <v>397</v>
      </c>
      <c r="D363" s="1">
        <v>100</v>
      </c>
      <c r="E363" s="1">
        <v>5</v>
      </c>
      <c r="F363" s="1">
        <v>10</v>
      </c>
      <c r="G363" s="14">
        <v>1</v>
      </c>
      <c r="H363" s="4">
        <v>13</v>
      </c>
      <c r="I363" s="1">
        <v>13</v>
      </c>
      <c r="J363" s="30">
        <v>0</v>
      </c>
      <c r="K363" s="67">
        <v>0.49073430337011797</v>
      </c>
      <c r="L363" s="26"/>
      <c r="P363">
        <f>Table135323316[[#This Row],[UB]]-Table135323316[[#This Row],[LB_swap]]</f>
        <v>0</v>
      </c>
      <c r="Q363">
        <f t="shared" si="5"/>
        <v>0</v>
      </c>
    </row>
    <row r="364" spans="2:17" x14ac:dyDescent="0.35">
      <c r="B364" s="71">
        <v>363</v>
      </c>
      <c r="C364" s="24" t="s">
        <v>398</v>
      </c>
      <c r="D364" s="1">
        <v>100</v>
      </c>
      <c r="E364" s="1">
        <v>5</v>
      </c>
      <c r="F364" s="1">
        <v>10</v>
      </c>
      <c r="G364" s="14">
        <v>1</v>
      </c>
      <c r="H364" s="4">
        <v>14</v>
      </c>
      <c r="I364" s="1">
        <v>14</v>
      </c>
      <c r="J364" s="30">
        <v>0</v>
      </c>
      <c r="K364" s="67">
        <v>0.46917847543954799</v>
      </c>
      <c r="L364" s="26"/>
      <c r="P364">
        <f>Table135323316[[#This Row],[UB]]-Table135323316[[#This Row],[LB_swap]]</f>
        <v>0</v>
      </c>
      <c r="Q364">
        <f t="shared" si="5"/>
        <v>0</v>
      </c>
    </row>
    <row r="365" spans="2:17" x14ac:dyDescent="0.35">
      <c r="B365" s="71">
        <v>364</v>
      </c>
      <c r="C365" s="24" t="s">
        <v>399</v>
      </c>
      <c r="D365" s="1">
        <v>100</v>
      </c>
      <c r="E365" s="1">
        <v>5</v>
      </c>
      <c r="F365" s="1">
        <v>10</v>
      </c>
      <c r="G365" s="14">
        <v>1</v>
      </c>
      <c r="H365" s="4">
        <v>13</v>
      </c>
      <c r="I365" s="1">
        <v>13</v>
      </c>
      <c r="J365" s="30">
        <v>0</v>
      </c>
      <c r="K365" s="67">
        <v>0.42414680682122702</v>
      </c>
      <c r="L365" s="26"/>
      <c r="P365">
        <f>Table135323316[[#This Row],[UB]]-Table135323316[[#This Row],[LB_swap]]</f>
        <v>0</v>
      </c>
      <c r="Q365">
        <f t="shared" si="5"/>
        <v>0</v>
      </c>
    </row>
    <row r="366" spans="2:17" x14ac:dyDescent="0.35">
      <c r="B366" s="71">
        <v>365</v>
      </c>
      <c r="C366" s="24" t="s">
        <v>400</v>
      </c>
      <c r="D366" s="1">
        <v>100</v>
      </c>
      <c r="E366" s="1">
        <v>5</v>
      </c>
      <c r="F366" s="1">
        <v>10</v>
      </c>
      <c r="G366" s="14">
        <v>1</v>
      </c>
      <c r="H366" s="4">
        <v>12</v>
      </c>
      <c r="I366" s="1">
        <v>12</v>
      </c>
      <c r="J366" s="30">
        <v>0</v>
      </c>
      <c r="K366" s="67">
        <v>0.405693573877215</v>
      </c>
      <c r="L366" s="26"/>
      <c r="P366">
        <f>Table135323316[[#This Row],[UB]]-Table135323316[[#This Row],[LB_swap]]</f>
        <v>0</v>
      </c>
      <c r="Q366">
        <f t="shared" si="5"/>
        <v>0</v>
      </c>
    </row>
    <row r="367" spans="2:17" x14ac:dyDescent="0.35">
      <c r="B367" s="71">
        <v>366</v>
      </c>
      <c r="C367" s="24" t="s">
        <v>401</v>
      </c>
      <c r="D367" s="1">
        <v>100</v>
      </c>
      <c r="E367" s="1">
        <v>5</v>
      </c>
      <c r="F367" s="1">
        <v>10</v>
      </c>
      <c r="G367" s="14">
        <v>1</v>
      </c>
      <c r="H367" s="4">
        <v>13</v>
      </c>
      <c r="I367" s="1">
        <v>13</v>
      </c>
      <c r="J367" s="30">
        <v>0</v>
      </c>
      <c r="K367" s="67">
        <v>0.42692935280501798</v>
      </c>
      <c r="L367" s="26"/>
      <c r="P367">
        <f>Table135323316[[#This Row],[UB]]-Table135323316[[#This Row],[LB_swap]]</f>
        <v>0</v>
      </c>
      <c r="Q367">
        <f t="shared" si="5"/>
        <v>0</v>
      </c>
    </row>
    <row r="368" spans="2:17" x14ac:dyDescent="0.35">
      <c r="B368" s="71">
        <v>367</v>
      </c>
      <c r="C368" s="24" t="s">
        <v>402</v>
      </c>
      <c r="D368" s="1">
        <v>100</v>
      </c>
      <c r="E368" s="1">
        <v>5</v>
      </c>
      <c r="F368" s="1">
        <v>10</v>
      </c>
      <c r="G368" s="14">
        <v>1</v>
      </c>
      <c r="H368" s="4">
        <v>12</v>
      </c>
      <c r="I368" s="1">
        <v>12</v>
      </c>
      <c r="J368" s="30">
        <v>0</v>
      </c>
      <c r="K368" s="67">
        <v>0.388938467949628</v>
      </c>
      <c r="L368" s="26"/>
      <c r="P368">
        <f>Table135323316[[#This Row],[UB]]-Table135323316[[#This Row],[LB_swap]]</f>
        <v>0</v>
      </c>
      <c r="Q368">
        <f t="shared" si="5"/>
        <v>0</v>
      </c>
    </row>
    <row r="369" spans="2:17" x14ac:dyDescent="0.35">
      <c r="B369" s="71">
        <v>368</v>
      </c>
      <c r="C369" s="24" t="s">
        <v>403</v>
      </c>
      <c r="D369" s="1">
        <v>100</v>
      </c>
      <c r="E369" s="1">
        <v>5</v>
      </c>
      <c r="F369" s="1">
        <v>10</v>
      </c>
      <c r="G369" s="14">
        <v>1</v>
      </c>
      <c r="H369" s="4">
        <v>14</v>
      </c>
      <c r="I369" s="1">
        <v>14</v>
      </c>
      <c r="J369" s="30">
        <v>0</v>
      </c>
      <c r="K369" s="67">
        <v>0.34422180056571899</v>
      </c>
      <c r="L369" s="26"/>
      <c r="P369">
        <f>Table135323316[[#This Row],[UB]]-Table135323316[[#This Row],[LB_swap]]</f>
        <v>0</v>
      </c>
      <c r="Q369">
        <f t="shared" si="5"/>
        <v>0</v>
      </c>
    </row>
    <row r="370" spans="2:17" x14ac:dyDescent="0.35">
      <c r="B370" s="71">
        <v>369</v>
      </c>
      <c r="C370" s="24" t="s">
        <v>404</v>
      </c>
      <c r="D370" s="1">
        <v>100</v>
      </c>
      <c r="E370" s="1">
        <v>5</v>
      </c>
      <c r="F370" s="1">
        <v>10</v>
      </c>
      <c r="G370" s="14">
        <v>1</v>
      </c>
      <c r="H370" s="4">
        <v>16</v>
      </c>
      <c r="I370" s="1">
        <v>16</v>
      </c>
      <c r="J370" s="30">
        <v>0</v>
      </c>
      <c r="K370" s="67">
        <v>0.44722967594861901</v>
      </c>
      <c r="L370" s="26"/>
      <c r="P370">
        <f>Table135323316[[#This Row],[UB]]-Table135323316[[#This Row],[LB_swap]]</f>
        <v>0</v>
      </c>
      <c r="Q370">
        <f t="shared" si="5"/>
        <v>0</v>
      </c>
    </row>
    <row r="371" spans="2:17" x14ac:dyDescent="0.35">
      <c r="B371" s="71">
        <v>370</v>
      </c>
      <c r="C371" s="24" t="s">
        <v>405</v>
      </c>
      <c r="D371" s="1">
        <v>100</v>
      </c>
      <c r="E371" s="1">
        <v>5</v>
      </c>
      <c r="F371" s="1">
        <v>10</v>
      </c>
      <c r="G371" s="14">
        <v>1</v>
      </c>
      <c r="H371" s="4">
        <v>14</v>
      </c>
      <c r="I371" s="1">
        <v>14</v>
      </c>
      <c r="J371" s="30">
        <v>0</v>
      </c>
      <c r="K371" s="67">
        <v>0.41676415689289498</v>
      </c>
      <c r="L371" s="26"/>
      <c r="P371">
        <f>Table135323316[[#This Row],[UB]]-Table135323316[[#This Row],[LB_swap]]</f>
        <v>0</v>
      </c>
      <c r="Q371">
        <f t="shared" si="5"/>
        <v>0</v>
      </c>
    </row>
    <row r="372" spans="2:17" x14ac:dyDescent="0.35">
      <c r="B372" s="71">
        <v>371</v>
      </c>
      <c r="C372" s="24" t="s">
        <v>406</v>
      </c>
      <c r="D372" s="1">
        <v>100</v>
      </c>
      <c r="E372" s="1">
        <v>5</v>
      </c>
      <c r="F372" s="1">
        <v>10</v>
      </c>
      <c r="G372" s="14">
        <v>2</v>
      </c>
      <c r="H372" s="4">
        <v>26</v>
      </c>
      <c r="I372" s="1">
        <v>26</v>
      </c>
      <c r="J372" s="30">
        <v>0</v>
      </c>
      <c r="K372" s="67">
        <v>2.42502925917506</v>
      </c>
      <c r="L372" s="26"/>
      <c r="P372">
        <f>Table135323316[[#This Row],[UB]]-Table135323316[[#This Row],[LB_swap]]</f>
        <v>0</v>
      </c>
      <c r="Q372">
        <f t="shared" si="5"/>
        <v>0</v>
      </c>
    </row>
    <row r="373" spans="2:17" x14ac:dyDescent="0.35">
      <c r="B373" s="71">
        <v>372</v>
      </c>
      <c r="C373" s="24" t="s">
        <v>407</v>
      </c>
      <c r="D373" s="1">
        <v>100</v>
      </c>
      <c r="E373" s="1">
        <v>5</v>
      </c>
      <c r="F373" s="1">
        <v>10</v>
      </c>
      <c r="G373" s="14">
        <v>2</v>
      </c>
      <c r="H373" s="4">
        <v>26</v>
      </c>
      <c r="I373" s="1">
        <v>26</v>
      </c>
      <c r="J373" s="30">
        <v>0</v>
      </c>
      <c r="K373" s="67">
        <v>0.28194999136030602</v>
      </c>
      <c r="L373" s="26"/>
      <c r="P373">
        <f>Table135323316[[#This Row],[UB]]-Table135323316[[#This Row],[LB_swap]]</f>
        <v>0</v>
      </c>
      <c r="Q373">
        <f t="shared" si="5"/>
        <v>0</v>
      </c>
    </row>
    <row r="374" spans="2:17" x14ac:dyDescent="0.35">
      <c r="B374" s="71">
        <v>373</v>
      </c>
      <c r="C374" s="24" t="s">
        <v>408</v>
      </c>
      <c r="D374" s="1">
        <v>100</v>
      </c>
      <c r="E374" s="1">
        <v>5</v>
      </c>
      <c r="F374" s="1">
        <v>10</v>
      </c>
      <c r="G374" s="14">
        <v>2</v>
      </c>
      <c r="H374" s="4">
        <v>26</v>
      </c>
      <c r="I374" s="1">
        <v>26</v>
      </c>
      <c r="J374" s="30">
        <v>0</v>
      </c>
      <c r="K374" s="67">
        <v>0.61593897826969601</v>
      </c>
      <c r="L374" s="26"/>
      <c r="P374">
        <f>Table135323316[[#This Row],[UB]]-Table135323316[[#This Row],[LB_swap]]</f>
        <v>0</v>
      </c>
      <c r="Q374">
        <f t="shared" si="5"/>
        <v>0</v>
      </c>
    </row>
    <row r="375" spans="2:17" x14ac:dyDescent="0.35">
      <c r="B375" s="71">
        <v>374</v>
      </c>
      <c r="C375" s="24" t="s">
        <v>409</v>
      </c>
      <c r="D375" s="1">
        <v>100</v>
      </c>
      <c r="E375" s="1">
        <v>5</v>
      </c>
      <c r="F375" s="1">
        <v>10</v>
      </c>
      <c r="G375" s="14">
        <v>2</v>
      </c>
      <c r="H375" s="4">
        <v>24</v>
      </c>
      <c r="I375" s="1">
        <v>24</v>
      </c>
      <c r="J375" s="30">
        <v>0</v>
      </c>
      <c r="K375" s="67">
        <v>1.3799287080764699</v>
      </c>
      <c r="L375" s="26"/>
      <c r="P375">
        <f>Table135323316[[#This Row],[UB]]-Table135323316[[#This Row],[LB_swap]]</f>
        <v>0</v>
      </c>
      <c r="Q375">
        <f t="shared" si="5"/>
        <v>0</v>
      </c>
    </row>
    <row r="376" spans="2:17" x14ac:dyDescent="0.35">
      <c r="B376" s="71">
        <v>375</v>
      </c>
      <c r="C376" s="24" t="s">
        <v>410</v>
      </c>
      <c r="D376" s="1">
        <v>100</v>
      </c>
      <c r="E376" s="1">
        <v>5</v>
      </c>
      <c r="F376" s="1">
        <v>10</v>
      </c>
      <c r="G376" s="14">
        <v>2</v>
      </c>
      <c r="H376" s="4">
        <v>22</v>
      </c>
      <c r="I376" s="1">
        <v>22</v>
      </c>
      <c r="J376" s="30">
        <v>0</v>
      </c>
      <c r="K376" s="67">
        <v>1.4704425521194899</v>
      </c>
      <c r="L376" s="26"/>
      <c r="P376">
        <f>Table135323316[[#This Row],[UB]]-Table135323316[[#This Row],[LB_swap]]</f>
        <v>0</v>
      </c>
      <c r="Q376">
        <f t="shared" si="5"/>
        <v>0</v>
      </c>
    </row>
    <row r="377" spans="2:17" x14ac:dyDescent="0.35">
      <c r="B377" s="71">
        <v>376</v>
      </c>
      <c r="C377" s="24" t="s">
        <v>411</v>
      </c>
      <c r="D377" s="1">
        <v>100</v>
      </c>
      <c r="E377" s="1">
        <v>5</v>
      </c>
      <c r="F377" s="1">
        <v>10</v>
      </c>
      <c r="G377" s="14">
        <v>2</v>
      </c>
      <c r="H377" s="4">
        <v>26</v>
      </c>
      <c r="I377" s="1">
        <v>26</v>
      </c>
      <c r="J377" s="30">
        <v>0</v>
      </c>
      <c r="K377" s="67">
        <v>1.18858886882662</v>
      </c>
      <c r="L377" s="26"/>
      <c r="P377">
        <f>Table135323316[[#This Row],[UB]]-Table135323316[[#This Row],[LB_swap]]</f>
        <v>0</v>
      </c>
      <c r="Q377">
        <f t="shared" si="5"/>
        <v>0</v>
      </c>
    </row>
    <row r="378" spans="2:17" x14ac:dyDescent="0.35">
      <c r="B378" s="71">
        <v>377</v>
      </c>
      <c r="C378" s="24" t="s">
        <v>412</v>
      </c>
      <c r="D378" s="1">
        <v>100</v>
      </c>
      <c r="E378" s="1">
        <v>5</v>
      </c>
      <c r="F378" s="1">
        <v>10</v>
      </c>
      <c r="G378" s="14">
        <v>2</v>
      </c>
      <c r="H378" s="4">
        <v>26</v>
      </c>
      <c r="I378" s="1">
        <v>26</v>
      </c>
      <c r="J378" s="30">
        <v>0</v>
      </c>
      <c r="K378" s="67">
        <v>2.0669017340987899</v>
      </c>
      <c r="L378" s="26"/>
      <c r="P378">
        <f>Table135323316[[#This Row],[UB]]-Table135323316[[#This Row],[LB_swap]]</f>
        <v>0</v>
      </c>
      <c r="Q378">
        <f t="shared" si="5"/>
        <v>0</v>
      </c>
    </row>
    <row r="379" spans="2:17" x14ac:dyDescent="0.35">
      <c r="B379" s="71">
        <v>378</v>
      </c>
      <c r="C379" s="24" t="s">
        <v>413</v>
      </c>
      <c r="D379" s="1">
        <v>100</v>
      </c>
      <c r="E379" s="1">
        <v>5</v>
      </c>
      <c r="F379" s="1">
        <v>10</v>
      </c>
      <c r="G379" s="14">
        <v>2</v>
      </c>
      <c r="H379" s="4">
        <v>27</v>
      </c>
      <c r="I379" s="1">
        <v>27</v>
      </c>
      <c r="J379" s="30">
        <v>0</v>
      </c>
      <c r="K379" s="67">
        <v>0.61761699803173498</v>
      </c>
      <c r="L379" s="26"/>
      <c r="P379">
        <f>Table135323316[[#This Row],[UB]]-Table135323316[[#This Row],[LB_swap]]</f>
        <v>0</v>
      </c>
      <c r="Q379">
        <f t="shared" si="5"/>
        <v>0</v>
      </c>
    </row>
    <row r="380" spans="2:17" x14ac:dyDescent="0.35">
      <c r="B380" s="71">
        <v>379</v>
      </c>
      <c r="C380" s="24" t="s">
        <v>414</v>
      </c>
      <c r="D380" s="1">
        <v>100</v>
      </c>
      <c r="E380" s="1">
        <v>5</v>
      </c>
      <c r="F380" s="1">
        <v>10</v>
      </c>
      <c r="G380" s="14">
        <v>2</v>
      </c>
      <c r="H380" s="4">
        <v>26</v>
      </c>
      <c r="I380" s="1">
        <v>26</v>
      </c>
      <c r="J380" s="30">
        <v>0</v>
      </c>
      <c r="K380" s="67">
        <v>1.67367003858089</v>
      </c>
      <c r="L380" s="26"/>
      <c r="P380">
        <f>Table135323316[[#This Row],[UB]]-Table135323316[[#This Row],[LB_swap]]</f>
        <v>0</v>
      </c>
      <c r="Q380">
        <f t="shared" si="5"/>
        <v>0</v>
      </c>
    </row>
    <row r="381" spans="2:17" x14ac:dyDescent="0.35">
      <c r="B381" s="71">
        <v>380</v>
      </c>
      <c r="C381" s="24" t="s">
        <v>415</v>
      </c>
      <c r="D381" s="1">
        <v>100</v>
      </c>
      <c r="E381" s="1">
        <v>5</v>
      </c>
      <c r="F381" s="1">
        <v>10</v>
      </c>
      <c r="G381" s="14">
        <v>2</v>
      </c>
      <c r="H381" s="4">
        <v>28</v>
      </c>
      <c r="I381" s="1">
        <v>28</v>
      </c>
      <c r="J381" s="30">
        <v>0</v>
      </c>
      <c r="K381" s="67">
        <v>7.67741952650249</v>
      </c>
      <c r="L381" s="26"/>
      <c r="P381">
        <f>Table135323316[[#This Row],[UB]]-Table135323316[[#This Row],[LB_swap]]</f>
        <v>0</v>
      </c>
      <c r="Q381">
        <f t="shared" si="5"/>
        <v>0</v>
      </c>
    </row>
    <row r="382" spans="2:17" x14ac:dyDescent="0.35">
      <c r="B382" s="71">
        <v>381</v>
      </c>
      <c r="C382" s="24" t="s">
        <v>416</v>
      </c>
      <c r="D382" s="1">
        <v>100</v>
      </c>
      <c r="E382" s="1">
        <v>5</v>
      </c>
      <c r="F382" s="1">
        <v>10</v>
      </c>
      <c r="G382" s="14">
        <v>4</v>
      </c>
      <c r="H382" s="4">
        <v>47</v>
      </c>
      <c r="I382" s="1">
        <v>47</v>
      </c>
      <c r="J382" s="30">
        <v>0</v>
      </c>
      <c r="K382" s="67">
        <v>4.5628030542284197</v>
      </c>
      <c r="L382" s="26"/>
      <c r="P382">
        <f>Table135323316[[#This Row],[UB]]-Table135323316[[#This Row],[LB_swap]]</f>
        <v>0</v>
      </c>
      <c r="Q382">
        <f t="shared" si="5"/>
        <v>0</v>
      </c>
    </row>
    <row r="383" spans="2:17" x14ac:dyDescent="0.35">
      <c r="B383" s="71">
        <v>382</v>
      </c>
      <c r="C383" s="24" t="s">
        <v>417</v>
      </c>
      <c r="D383" s="1">
        <v>100</v>
      </c>
      <c r="E383" s="1">
        <v>5</v>
      </c>
      <c r="F383" s="1">
        <v>10</v>
      </c>
      <c r="G383" s="14">
        <v>4</v>
      </c>
      <c r="H383" s="4">
        <v>49</v>
      </c>
      <c r="I383" s="1">
        <v>49</v>
      </c>
      <c r="J383" s="30">
        <v>0</v>
      </c>
      <c r="K383" s="67">
        <v>4.25447049736976</v>
      </c>
      <c r="L383" s="26"/>
      <c r="P383">
        <f>Table135323316[[#This Row],[UB]]-Table135323316[[#This Row],[LB_swap]]</f>
        <v>0</v>
      </c>
      <c r="Q383">
        <f t="shared" si="5"/>
        <v>0</v>
      </c>
    </row>
    <row r="384" spans="2:17" x14ac:dyDescent="0.35">
      <c r="B384" s="71">
        <v>383</v>
      </c>
      <c r="C384" s="24" t="s">
        <v>418</v>
      </c>
      <c r="D384" s="1">
        <v>100</v>
      </c>
      <c r="E384" s="1">
        <v>5</v>
      </c>
      <c r="F384" s="1">
        <v>10</v>
      </c>
      <c r="G384" s="14">
        <v>4</v>
      </c>
      <c r="H384" s="4">
        <v>51</v>
      </c>
      <c r="I384" s="1">
        <v>51</v>
      </c>
      <c r="J384" s="30">
        <v>0</v>
      </c>
      <c r="K384" s="67">
        <v>4.4022349882870904</v>
      </c>
      <c r="L384" s="26"/>
      <c r="P384">
        <f>Table135323316[[#This Row],[UB]]-Table135323316[[#This Row],[LB_swap]]</f>
        <v>0</v>
      </c>
      <c r="Q384">
        <f t="shared" si="5"/>
        <v>0</v>
      </c>
    </row>
    <row r="385" spans="2:17" x14ac:dyDescent="0.35">
      <c r="B385" s="71">
        <v>384</v>
      </c>
      <c r="C385" s="24" t="s">
        <v>419</v>
      </c>
      <c r="D385" s="1">
        <v>100</v>
      </c>
      <c r="E385" s="1">
        <v>5</v>
      </c>
      <c r="F385" s="1">
        <v>10</v>
      </c>
      <c r="G385" s="14">
        <v>4</v>
      </c>
      <c r="H385" s="4">
        <v>46</v>
      </c>
      <c r="I385" s="1">
        <v>45</v>
      </c>
      <c r="J385" s="30">
        <v>2.2222222222222199E-2</v>
      </c>
      <c r="K385" s="67">
        <v>606.79240253567696</v>
      </c>
      <c r="L385" s="26"/>
      <c r="P385">
        <f>Table135323316[[#This Row],[UB]]-Table135323316[[#This Row],[LB_swap]]</f>
        <v>1</v>
      </c>
      <c r="Q385">
        <f t="shared" si="5"/>
        <v>0</v>
      </c>
    </row>
    <row r="386" spans="2:17" x14ac:dyDescent="0.35">
      <c r="B386" s="71">
        <v>385</v>
      </c>
      <c r="C386" s="24" t="s">
        <v>420</v>
      </c>
      <c r="D386" s="1">
        <v>100</v>
      </c>
      <c r="E386" s="1">
        <v>5</v>
      </c>
      <c r="F386" s="1">
        <v>10</v>
      </c>
      <c r="G386" s="14">
        <v>4</v>
      </c>
      <c r="H386" s="4">
        <v>49</v>
      </c>
      <c r="I386" s="1">
        <v>49</v>
      </c>
      <c r="J386" s="30">
        <v>0</v>
      </c>
      <c r="K386" s="67">
        <v>3.92382700741291</v>
      </c>
      <c r="L386" s="26"/>
      <c r="P386">
        <f>Table135323316[[#This Row],[UB]]-Table135323316[[#This Row],[LB_swap]]</f>
        <v>0</v>
      </c>
      <c r="Q386">
        <f t="shared" si="5"/>
        <v>0</v>
      </c>
    </row>
    <row r="387" spans="2:17" x14ac:dyDescent="0.35">
      <c r="B387" s="71">
        <v>386</v>
      </c>
      <c r="C387" s="24" t="s">
        <v>421</v>
      </c>
      <c r="D387" s="1">
        <v>100</v>
      </c>
      <c r="E387" s="1">
        <v>5</v>
      </c>
      <c r="F387" s="1">
        <v>10</v>
      </c>
      <c r="G387" s="14">
        <v>4</v>
      </c>
      <c r="H387" s="4">
        <v>46</v>
      </c>
      <c r="I387" s="1">
        <v>46</v>
      </c>
      <c r="J387" s="30">
        <v>0</v>
      </c>
      <c r="K387" s="67">
        <v>4.2722469605505404</v>
      </c>
      <c r="L387" s="26"/>
      <c r="P387">
        <f>Table135323316[[#This Row],[UB]]-Table135323316[[#This Row],[LB_swap]]</f>
        <v>0</v>
      </c>
      <c r="Q387">
        <f t="shared" ref="Q387:Q450" si="6">IF(P387&gt;2,1,0)</f>
        <v>0</v>
      </c>
    </row>
    <row r="388" spans="2:17" x14ac:dyDescent="0.35">
      <c r="B388" s="71">
        <v>387</v>
      </c>
      <c r="C388" s="24" t="s">
        <v>422</v>
      </c>
      <c r="D388" s="1">
        <v>100</v>
      </c>
      <c r="E388" s="1">
        <v>5</v>
      </c>
      <c r="F388" s="1">
        <v>10</v>
      </c>
      <c r="G388" s="14">
        <v>4</v>
      </c>
      <c r="H388" s="4">
        <v>44</v>
      </c>
      <c r="I388" s="1">
        <v>44</v>
      </c>
      <c r="J388" s="30">
        <v>0</v>
      </c>
      <c r="K388" s="67">
        <v>7.1160262208431897</v>
      </c>
      <c r="L388" s="26"/>
      <c r="P388">
        <f>Table135323316[[#This Row],[UB]]-Table135323316[[#This Row],[LB_swap]]</f>
        <v>0</v>
      </c>
      <c r="Q388">
        <f t="shared" si="6"/>
        <v>0</v>
      </c>
    </row>
    <row r="389" spans="2:17" x14ac:dyDescent="0.35">
      <c r="B389" s="71">
        <v>388</v>
      </c>
      <c r="C389" s="24" t="s">
        <v>423</v>
      </c>
      <c r="D389" s="1">
        <v>100</v>
      </c>
      <c r="E389" s="1">
        <v>5</v>
      </c>
      <c r="F389" s="1">
        <v>10</v>
      </c>
      <c r="G389" s="14">
        <v>4</v>
      </c>
      <c r="H389" s="4">
        <v>51</v>
      </c>
      <c r="I389" s="1">
        <v>51</v>
      </c>
      <c r="J389" s="30">
        <v>0</v>
      </c>
      <c r="K389" s="67">
        <v>3.7922848351299701</v>
      </c>
      <c r="L389" s="26"/>
      <c r="P389">
        <f>Table135323316[[#This Row],[UB]]-Table135323316[[#This Row],[LB_swap]]</f>
        <v>0</v>
      </c>
      <c r="Q389">
        <f t="shared" si="6"/>
        <v>0</v>
      </c>
    </row>
    <row r="390" spans="2:17" x14ac:dyDescent="0.35">
      <c r="B390" s="71">
        <v>389</v>
      </c>
      <c r="C390" s="24" t="s">
        <v>424</v>
      </c>
      <c r="D390" s="1">
        <v>100</v>
      </c>
      <c r="E390" s="1">
        <v>5</v>
      </c>
      <c r="F390" s="1">
        <v>10</v>
      </c>
      <c r="G390" s="14">
        <v>4</v>
      </c>
      <c r="H390" s="4">
        <v>52</v>
      </c>
      <c r="I390" s="1">
        <v>52</v>
      </c>
      <c r="J390" s="30">
        <v>0</v>
      </c>
      <c r="K390" s="67">
        <v>13.055091831833099</v>
      </c>
      <c r="L390" s="26"/>
      <c r="P390">
        <f>Table135323316[[#This Row],[UB]]-Table135323316[[#This Row],[LB_swap]]</f>
        <v>0</v>
      </c>
      <c r="Q390">
        <f t="shared" si="6"/>
        <v>0</v>
      </c>
    </row>
    <row r="391" spans="2:17" x14ac:dyDescent="0.35">
      <c r="B391" s="71">
        <v>390</v>
      </c>
      <c r="C391" s="24" t="s">
        <v>425</v>
      </c>
      <c r="D391" s="1">
        <v>100</v>
      </c>
      <c r="E391" s="1">
        <v>5</v>
      </c>
      <c r="F391" s="1">
        <v>10</v>
      </c>
      <c r="G391" s="14">
        <v>4</v>
      </c>
      <c r="H391" s="4">
        <v>48</v>
      </c>
      <c r="I391" s="1">
        <v>48</v>
      </c>
      <c r="J391" s="30">
        <v>0</v>
      </c>
      <c r="K391" s="67">
        <v>7.41522308997809</v>
      </c>
      <c r="L391" s="26"/>
      <c r="P391">
        <f>Table135323316[[#This Row],[UB]]-Table135323316[[#This Row],[LB_swap]]</f>
        <v>0</v>
      </c>
      <c r="Q391">
        <f t="shared" si="6"/>
        <v>0</v>
      </c>
    </row>
    <row r="392" spans="2:17" x14ac:dyDescent="0.35">
      <c r="B392" s="71">
        <v>391</v>
      </c>
      <c r="C392" s="24" t="s">
        <v>426</v>
      </c>
      <c r="D392" s="1">
        <v>100</v>
      </c>
      <c r="E392" s="1">
        <v>5</v>
      </c>
      <c r="F392" s="1">
        <v>20</v>
      </c>
      <c r="G392" s="14">
        <v>1</v>
      </c>
      <c r="H392" s="4">
        <v>13</v>
      </c>
      <c r="I392" s="1">
        <v>13</v>
      </c>
      <c r="J392" s="30">
        <v>0</v>
      </c>
      <c r="K392" s="67">
        <v>0.592845743522048</v>
      </c>
      <c r="L392" s="26"/>
      <c r="P392">
        <f>Table135323316[[#This Row],[UB]]-Table135323316[[#This Row],[LB_swap]]</f>
        <v>0</v>
      </c>
      <c r="Q392">
        <f t="shared" si="6"/>
        <v>0</v>
      </c>
    </row>
    <row r="393" spans="2:17" x14ac:dyDescent="0.35">
      <c r="B393" s="71">
        <v>392</v>
      </c>
      <c r="C393" s="24" t="s">
        <v>427</v>
      </c>
      <c r="D393" s="1">
        <v>100</v>
      </c>
      <c r="E393" s="1">
        <v>5</v>
      </c>
      <c r="F393" s="1">
        <v>20</v>
      </c>
      <c r="G393" s="14">
        <v>1</v>
      </c>
      <c r="H393" s="4">
        <v>14</v>
      </c>
      <c r="I393" s="1">
        <v>14</v>
      </c>
      <c r="J393" s="30">
        <v>0</v>
      </c>
      <c r="K393" s="67">
        <v>0.40057843551039601</v>
      </c>
      <c r="L393" s="26"/>
      <c r="P393">
        <f>Table135323316[[#This Row],[UB]]-Table135323316[[#This Row],[LB_swap]]</f>
        <v>0</v>
      </c>
      <c r="Q393">
        <f t="shared" si="6"/>
        <v>0</v>
      </c>
    </row>
    <row r="394" spans="2:17" x14ac:dyDescent="0.35">
      <c r="B394" s="71">
        <v>393</v>
      </c>
      <c r="C394" s="24" t="s">
        <v>428</v>
      </c>
      <c r="D394" s="1">
        <v>100</v>
      </c>
      <c r="E394" s="1">
        <v>5</v>
      </c>
      <c r="F394" s="1">
        <v>20</v>
      </c>
      <c r="G394" s="14">
        <v>1</v>
      </c>
      <c r="H394" s="4">
        <v>15</v>
      </c>
      <c r="I394" s="1">
        <v>15</v>
      </c>
      <c r="J394" s="30">
        <v>0</v>
      </c>
      <c r="K394" s="67">
        <v>0.40501056797802398</v>
      </c>
      <c r="L394" s="26"/>
      <c r="P394">
        <f>Table135323316[[#This Row],[UB]]-Table135323316[[#This Row],[LB_swap]]</f>
        <v>0</v>
      </c>
      <c r="Q394">
        <f t="shared" si="6"/>
        <v>0</v>
      </c>
    </row>
    <row r="395" spans="2:17" x14ac:dyDescent="0.35">
      <c r="B395" s="71">
        <v>394</v>
      </c>
      <c r="C395" s="24" t="s">
        <v>429</v>
      </c>
      <c r="D395" s="1">
        <v>100</v>
      </c>
      <c r="E395" s="1">
        <v>5</v>
      </c>
      <c r="F395" s="1">
        <v>20</v>
      </c>
      <c r="G395" s="14">
        <v>1</v>
      </c>
      <c r="H395" s="4">
        <v>15</v>
      </c>
      <c r="I395" s="1">
        <v>15</v>
      </c>
      <c r="J395" s="30">
        <v>0</v>
      </c>
      <c r="K395" s="67">
        <v>0.95973026938736405</v>
      </c>
      <c r="L395" s="26"/>
      <c r="P395">
        <f>Table135323316[[#This Row],[UB]]-Table135323316[[#This Row],[LB_swap]]</f>
        <v>0</v>
      </c>
      <c r="Q395">
        <f t="shared" si="6"/>
        <v>0</v>
      </c>
    </row>
    <row r="396" spans="2:17" x14ac:dyDescent="0.35">
      <c r="B396" s="71">
        <v>395</v>
      </c>
      <c r="C396" s="24" t="s">
        <v>430</v>
      </c>
      <c r="D396" s="1">
        <v>100</v>
      </c>
      <c r="E396" s="1">
        <v>5</v>
      </c>
      <c r="F396" s="1">
        <v>20</v>
      </c>
      <c r="G396" s="14">
        <v>1</v>
      </c>
      <c r="H396" s="4">
        <v>13</v>
      </c>
      <c r="I396" s="1">
        <v>13</v>
      </c>
      <c r="J396" s="30">
        <v>0</v>
      </c>
      <c r="K396" s="67">
        <v>0.45968260243534997</v>
      </c>
      <c r="L396" s="26"/>
      <c r="P396">
        <f>Table135323316[[#This Row],[UB]]-Table135323316[[#This Row],[LB_swap]]</f>
        <v>0</v>
      </c>
      <c r="Q396">
        <f t="shared" si="6"/>
        <v>0</v>
      </c>
    </row>
    <row r="397" spans="2:17" x14ac:dyDescent="0.35">
      <c r="B397" s="71">
        <v>396</v>
      </c>
      <c r="C397" s="24" t="s">
        <v>431</v>
      </c>
      <c r="D397" s="1">
        <v>100</v>
      </c>
      <c r="E397" s="1">
        <v>5</v>
      </c>
      <c r="F397" s="1">
        <v>20</v>
      </c>
      <c r="G397" s="14">
        <v>1</v>
      </c>
      <c r="H397" s="4">
        <v>16</v>
      </c>
      <c r="I397" s="1">
        <v>16</v>
      </c>
      <c r="J397" s="30">
        <v>0</v>
      </c>
      <c r="K397" s="67">
        <v>0.418432146310806</v>
      </c>
      <c r="L397" s="26"/>
      <c r="P397">
        <f>Table135323316[[#This Row],[UB]]-Table135323316[[#This Row],[LB_swap]]</f>
        <v>0</v>
      </c>
      <c r="Q397">
        <f t="shared" si="6"/>
        <v>0</v>
      </c>
    </row>
    <row r="398" spans="2:17" x14ac:dyDescent="0.35">
      <c r="B398" s="71">
        <v>397</v>
      </c>
      <c r="C398" s="24" t="s">
        <v>432</v>
      </c>
      <c r="D398" s="1">
        <v>100</v>
      </c>
      <c r="E398" s="1">
        <v>5</v>
      </c>
      <c r="F398" s="1">
        <v>20</v>
      </c>
      <c r="G398" s="14">
        <v>1</v>
      </c>
      <c r="H398" s="4">
        <v>14</v>
      </c>
      <c r="I398" s="1">
        <v>14</v>
      </c>
      <c r="J398" s="30">
        <v>0</v>
      </c>
      <c r="K398" s="67">
        <v>0.385828571394085</v>
      </c>
      <c r="L398" s="26"/>
      <c r="P398">
        <f>Table135323316[[#This Row],[UB]]-Table135323316[[#This Row],[LB_swap]]</f>
        <v>0</v>
      </c>
      <c r="Q398">
        <f t="shared" si="6"/>
        <v>0</v>
      </c>
    </row>
    <row r="399" spans="2:17" x14ac:dyDescent="0.35">
      <c r="B399" s="71">
        <v>398</v>
      </c>
      <c r="C399" s="24" t="s">
        <v>433</v>
      </c>
      <c r="D399" s="1">
        <v>100</v>
      </c>
      <c r="E399" s="1">
        <v>5</v>
      </c>
      <c r="F399" s="1">
        <v>20</v>
      </c>
      <c r="G399" s="14">
        <v>1</v>
      </c>
      <c r="H399" s="4">
        <v>14</v>
      </c>
      <c r="I399" s="1">
        <v>14</v>
      </c>
      <c r="J399" s="30">
        <v>0</v>
      </c>
      <c r="K399" s="67">
        <v>1.0552627053111701</v>
      </c>
      <c r="L399" s="26"/>
      <c r="P399">
        <f>Table135323316[[#This Row],[UB]]-Table135323316[[#This Row],[LB_swap]]</f>
        <v>0</v>
      </c>
      <c r="Q399">
        <f t="shared" si="6"/>
        <v>0</v>
      </c>
    </row>
    <row r="400" spans="2:17" x14ac:dyDescent="0.35">
      <c r="B400" s="71">
        <v>399</v>
      </c>
      <c r="C400" s="24" t="s">
        <v>434</v>
      </c>
      <c r="D400" s="1">
        <v>100</v>
      </c>
      <c r="E400" s="1">
        <v>5</v>
      </c>
      <c r="F400" s="1">
        <v>20</v>
      </c>
      <c r="G400" s="14">
        <v>1</v>
      </c>
      <c r="H400" s="4">
        <v>13</v>
      </c>
      <c r="I400" s="1">
        <v>13</v>
      </c>
      <c r="J400" s="30">
        <v>0</v>
      </c>
      <c r="K400" s="67">
        <v>0.43340972810983602</v>
      </c>
      <c r="L400" s="26"/>
      <c r="P400">
        <f>Table135323316[[#This Row],[UB]]-Table135323316[[#This Row],[LB_swap]]</f>
        <v>0</v>
      </c>
      <c r="Q400">
        <f t="shared" si="6"/>
        <v>0</v>
      </c>
    </row>
    <row r="401" spans="2:17" x14ac:dyDescent="0.35">
      <c r="B401" s="71">
        <v>400</v>
      </c>
      <c r="C401" s="24" t="s">
        <v>435</v>
      </c>
      <c r="D401" s="1">
        <v>100</v>
      </c>
      <c r="E401" s="1">
        <v>5</v>
      </c>
      <c r="F401" s="1">
        <v>20</v>
      </c>
      <c r="G401" s="14">
        <v>1</v>
      </c>
      <c r="H401" s="4">
        <v>12</v>
      </c>
      <c r="I401" s="1">
        <v>12</v>
      </c>
      <c r="J401" s="30">
        <v>0</v>
      </c>
      <c r="K401" s="67">
        <v>0.57096672430634499</v>
      </c>
      <c r="L401" s="26"/>
      <c r="P401">
        <f>Table135323316[[#This Row],[UB]]-Table135323316[[#This Row],[LB_swap]]</f>
        <v>0</v>
      </c>
      <c r="Q401">
        <f t="shared" si="6"/>
        <v>0</v>
      </c>
    </row>
    <row r="402" spans="2:17" x14ac:dyDescent="0.35">
      <c r="B402" s="71">
        <v>401</v>
      </c>
      <c r="C402" s="24" t="s">
        <v>436</v>
      </c>
      <c r="D402" s="1">
        <v>100</v>
      </c>
      <c r="E402" s="1">
        <v>5</v>
      </c>
      <c r="F402" s="1">
        <v>20</v>
      </c>
      <c r="G402" s="14">
        <v>2</v>
      </c>
      <c r="H402" s="4">
        <v>27</v>
      </c>
      <c r="I402" s="1">
        <v>27</v>
      </c>
      <c r="J402" s="30">
        <v>0</v>
      </c>
      <c r="K402" s="67">
        <v>1.7302981019020001</v>
      </c>
      <c r="L402" s="26"/>
      <c r="P402">
        <f>Table135323316[[#This Row],[UB]]-Table135323316[[#This Row],[LB_swap]]</f>
        <v>0</v>
      </c>
      <c r="Q402">
        <f t="shared" si="6"/>
        <v>0</v>
      </c>
    </row>
    <row r="403" spans="2:17" x14ac:dyDescent="0.35">
      <c r="B403" s="71">
        <v>402</v>
      </c>
      <c r="C403" s="24" t="s">
        <v>437</v>
      </c>
      <c r="D403" s="1">
        <v>100</v>
      </c>
      <c r="E403" s="1">
        <v>5</v>
      </c>
      <c r="F403" s="1">
        <v>20</v>
      </c>
      <c r="G403" s="14">
        <v>2</v>
      </c>
      <c r="H403" s="4">
        <v>28</v>
      </c>
      <c r="I403" s="1">
        <v>28</v>
      </c>
      <c r="J403" s="30">
        <v>0</v>
      </c>
      <c r="K403" s="67">
        <v>8.0325712189078295</v>
      </c>
      <c r="L403" s="26"/>
      <c r="P403">
        <f>Table135323316[[#This Row],[UB]]-Table135323316[[#This Row],[LB_swap]]</f>
        <v>0</v>
      </c>
      <c r="Q403">
        <f t="shared" si="6"/>
        <v>0</v>
      </c>
    </row>
    <row r="404" spans="2:17" x14ac:dyDescent="0.35">
      <c r="B404" s="71">
        <v>403</v>
      </c>
      <c r="C404" s="24" t="s">
        <v>438</v>
      </c>
      <c r="D404" s="1">
        <v>100</v>
      </c>
      <c r="E404" s="1">
        <v>5</v>
      </c>
      <c r="F404" s="1">
        <v>20</v>
      </c>
      <c r="G404" s="14">
        <v>2</v>
      </c>
      <c r="H404" s="4">
        <v>27</v>
      </c>
      <c r="I404" s="1">
        <v>27</v>
      </c>
      <c r="J404" s="30">
        <v>0</v>
      </c>
      <c r="K404" s="67">
        <v>0.82390165515243996</v>
      </c>
      <c r="L404" s="26"/>
      <c r="P404">
        <f>Table135323316[[#This Row],[UB]]-Table135323316[[#This Row],[LB_swap]]</f>
        <v>0</v>
      </c>
      <c r="Q404">
        <f t="shared" si="6"/>
        <v>0</v>
      </c>
    </row>
    <row r="405" spans="2:17" x14ac:dyDescent="0.35">
      <c r="B405" s="71">
        <v>404</v>
      </c>
      <c r="C405" s="24" t="s">
        <v>439</v>
      </c>
      <c r="D405" s="1">
        <v>100</v>
      </c>
      <c r="E405" s="1">
        <v>5</v>
      </c>
      <c r="F405" s="1">
        <v>20</v>
      </c>
      <c r="G405" s="14">
        <v>2</v>
      </c>
      <c r="H405" s="4">
        <v>26</v>
      </c>
      <c r="I405" s="1">
        <v>26</v>
      </c>
      <c r="J405" s="30">
        <v>0</v>
      </c>
      <c r="K405" s="67">
        <v>0.78534613735973802</v>
      </c>
      <c r="L405" s="26"/>
      <c r="P405">
        <f>Table135323316[[#This Row],[UB]]-Table135323316[[#This Row],[LB_swap]]</f>
        <v>0</v>
      </c>
      <c r="Q405">
        <f t="shared" si="6"/>
        <v>0</v>
      </c>
    </row>
    <row r="406" spans="2:17" x14ac:dyDescent="0.35">
      <c r="B406" s="71">
        <v>405</v>
      </c>
      <c r="C406" s="24" t="s">
        <v>440</v>
      </c>
      <c r="D406" s="1">
        <v>100</v>
      </c>
      <c r="E406" s="1">
        <v>5</v>
      </c>
      <c r="F406" s="1">
        <v>20</v>
      </c>
      <c r="G406" s="14">
        <v>2</v>
      </c>
      <c r="H406" s="4">
        <v>25</v>
      </c>
      <c r="I406" s="1">
        <v>25</v>
      </c>
      <c r="J406" s="30">
        <v>0</v>
      </c>
      <c r="K406" s="67">
        <v>1.5964671745896299</v>
      </c>
      <c r="L406" s="26"/>
      <c r="P406">
        <f>Table135323316[[#This Row],[UB]]-Table135323316[[#This Row],[LB_swap]]</f>
        <v>0</v>
      </c>
      <c r="Q406">
        <f t="shared" si="6"/>
        <v>0</v>
      </c>
    </row>
    <row r="407" spans="2:17" x14ac:dyDescent="0.35">
      <c r="B407" s="71">
        <v>406</v>
      </c>
      <c r="C407" s="24" t="s">
        <v>441</v>
      </c>
      <c r="D407" s="1">
        <v>100</v>
      </c>
      <c r="E407" s="1">
        <v>5</v>
      </c>
      <c r="F407" s="1">
        <v>20</v>
      </c>
      <c r="G407" s="14">
        <v>2</v>
      </c>
      <c r="H407" s="4">
        <v>25</v>
      </c>
      <c r="I407" s="1">
        <v>25</v>
      </c>
      <c r="J407" s="30">
        <v>0</v>
      </c>
      <c r="K407" s="67">
        <v>0.61072766408324197</v>
      </c>
      <c r="L407" s="26"/>
      <c r="P407">
        <f>Table135323316[[#This Row],[UB]]-Table135323316[[#This Row],[LB_swap]]</f>
        <v>0</v>
      </c>
      <c r="Q407">
        <f t="shared" si="6"/>
        <v>0</v>
      </c>
    </row>
    <row r="408" spans="2:17" x14ac:dyDescent="0.35">
      <c r="B408" s="71">
        <v>407</v>
      </c>
      <c r="C408" s="24" t="s">
        <v>442</v>
      </c>
      <c r="D408" s="1">
        <v>100</v>
      </c>
      <c r="E408" s="1">
        <v>5</v>
      </c>
      <c r="F408" s="1">
        <v>20</v>
      </c>
      <c r="G408" s="14">
        <v>2</v>
      </c>
      <c r="H408" s="4">
        <v>23</v>
      </c>
      <c r="I408" s="1">
        <v>23</v>
      </c>
      <c r="J408" s="30">
        <v>0</v>
      </c>
      <c r="K408" s="67">
        <v>3.6633191742002902</v>
      </c>
      <c r="L408" s="26"/>
      <c r="P408">
        <f>Table135323316[[#This Row],[UB]]-Table135323316[[#This Row],[LB_swap]]</f>
        <v>0</v>
      </c>
      <c r="Q408">
        <f t="shared" si="6"/>
        <v>0</v>
      </c>
    </row>
    <row r="409" spans="2:17" x14ac:dyDescent="0.35">
      <c r="B409" s="71">
        <v>408</v>
      </c>
      <c r="C409" s="24" t="s">
        <v>443</v>
      </c>
      <c r="D409" s="1">
        <v>100</v>
      </c>
      <c r="E409" s="1">
        <v>5</v>
      </c>
      <c r="F409" s="1">
        <v>20</v>
      </c>
      <c r="G409" s="14">
        <v>2</v>
      </c>
      <c r="H409" s="4">
        <v>27</v>
      </c>
      <c r="I409" s="1">
        <v>27</v>
      </c>
      <c r="J409" s="30">
        <v>0</v>
      </c>
      <c r="K409" s="67">
        <v>0.55108703300356798</v>
      </c>
      <c r="L409" s="26"/>
      <c r="P409">
        <f>Table135323316[[#This Row],[UB]]-Table135323316[[#This Row],[LB_swap]]</f>
        <v>0</v>
      </c>
      <c r="Q409">
        <f t="shared" si="6"/>
        <v>0</v>
      </c>
    </row>
    <row r="410" spans="2:17" x14ac:dyDescent="0.35">
      <c r="B410" s="71">
        <v>409</v>
      </c>
      <c r="C410" s="24" t="s">
        <v>444</v>
      </c>
      <c r="D410" s="1">
        <v>100</v>
      </c>
      <c r="E410" s="1">
        <v>5</v>
      </c>
      <c r="F410" s="1">
        <v>20</v>
      </c>
      <c r="G410" s="14">
        <v>2</v>
      </c>
      <c r="H410" s="4">
        <v>26</v>
      </c>
      <c r="I410" s="1">
        <v>26</v>
      </c>
      <c r="J410" s="30">
        <v>0</v>
      </c>
      <c r="K410" s="67">
        <v>1.51972293108701</v>
      </c>
      <c r="L410" s="26"/>
      <c r="P410">
        <f>Table135323316[[#This Row],[UB]]-Table135323316[[#This Row],[LB_swap]]</f>
        <v>0</v>
      </c>
      <c r="Q410">
        <f t="shared" si="6"/>
        <v>0</v>
      </c>
    </row>
    <row r="411" spans="2:17" x14ac:dyDescent="0.35">
      <c r="B411" s="71">
        <v>410</v>
      </c>
      <c r="C411" s="24" t="s">
        <v>445</v>
      </c>
      <c r="D411" s="1">
        <v>100</v>
      </c>
      <c r="E411" s="1">
        <v>5</v>
      </c>
      <c r="F411" s="1">
        <v>20</v>
      </c>
      <c r="G411" s="14">
        <v>2</v>
      </c>
      <c r="H411" s="4">
        <v>26</v>
      </c>
      <c r="I411" s="1">
        <v>26</v>
      </c>
      <c r="J411" s="30">
        <v>0</v>
      </c>
      <c r="K411" s="67">
        <v>0.71705468371510495</v>
      </c>
      <c r="L411" s="26"/>
      <c r="P411">
        <f>Table135323316[[#This Row],[UB]]-Table135323316[[#This Row],[LB_swap]]</f>
        <v>0</v>
      </c>
      <c r="Q411">
        <f t="shared" si="6"/>
        <v>0</v>
      </c>
    </row>
    <row r="412" spans="2:17" x14ac:dyDescent="0.35">
      <c r="B412" s="71">
        <v>411</v>
      </c>
      <c r="C412" s="24" t="s">
        <v>446</v>
      </c>
      <c r="D412" s="1">
        <v>100</v>
      </c>
      <c r="E412" s="1">
        <v>5</v>
      </c>
      <c r="F412" s="1">
        <v>20</v>
      </c>
      <c r="G412" s="14">
        <v>4</v>
      </c>
      <c r="H412" s="4">
        <v>48</v>
      </c>
      <c r="I412" s="1">
        <v>48</v>
      </c>
      <c r="J412" s="30">
        <v>0</v>
      </c>
      <c r="K412" s="67">
        <v>6.01637952961027</v>
      </c>
      <c r="L412" s="26"/>
      <c r="P412">
        <f>Table135323316[[#This Row],[UB]]-Table135323316[[#This Row],[LB_swap]]</f>
        <v>0</v>
      </c>
      <c r="Q412">
        <f t="shared" si="6"/>
        <v>0</v>
      </c>
    </row>
    <row r="413" spans="2:17" x14ac:dyDescent="0.35">
      <c r="B413" s="71">
        <v>412</v>
      </c>
      <c r="C413" s="24" t="s">
        <v>447</v>
      </c>
      <c r="D413" s="1">
        <v>100</v>
      </c>
      <c r="E413" s="1">
        <v>5</v>
      </c>
      <c r="F413" s="1">
        <v>20</v>
      </c>
      <c r="G413" s="14">
        <v>4</v>
      </c>
      <c r="H413" s="4">
        <v>51</v>
      </c>
      <c r="I413" s="1">
        <v>51</v>
      </c>
      <c r="J413" s="30">
        <v>0</v>
      </c>
      <c r="K413" s="67">
        <v>10.7571268584579</v>
      </c>
      <c r="L413" s="26"/>
      <c r="P413">
        <f>Table135323316[[#This Row],[UB]]-Table135323316[[#This Row],[LB_swap]]</f>
        <v>0</v>
      </c>
      <c r="Q413">
        <f t="shared" si="6"/>
        <v>0</v>
      </c>
    </row>
    <row r="414" spans="2:17" x14ac:dyDescent="0.35">
      <c r="B414" s="71">
        <v>413</v>
      </c>
      <c r="C414" s="24" t="s">
        <v>448</v>
      </c>
      <c r="D414" s="1">
        <v>100</v>
      </c>
      <c r="E414" s="1">
        <v>5</v>
      </c>
      <c r="F414" s="1">
        <v>20</v>
      </c>
      <c r="G414" s="14">
        <v>4</v>
      </c>
      <c r="H414" s="4">
        <v>49</v>
      </c>
      <c r="I414" s="1">
        <v>49</v>
      </c>
      <c r="J414" s="30">
        <v>0</v>
      </c>
      <c r="K414" s="67">
        <v>3.90250934101641</v>
      </c>
      <c r="L414" s="26"/>
      <c r="P414">
        <f>Table135323316[[#This Row],[UB]]-Table135323316[[#This Row],[LB_swap]]</f>
        <v>0</v>
      </c>
      <c r="Q414">
        <f t="shared" si="6"/>
        <v>0</v>
      </c>
    </row>
    <row r="415" spans="2:17" x14ac:dyDescent="0.35">
      <c r="B415" s="71">
        <v>414</v>
      </c>
      <c r="C415" s="24" t="s">
        <v>449</v>
      </c>
      <c r="D415" s="1">
        <v>100</v>
      </c>
      <c r="E415" s="1">
        <v>5</v>
      </c>
      <c r="F415" s="1">
        <v>20</v>
      </c>
      <c r="G415" s="14">
        <v>4</v>
      </c>
      <c r="H415" s="4">
        <v>46</v>
      </c>
      <c r="I415" s="1">
        <v>46</v>
      </c>
      <c r="J415" s="30">
        <v>0</v>
      </c>
      <c r="K415" s="67">
        <v>7.4196368884295198</v>
      </c>
      <c r="L415" s="26"/>
      <c r="P415">
        <f>Table135323316[[#This Row],[UB]]-Table135323316[[#This Row],[LB_swap]]</f>
        <v>0</v>
      </c>
      <c r="Q415">
        <f t="shared" si="6"/>
        <v>0</v>
      </c>
    </row>
    <row r="416" spans="2:17" x14ac:dyDescent="0.35">
      <c r="B416" s="71">
        <v>415</v>
      </c>
      <c r="C416" s="24" t="s">
        <v>450</v>
      </c>
      <c r="D416" s="1">
        <v>100</v>
      </c>
      <c r="E416" s="1">
        <v>5</v>
      </c>
      <c r="F416" s="1">
        <v>20</v>
      </c>
      <c r="G416" s="14">
        <v>4</v>
      </c>
      <c r="H416" s="4">
        <v>45</v>
      </c>
      <c r="I416" s="1">
        <v>45</v>
      </c>
      <c r="J416" s="30">
        <v>0</v>
      </c>
      <c r="K416" s="67">
        <v>3.56942777708172</v>
      </c>
      <c r="L416" s="26"/>
      <c r="P416">
        <f>Table135323316[[#This Row],[UB]]-Table135323316[[#This Row],[LB_swap]]</f>
        <v>0</v>
      </c>
      <c r="Q416">
        <f t="shared" si="6"/>
        <v>0</v>
      </c>
    </row>
    <row r="417" spans="2:17" x14ac:dyDescent="0.35">
      <c r="B417" s="71">
        <v>416</v>
      </c>
      <c r="C417" s="24" t="s">
        <v>451</v>
      </c>
      <c r="D417" s="1">
        <v>100</v>
      </c>
      <c r="E417" s="1">
        <v>5</v>
      </c>
      <c r="F417" s="1">
        <v>20</v>
      </c>
      <c r="G417" s="14">
        <v>4</v>
      </c>
      <c r="H417" s="4">
        <v>47</v>
      </c>
      <c r="I417" s="1">
        <v>47</v>
      </c>
      <c r="J417" s="30">
        <v>0</v>
      </c>
      <c r="K417" s="67">
        <v>4.3000512886792404</v>
      </c>
      <c r="L417" s="26"/>
      <c r="P417">
        <f>Table135323316[[#This Row],[UB]]-Table135323316[[#This Row],[LB_swap]]</f>
        <v>0</v>
      </c>
      <c r="Q417">
        <f t="shared" si="6"/>
        <v>0</v>
      </c>
    </row>
    <row r="418" spans="2:17" x14ac:dyDescent="0.35">
      <c r="B418" s="71">
        <v>417</v>
      </c>
      <c r="C418" s="24" t="s">
        <v>452</v>
      </c>
      <c r="D418" s="1">
        <v>100</v>
      </c>
      <c r="E418" s="1">
        <v>5</v>
      </c>
      <c r="F418" s="1">
        <v>20</v>
      </c>
      <c r="G418" s="14">
        <v>4</v>
      </c>
      <c r="H418" s="4">
        <v>47</v>
      </c>
      <c r="I418" s="1">
        <v>47</v>
      </c>
      <c r="J418" s="30">
        <v>0</v>
      </c>
      <c r="K418" s="67">
        <v>14.8522720970213</v>
      </c>
      <c r="L418" s="26"/>
      <c r="P418">
        <f>Table135323316[[#This Row],[UB]]-Table135323316[[#This Row],[LB_swap]]</f>
        <v>0</v>
      </c>
      <c r="Q418">
        <f t="shared" si="6"/>
        <v>0</v>
      </c>
    </row>
    <row r="419" spans="2:17" x14ac:dyDescent="0.35">
      <c r="B419" s="71">
        <v>418</v>
      </c>
      <c r="C419" s="24" t="s">
        <v>453</v>
      </c>
      <c r="D419" s="1">
        <v>100</v>
      </c>
      <c r="E419" s="1">
        <v>5</v>
      </c>
      <c r="F419" s="1">
        <v>20</v>
      </c>
      <c r="G419" s="14">
        <v>4</v>
      </c>
      <c r="H419" s="4">
        <v>46</v>
      </c>
      <c r="I419" s="1">
        <v>46</v>
      </c>
      <c r="J419" s="30">
        <v>0</v>
      </c>
      <c r="K419" s="67">
        <v>50.9024652801454</v>
      </c>
      <c r="L419" s="26"/>
      <c r="P419">
        <f>Table135323316[[#This Row],[UB]]-Table135323316[[#This Row],[LB_swap]]</f>
        <v>0</v>
      </c>
      <c r="Q419">
        <f t="shared" si="6"/>
        <v>0</v>
      </c>
    </row>
    <row r="420" spans="2:17" x14ac:dyDescent="0.35">
      <c r="B420" s="71">
        <v>419</v>
      </c>
      <c r="C420" s="24" t="s">
        <v>454</v>
      </c>
      <c r="D420" s="1">
        <v>100</v>
      </c>
      <c r="E420" s="1">
        <v>5</v>
      </c>
      <c r="F420" s="1">
        <v>20</v>
      </c>
      <c r="G420" s="14">
        <v>4</v>
      </c>
      <c r="H420" s="4">
        <v>51</v>
      </c>
      <c r="I420" s="1">
        <v>51</v>
      </c>
      <c r="J420" s="30">
        <v>0</v>
      </c>
      <c r="K420" s="67">
        <v>13.979901188984501</v>
      </c>
      <c r="L420" s="26"/>
      <c r="P420">
        <f>Table135323316[[#This Row],[UB]]-Table135323316[[#This Row],[LB_swap]]</f>
        <v>0</v>
      </c>
      <c r="Q420">
        <f t="shared" si="6"/>
        <v>0</v>
      </c>
    </row>
    <row r="421" spans="2:17" x14ac:dyDescent="0.35">
      <c r="B421" s="71">
        <v>420</v>
      </c>
      <c r="C421" s="24" t="s">
        <v>455</v>
      </c>
      <c r="D421" s="1">
        <v>100</v>
      </c>
      <c r="E421" s="1">
        <v>5</v>
      </c>
      <c r="F421" s="1">
        <v>20</v>
      </c>
      <c r="G421" s="14">
        <v>4</v>
      </c>
      <c r="H421" s="4">
        <v>50</v>
      </c>
      <c r="I421" s="1">
        <v>50</v>
      </c>
      <c r="J421" s="30">
        <v>0</v>
      </c>
      <c r="K421" s="67">
        <v>148.569335551932</v>
      </c>
      <c r="L421" s="26"/>
      <c r="P421">
        <f>Table135323316[[#This Row],[UB]]-Table135323316[[#This Row],[LB_swap]]</f>
        <v>0</v>
      </c>
      <c r="Q421">
        <f t="shared" si="6"/>
        <v>0</v>
      </c>
    </row>
    <row r="422" spans="2:17" x14ac:dyDescent="0.35">
      <c r="B422" s="71">
        <v>421</v>
      </c>
      <c r="C422" s="24" t="s">
        <v>456</v>
      </c>
      <c r="D422" s="1">
        <v>100</v>
      </c>
      <c r="E422" s="1">
        <v>5</v>
      </c>
      <c r="F422" s="1">
        <v>30</v>
      </c>
      <c r="G422" s="14">
        <v>1</v>
      </c>
      <c r="H422" s="4">
        <v>13</v>
      </c>
      <c r="I422" s="1">
        <v>13</v>
      </c>
      <c r="J422" s="30">
        <v>0</v>
      </c>
      <c r="K422" s="67">
        <v>0.47748826816678003</v>
      </c>
      <c r="L422" s="26"/>
      <c r="P422">
        <f>Table135323316[[#This Row],[UB]]-Table135323316[[#This Row],[LB_swap]]</f>
        <v>0</v>
      </c>
      <c r="Q422">
        <f t="shared" si="6"/>
        <v>0</v>
      </c>
    </row>
    <row r="423" spans="2:17" x14ac:dyDescent="0.35">
      <c r="B423" s="71">
        <v>422</v>
      </c>
      <c r="C423" s="24" t="s">
        <v>457</v>
      </c>
      <c r="D423" s="1">
        <v>100</v>
      </c>
      <c r="E423" s="1">
        <v>5</v>
      </c>
      <c r="F423" s="1">
        <v>30</v>
      </c>
      <c r="G423" s="14">
        <v>1</v>
      </c>
      <c r="H423" s="4">
        <v>13</v>
      </c>
      <c r="I423" s="1">
        <v>13</v>
      </c>
      <c r="J423" s="30">
        <v>0</v>
      </c>
      <c r="K423" s="67">
        <v>1.14449285343289</v>
      </c>
      <c r="L423" s="26"/>
      <c r="P423">
        <f>Table135323316[[#This Row],[UB]]-Table135323316[[#This Row],[LB_swap]]</f>
        <v>0</v>
      </c>
      <c r="Q423">
        <f t="shared" si="6"/>
        <v>0</v>
      </c>
    </row>
    <row r="424" spans="2:17" x14ac:dyDescent="0.35">
      <c r="B424" s="71">
        <v>423</v>
      </c>
      <c r="C424" s="24" t="s">
        <v>458</v>
      </c>
      <c r="D424" s="1">
        <v>100</v>
      </c>
      <c r="E424" s="1">
        <v>5</v>
      </c>
      <c r="F424" s="1">
        <v>30</v>
      </c>
      <c r="G424" s="14">
        <v>1</v>
      </c>
      <c r="H424" s="4">
        <v>13</v>
      </c>
      <c r="I424" s="1">
        <v>13</v>
      </c>
      <c r="J424" s="30">
        <v>0</v>
      </c>
      <c r="K424" s="67">
        <v>0.48037812672555402</v>
      </c>
      <c r="L424" s="26"/>
      <c r="P424">
        <f>Table135323316[[#This Row],[UB]]-Table135323316[[#This Row],[LB_swap]]</f>
        <v>0</v>
      </c>
      <c r="Q424">
        <f t="shared" si="6"/>
        <v>0</v>
      </c>
    </row>
    <row r="425" spans="2:17" x14ac:dyDescent="0.35">
      <c r="B425" s="71">
        <v>424</v>
      </c>
      <c r="C425" s="24" t="s">
        <v>459</v>
      </c>
      <c r="D425" s="1">
        <v>100</v>
      </c>
      <c r="E425" s="1">
        <v>5</v>
      </c>
      <c r="F425" s="1">
        <v>30</v>
      </c>
      <c r="G425" s="14">
        <v>1</v>
      </c>
      <c r="H425" s="4">
        <v>14</v>
      </c>
      <c r="I425" s="1">
        <v>14</v>
      </c>
      <c r="J425" s="30">
        <v>0</v>
      </c>
      <c r="K425" s="67">
        <v>0.44993881136178898</v>
      </c>
      <c r="L425" s="26"/>
      <c r="P425">
        <f>Table135323316[[#This Row],[UB]]-Table135323316[[#This Row],[LB_swap]]</f>
        <v>0</v>
      </c>
      <c r="Q425">
        <f t="shared" si="6"/>
        <v>0</v>
      </c>
    </row>
    <row r="426" spans="2:17" x14ac:dyDescent="0.35">
      <c r="B426" s="71">
        <v>425</v>
      </c>
      <c r="C426" s="24" t="s">
        <v>460</v>
      </c>
      <c r="D426" s="1">
        <v>100</v>
      </c>
      <c r="E426" s="1">
        <v>5</v>
      </c>
      <c r="F426" s="1">
        <v>30</v>
      </c>
      <c r="G426" s="14">
        <v>1</v>
      </c>
      <c r="H426" s="4">
        <v>13</v>
      </c>
      <c r="I426" s="1">
        <v>13</v>
      </c>
      <c r="J426" s="30">
        <v>0</v>
      </c>
      <c r="K426" s="67">
        <v>0.48918704129755403</v>
      </c>
      <c r="L426" s="26"/>
      <c r="P426">
        <f>Table135323316[[#This Row],[UB]]-Table135323316[[#This Row],[LB_swap]]</f>
        <v>0</v>
      </c>
      <c r="Q426">
        <f t="shared" si="6"/>
        <v>0</v>
      </c>
    </row>
    <row r="427" spans="2:17" x14ac:dyDescent="0.35">
      <c r="B427" s="71">
        <v>426</v>
      </c>
      <c r="C427" s="24" t="s">
        <v>461</v>
      </c>
      <c r="D427" s="1">
        <v>100</v>
      </c>
      <c r="E427" s="1">
        <v>5</v>
      </c>
      <c r="F427" s="1">
        <v>30</v>
      </c>
      <c r="G427" s="14">
        <v>1</v>
      </c>
      <c r="H427" s="4">
        <v>14</v>
      </c>
      <c r="I427" s="1">
        <v>14</v>
      </c>
      <c r="J427" s="30">
        <v>0</v>
      </c>
      <c r="K427" s="67">
        <v>0.49051647074520499</v>
      </c>
      <c r="L427" s="26"/>
      <c r="P427">
        <f>Table135323316[[#This Row],[UB]]-Table135323316[[#This Row],[LB_swap]]</f>
        <v>0</v>
      </c>
      <c r="Q427">
        <f t="shared" si="6"/>
        <v>0</v>
      </c>
    </row>
    <row r="428" spans="2:17" x14ac:dyDescent="0.35">
      <c r="B428" s="71">
        <v>427</v>
      </c>
      <c r="C428" s="24" t="s">
        <v>462</v>
      </c>
      <c r="D428" s="1">
        <v>100</v>
      </c>
      <c r="E428" s="1">
        <v>5</v>
      </c>
      <c r="F428" s="1">
        <v>30</v>
      </c>
      <c r="G428" s="14">
        <v>1</v>
      </c>
      <c r="H428" s="4">
        <v>14</v>
      </c>
      <c r="I428" s="1">
        <v>14</v>
      </c>
      <c r="J428" s="30">
        <v>0</v>
      </c>
      <c r="K428" s="67">
        <v>0.42193143069744099</v>
      </c>
      <c r="L428" s="26"/>
      <c r="P428">
        <f>Table135323316[[#This Row],[UB]]-Table135323316[[#This Row],[LB_swap]]</f>
        <v>0</v>
      </c>
      <c r="Q428">
        <f t="shared" si="6"/>
        <v>0</v>
      </c>
    </row>
    <row r="429" spans="2:17" x14ac:dyDescent="0.35">
      <c r="B429" s="71">
        <v>428</v>
      </c>
      <c r="C429" s="24" t="s">
        <v>463</v>
      </c>
      <c r="D429" s="1">
        <v>100</v>
      </c>
      <c r="E429" s="1">
        <v>5</v>
      </c>
      <c r="F429" s="1">
        <v>30</v>
      </c>
      <c r="G429" s="14">
        <v>1</v>
      </c>
      <c r="H429" s="4">
        <v>15</v>
      </c>
      <c r="I429" s="1">
        <v>15</v>
      </c>
      <c r="J429" s="30">
        <v>0</v>
      </c>
      <c r="K429" s="67">
        <v>0.48687043413519798</v>
      </c>
      <c r="L429" s="26"/>
      <c r="P429">
        <f>Table135323316[[#This Row],[UB]]-Table135323316[[#This Row],[LB_swap]]</f>
        <v>0</v>
      </c>
      <c r="Q429">
        <f t="shared" si="6"/>
        <v>0</v>
      </c>
    </row>
    <row r="430" spans="2:17" x14ac:dyDescent="0.35">
      <c r="B430" s="71">
        <v>429</v>
      </c>
      <c r="C430" s="24" t="s">
        <v>464</v>
      </c>
      <c r="D430" s="1">
        <v>100</v>
      </c>
      <c r="E430" s="1">
        <v>5</v>
      </c>
      <c r="F430" s="1">
        <v>30</v>
      </c>
      <c r="G430" s="14">
        <v>1</v>
      </c>
      <c r="H430" s="4">
        <v>12</v>
      </c>
      <c r="I430" s="1">
        <v>12</v>
      </c>
      <c r="J430" s="30">
        <v>0</v>
      </c>
      <c r="K430" s="67">
        <v>0.50267487764358498</v>
      </c>
      <c r="L430" s="26"/>
      <c r="P430">
        <f>Table135323316[[#This Row],[UB]]-Table135323316[[#This Row],[LB_swap]]</f>
        <v>0</v>
      </c>
      <c r="Q430">
        <f t="shared" si="6"/>
        <v>0</v>
      </c>
    </row>
    <row r="431" spans="2:17" x14ac:dyDescent="0.35">
      <c r="B431" s="71">
        <v>430</v>
      </c>
      <c r="C431" s="24" t="s">
        <v>465</v>
      </c>
      <c r="D431" s="1">
        <v>100</v>
      </c>
      <c r="E431" s="1">
        <v>5</v>
      </c>
      <c r="F431" s="1">
        <v>30</v>
      </c>
      <c r="G431" s="14">
        <v>1</v>
      </c>
      <c r="H431" s="4">
        <v>13</v>
      </c>
      <c r="I431" s="1">
        <v>13</v>
      </c>
      <c r="J431" s="30">
        <v>0</v>
      </c>
      <c r="K431" s="67">
        <v>0.49051799625158299</v>
      </c>
      <c r="L431" s="26"/>
      <c r="P431">
        <f>Table135323316[[#This Row],[UB]]-Table135323316[[#This Row],[LB_swap]]</f>
        <v>0</v>
      </c>
      <c r="Q431">
        <f t="shared" si="6"/>
        <v>0</v>
      </c>
    </row>
    <row r="432" spans="2:17" x14ac:dyDescent="0.35">
      <c r="B432" s="71">
        <v>431</v>
      </c>
      <c r="C432" s="24" t="s">
        <v>466</v>
      </c>
      <c r="D432" s="1">
        <v>100</v>
      </c>
      <c r="E432" s="1">
        <v>5</v>
      </c>
      <c r="F432" s="1">
        <v>30</v>
      </c>
      <c r="G432" s="14">
        <v>2</v>
      </c>
      <c r="H432" s="4">
        <v>27</v>
      </c>
      <c r="I432" s="1">
        <v>27</v>
      </c>
      <c r="J432" s="30">
        <v>0</v>
      </c>
      <c r="K432" s="67">
        <v>0.83707626163959503</v>
      </c>
      <c r="L432" s="26"/>
      <c r="P432">
        <f>Table135323316[[#This Row],[UB]]-Table135323316[[#This Row],[LB_swap]]</f>
        <v>0</v>
      </c>
      <c r="Q432">
        <f t="shared" si="6"/>
        <v>0</v>
      </c>
    </row>
    <row r="433" spans="2:17" x14ac:dyDescent="0.35">
      <c r="B433" s="71">
        <v>432</v>
      </c>
      <c r="C433" s="24" t="s">
        <v>467</v>
      </c>
      <c r="D433" s="1">
        <v>100</v>
      </c>
      <c r="E433" s="1">
        <v>5</v>
      </c>
      <c r="F433" s="1">
        <v>30</v>
      </c>
      <c r="G433" s="14">
        <v>2</v>
      </c>
      <c r="H433" s="4">
        <v>24</v>
      </c>
      <c r="I433" s="1">
        <v>24</v>
      </c>
      <c r="J433" s="30">
        <v>0</v>
      </c>
      <c r="K433" s="67">
        <v>2.4042148496955602</v>
      </c>
      <c r="L433" s="26"/>
      <c r="P433">
        <f>Table135323316[[#This Row],[UB]]-Table135323316[[#This Row],[LB_swap]]</f>
        <v>0</v>
      </c>
      <c r="Q433">
        <f t="shared" si="6"/>
        <v>0</v>
      </c>
    </row>
    <row r="434" spans="2:17" x14ac:dyDescent="0.35">
      <c r="B434" s="71">
        <v>433</v>
      </c>
      <c r="C434" s="24" t="s">
        <v>468</v>
      </c>
      <c r="D434" s="1">
        <v>100</v>
      </c>
      <c r="E434" s="1">
        <v>5</v>
      </c>
      <c r="F434" s="1">
        <v>30</v>
      </c>
      <c r="G434" s="14">
        <v>2</v>
      </c>
      <c r="H434" s="4">
        <v>26</v>
      </c>
      <c r="I434" s="1">
        <v>26</v>
      </c>
      <c r="J434" s="30">
        <v>0</v>
      </c>
      <c r="K434" s="67">
        <v>0.73295591399073601</v>
      </c>
      <c r="L434" s="26"/>
      <c r="P434">
        <f>Table135323316[[#This Row],[UB]]-Table135323316[[#This Row],[LB_swap]]</f>
        <v>0</v>
      </c>
      <c r="Q434">
        <f t="shared" si="6"/>
        <v>0</v>
      </c>
    </row>
    <row r="435" spans="2:17" x14ac:dyDescent="0.35">
      <c r="B435" s="71">
        <v>434</v>
      </c>
      <c r="C435" s="24" t="s">
        <v>469</v>
      </c>
      <c r="D435" s="1">
        <v>100</v>
      </c>
      <c r="E435" s="1">
        <v>5</v>
      </c>
      <c r="F435" s="1">
        <v>30</v>
      </c>
      <c r="G435" s="14">
        <v>2</v>
      </c>
      <c r="H435" s="4">
        <v>28</v>
      </c>
      <c r="I435" s="1">
        <v>28</v>
      </c>
      <c r="J435" s="30">
        <v>0</v>
      </c>
      <c r="K435" s="67">
        <v>1.8029941134154699</v>
      </c>
      <c r="L435" s="26"/>
      <c r="P435">
        <f>Table135323316[[#This Row],[UB]]-Table135323316[[#This Row],[LB_swap]]</f>
        <v>0</v>
      </c>
      <c r="Q435">
        <f t="shared" si="6"/>
        <v>0</v>
      </c>
    </row>
    <row r="436" spans="2:17" x14ac:dyDescent="0.35">
      <c r="B436" s="71">
        <v>435</v>
      </c>
      <c r="C436" s="24" t="s">
        <v>470</v>
      </c>
      <c r="D436" s="1">
        <v>100</v>
      </c>
      <c r="E436" s="1">
        <v>5</v>
      </c>
      <c r="F436" s="1">
        <v>30</v>
      </c>
      <c r="G436" s="14">
        <v>2</v>
      </c>
      <c r="H436" s="4">
        <v>25</v>
      </c>
      <c r="I436" s="1">
        <v>25</v>
      </c>
      <c r="J436" s="30">
        <v>0</v>
      </c>
      <c r="K436" s="67">
        <v>2.5959613528102601</v>
      </c>
      <c r="L436" s="26"/>
      <c r="P436">
        <f>Table135323316[[#This Row],[UB]]-Table135323316[[#This Row],[LB_swap]]</f>
        <v>0</v>
      </c>
      <c r="Q436">
        <f t="shared" si="6"/>
        <v>0</v>
      </c>
    </row>
    <row r="437" spans="2:17" x14ac:dyDescent="0.35">
      <c r="B437" s="71">
        <v>436</v>
      </c>
      <c r="C437" s="24" t="s">
        <v>471</v>
      </c>
      <c r="D437" s="1">
        <v>100</v>
      </c>
      <c r="E437" s="1">
        <v>5</v>
      </c>
      <c r="F437" s="1">
        <v>30</v>
      </c>
      <c r="G437" s="14">
        <v>2</v>
      </c>
      <c r="H437" s="4">
        <v>24</v>
      </c>
      <c r="I437" s="1">
        <v>24</v>
      </c>
      <c r="J437" s="30">
        <v>0</v>
      </c>
      <c r="K437" s="67">
        <v>2.92150648497045</v>
      </c>
      <c r="L437" s="26"/>
      <c r="P437">
        <f>Table135323316[[#This Row],[UB]]-Table135323316[[#This Row],[LB_swap]]</f>
        <v>0</v>
      </c>
      <c r="Q437">
        <f t="shared" si="6"/>
        <v>0</v>
      </c>
    </row>
    <row r="438" spans="2:17" x14ac:dyDescent="0.35">
      <c r="B438" s="71">
        <v>437</v>
      </c>
      <c r="C438" s="24" t="s">
        <v>472</v>
      </c>
      <c r="D438" s="1">
        <v>100</v>
      </c>
      <c r="E438" s="1">
        <v>5</v>
      </c>
      <c r="F438" s="1">
        <v>30</v>
      </c>
      <c r="G438" s="14">
        <v>2</v>
      </c>
      <c r="H438" s="4">
        <v>25</v>
      </c>
      <c r="I438" s="1">
        <v>25</v>
      </c>
      <c r="J438" s="30">
        <v>0</v>
      </c>
      <c r="K438" s="67">
        <v>2.5880268588662099</v>
      </c>
      <c r="L438" s="26"/>
      <c r="P438">
        <f>Table135323316[[#This Row],[UB]]-Table135323316[[#This Row],[LB_swap]]</f>
        <v>0</v>
      </c>
      <c r="Q438">
        <f t="shared" si="6"/>
        <v>0</v>
      </c>
    </row>
    <row r="439" spans="2:17" x14ac:dyDescent="0.35">
      <c r="B439" s="71">
        <v>438</v>
      </c>
      <c r="C439" s="24" t="s">
        <v>473</v>
      </c>
      <c r="D439" s="1">
        <v>100</v>
      </c>
      <c r="E439" s="1">
        <v>5</v>
      </c>
      <c r="F439" s="1">
        <v>30</v>
      </c>
      <c r="G439" s="14">
        <v>2</v>
      </c>
      <c r="H439" s="4">
        <v>27</v>
      </c>
      <c r="I439" s="1">
        <v>27</v>
      </c>
      <c r="J439" s="30">
        <v>0</v>
      </c>
      <c r="K439" s="67">
        <v>0.21811387687921499</v>
      </c>
      <c r="L439" s="26"/>
      <c r="P439">
        <f>Table135323316[[#This Row],[UB]]-Table135323316[[#This Row],[LB_swap]]</f>
        <v>0</v>
      </c>
      <c r="Q439">
        <f t="shared" si="6"/>
        <v>0</v>
      </c>
    </row>
    <row r="440" spans="2:17" x14ac:dyDescent="0.35">
      <c r="B440" s="71">
        <v>439</v>
      </c>
      <c r="C440" s="24" t="s">
        <v>474</v>
      </c>
      <c r="D440" s="1">
        <v>100</v>
      </c>
      <c r="E440" s="1">
        <v>5</v>
      </c>
      <c r="F440" s="1">
        <v>30</v>
      </c>
      <c r="G440" s="14">
        <v>2</v>
      </c>
      <c r="H440" s="4">
        <v>30</v>
      </c>
      <c r="I440" s="1">
        <v>30</v>
      </c>
      <c r="J440" s="30">
        <v>0</v>
      </c>
      <c r="K440" s="67">
        <v>3.7052188683301202</v>
      </c>
      <c r="L440" s="26"/>
      <c r="P440">
        <f>Table135323316[[#This Row],[UB]]-Table135323316[[#This Row],[LB_swap]]</f>
        <v>0</v>
      </c>
      <c r="Q440">
        <f t="shared" si="6"/>
        <v>0</v>
      </c>
    </row>
    <row r="441" spans="2:17" x14ac:dyDescent="0.35">
      <c r="B441" s="71">
        <v>440</v>
      </c>
      <c r="C441" s="24" t="s">
        <v>475</v>
      </c>
      <c r="D441" s="1">
        <v>100</v>
      </c>
      <c r="E441" s="1">
        <v>5</v>
      </c>
      <c r="F441" s="1">
        <v>30</v>
      </c>
      <c r="G441" s="14">
        <v>2</v>
      </c>
      <c r="H441" s="4">
        <v>26</v>
      </c>
      <c r="I441" s="1">
        <v>26</v>
      </c>
      <c r="J441" s="30">
        <v>0</v>
      </c>
      <c r="K441" s="67">
        <v>1.4528878815472099</v>
      </c>
      <c r="L441" s="26"/>
      <c r="P441">
        <f>Table135323316[[#This Row],[UB]]-Table135323316[[#This Row],[LB_swap]]</f>
        <v>0</v>
      </c>
      <c r="Q441">
        <f t="shared" si="6"/>
        <v>0</v>
      </c>
    </row>
    <row r="442" spans="2:17" x14ac:dyDescent="0.35">
      <c r="B442" s="71">
        <v>441</v>
      </c>
      <c r="C442" s="24" t="s">
        <v>476</v>
      </c>
      <c r="D442" s="1">
        <v>100</v>
      </c>
      <c r="E442" s="1">
        <v>5</v>
      </c>
      <c r="F442" s="1">
        <v>30</v>
      </c>
      <c r="G442" s="14">
        <v>4</v>
      </c>
      <c r="H442" s="4">
        <v>46</v>
      </c>
      <c r="I442" s="1">
        <v>46</v>
      </c>
      <c r="J442" s="30">
        <v>0</v>
      </c>
      <c r="K442" s="67">
        <v>6.9335022196173597</v>
      </c>
      <c r="L442" s="26"/>
      <c r="P442">
        <f>Table135323316[[#This Row],[UB]]-Table135323316[[#This Row],[LB_swap]]</f>
        <v>0</v>
      </c>
      <c r="Q442">
        <f t="shared" si="6"/>
        <v>0</v>
      </c>
    </row>
    <row r="443" spans="2:17" x14ac:dyDescent="0.35">
      <c r="B443" s="71">
        <v>442</v>
      </c>
      <c r="C443" s="24" t="s">
        <v>477</v>
      </c>
      <c r="D443" s="1">
        <v>100</v>
      </c>
      <c r="E443" s="1">
        <v>5</v>
      </c>
      <c r="F443" s="1">
        <v>30</v>
      </c>
      <c r="G443" s="14">
        <v>4</v>
      </c>
      <c r="H443" s="4">
        <v>45</v>
      </c>
      <c r="I443" s="1">
        <v>45</v>
      </c>
      <c r="J443" s="30">
        <v>0</v>
      </c>
      <c r="K443" s="67">
        <v>10.4069314282387</v>
      </c>
      <c r="L443" s="26"/>
      <c r="P443">
        <f>Table135323316[[#This Row],[UB]]-Table135323316[[#This Row],[LB_swap]]</f>
        <v>0</v>
      </c>
      <c r="Q443">
        <f t="shared" si="6"/>
        <v>0</v>
      </c>
    </row>
    <row r="444" spans="2:17" x14ac:dyDescent="0.35">
      <c r="B444" s="71">
        <v>443</v>
      </c>
      <c r="C444" s="24" t="s">
        <v>478</v>
      </c>
      <c r="D444" s="1">
        <v>100</v>
      </c>
      <c r="E444" s="1">
        <v>5</v>
      </c>
      <c r="F444" s="1">
        <v>30</v>
      </c>
      <c r="G444" s="14">
        <v>4</v>
      </c>
      <c r="H444" s="4">
        <v>48</v>
      </c>
      <c r="I444" s="1">
        <v>48</v>
      </c>
      <c r="J444" s="30">
        <v>0</v>
      </c>
      <c r="K444" s="67">
        <v>4.7290748897939903</v>
      </c>
      <c r="L444" s="26"/>
      <c r="P444">
        <f>Table135323316[[#This Row],[UB]]-Table135323316[[#This Row],[LB_swap]]</f>
        <v>0</v>
      </c>
      <c r="Q444">
        <f t="shared" si="6"/>
        <v>0</v>
      </c>
    </row>
    <row r="445" spans="2:17" x14ac:dyDescent="0.35">
      <c r="B445" s="71">
        <v>444</v>
      </c>
      <c r="C445" s="24" t="s">
        <v>479</v>
      </c>
      <c r="D445" s="1">
        <v>100</v>
      </c>
      <c r="E445" s="1">
        <v>5</v>
      </c>
      <c r="F445" s="1">
        <v>30</v>
      </c>
      <c r="G445" s="14">
        <v>4</v>
      </c>
      <c r="H445" s="4">
        <v>55</v>
      </c>
      <c r="I445" s="1">
        <v>55</v>
      </c>
      <c r="J445" s="30">
        <v>0</v>
      </c>
      <c r="K445" s="67">
        <v>18.613205563276999</v>
      </c>
      <c r="L445" s="26"/>
      <c r="P445">
        <f>Table135323316[[#This Row],[UB]]-Table135323316[[#This Row],[LB_swap]]</f>
        <v>0</v>
      </c>
      <c r="Q445">
        <f t="shared" si="6"/>
        <v>0</v>
      </c>
    </row>
    <row r="446" spans="2:17" x14ac:dyDescent="0.35">
      <c r="B446" s="71">
        <v>445</v>
      </c>
      <c r="C446" s="24" t="s">
        <v>480</v>
      </c>
      <c r="D446" s="1">
        <v>100</v>
      </c>
      <c r="E446" s="1">
        <v>5</v>
      </c>
      <c r="F446" s="1">
        <v>30</v>
      </c>
      <c r="G446" s="14">
        <v>4</v>
      </c>
      <c r="H446" s="4">
        <v>51</v>
      </c>
      <c r="I446" s="1">
        <v>51</v>
      </c>
      <c r="J446" s="30">
        <v>0</v>
      </c>
      <c r="K446" s="67">
        <v>5.7293802741914899</v>
      </c>
      <c r="L446" s="26"/>
      <c r="P446">
        <f>Table135323316[[#This Row],[UB]]-Table135323316[[#This Row],[LB_swap]]</f>
        <v>0</v>
      </c>
      <c r="Q446">
        <f t="shared" si="6"/>
        <v>0</v>
      </c>
    </row>
    <row r="447" spans="2:17" ht="15" thickBot="1" x14ac:dyDescent="0.4">
      <c r="B447" s="71">
        <v>446</v>
      </c>
      <c r="C447" s="24" t="s">
        <v>481</v>
      </c>
      <c r="D447" s="1">
        <v>100</v>
      </c>
      <c r="E447" s="1">
        <v>5</v>
      </c>
      <c r="F447" s="1">
        <v>30</v>
      </c>
      <c r="G447" s="14">
        <v>4</v>
      </c>
      <c r="H447" s="4">
        <v>44</v>
      </c>
      <c r="I447" s="1">
        <v>44</v>
      </c>
      <c r="J447" s="30">
        <v>0</v>
      </c>
      <c r="K447" s="67">
        <v>6.3239581026136804</v>
      </c>
      <c r="L447" s="26"/>
      <c r="P447">
        <f>Table135323316[[#This Row],[UB]]-Table135323316[[#This Row],[LB_swap]]</f>
        <v>0</v>
      </c>
      <c r="Q447">
        <f t="shared" si="6"/>
        <v>0</v>
      </c>
    </row>
    <row r="448" spans="2:17" ht="16" thickBot="1" x14ac:dyDescent="0.4">
      <c r="B448" s="71">
        <v>447</v>
      </c>
      <c r="C448" s="24" t="s">
        <v>482</v>
      </c>
      <c r="D448" s="1">
        <v>100</v>
      </c>
      <c r="E448" s="1">
        <v>5</v>
      </c>
      <c r="F448" s="1">
        <v>30</v>
      </c>
      <c r="G448" s="14">
        <v>4</v>
      </c>
      <c r="H448" s="4">
        <v>47</v>
      </c>
      <c r="I448" s="1">
        <v>47</v>
      </c>
      <c r="J448" s="30">
        <v>0</v>
      </c>
      <c r="K448" s="67">
        <v>14.835366595536399</v>
      </c>
      <c r="L448" s="26"/>
      <c r="M448" s="17" t="s">
        <v>191</v>
      </c>
      <c r="N448" s="18" t="s">
        <v>192</v>
      </c>
      <c r="O448" s="20" t="s">
        <v>193</v>
      </c>
      <c r="P448">
        <f>Table135323316[[#This Row],[UB]]-Table135323316[[#This Row],[LB_swap]]</f>
        <v>0</v>
      </c>
      <c r="Q448">
        <f t="shared" si="6"/>
        <v>0</v>
      </c>
    </row>
    <row r="449" spans="2:17" ht="19" thickBot="1" x14ac:dyDescent="0.5">
      <c r="B449" s="71">
        <v>448</v>
      </c>
      <c r="C449" s="24" t="s">
        <v>483</v>
      </c>
      <c r="D449" s="1">
        <v>100</v>
      </c>
      <c r="E449" s="1">
        <v>5</v>
      </c>
      <c r="F449" s="1">
        <v>30</v>
      </c>
      <c r="G449" s="14">
        <v>4</v>
      </c>
      <c r="H449" s="4">
        <v>50</v>
      </c>
      <c r="I449" s="1">
        <v>50</v>
      </c>
      <c r="J449" s="30">
        <v>0</v>
      </c>
      <c r="K449" s="67">
        <v>2.8430386763066</v>
      </c>
      <c r="L449" s="26"/>
      <c r="M449" s="7">
        <f>COUNTIF(J362:J451,"=0")</f>
        <v>88</v>
      </c>
      <c r="N449" s="29">
        <f>AVERAGE(J362:J451)</f>
        <v>5.0024596654328992E-4</v>
      </c>
      <c r="O449" s="111">
        <f>AVERAGE(K362:K451)</f>
        <v>20.062524921302153</v>
      </c>
      <c r="P449">
        <f>Table135323316[[#This Row],[UB]]-Table135323316[[#This Row],[LB_swap]]</f>
        <v>0</v>
      </c>
      <c r="Q449">
        <f t="shared" si="6"/>
        <v>0</v>
      </c>
    </row>
    <row r="450" spans="2:17" ht="19" thickBot="1" x14ac:dyDescent="0.5">
      <c r="B450" s="71">
        <v>449</v>
      </c>
      <c r="C450" s="24" t="s">
        <v>484</v>
      </c>
      <c r="D450" s="1">
        <v>100</v>
      </c>
      <c r="E450" s="1">
        <v>5</v>
      </c>
      <c r="F450" s="1">
        <v>30</v>
      </c>
      <c r="G450" s="14">
        <v>4</v>
      </c>
      <c r="H450" s="4">
        <v>48</v>
      </c>
      <c r="I450" s="1">
        <v>47</v>
      </c>
      <c r="J450" s="30">
        <v>2.2799914766673899E-2</v>
      </c>
      <c r="K450" s="67">
        <v>608.20629834011197</v>
      </c>
      <c r="L450" s="26"/>
      <c r="M450" s="7"/>
      <c r="N450" s="29">
        <f>AVERAGEIF(J362:J451,"&gt;0")</f>
        <v>2.2511068494448047E-2</v>
      </c>
      <c r="O450" s="112">
        <f>AVERAGEIF(J362:J451,"=0",K362:K451)</f>
        <v>6.7116879777432334</v>
      </c>
      <c r="P450">
        <f>Table135323316[[#This Row],[UB]]-Table135323316[[#This Row],[LB_swap]]</f>
        <v>1</v>
      </c>
      <c r="Q450">
        <f t="shared" si="6"/>
        <v>0</v>
      </c>
    </row>
    <row r="451" spans="2:17" ht="19" thickBot="1" x14ac:dyDescent="0.5">
      <c r="B451" s="71">
        <v>450</v>
      </c>
      <c r="C451" s="25" t="s">
        <v>485</v>
      </c>
      <c r="D451" s="15">
        <v>100</v>
      </c>
      <c r="E451" s="15">
        <v>5</v>
      </c>
      <c r="F451" s="15">
        <v>30</v>
      </c>
      <c r="G451" s="16">
        <v>4</v>
      </c>
      <c r="H451" s="6">
        <v>52</v>
      </c>
      <c r="I451" s="15">
        <v>52</v>
      </c>
      <c r="J451" s="57">
        <v>0</v>
      </c>
      <c r="K451" s="68">
        <v>129.043875653296</v>
      </c>
      <c r="L451" s="26"/>
      <c r="M451" s="92" t="s">
        <v>197</v>
      </c>
      <c r="N451" s="93">
        <f>MAX(J362:J451)</f>
        <v>2.2799914766673899E-2</v>
      </c>
      <c r="O451" s="113"/>
      <c r="P451">
        <f>Table135323316[[#This Row],[UB]]-Table135323316[[#This Row],[LB_swap]]</f>
        <v>0</v>
      </c>
      <c r="Q451">
        <f t="shared" ref="Q451:Q514" si="7">IF(P451&gt;2,1,0)</f>
        <v>0</v>
      </c>
    </row>
    <row r="452" spans="2:17" x14ac:dyDescent="0.35">
      <c r="B452" s="71">
        <v>451</v>
      </c>
      <c r="C452" s="24" t="s">
        <v>486</v>
      </c>
      <c r="D452" s="12">
        <v>100</v>
      </c>
      <c r="E452" s="12">
        <v>10</v>
      </c>
      <c r="F452" s="12">
        <v>10</v>
      </c>
      <c r="G452" s="13">
        <v>1</v>
      </c>
      <c r="H452" s="5">
        <v>14</v>
      </c>
      <c r="I452" s="12">
        <v>14</v>
      </c>
      <c r="J452" s="58">
        <v>0</v>
      </c>
      <c r="K452" s="66">
        <v>0.41759335435926898</v>
      </c>
      <c r="L452" s="26"/>
      <c r="P452">
        <f>Table135323316[[#This Row],[UB]]-Table135323316[[#This Row],[LB_swap]]</f>
        <v>0</v>
      </c>
      <c r="Q452">
        <f t="shared" si="7"/>
        <v>0</v>
      </c>
    </row>
    <row r="453" spans="2:17" x14ac:dyDescent="0.35">
      <c r="B453" s="71">
        <v>452</v>
      </c>
      <c r="C453" s="24" t="s">
        <v>487</v>
      </c>
      <c r="D453" s="1">
        <v>100</v>
      </c>
      <c r="E453" s="1">
        <v>10</v>
      </c>
      <c r="F453" s="1">
        <v>10</v>
      </c>
      <c r="G453" s="14">
        <v>1</v>
      </c>
      <c r="H453" s="4">
        <v>14</v>
      </c>
      <c r="I453" s="1">
        <v>14</v>
      </c>
      <c r="J453" s="30">
        <v>0</v>
      </c>
      <c r="K453" s="67">
        <v>0.40415519848465897</v>
      </c>
      <c r="L453" s="26"/>
      <c r="P453">
        <f>Table135323316[[#This Row],[UB]]-Table135323316[[#This Row],[LB_swap]]</f>
        <v>0</v>
      </c>
      <c r="Q453">
        <f t="shared" si="7"/>
        <v>0</v>
      </c>
    </row>
    <row r="454" spans="2:17" x14ac:dyDescent="0.35">
      <c r="B454" s="71">
        <v>453</v>
      </c>
      <c r="C454" s="24" t="s">
        <v>488</v>
      </c>
      <c r="D454" s="1">
        <v>100</v>
      </c>
      <c r="E454" s="1">
        <v>10</v>
      </c>
      <c r="F454" s="1">
        <v>10</v>
      </c>
      <c r="G454" s="14">
        <v>1</v>
      </c>
      <c r="H454" s="4">
        <v>14</v>
      </c>
      <c r="I454" s="1">
        <v>14</v>
      </c>
      <c r="J454" s="30">
        <v>0</v>
      </c>
      <c r="K454" s="67">
        <v>0.43263443373143601</v>
      </c>
      <c r="L454" s="26"/>
      <c r="P454">
        <f>Table135323316[[#This Row],[UB]]-Table135323316[[#This Row],[LB_swap]]</f>
        <v>0</v>
      </c>
      <c r="Q454">
        <f t="shared" si="7"/>
        <v>0</v>
      </c>
    </row>
    <row r="455" spans="2:17" x14ac:dyDescent="0.35">
      <c r="B455" s="71">
        <v>454</v>
      </c>
      <c r="C455" s="24" t="s">
        <v>489</v>
      </c>
      <c r="D455" s="1">
        <v>100</v>
      </c>
      <c r="E455" s="1">
        <v>10</v>
      </c>
      <c r="F455" s="1">
        <v>10</v>
      </c>
      <c r="G455" s="14">
        <v>1</v>
      </c>
      <c r="H455" s="4">
        <v>13</v>
      </c>
      <c r="I455" s="1">
        <v>13</v>
      </c>
      <c r="J455" s="30">
        <v>0</v>
      </c>
      <c r="K455" s="67">
        <v>0.39551626704633203</v>
      </c>
      <c r="L455" s="26"/>
      <c r="P455">
        <f>Table135323316[[#This Row],[UB]]-Table135323316[[#This Row],[LB_swap]]</f>
        <v>0</v>
      </c>
      <c r="Q455">
        <f t="shared" si="7"/>
        <v>0</v>
      </c>
    </row>
    <row r="456" spans="2:17" x14ac:dyDescent="0.35">
      <c r="B456" s="71">
        <v>455</v>
      </c>
      <c r="C456" s="24" t="s">
        <v>490</v>
      </c>
      <c r="D456" s="1">
        <v>100</v>
      </c>
      <c r="E456" s="1">
        <v>10</v>
      </c>
      <c r="F456" s="1">
        <v>10</v>
      </c>
      <c r="G456" s="14">
        <v>1</v>
      </c>
      <c r="H456" s="4">
        <v>14</v>
      </c>
      <c r="I456" s="1">
        <v>14</v>
      </c>
      <c r="J456" s="30">
        <v>0</v>
      </c>
      <c r="K456" s="67">
        <v>0.395879590883851</v>
      </c>
      <c r="L456" s="26"/>
      <c r="P456">
        <f>Table135323316[[#This Row],[UB]]-Table135323316[[#This Row],[LB_swap]]</f>
        <v>0</v>
      </c>
      <c r="Q456">
        <f t="shared" si="7"/>
        <v>0</v>
      </c>
    </row>
    <row r="457" spans="2:17" x14ac:dyDescent="0.35">
      <c r="B457" s="71">
        <v>456</v>
      </c>
      <c r="C457" s="24" t="s">
        <v>491</v>
      </c>
      <c r="D457" s="1">
        <v>100</v>
      </c>
      <c r="E457" s="1">
        <v>10</v>
      </c>
      <c r="F457" s="1">
        <v>10</v>
      </c>
      <c r="G457" s="14">
        <v>1</v>
      </c>
      <c r="H457" s="4">
        <v>13</v>
      </c>
      <c r="I457" s="1">
        <v>13</v>
      </c>
      <c r="J457" s="30">
        <v>0</v>
      </c>
      <c r="K457" s="67">
        <v>0.56794832088053204</v>
      </c>
      <c r="L457" s="26"/>
      <c r="P457">
        <f>Table135323316[[#This Row],[UB]]-Table135323316[[#This Row],[LB_swap]]</f>
        <v>0</v>
      </c>
      <c r="Q457">
        <f t="shared" si="7"/>
        <v>0</v>
      </c>
    </row>
    <row r="458" spans="2:17" x14ac:dyDescent="0.35">
      <c r="B458" s="71">
        <v>457</v>
      </c>
      <c r="C458" s="24" t="s">
        <v>492</v>
      </c>
      <c r="D458" s="1">
        <v>100</v>
      </c>
      <c r="E458" s="1">
        <v>10</v>
      </c>
      <c r="F458" s="1">
        <v>10</v>
      </c>
      <c r="G458" s="14">
        <v>1</v>
      </c>
      <c r="H458" s="4">
        <v>14</v>
      </c>
      <c r="I458" s="1">
        <v>14</v>
      </c>
      <c r="J458" s="30">
        <v>0</v>
      </c>
      <c r="K458" s="67">
        <v>0.42475499585270798</v>
      </c>
      <c r="L458" s="26"/>
      <c r="P458">
        <f>Table135323316[[#This Row],[UB]]-Table135323316[[#This Row],[LB_swap]]</f>
        <v>0</v>
      </c>
      <c r="Q458">
        <f t="shared" si="7"/>
        <v>0</v>
      </c>
    </row>
    <row r="459" spans="2:17" x14ac:dyDescent="0.35">
      <c r="B459" s="71">
        <v>458</v>
      </c>
      <c r="C459" s="24" t="s">
        <v>493</v>
      </c>
      <c r="D459" s="1">
        <v>100</v>
      </c>
      <c r="E459" s="1">
        <v>10</v>
      </c>
      <c r="F459" s="1">
        <v>10</v>
      </c>
      <c r="G459" s="14">
        <v>1</v>
      </c>
      <c r="H459" s="4">
        <v>13</v>
      </c>
      <c r="I459" s="1">
        <v>13</v>
      </c>
      <c r="J459" s="30">
        <v>0</v>
      </c>
      <c r="K459" s="67">
        <v>0.44252754934132099</v>
      </c>
      <c r="L459" s="26"/>
      <c r="P459">
        <f>Table135323316[[#This Row],[UB]]-Table135323316[[#This Row],[LB_swap]]</f>
        <v>0</v>
      </c>
      <c r="Q459">
        <f t="shared" si="7"/>
        <v>0</v>
      </c>
    </row>
    <row r="460" spans="2:17" x14ac:dyDescent="0.35">
      <c r="B460" s="71">
        <v>459</v>
      </c>
      <c r="C460" s="24" t="s">
        <v>494</v>
      </c>
      <c r="D460" s="1">
        <v>100</v>
      </c>
      <c r="E460" s="1">
        <v>10</v>
      </c>
      <c r="F460" s="1">
        <v>10</v>
      </c>
      <c r="G460" s="14">
        <v>1</v>
      </c>
      <c r="H460" s="4">
        <v>13</v>
      </c>
      <c r="I460" s="1">
        <v>13</v>
      </c>
      <c r="J460" s="30">
        <v>0</v>
      </c>
      <c r="K460" s="67">
        <v>0.44868716411292497</v>
      </c>
      <c r="L460" s="26"/>
      <c r="P460">
        <f>Table135323316[[#This Row],[UB]]-Table135323316[[#This Row],[LB_swap]]</f>
        <v>0</v>
      </c>
      <c r="Q460">
        <f t="shared" si="7"/>
        <v>0</v>
      </c>
    </row>
    <row r="461" spans="2:17" x14ac:dyDescent="0.35">
      <c r="B461" s="71">
        <v>460</v>
      </c>
      <c r="C461" s="24" t="s">
        <v>495</v>
      </c>
      <c r="D461" s="1">
        <v>100</v>
      </c>
      <c r="E461" s="1">
        <v>10</v>
      </c>
      <c r="F461" s="1">
        <v>10</v>
      </c>
      <c r="G461" s="14">
        <v>1</v>
      </c>
      <c r="H461" s="4">
        <v>12</v>
      </c>
      <c r="I461" s="1">
        <v>12</v>
      </c>
      <c r="J461" s="30">
        <v>0</v>
      </c>
      <c r="K461" s="67">
        <v>0.37337537296116302</v>
      </c>
      <c r="L461" s="26"/>
      <c r="P461">
        <f>Table135323316[[#This Row],[UB]]-Table135323316[[#This Row],[LB_swap]]</f>
        <v>0</v>
      </c>
      <c r="Q461">
        <f t="shared" si="7"/>
        <v>0</v>
      </c>
    </row>
    <row r="462" spans="2:17" x14ac:dyDescent="0.35">
      <c r="B462" s="71">
        <v>461</v>
      </c>
      <c r="C462" s="24" t="s">
        <v>496</v>
      </c>
      <c r="D462" s="1">
        <v>100</v>
      </c>
      <c r="E462" s="1">
        <v>10</v>
      </c>
      <c r="F462" s="1">
        <v>10</v>
      </c>
      <c r="G462" s="14">
        <v>2</v>
      </c>
      <c r="H462" s="4">
        <v>27</v>
      </c>
      <c r="I462" s="1">
        <v>27</v>
      </c>
      <c r="J462" s="30">
        <v>0</v>
      </c>
      <c r="K462" s="67">
        <v>0.484666673466563</v>
      </c>
      <c r="L462" s="26"/>
      <c r="P462">
        <f>Table135323316[[#This Row],[UB]]-Table135323316[[#This Row],[LB_swap]]</f>
        <v>0</v>
      </c>
      <c r="Q462">
        <f t="shared" si="7"/>
        <v>0</v>
      </c>
    </row>
    <row r="463" spans="2:17" x14ac:dyDescent="0.35">
      <c r="B463" s="71">
        <v>462</v>
      </c>
      <c r="C463" s="24" t="s">
        <v>497</v>
      </c>
      <c r="D463" s="1">
        <v>100</v>
      </c>
      <c r="E463" s="1">
        <v>10</v>
      </c>
      <c r="F463" s="1">
        <v>10</v>
      </c>
      <c r="G463" s="14">
        <v>2</v>
      </c>
      <c r="H463" s="4">
        <v>27</v>
      </c>
      <c r="I463" s="1">
        <v>27</v>
      </c>
      <c r="J463" s="30">
        <v>0</v>
      </c>
      <c r="K463" s="67">
        <v>0.69961415790021397</v>
      </c>
      <c r="L463" s="26"/>
      <c r="P463">
        <f>Table135323316[[#This Row],[UB]]-Table135323316[[#This Row],[LB_swap]]</f>
        <v>0</v>
      </c>
      <c r="Q463">
        <f t="shared" si="7"/>
        <v>0</v>
      </c>
    </row>
    <row r="464" spans="2:17" x14ac:dyDescent="0.35">
      <c r="B464" s="71">
        <v>463</v>
      </c>
      <c r="C464" s="24" t="s">
        <v>498</v>
      </c>
      <c r="D464" s="1">
        <v>100</v>
      </c>
      <c r="E464" s="1">
        <v>10</v>
      </c>
      <c r="F464" s="1">
        <v>10</v>
      </c>
      <c r="G464" s="14">
        <v>2</v>
      </c>
      <c r="H464" s="4">
        <v>26</v>
      </c>
      <c r="I464" s="1">
        <v>26</v>
      </c>
      <c r="J464" s="30">
        <v>0</v>
      </c>
      <c r="K464" s="67">
        <v>2.50299653224647</v>
      </c>
      <c r="L464" s="26"/>
      <c r="P464">
        <f>Table135323316[[#This Row],[UB]]-Table135323316[[#This Row],[LB_swap]]</f>
        <v>0</v>
      </c>
      <c r="Q464">
        <f t="shared" si="7"/>
        <v>0</v>
      </c>
    </row>
    <row r="465" spans="2:17" x14ac:dyDescent="0.35">
      <c r="B465" s="71">
        <v>464</v>
      </c>
      <c r="C465" s="24" t="s">
        <v>499</v>
      </c>
      <c r="D465" s="1">
        <v>100</v>
      </c>
      <c r="E465" s="1">
        <v>10</v>
      </c>
      <c r="F465" s="1">
        <v>10</v>
      </c>
      <c r="G465" s="14">
        <v>2</v>
      </c>
      <c r="H465" s="4">
        <v>27</v>
      </c>
      <c r="I465" s="1">
        <v>27</v>
      </c>
      <c r="J465" s="30">
        <v>0</v>
      </c>
      <c r="K465" s="67">
        <v>0.279897095635533</v>
      </c>
      <c r="L465" s="26"/>
      <c r="P465">
        <f>Table135323316[[#This Row],[UB]]-Table135323316[[#This Row],[LB_swap]]</f>
        <v>0</v>
      </c>
      <c r="Q465">
        <f t="shared" si="7"/>
        <v>0</v>
      </c>
    </row>
    <row r="466" spans="2:17" x14ac:dyDescent="0.35">
      <c r="B466" s="71">
        <v>465</v>
      </c>
      <c r="C466" s="24" t="s">
        <v>500</v>
      </c>
      <c r="D466" s="1">
        <v>100</v>
      </c>
      <c r="E466" s="1">
        <v>10</v>
      </c>
      <c r="F466" s="1">
        <v>10</v>
      </c>
      <c r="G466" s="14">
        <v>2</v>
      </c>
      <c r="H466" s="4">
        <v>26</v>
      </c>
      <c r="I466" s="1">
        <v>26</v>
      </c>
      <c r="J466" s="30">
        <v>0</v>
      </c>
      <c r="K466" s="67">
        <v>2.58759130351245</v>
      </c>
      <c r="L466" s="26"/>
      <c r="P466">
        <f>Table135323316[[#This Row],[UB]]-Table135323316[[#This Row],[LB_swap]]</f>
        <v>0</v>
      </c>
      <c r="Q466">
        <f t="shared" si="7"/>
        <v>0</v>
      </c>
    </row>
    <row r="467" spans="2:17" x14ac:dyDescent="0.35">
      <c r="B467" s="71">
        <v>466</v>
      </c>
      <c r="C467" s="24" t="s">
        <v>501</v>
      </c>
      <c r="D467" s="1">
        <v>100</v>
      </c>
      <c r="E467" s="1">
        <v>10</v>
      </c>
      <c r="F467" s="1">
        <v>10</v>
      </c>
      <c r="G467" s="14">
        <v>2</v>
      </c>
      <c r="H467" s="4">
        <v>26</v>
      </c>
      <c r="I467" s="1">
        <v>26</v>
      </c>
      <c r="J467" s="30">
        <v>0</v>
      </c>
      <c r="K467" s="67">
        <v>2.2721776645630598</v>
      </c>
      <c r="L467" s="26"/>
      <c r="P467">
        <f>Table135323316[[#This Row],[UB]]-Table135323316[[#This Row],[LB_swap]]</f>
        <v>0</v>
      </c>
      <c r="Q467">
        <f t="shared" si="7"/>
        <v>0</v>
      </c>
    </row>
    <row r="468" spans="2:17" x14ac:dyDescent="0.35">
      <c r="B468" s="71">
        <v>467</v>
      </c>
      <c r="C468" s="24" t="s">
        <v>502</v>
      </c>
      <c r="D468" s="1">
        <v>100</v>
      </c>
      <c r="E468" s="1">
        <v>10</v>
      </c>
      <c r="F468" s="1">
        <v>10</v>
      </c>
      <c r="G468" s="14">
        <v>2</v>
      </c>
      <c r="H468" s="4">
        <v>27</v>
      </c>
      <c r="I468" s="1">
        <v>27</v>
      </c>
      <c r="J468" s="30">
        <v>0</v>
      </c>
      <c r="K468" s="67">
        <v>2.0868883077055198</v>
      </c>
      <c r="L468" s="26"/>
      <c r="P468">
        <f>Table135323316[[#This Row],[UB]]-Table135323316[[#This Row],[LB_swap]]</f>
        <v>0</v>
      </c>
      <c r="Q468">
        <f t="shared" si="7"/>
        <v>0</v>
      </c>
    </row>
    <row r="469" spans="2:17" x14ac:dyDescent="0.35">
      <c r="B469" s="71">
        <v>468</v>
      </c>
      <c r="C469" s="24" t="s">
        <v>503</v>
      </c>
      <c r="D469" s="1">
        <v>100</v>
      </c>
      <c r="E469" s="1">
        <v>10</v>
      </c>
      <c r="F469" s="1">
        <v>10</v>
      </c>
      <c r="G469" s="14">
        <v>2</v>
      </c>
      <c r="H469" s="4">
        <v>26</v>
      </c>
      <c r="I469" s="1">
        <v>26</v>
      </c>
      <c r="J469" s="30">
        <v>0</v>
      </c>
      <c r="K469" s="67">
        <v>2.96602362394332</v>
      </c>
      <c r="L469" s="26"/>
      <c r="P469">
        <f>Table135323316[[#This Row],[UB]]-Table135323316[[#This Row],[LB_swap]]</f>
        <v>0</v>
      </c>
      <c r="Q469">
        <f t="shared" si="7"/>
        <v>0</v>
      </c>
    </row>
    <row r="470" spans="2:17" x14ac:dyDescent="0.35">
      <c r="B470" s="71">
        <v>469</v>
      </c>
      <c r="C470" s="24" t="s">
        <v>504</v>
      </c>
      <c r="D470" s="1">
        <v>100</v>
      </c>
      <c r="E470" s="1">
        <v>10</v>
      </c>
      <c r="F470" s="1">
        <v>10</v>
      </c>
      <c r="G470" s="14">
        <v>2</v>
      </c>
      <c r="H470" s="4">
        <v>28</v>
      </c>
      <c r="I470" s="1">
        <v>28</v>
      </c>
      <c r="J470" s="30">
        <v>0</v>
      </c>
      <c r="K470" s="67">
        <v>1.89821584522724</v>
      </c>
      <c r="L470" s="26"/>
      <c r="P470">
        <f>Table135323316[[#This Row],[UB]]-Table135323316[[#This Row],[LB_swap]]</f>
        <v>0</v>
      </c>
      <c r="Q470">
        <f t="shared" si="7"/>
        <v>0</v>
      </c>
    </row>
    <row r="471" spans="2:17" x14ac:dyDescent="0.35">
      <c r="B471" s="71">
        <v>470</v>
      </c>
      <c r="C471" s="24" t="s">
        <v>505</v>
      </c>
      <c r="D471" s="1">
        <v>100</v>
      </c>
      <c r="E471" s="1">
        <v>10</v>
      </c>
      <c r="F471" s="1">
        <v>10</v>
      </c>
      <c r="G471" s="14">
        <v>2</v>
      </c>
      <c r="H471" s="4">
        <v>27</v>
      </c>
      <c r="I471" s="1">
        <v>27</v>
      </c>
      <c r="J471" s="30">
        <v>0</v>
      </c>
      <c r="K471" s="67">
        <v>8.9044159520417399</v>
      </c>
      <c r="L471" s="26"/>
      <c r="P471">
        <f>Table135323316[[#This Row],[UB]]-Table135323316[[#This Row],[LB_swap]]</f>
        <v>0</v>
      </c>
      <c r="Q471">
        <f t="shared" si="7"/>
        <v>0</v>
      </c>
    </row>
    <row r="472" spans="2:17" x14ac:dyDescent="0.35">
      <c r="B472" s="71">
        <v>471</v>
      </c>
      <c r="C472" s="24" t="s">
        <v>506</v>
      </c>
      <c r="D472" s="1">
        <v>100</v>
      </c>
      <c r="E472" s="1">
        <v>10</v>
      </c>
      <c r="F472" s="1">
        <v>10</v>
      </c>
      <c r="G472" s="14">
        <v>4</v>
      </c>
      <c r="H472" s="4">
        <v>45</v>
      </c>
      <c r="I472" s="1">
        <v>45</v>
      </c>
      <c r="J472" s="30">
        <v>0</v>
      </c>
      <c r="K472" s="67">
        <v>5.1409019958227802</v>
      </c>
      <c r="L472" s="26"/>
      <c r="P472">
        <f>Table135323316[[#This Row],[UB]]-Table135323316[[#This Row],[LB_swap]]</f>
        <v>0</v>
      </c>
      <c r="Q472">
        <f t="shared" si="7"/>
        <v>0</v>
      </c>
    </row>
    <row r="473" spans="2:17" x14ac:dyDescent="0.35">
      <c r="B473" s="71">
        <v>472</v>
      </c>
      <c r="C473" s="24" t="s">
        <v>507</v>
      </c>
      <c r="D473" s="1">
        <v>100</v>
      </c>
      <c r="E473" s="1">
        <v>10</v>
      </c>
      <c r="F473" s="1">
        <v>10</v>
      </c>
      <c r="G473" s="14">
        <v>4</v>
      </c>
      <c r="H473" s="4">
        <v>44</v>
      </c>
      <c r="I473" s="1">
        <v>44</v>
      </c>
      <c r="J473" s="30">
        <v>0</v>
      </c>
      <c r="K473" s="67">
        <v>56.618094613775597</v>
      </c>
      <c r="L473" s="26"/>
      <c r="P473">
        <f>Table135323316[[#This Row],[UB]]-Table135323316[[#This Row],[LB_swap]]</f>
        <v>0</v>
      </c>
      <c r="Q473">
        <f t="shared" si="7"/>
        <v>0</v>
      </c>
    </row>
    <row r="474" spans="2:17" x14ac:dyDescent="0.35">
      <c r="B474" s="71">
        <v>473</v>
      </c>
      <c r="C474" s="24" t="s">
        <v>508</v>
      </c>
      <c r="D474" s="1">
        <v>100</v>
      </c>
      <c r="E474" s="1">
        <v>10</v>
      </c>
      <c r="F474" s="1">
        <v>10</v>
      </c>
      <c r="G474" s="14">
        <v>4</v>
      </c>
      <c r="H474" s="4">
        <v>51</v>
      </c>
      <c r="I474" s="1">
        <v>51</v>
      </c>
      <c r="J474" s="30">
        <v>0</v>
      </c>
      <c r="K474" s="67">
        <v>3.81229950860142</v>
      </c>
      <c r="L474" s="26"/>
      <c r="P474">
        <f>Table135323316[[#This Row],[UB]]-Table135323316[[#This Row],[LB_swap]]</f>
        <v>0</v>
      </c>
      <c r="Q474">
        <f t="shared" si="7"/>
        <v>0</v>
      </c>
    </row>
    <row r="475" spans="2:17" x14ac:dyDescent="0.35">
      <c r="B475" s="71">
        <v>474</v>
      </c>
      <c r="C475" s="24" t="s">
        <v>509</v>
      </c>
      <c r="D475" s="1">
        <v>100</v>
      </c>
      <c r="E475" s="1">
        <v>10</v>
      </c>
      <c r="F475" s="1">
        <v>10</v>
      </c>
      <c r="G475" s="14">
        <v>4</v>
      </c>
      <c r="H475" s="4">
        <v>45</v>
      </c>
      <c r="I475" s="1">
        <v>45</v>
      </c>
      <c r="J475" s="30">
        <v>0</v>
      </c>
      <c r="K475" s="67">
        <v>6.2880172524601203</v>
      </c>
      <c r="L475" s="26"/>
      <c r="P475">
        <f>Table135323316[[#This Row],[UB]]-Table135323316[[#This Row],[LB_swap]]</f>
        <v>0</v>
      </c>
      <c r="Q475">
        <f t="shared" si="7"/>
        <v>0</v>
      </c>
    </row>
    <row r="476" spans="2:17" x14ac:dyDescent="0.35">
      <c r="B476" s="71">
        <v>475</v>
      </c>
      <c r="C476" s="24" t="s">
        <v>510</v>
      </c>
      <c r="D476" s="1">
        <v>100</v>
      </c>
      <c r="E476" s="1">
        <v>10</v>
      </c>
      <c r="F476" s="1">
        <v>10</v>
      </c>
      <c r="G476" s="14">
        <v>4</v>
      </c>
      <c r="H476" s="4">
        <v>47</v>
      </c>
      <c r="I476" s="1">
        <v>47</v>
      </c>
      <c r="J476" s="30">
        <v>0</v>
      </c>
      <c r="K476" s="67">
        <v>11.1207203269004</v>
      </c>
      <c r="L476" s="26"/>
      <c r="P476">
        <f>Table135323316[[#This Row],[UB]]-Table135323316[[#This Row],[LB_swap]]</f>
        <v>0</v>
      </c>
      <c r="Q476">
        <f t="shared" si="7"/>
        <v>0</v>
      </c>
    </row>
    <row r="477" spans="2:17" x14ac:dyDescent="0.35">
      <c r="B477" s="71">
        <v>476</v>
      </c>
      <c r="C477" s="24" t="s">
        <v>511</v>
      </c>
      <c r="D477" s="1">
        <v>100</v>
      </c>
      <c r="E477" s="1">
        <v>10</v>
      </c>
      <c r="F477" s="1">
        <v>10</v>
      </c>
      <c r="G477" s="14">
        <v>4</v>
      </c>
      <c r="H477" s="4">
        <v>47</v>
      </c>
      <c r="I477" s="1">
        <v>47</v>
      </c>
      <c r="J477" s="30">
        <v>0</v>
      </c>
      <c r="K477" s="67">
        <v>3.8350371681153699</v>
      </c>
      <c r="L477" s="26"/>
      <c r="P477">
        <f>Table135323316[[#This Row],[UB]]-Table135323316[[#This Row],[LB_swap]]</f>
        <v>0</v>
      </c>
      <c r="Q477">
        <f t="shared" si="7"/>
        <v>0</v>
      </c>
    </row>
    <row r="478" spans="2:17" x14ac:dyDescent="0.35">
      <c r="B478" s="71">
        <v>477</v>
      </c>
      <c r="C478" s="24" t="s">
        <v>512</v>
      </c>
      <c r="D478" s="1">
        <v>100</v>
      </c>
      <c r="E478" s="1">
        <v>10</v>
      </c>
      <c r="F478" s="1">
        <v>10</v>
      </c>
      <c r="G478" s="14">
        <v>4</v>
      </c>
      <c r="H478" s="4">
        <v>45</v>
      </c>
      <c r="I478" s="1">
        <v>45</v>
      </c>
      <c r="J478" s="30">
        <v>0</v>
      </c>
      <c r="K478" s="67">
        <v>5.2396319806575704</v>
      </c>
      <c r="L478" s="26"/>
      <c r="P478">
        <f>Table135323316[[#This Row],[UB]]-Table135323316[[#This Row],[LB_swap]]</f>
        <v>0</v>
      </c>
      <c r="Q478">
        <f t="shared" si="7"/>
        <v>0</v>
      </c>
    </row>
    <row r="479" spans="2:17" x14ac:dyDescent="0.35">
      <c r="B479" s="71">
        <v>478</v>
      </c>
      <c r="C479" s="24" t="s">
        <v>513</v>
      </c>
      <c r="D479" s="1">
        <v>100</v>
      </c>
      <c r="E479" s="1">
        <v>10</v>
      </c>
      <c r="F479" s="1">
        <v>10</v>
      </c>
      <c r="G479" s="14">
        <v>4</v>
      </c>
      <c r="H479" s="4">
        <v>46</v>
      </c>
      <c r="I479" s="1">
        <v>46</v>
      </c>
      <c r="J479" s="30">
        <v>0</v>
      </c>
      <c r="K479" s="67">
        <v>6.3753721602261004</v>
      </c>
      <c r="L479" s="26"/>
      <c r="P479">
        <f>Table135323316[[#This Row],[UB]]-Table135323316[[#This Row],[LB_swap]]</f>
        <v>0</v>
      </c>
      <c r="Q479">
        <f t="shared" si="7"/>
        <v>0</v>
      </c>
    </row>
    <row r="480" spans="2:17" x14ac:dyDescent="0.35">
      <c r="B480" s="71">
        <v>479</v>
      </c>
      <c r="C480" s="24" t="s">
        <v>514</v>
      </c>
      <c r="D480" s="1">
        <v>100</v>
      </c>
      <c r="E480" s="1">
        <v>10</v>
      </c>
      <c r="F480" s="1">
        <v>10</v>
      </c>
      <c r="G480" s="14">
        <v>4</v>
      </c>
      <c r="H480" s="4">
        <v>46</v>
      </c>
      <c r="I480" s="1">
        <v>46</v>
      </c>
      <c r="J480" s="30">
        <v>0</v>
      </c>
      <c r="K480" s="67">
        <v>7.9571787007152999</v>
      </c>
      <c r="L480" s="26"/>
      <c r="P480">
        <f>Table135323316[[#This Row],[UB]]-Table135323316[[#This Row],[LB_swap]]</f>
        <v>0</v>
      </c>
      <c r="Q480">
        <f t="shared" si="7"/>
        <v>0</v>
      </c>
    </row>
    <row r="481" spans="2:17" x14ac:dyDescent="0.35">
      <c r="B481" s="71">
        <v>480</v>
      </c>
      <c r="C481" s="24" t="s">
        <v>515</v>
      </c>
      <c r="D481" s="1">
        <v>100</v>
      </c>
      <c r="E481" s="1">
        <v>10</v>
      </c>
      <c r="F481" s="1">
        <v>10</v>
      </c>
      <c r="G481" s="14">
        <v>4</v>
      </c>
      <c r="H481" s="4">
        <v>52</v>
      </c>
      <c r="I481" s="1">
        <v>52</v>
      </c>
      <c r="J481" s="30">
        <v>0</v>
      </c>
      <c r="K481" s="67">
        <v>5.8337331321090398</v>
      </c>
      <c r="L481" s="26"/>
      <c r="P481">
        <f>Table135323316[[#This Row],[UB]]-Table135323316[[#This Row],[LB_swap]]</f>
        <v>0</v>
      </c>
      <c r="Q481">
        <f t="shared" si="7"/>
        <v>0</v>
      </c>
    </row>
    <row r="482" spans="2:17" x14ac:dyDescent="0.35">
      <c r="B482" s="71">
        <v>481</v>
      </c>
      <c r="C482" s="24" t="s">
        <v>516</v>
      </c>
      <c r="D482" s="1">
        <v>100</v>
      </c>
      <c r="E482" s="1">
        <v>10</v>
      </c>
      <c r="F482" s="1">
        <v>20</v>
      </c>
      <c r="G482" s="14">
        <v>1</v>
      </c>
      <c r="H482" s="4">
        <v>14</v>
      </c>
      <c r="I482" s="1">
        <v>14</v>
      </c>
      <c r="J482" s="30">
        <v>0</v>
      </c>
      <c r="K482" s="67">
        <v>0.51950136013328996</v>
      </c>
      <c r="L482" s="26"/>
      <c r="P482">
        <f>Table135323316[[#This Row],[UB]]-Table135323316[[#This Row],[LB_swap]]</f>
        <v>0</v>
      </c>
      <c r="Q482">
        <f t="shared" si="7"/>
        <v>0</v>
      </c>
    </row>
    <row r="483" spans="2:17" x14ac:dyDescent="0.35">
      <c r="B483" s="71">
        <v>482</v>
      </c>
      <c r="C483" s="24" t="s">
        <v>517</v>
      </c>
      <c r="D483" s="1">
        <v>100</v>
      </c>
      <c r="E483" s="1">
        <v>10</v>
      </c>
      <c r="F483" s="1">
        <v>20</v>
      </c>
      <c r="G483" s="14">
        <v>1</v>
      </c>
      <c r="H483" s="4">
        <v>14</v>
      </c>
      <c r="I483" s="1">
        <v>14</v>
      </c>
      <c r="J483" s="30">
        <v>0</v>
      </c>
      <c r="K483" s="67">
        <v>0.57041721604764395</v>
      </c>
      <c r="L483" s="26"/>
      <c r="P483">
        <f>Table135323316[[#This Row],[UB]]-Table135323316[[#This Row],[LB_swap]]</f>
        <v>0</v>
      </c>
      <c r="Q483">
        <f t="shared" si="7"/>
        <v>0</v>
      </c>
    </row>
    <row r="484" spans="2:17" x14ac:dyDescent="0.35">
      <c r="B484" s="71">
        <v>483</v>
      </c>
      <c r="C484" s="24" t="s">
        <v>518</v>
      </c>
      <c r="D484" s="1">
        <v>100</v>
      </c>
      <c r="E484" s="1">
        <v>10</v>
      </c>
      <c r="F484" s="1">
        <v>20</v>
      </c>
      <c r="G484" s="14">
        <v>1</v>
      </c>
      <c r="H484" s="4">
        <v>13</v>
      </c>
      <c r="I484" s="1">
        <v>13</v>
      </c>
      <c r="J484" s="30">
        <v>0</v>
      </c>
      <c r="K484" s="67">
        <v>0.41681998968124301</v>
      </c>
      <c r="L484" s="26"/>
      <c r="P484">
        <f>Table135323316[[#This Row],[UB]]-Table135323316[[#This Row],[LB_swap]]</f>
        <v>0</v>
      </c>
      <c r="Q484">
        <f t="shared" si="7"/>
        <v>0</v>
      </c>
    </row>
    <row r="485" spans="2:17" x14ac:dyDescent="0.35">
      <c r="B485" s="71">
        <v>484</v>
      </c>
      <c r="C485" s="24" t="s">
        <v>519</v>
      </c>
      <c r="D485" s="1">
        <v>100</v>
      </c>
      <c r="E485" s="1">
        <v>10</v>
      </c>
      <c r="F485" s="1">
        <v>20</v>
      </c>
      <c r="G485" s="14">
        <v>1</v>
      </c>
      <c r="H485" s="4">
        <v>15</v>
      </c>
      <c r="I485" s="1">
        <v>15</v>
      </c>
      <c r="J485" s="30">
        <v>0</v>
      </c>
      <c r="K485" s="67">
        <v>1.25753782689571</v>
      </c>
      <c r="L485" s="26"/>
      <c r="P485">
        <f>Table135323316[[#This Row],[UB]]-Table135323316[[#This Row],[LB_swap]]</f>
        <v>0</v>
      </c>
      <c r="Q485">
        <f t="shared" si="7"/>
        <v>0</v>
      </c>
    </row>
    <row r="486" spans="2:17" x14ac:dyDescent="0.35">
      <c r="B486" s="71">
        <v>485</v>
      </c>
      <c r="C486" s="24" t="s">
        <v>520</v>
      </c>
      <c r="D486" s="1">
        <v>100</v>
      </c>
      <c r="E486" s="1">
        <v>10</v>
      </c>
      <c r="F486" s="1">
        <v>20</v>
      </c>
      <c r="G486" s="14">
        <v>1</v>
      </c>
      <c r="H486" s="4">
        <v>14</v>
      </c>
      <c r="I486" s="1">
        <v>14</v>
      </c>
      <c r="J486" s="30">
        <v>0</v>
      </c>
      <c r="K486" s="67">
        <v>0.46424805559217902</v>
      </c>
      <c r="L486" s="26"/>
      <c r="P486">
        <f>Table135323316[[#This Row],[UB]]-Table135323316[[#This Row],[LB_swap]]</f>
        <v>0</v>
      </c>
      <c r="Q486">
        <f t="shared" si="7"/>
        <v>0</v>
      </c>
    </row>
    <row r="487" spans="2:17" x14ac:dyDescent="0.35">
      <c r="B487" s="71">
        <v>486</v>
      </c>
      <c r="C487" s="24" t="s">
        <v>521</v>
      </c>
      <c r="D487" s="1">
        <v>100</v>
      </c>
      <c r="E487" s="1">
        <v>10</v>
      </c>
      <c r="F487" s="1">
        <v>20</v>
      </c>
      <c r="G487" s="14">
        <v>1</v>
      </c>
      <c r="H487" s="4">
        <v>13</v>
      </c>
      <c r="I487" s="1">
        <v>13</v>
      </c>
      <c r="J487" s="30">
        <v>0</v>
      </c>
      <c r="K487" s="67">
        <v>0.42512045614421301</v>
      </c>
      <c r="L487" s="26"/>
      <c r="P487">
        <f>Table135323316[[#This Row],[UB]]-Table135323316[[#This Row],[LB_swap]]</f>
        <v>0</v>
      </c>
      <c r="Q487">
        <f t="shared" si="7"/>
        <v>0</v>
      </c>
    </row>
    <row r="488" spans="2:17" x14ac:dyDescent="0.35">
      <c r="B488" s="71">
        <v>487</v>
      </c>
      <c r="C488" s="24" t="s">
        <v>522</v>
      </c>
      <c r="D488" s="1">
        <v>100</v>
      </c>
      <c r="E488" s="1">
        <v>10</v>
      </c>
      <c r="F488" s="1">
        <v>20</v>
      </c>
      <c r="G488" s="14">
        <v>1</v>
      </c>
      <c r="H488" s="4">
        <v>13</v>
      </c>
      <c r="I488" s="1">
        <v>13</v>
      </c>
      <c r="J488" s="30">
        <v>0</v>
      </c>
      <c r="K488" s="67">
        <v>0.50322425551712502</v>
      </c>
      <c r="L488" s="26"/>
      <c r="P488">
        <f>Table135323316[[#This Row],[UB]]-Table135323316[[#This Row],[LB_swap]]</f>
        <v>0</v>
      </c>
      <c r="Q488">
        <f t="shared" si="7"/>
        <v>0</v>
      </c>
    </row>
    <row r="489" spans="2:17" x14ac:dyDescent="0.35">
      <c r="B489" s="71">
        <v>488</v>
      </c>
      <c r="C489" s="24" t="s">
        <v>523</v>
      </c>
      <c r="D489" s="1">
        <v>100</v>
      </c>
      <c r="E489" s="1">
        <v>10</v>
      </c>
      <c r="F489" s="1">
        <v>20</v>
      </c>
      <c r="G489" s="14">
        <v>1</v>
      </c>
      <c r="H489" s="4">
        <v>15</v>
      </c>
      <c r="I489" s="1">
        <v>15</v>
      </c>
      <c r="J489" s="30">
        <v>0</v>
      </c>
      <c r="K489" s="67">
        <v>0.49517378397285899</v>
      </c>
      <c r="L489" s="26"/>
      <c r="P489">
        <f>Table135323316[[#This Row],[UB]]-Table135323316[[#This Row],[LB_swap]]</f>
        <v>0</v>
      </c>
      <c r="Q489">
        <f t="shared" si="7"/>
        <v>0</v>
      </c>
    </row>
    <row r="490" spans="2:17" x14ac:dyDescent="0.35">
      <c r="B490" s="71">
        <v>489</v>
      </c>
      <c r="C490" s="24" t="s">
        <v>524</v>
      </c>
      <c r="D490" s="1">
        <v>100</v>
      </c>
      <c r="E490" s="1">
        <v>10</v>
      </c>
      <c r="F490" s="1">
        <v>20</v>
      </c>
      <c r="G490" s="14">
        <v>1</v>
      </c>
      <c r="H490" s="4">
        <v>14</v>
      </c>
      <c r="I490" s="1">
        <v>14</v>
      </c>
      <c r="J490" s="30">
        <v>0</v>
      </c>
      <c r="K490" s="67">
        <v>0.54676178656518404</v>
      </c>
      <c r="L490" s="26"/>
      <c r="P490">
        <f>Table135323316[[#This Row],[UB]]-Table135323316[[#This Row],[LB_swap]]</f>
        <v>0</v>
      </c>
      <c r="Q490">
        <f t="shared" si="7"/>
        <v>0</v>
      </c>
    </row>
    <row r="491" spans="2:17" x14ac:dyDescent="0.35">
      <c r="B491" s="71">
        <v>490</v>
      </c>
      <c r="C491" s="24" t="s">
        <v>525</v>
      </c>
      <c r="D491" s="1">
        <v>100</v>
      </c>
      <c r="E491" s="1">
        <v>10</v>
      </c>
      <c r="F491" s="1">
        <v>20</v>
      </c>
      <c r="G491" s="14">
        <v>1</v>
      </c>
      <c r="H491" s="4">
        <v>14</v>
      </c>
      <c r="I491" s="1">
        <v>14</v>
      </c>
      <c r="J491" s="30">
        <v>0</v>
      </c>
      <c r="K491" s="67">
        <v>0.43610853515565301</v>
      </c>
      <c r="L491" s="26"/>
      <c r="P491">
        <f>Table135323316[[#This Row],[UB]]-Table135323316[[#This Row],[LB_swap]]</f>
        <v>0</v>
      </c>
      <c r="Q491">
        <f t="shared" si="7"/>
        <v>0</v>
      </c>
    </row>
    <row r="492" spans="2:17" x14ac:dyDescent="0.35">
      <c r="B492" s="71">
        <v>491</v>
      </c>
      <c r="C492" s="24" t="s">
        <v>526</v>
      </c>
      <c r="D492" s="1">
        <v>100</v>
      </c>
      <c r="E492" s="1">
        <v>10</v>
      </c>
      <c r="F492" s="1">
        <v>20</v>
      </c>
      <c r="G492" s="14">
        <v>2</v>
      </c>
      <c r="H492" s="4">
        <v>26</v>
      </c>
      <c r="I492" s="1">
        <v>26</v>
      </c>
      <c r="J492" s="30">
        <v>0</v>
      </c>
      <c r="K492" s="67">
        <v>3.2990800589322999</v>
      </c>
      <c r="L492" s="26"/>
      <c r="P492">
        <f>Table135323316[[#This Row],[UB]]-Table135323316[[#This Row],[LB_swap]]</f>
        <v>0</v>
      </c>
      <c r="Q492">
        <f t="shared" si="7"/>
        <v>0</v>
      </c>
    </row>
    <row r="493" spans="2:17" x14ac:dyDescent="0.35">
      <c r="B493" s="71">
        <v>492</v>
      </c>
      <c r="C493" s="24" t="s">
        <v>527</v>
      </c>
      <c r="D493" s="1">
        <v>100</v>
      </c>
      <c r="E493" s="1">
        <v>10</v>
      </c>
      <c r="F493" s="1">
        <v>20</v>
      </c>
      <c r="G493" s="14">
        <v>2</v>
      </c>
      <c r="H493" s="4">
        <v>25</v>
      </c>
      <c r="I493" s="1">
        <v>25</v>
      </c>
      <c r="J493" s="30">
        <v>0</v>
      </c>
      <c r="K493" s="67">
        <v>7.5822581425309101</v>
      </c>
      <c r="L493" s="26"/>
      <c r="P493">
        <f>Table135323316[[#This Row],[UB]]-Table135323316[[#This Row],[LB_swap]]</f>
        <v>0</v>
      </c>
      <c r="Q493">
        <f t="shared" si="7"/>
        <v>0</v>
      </c>
    </row>
    <row r="494" spans="2:17" x14ac:dyDescent="0.35">
      <c r="B494" s="71">
        <v>493</v>
      </c>
      <c r="C494" s="24" t="s">
        <v>528</v>
      </c>
      <c r="D494" s="1">
        <v>100</v>
      </c>
      <c r="E494" s="1">
        <v>10</v>
      </c>
      <c r="F494" s="1">
        <v>20</v>
      </c>
      <c r="G494" s="14">
        <v>2</v>
      </c>
      <c r="H494" s="4">
        <v>27</v>
      </c>
      <c r="I494" s="1">
        <v>27</v>
      </c>
      <c r="J494" s="30">
        <v>0</v>
      </c>
      <c r="K494" s="67">
        <v>0.62896556220948696</v>
      </c>
      <c r="L494" s="26"/>
      <c r="P494">
        <f>Table135323316[[#This Row],[UB]]-Table135323316[[#This Row],[LB_swap]]</f>
        <v>0</v>
      </c>
      <c r="Q494">
        <f t="shared" si="7"/>
        <v>0</v>
      </c>
    </row>
    <row r="495" spans="2:17" x14ac:dyDescent="0.35">
      <c r="B495" s="71">
        <v>494</v>
      </c>
      <c r="C495" s="24" t="s">
        <v>529</v>
      </c>
      <c r="D495" s="1">
        <v>100</v>
      </c>
      <c r="E495" s="1">
        <v>10</v>
      </c>
      <c r="F495" s="1">
        <v>20</v>
      </c>
      <c r="G495" s="14">
        <v>2</v>
      </c>
      <c r="H495" s="4">
        <v>27</v>
      </c>
      <c r="I495" s="1">
        <v>27</v>
      </c>
      <c r="J495" s="30">
        <v>0</v>
      </c>
      <c r="K495" s="67">
        <v>2.0368964597582799</v>
      </c>
      <c r="L495" s="26"/>
      <c r="P495">
        <f>Table135323316[[#This Row],[UB]]-Table135323316[[#This Row],[LB_swap]]</f>
        <v>0</v>
      </c>
      <c r="Q495">
        <f t="shared" si="7"/>
        <v>0</v>
      </c>
    </row>
    <row r="496" spans="2:17" x14ac:dyDescent="0.35">
      <c r="B496" s="71">
        <v>495</v>
      </c>
      <c r="C496" s="24" t="s">
        <v>530</v>
      </c>
      <c r="D496" s="1">
        <v>100</v>
      </c>
      <c r="E496" s="1">
        <v>10</v>
      </c>
      <c r="F496" s="1">
        <v>20</v>
      </c>
      <c r="G496" s="14">
        <v>2</v>
      </c>
      <c r="H496" s="4">
        <v>26</v>
      </c>
      <c r="I496" s="1">
        <v>26</v>
      </c>
      <c r="J496" s="30">
        <v>0</v>
      </c>
      <c r="K496" s="67">
        <v>1.73451169766485</v>
      </c>
      <c r="L496" s="26"/>
      <c r="P496">
        <f>Table135323316[[#This Row],[UB]]-Table135323316[[#This Row],[LB_swap]]</f>
        <v>0</v>
      </c>
      <c r="Q496">
        <f t="shared" si="7"/>
        <v>0</v>
      </c>
    </row>
    <row r="497" spans="2:17" x14ac:dyDescent="0.35">
      <c r="B497" s="71">
        <v>496</v>
      </c>
      <c r="C497" s="24" t="s">
        <v>531</v>
      </c>
      <c r="D497" s="1">
        <v>100</v>
      </c>
      <c r="E497" s="1">
        <v>10</v>
      </c>
      <c r="F497" s="1">
        <v>20</v>
      </c>
      <c r="G497" s="14">
        <v>2</v>
      </c>
      <c r="H497" s="4">
        <v>28</v>
      </c>
      <c r="I497" s="1">
        <v>28</v>
      </c>
      <c r="J497" s="30">
        <v>0</v>
      </c>
      <c r="K497" s="67">
        <v>1.4067616872489399</v>
      </c>
      <c r="L497" s="26"/>
      <c r="P497">
        <f>Table135323316[[#This Row],[UB]]-Table135323316[[#This Row],[LB_swap]]</f>
        <v>0</v>
      </c>
      <c r="Q497">
        <f t="shared" si="7"/>
        <v>0</v>
      </c>
    </row>
    <row r="498" spans="2:17" x14ac:dyDescent="0.35">
      <c r="B498" s="71">
        <v>497</v>
      </c>
      <c r="C498" s="24" t="s">
        <v>532</v>
      </c>
      <c r="D498" s="1">
        <v>100</v>
      </c>
      <c r="E498" s="1">
        <v>10</v>
      </c>
      <c r="F498" s="1">
        <v>20</v>
      </c>
      <c r="G498" s="14">
        <v>2</v>
      </c>
      <c r="H498" s="4">
        <v>23</v>
      </c>
      <c r="I498" s="1">
        <v>23</v>
      </c>
      <c r="J498" s="30">
        <v>0</v>
      </c>
      <c r="K498" s="67">
        <v>0.31494208984076899</v>
      </c>
      <c r="L498" s="26"/>
      <c r="P498">
        <f>Table135323316[[#This Row],[UB]]-Table135323316[[#This Row],[LB_swap]]</f>
        <v>0</v>
      </c>
      <c r="Q498">
        <f t="shared" si="7"/>
        <v>0</v>
      </c>
    </row>
    <row r="499" spans="2:17" x14ac:dyDescent="0.35">
      <c r="B499" s="71">
        <v>498</v>
      </c>
      <c r="C499" s="24" t="s">
        <v>533</v>
      </c>
      <c r="D499" s="1">
        <v>100</v>
      </c>
      <c r="E499" s="1">
        <v>10</v>
      </c>
      <c r="F499" s="1">
        <v>20</v>
      </c>
      <c r="G499" s="14">
        <v>2</v>
      </c>
      <c r="H499" s="4">
        <v>26</v>
      </c>
      <c r="I499" s="1">
        <v>26</v>
      </c>
      <c r="J499" s="30">
        <v>0</v>
      </c>
      <c r="K499" s="67">
        <v>2.20337445102632</v>
      </c>
      <c r="L499" s="26"/>
      <c r="P499">
        <f>Table135323316[[#This Row],[UB]]-Table135323316[[#This Row],[LB_swap]]</f>
        <v>0</v>
      </c>
      <c r="Q499">
        <f t="shared" si="7"/>
        <v>0</v>
      </c>
    </row>
    <row r="500" spans="2:17" x14ac:dyDescent="0.35">
      <c r="B500" s="71">
        <v>499</v>
      </c>
      <c r="C500" s="24" t="s">
        <v>534</v>
      </c>
      <c r="D500" s="1">
        <v>100</v>
      </c>
      <c r="E500" s="1">
        <v>10</v>
      </c>
      <c r="F500" s="1">
        <v>20</v>
      </c>
      <c r="G500" s="14">
        <v>2</v>
      </c>
      <c r="H500" s="4">
        <v>27</v>
      </c>
      <c r="I500" s="1">
        <v>27</v>
      </c>
      <c r="J500" s="30">
        <v>0</v>
      </c>
      <c r="K500" s="67">
        <v>0.62426385097205594</v>
      </c>
      <c r="L500" s="26"/>
      <c r="P500">
        <f>Table135323316[[#This Row],[UB]]-Table135323316[[#This Row],[LB_swap]]</f>
        <v>0</v>
      </c>
      <c r="Q500">
        <f t="shared" si="7"/>
        <v>0</v>
      </c>
    </row>
    <row r="501" spans="2:17" x14ac:dyDescent="0.35">
      <c r="B501" s="71">
        <v>500</v>
      </c>
      <c r="C501" s="24" t="s">
        <v>535</v>
      </c>
      <c r="D501" s="1">
        <v>100</v>
      </c>
      <c r="E501" s="1">
        <v>10</v>
      </c>
      <c r="F501" s="1">
        <v>20</v>
      </c>
      <c r="G501" s="14">
        <v>2</v>
      </c>
      <c r="H501" s="4">
        <v>25</v>
      </c>
      <c r="I501" s="1">
        <v>25</v>
      </c>
      <c r="J501" s="30">
        <v>0</v>
      </c>
      <c r="K501" s="67">
        <v>0.60946905240416505</v>
      </c>
      <c r="L501" s="26"/>
      <c r="P501">
        <f>Table135323316[[#This Row],[UB]]-Table135323316[[#This Row],[LB_swap]]</f>
        <v>0</v>
      </c>
      <c r="Q501">
        <f t="shared" si="7"/>
        <v>0</v>
      </c>
    </row>
    <row r="502" spans="2:17" x14ac:dyDescent="0.35">
      <c r="B502" s="71">
        <v>501</v>
      </c>
      <c r="C502" s="24" t="s">
        <v>536</v>
      </c>
      <c r="D502" s="1">
        <v>100</v>
      </c>
      <c r="E502" s="1">
        <v>10</v>
      </c>
      <c r="F502" s="1">
        <v>20</v>
      </c>
      <c r="G502" s="14">
        <v>4</v>
      </c>
      <c r="H502" s="4">
        <v>52</v>
      </c>
      <c r="I502" s="1">
        <v>51</v>
      </c>
      <c r="J502" s="30">
        <v>1.96078431372585E-2</v>
      </c>
      <c r="K502" s="67">
        <v>605.18042999692204</v>
      </c>
      <c r="L502" s="26"/>
      <c r="P502">
        <f>Table135323316[[#This Row],[UB]]-Table135323316[[#This Row],[LB_swap]]</f>
        <v>1</v>
      </c>
      <c r="Q502">
        <f t="shared" si="7"/>
        <v>0</v>
      </c>
    </row>
    <row r="503" spans="2:17" x14ac:dyDescent="0.35">
      <c r="B503" s="71">
        <v>502</v>
      </c>
      <c r="C503" s="24" t="s">
        <v>537</v>
      </c>
      <c r="D503" s="1">
        <v>100</v>
      </c>
      <c r="E503" s="1">
        <v>10</v>
      </c>
      <c r="F503" s="1">
        <v>20</v>
      </c>
      <c r="G503" s="14">
        <v>4</v>
      </c>
      <c r="H503" s="4">
        <v>50</v>
      </c>
      <c r="I503" s="1">
        <v>50</v>
      </c>
      <c r="J503" s="30">
        <v>0</v>
      </c>
      <c r="K503" s="67">
        <v>15.015273576602301</v>
      </c>
      <c r="L503" s="26"/>
      <c r="P503">
        <f>Table135323316[[#This Row],[UB]]-Table135323316[[#This Row],[LB_swap]]</f>
        <v>0</v>
      </c>
      <c r="Q503">
        <f t="shared" si="7"/>
        <v>0</v>
      </c>
    </row>
    <row r="504" spans="2:17" x14ac:dyDescent="0.35">
      <c r="B504" s="71">
        <v>503</v>
      </c>
      <c r="C504" s="24" t="s">
        <v>538</v>
      </c>
      <c r="D504" s="1">
        <v>100</v>
      </c>
      <c r="E504" s="1">
        <v>10</v>
      </c>
      <c r="F504" s="1">
        <v>20</v>
      </c>
      <c r="G504" s="14">
        <v>4</v>
      </c>
      <c r="H504" s="4">
        <v>41</v>
      </c>
      <c r="I504" s="1">
        <v>41</v>
      </c>
      <c r="J504" s="30">
        <v>0</v>
      </c>
      <c r="K504" s="67">
        <v>2.6332456152886099</v>
      </c>
      <c r="L504" s="26"/>
      <c r="P504">
        <f>Table135323316[[#This Row],[UB]]-Table135323316[[#This Row],[LB_swap]]</f>
        <v>0</v>
      </c>
      <c r="Q504">
        <f t="shared" si="7"/>
        <v>0</v>
      </c>
    </row>
    <row r="505" spans="2:17" x14ac:dyDescent="0.35">
      <c r="B505" s="71">
        <v>504</v>
      </c>
      <c r="C505" s="24" t="s">
        <v>539</v>
      </c>
      <c r="D505" s="1">
        <v>100</v>
      </c>
      <c r="E505" s="1">
        <v>10</v>
      </c>
      <c r="F505" s="1">
        <v>20</v>
      </c>
      <c r="G505" s="14">
        <v>4</v>
      </c>
      <c r="H505" s="4">
        <v>46</v>
      </c>
      <c r="I505" s="1">
        <v>46</v>
      </c>
      <c r="J505" s="30">
        <v>0</v>
      </c>
      <c r="K505" s="67">
        <v>271.96646504104098</v>
      </c>
      <c r="L505" s="26"/>
      <c r="P505">
        <f>Table135323316[[#This Row],[UB]]-Table135323316[[#This Row],[LB_swap]]</f>
        <v>0</v>
      </c>
      <c r="Q505">
        <f t="shared" si="7"/>
        <v>0</v>
      </c>
    </row>
    <row r="506" spans="2:17" x14ac:dyDescent="0.35">
      <c r="B506" s="71">
        <v>505</v>
      </c>
      <c r="C506" s="24" t="s">
        <v>540</v>
      </c>
      <c r="D506" s="1">
        <v>100</v>
      </c>
      <c r="E506" s="1">
        <v>10</v>
      </c>
      <c r="F506" s="1">
        <v>20</v>
      </c>
      <c r="G506" s="14">
        <v>4</v>
      </c>
      <c r="H506" s="4">
        <v>48</v>
      </c>
      <c r="I506" s="1">
        <v>48</v>
      </c>
      <c r="J506" s="30">
        <v>0</v>
      </c>
      <c r="K506" s="67">
        <v>3.66122628003358</v>
      </c>
      <c r="L506" s="26"/>
      <c r="P506">
        <f>Table135323316[[#This Row],[UB]]-Table135323316[[#This Row],[LB_swap]]</f>
        <v>0</v>
      </c>
      <c r="Q506">
        <f t="shared" si="7"/>
        <v>0</v>
      </c>
    </row>
    <row r="507" spans="2:17" x14ac:dyDescent="0.35">
      <c r="B507" s="71">
        <v>506</v>
      </c>
      <c r="C507" s="24" t="s">
        <v>541</v>
      </c>
      <c r="D507" s="1">
        <v>100</v>
      </c>
      <c r="E507" s="1">
        <v>10</v>
      </c>
      <c r="F507" s="1">
        <v>20</v>
      </c>
      <c r="G507" s="14">
        <v>4</v>
      </c>
      <c r="H507" s="80">
        <v>44</v>
      </c>
      <c r="I507" s="80">
        <v>43</v>
      </c>
      <c r="J507" s="81">
        <v>2.3255813953488299E-2</v>
      </c>
      <c r="K507" s="82">
        <v>611.63630953803602</v>
      </c>
      <c r="L507" s="26"/>
      <c r="P507">
        <f>Table135323316[[#This Row],[UB]]-Table135323316[[#This Row],[LB_swap]]</f>
        <v>1</v>
      </c>
      <c r="Q507">
        <f t="shared" si="7"/>
        <v>0</v>
      </c>
    </row>
    <row r="508" spans="2:17" x14ac:dyDescent="0.35">
      <c r="B508" s="71">
        <v>507</v>
      </c>
      <c r="C508" s="24" t="s">
        <v>542</v>
      </c>
      <c r="D508" s="1">
        <v>100</v>
      </c>
      <c r="E508" s="1">
        <v>10</v>
      </c>
      <c r="F508" s="1">
        <v>20</v>
      </c>
      <c r="G508" s="14">
        <v>4</v>
      </c>
      <c r="H508" s="4">
        <v>49</v>
      </c>
      <c r="I508" s="1">
        <v>49</v>
      </c>
      <c r="J508" s="30">
        <v>0</v>
      </c>
      <c r="K508" s="67">
        <v>8.1579928472638095</v>
      </c>
      <c r="L508" s="26"/>
      <c r="P508">
        <f>Table135323316[[#This Row],[UB]]-Table135323316[[#This Row],[LB_swap]]</f>
        <v>0</v>
      </c>
      <c r="Q508">
        <f t="shared" si="7"/>
        <v>0</v>
      </c>
    </row>
    <row r="509" spans="2:17" x14ac:dyDescent="0.35">
      <c r="B509" s="71">
        <v>508</v>
      </c>
      <c r="C509" s="24" t="s">
        <v>543</v>
      </c>
      <c r="D509" s="1">
        <v>100</v>
      </c>
      <c r="E509" s="1">
        <v>10</v>
      </c>
      <c r="F509" s="1">
        <v>20</v>
      </c>
      <c r="G509" s="14">
        <v>4</v>
      </c>
      <c r="H509" s="4">
        <v>45</v>
      </c>
      <c r="I509" s="1">
        <v>45</v>
      </c>
      <c r="J509" s="30">
        <v>0</v>
      </c>
      <c r="K509" s="67">
        <v>7.0718858744949102</v>
      </c>
      <c r="L509" s="26"/>
      <c r="P509">
        <f>Table135323316[[#This Row],[UB]]-Table135323316[[#This Row],[LB_swap]]</f>
        <v>0</v>
      </c>
      <c r="Q509">
        <f t="shared" si="7"/>
        <v>0</v>
      </c>
    </row>
    <row r="510" spans="2:17" x14ac:dyDescent="0.35">
      <c r="B510" s="71">
        <v>509</v>
      </c>
      <c r="C510" s="24" t="s">
        <v>544</v>
      </c>
      <c r="D510" s="1">
        <v>100</v>
      </c>
      <c r="E510" s="1">
        <v>10</v>
      </c>
      <c r="F510" s="1">
        <v>20</v>
      </c>
      <c r="G510" s="14">
        <v>4</v>
      </c>
      <c r="H510" s="4">
        <v>48</v>
      </c>
      <c r="I510" s="1">
        <v>48</v>
      </c>
      <c r="J510" s="30">
        <v>0</v>
      </c>
      <c r="K510" s="67">
        <v>201.905357535928</v>
      </c>
      <c r="L510" s="26"/>
      <c r="P510">
        <f>Table135323316[[#This Row],[UB]]-Table135323316[[#This Row],[LB_swap]]</f>
        <v>0</v>
      </c>
      <c r="Q510">
        <f t="shared" si="7"/>
        <v>0</v>
      </c>
    </row>
    <row r="511" spans="2:17" x14ac:dyDescent="0.35">
      <c r="B511" s="71">
        <v>510</v>
      </c>
      <c r="C511" s="24" t="s">
        <v>545</v>
      </c>
      <c r="D511" s="1">
        <v>100</v>
      </c>
      <c r="E511" s="1">
        <v>10</v>
      </c>
      <c r="F511" s="1">
        <v>20</v>
      </c>
      <c r="G511" s="14">
        <v>4</v>
      </c>
      <c r="H511" s="4">
        <v>48</v>
      </c>
      <c r="I511" s="1">
        <v>48</v>
      </c>
      <c r="J511" s="30">
        <v>0</v>
      </c>
      <c r="K511" s="67">
        <v>4.9950907789170698</v>
      </c>
      <c r="L511" s="26"/>
      <c r="P511">
        <f>Table135323316[[#This Row],[UB]]-Table135323316[[#This Row],[LB_swap]]</f>
        <v>0</v>
      </c>
      <c r="Q511">
        <f t="shared" si="7"/>
        <v>0</v>
      </c>
    </row>
    <row r="512" spans="2:17" x14ac:dyDescent="0.35">
      <c r="B512" s="71">
        <v>511</v>
      </c>
      <c r="C512" s="24" t="s">
        <v>546</v>
      </c>
      <c r="D512" s="1">
        <v>100</v>
      </c>
      <c r="E512" s="1">
        <v>10</v>
      </c>
      <c r="F512" s="1">
        <v>30</v>
      </c>
      <c r="G512" s="14">
        <v>1</v>
      </c>
      <c r="H512" s="4">
        <v>14</v>
      </c>
      <c r="I512" s="1">
        <v>14</v>
      </c>
      <c r="J512" s="30">
        <v>0</v>
      </c>
      <c r="K512" s="67">
        <v>0.445565881207585</v>
      </c>
      <c r="L512" s="26"/>
      <c r="P512">
        <f>Table135323316[[#This Row],[UB]]-Table135323316[[#This Row],[LB_swap]]</f>
        <v>0</v>
      </c>
      <c r="Q512">
        <f t="shared" si="7"/>
        <v>0</v>
      </c>
    </row>
    <row r="513" spans="2:17" x14ac:dyDescent="0.35">
      <c r="B513" s="71">
        <v>512</v>
      </c>
      <c r="C513" s="24" t="s">
        <v>547</v>
      </c>
      <c r="D513" s="1">
        <v>100</v>
      </c>
      <c r="E513" s="1">
        <v>10</v>
      </c>
      <c r="F513" s="1">
        <v>30</v>
      </c>
      <c r="G513" s="14">
        <v>1</v>
      </c>
      <c r="H513" s="4">
        <v>13</v>
      </c>
      <c r="I513" s="1">
        <v>13</v>
      </c>
      <c r="J513" s="30">
        <v>0</v>
      </c>
      <c r="K513" s="67">
        <v>0.42827627249062</v>
      </c>
      <c r="L513" s="26"/>
      <c r="P513">
        <f>Table135323316[[#This Row],[UB]]-Table135323316[[#This Row],[LB_swap]]</f>
        <v>0</v>
      </c>
      <c r="Q513">
        <f t="shared" si="7"/>
        <v>0</v>
      </c>
    </row>
    <row r="514" spans="2:17" x14ac:dyDescent="0.35">
      <c r="B514" s="71">
        <v>513</v>
      </c>
      <c r="C514" s="24" t="s">
        <v>548</v>
      </c>
      <c r="D514" s="1">
        <v>100</v>
      </c>
      <c r="E514" s="1">
        <v>10</v>
      </c>
      <c r="F514" s="1">
        <v>30</v>
      </c>
      <c r="G514" s="14">
        <v>1</v>
      </c>
      <c r="H514" s="4">
        <v>14</v>
      </c>
      <c r="I514" s="1">
        <v>14</v>
      </c>
      <c r="J514" s="30">
        <v>0</v>
      </c>
      <c r="K514" s="67">
        <v>0.44249239750206398</v>
      </c>
      <c r="L514" s="26"/>
      <c r="P514">
        <f>Table135323316[[#This Row],[UB]]-Table135323316[[#This Row],[LB_swap]]</f>
        <v>0</v>
      </c>
      <c r="Q514">
        <f t="shared" si="7"/>
        <v>0</v>
      </c>
    </row>
    <row r="515" spans="2:17" x14ac:dyDescent="0.35">
      <c r="B515" s="71">
        <v>514</v>
      </c>
      <c r="C515" s="24" t="s">
        <v>549</v>
      </c>
      <c r="D515" s="1">
        <v>100</v>
      </c>
      <c r="E515" s="1">
        <v>10</v>
      </c>
      <c r="F515" s="1">
        <v>30</v>
      </c>
      <c r="G515" s="14">
        <v>1</v>
      </c>
      <c r="H515" s="4">
        <v>14</v>
      </c>
      <c r="I515" s="1">
        <v>14</v>
      </c>
      <c r="J515" s="30">
        <v>0</v>
      </c>
      <c r="K515" s="67">
        <v>0.39603820443153298</v>
      </c>
      <c r="L515" s="26"/>
      <c r="P515">
        <f>Table135323316[[#This Row],[UB]]-Table135323316[[#This Row],[LB_swap]]</f>
        <v>0</v>
      </c>
      <c r="Q515">
        <f t="shared" ref="Q515:Q578" si="8">IF(P515&gt;2,1,0)</f>
        <v>0</v>
      </c>
    </row>
    <row r="516" spans="2:17" x14ac:dyDescent="0.35">
      <c r="B516" s="71">
        <v>515</v>
      </c>
      <c r="C516" s="24" t="s">
        <v>550</v>
      </c>
      <c r="D516" s="1">
        <v>100</v>
      </c>
      <c r="E516" s="1">
        <v>10</v>
      </c>
      <c r="F516" s="1">
        <v>30</v>
      </c>
      <c r="G516" s="14">
        <v>1</v>
      </c>
      <c r="H516" s="4">
        <v>14</v>
      </c>
      <c r="I516" s="1">
        <v>14</v>
      </c>
      <c r="J516" s="30">
        <v>0</v>
      </c>
      <c r="K516" s="67">
        <v>0.55296611413359598</v>
      </c>
      <c r="L516" s="26"/>
      <c r="P516">
        <f>Table135323316[[#This Row],[UB]]-Table135323316[[#This Row],[LB_swap]]</f>
        <v>0</v>
      </c>
      <c r="Q516">
        <f t="shared" si="8"/>
        <v>0</v>
      </c>
    </row>
    <row r="517" spans="2:17" x14ac:dyDescent="0.35">
      <c r="B517" s="71">
        <v>516</v>
      </c>
      <c r="C517" s="24" t="s">
        <v>551</v>
      </c>
      <c r="D517" s="1">
        <v>100</v>
      </c>
      <c r="E517" s="1">
        <v>10</v>
      </c>
      <c r="F517" s="1">
        <v>30</v>
      </c>
      <c r="G517" s="14">
        <v>1</v>
      </c>
      <c r="H517" s="4">
        <v>14</v>
      </c>
      <c r="I517" s="1">
        <v>14</v>
      </c>
      <c r="J517" s="30">
        <v>0</v>
      </c>
      <c r="K517" s="67">
        <v>0.40647862479090602</v>
      </c>
      <c r="L517" s="26"/>
      <c r="P517">
        <f>Table135323316[[#This Row],[UB]]-Table135323316[[#This Row],[LB_swap]]</f>
        <v>0</v>
      </c>
      <c r="Q517">
        <f t="shared" si="8"/>
        <v>0</v>
      </c>
    </row>
    <row r="518" spans="2:17" x14ac:dyDescent="0.35">
      <c r="B518" s="71">
        <v>517</v>
      </c>
      <c r="C518" s="24" t="s">
        <v>552</v>
      </c>
      <c r="D518" s="1">
        <v>100</v>
      </c>
      <c r="E518" s="1">
        <v>10</v>
      </c>
      <c r="F518" s="1">
        <v>30</v>
      </c>
      <c r="G518" s="14">
        <v>1</v>
      </c>
      <c r="H518" s="4">
        <v>14</v>
      </c>
      <c r="I518" s="1">
        <v>14</v>
      </c>
      <c r="J518" s="30">
        <v>0</v>
      </c>
      <c r="K518" s="67">
        <v>0.444521203637123</v>
      </c>
      <c r="L518" s="26"/>
      <c r="P518">
        <f>Table135323316[[#This Row],[UB]]-Table135323316[[#This Row],[LB_swap]]</f>
        <v>0</v>
      </c>
      <c r="Q518">
        <f t="shared" si="8"/>
        <v>0</v>
      </c>
    </row>
    <row r="519" spans="2:17" x14ac:dyDescent="0.35">
      <c r="B519" s="71">
        <v>518</v>
      </c>
      <c r="C519" s="24" t="s">
        <v>553</v>
      </c>
      <c r="D519" s="1">
        <v>100</v>
      </c>
      <c r="E519" s="1">
        <v>10</v>
      </c>
      <c r="F519" s="1">
        <v>30</v>
      </c>
      <c r="G519" s="14">
        <v>1</v>
      </c>
      <c r="H519" s="4">
        <v>12</v>
      </c>
      <c r="I519" s="1">
        <v>12</v>
      </c>
      <c r="J519" s="30">
        <v>0</v>
      </c>
      <c r="K519" s="67">
        <v>0.45050823315978</v>
      </c>
      <c r="L519" s="26"/>
      <c r="P519">
        <f>Table135323316[[#This Row],[UB]]-Table135323316[[#This Row],[LB_swap]]</f>
        <v>0</v>
      </c>
      <c r="Q519">
        <f t="shared" si="8"/>
        <v>0</v>
      </c>
    </row>
    <row r="520" spans="2:17" x14ac:dyDescent="0.35">
      <c r="B520" s="71">
        <v>519</v>
      </c>
      <c r="C520" s="24" t="s">
        <v>554</v>
      </c>
      <c r="D520" s="1">
        <v>100</v>
      </c>
      <c r="E520" s="1">
        <v>10</v>
      </c>
      <c r="F520" s="1">
        <v>30</v>
      </c>
      <c r="G520" s="14">
        <v>1</v>
      </c>
      <c r="H520" s="4">
        <v>14</v>
      </c>
      <c r="I520" s="1">
        <v>14</v>
      </c>
      <c r="J520" s="30">
        <v>0</v>
      </c>
      <c r="K520" s="67">
        <v>0.475675454363226</v>
      </c>
      <c r="L520" s="26"/>
      <c r="P520">
        <f>Table135323316[[#This Row],[UB]]-Table135323316[[#This Row],[LB_swap]]</f>
        <v>0</v>
      </c>
      <c r="Q520">
        <f t="shared" si="8"/>
        <v>0</v>
      </c>
    </row>
    <row r="521" spans="2:17" x14ac:dyDescent="0.35">
      <c r="B521" s="71">
        <v>520</v>
      </c>
      <c r="C521" s="24" t="s">
        <v>555</v>
      </c>
      <c r="D521" s="1">
        <v>100</v>
      </c>
      <c r="E521" s="1">
        <v>10</v>
      </c>
      <c r="F521" s="1">
        <v>30</v>
      </c>
      <c r="G521" s="14">
        <v>1</v>
      </c>
      <c r="H521" s="4">
        <v>13</v>
      </c>
      <c r="I521" s="1">
        <v>13</v>
      </c>
      <c r="J521" s="30">
        <v>0</v>
      </c>
      <c r="K521" s="67">
        <v>0.50484677962958802</v>
      </c>
      <c r="L521" s="26"/>
      <c r="P521">
        <f>Table135323316[[#This Row],[UB]]-Table135323316[[#This Row],[LB_swap]]</f>
        <v>0</v>
      </c>
      <c r="Q521">
        <f t="shared" si="8"/>
        <v>0</v>
      </c>
    </row>
    <row r="522" spans="2:17" x14ac:dyDescent="0.35">
      <c r="B522" s="71">
        <v>521</v>
      </c>
      <c r="C522" s="24" t="s">
        <v>556</v>
      </c>
      <c r="D522" s="1">
        <v>100</v>
      </c>
      <c r="E522" s="1">
        <v>10</v>
      </c>
      <c r="F522" s="1">
        <v>30</v>
      </c>
      <c r="G522" s="14">
        <v>2</v>
      </c>
      <c r="H522" s="4">
        <v>23</v>
      </c>
      <c r="I522" s="1">
        <v>23</v>
      </c>
      <c r="J522" s="30">
        <v>0</v>
      </c>
      <c r="K522" s="67">
        <v>0.52073115296661798</v>
      </c>
      <c r="L522" s="26"/>
      <c r="P522">
        <f>Table135323316[[#This Row],[UB]]-Table135323316[[#This Row],[LB_swap]]</f>
        <v>0</v>
      </c>
      <c r="Q522">
        <f t="shared" si="8"/>
        <v>0</v>
      </c>
    </row>
    <row r="523" spans="2:17" x14ac:dyDescent="0.35">
      <c r="B523" s="71">
        <v>522</v>
      </c>
      <c r="C523" s="24" t="s">
        <v>557</v>
      </c>
      <c r="D523" s="1">
        <v>100</v>
      </c>
      <c r="E523" s="1">
        <v>10</v>
      </c>
      <c r="F523" s="1">
        <v>30</v>
      </c>
      <c r="G523" s="14">
        <v>2</v>
      </c>
      <c r="H523" s="4">
        <v>26</v>
      </c>
      <c r="I523" s="1">
        <v>26</v>
      </c>
      <c r="J523" s="30">
        <v>0</v>
      </c>
      <c r="K523" s="67">
        <v>2.2320270687341601</v>
      </c>
      <c r="L523" s="26"/>
      <c r="P523">
        <f>Table135323316[[#This Row],[UB]]-Table135323316[[#This Row],[LB_swap]]</f>
        <v>0</v>
      </c>
      <c r="Q523">
        <f t="shared" si="8"/>
        <v>0</v>
      </c>
    </row>
    <row r="524" spans="2:17" x14ac:dyDescent="0.35">
      <c r="B524" s="71">
        <v>523</v>
      </c>
      <c r="C524" s="24" t="s">
        <v>558</v>
      </c>
      <c r="D524" s="1">
        <v>100</v>
      </c>
      <c r="E524" s="1">
        <v>10</v>
      </c>
      <c r="F524" s="1">
        <v>30</v>
      </c>
      <c r="G524" s="14">
        <v>2</v>
      </c>
      <c r="H524" s="4">
        <v>25</v>
      </c>
      <c r="I524" s="1">
        <v>25</v>
      </c>
      <c r="J524" s="30">
        <v>0</v>
      </c>
      <c r="K524" s="67">
        <v>2.1013251394033401</v>
      </c>
      <c r="L524" s="26"/>
      <c r="P524">
        <f>Table135323316[[#This Row],[UB]]-Table135323316[[#This Row],[LB_swap]]</f>
        <v>0</v>
      </c>
      <c r="Q524">
        <f t="shared" si="8"/>
        <v>0</v>
      </c>
    </row>
    <row r="525" spans="2:17" x14ac:dyDescent="0.35">
      <c r="B525" s="71">
        <v>524</v>
      </c>
      <c r="C525" s="24" t="s">
        <v>559</v>
      </c>
      <c r="D525" s="1">
        <v>100</v>
      </c>
      <c r="E525" s="1">
        <v>10</v>
      </c>
      <c r="F525" s="1">
        <v>30</v>
      </c>
      <c r="G525" s="14">
        <v>2</v>
      </c>
      <c r="H525" s="4">
        <v>31</v>
      </c>
      <c r="I525" s="1">
        <v>31</v>
      </c>
      <c r="J525" s="30">
        <v>0</v>
      </c>
      <c r="K525" s="67">
        <v>2.1185092199593698</v>
      </c>
      <c r="L525" s="26"/>
      <c r="P525">
        <f>Table135323316[[#This Row],[UB]]-Table135323316[[#This Row],[LB_swap]]</f>
        <v>0</v>
      </c>
      <c r="Q525">
        <f t="shared" si="8"/>
        <v>0</v>
      </c>
    </row>
    <row r="526" spans="2:17" x14ac:dyDescent="0.35">
      <c r="B526" s="71">
        <v>525</v>
      </c>
      <c r="C526" s="24" t="s">
        <v>560</v>
      </c>
      <c r="D526" s="1">
        <v>100</v>
      </c>
      <c r="E526" s="1">
        <v>10</v>
      </c>
      <c r="F526" s="1">
        <v>30</v>
      </c>
      <c r="G526" s="14">
        <v>2</v>
      </c>
      <c r="H526" s="4">
        <v>29</v>
      </c>
      <c r="I526" s="1">
        <v>29</v>
      </c>
      <c r="J526" s="30">
        <v>0</v>
      </c>
      <c r="K526" s="67">
        <v>2.0705244001001102</v>
      </c>
      <c r="L526" s="26"/>
      <c r="P526">
        <f>Table135323316[[#This Row],[UB]]-Table135323316[[#This Row],[LB_swap]]</f>
        <v>0</v>
      </c>
      <c r="Q526">
        <f t="shared" si="8"/>
        <v>0</v>
      </c>
    </row>
    <row r="527" spans="2:17" x14ac:dyDescent="0.35">
      <c r="B527" s="71">
        <v>526</v>
      </c>
      <c r="C527" s="24" t="s">
        <v>561</v>
      </c>
      <c r="D527" s="1">
        <v>100</v>
      </c>
      <c r="E527" s="1">
        <v>10</v>
      </c>
      <c r="F527" s="1">
        <v>30</v>
      </c>
      <c r="G527" s="14">
        <v>2</v>
      </c>
      <c r="H527" s="4">
        <v>27</v>
      </c>
      <c r="I527" s="1">
        <v>27</v>
      </c>
      <c r="J527" s="30">
        <v>0</v>
      </c>
      <c r="K527" s="67">
        <v>0.92571185156702995</v>
      </c>
      <c r="L527" s="26"/>
      <c r="P527">
        <f>Table135323316[[#This Row],[UB]]-Table135323316[[#This Row],[LB_swap]]</f>
        <v>0</v>
      </c>
      <c r="Q527">
        <f t="shared" si="8"/>
        <v>0</v>
      </c>
    </row>
    <row r="528" spans="2:17" x14ac:dyDescent="0.35">
      <c r="B528" s="71">
        <v>527</v>
      </c>
      <c r="C528" s="24" t="s">
        <v>562</v>
      </c>
      <c r="D528" s="1">
        <v>100</v>
      </c>
      <c r="E528" s="1">
        <v>10</v>
      </c>
      <c r="F528" s="1">
        <v>30</v>
      </c>
      <c r="G528" s="14">
        <v>2</v>
      </c>
      <c r="H528" s="4">
        <v>26</v>
      </c>
      <c r="I528" s="1">
        <v>26</v>
      </c>
      <c r="J528" s="30">
        <v>0</v>
      </c>
      <c r="K528" s="67">
        <v>2.2894737198948798</v>
      </c>
      <c r="L528" s="26"/>
      <c r="P528">
        <f>Table135323316[[#This Row],[UB]]-Table135323316[[#This Row],[LB_swap]]</f>
        <v>0</v>
      </c>
      <c r="Q528">
        <f t="shared" si="8"/>
        <v>0</v>
      </c>
    </row>
    <row r="529" spans="2:17" x14ac:dyDescent="0.35">
      <c r="B529" s="71">
        <v>528</v>
      </c>
      <c r="C529" s="24" t="s">
        <v>563</v>
      </c>
      <c r="D529" s="1">
        <v>100</v>
      </c>
      <c r="E529" s="1">
        <v>10</v>
      </c>
      <c r="F529" s="1">
        <v>30</v>
      </c>
      <c r="G529" s="14">
        <v>2</v>
      </c>
      <c r="H529" s="4">
        <v>27</v>
      </c>
      <c r="I529" s="1">
        <v>27</v>
      </c>
      <c r="J529" s="30">
        <v>0</v>
      </c>
      <c r="K529" s="67">
        <v>0.25888756290078102</v>
      </c>
      <c r="L529" s="26"/>
      <c r="P529">
        <f>Table135323316[[#This Row],[UB]]-Table135323316[[#This Row],[LB_swap]]</f>
        <v>0</v>
      </c>
      <c r="Q529">
        <f t="shared" si="8"/>
        <v>0</v>
      </c>
    </row>
    <row r="530" spans="2:17" x14ac:dyDescent="0.35">
      <c r="B530" s="71">
        <v>529</v>
      </c>
      <c r="C530" s="24" t="s">
        <v>564</v>
      </c>
      <c r="D530" s="1">
        <v>100</v>
      </c>
      <c r="E530" s="1">
        <v>10</v>
      </c>
      <c r="F530" s="1">
        <v>30</v>
      </c>
      <c r="G530" s="14">
        <v>2</v>
      </c>
      <c r="H530" s="4">
        <v>26</v>
      </c>
      <c r="I530" s="1">
        <v>26</v>
      </c>
      <c r="J530" s="30">
        <v>0</v>
      </c>
      <c r="K530" s="67">
        <v>0.68081804178655103</v>
      </c>
      <c r="L530" s="26"/>
      <c r="P530">
        <f>Table135323316[[#This Row],[UB]]-Table135323316[[#This Row],[LB_swap]]</f>
        <v>0</v>
      </c>
      <c r="Q530">
        <f t="shared" si="8"/>
        <v>0</v>
      </c>
    </row>
    <row r="531" spans="2:17" x14ac:dyDescent="0.35">
      <c r="B531" s="71">
        <v>530</v>
      </c>
      <c r="C531" s="24" t="s">
        <v>565</v>
      </c>
      <c r="D531" s="1">
        <v>100</v>
      </c>
      <c r="E531" s="1">
        <v>10</v>
      </c>
      <c r="F531" s="1">
        <v>30</v>
      </c>
      <c r="G531" s="14">
        <v>2</v>
      </c>
      <c r="H531" s="4">
        <v>27</v>
      </c>
      <c r="I531" s="1">
        <v>27</v>
      </c>
      <c r="J531" s="30">
        <v>0</v>
      </c>
      <c r="K531" s="67">
        <v>0.52142591588199105</v>
      </c>
      <c r="L531" s="26"/>
      <c r="P531">
        <f>Table135323316[[#This Row],[UB]]-Table135323316[[#This Row],[LB_swap]]</f>
        <v>0</v>
      </c>
      <c r="Q531">
        <f t="shared" si="8"/>
        <v>0</v>
      </c>
    </row>
    <row r="532" spans="2:17" x14ac:dyDescent="0.35">
      <c r="B532" s="71">
        <v>531</v>
      </c>
      <c r="C532" s="24" t="s">
        <v>566</v>
      </c>
      <c r="D532" s="1">
        <v>100</v>
      </c>
      <c r="E532" s="1">
        <v>10</v>
      </c>
      <c r="F532" s="1">
        <v>30</v>
      </c>
      <c r="G532" s="14">
        <v>4</v>
      </c>
      <c r="H532" s="48">
        <v>45</v>
      </c>
      <c r="I532" s="38">
        <v>44</v>
      </c>
      <c r="J532" s="76">
        <v>2.27272727272727E-2</v>
      </c>
      <c r="K532" s="77">
        <v>612.73717486672103</v>
      </c>
      <c r="L532" s="26"/>
      <c r="P532">
        <f>Table135323316[[#This Row],[UB]]-Table135323316[[#This Row],[LB_swap]]</f>
        <v>1</v>
      </c>
      <c r="Q532">
        <f t="shared" si="8"/>
        <v>0</v>
      </c>
    </row>
    <row r="533" spans="2:17" x14ac:dyDescent="0.35">
      <c r="B533" s="71">
        <v>532</v>
      </c>
      <c r="C533" s="24" t="s">
        <v>567</v>
      </c>
      <c r="D533" s="1">
        <v>100</v>
      </c>
      <c r="E533" s="1">
        <v>10</v>
      </c>
      <c r="F533" s="1">
        <v>30</v>
      </c>
      <c r="G533" s="14">
        <v>4</v>
      </c>
      <c r="H533" s="4">
        <v>43</v>
      </c>
      <c r="I533" s="1">
        <v>43</v>
      </c>
      <c r="J533" s="30">
        <v>0</v>
      </c>
      <c r="K533" s="67">
        <v>10.6636314149945</v>
      </c>
      <c r="L533" s="26"/>
      <c r="P533">
        <f>Table135323316[[#This Row],[UB]]-Table135323316[[#This Row],[LB_swap]]</f>
        <v>0</v>
      </c>
      <c r="Q533">
        <f t="shared" si="8"/>
        <v>0</v>
      </c>
    </row>
    <row r="534" spans="2:17" x14ac:dyDescent="0.35">
      <c r="B534" s="71">
        <v>533</v>
      </c>
      <c r="C534" s="24" t="s">
        <v>568</v>
      </c>
      <c r="D534" s="1">
        <v>100</v>
      </c>
      <c r="E534" s="1">
        <v>10</v>
      </c>
      <c r="F534" s="1">
        <v>30</v>
      </c>
      <c r="G534" s="14">
        <v>4</v>
      </c>
      <c r="H534" s="4">
        <v>51</v>
      </c>
      <c r="I534" s="1">
        <v>51</v>
      </c>
      <c r="J534" s="30">
        <v>0</v>
      </c>
      <c r="K534" s="67">
        <v>5.2663668822497103</v>
      </c>
      <c r="L534" s="26"/>
      <c r="P534">
        <f>Table135323316[[#This Row],[UB]]-Table135323316[[#This Row],[LB_swap]]</f>
        <v>0</v>
      </c>
      <c r="Q534">
        <f t="shared" si="8"/>
        <v>0</v>
      </c>
    </row>
    <row r="535" spans="2:17" x14ac:dyDescent="0.35">
      <c r="B535" s="71">
        <v>534</v>
      </c>
      <c r="C535" s="24" t="s">
        <v>569</v>
      </c>
      <c r="D535" s="1">
        <v>100</v>
      </c>
      <c r="E535" s="1">
        <v>10</v>
      </c>
      <c r="F535" s="1">
        <v>30</v>
      </c>
      <c r="G535" s="14">
        <v>4</v>
      </c>
      <c r="H535" s="4">
        <v>42</v>
      </c>
      <c r="I535" s="1">
        <v>42</v>
      </c>
      <c r="J535" s="30">
        <v>0</v>
      </c>
      <c r="K535" s="67">
        <v>6.6433492507785497</v>
      </c>
      <c r="L535" s="26"/>
      <c r="P535">
        <f>Table135323316[[#This Row],[UB]]-Table135323316[[#This Row],[LB_swap]]</f>
        <v>0</v>
      </c>
      <c r="Q535">
        <f t="shared" si="8"/>
        <v>0</v>
      </c>
    </row>
    <row r="536" spans="2:17" x14ac:dyDescent="0.35">
      <c r="B536" s="71">
        <v>535</v>
      </c>
      <c r="C536" s="24" t="s">
        <v>570</v>
      </c>
      <c r="D536" s="1">
        <v>100</v>
      </c>
      <c r="E536" s="1">
        <v>10</v>
      </c>
      <c r="F536" s="1">
        <v>30</v>
      </c>
      <c r="G536" s="14">
        <v>4</v>
      </c>
      <c r="H536" s="4">
        <v>46</v>
      </c>
      <c r="I536" s="1">
        <v>46</v>
      </c>
      <c r="J536" s="30">
        <v>0</v>
      </c>
      <c r="K536" s="67">
        <v>6.3594677634537202</v>
      </c>
      <c r="L536" s="26"/>
      <c r="P536">
        <f>Table135323316[[#This Row],[UB]]-Table135323316[[#This Row],[LB_swap]]</f>
        <v>0</v>
      </c>
      <c r="Q536">
        <f t="shared" si="8"/>
        <v>0</v>
      </c>
    </row>
    <row r="537" spans="2:17" ht="15" thickBot="1" x14ac:dyDescent="0.4">
      <c r="B537" s="71">
        <v>536</v>
      </c>
      <c r="C537" s="24" t="s">
        <v>571</v>
      </c>
      <c r="D537" s="1">
        <v>100</v>
      </c>
      <c r="E537" s="1">
        <v>10</v>
      </c>
      <c r="F537" s="1">
        <v>30</v>
      </c>
      <c r="G537" s="14">
        <v>4</v>
      </c>
      <c r="H537" s="4">
        <v>46</v>
      </c>
      <c r="I537" s="1">
        <v>45</v>
      </c>
      <c r="J537" s="30">
        <v>2.2222222222222199E-2</v>
      </c>
      <c r="K537" s="67">
        <v>611.03102565742995</v>
      </c>
      <c r="L537" s="26"/>
      <c r="P537">
        <f>Table135323316[[#This Row],[UB]]-Table135323316[[#This Row],[LB_swap]]</f>
        <v>1</v>
      </c>
      <c r="Q537">
        <f t="shared" si="8"/>
        <v>0</v>
      </c>
    </row>
    <row r="538" spans="2:17" ht="16" thickBot="1" x14ac:dyDescent="0.4">
      <c r="B538" s="71">
        <v>537</v>
      </c>
      <c r="C538" s="24" t="s">
        <v>572</v>
      </c>
      <c r="D538" s="1">
        <v>100</v>
      </c>
      <c r="E538" s="1">
        <v>10</v>
      </c>
      <c r="F538" s="1">
        <v>30</v>
      </c>
      <c r="G538" s="14">
        <v>4</v>
      </c>
      <c r="H538" s="4">
        <v>43</v>
      </c>
      <c r="I538" s="1">
        <v>43</v>
      </c>
      <c r="J538" s="30">
        <v>0</v>
      </c>
      <c r="K538" s="67">
        <v>4.4859308581799198</v>
      </c>
      <c r="L538" s="26"/>
      <c r="M538" s="17" t="s">
        <v>191</v>
      </c>
      <c r="N538" s="18" t="s">
        <v>192</v>
      </c>
      <c r="O538" s="20" t="s">
        <v>193</v>
      </c>
      <c r="P538">
        <f>Table135323316[[#This Row],[UB]]-Table135323316[[#This Row],[LB_swap]]</f>
        <v>0</v>
      </c>
      <c r="Q538">
        <f t="shared" si="8"/>
        <v>0</v>
      </c>
    </row>
    <row r="539" spans="2:17" ht="19" thickBot="1" x14ac:dyDescent="0.5">
      <c r="B539" s="71">
        <v>538</v>
      </c>
      <c r="C539" s="24" t="s">
        <v>573</v>
      </c>
      <c r="D539" s="1">
        <v>100</v>
      </c>
      <c r="E539" s="1">
        <v>10</v>
      </c>
      <c r="F539" s="1">
        <v>30</v>
      </c>
      <c r="G539" s="14">
        <v>4</v>
      </c>
      <c r="H539" s="4">
        <v>46</v>
      </c>
      <c r="I539" s="1">
        <v>46</v>
      </c>
      <c r="J539" s="30">
        <v>0</v>
      </c>
      <c r="K539" s="67">
        <v>5.0708393044769702</v>
      </c>
      <c r="L539" s="26"/>
      <c r="M539" s="7">
        <f>COUNTIF(J452:J541,"=0")</f>
        <v>86</v>
      </c>
      <c r="N539" s="29">
        <f>AVERAGE(J452:J541)</f>
        <v>9.7570168933601897E-4</v>
      </c>
      <c r="O539" s="111">
        <f>AVERAGE(K452:K541)</f>
        <v>36.578621032254532</v>
      </c>
      <c r="P539">
        <f>Table135323316[[#This Row],[UB]]-Table135323316[[#This Row],[LB_swap]]</f>
        <v>0</v>
      </c>
      <c r="Q539">
        <f t="shared" si="8"/>
        <v>0</v>
      </c>
    </row>
    <row r="540" spans="2:17" ht="19" thickBot="1" x14ac:dyDescent="0.5">
      <c r="B540" s="71">
        <v>539</v>
      </c>
      <c r="C540" s="24" t="s">
        <v>574</v>
      </c>
      <c r="D540" s="1">
        <v>100</v>
      </c>
      <c r="E540" s="1">
        <v>10</v>
      </c>
      <c r="F540" s="1">
        <v>30</v>
      </c>
      <c r="G540" s="14">
        <v>4</v>
      </c>
      <c r="H540" s="4">
        <v>49</v>
      </c>
      <c r="I540" s="1">
        <v>49</v>
      </c>
      <c r="J540" s="30">
        <v>0</v>
      </c>
      <c r="K540" s="67">
        <v>3.9456045720726198</v>
      </c>
      <c r="L540" s="26"/>
      <c r="M540" s="7"/>
      <c r="N540" s="29">
        <f>AVERAGEIF(J452:J541,"&gt;0")</f>
        <v>2.1953288010060426E-2</v>
      </c>
      <c r="O540" s="112">
        <f>AVERAGEIF(J452:J541,"=0",K452:K541)</f>
        <v>9.9010575912069587</v>
      </c>
      <c r="P540">
        <f>Table135323316[[#This Row],[UB]]-Table135323316[[#This Row],[LB_swap]]</f>
        <v>0</v>
      </c>
      <c r="Q540">
        <f t="shared" si="8"/>
        <v>0</v>
      </c>
    </row>
    <row r="541" spans="2:17" ht="19" thickBot="1" x14ac:dyDescent="0.5">
      <c r="B541" s="71">
        <v>540</v>
      </c>
      <c r="C541" s="25" t="s">
        <v>575</v>
      </c>
      <c r="D541" s="15">
        <v>100</v>
      </c>
      <c r="E541" s="15">
        <v>10</v>
      </c>
      <c r="F541" s="15">
        <v>30</v>
      </c>
      <c r="G541" s="16">
        <v>4</v>
      </c>
      <c r="H541" s="6">
        <v>47</v>
      </c>
      <c r="I541" s="15">
        <v>47</v>
      </c>
      <c r="J541" s="57">
        <v>0</v>
      </c>
      <c r="K541" s="68">
        <v>108.100439447909</v>
      </c>
      <c r="L541" s="26"/>
      <c r="M541" s="92" t="s">
        <v>197</v>
      </c>
      <c r="N541" s="93">
        <f>MAX(J452:J541)</f>
        <v>2.3255813953488299E-2</v>
      </c>
      <c r="O541" s="113"/>
      <c r="P541">
        <f>Table135323316[[#This Row],[UB]]-Table135323316[[#This Row],[LB_swap]]</f>
        <v>0</v>
      </c>
      <c r="Q541">
        <f t="shared" si="8"/>
        <v>0</v>
      </c>
    </row>
    <row r="542" spans="2:17" x14ac:dyDescent="0.35">
      <c r="B542" s="71">
        <v>541</v>
      </c>
      <c r="C542" s="24" t="s">
        <v>576</v>
      </c>
      <c r="D542" s="1">
        <v>150</v>
      </c>
      <c r="E542" s="1">
        <v>2</v>
      </c>
      <c r="F542" s="1">
        <v>10</v>
      </c>
      <c r="G542" s="14">
        <v>1</v>
      </c>
      <c r="H542" s="5">
        <v>20</v>
      </c>
      <c r="I542" s="12">
        <v>20</v>
      </c>
      <c r="J542" s="58">
        <v>0</v>
      </c>
      <c r="K542" s="66">
        <v>2.1139298379421199</v>
      </c>
      <c r="L542" s="26"/>
      <c r="P542">
        <f>Table135323316[[#This Row],[UB]]-Table135323316[[#This Row],[LB_swap]]</f>
        <v>0</v>
      </c>
      <c r="Q542">
        <f t="shared" si="8"/>
        <v>0</v>
      </c>
    </row>
    <row r="543" spans="2:17" x14ac:dyDescent="0.35">
      <c r="B543" s="71">
        <v>542</v>
      </c>
      <c r="C543" s="24" t="s">
        <v>577</v>
      </c>
      <c r="D543" s="1">
        <v>150</v>
      </c>
      <c r="E543" s="1">
        <v>2</v>
      </c>
      <c r="F543" s="1">
        <v>10</v>
      </c>
      <c r="G543" s="14">
        <v>1</v>
      </c>
      <c r="H543" s="4">
        <v>21</v>
      </c>
      <c r="I543" s="1">
        <v>21</v>
      </c>
      <c r="J543" s="30">
        <v>0</v>
      </c>
      <c r="K543" s="67">
        <v>1.42679116874933</v>
      </c>
      <c r="L543" s="26"/>
      <c r="P543">
        <f>Table135323316[[#This Row],[UB]]-Table135323316[[#This Row],[LB_swap]]</f>
        <v>0</v>
      </c>
      <c r="Q543">
        <f t="shared" si="8"/>
        <v>0</v>
      </c>
    </row>
    <row r="544" spans="2:17" x14ac:dyDescent="0.35">
      <c r="B544" s="71">
        <v>543</v>
      </c>
      <c r="C544" s="24" t="s">
        <v>578</v>
      </c>
      <c r="D544" s="1">
        <v>150</v>
      </c>
      <c r="E544" s="1">
        <v>2</v>
      </c>
      <c r="F544" s="1">
        <v>10</v>
      </c>
      <c r="G544" s="14">
        <v>1</v>
      </c>
      <c r="H544" s="4">
        <v>20</v>
      </c>
      <c r="I544" s="1">
        <v>20</v>
      </c>
      <c r="J544" s="30">
        <v>0</v>
      </c>
      <c r="K544" s="67">
        <v>1.34686412848532</v>
      </c>
      <c r="L544" s="26"/>
      <c r="P544">
        <f>Table135323316[[#This Row],[UB]]-Table135323316[[#This Row],[LB_swap]]</f>
        <v>0</v>
      </c>
      <c r="Q544">
        <f t="shared" si="8"/>
        <v>0</v>
      </c>
    </row>
    <row r="545" spans="2:17" x14ac:dyDescent="0.35">
      <c r="B545" s="71">
        <v>544</v>
      </c>
      <c r="C545" s="24" t="s">
        <v>579</v>
      </c>
      <c r="D545" s="1">
        <v>150</v>
      </c>
      <c r="E545" s="1">
        <v>2</v>
      </c>
      <c r="F545" s="1">
        <v>10</v>
      </c>
      <c r="G545" s="14">
        <v>1</v>
      </c>
      <c r="H545" s="4">
        <v>20</v>
      </c>
      <c r="I545" s="1">
        <v>20</v>
      </c>
      <c r="J545" s="30">
        <v>0</v>
      </c>
      <c r="K545" s="67">
        <v>1.0269652083516101</v>
      </c>
      <c r="L545" s="26"/>
      <c r="P545">
        <f>Table135323316[[#This Row],[UB]]-Table135323316[[#This Row],[LB_swap]]</f>
        <v>0</v>
      </c>
      <c r="Q545">
        <f t="shared" si="8"/>
        <v>0</v>
      </c>
    </row>
    <row r="546" spans="2:17" x14ac:dyDescent="0.35">
      <c r="B546" s="71">
        <v>545</v>
      </c>
      <c r="C546" s="24" t="s">
        <v>580</v>
      </c>
      <c r="D546" s="1">
        <v>150</v>
      </c>
      <c r="E546" s="1">
        <v>2</v>
      </c>
      <c r="F546" s="1">
        <v>10</v>
      </c>
      <c r="G546" s="14">
        <v>1</v>
      </c>
      <c r="H546" s="4">
        <v>19</v>
      </c>
      <c r="I546" s="1">
        <v>19</v>
      </c>
      <c r="J546" s="30">
        <v>0</v>
      </c>
      <c r="K546" s="67">
        <v>1.03320406749844</v>
      </c>
      <c r="L546" s="26"/>
      <c r="P546">
        <f>Table135323316[[#This Row],[UB]]-Table135323316[[#This Row],[LB_swap]]</f>
        <v>0</v>
      </c>
      <c r="Q546">
        <f t="shared" si="8"/>
        <v>0</v>
      </c>
    </row>
    <row r="547" spans="2:17" x14ac:dyDescent="0.35">
      <c r="B547" s="71">
        <v>546</v>
      </c>
      <c r="C547" s="24" t="s">
        <v>581</v>
      </c>
      <c r="D547" s="1">
        <v>150</v>
      </c>
      <c r="E547" s="1">
        <v>2</v>
      </c>
      <c r="F547" s="1">
        <v>10</v>
      </c>
      <c r="G547" s="14">
        <v>1</v>
      </c>
      <c r="H547" s="4">
        <v>20</v>
      </c>
      <c r="I547" s="1">
        <v>20</v>
      </c>
      <c r="J547" s="30">
        <v>0</v>
      </c>
      <c r="K547" s="67">
        <v>1.29582132212817</v>
      </c>
      <c r="L547" s="26"/>
      <c r="P547">
        <f>Table135323316[[#This Row],[UB]]-Table135323316[[#This Row],[LB_swap]]</f>
        <v>0</v>
      </c>
      <c r="Q547">
        <f t="shared" si="8"/>
        <v>0</v>
      </c>
    </row>
    <row r="548" spans="2:17" x14ac:dyDescent="0.35">
      <c r="B548" s="71">
        <v>547</v>
      </c>
      <c r="C548" s="24" t="s">
        <v>582</v>
      </c>
      <c r="D548" s="1">
        <v>150</v>
      </c>
      <c r="E548" s="1">
        <v>2</v>
      </c>
      <c r="F548" s="1">
        <v>10</v>
      </c>
      <c r="G548" s="14">
        <v>1</v>
      </c>
      <c r="H548" s="4">
        <v>19</v>
      </c>
      <c r="I548" s="1">
        <v>19</v>
      </c>
      <c r="J548" s="30">
        <v>0</v>
      </c>
      <c r="K548" s="67">
        <v>0.85339314490556695</v>
      </c>
      <c r="L548" s="26"/>
      <c r="P548">
        <f>Table135323316[[#This Row],[UB]]-Table135323316[[#This Row],[LB_swap]]</f>
        <v>0</v>
      </c>
      <c r="Q548">
        <f t="shared" si="8"/>
        <v>0</v>
      </c>
    </row>
    <row r="549" spans="2:17" x14ac:dyDescent="0.35">
      <c r="B549" s="71">
        <v>548</v>
      </c>
      <c r="C549" s="24" t="s">
        <v>583</v>
      </c>
      <c r="D549" s="1">
        <v>150</v>
      </c>
      <c r="E549" s="1">
        <v>2</v>
      </c>
      <c r="F549" s="1">
        <v>10</v>
      </c>
      <c r="G549" s="14">
        <v>1</v>
      </c>
      <c r="H549" s="4">
        <v>19</v>
      </c>
      <c r="I549" s="1">
        <v>19</v>
      </c>
      <c r="J549" s="30">
        <v>0</v>
      </c>
      <c r="K549" s="67">
        <v>0.921045292168855</v>
      </c>
      <c r="L549" s="26"/>
      <c r="P549">
        <f>Table135323316[[#This Row],[UB]]-Table135323316[[#This Row],[LB_swap]]</f>
        <v>0</v>
      </c>
      <c r="Q549">
        <f t="shared" si="8"/>
        <v>0</v>
      </c>
    </row>
    <row r="550" spans="2:17" x14ac:dyDescent="0.35">
      <c r="B550" s="71">
        <v>549</v>
      </c>
      <c r="C550" s="24" t="s">
        <v>584</v>
      </c>
      <c r="D550" s="1">
        <v>150</v>
      </c>
      <c r="E550" s="1">
        <v>2</v>
      </c>
      <c r="F550" s="1">
        <v>10</v>
      </c>
      <c r="G550" s="14">
        <v>1</v>
      </c>
      <c r="H550" s="4">
        <v>20</v>
      </c>
      <c r="I550" s="1">
        <v>20</v>
      </c>
      <c r="J550" s="30">
        <v>0</v>
      </c>
      <c r="K550" s="67">
        <v>0.96676741354167395</v>
      </c>
      <c r="L550" s="26"/>
      <c r="P550">
        <f>Table135323316[[#This Row],[UB]]-Table135323316[[#This Row],[LB_swap]]</f>
        <v>0</v>
      </c>
      <c r="Q550">
        <f t="shared" si="8"/>
        <v>0</v>
      </c>
    </row>
    <row r="551" spans="2:17" x14ac:dyDescent="0.35">
      <c r="B551" s="71">
        <v>550</v>
      </c>
      <c r="C551" s="24" t="s">
        <v>585</v>
      </c>
      <c r="D551" s="1">
        <v>150</v>
      </c>
      <c r="E551" s="1">
        <v>2</v>
      </c>
      <c r="F551" s="1">
        <v>10</v>
      </c>
      <c r="G551" s="14">
        <v>1</v>
      </c>
      <c r="H551" s="4">
        <v>21</v>
      </c>
      <c r="I551" s="1">
        <v>21</v>
      </c>
      <c r="J551" s="30">
        <v>0</v>
      </c>
      <c r="K551" s="67">
        <v>0.72291805036365897</v>
      </c>
      <c r="L551" s="26"/>
      <c r="P551">
        <f>Table135323316[[#This Row],[UB]]-Table135323316[[#This Row],[LB_swap]]</f>
        <v>0</v>
      </c>
      <c r="Q551">
        <f t="shared" si="8"/>
        <v>0</v>
      </c>
    </row>
    <row r="552" spans="2:17" x14ac:dyDescent="0.35">
      <c r="B552" s="71">
        <v>551</v>
      </c>
      <c r="C552" s="24" t="s">
        <v>586</v>
      </c>
      <c r="D552" s="1">
        <v>150</v>
      </c>
      <c r="E552" s="1">
        <v>2</v>
      </c>
      <c r="F552" s="1">
        <v>10</v>
      </c>
      <c r="G552" s="14">
        <v>2</v>
      </c>
      <c r="H552" s="4">
        <v>40</v>
      </c>
      <c r="I552" s="1">
        <v>40</v>
      </c>
      <c r="J552" s="30">
        <v>0</v>
      </c>
      <c r="K552" s="67">
        <v>4.8179673850536302</v>
      </c>
      <c r="L552" s="26"/>
      <c r="P552">
        <f>Table135323316[[#This Row],[UB]]-Table135323316[[#This Row],[LB_swap]]</f>
        <v>0</v>
      </c>
      <c r="Q552">
        <f t="shared" si="8"/>
        <v>0</v>
      </c>
    </row>
    <row r="553" spans="2:17" x14ac:dyDescent="0.35">
      <c r="B553" s="71">
        <v>552</v>
      </c>
      <c r="C553" s="24" t="s">
        <v>587</v>
      </c>
      <c r="D553" s="1">
        <v>150</v>
      </c>
      <c r="E553" s="1">
        <v>2</v>
      </c>
      <c r="F553" s="1">
        <v>10</v>
      </c>
      <c r="G553" s="14">
        <v>2</v>
      </c>
      <c r="H553" s="4">
        <v>38</v>
      </c>
      <c r="I553" s="1">
        <v>38</v>
      </c>
      <c r="J553" s="30">
        <v>0</v>
      </c>
      <c r="K553" s="67">
        <v>1.8659950997680399</v>
      </c>
      <c r="L553" s="26"/>
      <c r="P553">
        <f>Table135323316[[#This Row],[UB]]-Table135323316[[#This Row],[LB_swap]]</f>
        <v>0</v>
      </c>
      <c r="Q553">
        <f t="shared" si="8"/>
        <v>0</v>
      </c>
    </row>
    <row r="554" spans="2:17" x14ac:dyDescent="0.35">
      <c r="B554" s="71">
        <v>553</v>
      </c>
      <c r="C554" s="24" t="s">
        <v>588</v>
      </c>
      <c r="D554" s="1">
        <v>150</v>
      </c>
      <c r="E554" s="1">
        <v>2</v>
      </c>
      <c r="F554" s="1">
        <v>10</v>
      </c>
      <c r="G554" s="14">
        <v>2</v>
      </c>
      <c r="H554" s="4">
        <v>38</v>
      </c>
      <c r="I554" s="1">
        <v>38</v>
      </c>
      <c r="J554" s="30">
        <v>0</v>
      </c>
      <c r="K554" s="67">
        <v>4.4932490997016403</v>
      </c>
      <c r="L554" s="26"/>
      <c r="P554">
        <f>Table135323316[[#This Row],[UB]]-Table135323316[[#This Row],[LB_swap]]</f>
        <v>0</v>
      </c>
      <c r="Q554">
        <f t="shared" si="8"/>
        <v>0</v>
      </c>
    </row>
    <row r="555" spans="2:17" x14ac:dyDescent="0.35">
      <c r="B555" s="71">
        <v>554</v>
      </c>
      <c r="C555" s="24" t="s">
        <v>589</v>
      </c>
      <c r="D555" s="1">
        <v>150</v>
      </c>
      <c r="E555" s="1">
        <v>2</v>
      </c>
      <c r="F555" s="1">
        <v>10</v>
      </c>
      <c r="G555" s="14">
        <v>2</v>
      </c>
      <c r="H555" s="4">
        <v>36</v>
      </c>
      <c r="I555" s="1">
        <v>36</v>
      </c>
      <c r="J555" s="30">
        <v>0</v>
      </c>
      <c r="K555" s="67">
        <v>2.93598035536706</v>
      </c>
      <c r="L555" s="26"/>
      <c r="P555">
        <f>Table135323316[[#This Row],[UB]]-Table135323316[[#This Row],[LB_swap]]</f>
        <v>0</v>
      </c>
      <c r="Q555">
        <f t="shared" si="8"/>
        <v>0</v>
      </c>
    </row>
    <row r="556" spans="2:17" x14ac:dyDescent="0.35">
      <c r="B556" s="71">
        <v>555</v>
      </c>
      <c r="C556" s="24" t="s">
        <v>590</v>
      </c>
      <c r="D556" s="1">
        <v>150</v>
      </c>
      <c r="E556" s="1">
        <v>2</v>
      </c>
      <c r="F556" s="1">
        <v>10</v>
      </c>
      <c r="G556" s="14">
        <v>2</v>
      </c>
      <c r="H556" s="4">
        <v>39</v>
      </c>
      <c r="I556" s="1">
        <v>39</v>
      </c>
      <c r="J556" s="30">
        <v>0</v>
      </c>
      <c r="K556" s="67">
        <v>5.0785334892570901</v>
      </c>
      <c r="L556" s="26"/>
      <c r="P556">
        <f>Table135323316[[#This Row],[UB]]-Table135323316[[#This Row],[LB_swap]]</f>
        <v>0</v>
      </c>
      <c r="Q556">
        <f t="shared" si="8"/>
        <v>0</v>
      </c>
    </row>
    <row r="557" spans="2:17" x14ac:dyDescent="0.35">
      <c r="B557" s="71">
        <v>556</v>
      </c>
      <c r="C557" s="24" t="s">
        <v>591</v>
      </c>
      <c r="D557" s="1">
        <v>150</v>
      </c>
      <c r="E557" s="1">
        <v>2</v>
      </c>
      <c r="F557" s="1">
        <v>10</v>
      </c>
      <c r="G557" s="14">
        <v>2</v>
      </c>
      <c r="H557" s="4">
        <v>41</v>
      </c>
      <c r="I557" s="1">
        <v>41</v>
      </c>
      <c r="J557" s="30">
        <v>0</v>
      </c>
      <c r="K557" s="67">
        <v>1.02828862890601</v>
      </c>
      <c r="L557" s="26"/>
      <c r="P557">
        <f>Table135323316[[#This Row],[UB]]-Table135323316[[#This Row],[LB_swap]]</f>
        <v>0</v>
      </c>
      <c r="Q557">
        <f t="shared" si="8"/>
        <v>0</v>
      </c>
    </row>
    <row r="558" spans="2:17" x14ac:dyDescent="0.35">
      <c r="B558" s="71">
        <v>557</v>
      </c>
      <c r="C558" s="24" t="s">
        <v>592</v>
      </c>
      <c r="D558" s="1">
        <v>150</v>
      </c>
      <c r="E558" s="1">
        <v>2</v>
      </c>
      <c r="F558" s="1">
        <v>10</v>
      </c>
      <c r="G558" s="14">
        <v>2</v>
      </c>
      <c r="H558" s="4">
        <v>42</v>
      </c>
      <c r="I558" s="1">
        <v>42</v>
      </c>
      <c r="J558" s="30">
        <v>0</v>
      </c>
      <c r="K558" s="67">
        <v>3.15739404037594</v>
      </c>
      <c r="L558" s="26"/>
      <c r="P558">
        <f>Table135323316[[#This Row],[UB]]-Table135323316[[#This Row],[LB_swap]]</f>
        <v>0</v>
      </c>
      <c r="Q558">
        <f t="shared" si="8"/>
        <v>0</v>
      </c>
    </row>
    <row r="559" spans="2:17" x14ac:dyDescent="0.35">
      <c r="B559" s="71">
        <v>558</v>
      </c>
      <c r="C559" s="24" t="s">
        <v>593</v>
      </c>
      <c r="D559" s="1">
        <v>150</v>
      </c>
      <c r="E559" s="1">
        <v>2</v>
      </c>
      <c r="F559" s="1">
        <v>10</v>
      </c>
      <c r="G559" s="14">
        <v>2</v>
      </c>
      <c r="H559" s="4">
        <v>40</v>
      </c>
      <c r="I559" s="1">
        <v>40</v>
      </c>
      <c r="J559" s="30">
        <v>0</v>
      </c>
      <c r="K559" s="67">
        <v>1.01112519577145</v>
      </c>
      <c r="L559" s="26"/>
      <c r="P559">
        <f>Table135323316[[#This Row],[UB]]-Table135323316[[#This Row],[LB_swap]]</f>
        <v>0</v>
      </c>
      <c r="Q559">
        <f t="shared" si="8"/>
        <v>0</v>
      </c>
    </row>
    <row r="560" spans="2:17" x14ac:dyDescent="0.35">
      <c r="B560" s="71">
        <v>559</v>
      </c>
      <c r="C560" s="24" t="s">
        <v>594</v>
      </c>
      <c r="D560" s="1">
        <v>150</v>
      </c>
      <c r="E560" s="1">
        <v>2</v>
      </c>
      <c r="F560" s="1">
        <v>10</v>
      </c>
      <c r="G560" s="14">
        <v>2</v>
      </c>
      <c r="H560" s="4">
        <v>38</v>
      </c>
      <c r="I560" s="1">
        <v>38</v>
      </c>
      <c r="J560" s="30">
        <v>0</v>
      </c>
      <c r="K560" s="67">
        <v>9.9512248933315206</v>
      </c>
      <c r="L560" s="26"/>
      <c r="P560">
        <f>Table135323316[[#This Row],[UB]]-Table135323316[[#This Row],[LB_swap]]</f>
        <v>0</v>
      </c>
      <c r="Q560">
        <f t="shared" si="8"/>
        <v>0</v>
      </c>
    </row>
    <row r="561" spans="2:17" x14ac:dyDescent="0.35">
      <c r="B561" s="71">
        <v>560</v>
      </c>
      <c r="C561" s="24" t="s">
        <v>595</v>
      </c>
      <c r="D561" s="1">
        <v>150</v>
      </c>
      <c r="E561" s="1">
        <v>2</v>
      </c>
      <c r="F561" s="1">
        <v>10</v>
      </c>
      <c r="G561" s="14">
        <v>2</v>
      </c>
      <c r="H561" s="4">
        <v>43</v>
      </c>
      <c r="I561" s="1">
        <v>43</v>
      </c>
      <c r="J561" s="30">
        <v>0</v>
      </c>
      <c r="K561" s="67">
        <v>2.4650914240628401</v>
      </c>
      <c r="L561" s="26"/>
      <c r="P561">
        <f>Table135323316[[#This Row],[UB]]-Table135323316[[#This Row],[LB_swap]]</f>
        <v>0</v>
      </c>
      <c r="Q561">
        <f t="shared" si="8"/>
        <v>0</v>
      </c>
    </row>
    <row r="562" spans="2:17" x14ac:dyDescent="0.35">
      <c r="B562" s="71">
        <v>561</v>
      </c>
      <c r="C562" s="24" t="s">
        <v>596</v>
      </c>
      <c r="D562" s="1">
        <v>150</v>
      </c>
      <c r="E562" s="1">
        <v>2</v>
      </c>
      <c r="F562" s="1">
        <v>10</v>
      </c>
      <c r="G562" s="14">
        <v>4</v>
      </c>
      <c r="H562" s="4">
        <v>64</v>
      </c>
      <c r="I562" s="1">
        <v>63</v>
      </c>
      <c r="J562" s="30">
        <v>1.5873015873015799E-2</v>
      </c>
      <c r="K562" s="67">
        <v>623.75570259615699</v>
      </c>
      <c r="L562" s="26"/>
      <c r="P562">
        <f>Table135323316[[#This Row],[UB]]-Table135323316[[#This Row],[LB_swap]]</f>
        <v>1</v>
      </c>
      <c r="Q562">
        <f t="shared" si="8"/>
        <v>0</v>
      </c>
    </row>
    <row r="563" spans="2:17" x14ac:dyDescent="0.35">
      <c r="B563" s="71">
        <v>562</v>
      </c>
      <c r="C563" s="24" t="s">
        <v>597</v>
      </c>
      <c r="D563" s="1">
        <v>150</v>
      </c>
      <c r="E563" s="1">
        <v>2</v>
      </c>
      <c r="F563" s="1">
        <v>10</v>
      </c>
      <c r="G563" s="14">
        <v>4</v>
      </c>
      <c r="H563" s="4">
        <v>68</v>
      </c>
      <c r="I563" s="1">
        <v>68</v>
      </c>
      <c r="J563" s="30">
        <v>0</v>
      </c>
      <c r="K563" s="67">
        <v>26.709587521850999</v>
      </c>
      <c r="L563" s="26"/>
      <c r="P563">
        <f>Table135323316[[#This Row],[UB]]-Table135323316[[#This Row],[LB_swap]]</f>
        <v>0</v>
      </c>
      <c r="Q563">
        <f t="shared" si="8"/>
        <v>0</v>
      </c>
    </row>
    <row r="564" spans="2:17" x14ac:dyDescent="0.35">
      <c r="B564" s="71">
        <v>563</v>
      </c>
      <c r="C564" s="24" t="s">
        <v>598</v>
      </c>
      <c r="D564" s="1">
        <v>150</v>
      </c>
      <c r="E564" s="1">
        <v>2</v>
      </c>
      <c r="F564" s="1">
        <v>10</v>
      </c>
      <c r="G564" s="14">
        <v>4</v>
      </c>
      <c r="H564" s="4">
        <v>69</v>
      </c>
      <c r="I564" s="1">
        <v>69</v>
      </c>
      <c r="J564" s="30">
        <v>0</v>
      </c>
      <c r="K564" s="67">
        <v>26.8960640914738</v>
      </c>
      <c r="L564" s="26"/>
      <c r="P564">
        <f>Table135323316[[#This Row],[UB]]-Table135323316[[#This Row],[LB_swap]]</f>
        <v>0</v>
      </c>
      <c r="Q564">
        <f t="shared" si="8"/>
        <v>0</v>
      </c>
    </row>
    <row r="565" spans="2:17" x14ac:dyDescent="0.35">
      <c r="B565" s="71">
        <v>564</v>
      </c>
      <c r="C565" s="24" t="s">
        <v>599</v>
      </c>
      <c r="D565" s="1">
        <v>150</v>
      </c>
      <c r="E565" s="1">
        <v>2</v>
      </c>
      <c r="F565" s="1">
        <v>10</v>
      </c>
      <c r="G565" s="14">
        <v>4</v>
      </c>
      <c r="H565" s="4">
        <v>71</v>
      </c>
      <c r="I565" s="1">
        <v>71</v>
      </c>
      <c r="J565" s="30">
        <v>0</v>
      </c>
      <c r="K565" s="67">
        <v>12.102866647765</v>
      </c>
      <c r="L565" s="26"/>
      <c r="P565">
        <f>Table135323316[[#This Row],[UB]]-Table135323316[[#This Row],[LB_swap]]</f>
        <v>0</v>
      </c>
      <c r="Q565">
        <f t="shared" si="8"/>
        <v>0</v>
      </c>
    </row>
    <row r="566" spans="2:17" x14ac:dyDescent="0.35">
      <c r="B566" s="71">
        <v>565</v>
      </c>
      <c r="C566" s="24" t="s">
        <v>600</v>
      </c>
      <c r="D566" s="1">
        <v>150</v>
      </c>
      <c r="E566" s="1">
        <v>2</v>
      </c>
      <c r="F566" s="1">
        <v>10</v>
      </c>
      <c r="G566" s="14">
        <v>4</v>
      </c>
      <c r="H566" s="4">
        <v>73</v>
      </c>
      <c r="I566" s="1">
        <v>72</v>
      </c>
      <c r="J566" s="30">
        <v>1.38888888888888E-2</v>
      </c>
      <c r="K566" s="67">
        <v>600.36868048086706</v>
      </c>
      <c r="L566" s="26"/>
      <c r="P566">
        <f>Table135323316[[#This Row],[UB]]-Table135323316[[#This Row],[LB_swap]]</f>
        <v>1</v>
      </c>
      <c r="Q566">
        <f t="shared" si="8"/>
        <v>0</v>
      </c>
    </row>
    <row r="567" spans="2:17" x14ac:dyDescent="0.35">
      <c r="B567" s="71">
        <v>566</v>
      </c>
      <c r="C567" s="24" t="s">
        <v>601</v>
      </c>
      <c r="D567" s="1">
        <v>150</v>
      </c>
      <c r="E567" s="1">
        <v>2</v>
      </c>
      <c r="F567" s="1">
        <v>10</v>
      </c>
      <c r="G567" s="14">
        <v>4</v>
      </c>
      <c r="H567" s="4">
        <v>68</v>
      </c>
      <c r="I567" s="1">
        <v>68</v>
      </c>
      <c r="J567" s="30">
        <v>0</v>
      </c>
      <c r="K567" s="67">
        <v>13.6362263094633</v>
      </c>
      <c r="L567" s="26"/>
      <c r="P567">
        <f>Table135323316[[#This Row],[UB]]-Table135323316[[#This Row],[LB_swap]]</f>
        <v>0</v>
      </c>
      <c r="Q567">
        <f t="shared" si="8"/>
        <v>0</v>
      </c>
    </row>
    <row r="568" spans="2:17" x14ac:dyDescent="0.35">
      <c r="B568" s="71">
        <v>567</v>
      </c>
      <c r="C568" s="24" t="s">
        <v>602</v>
      </c>
      <c r="D568" s="1">
        <v>150</v>
      </c>
      <c r="E568" s="1">
        <v>2</v>
      </c>
      <c r="F568" s="1">
        <v>10</v>
      </c>
      <c r="G568" s="14">
        <v>4</v>
      </c>
      <c r="H568" s="4">
        <v>64</v>
      </c>
      <c r="I568" s="1">
        <v>64</v>
      </c>
      <c r="J568" s="30">
        <v>0</v>
      </c>
      <c r="K568" s="67">
        <v>102.010302526876</v>
      </c>
      <c r="L568" s="26"/>
      <c r="P568">
        <f>Table135323316[[#This Row],[UB]]-Table135323316[[#This Row],[LB_swap]]</f>
        <v>0</v>
      </c>
      <c r="Q568">
        <f t="shared" si="8"/>
        <v>0</v>
      </c>
    </row>
    <row r="569" spans="2:17" x14ac:dyDescent="0.35">
      <c r="B569" s="71">
        <v>568</v>
      </c>
      <c r="C569" s="24" t="s">
        <v>603</v>
      </c>
      <c r="D569" s="1">
        <v>150</v>
      </c>
      <c r="E569" s="1">
        <v>2</v>
      </c>
      <c r="F569" s="1">
        <v>10</v>
      </c>
      <c r="G569" s="14">
        <v>4</v>
      </c>
      <c r="H569" s="4">
        <v>76</v>
      </c>
      <c r="I569" s="1">
        <v>76</v>
      </c>
      <c r="J569" s="30">
        <v>0</v>
      </c>
      <c r="K569" s="67">
        <v>27.338532777503101</v>
      </c>
      <c r="L569" s="26"/>
      <c r="P569">
        <f>Table135323316[[#This Row],[UB]]-Table135323316[[#This Row],[LB_swap]]</f>
        <v>0</v>
      </c>
      <c r="Q569">
        <f t="shared" si="8"/>
        <v>0</v>
      </c>
    </row>
    <row r="570" spans="2:17" x14ac:dyDescent="0.35">
      <c r="B570" s="71">
        <v>569</v>
      </c>
      <c r="C570" s="24" t="s">
        <v>604</v>
      </c>
      <c r="D570" s="1">
        <v>150</v>
      </c>
      <c r="E570" s="1">
        <v>2</v>
      </c>
      <c r="F570" s="1">
        <v>10</v>
      </c>
      <c r="G570" s="14">
        <v>4</v>
      </c>
      <c r="H570" s="4">
        <v>63</v>
      </c>
      <c r="I570" s="1">
        <v>62</v>
      </c>
      <c r="J570" s="30">
        <v>1.6129032258064498E-2</v>
      </c>
      <c r="K570" s="67">
        <v>607.59297790378298</v>
      </c>
      <c r="L570" s="26"/>
      <c r="P570">
        <f>Table135323316[[#This Row],[UB]]-Table135323316[[#This Row],[LB_swap]]</f>
        <v>1</v>
      </c>
      <c r="Q570">
        <f t="shared" si="8"/>
        <v>0</v>
      </c>
    </row>
    <row r="571" spans="2:17" x14ac:dyDescent="0.35">
      <c r="B571" s="71">
        <v>570</v>
      </c>
      <c r="C571" s="24" t="s">
        <v>605</v>
      </c>
      <c r="D571" s="1">
        <v>150</v>
      </c>
      <c r="E571" s="1">
        <v>2</v>
      </c>
      <c r="F571" s="1">
        <v>10</v>
      </c>
      <c r="G571" s="14">
        <v>4</v>
      </c>
      <c r="H571" s="4">
        <v>70</v>
      </c>
      <c r="I571" s="1">
        <v>69</v>
      </c>
      <c r="J571" s="30">
        <v>1.4492753623188401E-2</v>
      </c>
      <c r="K571" s="67">
        <v>605.93565808795302</v>
      </c>
      <c r="L571" s="26"/>
      <c r="P571">
        <f>Table135323316[[#This Row],[UB]]-Table135323316[[#This Row],[LB_swap]]</f>
        <v>1</v>
      </c>
      <c r="Q571">
        <f t="shared" si="8"/>
        <v>0</v>
      </c>
    </row>
    <row r="572" spans="2:17" x14ac:dyDescent="0.35">
      <c r="B572" s="71">
        <v>571</v>
      </c>
      <c r="C572" s="24" t="s">
        <v>606</v>
      </c>
      <c r="D572" s="1">
        <v>150</v>
      </c>
      <c r="E572" s="1">
        <v>2</v>
      </c>
      <c r="F572" s="1">
        <v>20</v>
      </c>
      <c r="G572" s="14">
        <v>1</v>
      </c>
      <c r="H572" s="4">
        <v>22</v>
      </c>
      <c r="I572" s="1">
        <v>22</v>
      </c>
      <c r="J572" s="30">
        <v>0</v>
      </c>
      <c r="K572" s="67">
        <v>0.99997780099511102</v>
      </c>
      <c r="L572" s="26"/>
      <c r="P572">
        <f>Table135323316[[#This Row],[UB]]-Table135323316[[#This Row],[LB_swap]]</f>
        <v>0</v>
      </c>
      <c r="Q572">
        <f t="shared" si="8"/>
        <v>0</v>
      </c>
    </row>
    <row r="573" spans="2:17" x14ac:dyDescent="0.35">
      <c r="B573" s="71">
        <v>572</v>
      </c>
      <c r="C573" s="24" t="s">
        <v>607</v>
      </c>
      <c r="D573" s="1">
        <v>150</v>
      </c>
      <c r="E573" s="1">
        <v>2</v>
      </c>
      <c r="F573" s="1">
        <v>20</v>
      </c>
      <c r="G573" s="14">
        <v>1</v>
      </c>
      <c r="H573" s="4">
        <v>20</v>
      </c>
      <c r="I573" s="1">
        <v>20</v>
      </c>
      <c r="J573" s="30">
        <v>0</v>
      </c>
      <c r="K573" s="67">
        <v>0.97142689116299097</v>
      </c>
      <c r="L573" s="26"/>
      <c r="P573">
        <f>Table135323316[[#This Row],[UB]]-Table135323316[[#This Row],[LB_swap]]</f>
        <v>0</v>
      </c>
      <c r="Q573">
        <f t="shared" si="8"/>
        <v>0</v>
      </c>
    </row>
    <row r="574" spans="2:17" x14ac:dyDescent="0.35">
      <c r="B574" s="71">
        <v>573</v>
      </c>
      <c r="C574" s="24" t="s">
        <v>608</v>
      </c>
      <c r="D574" s="1">
        <v>150</v>
      </c>
      <c r="E574" s="1">
        <v>2</v>
      </c>
      <c r="F574" s="1">
        <v>20</v>
      </c>
      <c r="G574" s="14">
        <v>1</v>
      </c>
      <c r="H574" s="4">
        <v>22</v>
      </c>
      <c r="I574" s="1">
        <v>22</v>
      </c>
      <c r="J574" s="30">
        <v>0</v>
      </c>
      <c r="K574" s="67">
        <v>2.4507312253117499</v>
      </c>
      <c r="L574" s="26"/>
      <c r="P574">
        <f>Table135323316[[#This Row],[UB]]-Table135323316[[#This Row],[LB_swap]]</f>
        <v>0</v>
      </c>
      <c r="Q574">
        <f t="shared" si="8"/>
        <v>0</v>
      </c>
    </row>
    <row r="575" spans="2:17" x14ac:dyDescent="0.35">
      <c r="B575" s="71">
        <v>574</v>
      </c>
      <c r="C575" s="24" t="s">
        <v>609</v>
      </c>
      <c r="D575" s="1">
        <v>150</v>
      </c>
      <c r="E575" s="1">
        <v>2</v>
      </c>
      <c r="F575" s="1">
        <v>20</v>
      </c>
      <c r="G575" s="14">
        <v>1</v>
      </c>
      <c r="H575" s="4">
        <v>19</v>
      </c>
      <c r="I575" s="1">
        <v>19</v>
      </c>
      <c r="J575" s="30">
        <v>0</v>
      </c>
      <c r="K575" s="67">
        <v>1.0400542709976399</v>
      </c>
      <c r="L575" s="26"/>
      <c r="P575">
        <f>Table135323316[[#This Row],[UB]]-Table135323316[[#This Row],[LB_swap]]</f>
        <v>0</v>
      </c>
      <c r="Q575">
        <f t="shared" si="8"/>
        <v>0</v>
      </c>
    </row>
    <row r="576" spans="2:17" x14ac:dyDescent="0.35">
      <c r="B576" s="71">
        <v>575</v>
      </c>
      <c r="C576" s="24" t="s">
        <v>610</v>
      </c>
      <c r="D576" s="1">
        <v>150</v>
      </c>
      <c r="E576" s="1">
        <v>2</v>
      </c>
      <c r="F576" s="1">
        <v>20</v>
      </c>
      <c r="G576" s="14">
        <v>1</v>
      </c>
      <c r="H576" s="4">
        <v>19</v>
      </c>
      <c r="I576" s="1">
        <v>19</v>
      </c>
      <c r="J576" s="30">
        <v>0</v>
      </c>
      <c r="K576" s="67">
        <v>0.93809616006910801</v>
      </c>
      <c r="L576" s="26"/>
      <c r="P576">
        <f>Table135323316[[#This Row],[UB]]-Table135323316[[#This Row],[LB_swap]]</f>
        <v>0</v>
      </c>
      <c r="Q576">
        <f t="shared" si="8"/>
        <v>0</v>
      </c>
    </row>
    <row r="577" spans="2:17" x14ac:dyDescent="0.35">
      <c r="B577" s="71">
        <v>576</v>
      </c>
      <c r="C577" s="24" t="s">
        <v>611</v>
      </c>
      <c r="D577" s="1">
        <v>150</v>
      </c>
      <c r="E577" s="1">
        <v>2</v>
      </c>
      <c r="F577" s="1">
        <v>20</v>
      </c>
      <c r="G577" s="14">
        <v>1</v>
      </c>
      <c r="H577" s="4">
        <v>19</v>
      </c>
      <c r="I577" s="1">
        <v>19</v>
      </c>
      <c r="J577" s="30">
        <v>0</v>
      </c>
      <c r="K577" s="67">
        <v>0.75113604590296701</v>
      </c>
      <c r="L577" s="26"/>
      <c r="P577">
        <f>Table135323316[[#This Row],[UB]]-Table135323316[[#This Row],[LB_swap]]</f>
        <v>0</v>
      </c>
      <c r="Q577">
        <f t="shared" si="8"/>
        <v>0</v>
      </c>
    </row>
    <row r="578" spans="2:17" x14ac:dyDescent="0.35">
      <c r="B578" s="71">
        <v>577</v>
      </c>
      <c r="C578" s="24" t="s">
        <v>612</v>
      </c>
      <c r="D578" s="1">
        <v>150</v>
      </c>
      <c r="E578" s="1">
        <v>2</v>
      </c>
      <c r="F578" s="1">
        <v>20</v>
      </c>
      <c r="G578" s="14">
        <v>1</v>
      </c>
      <c r="H578" s="4">
        <v>21</v>
      </c>
      <c r="I578" s="1">
        <v>21</v>
      </c>
      <c r="J578" s="30">
        <v>0</v>
      </c>
      <c r="K578" s="67">
        <v>0.90641444735229004</v>
      </c>
      <c r="L578" s="26"/>
      <c r="P578">
        <f>Table135323316[[#This Row],[UB]]-Table135323316[[#This Row],[LB_swap]]</f>
        <v>0</v>
      </c>
      <c r="Q578">
        <f t="shared" si="8"/>
        <v>0</v>
      </c>
    </row>
    <row r="579" spans="2:17" x14ac:dyDescent="0.35">
      <c r="B579" s="71">
        <v>578</v>
      </c>
      <c r="C579" s="24" t="s">
        <v>613</v>
      </c>
      <c r="D579" s="1">
        <v>150</v>
      </c>
      <c r="E579" s="1">
        <v>2</v>
      </c>
      <c r="F579" s="1">
        <v>20</v>
      </c>
      <c r="G579" s="14">
        <v>1</v>
      </c>
      <c r="H579" s="4">
        <v>20</v>
      </c>
      <c r="I579" s="1">
        <v>20</v>
      </c>
      <c r="J579" s="30">
        <v>0</v>
      </c>
      <c r="K579" s="67">
        <v>0.77318461239337899</v>
      </c>
      <c r="L579" s="26"/>
      <c r="P579">
        <f>Table135323316[[#This Row],[UB]]-Table135323316[[#This Row],[LB_swap]]</f>
        <v>0</v>
      </c>
      <c r="Q579">
        <f t="shared" ref="Q579:Q642" si="9">IF(P579&gt;2,1,0)</f>
        <v>0</v>
      </c>
    </row>
    <row r="580" spans="2:17" x14ac:dyDescent="0.35">
      <c r="B580" s="71">
        <v>579</v>
      </c>
      <c r="C580" s="24" t="s">
        <v>614</v>
      </c>
      <c r="D580" s="1">
        <v>150</v>
      </c>
      <c r="E580" s="1">
        <v>2</v>
      </c>
      <c r="F580" s="1">
        <v>20</v>
      </c>
      <c r="G580" s="14">
        <v>1</v>
      </c>
      <c r="H580" s="4">
        <v>20</v>
      </c>
      <c r="I580" s="1">
        <v>20</v>
      </c>
      <c r="J580" s="30">
        <v>0</v>
      </c>
      <c r="K580" s="67">
        <v>1.12489186227321</v>
      </c>
      <c r="L580" s="26"/>
      <c r="P580">
        <f>Table135323316[[#This Row],[UB]]-Table135323316[[#This Row],[LB_swap]]</f>
        <v>0</v>
      </c>
      <c r="Q580">
        <f t="shared" si="9"/>
        <v>0</v>
      </c>
    </row>
    <row r="581" spans="2:17" x14ac:dyDescent="0.35">
      <c r="B581" s="71">
        <v>580</v>
      </c>
      <c r="C581" s="24" t="s">
        <v>615</v>
      </c>
      <c r="D581" s="1">
        <v>150</v>
      </c>
      <c r="E581" s="1">
        <v>2</v>
      </c>
      <c r="F581" s="1">
        <v>20</v>
      </c>
      <c r="G581" s="14">
        <v>1</v>
      </c>
      <c r="H581" s="4">
        <v>18</v>
      </c>
      <c r="I581" s="1">
        <v>18</v>
      </c>
      <c r="J581" s="30">
        <v>0</v>
      </c>
      <c r="K581" s="67">
        <v>0.90462846122682095</v>
      </c>
      <c r="L581" s="26"/>
      <c r="P581">
        <f>Table135323316[[#This Row],[UB]]-Table135323316[[#This Row],[LB_swap]]</f>
        <v>0</v>
      </c>
      <c r="Q581">
        <f t="shared" si="9"/>
        <v>0</v>
      </c>
    </row>
    <row r="582" spans="2:17" x14ac:dyDescent="0.35">
      <c r="B582" s="71">
        <v>581</v>
      </c>
      <c r="C582" s="24" t="s">
        <v>616</v>
      </c>
      <c r="D582" s="1">
        <v>150</v>
      </c>
      <c r="E582" s="1">
        <v>2</v>
      </c>
      <c r="F582" s="1">
        <v>20</v>
      </c>
      <c r="G582" s="14">
        <v>2</v>
      </c>
      <c r="H582" s="4">
        <v>42</v>
      </c>
      <c r="I582" s="1">
        <v>42</v>
      </c>
      <c r="J582" s="30">
        <v>0</v>
      </c>
      <c r="K582" s="67">
        <v>7.2620394248515296</v>
      </c>
      <c r="L582" s="26"/>
      <c r="P582">
        <f>Table135323316[[#This Row],[UB]]-Table135323316[[#This Row],[LB_swap]]</f>
        <v>0</v>
      </c>
      <c r="Q582">
        <f t="shared" si="9"/>
        <v>0</v>
      </c>
    </row>
    <row r="583" spans="2:17" x14ac:dyDescent="0.35">
      <c r="B583" s="71">
        <v>582</v>
      </c>
      <c r="C583" s="24" t="s">
        <v>617</v>
      </c>
      <c r="D583" s="1">
        <v>150</v>
      </c>
      <c r="E583" s="1">
        <v>2</v>
      </c>
      <c r="F583" s="1">
        <v>20</v>
      </c>
      <c r="G583" s="14">
        <v>2</v>
      </c>
      <c r="H583" s="4">
        <v>35</v>
      </c>
      <c r="I583" s="1">
        <v>35</v>
      </c>
      <c r="J583" s="30">
        <v>0</v>
      </c>
      <c r="K583" s="67">
        <v>25.632132891565501</v>
      </c>
      <c r="L583" s="26"/>
      <c r="P583">
        <f>Table135323316[[#This Row],[UB]]-Table135323316[[#This Row],[LB_swap]]</f>
        <v>0</v>
      </c>
      <c r="Q583">
        <f t="shared" si="9"/>
        <v>0</v>
      </c>
    </row>
    <row r="584" spans="2:17" x14ac:dyDescent="0.35">
      <c r="B584" s="71">
        <v>583</v>
      </c>
      <c r="C584" s="24" t="s">
        <v>618</v>
      </c>
      <c r="D584" s="1">
        <v>150</v>
      </c>
      <c r="E584" s="1">
        <v>2</v>
      </c>
      <c r="F584" s="1">
        <v>20</v>
      </c>
      <c r="G584" s="14">
        <v>2</v>
      </c>
      <c r="H584" s="4">
        <v>38</v>
      </c>
      <c r="I584" s="1">
        <v>38</v>
      </c>
      <c r="J584" s="30">
        <v>0</v>
      </c>
      <c r="K584" s="67">
        <v>3.5878092478960699</v>
      </c>
      <c r="L584" s="26"/>
      <c r="P584">
        <f>Table135323316[[#This Row],[UB]]-Table135323316[[#This Row],[LB_swap]]</f>
        <v>0</v>
      </c>
      <c r="Q584">
        <f t="shared" si="9"/>
        <v>0</v>
      </c>
    </row>
    <row r="585" spans="2:17" x14ac:dyDescent="0.35">
      <c r="B585" s="71">
        <v>584</v>
      </c>
      <c r="C585" s="24" t="s">
        <v>619</v>
      </c>
      <c r="D585" s="1">
        <v>150</v>
      </c>
      <c r="E585" s="1">
        <v>2</v>
      </c>
      <c r="F585" s="1">
        <v>20</v>
      </c>
      <c r="G585" s="14">
        <v>2</v>
      </c>
      <c r="H585" s="4">
        <v>40</v>
      </c>
      <c r="I585" s="1">
        <v>40</v>
      </c>
      <c r="J585" s="30">
        <v>0</v>
      </c>
      <c r="K585" s="67">
        <v>3.7853725124150501</v>
      </c>
      <c r="L585" s="26"/>
      <c r="P585">
        <f>Table135323316[[#This Row],[UB]]-Table135323316[[#This Row],[LB_swap]]</f>
        <v>0</v>
      </c>
      <c r="Q585">
        <f t="shared" si="9"/>
        <v>0</v>
      </c>
    </row>
    <row r="586" spans="2:17" x14ac:dyDescent="0.35">
      <c r="B586" s="71">
        <v>585</v>
      </c>
      <c r="C586" s="24" t="s">
        <v>620</v>
      </c>
      <c r="D586" s="1">
        <v>150</v>
      </c>
      <c r="E586" s="1">
        <v>2</v>
      </c>
      <c r="F586" s="1">
        <v>20</v>
      </c>
      <c r="G586" s="14">
        <v>2</v>
      </c>
      <c r="H586" s="4">
        <v>37</v>
      </c>
      <c r="I586" s="1">
        <v>37</v>
      </c>
      <c r="J586" s="30">
        <v>0</v>
      </c>
      <c r="K586" s="67">
        <v>4.4438889324664999</v>
      </c>
      <c r="L586" s="26"/>
      <c r="P586">
        <f>Table135323316[[#This Row],[UB]]-Table135323316[[#This Row],[LB_swap]]</f>
        <v>0</v>
      </c>
      <c r="Q586">
        <f t="shared" si="9"/>
        <v>0</v>
      </c>
    </row>
    <row r="587" spans="2:17" x14ac:dyDescent="0.35">
      <c r="B587" s="71">
        <v>586</v>
      </c>
      <c r="C587" s="24" t="s">
        <v>621</v>
      </c>
      <c r="D587" s="1">
        <v>150</v>
      </c>
      <c r="E587" s="1">
        <v>2</v>
      </c>
      <c r="F587" s="1">
        <v>20</v>
      </c>
      <c r="G587" s="14">
        <v>2</v>
      </c>
      <c r="H587" s="4">
        <v>38</v>
      </c>
      <c r="I587" s="1">
        <v>38</v>
      </c>
      <c r="J587" s="30">
        <v>0</v>
      </c>
      <c r="K587" s="67">
        <v>0.53066670708358199</v>
      </c>
      <c r="L587" s="26"/>
      <c r="P587">
        <f>Table135323316[[#This Row],[UB]]-Table135323316[[#This Row],[LB_swap]]</f>
        <v>0</v>
      </c>
      <c r="Q587">
        <f t="shared" si="9"/>
        <v>0</v>
      </c>
    </row>
    <row r="588" spans="2:17" x14ac:dyDescent="0.35">
      <c r="B588" s="71">
        <v>587</v>
      </c>
      <c r="C588" s="24" t="s">
        <v>622</v>
      </c>
      <c r="D588" s="1">
        <v>150</v>
      </c>
      <c r="E588" s="1">
        <v>2</v>
      </c>
      <c r="F588" s="1">
        <v>20</v>
      </c>
      <c r="G588" s="14">
        <v>2</v>
      </c>
      <c r="H588" s="4">
        <v>44</v>
      </c>
      <c r="I588" s="1">
        <v>44</v>
      </c>
      <c r="J588" s="30">
        <v>0</v>
      </c>
      <c r="K588" s="67">
        <v>32.358755039051097</v>
      </c>
      <c r="L588" s="26"/>
      <c r="P588">
        <f>Table135323316[[#This Row],[UB]]-Table135323316[[#This Row],[LB_swap]]</f>
        <v>0</v>
      </c>
      <c r="Q588">
        <f t="shared" si="9"/>
        <v>0</v>
      </c>
    </row>
    <row r="589" spans="2:17" x14ac:dyDescent="0.35">
      <c r="B589" s="71">
        <v>588</v>
      </c>
      <c r="C589" s="24" t="s">
        <v>623</v>
      </c>
      <c r="D589" s="1">
        <v>150</v>
      </c>
      <c r="E589" s="1">
        <v>2</v>
      </c>
      <c r="F589" s="1">
        <v>20</v>
      </c>
      <c r="G589" s="14">
        <v>2</v>
      </c>
      <c r="H589" s="4">
        <v>41</v>
      </c>
      <c r="I589" s="1">
        <v>41</v>
      </c>
      <c r="J589" s="30">
        <v>0</v>
      </c>
      <c r="K589" s="67">
        <v>4.9200573973357598</v>
      </c>
      <c r="L589" s="26"/>
      <c r="P589">
        <f>Table135323316[[#This Row],[UB]]-Table135323316[[#This Row],[LB_swap]]</f>
        <v>0</v>
      </c>
      <c r="Q589">
        <f t="shared" si="9"/>
        <v>0</v>
      </c>
    </row>
    <row r="590" spans="2:17" x14ac:dyDescent="0.35">
      <c r="B590" s="71">
        <v>589</v>
      </c>
      <c r="C590" s="24" t="s">
        <v>624</v>
      </c>
      <c r="D590" s="1">
        <v>150</v>
      </c>
      <c r="E590" s="1">
        <v>2</v>
      </c>
      <c r="F590" s="1">
        <v>20</v>
      </c>
      <c r="G590" s="14">
        <v>2</v>
      </c>
      <c r="H590" s="4">
        <v>39</v>
      </c>
      <c r="I590" s="1">
        <v>39</v>
      </c>
      <c r="J590" s="30">
        <v>0</v>
      </c>
      <c r="K590" s="67">
        <v>2.79852296039462</v>
      </c>
      <c r="L590" s="26"/>
      <c r="P590">
        <f>Table135323316[[#This Row],[UB]]-Table135323316[[#This Row],[LB_swap]]</f>
        <v>0</v>
      </c>
      <c r="Q590">
        <f t="shared" si="9"/>
        <v>0</v>
      </c>
    </row>
    <row r="591" spans="2:17" x14ac:dyDescent="0.35">
      <c r="B591" s="71">
        <v>590</v>
      </c>
      <c r="C591" s="24" t="s">
        <v>625</v>
      </c>
      <c r="D591" s="1">
        <v>150</v>
      </c>
      <c r="E591" s="1">
        <v>2</v>
      </c>
      <c r="F591" s="1">
        <v>20</v>
      </c>
      <c r="G591" s="14">
        <v>2</v>
      </c>
      <c r="H591" s="4">
        <v>42</v>
      </c>
      <c r="I591" s="1">
        <v>42</v>
      </c>
      <c r="J591" s="30">
        <v>0</v>
      </c>
      <c r="K591" s="67">
        <v>1.56602403335273</v>
      </c>
      <c r="L591" s="26"/>
      <c r="P591">
        <f>Table135323316[[#This Row],[UB]]-Table135323316[[#This Row],[LB_swap]]</f>
        <v>0</v>
      </c>
      <c r="Q591">
        <f t="shared" si="9"/>
        <v>0</v>
      </c>
    </row>
    <row r="592" spans="2:17" x14ac:dyDescent="0.35">
      <c r="B592" s="71">
        <v>591</v>
      </c>
      <c r="C592" s="24" t="s">
        <v>626</v>
      </c>
      <c r="D592" s="1">
        <v>150</v>
      </c>
      <c r="E592" s="1">
        <v>2</v>
      </c>
      <c r="F592" s="1">
        <v>20</v>
      </c>
      <c r="G592" s="14">
        <v>4</v>
      </c>
      <c r="H592" s="4">
        <v>64</v>
      </c>
      <c r="I592" s="1">
        <v>64</v>
      </c>
      <c r="J592" s="30">
        <v>0</v>
      </c>
      <c r="K592" s="67">
        <v>24.948685580864499</v>
      </c>
      <c r="L592" s="26"/>
      <c r="P592">
        <f>Table135323316[[#This Row],[UB]]-Table135323316[[#This Row],[LB_swap]]</f>
        <v>0</v>
      </c>
      <c r="Q592">
        <f t="shared" si="9"/>
        <v>0</v>
      </c>
    </row>
    <row r="593" spans="2:17" x14ac:dyDescent="0.35">
      <c r="B593" s="71">
        <v>592</v>
      </c>
      <c r="C593" s="24" t="s">
        <v>627</v>
      </c>
      <c r="D593" s="1">
        <v>150</v>
      </c>
      <c r="E593" s="1">
        <v>2</v>
      </c>
      <c r="F593" s="1">
        <v>20</v>
      </c>
      <c r="G593" s="14">
        <v>4</v>
      </c>
      <c r="H593" s="4">
        <v>70</v>
      </c>
      <c r="I593" s="1">
        <v>70</v>
      </c>
      <c r="J593" s="30">
        <v>0</v>
      </c>
      <c r="K593" s="67">
        <v>103.45911720022499</v>
      </c>
      <c r="L593" s="26"/>
      <c r="P593">
        <f>Table135323316[[#This Row],[UB]]-Table135323316[[#This Row],[LB_swap]]</f>
        <v>0</v>
      </c>
      <c r="Q593">
        <f t="shared" si="9"/>
        <v>0</v>
      </c>
    </row>
    <row r="594" spans="2:17" x14ac:dyDescent="0.35">
      <c r="B594" s="71">
        <v>593</v>
      </c>
      <c r="C594" s="24" t="s">
        <v>628</v>
      </c>
      <c r="D594" s="1">
        <v>150</v>
      </c>
      <c r="E594" s="1">
        <v>2</v>
      </c>
      <c r="F594" s="1">
        <v>20</v>
      </c>
      <c r="G594" s="14">
        <v>4</v>
      </c>
      <c r="H594" s="4">
        <v>67</v>
      </c>
      <c r="I594" s="1">
        <v>67</v>
      </c>
      <c r="J594" s="30">
        <v>0</v>
      </c>
      <c r="K594" s="67">
        <v>5.5854821279644904</v>
      </c>
      <c r="L594" s="26"/>
      <c r="P594">
        <f>Table135323316[[#This Row],[UB]]-Table135323316[[#This Row],[LB_swap]]</f>
        <v>0</v>
      </c>
      <c r="Q594">
        <f t="shared" si="9"/>
        <v>0</v>
      </c>
    </row>
    <row r="595" spans="2:17" x14ac:dyDescent="0.35">
      <c r="B595" s="71">
        <v>594</v>
      </c>
      <c r="C595" s="24" t="s">
        <v>629</v>
      </c>
      <c r="D595" s="1">
        <v>150</v>
      </c>
      <c r="E595" s="1">
        <v>2</v>
      </c>
      <c r="F595" s="1">
        <v>20</v>
      </c>
      <c r="G595" s="14">
        <v>4</v>
      </c>
      <c r="H595" s="4">
        <v>72</v>
      </c>
      <c r="I595" s="1">
        <v>72</v>
      </c>
      <c r="J595" s="30">
        <v>0</v>
      </c>
      <c r="K595" s="67">
        <v>17.909602766856501</v>
      </c>
      <c r="L595" s="26"/>
      <c r="P595">
        <f>Table135323316[[#This Row],[UB]]-Table135323316[[#This Row],[LB_swap]]</f>
        <v>0</v>
      </c>
      <c r="Q595">
        <f t="shared" si="9"/>
        <v>0</v>
      </c>
    </row>
    <row r="596" spans="2:17" x14ac:dyDescent="0.35">
      <c r="B596" s="71">
        <v>595</v>
      </c>
      <c r="C596" s="24" t="s">
        <v>630</v>
      </c>
      <c r="D596" s="1">
        <v>150</v>
      </c>
      <c r="E596" s="1">
        <v>2</v>
      </c>
      <c r="F596" s="1">
        <v>20</v>
      </c>
      <c r="G596" s="14">
        <v>4</v>
      </c>
      <c r="H596" s="4">
        <v>70</v>
      </c>
      <c r="I596" s="1">
        <v>69</v>
      </c>
      <c r="J596" s="30">
        <v>1.4492753623188401E-2</v>
      </c>
      <c r="K596" s="67">
        <v>611.79480106569804</v>
      </c>
      <c r="L596" s="26"/>
      <c r="P596">
        <f>Table135323316[[#This Row],[UB]]-Table135323316[[#This Row],[LB_swap]]</f>
        <v>1</v>
      </c>
      <c r="Q596">
        <f t="shared" si="9"/>
        <v>0</v>
      </c>
    </row>
    <row r="597" spans="2:17" x14ac:dyDescent="0.35">
      <c r="B597" s="71">
        <v>596</v>
      </c>
      <c r="C597" s="24" t="s">
        <v>631</v>
      </c>
      <c r="D597" s="1">
        <v>150</v>
      </c>
      <c r="E597" s="1">
        <v>2</v>
      </c>
      <c r="F597" s="1">
        <v>20</v>
      </c>
      <c r="G597" s="14">
        <v>4</v>
      </c>
      <c r="H597" s="4">
        <v>64</v>
      </c>
      <c r="I597" s="1">
        <v>63</v>
      </c>
      <c r="J597" s="30">
        <v>1.5873015873015799E-2</v>
      </c>
      <c r="K597" s="67">
        <v>600.26140081509902</v>
      </c>
      <c r="L597" s="26"/>
      <c r="P597">
        <f>Table135323316[[#This Row],[UB]]-Table135323316[[#This Row],[LB_swap]]</f>
        <v>1</v>
      </c>
      <c r="Q597">
        <f t="shared" si="9"/>
        <v>0</v>
      </c>
    </row>
    <row r="598" spans="2:17" x14ac:dyDescent="0.35">
      <c r="B598" s="71">
        <v>597</v>
      </c>
      <c r="C598" s="24" t="s">
        <v>632</v>
      </c>
      <c r="D598" s="1">
        <v>150</v>
      </c>
      <c r="E598" s="1">
        <v>2</v>
      </c>
      <c r="F598" s="1">
        <v>20</v>
      </c>
      <c r="G598" s="14">
        <v>4</v>
      </c>
      <c r="H598" s="4">
        <v>75</v>
      </c>
      <c r="I598" s="1">
        <v>75</v>
      </c>
      <c r="J598" s="30">
        <v>0</v>
      </c>
      <c r="K598" s="67">
        <v>109.601030636578</v>
      </c>
      <c r="L598" s="26"/>
      <c r="P598">
        <f>Table135323316[[#This Row],[UB]]-Table135323316[[#This Row],[LB_swap]]</f>
        <v>0</v>
      </c>
      <c r="Q598">
        <f t="shared" si="9"/>
        <v>0</v>
      </c>
    </row>
    <row r="599" spans="2:17" x14ac:dyDescent="0.35">
      <c r="B599" s="71">
        <v>598</v>
      </c>
      <c r="C599" s="24" t="s">
        <v>633</v>
      </c>
      <c r="D599" s="1">
        <v>150</v>
      </c>
      <c r="E599" s="1">
        <v>2</v>
      </c>
      <c r="F599" s="1">
        <v>20</v>
      </c>
      <c r="G599" s="14">
        <v>4</v>
      </c>
      <c r="H599" s="4">
        <v>71</v>
      </c>
      <c r="I599" s="1">
        <v>71</v>
      </c>
      <c r="J599" s="30">
        <v>0</v>
      </c>
      <c r="K599" s="67">
        <v>49.492605336010399</v>
      </c>
      <c r="L599" s="26"/>
      <c r="P599">
        <f>Table135323316[[#This Row],[UB]]-Table135323316[[#This Row],[LB_swap]]</f>
        <v>0</v>
      </c>
      <c r="Q599">
        <f t="shared" si="9"/>
        <v>0</v>
      </c>
    </row>
    <row r="600" spans="2:17" x14ac:dyDescent="0.35">
      <c r="B600" s="71">
        <v>599</v>
      </c>
      <c r="C600" s="24" t="s">
        <v>634</v>
      </c>
      <c r="D600" s="1">
        <v>150</v>
      </c>
      <c r="E600" s="1">
        <v>2</v>
      </c>
      <c r="F600" s="1">
        <v>20</v>
      </c>
      <c r="G600" s="14">
        <v>4</v>
      </c>
      <c r="H600" s="4">
        <v>69</v>
      </c>
      <c r="I600" s="1">
        <v>69</v>
      </c>
      <c r="J600" s="30">
        <v>0</v>
      </c>
      <c r="K600" s="67">
        <v>11.911304805427701</v>
      </c>
      <c r="L600" s="26"/>
      <c r="P600">
        <f>Table135323316[[#This Row],[UB]]-Table135323316[[#This Row],[LB_swap]]</f>
        <v>0</v>
      </c>
      <c r="Q600">
        <f t="shared" si="9"/>
        <v>0</v>
      </c>
    </row>
    <row r="601" spans="2:17" x14ac:dyDescent="0.35">
      <c r="B601" s="71">
        <v>600</v>
      </c>
      <c r="C601" s="24" t="s">
        <v>635</v>
      </c>
      <c r="D601" s="1">
        <v>150</v>
      </c>
      <c r="E601" s="1">
        <v>2</v>
      </c>
      <c r="F601" s="1">
        <v>20</v>
      </c>
      <c r="G601" s="14">
        <v>4</v>
      </c>
      <c r="H601" s="4">
        <v>68</v>
      </c>
      <c r="I601" s="1">
        <v>67</v>
      </c>
      <c r="J601" s="30">
        <v>1.4925373134328301E-2</v>
      </c>
      <c r="K601" s="67">
        <v>628.45666719227995</v>
      </c>
      <c r="L601" s="26"/>
      <c r="P601">
        <f>Table135323316[[#This Row],[UB]]-Table135323316[[#This Row],[LB_swap]]</f>
        <v>1</v>
      </c>
      <c r="Q601">
        <f t="shared" si="9"/>
        <v>0</v>
      </c>
    </row>
    <row r="602" spans="2:17" x14ac:dyDescent="0.35">
      <c r="B602" s="71">
        <v>601</v>
      </c>
      <c r="C602" s="24" t="s">
        <v>636</v>
      </c>
      <c r="D602" s="1">
        <v>150</v>
      </c>
      <c r="E602" s="1">
        <v>2</v>
      </c>
      <c r="F602" s="1">
        <v>30</v>
      </c>
      <c r="G602" s="14">
        <v>1</v>
      </c>
      <c r="H602" s="4">
        <v>21</v>
      </c>
      <c r="I602" s="1">
        <v>21</v>
      </c>
      <c r="J602" s="30">
        <v>0</v>
      </c>
      <c r="K602" s="67">
        <v>0.88255331665277403</v>
      </c>
      <c r="L602" s="26"/>
      <c r="P602">
        <f>Table135323316[[#This Row],[UB]]-Table135323316[[#This Row],[LB_swap]]</f>
        <v>0</v>
      </c>
      <c r="Q602">
        <f t="shared" si="9"/>
        <v>0</v>
      </c>
    </row>
    <row r="603" spans="2:17" x14ac:dyDescent="0.35">
      <c r="B603" s="71">
        <v>602</v>
      </c>
      <c r="C603" s="24" t="s">
        <v>637</v>
      </c>
      <c r="D603" s="1">
        <v>150</v>
      </c>
      <c r="E603" s="1">
        <v>2</v>
      </c>
      <c r="F603" s="1">
        <v>30</v>
      </c>
      <c r="G603" s="14">
        <v>1</v>
      </c>
      <c r="H603" s="4">
        <v>20</v>
      </c>
      <c r="I603" s="1">
        <v>20</v>
      </c>
      <c r="J603" s="30">
        <v>0</v>
      </c>
      <c r="K603" s="67">
        <v>0.87840574979782104</v>
      </c>
      <c r="L603" s="26"/>
      <c r="P603">
        <f>Table135323316[[#This Row],[UB]]-Table135323316[[#This Row],[LB_swap]]</f>
        <v>0</v>
      </c>
      <c r="Q603">
        <f t="shared" si="9"/>
        <v>0</v>
      </c>
    </row>
    <row r="604" spans="2:17" x14ac:dyDescent="0.35">
      <c r="B604" s="71">
        <v>603</v>
      </c>
      <c r="C604" s="24" t="s">
        <v>638</v>
      </c>
      <c r="D604" s="1">
        <v>150</v>
      </c>
      <c r="E604" s="1">
        <v>2</v>
      </c>
      <c r="F604" s="1">
        <v>30</v>
      </c>
      <c r="G604" s="14">
        <v>1</v>
      </c>
      <c r="H604" s="4">
        <v>20</v>
      </c>
      <c r="I604" s="1">
        <v>20</v>
      </c>
      <c r="J604" s="30">
        <v>0</v>
      </c>
      <c r="K604" s="67">
        <v>1.1690360177308301</v>
      </c>
      <c r="L604" s="26"/>
      <c r="P604">
        <f>Table135323316[[#This Row],[UB]]-Table135323316[[#This Row],[LB_swap]]</f>
        <v>0</v>
      </c>
      <c r="Q604">
        <f t="shared" si="9"/>
        <v>0</v>
      </c>
    </row>
    <row r="605" spans="2:17" x14ac:dyDescent="0.35">
      <c r="B605" s="71">
        <v>604</v>
      </c>
      <c r="C605" s="24" t="s">
        <v>639</v>
      </c>
      <c r="D605" s="1">
        <v>150</v>
      </c>
      <c r="E605" s="1">
        <v>2</v>
      </c>
      <c r="F605" s="1">
        <v>30</v>
      </c>
      <c r="G605" s="14">
        <v>1</v>
      </c>
      <c r="H605" s="4">
        <v>20</v>
      </c>
      <c r="I605" s="1">
        <v>20</v>
      </c>
      <c r="J605" s="30">
        <v>0</v>
      </c>
      <c r="K605" s="67">
        <v>1.2269965186715099</v>
      </c>
      <c r="L605" s="26"/>
      <c r="P605">
        <f>Table135323316[[#This Row],[UB]]-Table135323316[[#This Row],[LB_swap]]</f>
        <v>0</v>
      </c>
      <c r="Q605">
        <f t="shared" si="9"/>
        <v>0</v>
      </c>
    </row>
    <row r="606" spans="2:17" x14ac:dyDescent="0.35">
      <c r="B606" s="71">
        <v>605</v>
      </c>
      <c r="C606" s="24" t="s">
        <v>640</v>
      </c>
      <c r="D606" s="1">
        <v>150</v>
      </c>
      <c r="E606" s="1">
        <v>2</v>
      </c>
      <c r="F606" s="1">
        <v>30</v>
      </c>
      <c r="G606" s="14">
        <v>1</v>
      </c>
      <c r="H606" s="4">
        <v>19</v>
      </c>
      <c r="I606" s="1">
        <v>19</v>
      </c>
      <c r="J606" s="30">
        <v>0</v>
      </c>
      <c r="K606" s="67">
        <v>2.5505006499588401</v>
      </c>
      <c r="L606" s="26"/>
      <c r="P606">
        <f>Table135323316[[#This Row],[UB]]-Table135323316[[#This Row],[LB_swap]]</f>
        <v>0</v>
      </c>
      <c r="Q606">
        <f t="shared" si="9"/>
        <v>0</v>
      </c>
    </row>
    <row r="607" spans="2:17" x14ac:dyDescent="0.35">
      <c r="B607" s="71">
        <v>606</v>
      </c>
      <c r="C607" s="24" t="s">
        <v>641</v>
      </c>
      <c r="D607" s="1">
        <v>150</v>
      </c>
      <c r="E607" s="1">
        <v>2</v>
      </c>
      <c r="F607" s="1">
        <v>30</v>
      </c>
      <c r="G607" s="14">
        <v>1</v>
      </c>
      <c r="H607" s="4">
        <v>20</v>
      </c>
      <c r="I607" s="1">
        <v>20</v>
      </c>
      <c r="J607" s="30">
        <v>0</v>
      </c>
      <c r="K607" s="67">
        <v>0.96964578516781297</v>
      </c>
      <c r="L607" s="26"/>
      <c r="P607">
        <f>Table135323316[[#This Row],[UB]]-Table135323316[[#This Row],[LB_swap]]</f>
        <v>0</v>
      </c>
      <c r="Q607">
        <f t="shared" si="9"/>
        <v>0</v>
      </c>
    </row>
    <row r="608" spans="2:17" x14ac:dyDescent="0.35">
      <c r="B608" s="71">
        <v>607</v>
      </c>
      <c r="C608" s="24" t="s">
        <v>642</v>
      </c>
      <c r="D608" s="1">
        <v>150</v>
      </c>
      <c r="E608" s="1">
        <v>2</v>
      </c>
      <c r="F608" s="1">
        <v>30</v>
      </c>
      <c r="G608" s="14">
        <v>1</v>
      </c>
      <c r="H608" s="4">
        <v>21</v>
      </c>
      <c r="I608" s="1">
        <v>21</v>
      </c>
      <c r="J608" s="30">
        <v>0</v>
      </c>
      <c r="K608" s="67">
        <v>0.93076268024742603</v>
      </c>
      <c r="L608" s="26"/>
      <c r="P608">
        <f>Table135323316[[#This Row],[UB]]-Table135323316[[#This Row],[LB_swap]]</f>
        <v>0</v>
      </c>
      <c r="Q608">
        <f t="shared" si="9"/>
        <v>0</v>
      </c>
    </row>
    <row r="609" spans="2:17" x14ac:dyDescent="0.35">
      <c r="B609" s="71">
        <v>608</v>
      </c>
      <c r="C609" s="24" t="s">
        <v>643</v>
      </c>
      <c r="D609" s="1">
        <v>150</v>
      </c>
      <c r="E609" s="1">
        <v>2</v>
      </c>
      <c r="F609" s="1">
        <v>30</v>
      </c>
      <c r="G609" s="14">
        <v>1</v>
      </c>
      <c r="H609" s="4">
        <v>22</v>
      </c>
      <c r="I609" s="1">
        <v>22</v>
      </c>
      <c r="J609" s="30">
        <v>0</v>
      </c>
      <c r="K609" s="67">
        <v>1.3460077401250601</v>
      </c>
      <c r="L609" s="26"/>
      <c r="P609">
        <f>Table135323316[[#This Row],[UB]]-Table135323316[[#This Row],[LB_swap]]</f>
        <v>0</v>
      </c>
      <c r="Q609">
        <f t="shared" si="9"/>
        <v>0</v>
      </c>
    </row>
    <row r="610" spans="2:17" x14ac:dyDescent="0.35">
      <c r="B610" s="71">
        <v>609</v>
      </c>
      <c r="C610" s="24" t="s">
        <v>644</v>
      </c>
      <c r="D610" s="1">
        <v>150</v>
      </c>
      <c r="E610" s="1">
        <v>2</v>
      </c>
      <c r="F610" s="1">
        <v>30</v>
      </c>
      <c r="G610" s="14">
        <v>1</v>
      </c>
      <c r="H610" s="4">
        <v>20</v>
      </c>
      <c r="I610" s="1">
        <v>20</v>
      </c>
      <c r="J610" s="30">
        <v>0</v>
      </c>
      <c r="K610" s="67">
        <v>2.2300745192915201</v>
      </c>
      <c r="L610" s="26"/>
      <c r="P610">
        <f>Table135323316[[#This Row],[UB]]-Table135323316[[#This Row],[LB_swap]]</f>
        <v>0</v>
      </c>
      <c r="Q610">
        <f t="shared" si="9"/>
        <v>0</v>
      </c>
    </row>
    <row r="611" spans="2:17" x14ac:dyDescent="0.35">
      <c r="B611" s="71">
        <v>610</v>
      </c>
      <c r="C611" s="24" t="s">
        <v>645</v>
      </c>
      <c r="D611" s="1">
        <v>150</v>
      </c>
      <c r="E611" s="1">
        <v>2</v>
      </c>
      <c r="F611" s="1">
        <v>30</v>
      </c>
      <c r="G611" s="14">
        <v>1</v>
      </c>
      <c r="H611" s="4">
        <v>20</v>
      </c>
      <c r="I611" s="1">
        <v>20</v>
      </c>
      <c r="J611" s="30">
        <v>0</v>
      </c>
      <c r="K611" s="67">
        <v>1.0094246771186499</v>
      </c>
      <c r="L611" s="26"/>
      <c r="P611">
        <f>Table135323316[[#This Row],[UB]]-Table135323316[[#This Row],[LB_swap]]</f>
        <v>0</v>
      </c>
      <c r="Q611">
        <f t="shared" si="9"/>
        <v>0</v>
      </c>
    </row>
    <row r="612" spans="2:17" x14ac:dyDescent="0.35">
      <c r="B612" s="71">
        <v>611</v>
      </c>
      <c r="C612" s="24" t="s">
        <v>646</v>
      </c>
      <c r="D612" s="1">
        <v>150</v>
      </c>
      <c r="E612" s="1">
        <v>2</v>
      </c>
      <c r="F612" s="1">
        <v>30</v>
      </c>
      <c r="G612" s="14">
        <v>2</v>
      </c>
      <c r="H612" s="4">
        <v>41</v>
      </c>
      <c r="I612" s="1">
        <v>41</v>
      </c>
      <c r="J612" s="30">
        <v>0</v>
      </c>
      <c r="K612" s="67">
        <v>6.55948191322386</v>
      </c>
      <c r="L612" s="26"/>
      <c r="P612">
        <f>Table135323316[[#This Row],[UB]]-Table135323316[[#This Row],[LB_swap]]</f>
        <v>0</v>
      </c>
      <c r="Q612">
        <f t="shared" si="9"/>
        <v>0</v>
      </c>
    </row>
    <row r="613" spans="2:17" x14ac:dyDescent="0.35">
      <c r="B613" s="71">
        <v>612</v>
      </c>
      <c r="C613" s="24" t="s">
        <v>647</v>
      </c>
      <c r="D613" s="1">
        <v>150</v>
      </c>
      <c r="E613" s="1">
        <v>2</v>
      </c>
      <c r="F613" s="1">
        <v>30</v>
      </c>
      <c r="G613" s="14">
        <v>2</v>
      </c>
      <c r="H613" s="4">
        <v>40</v>
      </c>
      <c r="I613" s="1">
        <v>40</v>
      </c>
      <c r="J613" s="30">
        <v>0</v>
      </c>
      <c r="K613" s="67">
        <v>4.8922945838421503</v>
      </c>
      <c r="L613" s="26"/>
      <c r="P613">
        <f>Table135323316[[#This Row],[UB]]-Table135323316[[#This Row],[LB_swap]]</f>
        <v>0</v>
      </c>
      <c r="Q613">
        <f t="shared" si="9"/>
        <v>0</v>
      </c>
    </row>
    <row r="614" spans="2:17" x14ac:dyDescent="0.35">
      <c r="B614" s="71">
        <v>613</v>
      </c>
      <c r="C614" s="24" t="s">
        <v>648</v>
      </c>
      <c r="D614" s="1">
        <v>150</v>
      </c>
      <c r="E614" s="1">
        <v>2</v>
      </c>
      <c r="F614" s="1">
        <v>30</v>
      </c>
      <c r="G614" s="14">
        <v>2</v>
      </c>
      <c r="H614" s="4">
        <v>40</v>
      </c>
      <c r="I614" s="1">
        <v>40</v>
      </c>
      <c r="J614" s="30">
        <v>0</v>
      </c>
      <c r="K614" s="67">
        <v>13.6055986825376</v>
      </c>
      <c r="L614" s="26"/>
      <c r="P614">
        <f>Table135323316[[#This Row],[UB]]-Table135323316[[#This Row],[LB_swap]]</f>
        <v>0</v>
      </c>
      <c r="Q614">
        <f t="shared" si="9"/>
        <v>0</v>
      </c>
    </row>
    <row r="615" spans="2:17" x14ac:dyDescent="0.35">
      <c r="B615" s="71">
        <v>614</v>
      </c>
      <c r="C615" s="24" t="s">
        <v>649</v>
      </c>
      <c r="D615" s="1">
        <v>150</v>
      </c>
      <c r="E615" s="1">
        <v>2</v>
      </c>
      <c r="F615" s="1">
        <v>30</v>
      </c>
      <c r="G615" s="14">
        <v>2</v>
      </c>
      <c r="H615" s="4">
        <v>37</v>
      </c>
      <c r="I615" s="1">
        <v>37</v>
      </c>
      <c r="J615" s="30">
        <v>0</v>
      </c>
      <c r="K615" s="67">
        <v>1.3067361507564701</v>
      </c>
      <c r="L615" s="26"/>
      <c r="P615">
        <f>Table135323316[[#This Row],[UB]]-Table135323316[[#This Row],[LB_swap]]</f>
        <v>0</v>
      </c>
      <c r="Q615">
        <f t="shared" si="9"/>
        <v>0</v>
      </c>
    </row>
    <row r="616" spans="2:17" x14ac:dyDescent="0.35">
      <c r="B616" s="71">
        <v>615</v>
      </c>
      <c r="C616" s="24" t="s">
        <v>650</v>
      </c>
      <c r="D616" s="1">
        <v>150</v>
      </c>
      <c r="E616" s="1">
        <v>2</v>
      </c>
      <c r="F616" s="1">
        <v>30</v>
      </c>
      <c r="G616" s="14">
        <v>2</v>
      </c>
      <c r="H616" s="4">
        <v>38</v>
      </c>
      <c r="I616" s="1">
        <v>38</v>
      </c>
      <c r="J616" s="30">
        <v>0</v>
      </c>
      <c r="K616" s="67">
        <v>5.2441635001450697</v>
      </c>
      <c r="L616" s="26"/>
      <c r="P616">
        <f>Table135323316[[#This Row],[UB]]-Table135323316[[#This Row],[LB_swap]]</f>
        <v>0</v>
      </c>
      <c r="Q616">
        <f t="shared" si="9"/>
        <v>0</v>
      </c>
    </row>
    <row r="617" spans="2:17" x14ac:dyDescent="0.35">
      <c r="B617" s="71">
        <v>616</v>
      </c>
      <c r="C617" s="24" t="s">
        <v>651</v>
      </c>
      <c r="D617" s="1">
        <v>150</v>
      </c>
      <c r="E617" s="1">
        <v>2</v>
      </c>
      <c r="F617" s="1">
        <v>30</v>
      </c>
      <c r="G617" s="14">
        <v>2</v>
      </c>
      <c r="H617" s="4">
        <v>38</v>
      </c>
      <c r="I617" s="1">
        <v>38</v>
      </c>
      <c r="J617" s="30">
        <v>0</v>
      </c>
      <c r="K617" s="67">
        <v>16.414702380076001</v>
      </c>
      <c r="L617" s="26"/>
      <c r="P617">
        <f>Table135323316[[#This Row],[UB]]-Table135323316[[#This Row],[LB_swap]]</f>
        <v>0</v>
      </c>
      <c r="Q617">
        <f t="shared" si="9"/>
        <v>0</v>
      </c>
    </row>
    <row r="618" spans="2:17" x14ac:dyDescent="0.35">
      <c r="B618" s="71">
        <v>617</v>
      </c>
      <c r="C618" s="24" t="s">
        <v>652</v>
      </c>
      <c r="D618" s="1">
        <v>150</v>
      </c>
      <c r="E618" s="1">
        <v>2</v>
      </c>
      <c r="F618" s="1">
        <v>30</v>
      </c>
      <c r="G618" s="14">
        <v>2</v>
      </c>
      <c r="H618" s="4">
        <v>38</v>
      </c>
      <c r="I618" s="1">
        <v>38</v>
      </c>
      <c r="J618" s="30">
        <v>0</v>
      </c>
      <c r="K618" s="67">
        <v>1.35169368050992</v>
      </c>
      <c r="L618" s="26"/>
      <c r="P618">
        <f>Table135323316[[#This Row],[UB]]-Table135323316[[#This Row],[LB_swap]]</f>
        <v>0</v>
      </c>
      <c r="Q618">
        <f t="shared" si="9"/>
        <v>0</v>
      </c>
    </row>
    <row r="619" spans="2:17" x14ac:dyDescent="0.35">
      <c r="B619" s="71">
        <v>618</v>
      </c>
      <c r="C619" s="24" t="s">
        <v>653</v>
      </c>
      <c r="D619" s="1">
        <v>150</v>
      </c>
      <c r="E619" s="1">
        <v>2</v>
      </c>
      <c r="F619" s="1">
        <v>30</v>
      </c>
      <c r="G619" s="14">
        <v>2</v>
      </c>
      <c r="H619" s="4">
        <v>41</v>
      </c>
      <c r="I619" s="1">
        <v>41</v>
      </c>
      <c r="J619" s="30">
        <v>0</v>
      </c>
      <c r="K619" s="67">
        <v>7.1467666570097199</v>
      </c>
      <c r="L619" s="26"/>
      <c r="P619">
        <f>Table135323316[[#This Row],[UB]]-Table135323316[[#This Row],[LB_swap]]</f>
        <v>0</v>
      </c>
      <c r="Q619">
        <f t="shared" si="9"/>
        <v>0</v>
      </c>
    </row>
    <row r="620" spans="2:17" x14ac:dyDescent="0.35">
      <c r="B620" s="71">
        <v>619</v>
      </c>
      <c r="C620" s="24" t="s">
        <v>654</v>
      </c>
      <c r="D620" s="1">
        <v>150</v>
      </c>
      <c r="E620" s="1">
        <v>2</v>
      </c>
      <c r="F620" s="1">
        <v>30</v>
      </c>
      <c r="G620" s="14">
        <v>2</v>
      </c>
      <c r="H620" s="4">
        <v>40</v>
      </c>
      <c r="I620" s="1">
        <v>40</v>
      </c>
      <c r="J620" s="30">
        <v>0</v>
      </c>
      <c r="K620" s="67">
        <v>110.012740554288</v>
      </c>
      <c r="L620" s="26"/>
      <c r="P620">
        <f>Table135323316[[#This Row],[UB]]-Table135323316[[#This Row],[LB_swap]]</f>
        <v>0</v>
      </c>
      <c r="Q620">
        <f t="shared" si="9"/>
        <v>0</v>
      </c>
    </row>
    <row r="621" spans="2:17" x14ac:dyDescent="0.35">
      <c r="B621" s="71">
        <v>620</v>
      </c>
      <c r="C621" s="24" t="s">
        <v>655</v>
      </c>
      <c r="D621" s="1">
        <v>150</v>
      </c>
      <c r="E621" s="1">
        <v>2</v>
      </c>
      <c r="F621" s="1">
        <v>30</v>
      </c>
      <c r="G621" s="14">
        <v>2</v>
      </c>
      <c r="H621" s="4">
        <v>41</v>
      </c>
      <c r="I621" s="1">
        <v>41</v>
      </c>
      <c r="J621" s="30">
        <v>0</v>
      </c>
      <c r="K621" s="67">
        <v>18.172068571671801</v>
      </c>
      <c r="L621" s="26"/>
      <c r="P621">
        <f>Table135323316[[#This Row],[UB]]-Table135323316[[#This Row],[LB_swap]]</f>
        <v>0</v>
      </c>
      <c r="Q621">
        <f t="shared" si="9"/>
        <v>0</v>
      </c>
    </row>
    <row r="622" spans="2:17" x14ac:dyDescent="0.35">
      <c r="B622" s="71">
        <v>621</v>
      </c>
      <c r="C622" s="24" t="s">
        <v>656</v>
      </c>
      <c r="D622" s="1">
        <v>150</v>
      </c>
      <c r="E622" s="1">
        <v>2</v>
      </c>
      <c r="F622" s="1">
        <v>30</v>
      </c>
      <c r="G622" s="14">
        <v>4</v>
      </c>
      <c r="H622" s="4">
        <v>66</v>
      </c>
      <c r="I622" s="1">
        <v>66</v>
      </c>
      <c r="J622" s="30">
        <v>0</v>
      </c>
      <c r="K622" s="67">
        <v>9.6099682599306107</v>
      </c>
      <c r="L622" s="26"/>
      <c r="P622">
        <f>Table135323316[[#This Row],[UB]]-Table135323316[[#This Row],[LB_swap]]</f>
        <v>0</v>
      </c>
      <c r="Q622">
        <f t="shared" si="9"/>
        <v>0</v>
      </c>
    </row>
    <row r="623" spans="2:17" x14ac:dyDescent="0.35">
      <c r="B623" s="71">
        <v>622</v>
      </c>
      <c r="C623" s="24" t="s">
        <v>657</v>
      </c>
      <c r="D623" s="1">
        <v>150</v>
      </c>
      <c r="E623" s="1">
        <v>2</v>
      </c>
      <c r="F623" s="1">
        <v>30</v>
      </c>
      <c r="G623" s="14">
        <v>4</v>
      </c>
      <c r="H623" s="4">
        <v>71</v>
      </c>
      <c r="I623" s="1">
        <v>70</v>
      </c>
      <c r="J623" s="30">
        <v>2.3745193580061101E-2</v>
      </c>
      <c r="K623" s="67">
        <v>605.00771133601597</v>
      </c>
      <c r="L623" s="26"/>
      <c r="P623">
        <f>Table135323316[[#This Row],[UB]]-Table135323316[[#This Row],[LB_swap]]</f>
        <v>1</v>
      </c>
      <c r="Q623">
        <f t="shared" si="9"/>
        <v>0</v>
      </c>
    </row>
    <row r="624" spans="2:17" x14ac:dyDescent="0.35">
      <c r="B624" s="71">
        <v>623</v>
      </c>
      <c r="C624" s="24" t="s">
        <v>658</v>
      </c>
      <c r="D624" s="1">
        <v>150</v>
      </c>
      <c r="E624" s="1">
        <v>2</v>
      </c>
      <c r="F624" s="1">
        <v>30</v>
      </c>
      <c r="G624" s="14">
        <v>4</v>
      </c>
      <c r="H624" s="4">
        <v>66</v>
      </c>
      <c r="I624" s="1">
        <v>66</v>
      </c>
      <c r="J624" s="30">
        <v>0</v>
      </c>
      <c r="K624" s="67">
        <v>11.095638340339001</v>
      </c>
      <c r="L624" s="26"/>
      <c r="P624">
        <f>Table135323316[[#This Row],[UB]]-Table135323316[[#This Row],[LB_swap]]</f>
        <v>0</v>
      </c>
      <c r="Q624">
        <f t="shared" si="9"/>
        <v>0</v>
      </c>
    </row>
    <row r="625" spans="2:17" x14ac:dyDescent="0.35">
      <c r="B625" s="71">
        <v>624</v>
      </c>
      <c r="C625" s="24" t="s">
        <v>659</v>
      </c>
      <c r="D625" s="1">
        <v>150</v>
      </c>
      <c r="E625" s="1">
        <v>2</v>
      </c>
      <c r="F625" s="1">
        <v>30</v>
      </c>
      <c r="G625" s="14">
        <v>4</v>
      </c>
      <c r="H625" s="4">
        <v>63</v>
      </c>
      <c r="I625" s="1">
        <v>63</v>
      </c>
      <c r="J625" s="30">
        <v>0</v>
      </c>
      <c r="K625" s="67">
        <v>33.711152611300299</v>
      </c>
      <c r="L625" s="26"/>
      <c r="P625">
        <f>Table135323316[[#This Row],[UB]]-Table135323316[[#This Row],[LB_swap]]</f>
        <v>0</v>
      </c>
      <c r="Q625">
        <f t="shared" si="9"/>
        <v>0</v>
      </c>
    </row>
    <row r="626" spans="2:17" x14ac:dyDescent="0.35">
      <c r="B626" s="71">
        <v>625</v>
      </c>
      <c r="C626" s="24" t="s">
        <v>660</v>
      </c>
      <c r="D626" s="1">
        <v>150</v>
      </c>
      <c r="E626" s="1">
        <v>2</v>
      </c>
      <c r="F626" s="1">
        <v>30</v>
      </c>
      <c r="G626" s="14">
        <v>4</v>
      </c>
      <c r="H626" s="4">
        <v>65</v>
      </c>
      <c r="I626" s="1">
        <v>65</v>
      </c>
      <c r="J626" s="30">
        <v>0</v>
      </c>
      <c r="K626" s="67">
        <v>20.356174588203402</v>
      </c>
      <c r="L626" s="26"/>
      <c r="P626">
        <f>Table135323316[[#This Row],[UB]]-Table135323316[[#This Row],[LB_swap]]</f>
        <v>0</v>
      </c>
      <c r="Q626">
        <f t="shared" si="9"/>
        <v>0</v>
      </c>
    </row>
    <row r="627" spans="2:17" ht="15" thickBot="1" x14ac:dyDescent="0.4">
      <c r="B627" s="71">
        <v>626</v>
      </c>
      <c r="C627" s="24" t="s">
        <v>661</v>
      </c>
      <c r="D627" s="1">
        <v>150</v>
      </c>
      <c r="E627" s="1">
        <v>2</v>
      </c>
      <c r="F627" s="1">
        <v>30</v>
      </c>
      <c r="G627" s="14">
        <v>4</v>
      </c>
      <c r="H627" s="4">
        <v>69</v>
      </c>
      <c r="I627" s="1">
        <v>68</v>
      </c>
      <c r="J627" s="30">
        <v>1.47058823529411E-2</v>
      </c>
      <c r="K627" s="67">
        <v>615.28923621214904</v>
      </c>
      <c r="L627" s="26"/>
      <c r="P627">
        <f>Table135323316[[#This Row],[UB]]-Table135323316[[#This Row],[LB_swap]]</f>
        <v>1</v>
      </c>
      <c r="Q627">
        <f t="shared" si="9"/>
        <v>0</v>
      </c>
    </row>
    <row r="628" spans="2:17" ht="16" thickBot="1" x14ac:dyDescent="0.4">
      <c r="B628" s="71">
        <v>627</v>
      </c>
      <c r="C628" s="24" t="s">
        <v>662</v>
      </c>
      <c r="D628" s="1">
        <v>150</v>
      </c>
      <c r="E628" s="1">
        <v>2</v>
      </c>
      <c r="F628" s="1">
        <v>30</v>
      </c>
      <c r="G628" s="14">
        <v>4</v>
      </c>
      <c r="H628" s="4">
        <v>69</v>
      </c>
      <c r="I628" s="1">
        <v>68</v>
      </c>
      <c r="J628" s="30">
        <v>1.47058823529411E-2</v>
      </c>
      <c r="K628" s="67">
        <v>600.15355746447995</v>
      </c>
      <c r="L628" s="26"/>
      <c r="M628" s="17" t="s">
        <v>191</v>
      </c>
      <c r="N628" s="18" t="s">
        <v>192</v>
      </c>
      <c r="O628" s="20" t="s">
        <v>193</v>
      </c>
      <c r="P628">
        <f>Table135323316[[#This Row],[UB]]-Table135323316[[#This Row],[LB_swap]]</f>
        <v>1</v>
      </c>
      <c r="Q628">
        <f t="shared" si="9"/>
        <v>0</v>
      </c>
    </row>
    <row r="629" spans="2:17" ht="19" thickBot="1" x14ac:dyDescent="0.5">
      <c r="B629" s="71">
        <v>628</v>
      </c>
      <c r="C629" s="24" t="s">
        <v>663</v>
      </c>
      <c r="D629" s="1">
        <v>150</v>
      </c>
      <c r="E629" s="1">
        <v>2</v>
      </c>
      <c r="F629" s="1">
        <v>30</v>
      </c>
      <c r="G629" s="14">
        <v>4</v>
      </c>
      <c r="H629" s="4">
        <v>68</v>
      </c>
      <c r="I629" s="1">
        <v>67</v>
      </c>
      <c r="J629" s="30">
        <v>1.4925373134328301E-2</v>
      </c>
      <c r="K629" s="67">
        <v>607.93627806007805</v>
      </c>
      <c r="L629" s="26"/>
      <c r="M629" s="7">
        <f>COUNTIF(J542:J631,"=0")</f>
        <v>78</v>
      </c>
      <c r="N629" s="29">
        <f>AVERAGE(J542:J631)</f>
        <v>2.2392771385748812E-3</v>
      </c>
      <c r="O629" s="111">
        <f>AVERAGE(K542:K631)</f>
        <v>91.991588066414749</v>
      </c>
      <c r="P629">
        <f>Table135323316[[#This Row],[UB]]-Table135323316[[#This Row],[LB_swap]]</f>
        <v>1</v>
      </c>
      <c r="Q629">
        <f t="shared" si="9"/>
        <v>0</v>
      </c>
    </row>
    <row r="630" spans="2:17" ht="19" thickBot="1" x14ac:dyDescent="0.5">
      <c r="B630" s="71">
        <v>629</v>
      </c>
      <c r="C630" s="24" t="s">
        <v>664</v>
      </c>
      <c r="D630" s="1">
        <v>150</v>
      </c>
      <c r="E630" s="1">
        <v>2</v>
      </c>
      <c r="F630" s="1">
        <v>30</v>
      </c>
      <c r="G630" s="14">
        <v>4</v>
      </c>
      <c r="H630" s="4">
        <v>68</v>
      </c>
      <c r="I630" s="1">
        <v>68</v>
      </c>
      <c r="J630" s="30">
        <v>0</v>
      </c>
      <c r="K630" s="67">
        <v>16.918763557448901</v>
      </c>
      <c r="L630" s="26"/>
      <c r="M630" s="7"/>
      <c r="N630" s="29">
        <f>AVERAGEIF(J542:J631,"&gt;0")</f>
        <v>1.679457853931161E-2</v>
      </c>
      <c r="O630" s="112">
        <f>AVERAGEIF(J542:J631,"=0",K542:K631)</f>
        <v>12.403219489547842</v>
      </c>
      <c r="P630">
        <f>Table135323316[[#This Row],[UB]]-Table135323316[[#This Row],[LB_swap]]</f>
        <v>0</v>
      </c>
      <c r="Q630">
        <f t="shared" si="9"/>
        <v>0</v>
      </c>
    </row>
    <row r="631" spans="2:17" ht="19" thickBot="1" x14ac:dyDescent="0.5">
      <c r="B631" s="71">
        <v>630</v>
      </c>
      <c r="C631" s="25" t="s">
        <v>665</v>
      </c>
      <c r="D631" s="15">
        <v>150</v>
      </c>
      <c r="E631" s="15">
        <v>2</v>
      </c>
      <c r="F631" s="15">
        <v>30</v>
      </c>
      <c r="G631" s="16">
        <v>4</v>
      </c>
      <c r="H631" s="6">
        <v>74</v>
      </c>
      <c r="I631" s="15">
        <v>72</v>
      </c>
      <c r="J631" s="57">
        <v>2.77777777777777E-2</v>
      </c>
      <c r="K631" s="68">
        <v>605.23913457803405</v>
      </c>
      <c r="L631" s="26"/>
      <c r="M631" s="92" t="s">
        <v>197</v>
      </c>
      <c r="N631" s="93">
        <f>MAX(J542:J631)</f>
        <v>2.77777777777777E-2</v>
      </c>
      <c r="O631" s="113"/>
      <c r="P631">
        <f>Table135323316[[#This Row],[UB]]-Table135323316[[#This Row],[LB_swap]]</f>
        <v>2</v>
      </c>
      <c r="Q631">
        <f t="shared" si="9"/>
        <v>0</v>
      </c>
    </row>
    <row r="632" spans="2:17" x14ac:dyDescent="0.35">
      <c r="B632" s="71">
        <v>631</v>
      </c>
      <c r="C632" s="24" t="s">
        <v>666</v>
      </c>
      <c r="D632" s="1">
        <v>150</v>
      </c>
      <c r="E632" s="1">
        <v>5</v>
      </c>
      <c r="F632" s="1">
        <v>10</v>
      </c>
      <c r="G632" s="14">
        <v>1</v>
      </c>
      <c r="H632" s="5">
        <v>20</v>
      </c>
      <c r="I632" s="12">
        <v>20</v>
      </c>
      <c r="J632" s="58">
        <v>0</v>
      </c>
      <c r="K632" s="66">
        <v>0.98059123195707798</v>
      </c>
      <c r="L632" s="26"/>
      <c r="P632">
        <f>Table135323316[[#This Row],[UB]]-Table135323316[[#This Row],[LB_swap]]</f>
        <v>0</v>
      </c>
      <c r="Q632">
        <f t="shared" si="9"/>
        <v>0</v>
      </c>
    </row>
    <row r="633" spans="2:17" x14ac:dyDescent="0.35">
      <c r="B633" s="71">
        <v>632</v>
      </c>
      <c r="C633" s="24" t="s">
        <v>667</v>
      </c>
      <c r="D633" s="1">
        <v>150</v>
      </c>
      <c r="E633" s="1">
        <v>5</v>
      </c>
      <c r="F633" s="1">
        <v>10</v>
      </c>
      <c r="G633" s="14">
        <v>1</v>
      </c>
      <c r="H633" s="4">
        <v>21</v>
      </c>
      <c r="I633" s="1">
        <v>21</v>
      </c>
      <c r="J633" s="30">
        <v>0</v>
      </c>
      <c r="K633" s="67">
        <v>1.1769925206899601</v>
      </c>
      <c r="L633" s="26"/>
      <c r="P633">
        <f>Table135323316[[#This Row],[UB]]-Table135323316[[#This Row],[LB_swap]]</f>
        <v>0</v>
      </c>
      <c r="Q633">
        <f t="shared" si="9"/>
        <v>0</v>
      </c>
    </row>
    <row r="634" spans="2:17" x14ac:dyDescent="0.35">
      <c r="B634" s="71">
        <v>633</v>
      </c>
      <c r="C634" s="24" t="s">
        <v>668</v>
      </c>
      <c r="D634" s="1">
        <v>150</v>
      </c>
      <c r="E634" s="1">
        <v>5</v>
      </c>
      <c r="F634" s="1">
        <v>10</v>
      </c>
      <c r="G634" s="14">
        <v>1</v>
      </c>
      <c r="H634" s="4">
        <v>20</v>
      </c>
      <c r="I634" s="1">
        <v>20</v>
      </c>
      <c r="J634" s="30">
        <v>0</v>
      </c>
      <c r="K634" s="67">
        <v>1.02595634944736</v>
      </c>
      <c r="L634" s="26"/>
      <c r="P634">
        <f>Table135323316[[#This Row],[UB]]-Table135323316[[#This Row],[LB_swap]]</f>
        <v>0</v>
      </c>
      <c r="Q634">
        <f t="shared" si="9"/>
        <v>0</v>
      </c>
    </row>
    <row r="635" spans="2:17" x14ac:dyDescent="0.35">
      <c r="B635" s="71">
        <v>634</v>
      </c>
      <c r="C635" s="24" t="s">
        <v>669</v>
      </c>
      <c r="D635" s="1">
        <v>150</v>
      </c>
      <c r="E635" s="1">
        <v>5</v>
      </c>
      <c r="F635" s="1">
        <v>10</v>
      </c>
      <c r="G635" s="14">
        <v>1</v>
      </c>
      <c r="H635" s="4">
        <v>21</v>
      </c>
      <c r="I635" s="1">
        <v>21</v>
      </c>
      <c r="J635" s="30">
        <v>0</v>
      </c>
      <c r="K635" s="67">
        <v>0.96298747882246905</v>
      </c>
      <c r="L635" s="26"/>
      <c r="P635">
        <f>Table135323316[[#This Row],[UB]]-Table135323316[[#This Row],[LB_swap]]</f>
        <v>0</v>
      </c>
      <c r="Q635">
        <f t="shared" si="9"/>
        <v>0</v>
      </c>
    </row>
    <row r="636" spans="2:17" x14ac:dyDescent="0.35">
      <c r="B636" s="71">
        <v>635</v>
      </c>
      <c r="C636" s="24" t="s">
        <v>670</v>
      </c>
      <c r="D636" s="1">
        <v>150</v>
      </c>
      <c r="E636" s="1">
        <v>5</v>
      </c>
      <c r="F636" s="1">
        <v>10</v>
      </c>
      <c r="G636" s="14">
        <v>1</v>
      </c>
      <c r="H636" s="4">
        <v>21</v>
      </c>
      <c r="I636" s="1">
        <v>21</v>
      </c>
      <c r="J636" s="30">
        <v>0</v>
      </c>
      <c r="K636" s="67">
        <v>0.92929023690521695</v>
      </c>
      <c r="L636" s="26"/>
      <c r="P636">
        <f>Table135323316[[#This Row],[UB]]-Table135323316[[#This Row],[LB_swap]]</f>
        <v>0</v>
      </c>
      <c r="Q636">
        <f t="shared" si="9"/>
        <v>0</v>
      </c>
    </row>
    <row r="637" spans="2:17" x14ac:dyDescent="0.35">
      <c r="B637" s="71">
        <v>636</v>
      </c>
      <c r="C637" s="24" t="s">
        <v>671</v>
      </c>
      <c r="D637" s="1">
        <v>150</v>
      </c>
      <c r="E637" s="1">
        <v>5</v>
      </c>
      <c r="F637" s="1">
        <v>10</v>
      </c>
      <c r="G637" s="14">
        <v>1</v>
      </c>
      <c r="H637" s="4">
        <v>20</v>
      </c>
      <c r="I637" s="1">
        <v>20</v>
      </c>
      <c r="J637" s="30">
        <v>0</v>
      </c>
      <c r="K637" s="67">
        <v>0.90609206631779604</v>
      </c>
      <c r="L637" s="26"/>
      <c r="P637">
        <f>Table135323316[[#This Row],[UB]]-Table135323316[[#This Row],[LB_swap]]</f>
        <v>0</v>
      </c>
      <c r="Q637">
        <f t="shared" si="9"/>
        <v>0</v>
      </c>
    </row>
    <row r="638" spans="2:17" x14ac:dyDescent="0.35">
      <c r="B638" s="71">
        <v>637</v>
      </c>
      <c r="C638" s="24" t="s">
        <v>672</v>
      </c>
      <c r="D638" s="1">
        <v>150</v>
      </c>
      <c r="E638" s="1">
        <v>5</v>
      </c>
      <c r="F638" s="1">
        <v>10</v>
      </c>
      <c r="G638" s="14">
        <v>1</v>
      </c>
      <c r="H638" s="4">
        <v>20</v>
      </c>
      <c r="I638" s="1">
        <v>20</v>
      </c>
      <c r="J638" s="30">
        <v>0</v>
      </c>
      <c r="K638" s="67">
        <v>1.0744441300630501</v>
      </c>
      <c r="L638" s="26"/>
      <c r="P638">
        <f>Table135323316[[#This Row],[UB]]-Table135323316[[#This Row],[LB_swap]]</f>
        <v>0</v>
      </c>
      <c r="Q638">
        <f t="shared" si="9"/>
        <v>0</v>
      </c>
    </row>
    <row r="639" spans="2:17" x14ac:dyDescent="0.35">
      <c r="B639" s="71">
        <v>638</v>
      </c>
      <c r="C639" s="24" t="s">
        <v>673</v>
      </c>
      <c r="D639" s="1">
        <v>150</v>
      </c>
      <c r="E639" s="1">
        <v>5</v>
      </c>
      <c r="F639" s="1">
        <v>10</v>
      </c>
      <c r="G639" s="14">
        <v>1</v>
      </c>
      <c r="H639" s="4">
        <v>19</v>
      </c>
      <c r="I639" s="1">
        <v>19</v>
      </c>
      <c r="J639" s="30">
        <v>0</v>
      </c>
      <c r="K639" s="67">
        <v>0.87322006374597505</v>
      </c>
      <c r="L639" s="26"/>
      <c r="P639">
        <f>Table135323316[[#This Row],[UB]]-Table135323316[[#This Row],[LB_swap]]</f>
        <v>0</v>
      </c>
      <c r="Q639">
        <f t="shared" si="9"/>
        <v>0</v>
      </c>
    </row>
    <row r="640" spans="2:17" x14ac:dyDescent="0.35">
      <c r="B640" s="71">
        <v>639</v>
      </c>
      <c r="C640" s="24" t="s">
        <v>674</v>
      </c>
      <c r="D640" s="1">
        <v>150</v>
      </c>
      <c r="E640" s="1">
        <v>5</v>
      </c>
      <c r="F640" s="1">
        <v>10</v>
      </c>
      <c r="G640" s="14">
        <v>1</v>
      </c>
      <c r="H640" s="4">
        <v>21</v>
      </c>
      <c r="I640" s="1">
        <v>21</v>
      </c>
      <c r="J640" s="30">
        <v>0</v>
      </c>
      <c r="K640" s="67">
        <v>1.0222087912261399</v>
      </c>
      <c r="L640" s="26"/>
      <c r="P640">
        <f>Table135323316[[#This Row],[UB]]-Table135323316[[#This Row],[LB_swap]]</f>
        <v>0</v>
      </c>
      <c r="Q640">
        <f t="shared" si="9"/>
        <v>0</v>
      </c>
    </row>
    <row r="641" spans="2:17" x14ac:dyDescent="0.35">
      <c r="B641" s="71">
        <v>640</v>
      </c>
      <c r="C641" s="24" t="s">
        <v>675</v>
      </c>
      <c r="D641" s="1">
        <v>150</v>
      </c>
      <c r="E641" s="1">
        <v>5</v>
      </c>
      <c r="F641" s="1">
        <v>10</v>
      </c>
      <c r="G641" s="14">
        <v>1</v>
      </c>
      <c r="H641" s="4">
        <v>21</v>
      </c>
      <c r="I641" s="1">
        <v>21</v>
      </c>
      <c r="J641" s="30">
        <v>0</v>
      </c>
      <c r="K641" s="67">
        <v>0.96961880847811699</v>
      </c>
      <c r="L641" s="26"/>
      <c r="P641">
        <f>Table135323316[[#This Row],[UB]]-Table135323316[[#This Row],[LB_swap]]</f>
        <v>0</v>
      </c>
      <c r="Q641">
        <f t="shared" si="9"/>
        <v>0</v>
      </c>
    </row>
    <row r="642" spans="2:17" x14ac:dyDescent="0.35">
      <c r="B642" s="71">
        <v>641</v>
      </c>
      <c r="C642" s="24" t="s">
        <v>676</v>
      </c>
      <c r="D642" s="1">
        <v>150</v>
      </c>
      <c r="E642" s="1">
        <v>5</v>
      </c>
      <c r="F642" s="1">
        <v>10</v>
      </c>
      <c r="G642" s="14">
        <v>2</v>
      </c>
      <c r="H642" s="4">
        <v>40</v>
      </c>
      <c r="I642" s="1">
        <v>40</v>
      </c>
      <c r="J642" s="30">
        <v>0</v>
      </c>
      <c r="K642" s="67">
        <v>4.5606068503111601</v>
      </c>
      <c r="L642" s="26"/>
      <c r="P642">
        <f>Table135323316[[#This Row],[UB]]-Table135323316[[#This Row],[LB_swap]]</f>
        <v>0</v>
      </c>
      <c r="Q642">
        <f t="shared" si="9"/>
        <v>0</v>
      </c>
    </row>
    <row r="643" spans="2:17" x14ac:dyDescent="0.35">
      <c r="B643" s="71">
        <v>642</v>
      </c>
      <c r="C643" s="24" t="s">
        <v>677</v>
      </c>
      <c r="D643" s="1">
        <v>150</v>
      </c>
      <c r="E643" s="1">
        <v>5</v>
      </c>
      <c r="F643" s="1">
        <v>10</v>
      </c>
      <c r="G643" s="14">
        <v>2</v>
      </c>
      <c r="H643" s="4">
        <v>41</v>
      </c>
      <c r="I643" s="1">
        <v>41</v>
      </c>
      <c r="J643" s="30">
        <v>0</v>
      </c>
      <c r="K643" s="67">
        <v>4.03917074948549</v>
      </c>
      <c r="L643" s="26"/>
      <c r="P643">
        <f>Table135323316[[#This Row],[UB]]-Table135323316[[#This Row],[LB_swap]]</f>
        <v>0</v>
      </c>
      <c r="Q643">
        <f t="shared" ref="Q643:Q706" si="10">IF(P643&gt;2,1,0)</f>
        <v>0</v>
      </c>
    </row>
    <row r="644" spans="2:17" x14ac:dyDescent="0.35">
      <c r="B644" s="71">
        <v>643</v>
      </c>
      <c r="C644" s="24" t="s">
        <v>678</v>
      </c>
      <c r="D644" s="1">
        <v>150</v>
      </c>
      <c r="E644" s="1">
        <v>5</v>
      </c>
      <c r="F644" s="1">
        <v>10</v>
      </c>
      <c r="G644" s="14">
        <v>2</v>
      </c>
      <c r="H644" s="4">
        <v>40</v>
      </c>
      <c r="I644" s="1">
        <v>40</v>
      </c>
      <c r="J644" s="30">
        <v>0</v>
      </c>
      <c r="K644" s="67">
        <v>5.4442046564072299</v>
      </c>
      <c r="L644" s="26"/>
      <c r="P644">
        <f>Table135323316[[#This Row],[UB]]-Table135323316[[#This Row],[LB_swap]]</f>
        <v>0</v>
      </c>
      <c r="Q644">
        <f t="shared" si="10"/>
        <v>0</v>
      </c>
    </row>
    <row r="645" spans="2:17" x14ac:dyDescent="0.35">
      <c r="B645" s="71">
        <v>644</v>
      </c>
      <c r="C645" s="24" t="s">
        <v>679</v>
      </c>
      <c r="D645" s="1">
        <v>150</v>
      </c>
      <c r="E645" s="1">
        <v>5</v>
      </c>
      <c r="F645" s="1">
        <v>10</v>
      </c>
      <c r="G645" s="14">
        <v>2</v>
      </c>
      <c r="H645" s="4">
        <v>39</v>
      </c>
      <c r="I645" s="1">
        <v>39</v>
      </c>
      <c r="J645" s="30">
        <v>0</v>
      </c>
      <c r="K645" s="67">
        <v>5.1242289543151802</v>
      </c>
      <c r="L645" s="26"/>
      <c r="P645">
        <f>Table135323316[[#This Row],[UB]]-Table135323316[[#This Row],[LB_swap]]</f>
        <v>0</v>
      </c>
      <c r="Q645">
        <f t="shared" si="10"/>
        <v>0</v>
      </c>
    </row>
    <row r="646" spans="2:17" x14ac:dyDescent="0.35">
      <c r="B646" s="71">
        <v>645</v>
      </c>
      <c r="C646" s="24" t="s">
        <v>680</v>
      </c>
      <c r="D646" s="1">
        <v>150</v>
      </c>
      <c r="E646" s="1">
        <v>5</v>
      </c>
      <c r="F646" s="1">
        <v>10</v>
      </c>
      <c r="G646" s="14">
        <v>2</v>
      </c>
      <c r="H646" s="4">
        <v>42</v>
      </c>
      <c r="I646" s="1">
        <v>42</v>
      </c>
      <c r="J646" s="30">
        <v>0</v>
      </c>
      <c r="K646" s="67">
        <v>5.7147982083261004</v>
      </c>
      <c r="L646" s="26"/>
      <c r="P646">
        <f>Table135323316[[#This Row],[UB]]-Table135323316[[#This Row],[LB_swap]]</f>
        <v>0</v>
      </c>
      <c r="Q646">
        <f t="shared" si="10"/>
        <v>0</v>
      </c>
    </row>
    <row r="647" spans="2:17" x14ac:dyDescent="0.35">
      <c r="B647" s="71">
        <v>646</v>
      </c>
      <c r="C647" s="24" t="s">
        <v>681</v>
      </c>
      <c r="D647" s="1">
        <v>150</v>
      </c>
      <c r="E647" s="1">
        <v>5</v>
      </c>
      <c r="F647" s="1">
        <v>10</v>
      </c>
      <c r="G647" s="14">
        <v>2</v>
      </c>
      <c r="H647" s="4">
        <v>38</v>
      </c>
      <c r="I647" s="1">
        <v>38</v>
      </c>
      <c r="J647" s="30">
        <v>0</v>
      </c>
      <c r="K647" s="67">
        <v>3.4122601579874701</v>
      </c>
      <c r="L647" s="26"/>
      <c r="P647">
        <f>Table135323316[[#This Row],[UB]]-Table135323316[[#This Row],[LB_swap]]</f>
        <v>0</v>
      </c>
      <c r="Q647">
        <f t="shared" si="10"/>
        <v>0</v>
      </c>
    </row>
    <row r="648" spans="2:17" x14ac:dyDescent="0.35">
      <c r="B648" s="71">
        <v>647</v>
      </c>
      <c r="C648" s="24" t="s">
        <v>682</v>
      </c>
      <c r="D648" s="1">
        <v>150</v>
      </c>
      <c r="E648" s="1">
        <v>5</v>
      </c>
      <c r="F648" s="1">
        <v>10</v>
      </c>
      <c r="G648" s="14">
        <v>2</v>
      </c>
      <c r="H648" s="4">
        <v>39</v>
      </c>
      <c r="I648" s="1">
        <v>39</v>
      </c>
      <c r="J648" s="30">
        <v>0</v>
      </c>
      <c r="K648" s="67">
        <v>1.43655080907046</v>
      </c>
      <c r="L648" s="26"/>
      <c r="P648">
        <f>Table135323316[[#This Row],[UB]]-Table135323316[[#This Row],[LB_swap]]</f>
        <v>0</v>
      </c>
      <c r="Q648">
        <f t="shared" si="10"/>
        <v>0</v>
      </c>
    </row>
    <row r="649" spans="2:17" x14ac:dyDescent="0.35">
      <c r="B649" s="71">
        <v>648</v>
      </c>
      <c r="C649" s="24" t="s">
        <v>683</v>
      </c>
      <c r="D649" s="1">
        <v>150</v>
      </c>
      <c r="E649" s="1">
        <v>5</v>
      </c>
      <c r="F649" s="1">
        <v>10</v>
      </c>
      <c r="G649" s="14">
        <v>2</v>
      </c>
      <c r="H649" s="4">
        <v>38</v>
      </c>
      <c r="I649" s="1">
        <v>38</v>
      </c>
      <c r="J649" s="30">
        <v>0</v>
      </c>
      <c r="K649" s="67">
        <v>4.3130722157657102</v>
      </c>
      <c r="L649" s="26"/>
      <c r="P649">
        <f>Table135323316[[#This Row],[UB]]-Table135323316[[#This Row],[LB_swap]]</f>
        <v>0</v>
      </c>
      <c r="Q649">
        <f t="shared" si="10"/>
        <v>0</v>
      </c>
    </row>
    <row r="650" spans="2:17" x14ac:dyDescent="0.35">
      <c r="B650" s="71">
        <v>649</v>
      </c>
      <c r="C650" s="24" t="s">
        <v>684</v>
      </c>
      <c r="D650" s="1">
        <v>150</v>
      </c>
      <c r="E650" s="1">
        <v>5</v>
      </c>
      <c r="F650" s="1">
        <v>10</v>
      </c>
      <c r="G650" s="14">
        <v>2</v>
      </c>
      <c r="H650" s="4">
        <v>41</v>
      </c>
      <c r="I650" s="1">
        <v>41</v>
      </c>
      <c r="J650" s="30">
        <v>0</v>
      </c>
      <c r="K650" s="67">
        <v>4.1119463909417302</v>
      </c>
      <c r="L650" s="26"/>
      <c r="P650">
        <f>Table135323316[[#This Row],[UB]]-Table135323316[[#This Row],[LB_swap]]</f>
        <v>0</v>
      </c>
      <c r="Q650">
        <f t="shared" si="10"/>
        <v>0</v>
      </c>
    </row>
    <row r="651" spans="2:17" x14ac:dyDescent="0.35">
      <c r="B651" s="71">
        <v>650</v>
      </c>
      <c r="C651" s="24" t="s">
        <v>685</v>
      </c>
      <c r="D651" s="1">
        <v>150</v>
      </c>
      <c r="E651" s="1">
        <v>5</v>
      </c>
      <c r="F651" s="1">
        <v>10</v>
      </c>
      <c r="G651" s="14">
        <v>2</v>
      </c>
      <c r="H651" s="4">
        <v>38</v>
      </c>
      <c r="I651" s="1">
        <v>38</v>
      </c>
      <c r="J651" s="30">
        <v>0</v>
      </c>
      <c r="K651" s="67">
        <v>4.0991424918174699</v>
      </c>
      <c r="L651" s="26"/>
      <c r="P651">
        <f>Table135323316[[#This Row],[UB]]-Table135323316[[#This Row],[LB_swap]]</f>
        <v>0</v>
      </c>
      <c r="Q651">
        <f t="shared" si="10"/>
        <v>0</v>
      </c>
    </row>
    <row r="652" spans="2:17" x14ac:dyDescent="0.35">
      <c r="B652" s="71">
        <v>651</v>
      </c>
      <c r="C652" s="24" t="s">
        <v>686</v>
      </c>
      <c r="D652" s="1">
        <v>150</v>
      </c>
      <c r="E652" s="1">
        <v>5</v>
      </c>
      <c r="F652" s="1">
        <v>10</v>
      </c>
      <c r="G652" s="14">
        <v>4</v>
      </c>
      <c r="H652" s="4">
        <v>68</v>
      </c>
      <c r="I652" s="1">
        <v>67</v>
      </c>
      <c r="J652" s="30">
        <v>1.4925373134328301E-2</v>
      </c>
      <c r="K652" s="67">
        <v>605.46646685339499</v>
      </c>
      <c r="L652" s="26"/>
      <c r="P652">
        <f>Table135323316[[#This Row],[UB]]-Table135323316[[#This Row],[LB_swap]]</f>
        <v>1</v>
      </c>
      <c r="Q652">
        <f t="shared" si="10"/>
        <v>0</v>
      </c>
    </row>
    <row r="653" spans="2:17" x14ac:dyDescent="0.35">
      <c r="B653" s="71">
        <v>652</v>
      </c>
      <c r="C653" s="24" t="s">
        <v>687</v>
      </c>
      <c r="D653" s="1">
        <v>150</v>
      </c>
      <c r="E653" s="1">
        <v>5</v>
      </c>
      <c r="F653" s="1">
        <v>10</v>
      </c>
      <c r="G653" s="14">
        <v>4</v>
      </c>
      <c r="H653" s="4">
        <v>69</v>
      </c>
      <c r="I653" s="1">
        <v>69</v>
      </c>
      <c r="J653" s="30">
        <v>0</v>
      </c>
      <c r="K653" s="67">
        <v>44.405966565012903</v>
      </c>
      <c r="L653" s="26"/>
      <c r="P653">
        <f>Table135323316[[#This Row],[UB]]-Table135323316[[#This Row],[LB_swap]]</f>
        <v>0</v>
      </c>
      <c r="Q653">
        <f t="shared" si="10"/>
        <v>0</v>
      </c>
    </row>
    <row r="654" spans="2:17" x14ac:dyDescent="0.35">
      <c r="B654" s="71">
        <v>653</v>
      </c>
      <c r="C654" s="24" t="s">
        <v>688</v>
      </c>
      <c r="D654" s="1">
        <v>150</v>
      </c>
      <c r="E654" s="1">
        <v>5</v>
      </c>
      <c r="F654" s="1">
        <v>10</v>
      </c>
      <c r="G654" s="14">
        <v>4</v>
      </c>
      <c r="H654" s="4">
        <v>70</v>
      </c>
      <c r="I654" s="1">
        <v>69</v>
      </c>
      <c r="J654" s="30">
        <v>1.4492753623188401E-2</v>
      </c>
      <c r="K654" s="67">
        <v>606.20896376669396</v>
      </c>
      <c r="L654" s="26"/>
      <c r="P654">
        <f>Table135323316[[#This Row],[UB]]-Table135323316[[#This Row],[LB_swap]]</f>
        <v>1</v>
      </c>
      <c r="Q654">
        <f t="shared" si="10"/>
        <v>0</v>
      </c>
    </row>
    <row r="655" spans="2:17" x14ac:dyDescent="0.35">
      <c r="B655" s="71">
        <v>654</v>
      </c>
      <c r="C655" s="24" t="s">
        <v>689</v>
      </c>
      <c r="D655" s="1">
        <v>150</v>
      </c>
      <c r="E655" s="1">
        <v>5</v>
      </c>
      <c r="F655" s="1">
        <v>10</v>
      </c>
      <c r="G655" s="14">
        <v>4</v>
      </c>
      <c r="H655" s="4">
        <v>65</v>
      </c>
      <c r="I655" s="1">
        <v>64</v>
      </c>
      <c r="J655" s="30">
        <v>1.5625E-2</v>
      </c>
      <c r="K655" s="67">
        <v>604.07735334895494</v>
      </c>
      <c r="L655" s="26"/>
      <c r="P655">
        <f>Table135323316[[#This Row],[UB]]-Table135323316[[#This Row],[LB_swap]]</f>
        <v>1</v>
      </c>
      <c r="Q655">
        <f t="shared" si="10"/>
        <v>0</v>
      </c>
    </row>
    <row r="656" spans="2:17" x14ac:dyDescent="0.35">
      <c r="B656" s="71">
        <v>655</v>
      </c>
      <c r="C656" s="24" t="s">
        <v>690</v>
      </c>
      <c r="D656" s="1">
        <v>150</v>
      </c>
      <c r="E656" s="1">
        <v>5</v>
      </c>
      <c r="F656" s="1">
        <v>10</v>
      </c>
      <c r="G656" s="14">
        <v>4</v>
      </c>
      <c r="H656" s="4">
        <v>68</v>
      </c>
      <c r="I656" s="1">
        <v>68</v>
      </c>
      <c r="J656" s="30">
        <v>0</v>
      </c>
      <c r="K656" s="67">
        <v>83.393297186121302</v>
      </c>
      <c r="L656" s="26"/>
      <c r="P656">
        <f>Table135323316[[#This Row],[UB]]-Table135323316[[#This Row],[LB_swap]]</f>
        <v>0</v>
      </c>
      <c r="Q656">
        <f t="shared" si="10"/>
        <v>0</v>
      </c>
    </row>
    <row r="657" spans="2:17" x14ac:dyDescent="0.35">
      <c r="B657" s="71">
        <v>656</v>
      </c>
      <c r="C657" s="24" t="s">
        <v>691</v>
      </c>
      <c r="D657" s="1">
        <v>150</v>
      </c>
      <c r="E657" s="1">
        <v>5</v>
      </c>
      <c r="F657" s="1">
        <v>10</v>
      </c>
      <c r="G657" s="14">
        <v>4</v>
      </c>
      <c r="H657" s="4">
        <v>71</v>
      </c>
      <c r="I657" s="1">
        <v>71</v>
      </c>
      <c r="J657" s="30">
        <v>0</v>
      </c>
      <c r="K657" s="67">
        <v>40.178322844207202</v>
      </c>
      <c r="L657" s="26"/>
      <c r="P657">
        <f>Table135323316[[#This Row],[UB]]-Table135323316[[#This Row],[LB_swap]]</f>
        <v>0</v>
      </c>
      <c r="Q657">
        <f t="shared" si="10"/>
        <v>0</v>
      </c>
    </row>
    <row r="658" spans="2:17" x14ac:dyDescent="0.35">
      <c r="B658" s="71">
        <v>657</v>
      </c>
      <c r="C658" s="24" t="s">
        <v>692</v>
      </c>
      <c r="D658" s="1">
        <v>150</v>
      </c>
      <c r="E658" s="1">
        <v>5</v>
      </c>
      <c r="F658" s="1">
        <v>10</v>
      </c>
      <c r="G658" s="14">
        <v>4</v>
      </c>
      <c r="H658" s="4">
        <v>71</v>
      </c>
      <c r="I658" s="1">
        <v>71</v>
      </c>
      <c r="J658" s="30">
        <v>0</v>
      </c>
      <c r="K658" s="67">
        <v>31.881249282509</v>
      </c>
      <c r="L658" s="26"/>
      <c r="P658">
        <f>Table135323316[[#This Row],[UB]]-Table135323316[[#This Row],[LB_swap]]</f>
        <v>0</v>
      </c>
      <c r="Q658">
        <f t="shared" si="10"/>
        <v>0</v>
      </c>
    </row>
    <row r="659" spans="2:17" x14ac:dyDescent="0.35">
      <c r="B659" s="71">
        <v>658</v>
      </c>
      <c r="C659" s="24" t="s">
        <v>693</v>
      </c>
      <c r="D659" s="1">
        <v>150</v>
      </c>
      <c r="E659" s="1">
        <v>5</v>
      </c>
      <c r="F659" s="1">
        <v>10</v>
      </c>
      <c r="G659" s="14">
        <v>4</v>
      </c>
      <c r="H659" s="4">
        <v>68</v>
      </c>
      <c r="I659" s="1">
        <v>68</v>
      </c>
      <c r="J659" s="30">
        <v>0</v>
      </c>
      <c r="K659" s="67">
        <v>25.3083748649805</v>
      </c>
      <c r="L659" s="26"/>
      <c r="P659">
        <f>Table135323316[[#This Row],[UB]]-Table135323316[[#This Row],[LB_swap]]</f>
        <v>0</v>
      </c>
      <c r="Q659">
        <f t="shared" si="10"/>
        <v>0</v>
      </c>
    </row>
    <row r="660" spans="2:17" x14ac:dyDescent="0.35">
      <c r="B660" s="71">
        <v>659</v>
      </c>
      <c r="C660" s="24" t="s">
        <v>694</v>
      </c>
      <c r="D660" s="1">
        <v>150</v>
      </c>
      <c r="E660" s="1">
        <v>5</v>
      </c>
      <c r="F660" s="1">
        <v>10</v>
      </c>
      <c r="G660" s="14">
        <v>4</v>
      </c>
      <c r="H660" s="4">
        <v>68</v>
      </c>
      <c r="I660" s="1">
        <v>68</v>
      </c>
      <c r="J660" s="30">
        <v>0</v>
      </c>
      <c r="K660" s="67">
        <v>75.027104150503803</v>
      </c>
      <c r="L660" s="26"/>
      <c r="P660">
        <f>Table135323316[[#This Row],[UB]]-Table135323316[[#This Row],[LB_swap]]</f>
        <v>0</v>
      </c>
      <c r="Q660">
        <f t="shared" si="10"/>
        <v>0</v>
      </c>
    </row>
    <row r="661" spans="2:17" x14ac:dyDescent="0.35">
      <c r="B661" s="71">
        <v>660</v>
      </c>
      <c r="C661" s="24" t="s">
        <v>695</v>
      </c>
      <c r="D661" s="1">
        <v>150</v>
      </c>
      <c r="E661" s="1">
        <v>5</v>
      </c>
      <c r="F661" s="1">
        <v>10</v>
      </c>
      <c r="G661" s="14">
        <v>4</v>
      </c>
      <c r="H661" s="4">
        <v>65</v>
      </c>
      <c r="I661" s="1">
        <v>64</v>
      </c>
      <c r="J661" s="30">
        <v>1.5625E-2</v>
      </c>
      <c r="K661" s="67">
        <v>607.54145245626501</v>
      </c>
      <c r="L661" s="26"/>
      <c r="P661">
        <f>Table135323316[[#This Row],[UB]]-Table135323316[[#This Row],[LB_swap]]</f>
        <v>1</v>
      </c>
      <c r="Q661">
        <f t="shared" si="10"/>
        <v>0</v>
      </c>
    </row>
    <row r="662" spans="2:17" x14ac:dyDescent="0.35">
      <c r="B662" s="71">
        <v>661</v>
      </c>
      <c r="C662" s="24" t="s">
        <v>696</v>
      </c>
      <c r="D662" s="1">
        <v>150</v>
      </c>
      <c r="E662" s="1">
        <v>5</v>
      </c>
      <c r="F662" s="1">
        <v>20</v>
      </c>
      <c r="G662" s="14">
        <v>1</v>
      </c>
      <c r="H662" s="4">
        <v>20</v>
      </c>
      <c r="I662" s="1">
        <v>20</v>
      </c>
      <c r="J662" s="30">
        <v>0</v>
      </c>
      <c r="K662" s="67">
        <v>1.2367084249853999</v>
      </c>
      <c r="L662" s="26"/>
      <c r="P662">
        <f>Table135323316[[#This Row],[UB]]-Table135323316[[#This Row],[LB_swap]]</f>
        <v>0</v>
      </c>
      <c r="Q662">
        <f t="shared" si="10"/>
        <v>0</v>
      </c>
    </row>
    <row r="663" spans="2:17" x14ac:dyDescent="0.35">
      <c r="B663" s="71">
        <v>662</v>
      </c>
      <c r="C663" s="24" t="s">
        <v>697</v>
      </c>
      <c r="D663" s="1">
        <v>150</v>
      </c>
      <c r="E663" s="1">
        <v>5</v>
      </c>
      <c r="F663" s="1">
        <v>20</v>
      </c>
      <c r="G663" s="14">
        <v>1</v>
      </c>
      <c r="H663" s="4">
        <v>20</v>
      </c>
      <c r="I663" s="1">
        <v>20</v>
      </c>
      <c r="J663" s="30">
        <v>0</v>
      </c>
      <c r="K663" s="67">
        <v>1.0752593502402299</v>
      </c>
      <c r="L663" s="26"/>
      <c r="P663">
        <f>Table135323316[[#This Row],[UB]]-Table135323316[[#This Row],[LB_swap]]</f>
        <v>0</v>
      </c>
      <c r="Q663">
        <f t="shared" si="10"/>
        <v>0</v>
      </c>
    </row>
    <row r="664" spans="2:17" x14ac:dyDescent="0.35">
      <c r="B664" s="71">
        <v>663</v>
      </c>
      <c r="C664" s="24" t="s">
        <v>698</v>
      </c>
      <c r="D664" s="1">
        <v>150</v>
      </c>
      <c r="E664" s="1">
        <v>5</v>
      </c>
      <c r="F664" s="1">
        <v>20</v>
      </c>
      <c r="G664" s="14">
        <v>1</v>
      </c>
      <c r="H664" s="4">
        <v>22</v>
      </c>
      <c r="I664" s="1">
        <v>22</v>
      </c>
      <c r="J664" s="30">
        <v>0</v>
      </c>
      <c r="K664" s="67">
        <v>0.92785097658634097</v>
      </c>
      <c r="L664" s="26"/>
      <c r="P664">
        <f>Table135323316[[#This Row],[UB]]-Table135323316[[#This Row],[LB_swap]]</f>
        <v>0</v>
      </c>
      <c r="Q664">
        <f t="shared" si="10"/>
        <v>0</v>
      </c>
    </row>
    <row r="665" spans="2:17" x14ac:dyDescent="0.35">
      <c r="B665" s="71">
        <v>664</v>
      </c>
      <c r="C665" s="24" t="s">
        <v>699</v>
      </c>
      <c r="D665" s="1">
        <v>150</v>
      </c>
      <c r="E665" s="1">
        <v>5</v>
      </c>
      <c r="F665" s="1">
        <v>20</v>
      </c>
      <c r="G665" s="14">
        <v>1</v>
      </c>
      <c r="H665" s="4">
        <v>20</v>
      </c>
      <c r="I665" s="1">
        <v>20</v>
      </c>
      <c r="J665" s="30">
        <v>0</v>
      </c>
      <c r="K665" s="67">
        <v>1.0202451832592401</v>
      </c>
      <c r="L665" s="26"/>
      <c r="P665">
        <f>Table135323316[[#This Row],[UB]]-Table135323316[[#This Row],[LB_swap]]</f>
        <v>0</v>
      </c>
      <c r="Q665">
        <f t="shared" si="10"/>
        <v>0</v>
      </c>
    </row>
    <row r="666" spans="2:17" x14ac:dyDescent="0.35">
      <c r="B666" s="71">
        <v>665</v>
      </c>
      <c r="C666" s="24" t="s">
        <v>700</v>
      </c>
      <c r="D666" s="1">
        <v>150</v>
      </c>
      <c r="E666" s="1">
        <v>5</v>
      </c>
      <c r="F666" s="1">
        <v>20</v>
      </c>
      <c r="G666" s="14">
        <v>1</v>
      </c>
      <c r="H666" s="4">
        <v>20</v>
      </c>
      <c r="I666" s="1">
        <v>20</v>
      </c>
      <c r="J666" s="30">
        <v>0</v>
      </c>
      <c r="K666" s="67">
        <v>1.2173264808952799</v>
      </c>
      <c r="L666" s="26"/>
      <c r="P666">
        <f>Table135323316[[#This Row],[UB]]-Table135323316[[#This Row],[LB_swap]]</f>
        <v>0</v>
      </c>
      <c r="Q666">
        <f t="shared" si="10"/>
        <v>0</v>
      </c>
    </row>
    <row r="667" spans="2:17" x14ac:dyDescent="0.35">
      <c r="B667" s="71">
        <v>666</v>
      </c>
      <c r="C667" s="24" t="s">
        <v>701</v>
      </c>
      <c r="D667" s="1">
        <v>150</v>
      </c>
      <c r="E667" s="1">
        <v>5</v>
      </c>
      <c r="F667" s="1">
        <v>20</v>
      </c>
      <c r="G667" s="14">
        <v>1</v>
      </c>
      <c r="H667" s="4">
        <v>19</v>
      </c>
      <c r="I667" s="1">
        <v>19</v>
      </c>
      <c r="J667" s="30">
        <v>0</v>
      </c>
      <c r="K667" s="67">
        <v>1.18885900452733</v>
      </c>
      <c r="L667" s="26"/>
      <c r="P667">
        <f>Table135323316[[#This Row],[UB]]-Table135323316[[#This Row],[LB_swap]]</f>
        <v>0</v>
      </c>
      <c r="Q667">
        <f t="shared" si="10"/>
        <v>0</v>
      </c>
    </row>
    <row r="668" spans="2:17" x14ac:dyDescent="0.35">
      <c r="B668" s="71">
        <v>667</v>
      </c>
      <c r="C668" s="24" t="s">
        <v>702</v>
      </c>
      <c r="D668" s="1">
        <v>150</v>
      </c>
      <c r="E668" s="1">
        <v>5</v>
      </c>
      <c r="F668" s="1">
        <v>20</v>
      </c>
      <c r="G668" s="14">
        <v>1</v>
      </c>
      <c r="H668" s="4">
        <v>19</v>
      </c>
      <c r="I668" s="1">
        <v>19</v>
      </c>
      <c r="J668" s="30">
        <v>0</v>
      </c>
      <c r="K668" s="67">
        <v>1.2689743060618599</v>
      </c>
      <c r="L668" s="26"/>
      <c r="P668">
        <f>Table135323316[[#This Row],[UB]]-Table135323316[[#This Row],[LB_swap]]</f>
        <v>0</v>
      </c>
      <c r="Q668">
        <f t="shared" si="10"/>
        <v>0</v>
      </c>
    </row>
    <row r="669" spans="2:17" x14ac:dyDescent="0.35">
      <c r="B669" s="71">
        <v>668</v>
      </c>
      <c r="C669" s="24" t="s">
        <v>703</v>
      </c>
      <c r="D669" s="1">
        <v>150</v>
      </c>
      <c r="E669" s="1">
        <v>5</v>
      </c>
      <c r="F669" s="1">
        <v>20</v>
      </c>
      <c r="G669" s="14">
        <v>1</v>
      </c>
      <c r="H669" s="4">
        <v>21</v>
      </c>
      <c r="I669" s="1">
        <v>21</v>
      </c>
      <c r="J669" s="30">
        <v>0</v>
      </c>
      <c r="K669" s="67">
        <v>1.7731122020632</v>
      </c>
      <c r="L669" s="26"/>
      <c r="P669">
        <f>Table135323316[[#This Row],[UB]]-Table135323316[[#This Row],[LB_swap]]</f>
        <v>0</v>
      </c>
      <c r="Q669">
        <f t="shared" si="10"/>
        <v>0</v>
      </c>
    </row>
    <row r="670" spans="2:17" x14ac:dyDescent="0.35">
      <c r="B670" s="71">
        <v>669</v>
      </c>
      <c r="C670" s="24" t="s">
        <v>704</v>
      </c>
      <c r="D670" s="1">
        <v>150</v>
      </c>
      <c r="E670" s="1">
        <v>5</v>
      </c>
      <c r="F670" s="1">
        <v>20</v>
      </c>
      <c r="G670" s="14">
        <v>1</v>
      </c>
      <c r="H670" s="4">
        <v>20</v>
      </c>
      <c r="I670" s="1">
        <v>20</v>
      </c>
      <c r="J670" s="30">
        <v>0</v>
      </c>
      <c r="K670" s="67">
        <v>0.95507526956498601</v>
      </c>
      <c r="L670" s="26"/>
      <c r="P670">
        <f>Table135323316[[#This Row],[UB]]-Table135323316[[#This Row],[LB_swap]]</f>
        <v>0</v>
      </c>
      <c r="Q670">
        <f t="shared" si="10"/>
        <v>0</v>
      </c>
    </row>
    <row r="671" spans="2:17" x14ac:dyDescent="0.35">
      <c r="B671" s="71">
        <v>670</v>
      </c>
      <c r="C671" s="24" t="s">
        <v>705</v>
      </c>
      <c r="D671" s="1">
        <v>150</v>
      </c>
      <c r="E671" s="1">
        <v>5</v>
      </c>
      <c r="F671" s="1">
        <v>20</v>
      </c>
      <c r="G671" s="14">
        <v>1</v>
      </c>
      <c r="H671" s="4">
        <v>19</v>
      </c>
      <c r="I671" s="1">
        <v>19</v>
      </c>
      <c r="J671" s="30">
        <v>0</v>
      </c>
      <c r="K671" s="67">
        <v>0.79672948457300596</v>
      </c>
      <c r="L671" s="26"/>
      <c r="P671">
        <f>Table135323316[[#This Row],[UB]]-Table135323316[[#This Row],[LB_swap]]</f>
        <v>0</v>
      </c>
      <c r="Q671">
        <f t="shared" si="10"/>
        <v>0</v>
      </c>
    </row>
    <row r="672" spans="2:17" x14ac:dyDescent="0.35">
      <c r="B672" s="71">
        <v>671</v>
      </c>
      <c r="C672" s="24" t="s">
        <v>74</v>
      </c>
      <c r="D672" s="1">
        <v>150</v>
      </c>
      <c r="E672" s="1">
        <v>5</v>
      </c>
      <c r="F672" s="1">
        <v>20</v>
      </c>
      <c r="G672" s="14">
        <v>2</v>
      </c>
      <c r="H672" s="4">
        <v>40</v>
      </c>
      <c r="I672" s="1">
        <v>40</v>
      </c>
      <c r="J672" s="30">
        <v>0</v>
      </c>
      <c r="K672" s="67">
        <v>1.69099206663668</v>
      </c>
      <c r="L672" s="26"/>
      <c r="P672">
        <f>Table135323316[[#This Row],[UB]]-Table135323316[[#This Row],[LB_swap]]</f>
        <v>0</v>
      </c>
      <c r="Q672">
        <f t="shared" si="10"/>
        <v>0</v>
      </c>
    </row>
    <row r="673" spans="2:17" x14ac:dyDescent="0.35">
      <c r="B673" s="71">
        <v>672</v>
      </c>
      <c r="C673" s="24" t="s">
        <v>75</v>
      </c>
      <c r="D673" s="1">
        <v>150</v>
      </c>
      <c r="E673" s="1">
        <v>5</v>
      </c>
      <c r="F673" s="1">
        <v>20</v>
      </c>
      <c r="G673" s="14">
        <v>2</v>
      </c>
      <c r="H673" s="4">
        <v>39</v>
      </c>
      <c r="I673" s="1">
        <v>39</v>
      </c>
      <c r="J673" s="30">
        <v>0</v>
      </c>
      <c r="K673" s="67">
        <v>6.5949722696095696</v>
      </c>
      <c r="L673" s="26"/>
      <c r="P673">
        <f>Table135323316[[#This Row],[UB]]-Table135323316[[#This Row],[LB_swap]]</f>
        <v>0</v>
      </c>
      <c r="Q673">
        <f t="shared" si="10"/>
        <v>0</v>
      </c>
    </row>
    <row r="674" spans="2:17" x14ac:dyDescent="0.35">
      <c r="B674" s="71">
        <v>673</v>
      </c>
      <c r="C674" s="24" t="s">
        <v>76</v>
      </c>
      <c r="D674" s="1">
        <v>150</v>
      </c>
      <c r="E674" s="1">
        <v>5</v>
      </c>
      <c r="F674" s="1">
        <v>20</v>
      </c>
      <c r="G674" s="14">
        <v>2</v>
      </c>
      <c r="H674" s="4">
        <v>39</v>
      </c>
      <c r="I674" s="1">
        <v>39</v>
      </c>
      <c r="J674" s="30">
        <v>0</v>
      </c>
      <c r="K674" s="67">
        <v>1.2534188423305701</v>
      </c>
      <c r="L674" s="26"/>
      <c r="P674">
        <f>Table135323316[[#This Row],[UB]]-Table135323316[[#This Row],[LB_swap]]</f>
        <v>0</v>
      </c>
      <c r="Q674">
        <f t="shared" si="10"/>
        <v>0</v>
      </c>
    </row>
    <row r="675" spans="2:17" x14ac:dyDescent="0.35">
      <c r="B675" s="71">
        <v>674</v>
      </c>
      <c r="C675" s="24" t="s">
        <v>77</v>
      </c>
      <c r="D675" s="1">
        <v>150</v>
      </c>
      <c r="E675" s="1">
        <v>5</v>
      </c>
      <c r="F675" s="1">
        <v>20</v>
      </c>
      <c r="G675" s="14">
        <v>2</v>
      </c>
      <c r="H675" s="4">
        <v>40</v>
      </c>
      <c r="I675" s="1">
        <v>40</v>
      </c>
      <c r="J675" s="30">
        <v>0</v>
      </c>
      <c r="K675" s="67">
        <v>0.49162095598876399</v>
      </c>
      <c r="L675" s="26"/>
      <c r="P675">
        <f>Table135323316[[#This Row],[UB]]-Table135323316[[#This Row],[LB_swap]]</f>
        <v>0</v>
      </c>
      <c r="Q675">
        <f t="shared" si="10"/>
        <v>0</v>
      </c>
    </row>
    <row r="676" spans="2:17" x14ac:dyDescent="0.35">
      <c r="B676" s="71">
        <v>675</v>
      </c>
      <c r="C676" s="24" t="s">
        <v>78</v>
      </c>
      <c r="D676" s="1">
        <v>150</v>
      </c>
      <c r="E676" s="1">
        <v>5</v>
      </c>
      <c r="F676" s="1">
        <v>20</v>
      </c>
      <c r="G676" s="14">
        <v>2</v>
      </c>
      <c r="H676" s="4">
        <v>40</v>
      </c>
      <c r="I676" s="1">
        <v>40</v>
      </c>
      <c r="J676" s="30">
        <v>0</v>
      </c>
      <c r="K676" s="67">
        <v>2.1840610355138699</v>
      </c>
      <c r="L676" s="26"/>
      <c r="P676">
        <f>Table135323316[[#This Row],[UB]]-Table135323316[[#This Row],[LB_swap]]</f>
        <v>0</v>
      </c>
      <c r="Q676">
        <f t="shared" si="10"/>
        <v>0</v>
      </c>
    </row>
    <row r="677" spans="2:17" x14ac:dyDescent="0.35">
      <c r="B677" s="71">
        <v>676</v>
      </c>
      <c r="C677" s="24" t="s">
        <v>706</v>
      </c>
      <c r="D677" s="1">
        <v>150</v>
      </c>
      <c r="E677" s="1">
        <v>5</v>
      </c>
      <c r="F677" s="1">
        <v>20</v>
      </c>
      <c r="G677" s="14">
        <v>2</v>
      </c>
      <c r="H677" s="4">
        <v>40</v>
      </c>
      <c r="I677" s="1">
        <v>40</v>
      </c>
      <c r="J677" s="30">
        <v>0</v>
      </c>
      <c r="K677" s="67">
        <v>4.1102951560169396</v>
      </c>
      <c r="L677" s="26"/>
      <c r="P677">
        <f>Table135323316[[#This Row],[UB]]-Table135323316[[#This Row],[LB_swap]]</f>
        <v>0</v>
      </c>
      <c r="Q677">
        <f t="shared" si="10"/>
        <v>0</v>
      </c>
    </row>
    <row r="678" spans="2:17" x14ac:dyDescent="0.35">
      <c r="B678" s="71">
        <v>677</v>
      </c>
      <c r="C678" s="24" t="s">
        <v>707</v>
      </c>
      <c r="D678" s="1">
        <v>150</v>
      </c>
      <c r="E678" s="1">
        <v>5</v>
      </c>
      <c r="F678" s="1">
        <v>20</v>
      </c>
      <c r="G678" s="14">
        <v>2</v>
      </c>
      <c r="H678" s="4">
        <v>39</v>
      </c>
      <c r="I678" s="1">
        <v>39</v>
      </c>
      <c r="J678" s="30">
        <v>0</v>
      </c>
      <c r="K678" s="67">
        <v>6.4630774464458201</v>
      </c>
      <c r="L678" s="26"/>
      <c r="P678">
        <f>Table135323316[[#This Row],[UB]]-Table135323316[[#This Row],[LB_swap]]</f>
        <v>0</v>
      </c>
      <c r="Q678">
        <f t="shared" si="10"/>
        <v>0</v>
      </c>
    </row>
    <row r="679" spans="2:17" x14ac:dyDescent="0.35">
      <c r="B679" s="71">
        <v>678</v>
      </c>
      <c r="C679" s="24" t="s">
        <v>708</v>
      </c>
      <c r="D679" s="1">
        <v>150</v>
      </c>
      <c r="E679" s="1">
        <v>5</v>
      </c>
      <c r="F679" s="1">
        <v>20</v>
      </c>
      <c r="G679" s="14">
        <v>2</v>
      </c>
      <c r="H679" s="4">
        <v>38</v>
      </c>
      <c r="I679" s="1">
        <v>38</v>
      </c>
      <c r="J679" s="30">
        <v>0</v>
      </c>
      <c r="K679" s="67">
        <v>3.52660949341952</v>
      </c>
      <c r="L679" s="26"/>
      <c r="P679">
        <f>Table135323316[[#This Row],[UB]]-Table135323316[[#This Row],[LB_swap]]</f>
        <v>0</v>
      </c>
      <c r="Q679">
        <f t="shared" si="10"/>
        <v>0</v>
      </c>
    </row>
    <row r="680" spans="2:17" x14ac:dyDescent="0.35">
      <c r="B680" s="71">
        <v>679</v>
      </c>
      <c r="C680" s="24" t="s">
        <v>709</v>
      </c>
      <c r="D680" s="1">
        <v>150</v>
      </c>
      <c r="E680" s="1">
        <v>5</v>
      </c>
      <c r="F680" s="1">
        <v>20</v>
      </c>
      <c r="G680" s="14">
        <v>2</v>
      </c>
      <c r="H680" s="4">
        <v>40</v>
      </c>
      <c r="I680" s="1">
        <v>40</v>
      </c>
      <c r="J680" s="30">
        <v>0</v>
      </c>
      <c r="K680" s="67">
        <v>4.7899337820708698</v>
      </c>
      <c r="L680" s="26"/>
      <c r="P680">
        <f>Table135323316[[#This Row],[UB]]-Table135323316[[#This Row],[LB_swap]]</f>
        <v>0</v>
      </c>
      <c r="Q680">
        <f t="shared" si="10"/>
        <v>0</v>
      </c>
    </row>
    <row r="681" spans="2:17" x14ac:dyDescent="0.35">
      <c r="B681" s="71">
        <v>680</v>
      </c>
      <c r="C681" s="24" t="s">
        <v>710</v>
      </c>
      <c r="D681" s="1">
        <v>150</v>
      </c>
      <c r="E681" s="1">
        <v>5</v>
      </c>
      <c r="F681" s="1">
        <v>20</v>
      </c>
      <c r="G681" s="14">
        <v>2</v>
      </c>
      <c r="H681" s="4">
        <v>39</v>
      </c>
      <c r="I681" s="1">
        <v>39</v>
      </c>
      <c r="J681" s="30">
        <v>0</v>
      </c>
      <c r="K681" s="67">
        <v>4.9425749499350697</v>
      </c>
      <c r="L681" s="26"/>
      <c r="P681">
        <f>Table135323316[[#This Row],[UB]]-Table135323316[[#This Row],[LB_swap]]</f>
        <v>0</v>
      </c>
      <c r="Q681">
        <f t="shared" si="10"/>
        <v>0</v>
      </c>
    </row>
    <row r="682" spans="2:17" x14ac:dyDescent="0.35">
      <c r="B682" s="71">
        <v>681</v>
      </c>
      <c r="C682" s="24" t="s">
        <v>79</v>
      </c>
      <c r="D682" s="1">
        <v>150</v>
      </c>
      <c r="E682" s="1">
        <v>5</v>
      </c>
      <c r="F682" s="1">
        <v>20</v>
      </c>
      <c r="G682" s="14">
        <v>4</v>
      </c>
      <c r="H682" s="4">
        <v>73</v>
      </c>
      <c r="I682" s="1">
        <v>71</v>
      </c>
      <c r="J682" s="30">
        <v>2.8169014084507001E-2</v>
      </c>
      <c r="K682" s="67">
        <v>605.21950376033703</v>
      </c>
      <c r="L682" s="26"/>
      <c r="P682">
        <f>Table135323316[[#This Row],[UB]]-Table135323316[[#This Row],[LB_swap]]</f>
        <v>2</v>
      </c>
      <c r="Q682">
        <f t="shared" si="10"/>
        <v>0</v>
      </c>
    </row>
    <row r="683" spans="2:17" x14ac:dyDescent="0.35">
      <c r="B683" s="71">
        <v>682</v>
      </c>
      <c r="C683" s="24" t="s">
        <v>80</v>
      </c>
      <c r="D683" s="1">
        <v>150</v>
      </c>
      <c r="E683" s="1">
        <v>5</v>
      </c>
      <c r="F683" s="1">
        <v>20</v>
      </c>
      <c r="G683" s="14">
        <v>4</v>
      </c>
      <c r="H683" s="4">
        <v>75</v>
      </c>
      <c r="I683" s="1">
        <v>74</v>
      </c>
      <c r="J683" s="30">
        <v>1.35135135135135E-2</v>
      </c>
      <c r="K683" s="67">
        <v>600.18587942793897</v>
      </c>
      <c r="L683" s="26"/>
      <c r="P683">
        <f>Table135323316[[#This Row],[UB]]-Table135323316[[#This Row],[LB_swap]]</f>
        <v>1</v>
      </c>
      <c r="Q683">
        <f t="shared" si="10"/>
        <v>0</v>
      </c>
    </row>
    <row r="684" spans="2:17" x14ac:dyDescent="0.35">
      <c r="B684" s="71">
        <v>683</v>
      </c>
      <c r="C684" s="24" t="s">
        <v>81</v>
      </c>
      <c r="D684" s="1">
        <v>150</v>
      </c>
      <c r="E684" s="1">
        <v>5</v>
      </c>
      <c r="F684" s="1">
        <v>20</v>
      </c>
      <c r="G684" s="14">
        <v>4</v>
      </c>
      <c r="H684" s="4">
        <v>68</v>
      </c>
      <c r="I684" s="1">
        <v>67</v>
      </c>
      <c r="J684" s="30">
        <v>1.4925373134328301E-2</v>
      </c>
      <c r="K684" s="67">
        <v>606.69305336475304</v>
      </c>
      <c r="L684" s="26"/>
      <c r="P684">
        <f>Table135323316[[#This Row],[UB]]-Table135323316[[#This Row],[LB_swap]]</f>
        <v>1</v>
      </c>
      <c r="Q684">
        <f t="shared" si="10"/>
        <v>0</v>
      </c>
    </row>
    <row r="685" spans="2:17" x14ac:dyDescent="0.35">
      <c r="B685" s="71">
        <v>684</v>
      </c>
      <c r="C685" s="24" t="s">
        <v>82</v>
      </c>
      <c r="D685" s="1">
        <v>150</v>
      </c>
      <c r="E685" s="1">
        <v>5</v>
      </c>
      <c r="F685" s="1">
        <v>20</v>
      </c>
      <c r="G685" s="14">
        <v>4</v>
      </c>
      <c r="H685" s="4">
        <v>68</v>
      </c>
      <c r="I685" s="1">
        <v>68</v>
      </c>
      <c r="J685" s="30">
        <v>0</v>
      </c>
      <c r="K685" s="67">
        <v>22.092048652470101</v>
      </c>
      <c r="L685" s="26"/>
      <c r="P685">
        <f>Table135323316[[#This Row],[UB]]-Table135323316[[#This Row],[LB_swap]]</f>
        <v>0</v>
      </c>
      <c r="Q685">
        <f t="shared" si="10"/>
        <v>0</v>
      </c>
    </row>
    <row r="686" spans="2:17" x14ac:dyDescent="0.35">
      <c r="B686" s="71">
        <v>685</v>
      </c>
      <c r="C686" s="24" t="s">
        <v>83</v>
      </c>
      <c r="D686" s="1">
        <v>150</v>
      </c>
      <c r="E686" s="1">
        <v>5</v>
      </c>
      <c r="F686" s="1">
        <v>20</v>
      </c>
      <c r="G686" s="14">
        <v>4</v>
      </c>
      <c r="H686" s="4">
        <v>71</v>
      </c>
      <c r="I686" s="1">
        <v>71</v>
      </c>
      <c r="J686" s="30">
        <v>0</v>
      </c>
      <c r="K686" s="67">
        <v>37.593185441568401</v>
      </c>
      <c r="L686" s="26"/>
      <c r="P686">
        <f>Table135323316[[#This Row],[UB]]-Table135323316[[#This Row],[LB_swap]]</f>
        <v>0</v>
      </c>
      <c r="Q686">
        <f t="shared" si="10"/>
        <v>0</v>
      </c>
    </row>
    <row r="687" spans="2:17" x14ac:dyDescent="0.35">
      <c r="B687" s="71">
        <v>686</v>
      </c>
      <c r="C687" s="24" t="s">
        <v>711</v>
      </c>
      <c r="D687" s="1">
        <v>150</v>
      </c>
      <c r="E687" s="1">
        <v>5</v>
      </c>
      <c r="F687" s="1">
        <v>20</v>
      </c>
      <c r="G687" s="14">
        <v>4</v>
      </c>
      <c r="H687" s="4">
        <v>72</v>
      </c>
      <c r="I687" s="1">
        <v>70</v>
      </c>
      <c r="J687" s="30">
        <v>2.8571428571428501E-2</v>
      </c>
      <c r="K687" s="67">
        <v>606.27887709624997</v>
      </c>
      <c r="L687" s="26"/>
      <c r="P687">
        <f>Table135323316[[#This Row],[UB]]-Table135323316[[#This Row],[LB_swap]]</f>
        <v>2</v>
      </c>
      <c r="Q687">
        <f t="shared" si="10"/>
        <v>0</v>
      </c>
    </row>
    <row r="688" spans="2:17" x14ac:dyDescent="0.35">
      <c r="B688" s="71">
        <v>687</v>
      </c>
      <c r="C688" s="24" t="s">
        <v>712</v>
      </c>
      <c r="D688" s="1">
        <v>150</v>
      </c>
      <c r="E688" s="1">
        <v>5</v>
      </c>
      <c r="F688" s="1">
        <v>20</v>
      </c>
      <c r="G688" s="14">
        <v>4</v>
      </c>
      <c r="H688" s="4">
        <v>65</v>
      </c>
      <c r="I688" s="1">
        <v>65</v>
      </c>
      <c r="J688" s="30">
        <v>0</v>
      </c>
      <c r="K688" s="67">
        <v>17.3132763598114</v>
      </c>
      <c r="L688" s="26"/>
      <c r="P688">
        <f>Table135323316[[#This Row],[UB]]-Table135323316[[#This Row],[LB_swap]]</f>
        <v>0</v>
      </c>
      <c r="Q688">
        <f t="shared" si="10"/>
        <v>0</v>
      </c>
    </row>
    <row r="689" spans="2:17" x14ac:dyDescent="0.35">
      <c r="B689" s="71">
        <v>688</v>
      </c>
      <c r="C689" s="24" t="s">
        <v>713</v>
      </c>
      <c r="D689" s="1">
        <v>150</v>
      </c>
      <c r="E689" s="1">
        <v>5</v>
      </c>
      <c r="F689" s="1">
        <v>20</v>
      </c>
      <c r="G689" s="14">
        <v>4</v>
      </c>
      <c r="H689" s="4">
        <v>79</v>
      </c>
      <c r="I689" s="1">
        <v>79</v>
      </c>
      <c r="J689" s="30">
        <v>0</v>
      </c>
      <c r="K689" s="67">
        <v>42.704747768118899</v>
      </c>
      <c r="L689" s="26"/>
      <c r="P689">
        <f>Table135323316[[#This Row],[UB]]-Table135323316[[#This Row],[LB_swap]]</f>
        <v>0</v>
      </c>
      <c r="Q689">
        <f t="shared" si="10"/>
        <v>0</v>
      </c>
    </row>
    <row r="690" spans="2:17" x14ac:dyDescent="0.35">
      <c r="B690" s="71">
        <v>689</v>
      </c>
      <c r="C690" s="24" t="s">
        <v>714</v>
      </c>
      <c r="D690" s="1">
        <v>150</v>
      </c>
      <c r="E690" s="1">
        <v>5</v>
      </c>
      <c r="F690" s="1">
        <v>20</v>
      </c>
      <c r="G690" s="14">
        <v>4</v>
      </c>
      <c r="H690" s="4">
        <v>74</v>
      </c>
      <c r="I690" s="1">
        <v>74</v>
      </c>
      <c r="J690" s="30">
        <v>0</v>
      </c>
      <c r="K690" s="67">
        <v>30.653478750959</v>
      </c>
      <c r="L690" s="26"/>
      <c r="P690">
        <f>Table135323316[[#This Row],[UB]]-Table135323316[[#This Row],[LB_swap]]</f>
        <v>0</v>
      </c>
      <c r="Q690">
        <f t="shared" si="10"/>
        <v>0</v>
      </c>
    </row>
    <row r="691" spans="2:17" x14ac:dyDescent="0.35">
      <c r="B691" s="71">
        <v>690</v>
      </c>
      <c r="C691" s="24" t="s">
        <v>715</v>
      </c>
      <c r="D691" s="1">
        <v>150</v>
      </c>
      <c r="E691" s="1">
        <v>5</v>
      </c>
      <c r="F691" s="1">
        <v>20</v>
      </c>
      <c r="G691" s="14">
        <v>4</v>
      </c>
      <c r="H691" s="4">
        <v>68</v>
      </c>
      <c r="I691" s="1">
        <v>68</v>
      </c>
      <c r="J691" s="30">
        <v>0</v>
      </c>
      <c r="K691" s="67">
        <v>11.556213991716501</v>
      </c>
      <c r="L691" s="26"/>
      <c r="P691">
        <f>Table135323316[[#This Row],[UB]]-Table135323316[[#This Row],[LB_swap]]</f>
        <v>0</v>
      </c>
      <c r="Q691">
        <f t="shared" si="10"/>
        <v>0</v>
      </c>
    </row>
    <row r="692" spans="2:17" x14ac:dyDescent="0.35">
      <c r="B692" s="71">
        <v>691</v>
      </c>
      <c r="C692" s="24" t="s">
        <v>716</v>
      </c>
      <c r="D692" s="1">
        <v>150</v>
      </c>
      <c r="E692" s="1">
        <v>5</v>
      </c>
      <c r="F692" s="1">
        <v>30</v>
      </c>
      <c r="G692" s="14">
        <v>1</v>
      </c>
      <c r="H692" s="4">
        <v>21</v>
      </c>
      <c r="I692" s="1">
        <v>21</v>
      </c>
      <c r="J692" s="30">
        <v>0</v>
      </c>
      <c r="K692" s="67">
        <v>0.85758767463266805</v>
      </c>
      <c r="L692" s="26"/>
      <c r="P692">
        <f>Table135323316[[#This Row],[UB]]-Table135323316[[#This Row],[LB_swap]]</f>
        <v>0</v>
      </c>
      <c r="Q692">
        <f t="shared" si="10"/>
        <v>0</v>
      </c>
    </row>
    <row r="693" spans="2:17" x14ac:dyDescent="0.35">
      <c r="B693" s="71">
        <v>692</v>
      </c>
      <c r="C693" s="24" t="s">
        <v>717</v>
      </c>
      <c r="D693" s="1">
        <v>150</v>
      </c>
      <c r="E693" s="1">
        <v>5</v>
      </c>
      <c r="F693" s="1">
        <v>30</v>
      </c>
      <c r="G693" s="14">
        <v>1</v>
      </c>
      <c r="H693" s="4">
        <v>19</v>
      </c>
      <c r="I693" s="1">
        <v>19</v>
      </c>
      <c r="J693" s="30">
        <v>0</v>
      </c>
      <c r="K693" s="67">
        <v>2.3654243517667002</v>
      </c>
      <c r="L693" s="26"/>
      <c r="P693">
        <f>Table135323316[[#This Row],[UB]]-Table135323316[[#This Row],[LB_swap]]</f>
        <v>0</v>
      </c>
      <c r="Q693">
        <f t="shared" si="10"/>
        <v>0</v>
      </c>
    </row>
    <row r="694" spans="2:17" x14ac:dyDescent="0.35">
      <c r="B694" s="71">
        <v>693</v>
      </c>
      <c r="C694" s="24" t="s">
        <v>718</v>
      </c>
      <c r="D694" s="1">
        <v>150</v>
      </c>
      <c r="E694" s="1">
        <v>5</v>
      </c>
      <c r="F694" s="1">
        <v>30</v>
      </c>
      <c r="G694" s="14">
        <v>1</v>
      </c>
      <c r="H694" s="4">
        <v>21</v>
      </c>
      <c r="I694" s="1">
        <v>21</v>
      </c>
      <c r="J694" s="30">
        <v>0</v>
      </c>
      <c r="K694" s="67">
        <v>1.2069169916212501</v>
      </c>
      <c r="L694" s="26"/>
      <c r="P694">
        <f>Table135323316[[#This Row],[UB]]-Table135323316[[#This Row],[LB_swap]]</f>
        <v>0</v>
      </c>
      <c r="Q694">
        <f t="shared" si="10"/>
        <v>0</v>
      </c>
    </row>
    <row r="695" spans="2:17" x14ac:dyDescent="0.35">
      <c r="B695" s="71">
        <v>694</v>
      </c>
      <c r="C695" s="24" t="s">
        <v>719</v>
      </c>
      <c r="D695" s="1">
        <v>150</v>
      </c>
      <c r="E695" s="1">
        <v>5</v>
      </c>
      <c r="F695" s="1">
        <v>30</v>
      </c>
      <c r="G695" s="14">
        <v>1</v>
      </c>
      <c r="H695" s="4">
        <v>21</v>
      </c>
      <c r="I695" s="1">
        <v>21</v>
      </c>
      <c r="J695" s="30">
        <v>0</v>
      </c>
      <c r="K695" s="67">
        <v>1.05269039794802</v>
      </c>
      <c r="L695" s="26"/>
      <c r="P695">
        <f>Table135323316[[#This Row],[UB]]-Table135323316[[#This Row],[LB_swap]]</f>
        <v>0</v>
      </c>
      <c r="Q695">
        <f t="shared" si="10"/>
        <v>0</v>
      </c>
    </row>
    <row r="696" spans="2:17" x14ac:dyDescent="0.35">
      <c r="B696" s="71">
        <v>695</v>
      </c>
      <c r="C696" s="24" t="s">
        <v>720</v>
      </c>
      <c r="D696" s="1">
        <v>150</v>
      </c>
      <c r="E696" s="1">
        <v>5</v>
      </c>
      <c r="F696" s="1">
        <v>30</v>
      </c>
      <c r="G696" s="14">
        <v>1</v>
      </c>
      <c r="H696" s="4">
        <v>22</v>
      </c>
      <c r="I696" s="1">
        <v>22</v>
      </c>
      <c r="J696" s="30">
        <v>0</v>
      </c>
      <c r="K696" s="67">
        <v>1.10181381739676</v>
      </c>
      <c r="L696" s="26"/>
      <c r="P696">
        <f>Table135323316[[#This Row],[UB]]-Table135323316[[#This Row],[LB_swap]]</f>
        <v>0</v>
      </c>
      <c r="Q696">
        <f t="shared" si="10"/>
        <v>0</v>
      </c>
    </row>
    <row r="697" spans="2:17" x14ac:dyDescent="0.35">
      <c r="B697" s="71">
        <v>696</v>
      </c>
      <c r="C697" s="24" t="s">
        <v>721</v>
      </c>
      <c r="D697" s="1">
        <v>150</v>
      </c>
      <c r="E697" s="1">
        <v>5</v>
      </c>
      <c r="F697" s="1">
        <v>30</v>
      </c>
      <c r="G697" s="14">
        <v>1</v>
      </c>
      <c r="H697" s="4">
        <v>19</v>
      </c>
      <c r="I697" s="1">
        <v>19</v>
      </c>
      <c r="J697" s="30">
        <v>0</v>
      </c>
      <c r="K697" s="67">
        <v>0.93567369692027502</v>
      </c>
      <c r="L697" s="26"/>
      <c r="P697">
        <f>Table135323316[[#This Row],[UB]]-Table135323316[[#This Row],[LB_swap]]</f>
        <v>0</v>
      </c>
      <c r="Q697">
        <f t="shared" si="10"/>
        <v>0</v>
      </c>
    </row>
    <row r="698" spans="2:17" x14ac:dyDescent="0.35">
      <c r="B698" s="71">
        <v>697</v>
      </c>
      <c r="C698" s="24" t="s">
        <v>722</v>
      </c>
      <c r="D698" s="1">
        <v>150</v>
      </c>
      <c r="E698" s="1">
        <v>5</v>
      </c>
      <c r="F698" s="1">
        <v>30</v>
      </c>
      <c r="G698" s="14">
        <v>1</v>
      </c>
      <c r="H698" s="4">
        <v>19</v>
      </c>
      <c r="I698" s="1">
        <v>19</v>
      </c>
      <c r="J698" s="30">
        <v>0</v>
      </c>
      <c r="K698" s="67">
        <v>2.0409010834991901</v>
      </c>
      <c r="L698" s="26"/>
      <c r="P698">
        <f>Table135323316[[#This Row],[UB]]-Table135323316[[#This Row],[LB_swap]]</f>
        <v>0</v>
      </c>
      <c r="Q698">
        <f t="shared" si="10"/>
        <v>0</v>
      </c>
    </row>
    <row r="699" spans="2:17" x14ac:dyDescent="0.35">
      <c r="B699" s="71">
        <v>698</v>
      </c>
      <c r="C699" s="24" t="s">
        <v>723</v>
      </c>
      <c r="D699" s="1">
        <v>150</v>
      </c>
      <c r="E699" s="1">
        <v>5</v>
      </c>
      <c r="F699" s="1">
        <v>30</v>
      </c>
      <c r="G699" s="14">
        <v>1</v>
      </c>
      <c r="H699" s="4">
        <v>21</v>
      </c>
      <c r="I699" s="1">
        <v>21</v>
      </c>
      <c r="J699" s="30">
        <v>0</v>
      </c>
      <c r="K699" s="67">
        <v>0.97994690388440997</v>
      </c>
      <c r="L699" s="26"/>
      <c r="P699">
        <f>Table135323316[[#This Row],[UB]]-Table135323316[[#This Row],[LB_swap]]</f>
        <v>0</v>
      </c>
      <c r="Q699">
        <f t="shared" si="10"/>
        <v>0</v>
      </c>
    </row>
    <row r="700" spans="2:17" x14ac:dyDescent="0.35">
      <c r="B700" s="71">
        <v>699</v>
      </c>
      <c r="C700" s="24" t="s">
        <v>724</v>
      </c>
      <c r="D700" s="1">
        <v>150</v>
      </c>
      <c r="E700" s="1">
        <v>5</v>
      </c>
      <c r="F700" s="1">
        <v>30</v>
      </c>
      <c r="G700" s="14">
        <v>1</v>
      </c>
      <c r="H700" s="4">
        <v>22</v>
      </c>
      <c r="I700" s="1">
        <v>22</v>
      </c>
      <c r="J700" s="30">
        <v>0</v>
      </c>
      <c r="K700" s="67">
        <v>0.94795996323227805</v>
      </c>
      <c r="L700" s="26"/>
      <c r="P700">
        <f>Table135323316[[#This Row],[UB]]-Table135323316[[#This Row],[LB_swap]]</f>
        <v>0</v>
      </c>
      <c r="Q700">
        <f t="shared" si="10"/>
        <v>0</v>
      </c>
    </row>
    <row r="701" spans="2:17" x14ac:dyDescent="0.35">
      <c r="B701" s="71">
        <v>700</v>
      </c>
      <c r="C701" s="24" t="s">
        <v>725</v>
      </c>
      <c r="D701" s="1">
        <v>150</v>
      </c>
      <c r="E701" s="1">
        <v>5</v>
      </c>
      <c r="F701" s="1">
        <v>30</v>
      </c>
      <c r="G701" s="14">
        <v>1</v>
      </c>
      <c r="H701" s="4">
        <v>21</v>
      </c>
      <c r="I701" s="1">
        <v>21</v>
      </c>
      <c r="J701" s="30">
        <v>0</v>
      </c>
      <c r="K701" s="67">
        <v>0.74949975311756101</v>
      </c>
      <c r="L701" s="26"/>
      <c r="P701">
        <f>Table135323316[[#This Row],[UB]]-Table135323316[[#This Row],[LB_swap]]</f>
        <v>0</v>
      </c>
      <c r="Q701">
        <f t="shared" si="10"/>
        <v>0</v>
      </c>
    </row>
    <row r="702" spans="2:17" x14ac:dyDescent="0.35">
      <c r="B702" s="71">
        <v>701</v>
      </c>
      <c r="C702" s="24" t="s">
        <v>84</v>
      </c>
      <c r="D702" s="1">
        <v>150</v>
      </c>
      <c r="E702" s="1">
        <v>5</v>
      </c>
      <c r="F702" s="1">
        <v>30</v>
      </c>
      <c r="G702" s="14">
        <v>2</v>
      </c>
      <c r="H702" s="4">
        <v>39</v>
      </c>
      <c r="I702" s="1">
        <v>39</v>
      </c>
      <c r="J702" s="30">
        <v>0</v>
      </c>
      <c r="K702" s="67">
        <v>0.61105905473232203</v>
      </c>
      <c r="L702" s="26"/>
      <c r="P702">
        <f>Table135323316[[#This Row],[UB]]-Table135323316[[#This Row],[LB_swap]]</f>
        <v>0</v>
      </c>
      <c r="Q702">
        <f t="shared" si="10"/>
        <v>0</v>
      </c>
    </row>
    <row r="703" spans="2:17" x14ac:dyDescent="0.35">
      <c r="B703" s="71">
        <v>702</v>
      </c>
      <c r="C703" s="24" t="s">
        <v>85</v>
      </c>
      <c r="D703" s="1">
        <v>150</v>
      </c>
      <c r="E703" s="1">
        <v>5</v>
      </c>
      <c r="F703" s="1">
        <v>30</v>
      </c>
      <c r="G703" s="14">
        <v>2</v>
      </c>
      <c r="H703" s="4">
        <v>42</v>
      </c>
      <c r="I703" s="1">
        <v>42</v>
      </c>
      <c r="J703" s="30">
        <v>0</v>
      </c>
      <c r="K703" s="67">
        <v>5.7819990068673999</v>
      </c>
      <c r="L703" s="26"/>
      <c r="P703">
        <f>Table135323316[[#This Row],[UB]]-Table135323316[[#This Row],[LB_swap]]</f>
        <v>0</v>
      </c>
      <c r="Q703">
        <f t="shared" si="10"/>
        <v>0</v>
      </c>
    </row>
    <row r="704" spans="2:17" x14ac:dyDescent="0.35">
      <c r="B704" s="71">
        <v>703</v>
      </c>
      <c r="C704" s="24" t="s">
        <v>86</v>
      </c>
      <c r="D704" s="1">
        <v>150</v>
      </c>
      <c r="E704" s="1">
        <v>5</v>
      </c>
      <c r="F704" s="1">
        <v>30</v>
      </c>
      <c r="G704" s="14">
        <v>2</v>
      </c>
      <c r="H704" s="4">
        <v>37</v>
      </c>
      <c r="I704" s="1">
        <v>37</v>
      </c>
      <c r="J704" s="30">
        <v>0</v>
      </c>
      <c r="K704" s="67">
        <v>2.9131322875618899</v>
      </c>
      <c r="L704" s="26"/>
      <c r="P704">
        <f>Table135323316[[#This Row],[UB]]-Table135323316[[#This Row],[LB_swap]]</f>
        <v>0</v>
      </c>
      <c r="Q704">
        <f t="shared" si="10"/>
        <v>0</v>
      </c>
    </row>
    <row r="705" spans="2:17" x14ac:dyDescent="0.35">
      <c r="B705" s="71">
        <v>704</v>
      </c>
      <c r="C705" s="24" t="s">
        <v>87</v>
      </c>
      <c r="D705" s="1">
        <v>150</v>
      </c>
      <c r="E705" s="1">
        <v>5</v>
      </c>
      <c r="F705" s="1">
        <v>30</v>
      </c>
      <c r="G705" s="14">
        <v>2</v>
      </c>
      <c r="H705" s="4">
        <v>38</v>
      </c>
      <c r="I705" s="1">
        <v>38</v>
      </c>
      <c r="J705" s="30">
        <v>0</v>
      </c>
      <c r="K705" s="67">
        <v>2.63236543536186</v>
      </c>
      <c r="L705" s="26"/>
      <c r="P705">
        <f>Table135323316[[#This Row],[UB]]-Table135323316[[#This Row],[LB_swap]]</f>
        <v>0</v>
      </c>
      <c r="Q705">
        <f t="shared" si="10"/>
        <v>0</v>
      </c>
    </row>
    <row r="706" spans="2:17" x14ac:dyDescent="0.35">
      <c r="B706" s="71">
        <v>705</v>
      </c>
      <c r="C706" s="24" t="s">
        <v>88</v>
      </c>
      <c r="D706" s="1">
        <v>150</v>
      </c>
      <c r="E706" s="1">
        <v>5</v>
      </c>
      <c r="F706" s="1">
        <v>30</v>
      </c>
      <c r="G706" s="14">
        <v>2</v>
      </c>
      <c r="H706" s="4">
        <v>40</v>
      </c>
      <c r="I706" s="1">
        <v>40</v>
      </c>
      <c r="J706" s="30">
        <v>0</v>
      </c>
      <c r="K706" s="67">
        <v>3.26811426132917</v>
      </c>
      <c r="L706" s="26"/>
      <c r="P706">
        <f>Table135323316[[#This Row],[UB]]-Table135323316[[#This Row],[LB_swap]]</f>
        <v>0</v>
      </c>
      <c r="Q706">
        <f t="shared" si="10"/>
        <v>0</v>
      </c>
    </row>
    <row r="707" spans="2:17" x14ac:dyDescent="0.35">
      <c r="B707" s="71">
        <v>706</v>
      </c>
      <c r="C707" s="24" t="s">
        <v>726</v>
      </c>
      <c r="D707" s="1">
        <v>150</v>
      </c>
      <c r="E707" s="1">
        <v>5</v>
      </c>
      <c r="F707" s="1">
        <v>30</v>
      </c>
      <c r="G707" s="14">
        <v>2</v>
      </c>
      <c r="H707" s="4">
        <v>41</v>
      </c>
      <c r="I707" s="1">
        <v>41</v>
      </c>
      <c r="J707" s="30">
        <v>0</v>
      </c>
      <c r="K707" s="67">
        <v>2.6723745111375998</v>
      </c>
      <c r="L707" s="26"/>
      <c r="P707">
        <f>Table135323316[[#This Row],[UB]]-Table135323316[[#This Row],[LB_swap]]</f>
        <v>0</v>
      </c>
      <c r="Q707">
        <f t="shared" ref="Q707:Q770" si="11">IF(P707&gt;2,1,0)</f>
        <v>0</v>
      </c>
    </row>
    <row r="708" spans="2:17" x14ac:dyDescent="0.35">
      <c r="B708" s="71">
        <v>707</v>
      </c>
      <c r="C708" s="24" t="s">
        <v>727</v>
      </c>
      <c r="D708" s="1">
        <v>150</v>
      </c>
      <c r="E708" s="1">
        <v>5</v>
      </c>
      <c r="F708" s="1">
        <v>30</v>
      </c>
      <c r="G708" s="14">
        <v>2</v>
      </c>
      <c r="H708" s="4">
        <v>37</v>
      </c>
      <c r="I708" s="1">
        <v>37</v>
      </c>
      <c r="J708" s="30">
        <v>0</v>
      </c>
      <c r="K708" s="67">
        <v>4.19903377629816</v>
      </c>
      <c r="L708" s="26"/>
      <c r="P708">
        <f>Table135323316[[#This Row],[UB]]-Table135323316[[#This Row],[LB_swap]]</f>
        <v>0</v>
      </c>
      <c r="Q708">
        <f t="shared" si="11"/>
        <v>0</v>
      </c>
    </row>
    <row r="709" spans="2:17" x14ac:dyDescent="0.35">
      <c r="B709" s="71">
        <v>708</v>
      </c>
      <c r="C709" s="24" t="s">
        <v>728</v>
      </c>
      <c r="D709" s="1">
        <v>150</v>
      </c>
      <c r="E709" s="1">
        <v>5</v>
      </c>
      <c r="F709" s="1">
        <v>30</v>
      </c>
      <c r="G709" s="14">
        <v>2</v>
      </c>
      <c r="H709" s="4">
        <v>39</v>
      </c>
      <c r="I709" s="1">
        <v>39</v>
      </c>
      <c r="J709" s="30">
        <v>0</v>
      </c>
      <c r="K709" s="67">
        <v>1.4134129025041999</v>
      </c>
      <c r="L709" s="26"/>
      <c r="P709">
        <f>Table135323316[[#This Row],[UB]]-Table135323316[[#This Row],[LB_swap]]</f>
        <v>0</v>
      </c>
      <c r="Q709">
        <f t="shared" si="11"/>
        <v>0</v>
      </c>
    </row>
    <row r="710" spans="2:17" x14ac:dyDescent="0.35">
      <c r="B710" s="71">
        <v>709</v>
      </c>
      <c r="C710" s="24" t="s">
        <v>729</v>
      </c>
      <c r="D710" s="1">
        <v>150</v>
      </c>
      <c r="E710" s="1">
        <v>5</v>
      </c>
      <c r="F710" s="1">
        <v>30</v>
      </c>
      <c r="G710" s="14">
        <v>2</v>
      </c>
      <c r="H710" s="4">
        <v>38</v>
      </c>
      <c r="I710" s="1">
        <v>38</v>
      </c>
      <c r="J710" s="30">
        <v>0</v>
      </c>
      <c r="K710" s="67">
        <v>2.0318805091083001</v>
      </c>
      <c r="L710" s="26"/>
      <c r="P710">
        <f>Table135323316[[#This Row],[UB]]-Table135323316[[#This Row],[LB_swap]]</f>
        <v>0</v>
      </c>
      <c r="Q710">
        <f t="shared" si="11"/>
        <v>0</v>
      </c>
    </row>
    <row r="711" spans="2:17" x14ac:dyDescent="0.35">
      <c r="B711" s="71">
        <v>710</v>
      </c>
      <c r="C711" s="24" t="s">
        <v>730</v>
      </c>
      <c r="D711" s="1">
        <v>150</v>
      </c>
      <c r="E711" s="1">
        <v>5</v>
      </c>
      <c r="F711" s="1">
        <v>30</v>
      </c>
      <c r="G711" s="14">
        <v>2</v>
      </c>
      <c r="H711" s="4">
        <v>42</v>
      </c>
      <c r="I711" s="1">
        <v>42</v>
      </c>
      <c r="J711" s="30">
        <v>0</v>
      </c>
      <c r="K711" s="67">
        <v>15.8874798025935</v>
      </c>
      <c r="L711" s="26"/>
      <c r="P711">
        <f>Table135323316[[#This Row],[UB]]-Table135323316[[#This Row],[LB_swap]]</f>
        <v>0</v>
      </c>
      <c r="Q711">
        <f t="shared" si="11"/>
        <v>0</v>
      </c>
    </row>
    <row r="712" spans="2:17" x14ac:dyDescent="0.35">
      <c r="B712" s="71">
        <v>711</v>
      </c>
      <c r="C712" s="24" t="s">
        <v>89</v>
      </c>
      <c r="D712" s="1">
        <v>150</v>
      </c>
      <c r="E712" s="1">
        <v>5</v>
      </c>
      <c r="F712" s="1">
        <v>30</v>
      </c>
      <c r="G712" s="14">
        <v>4</v>
      </c>
      <c r="H712" s="4">
        <v>74</v>
      </c>
      <c r="I712" s="1">
        <v>74</v>
      </c>
      <c r="J712" s="30">
        <v>0</v>
      </c>
      <c r="K712" s="67">
        <v>43.907205222174497</v>
      </c>
      <c r="L712" s="26"/>
      <c r="P712">
        <f>Table135323316[[#This Row],[UB]]-Table135323316[[#This Row],[LB_swap]]</f>
        <v>0</v>
      </c>
      <c r="Q712">
        <f t="shared" si="11"/>
        <v>0</v>
      </c>
    </row>
    <row r="713" spans="2:17" x14ac:dyDescent="0.35">
      <c r="B713" s="71">
        <v>712</v>
      </c>
      <c r="C713" s="24" t="s">
        <v>90</v>
      </c>
      <c r="D713" s="1">
        <v>150</v>
      </c>
      <c r="E713" s="1">
        <v>5</v>
      </c>
      <c r="F713" s="1">
        <v>30</v>
      </c>
      <c r="G713" s="14">
        <v>4</v>
      </c>
      <c r="H713" s="4">
        <v>70</v>
      </c>
      <c r="I713" s="1">
        <v>70</v>
      </c>
      <c r="J713" s="30">
        <v>0</v>
      </c>
      <c r="K713" s="67">
        <v>12.0052656885236</v>
      </c>
      <c r="L713" s="26"/>
      <c r="P713">
        <f>Table135323316[[#This Row],[UB]]-Table135323316[[#This Row],[LB_swap]]</f>
        <v>0</v>
      </c>
      <c r="Q713">
        <f t="shared" si="11"/>
        <v>0</v>
      </c>
    </row>
    <row r="714" spans="2:17" x14ac:dyDescent="0.35">
      <c r="B714" s="71">
        <v>713</v>
      </c>
      <c r="C714" s="24" t="s">
        <v>91</v>
      </c>
      <c r="D714" s="1">
        <v>150</v>
      </c>
      <c r="E714" s="1">
        <v>5</v>
      </c>
      <c r="F714" s="1">
        <v>30</v>
      </c>
      <c r="G714" s="14">
        <v>4</v>
      </c>
      <c r="H714" s="4">
        <v>70</v>
      </c>
      <c r="I714" s="1">
        <v>70</v>
      </c>
      <c r="J714" s="30">
        <v>0</v>
      </c>
      <c r="K714" s="67">
        <v>16.536904787644701</v>
      </c>
      <c r="L714" s="26"/>
      <c r="P714">
        <f>Table135323316[[#This Row],[UB]]-Table135323316[[#This Row],[LB_swap]]</f>
        <v>0</v>
      </c>
      <c r="Q714">
        <f t="shared" si="11"/>
        <v>0</v>
      </c>
    </row>
    <row r="715" spans="2:17" x14ac:dyDescent="0.35">
      <c r="B715" s="71">
        <v>714</v>
      </c>
      <c r="C715" s="24" t="s">
        <v>731</v>
      </c>
      <c r="D715" s="1">
        <v>150</v>
      </c>
      <c r="E715" s="1">
        <v>5</v>
      </c>
      <c r="F715" s="1">
        <v>30</v>
      </c>
      <c r="G715" s="14">
        <v>4</v>
      </c>
      <c r="H715" s="4">
        <v>65</v>
      </c>
      <c r="I715" s="1">
        <v>65</v>
      </c>
      <c r="J715" s="30">
        <v>0</v>
      </c>
      <c r="K715" s="67">
        <v>87.910716155543895</v>
      </c>
      <c r="L715" s="26"/>
      <c r="P715">
        <f>Table135323316[[#This Row],[UB]]-Table135323316[[#This Row],[LB_swap]]</f>
        <v>0</v>
      </c>
      <c r="Q715">
        <f t="shared" si="11"/>
        <v>0</v>
      </c>
    </row>
    <row r="716" spans="2:17" x14ac:dyDescent="0.35">
      <c r="B716" s="71">
        <v>715</v>
      </c>
      <c r="C716" s="24" t="s">
        <v>732</v>
      </c>
      <c r="D716" s="1">
        <v>150</v>
      </c>
      <c r="E716" s="1">
        <v>5</v>
      </c>
      <c r="F716" s="1">
        <v>30</v>
      </c>
      <c r="G716" s="14">
        <v>4</v>
      </c>
      <c r="H716" s="4">
        <v>72</v>
      </c>
      <c r="I716" s="1">
        <v>72</v>
      </c>
      <c r="J716" s="30">
        <v>0</v>
      </c>
      <c r="K716" s="67">
        <v>7.9488111529499204</v>
      </c>
      <c r="L716" s="26"/>
      <c r="P716">
        <f>Table135323316[[#This Row],[UB]]-Table135323316[[#This Row],[LB_swap]]</f>
        <v>0</v>
      </c>
      <c r="Q716">
        <f t="shared" si="11"/>
        <v>0</v>
      </c>
    </row>
    <row r="717" spans="2:17" ht="15" thickBot="1" x14ac:dyDescent="0.4">
      <c r="B717" s="71">
        <v>716</v>
      </c>
      <c r="C717" s="24" t="s">
        <v>733</v>
      </c>
      <c r="D717" s="1">
        <v>150</v>
      </c>
      <c r="E717" s="1">
        <v>5</v>
      </c>
      <c r="F717" s="1">
        <v>30</v>
      </c>
      <c r="G717" s="14">
        <v>4</v>
      </c>
      <c r="H717" s="4">
        <v>72</v>
      </c>
      <c r="I717" s="1">
        <v>71</v>
      </c>
      <c r="J717" s="30">
        <v>1.4084507042254101E-2</v>
      </c>
      <c r="K717" s="67">
        <v>600.12094562873199</v>
      </c>
      <c r="L717" s="26"/>
      <c r="P717">
        <f>Table135323316[[#This Row],[UB]]-Table135323316[[#This Row],[LB_swap]]</f>
        <v>1</v>
      </c>
      <c r="Q717">
        <f t="shared" si="11"/>
        <v>0</v>
      </c>
    </row>
    <row r="718" spans="2:17" ht="16" thickBot="1" x14ac:dyDescent="0.4">
      <c r="B718" s="71">
        <v>717</v>
      </c>
      <c r="C718" s="24" t="s">
        <v>734</v>
      </c>
      <c r="D718" s="1">
        <v>150</v>
      </c>
      <c r="E718" s="1">
        <v>5</v>
      </c>
      <c r="F718" s="1">
        <v>30</v>
      </c>
      <c r="G718" s="14">
        <v>4</v>
      </c>
      <c r="H718" s="4">
        <v>70</v>
      </c>
      <c r="I718" s="1">
        <v>69</v>
      </c>
      <c r="J718" s="30">
        <v>1.4492753623188401E-2</v>
      </c>
      <c r="K718" s="67">
        <v>600.067668290808</v>
      </c>
      <c r="L718" s="26"/>
      <c r="M718" s="17" t="s">
        <v>191</v>
      </c>
      <c r="N718" s="18" t="s">
        <v>192</v>
      </c>
      <c r="O718" s="20" t="s">
        <v>193</v>
      </c>
      <c r="P718">
        <f>Table135323316[[#This Row],[UB]]-Table135323316[[#This Row],[LB_swap]]</f>
        <v>1</v>
      </c>
      <c r="Q718">
        <f t="shared" si="11"/>
        <v>0</v>
      </c>
    </row>
    <row r="719" spans="2:17" ht="19" thickBot="1" x14ac:dyDescent="0.5">
      <c r="B719" s="71">
        <v>718</v>
      </c>
      <c r="C719" s="24" t="s">
        <v>735</v>
      </c>
      <c r="D719" s="1">
        <v>150</v>
      </c>
      <c r="E719" s="1">
        <v>5</v>
      </c>
      <c r="F719" s="1">
        <v>30</v>
      </c>
      <c r="G719" s="14">
        <v>4</v>
      </c>
      <c r="H719" s="4">
        <v>71</v>
      </c>
      <c r="I719" s="1">
        <v>71</v>
      </c>
      <c r="J719" s="30">
        <v>0</v>
      </c>
      <c r="K719" s="67">
        <v>8.3901427052915096</v>
      </c>
      <c r="L719" s="26"/>
      <c r="M719" s="7">
        <f>COUNTIF(J632:J721,"=0")</f>
        <v>79</v>
      </c>
      <c r="N719" s="29">
        <f>AVERAGE(J632:J721)</f>
        <v>2.0923733957291706E-3</v>
      </c>
      <c r="O719" s="111">
        <f>AVERAGE(K632:K721)</f>
        <v>82.775383035714341</v>
      </c>
      <c r="P719">
        <f>Table135323316[[#This Row],[UB]]-Table135323316[[#This Row],[LB_swap]]</f>
        <v>0</v>
      </c>
      <c r="Q719">
        <f t="shared" si="11"/>
        <v>0</v>
      </c>
    </row>
    <row r="720" spans="2:17" ht="19" thickBot="1" x14ac:dyDescent="0.5">
      <c r="B720" s="71">
        <v>719</v>
      </c>
      <c r="C720" s="24" t="s">
        <v>736</v>
      </c>
      <c r="D720" s="1">
        <v>150</v>
      </c>
      <c r="E720" s="1">
        <v>5</v>
      </c>
      <c r="F720" s="1">
        <v>30</v>
      </c>
      <c r="G720" s="14">
        <v>4</v>
      </c>
      <c r="H720" s="4">
        <v>72</v>
      </c>
      <c r="I720" s="1">
        <v>72</v>
      </c>
      <c r="J720" s="30">
        <v>0</v>
      </c>
      <c r="K720" s="67">
        <v>15.6116197481751</v>
      </c>
      <c r="L720" s="26"/>
      <c r="M720" s="7"/>
      <c r="N720" s="29">
        <f>AVERAGEIF(J632:J721,"&gt;0")</f>
        <v>1.7119418692329576E-2</v>
      </c>
      <c r="O720" s="112">
        <f>AVERAGEIF(J632:J721,"=0",K632:K721)</f>
        <v>10.224712371425339</v>
      </c>
      <c r="P720">
        <f>Table135323316[[#This Row],[UB]]-Table135323316[[#This Row],[LB_swap]]</f>
        <v>0</v>
      </c>
      <c r="Q720">
        <f t="shared" si="11"/>
        <v>0</v>
      </c>
    </row>
    <row r="721" spans="2:17" ht="19" thickBot="1" x14ac:dyDescent="0.5">
      <c r="B721" s="71">
        <v>720</v>
      </c>
      <c r="C721" s="24" t="s">
        <v>737</v>
      </c>
      <c r="D721" s="15">
        <v>150</v>
      </c>
      <c r="E721" s="15">
        <v>5</v>
      </c>
      <c r="F721" s="15">
        <v>30</v>
      </c>
      <c r="G721" s="16">
        <v>4</v>
      </c>
      <c r="H721" s="6">
        <v>73</v>
      </c>
      <c r="I721" s="15">
        <v>72</v>
      </c>
      <c r="J721" s="57">
        <v>1.38888888888888E-2</v>
      </c>
      <c r="K721" s="68">
        <v>600.17203187756195</v>
      </c>
      <c r="L721" s="26"/>
      <c r="M721" s="92" t="s">
        <v>197</v>
      </c>
      <c r="N721" s="93">
        <f>MAX(J632:J721)</f>
        <v>2.8571428571428501E-2</v>
      </c>
      <c r="O721" s="113"/>
      <c r="P721">
        <f>Table135323316[[#This Row],[UB]]-Table135323316[[#This Row],[LB_swap]]</f>
        <v>1</v>
      </c>
      <c r="Q721">
        <f t="shared" si="11"/>
        <v>0</v>
      </c>
    </row>
    <row r="722" spans="2:17" x14ac:dyDescent="0.35">
      <c r="B722" s="71">
        <v>721</v>
      </c>
      <c r="C722" s="23" t="s">
        <v>738</v>
      </c>
      <c r="D722" s="12">
        <v>150</v>
      </c>
      <c r="E722" s="12">
        <v>10</v>
      </c>
      <c r="F722" s="12">
        <v>10</v>
      </c>
      <c r="G722" s="13">
        <v>1</v>
      </c>
      <c r="H722" s="5">
        <v>20</v>
      </c>
      <c r="I722" s="12">
        <v>20</v>
      </c>
      <c r="J722" s="58">
        <v>0</v>
      </c>
      <c r="K722" s="66">
        <v>1.2405456751585</v>
      </c>
      <c r="L722" s="26"/>
      <c r="P722">
        <f>Table135323316[[#This Row],[UB]]-Table135323316[[#This Row],[LB_swap]]</f>
        <v>0</v>
      </c>
      <c r="Q722">
        <f t="shared" si="11"/>
        <v>0</v>
      </c>
    </row>
    <row r="723" spans="2:17" x14ac:dyDescent="0.35">
      <c r="B723" s="71">
        <v>722</v>
      </c>
      <c r="C723" s="24" t="s">
        <v>739</v>
      </c>
      <c r="D723" s="1">
        <v>150</v>
      </c>
      <c r="E723" s="1">
        <v>10</v>
      </c>
      <c r="F723" s="1">
        <v>10</v>
      </c>
      <c r="G723" s="14">
        <v>1</v>
      </c>
      <c r="H723" s="4">
        <v>20</v>
      </c>
      <c r="I723" s="1">
        <v>20</v>
      </c>
      <c r="J723" s="30">
        <v>0</v>
      </c>
      <c r="K723" s="67">
        <v>1.2180679868906701</v>
      </c>
      <c r="L723" s="26"/>
      <c r="P723">
        <f>Table135323316[[#This Row],[UB]]-Table135323316[[#This Row],[LB_swap]]</f>
        <v>0</v>
      </c>
      <c r="Q723">
        <f t="shared" si="11"/>
        <v>0</v>
      </c>
    </row>
    <row r="724" spans="2:17" x14ac:dyDescent="0.35">
      <c r="B724" s="71">
        <v>723</v>
      </c>
      <c r="C724" s="24" t="s">
        <v>740</v>
      </c>
      <c r="D724" s="1">
        <v>150</v>
      </c>
      <c r="E724" s="1">
        <v>10</v>
      </c>
      <c r="F724" s="1">
        <v>10</v>
      </c>
      <c r="G724" s="14">
        <v>1</v>
      </c>
      <c r="H724" s="4">
        <v>20</v>
      </c>
      <c r="I724" s="1">
        <v>20</v>
      </c>
      <c r="J724" s="30">
        <v>0</v>
      </c>
      <c r="K724" s="67">
        <v>0.78819686360657204</v>
      </c>
      <c r="L724" s="26"/>
      <c r="P724">
        <f>Table135323316[[#This Row],[UB]]-Table135323316[[#This Row],[LB_swap]]</f>
        <v>0</v>
      </c>
      <c r="Q724">
        <f t="shared" si="11"/>
        <v>0</v>
      </c>
    </row>
    <row r="725" spans="2:17" x14ac:dyDescent="0.35">
      <c r="B725" s="71">
        <v>724</v>
      </c>
      <c r="C725" s="24" t="s">
        <v>741</v>
      </c>
      <c r="D725" s="1">
        <v>150</v>
      </c>
      <c r="E725" s="1">
        <v>10</v>
      </c>
      <c r="F725" s="1">
        <v>10</v>
      </c>
      <c r="G725" s="14">
        <v>1</v>
      </c>
      <c r="H725" s="4">
        <v>19</v>
      </c>
      <c r="I725" s="1">
        <v>19</v>
      </c>
      <c r="J725" s="30">
        <v>0</v>
      </c>
      <c r="K725" s="67">
        <v>0.93890593200922001</v>
      </c>
      <c r="L725" s="26"/>
      <c r="P725">
        <f>Table135323316[[#This Row],[UB]]-Table135323316[[#This Row],[LB_swap]]</f>
        <v>0</v>
      </c>
      <c r="Q725">
        <f t="shared" si="11"/>
        <v>0</v>
      </c>
    </row>
    <row r="726" spans="2:17" x14ac:dyDescent="0.35">
      <c r="B726" s="71">
        <v>725</v>
      </c>
      <c r="C726" s="24" t="s">
        <v>742</v>
      </c>
      <c r="D726" s="1">
        <v>150</v>
      </c>
      <c r="E726" s="1">
        <v>10</v>
      </c>
      <c r="F726" s="1">
        <v>10</v>
      </c>
      <c r="G726" s="14">
        <v>1</v>
      </c>
      <c r="H726" s="4">
        <v>21</v>
      </c>
      <c r="I726" s="1">
        <v>21</v>
      </c>
      <c r="J726" s="30">
        <v>0</v>
      </c>
      <c r="K726" s="67">
        <v>1.20273225009441</v>
      </c>
      <c r="L726" s="26"/>
      <c r="P726">
        <f>Table135323316[[#This Row],[UB]]-Table135323316[[#This Row],[LB_swap]]</f>
        <v>0</v>
      </c>
      <c r="Q726">
        <f t="shared" si="11"/>
        <v>0</v>
      </c>
    </row>
    <row r="727" spans="2:17" x14ac:dyDescent="0.35">
      <c r="B727" s="71">
        <v>726</v>
      </c>
      <c r="C727" s="24" t="s">
        <v>743</v>
      </c>
      <c r="D727" s="1">
        <v>150</v>
      </c>
      <c r="E727" s="1">
        <v>10</v>
      </c>
      <c r="F727" s="1">
        <v>10</v>
      </c>
      <c r="G727" s="14">
        <v>1</v>
      </c>
      <c r="H727" s="4">
        <v>21</v>
      </c>
      <c r="I727" s="1">
        <v>21</v>
      </c>
      <c r="J727" s="30">
        <v>0</v>
      </c>
      <c r="K727" s="67">
        <v>1.2921246644109401</v>
      </c>
      <c r="L727" s="26"/>
      <c r="P727">
        <f>Table135323316[[#This Row],[UB]]-Table135323316[[#This Row],[LB_swap]]</f>
        <v>0</v>
      </c>
      <c r="Q727">
        <f t="shared" si="11"/>
        <v>0</v>
      </c>
    </row>
    <row r="728" spans="2:17" x14ac:dyDescent="0.35">
      <c r="B728" s="71">
        <v>727</v>
      </c>
      <c r="C728" s="24" t="s">
        <v>744</v>
      </c>
      <c r="D728" s="1">
        <v>150</v>
      </c>
      <c r="E728" s="1">
        <v>10</v>
      </c>
      <c r="F728" s="1">
        <v>10</v>
      </c>
      <c r="G728" s="14">
        <v>1</v>
      </c>
      <c r="H728" s="4">
        <v>19</v>
      </c>
      <c r="I728" s="1">
        <v>19</v>
      </c>
      <c r="J728" s="30">
        <v>0</v>
      </c>
      <c r="K728" s="67">
        <v>1.5341560784727299</v>
      </c>
      <c r="L728" s="26"/>
      <c r="P728">
        <f>Table135323316[[#This Row],[UB]]-Table135323316[[#This Row],[LB_swap]]</f>
        <v>0</v>
      </c>
      <c r="Q728">
        <f t="shared" si="11"/>
        <v>0</v>
      </c>
    </row>
    <row r="729" spans="2:17" x14ac:dyDescent="0.35">
      <c r="B729" s="71">
        <v>728</v>
      </c>
      <c r="C729" s="24" t="s">
        <v>745</v>
      </c>
      <c r="D729" s="1">
        <v>150</v>
      </c>
      <c r="E729" s="1">
        <v>10</v>
      </c>
      <c r="F729" s="1">
        <v>10</v>
      </c>
      <c r="G729" s="14">
        <v>1</v>
      </c>
      <c r="H729" s="4">
        <v>20</v>
      </c>
      <c r="I729" s="1">
        <v>20</v>
      </c>
      <c r="J729" s="30">
        <v>0</v>
      </c>
      <c r="K729" s="67">
        <v>0.92809017747640599</v>
      </c>
      <c r="L729" s="26"/>
      <c r="P729">
        <f>Table135323316[[#This Row],[UB]]-Table135323316[[#This Row],[LB_swap]]</f>
        <v>0</v>
      </c>
      <c r="Q729">
        <f t="shared" si="11"/>
        <v>0</v>
      </c>
    </row>
    <row r="730" spans="2:17" x14ac:dyDescent="0.35">
      <c r="B730" s="71">
        <v>729</v>
      </c>
      <c r="C730" s="24" t="s">
        <v>746</v>
      </c>
      <c r="D730" s="1">
        <v>150</v>
      </c>
      <c r="E730" s="1">
        <v>10</v>
      </c>
      <c r="F730" s="1">
        <v>10</v>
      </c>
      <c r="G730" s="14">
        <v>1</v>
      </c>
      <c r="H730" s="4">
        <v>21</v>
      </c>
      <c r="I730" s="1">
        <v>21</v>
      </c>
      <c r="J730" s="30">
        <v>0</v>
      </c>
      <c r="K730" s="67">
        <v>1.3113360162824299</v>
      </c>
      <c r="L730" s="26"/>
      <c r="P730">
        <f>Table135323316[[#This Row],[UB]]-Table135323316[[#This Row],[LB_swap]]</f>
        <v>0</v>
      </c>
      <c r="Q730">
        <f t="shared" si="11"/>
        <v>0</v>
      </c>
    </row>
    <row r="731" spans="2:17" x14ac:dyDescent="0.35">
      <c r="B731" s="71">
        <v>730</v>
      </c>
      <c r="C731" s="24" t="s">
        <v>747</v>
      </c>
      <c r="D731" s="1">
        <v>150</v>
      </c>
      <c r="E731" s="1">
        <v>10</v>
      </c>
      <c r="F731" s="1">
        <v>10</v>
      </c>
      <c r="G731" s="14">
        <v>1</v>
      </c>
      <c r="H731" s="4">
        <v>20</v>
      </c>
      <c r="I731" s="1">
        <v>20</v>
      </c>
      <c r="J731" s="30">
        <v>0</v>
      </c>
      <c r="K731" s="67">
        <v>1.3279904145747401</v>
      </c>
      <c r="L731" s="26"/>
      <c r="P731">
        <f>Table135323316[[#This Row],[UB]]-Table135323316[[#This Row],[LB_swap]]</f>
        <v>0</v>
      </c>
      <c r="Q731">
        <f t="shared" si="11"/>
        <v>0</v>
      </c>
    </row>
    <row r="732" spans="2:17" x14ac:dyDescent="0.35">
      <c r="B732" s="71">
        <v>731</v>
      </c>
      <c r="C732" s="24" t="s">
        <v>748</v>
      </c>
      <c r="D732" s="1">
        <v>150</v>
      </c>
      <c r="E732" s="1">
        <v>10</v>
      </c>
      <c r="F732" s="1">
        <v>10</v>
      </c>
      <c r="G732" s="14">
        <v>2</v>
      </c>
      <c r="H732" s="4">
        <v>42</v>
      </c>
      <c r="I732" s="1">
        <v>42</v>
      </c>
      <c r="J732" s="30">
        <v>0</v>
      </c>
      <c r="K732" s="67">
        <v>4.0008030738681502</v>
      </c>
      <c r="L732" s="26"/>
      <c r="P732">
        <f>Table135323316[[#This Row],[UB]]-Table135323316[[#This Row],[LB_swap]]</f>
        <v>0</v>
      </c>
      <c r="Q732">
        <f t="shared" si="11"/>
        <v>0</v>
      </c>
    </row>
    <row r="733" spans="2:17" x14ac:dyDescent="0.35">
      <c r="B733" s="71">
        <v>732</v>
      </c>
      <c r="C733" s="24" t="s">
        <v>749</v>
      </c>
      <c r="D733" s="1">
        <v>150</v>
      </c>
      <c r="E733" s="1">
        <v>10</v>
      </c>
      <c r="F733" s="1">
        <v>10</v>
      </c>
      <c r="G733" s="14">
        <v>2</v>
      </c>
      <c r="H733" s="4">
        <v>41</v>
      </c>
      <c r="I733" s="1">
        <v>41</v>
      </c>
      <c r="J733" s="30">
        <v>0</v>
      </c>
      <c r="K733" s="67">
        <v>3.90151530876755</v>
      </c>
      <c r="L733" s="26"/>
      <c r="P733">
        <f>Table135323316[[#This Row],[UB]]-Table135323316[[#This Row],[LB_swap]]</f>
        <v>0</v>
      </c>
      <c r="Q733">
        <f t="shared" si="11"/>
        <v>0</v>
      </c>
    </row>
    <row r="734" spans="2:17" x14ac:dyDescent="0.35">
      <c r="B734" s="71">
        <v>733</v>
      </c>
      <c r="C734" s="24" t="s">
        <v>750</v>
      </c>
      <c r="D734" s="1">
        <v>150</v>
      </c>
      <c r="E734" s="1">
        <v>10</v>
      </c>
      <c r="F734" s="1">
        <v>10</v>
      </c>
      <c r="G734" s="14">
        <v>2</v>
      </c>
      <c r="H734" s="4">
        <v>40</v>
      </c>
      <c r="I734" s="1">
        <v>40</v>
      </c>
      <c r="J734" s="30">
        <v>0</v>
      </c>
      <c r="K734" s="67">
        <v>9.2368705570697696</v>
      </c>
      <c r="L734" s="26"/>
      <c r="P734">
        <f>Table135323316[[#This Row],[UB]]-Table135323316[[#This Row],[LB_swap]]</f>
        <v>0</v>
      </c>
      <c r="Q734">
        <f t="shared" si="11"/>
        <v>0</v>
      </c>
    </row>
    <row r="735" spans="2:17" x14ac:dyDescent="0.35">
      <c r="B735" s="71">
        <v>734</v>
      </c>
      <c r="C735" s="24" t="s">
        <v>751</v>
      </c>
      <c r="D735" s="1">
        <v>150</v>
      </c>
      <c r="E735" s="1">
        <v>10</v>
      </c>
      <c r="F735" s="1">
        <v>10</v>
      </c>
      <c r="G735" s="14">
        <v>2</v>
      </c>
      <c r="H735" s="4">
        <v>36</v>
      </c>
      <c r="I735" s="1">
        <v>36</v>
      </c>
      <c r="J735" s="30">
        <v>0</v>
      </c>
      <c r="K735" s="67">
        <v>1.52072851173579</v>
      </c>
      <c r="L735" s="26"/>
      <c r="P735">
        <f>Table135323316[[#This Row],[UB]]-Table135323316[[#This Row],[LB_swap]]</f>
        <v>0</v>
      </c>
      <c r="Q735">
        <f t="shared" si="11"/>
        <v>0</v>
      </c>
    </row>
    <row r="736" spans="2:17" x14ac:dyDescent="0.35">
      <c r="B736" s="71">
        <v>735</v>
      </c>
      <c r="C736" s="24" t="s">
        <v>752</v>
      </c>
      <c r="D736" s="1">
        <v>150</v>
      </c>
      <c r="E736" s="1">
        <v>10</v>
      </c>
      <c r="F736" s="1">
        <v>10</v>
      </c>
      <c r="G736" s="14">
        <v>2</v>
      </c>
      <c r="H736" s="4">
        <v>40</v>
      </c>
      <c r="I736" s="1">
        <v>40</v>
      </c>
      <c r="J736" s="30">
        <v>0</v>
      </c>
      <c r="K736" s="67">
        <v>3.3233996275812299</v>
      </c>
      <c r="L736" s="26"/>
      <c r="P736">
        <f>Table135323316[[#This Row],[UB]]-Table135323316[[#This Row],[LB_swap]]</f>
        <v>0</v>
      </c>
      <c r="Q736">
        <f t="shared" si="11"/>
        <v>0</v>
      </c>
    </row>
    <row r="737" spans="2:17" x14ac:dyDescent="0.35">
      <c r="B737" s="71">
        <v>736</v>
      </c>
      <c r="C737" s="24" t="s">
        <v>753</v>
      </c>
      <c r="D737" s="1">
        <v>150</v>
      </c>
      <c r="E737" s="1">
        <v>10</v>
      </c>
      <c r="F737" s="1">
        <v>10</v>
      </c>
      <c r="G737" s="14">
        <v>2</v>
      </c>
      <c r="H737" s="4">
        <v>38</v>
      </c>
      <c r="I737" s="1">
        <v>38</v>
      </c>
      <c r="J737" s="30">
        <v>0</v>
      </c>
      <c r="K737" s="67">
        <v>4.2751920800656</v>
      </c>
      <c r="L737" s="26"/>
      <c r="P737">
        <f>Table135323316[[#This Row],[UB]]-Table135323316[[#This Row],[LB_swap]]</f>
        <v>0</v>
      </c>
      <c r="Q737">
        <f t="shared" si="11"/>
        <v>0</v>
      </c>
    </row>
    <row r="738" spans="2:17" x14ac:dyDescent="0.35">
      <c r="B738" s="71">
        <v>737</v>
      </c>
      <c r="C738" s="24" t="s">
        <v>754</v>
      </c>
      <c r="D738" s="1">
        <v>150</v>
      </c>
      <c r="E738" s="1">
        <v>10</v>
      </c>
      <c r="F738" s="1">
        <v>10</v>
      </c>
      <c r="G738" s="14">
        <v>2</v>
      </c>
      <c r="H738" s="4">
        <v>41</v>
      </c>
      <c r="I738" s="1">
        <v>41</v>
      </c>
      <c r="J738" s="30">
        <v>0</v>
      </c>
      <c r="K738" s="67">
        <v>2.47672445327043</v>
      </c>
      <c r="L738" s="26"/>
      <c r="P738">
        <f>Table135323316[[#This Row],[UB]]-Table135323316[[#This Row],[LB_swap]]</f>
        <v>0</v>
      </c>
      <c r="Q738">
        <f t="shared" si="11"/>
        <v>0</v>
      </c>
    </row>
    <row r="739" spans="2:17" x14ac:dyDescent="0.35">
      <c r="B739" s="71">
        <v>738</v>
      </c>
      <c r="C739" s="24" t="s">
        <v>755</v>
      </c>
      <c r="D739" s="1">
        <v>150</v>
      </c>
      <c r="E739" s="1">
        <v>10</v>
      </c>
      <c r="F739" s="1">
        <v>10</v>
      </c>
      <c r="G739" s="14">
        <v>2</v>
      </c>
      <c r="H739" s="4">
        <v>40</v>
      </c>
      <c r="I739" s="1">
        <v>40</v>
      </c>
      <c r="J739" s="30">
        <v>0</v>
      </c>
      <c r="K739" s="67">
        <v>2.8959623612463399</v>
      </c>
      <c r="L739" s="26"/>
      <c r="P739">
        <f>Table135323316[[#This Row],[UB]]-Table135323316[[#This Row],[LB_swap]]</f>
        <v>0</v>
      </c>
      <c r="Q739">
        <f t="shared" si="11"/>
        <v>0</v>
      </c>
    </row>
    <row r="740" spans="2:17" x14ac:dyDescent="0.35">
      <c r="B740" s="71">
        <v>739</v>
      </c>
      <c r="C740" s="24" t="s">
        <v>756</v>
      </c>
      <c r="D740" s="1">
        <v>150</v>
      </c>
      <c r="E740" s="1">
        <v>10</v>
      </c>
      <c r="F740" s="1">
        <v>10</v>
      </c>
      <c r="G740" s="14">
        <v>2</v>
      </c>
      <c r="H740" s="4">
        <v>37</v>
      </c>
      <c r="I740" s="1">
        <v>37</v>
      </c>
      <c r="J740" s="30">
        <v>0</v>
      </c>
      <c r="K740" s="67">
        <v>3.6915233209729101</v>
      </c>
      <c r="L740" s="26"/>
      <c r="P740">
        <f>Table135323316[[#This Row],[UB]]-Table135323316[[#This Row],[LB_swap]]</f>
        <v>0</v>
      </c>
      <c r="Q740">
        <f t="shared" si="11"/>
        <v>0</v>
      </c>
    </row>
    <row r="741" spans="2:17" x14ac:dyDescent="0.35">
      <c r="B741" s="71">
        <v>740</v>
      </c>
      <c r="C741" s="24" t="s">
        <v>757</v>
      </c>
      <c r="D741" s="1">
        <v>150</v>
      </c>
      <c r="E741" s="1">
        <v>10</v>
      </c>
      <c r="F741" s="1">
        <v>10</v>
      </c>
      <c r="G741" s="14">
        <v>2</v>
      </c>
      <c r="H741" s="4">
        <v>39</v>
      </c>
      <c r="I741" s="1">
        <v>39</v>
      </c>
      <c r="J741" s="30">
        <v>0</v>
      </c>
      <c r="K741" s="67">
        <v>3.8204704839736201</v>
      </c>
      <c r="L741" s="26"/>
      <c r="P741">
        <f>Table135323316[[#This Row],[UB]]-Table135323316[[#This Row],[LB_swap]]</f>
        <v>0</v>
      </c>
      <c r="Q741">
        <f t="shared" si="11"/>
        <v>0</v>
      </c>
    </row>
    <row r="742" spans="2:17" x14ac:dyDescent="0.35">
      <c r="B742" s="71">
        <v>741</v>
      </c>
      <c r="C742" s="24" t="s">
        <v>758</v>
      </c>
      <c r="D742" s="1">
        <v>150</v>
      </c>
      <c r="E742" s="1">
        <v>10</v>
      </c>
      <c r="F742" s="1">
        <v>10</v>
      </c>
      <c r="G742" s="14">
        <v>4</v>
      </c>
      <c r="H742" s="4">
        <v>66</v>
      </c>
      <c r="I742" s="1">
        <v>66</v>
      </c>
      <c r="J742" s="30">
        <v>0</v>
      </c>
      <c r="K742" s="67">
        <v>38.429666625335798</v>
      </c>
      <c r="L742" s="26"/>
      <c r="P742">
        <f>Table135323316[[#This Row],[UB]]-Table135323316[[#This Row],[LB_swap]]</f>
        <v>0</v>
      </c>
      <c r="Q742">
        <f t="shared" si="11"/>
        <v>0</v>
      </c>
    </row>
    <row r="743" spans="2:17" x14ac:dyDescent="0.35">
      <c r="B743" s="71">
        <v>742</v>
      </c>
      <c r="C743" s="24" t="s">
        <v>759</v>
      </c>
      <c r="D743" s="1">
        <v>150</v>
      </c>
      <c r="E743" s="1">
        <v>10</v>
      </c>
      <c r="F743" s="1">
        <v>10</v>
      </c>
      <c r="G743" s="14">
        <v>4</v>
      </c>
      <c r="H743" s="4">
        <v>69</v>
      </c>
      <c r="I743" s="1">
        <v>69</v>
      </c>
      <c r="J743" s="30">
        <v>0</v>
      </c>
      <c r="K743" s="67">
        <v>21.546141380444102</v>
      </c>
      <c r="L743" s="26"/>
      <c r="P743">
        <f>Table135323316[[#This Row],[UB]]-Table135323316[[#This Row],[LB_swap]]</f>
        <v>0</v>
      </c>
      <c r="Q743">
        <f t="shared" si="11"/>
        <v>0</v>
      </c>
    </row>
    <row r="744" spans="2:17" x14ac:dyDescent="0.35">
      <c r="B744" s="71">
        <v>743</v>
      </c>
      <c r="C744" s="24" t="s">
        <v>760</v>
      </c>
      <c r="D744" s="1">
        <v>150</v>
      </c>
      <c r="E744" s="1">
        <v>10</v>
      </c>
      <c r="F744" s="1">
        <v>10</v>
      </c>
      <c r="G744" s="14">
        <v>4</v>
      </c>
      <c r="H744" s="4">
        <v>73</v>
      </c>
      <c r="I744" s="1">
        <v>73</v>
      </c>
      <c r="J744" s="30">
        <v>0</v>
      </c>
      <c r="K744" s="67">
        <v>8.6097979210317099</v>
      </c>
      <c r="L744" s="26"/>
      <c r="P744">
        <f>Table135323316[[#This Row],[UB]]-Table135323316[[#This Row],[LB_swap]]</f>
        <v>0</v>
      </c>
      <c r="Q744">
        <f t="shared" si="11"/>
        <v>0</v>
      </c>
    </row>
    <row r="745" spans="2:17" x14ac:dyDescent="0.35">
      <c r="B745" s="71">
        <v>744</v>
      </c>
      <c r="C745" s="24" t="s">
        <v>761</v>
      </c>
      <c r="D745" s="1">
        <v>150</v>
      </c>
      <c r="E745" s="1">
        <v>10</v>
      </c>
      <c r="F745" s="1">
        <v>10</v>
      </c>
      <c r="G745" s="14">
        <v>4</v>
      </c>
      <c r="H745" s="4">
        <v>77</v>
      </c>
      <c r="I745" s="1">
        <v>77</v>
      </c>
      <c r="J745" s="30">
        <v>0</v>
      </c>
      <c r="K745" s="67">
        <v>58.585392199456599</v>
      </c>
      <c r="L745" s="26"/>
      <c r="P745">
        <f>Table135323316[[#This Row],[UB]]-Table135323316[[#This Row],[LB_swap]]</f>
        <v>0</v>
      </c>
      <c r="Q745">
        <f t="shared" si="11"/>
        <v>0</v>
      </c>
    </row>
    <row r="746" spans="2:17" x14ac:dyDescent="0.35">
      <c r="B746" s="71">
        <v>745</v>
      </c>
      <c r="C746" s="24" t="s">
        <v>762</v>
      </c>
      <c r="D746" s="1">
        <v>150</v>
      </c>
      <c r="E746" s="1">
        <v>10</v>
      </c>
      <c r="F746" s="1">
        <v>10</v>
      </c>
      <c r="G746" s="14">
        <v>4</v>
      </c>
      <c r="H746" s="4">
        <v>69</v>
      </c>
      <c r="I746" s="1">
        <v>68</v>
      </c>
      <c r="J746" s="30">
        <v>1.47058823529411E-2</v>
      </c>
      <c r="K746" s="67">
        <v>607.41063896380297</v>
      </c>
      <c r="L746" s="26"/>
      <c r="P746">
        <f>Table135323316[[#This Row],[UB]]-Table135323316[[#This Row],[LB_swap]]</f>
        <v>1</v>
      </c>
      <c r="Q746">
        <f t="shared" si="11"/>
        <v>0</v>
      </c>
    </row>
    <row r="747" spans="2:17" x14ac:dyDescent="0.35">
      <c r="B747" s="71">
        <v>746</v>
      </c>
      <c r="C747" s="24" t="s">
        <v>763</v>
      </c>
      <c r="D747" s="1">
        <v>150</v>
      </c>
      <c r="E747" s="1">
        <v>10</v>
      </c>
      <c r="F747" s="1">
        <v>10</v>
      </c>
      <c r="G747" s="14">
        <v>4</v>
      </c>
      <c r="H747" s="4">
        <v>67</v>
      </c>
      <c r="I747" s="1">
        <v>66</v>
      </c>
      <c r="J747" s="30">
        <v>1.51515151515151E-2</v>
      </c>
      <c r="K747" s="67">
        <v>606.48843322321704</v>
      </c>
      <c r="L747" s="26"/>
      <c r="P747">
        <f>Table135323316[[#This Row],[UB]]-Table135323316[[#This Row],[LB_swap]]</f>
        <v>1</v>
      </c>
      <c r="Q747">
        <f t="shared" si="11"/>
        <v>0</v>
      </c>
    </row>
    <row r="748" spans="2:17" x14ac:dyDescent="0.35">
      <c r="B748" s="71">
        <v>747</v>
      </c>
      <c r="C748" s="24" t="s">
        <v>764</v>
      </c>
      <c r="D748" s="1">
        <v>150</v>
      </c>
      <c r="E748" s="1">
        <v>10</v>
      </c>
      <c r="F748" s="1">
        <v>10</v>
      </c>
      <c r="G748" s="14">
        <v>4</v>
      </c>
      <c r="H748" s="4">
        <v>67</v>
      </c>
      <c r="I748" s="1">
        <v>67</v>
      </c>
      <c r="J748" s="30">
        <v>0</v>
      </c>
      <c r="K748" s="67">
        <v>26.950592359527899</v>
      </c>
      <c r="L748" s="26"/>
      <c r="P748">
        <f>Table135323316[[#This Row],[UB]]-Table135323316[[#This Row],[LB_swap]]</f>
        <v>0</v>
      </c>
      <c r="Q748">
        <f t="shared" si="11"/>
        <v>0</v>
      </c>
    </row>
    <row r="749" spans="2:17" x14ac:dyDescent="0.35">
      <c r="B749" s="71">
        <v>748</v>
      </c>
      <c r="C749" s="24" t="s">
        <v>765</v>
      </c>
      <c r="D749" s="1">
        <v>150</v>
      </c>
      <c r="E749" s="1">
        <v>10</v>
      </c>
      <c r="F749" s="1">
        <v>10</v>
      </c>
      <c r="G749" s="14">
        <v>4</v>
      </c>
      <c r="H749" s="4">
        <v>66</v>
      </c>
      <c r="I749" s="1">
        <v>66</v>
      </c>
      <c r="J749" s="30">
        <v>0</v>
      </c>
      <c r="K749" s="67">
        <v>27.491694083437299</v>
      </c>
      <c r="L749" s="26"/>
      <c r="P749">
        <f>Table135323316[[#This Row],[UB]]-Table135323316[[#This Row],[LB_swap]]</f>
        <v>0</v>
      </c>
      <c r="Q749">
        <f t="shared" si="11"/>
        <v>0</v>
      </c>
    </row>
    <row r="750" spans="2:17" x14ac:dyDescent="0.35">
      <c r="B750" s="71">
        <v>749</v>
      </c>
      <c r="C750" s="24" t="s">
        <v>766</v>
      </c>
      <c r="D750" s="1">
        <v>150</v>
      </c>
      <c r="E750" s="1">
        <v>10</v>
      </c>
      <c r="F750" s="1">
        <v>10</v>
      </c>
      <c r="G750" s="14">
        <v>4</v>
      </c>
      <c r="H750" s="4">
        <v>72</v>
      </c>
      <c r="I750" s="1">
        <v>72</v>
      </c>
      <c r="J750" s="30">
        <v>0</v>
      </c>
      <c r="K750" s="67">
        <v>131.33682122826499</v>
      </c>
      <c r="L750" s="26"/>
      <c r="P750">
        <f>Table135323316[[#This Row],[UB]]-Table135323316[[#This Row],[LB_swap]]</f>
        <v>0</v>
      </c>
      <c r="Q750">
        <f t="shared" si="11"/>
        <v>0</v>
      </c>
    </row>
    <row r="751" spans="2:17" x14ac:dyDescent="0.35">
      <c r="B751" s="71">
        <v>750</v>
      </c>
      <c r="C751" s="24" t="s">
        <v>767</v>
      </c>
      <c r="D751" s="1">
        <v>150</v>
      </c>
      <c r="E751" s="1">
        <v>10</v>
      </c>
      <c r="F751" s="1">
        <v>10</v>
      </c>
      <c r="G751" s="14">
        <v>4</v>
      </c>
      <c r="H751" s="4">
        <v>64</v>
      </c>
      <c r="I751" s="1">
        <v>63</v>
      </c>
      <c r="J751" s="30">
        <v>1.5873015873015799E-2</v>
      </c>
      <c r="K751" s="67">
        <v>614.93441920913699</v>
      </c>
      <c r="L751" s="26"/>
      <c r="P751">
        <f>Table135323316[[#This Row],[UB]]-Table135323316[[#This Row],[LB_swap]]</f>
        <v>1</v>
      </c>
      <c r="Q751">
        <f t="shared" si="11"/>
        <v>0</v>
      </c>
    </row>
    <row r="752" spans="2:17" x14ac:dyDescent="0.35">
      <c r="B752" s="71">
        <v>751</v>
      </c>
      <c r="C752" s="24" t="s">
        <v>768</v>
      </c>
      <c r="D752" s="1">
        <v>150</v>
      </c>
      <c r="E752" s="1">
        <v>10</v>
      </c>
      <c r="F752" s="1">
        <v>20</v>
      </c>
      <c r="G752" s="14">
        <v>1</v>
      </c>
      <c r="H752" s="4">
        <v>21</v>
      </c>
      <c r="I752" s="1">
        <v>21</v>
      </c>
      <c r="J752" s="30">
        <v>0</v>
      </c>
      <c r="K752" s="67">
        <v>1.61005824431777</v>
      </c>
      <c r="L752" s="26"/>
      <c r="P752">
        <f>Table135323316[[#This Row],[UB]]-Table135323316[[#This Row],[LB_swap]]</f>
        <v>0</v>
      </c>
      <c r="Q752">
        <f t="shared" si="11"/>
        <v>0</v>
      </c>
    </row>
    <row r="753" spans="2:17" x14ac:dyDescent="0.35">
      <c r="B753" s="71">
        <v>752</v>
      </c>
      <c r="C753" s="24" t="s">
        <v>769</v>
      </c>
      <c r="D753" s="1">
        <v>150</v>
      </c>
      <c r="E753" s="1">
        <v>10</v>
      </c>
      <c r="F753" s="1">
        <v>20</v>
      </c>
      <c r="G753" s="14">
        <v>1</v>
      </c>
      <c r="H753" s="4">
        <v>22</v>
      </c>
      <c r="I753" s="1">
        <v>22</v>
      </c>
      <c r="J753" s="30">
        <v>0</v>
      </c>
      <c r="K753" s="67">
        <v>0.87276652455329895</v>
      </c>
      <c r="L753" s="26"/>
      <c r="P753">
        <f>Table135323316[[#This Row],[UB]]-Table135323316[[#This Row],[LB_swap]]</f>
        <v>0</v>
      </c>
      <c r="Q753">
        <f t="shared" si="11"/>
        <v>0</v>
      </c>
    </row>
    <row r="754" spans="2:17" x14ac:dyDescent="0.35">
      <c r="B754" s="71">
        <v>753</v>
      </c>
      <c r="C754" s="24" t="s">
        <v>770</v>
      </c>
      <c r="D754" s="1">
        <v>150</v>
      </c>
      <c r="E754" s="1">
        <v>10</v>
      </c>
      <c r="F754" s="1">
        <v>20</v>
      </c>
      <c r="G754" s="14">
        <v>1</v>
      </c>
      <c r="H754" s="4">
        <v>20</v>
      </c>
      <c r="I754" s="1">
        <v>20</v>
      </c>
      <c r="J754" s="30">
        <v>0</v>
      </c>
      <c r="K754" s="67">
        <v>1.07054808177053</v>
      </c>
      <c r="L754" s="26"/>
      <c r="P754">
        <f>Table135323316[[#This Row],[UB]]-Table135323316[[#This Row],[LB_swap]]</f>
        <v>0</v>
      </c>
      <c r="Q754">
        <f t="shared" si="11"/>
        <v>0</v>
      </c>
    </row>
    <row r="755" spans="2:17" x14ac:dyDescent="0.35">
      <c r="B755" s="71">
        <v>754</v>
      </c>
      <c r="C755" s="24" t="s">
        <v>771</v>
      </c>
      <c r="D755" s="1">
        <v>150</v>
      </c>
      <c r="E755" s="1">
        <v>10</v>
      </c>
      <c r="F755" s="1">
        <v>20</v>
      </c>
      <c r="G755" s="14">
        <v>1</v>
      </c>
      <c r="H755" s="4">
        <v>20</v>
      </c>
      <c r="I755" s="1">
        <v>20</v>
      </c>
      <c r="J755" s="30">
        <v>0</v>
      </c>
      <c r="K755" s="67">
        <v>0.94190951995551497</v>
      </c>
      <c r="L755" s="26"/>
      <c r="P755">
        <f>Table135323316[[#This Row],[UB]]-Table135323316[[#This Row],[LB_swap]]</f>
        <v>0</v>
      </c>
      <c r="Q755">
        <f t="shared" si="11"/>
        <v>0</v>
      </c>
    </row>
    <row r="756" spans="2:17" x14ac:dyDescent="0.35">
      <c r="B756" s="71">
        <v>755</v>
      </c>
      <c r="C756" s="24" t="s">
        <v>772</v>
      </c>
      <c r="D756" s="1">
        <v>150</v>
      </c>
      <c r="E756" s="1">
        <v>10</v>
      </c>
      <c r="F756" s="1">
        <v>20</v>
      </c>
      <c r="G756" s="14">
        <v>1</v>
      </c>
      <c r="H756" s="4">
        <v>20</v>
      </c>
      <c r="I756" s="1">
        <v>20</v>
      </c>
      <c r="J756" s="30">
        <v>0</v>
      </c>
      <c r="K756" s="67">
        <v>1.00776258483529</v>
      </c>
      <c r="L756" s="26"/>
      <c r="P756">
        <f>Table135323316[[#This Row],[UB]]-Table135323316[[#This Row],[LB_swap]]</f>
        <v>0</v>
      </c>
      <c r="Q756">
        <f t="shared" si="11"/>
        <v>0</v>
      </c>
    </row>
    <row r="757" spans="2:17" x14ac:dyDescent="0.35">
      <c r="B757" s="71">
        <v>756</v>
      </c>
      <c r="C757" s="24" t="s">
        <v>773</v>
      </c>
      <c r="D757" s="1">
        <v>150</v>
      </c>
      <c r="E757" s="1">
        <v>10</v>
      </c>
      <c r="F757" s="1">
        <v>20</v>
      </c>
      <c r="G757" s="14">
        <v>1</v>
      </c>
      <c r="H757" s="4">
        <v>21</v>
      </c>
      <c r="I757" s="1">
        <v>21</v>
      </c>
      <c r="J757" s="30">
        <v>0</v>
      </c>
      <c r="K757" s="67">
        <v>0.89180878736078695</v>
      </c>
      <c r="L757" s="26"/>
      <c r="P757">
        <f>Table135323316[[#This Row],[UB]]-Table135323316[[#This Row],[LB_swap]]</f>
        <v>0</v>
      </c>
      <c r="Q757">
        <f t="shared" si="11"/>
        <v>0</v>
      </c>
    </row>
    <row r="758" spans="2:17" x14ac:dyDescent="0.35">
      <c r="B758" s="71">
        <v>757</v>
      </c>
      <c r="C758" s="24" t="s">
        <v>774</v>
      </c>
      <c r="D758" s="1">
        <v>150</v>
      </c>
      <c r="E758" s="1">
        <v>10</v>
      </c>
      <c r="F758" s="1">
        <v>20</v>
      </c>
      <c r="G758" s="14">
        <v>1</v>
      </c>
      <c r="H758" s="4">
        <v>20</v>
      </c>
      <c r="I758" s="1">
        <v>20</v>
      </c>
      <c r="J758" s="30">
        <v>0</v>
      </c>
      <c r="K758" s="67">
        <v>1.26163126155734</v>
      </c>
      <c r="L758" s="26"/>
      <c r="P758">
        <f>Table135323316[[#This Row],[UB]]-Table135323316[[#This Row],[LB_swap]]</f>
        <v>0</v>
      </c>
      <c r="Q758">
        <f t="shared" si="11"/>
        <v>0</v>
      </c>
    </row>
    <row r="759" spans="2:17" x14ac:dyDescent="0.35">
      <c r="B759" s="71">
        <v>758</v>
      </c>
      <c r="C759" s="24" t="s">
        <v>775</v>
      </c>
      <c r="D759" s="1">
        <v>150</v>
      </c>
      <c r="E759" s="1">
        <v>10</v>
      </c>
      <c r="F759" s="1">
        <v>20</v>
      </c>
      <c r="G759" s="14">
        <v>1</v>
      </c>
      <c r="H759" s="4">
        <v>19</v>
      </c>
      <c r="I759" s="1">
        <v>19</v>
      </c>
      <c r="J759" s="30">
        <v>0</v>
      </c>
      <c r="K759" s="67">
        <v>2.2834880053997</v>
      </c>
      <c r="L759" s="26"/>
      <c r="P759">
        <f>Table135323316[[#This Row],[UB]]-Table135323316[[#This Row],[LB_swap]]</f>
        <v>0</v>
      </c>
      <c r="Q759">
        <f t="shared" si="11"/>
        <v>0</v>
      </c>
    </row>
    <row r="760" spans="2:17" x14ac:dyDescent="0.35">
      <c r="B760" s="71">
        <v>759</v>
      </c>
      <c r="C760" s="24" t="s">
        <v>776</v>
      </c>
      <c r="D760" s="1">
        <v>150</v>
      </c>
      <c r="E760" s="1">
        <v>10</v>
      </c>
      <c r="F760" s="1">
        <v>20</v>
      </c>
      <c r="G760" s="14">
        <v>1</v>
      </c>
      <c r="H760" s="4">
        <v>20</v>
      </c>
      <c r="I760" s="1">
        <v>20</v>
      </c>
      <c r="J760" s="30">
        <v>0</v>
      </c>
      <c r="K760" s="67">
        <v>1.13389197736978</v>
      </c>
      <c r="L760" s="26"/>
      <c r="P760">
        <f>Table135323316[[#This Row],[UB]]-Table135323316[[#This Row],[LB_swap]]</f>
        <v>0</v>
      </c>
      <c r="Q760">
        <f t="shared" si="11"/>
        <v>0</v>
      </c>
    </row>
    <row r="761" spans="2:17" x14ac:dyDescent="0.35">
      <c r="B761" s="71">
        <v>760</v>
      </c>
      <c r="C761" s="24" t="s">
        <v>777</v>
      </c>
      <c r="D761" s="1">
        <v>150</v>
      </c>
      <c r="E761" s="1">
        <v>10</v>
      </c>
      <c r="F761" s="1">
        <v>20</v>
      </c>
      <c r="G761" s="14">
        <v>1</v>
      </c>
      <c r="H761" s="4">
        <v>21</v>
      </c>
      <c r="I761" s="1">
        <v>21</v>
      </c>
      <c r="J761" s="30">
        <v>0</v>
      </c>
      <c r="K761" s="67">
        <v>1.10320901498198</v>
      </c>
      <c r="L761" s="26"/>
      <c r="P761">
        <f>Table135323316[[#This Row],[UB]]-Table135323316[[#This Row],[LB_swap]]</f>
        <v>0</v>
      </c>
      <c r="Q761">
        <f t="shared" si="11"/>
        <v>0</v>
      </c>
    </row>
    <row r="762" spans="2:17" x14ac:dyDescent="0.35">
      <c r="B762" s="71">
        <v>761</v>
      </c>
      <c r="C762" s="24" t="s">
        <v>778</v>
      </c>
      <c r="D762" s="1">
        <v>150</v>
      </c>
      <c r="E762" s="1">
        <v>10</v>
      </c>
      <c r="F762" s="1">
        <v>20</v>
      </c>
      <c r="G762" s="14">
        <v>2</v>
      </c>
      <c r="H762" s="4">
        <v>43</v>
      </c>
      <c r="I762" s="1">
        <v>43</v>
      </c>
      <c r="J762" s="30">
        <v>0</v>
      </c>
      <c r="K762" s="67">
        <v>2.8136348798871</v>
      </c>
      <c r="L762" s="26"/>
      <c r="P762">
        <f>Table135323316[[#This Row],[UB]]-Table135323316[[#This Row],[LB_swap]]</f>
        <v>0</v>
      </c>
      <c r="Q762">
        <f t="shared" si="11"/>
        <v>0</v>
      </c>
    </row>
    <row r="763" spans="2:17" x14ac:dyDescent="0.35">
      <c r="B763" s="71">
        <v>762</v>
      </c>
      <c r="C763" s="24" t="s">
        <v>779</v>
      </c>
      <c r="D763" s="1">
        <v>150</v>
      </c>
      <c r="E763" s="1">
        <v>10</v>
      </c>
      <c r="F763" s="1">
        <v>20</v>
      </c>
      <c r="G763" s="14">
        <v>2</v>
      </c>
      <c r="H763" s="4">
        <v>40</v>
      </c>
      <c r="I763" s="1">
        <v>40</v>
      </c>
      <c r="J763" s="30">
        <v>0</v>
      </c>
      <c r="K763" s="67">
        <v>6.4504808243364096</v>
      </c>
      <c r="L763" s="26"/>
      <c r="P763">
        <f>Table135323316[[#This Row],[UB]]-Table135323316[[#This Row],[LB_swap]]</f>
        <v>0</v>
      </c>
      <c r="Q763">
        <f t="shared" si="11"/>
        <v>0</v>
      </c>
    </row>
    <row r="764" spans="2:17" x14ac:dyDescent="0.35">
      <c r="B764" s="71">
        <v>763</v>
      </c>
      <c r="C764" s="24" t="s">
        <v>780</v>
      </c>
      <c r="D764" s="1">
        <v>150</v>
      </c>
      <c r="E764" s="1">
        <v>10</v>
      </c>
      <c r="F764" s="1">
        <v>20</v>
      </c>
      <c r="G764" s="14">
        <v>2</v>
      </c>
      <c r="H764" s="4">
        <v>39</v>
      </c>
      <c r="I764" s="1">
        <v>39</v>
      </c>
      <c r="J764" s="30">
        <v>0</v>
      </c>
      <c r="K764" s="67">
        <v>3.1751868110150099</v>
      </c>
      <c r="L764" s="26"/>
      <c r="P764">
        <f>Table135323316[[#This Row],[UB]]-Table135323316[[#This Row],[LB_swap]]</f>
        <v>0</v>
      </c>
      <c r="Q764">
        <f t="shared" si="11"/>
        <v>0</v>
      </c>
    </row>
    <row r="765" spans="2:17" x14ac:dyDescent="0.35">
      <c r="B765" s="71">
        <v>764</v>
      </c>
      <c r="C765" s="24" t="s">
        <v>781</v>
      </c>
      <c r="D765" s="1">
        <v>150</v>
      </c>
      <c r="E765" s="1">
        <v>10</v>
      </c>
      <c r="F765" s="1">
        <v>20</v>
      </c>
      <c r="G765" s="14">
        <v>2</v>
      </c>
      <c r="H765" s="4">
        <v>36</v>
      </c>
      <c r="I765" s="1">
        <v>36</v>
      </c>
      <c r="J765" s="30">
        <v>0</v>
      </c>
      <c r="K765" s="67">
        <v>4.7687652818858597</v>
      </c>
      <c r="L765" s="26"/>
      <c r="P765">
        <f>Table135323316[[#This Row],[UB]]-Table135323316[[#This Row],[LB_swap]]</f>
        <v>0</v>
      </c>
      <c r="Q765">
        <f t="shared" si="11"/>
        <v>0</v>
      </c>
    </row>
    <row r="766" spans="2:17" x14ac:dyDescent="0.35">
      <c r="B766" s="71">
        <v>765</v>
      </c>
      <c r="C766" s="24" t="s">
        <v>782</v>
      </c>
      <c r="D766" s="1">
        <v>150</v>
      </c>
      <c r="E766" s="1">
        <v>10</v>
      </c>
      <c r="F766" s="1">
        <v>20</v>
      </c>
      <c r="G766" s="14">
        <v>2</v>
      </c>
      <c r="H766" s="4">
        <v>39</v>
      </c>
      <c r="I766" s="1">
        <v>39</v>
      </c>
      <c r="J766" s="30">
        <v>0</v>
      </c>
      <c r="K766" s="67">
        <v>4.2418564371764598</v>
      </c>
      <c r="L766" s="26"/>
      <c r="P766">
        <f>Table135323316[[#This Row],[UB]]-Table135323316[[#This Row],[LB_swap]]</f>
        <v>0</v>
      </c>
      <c r="Q766">
        <f t="shared" si="11"/>
        <v>0</v>
      </c>
    </row>
    <row r="767" spans="2:17" x14ac:dyDescent="0.35">
      <c r="B767" s="71">
        <v>766</v>
      </c>
      <c r="C767" s="24" t="s">
        <v>783</v>
      </c>
      <c r="D767" s="1">
        <v>150</v>
      </c>
      <c r="E767" s="1">
        <v>10</v>
      </c>
      <c r="F767" s="1">
        <v>20</v>
      </c>
      <c r="G767" s="14">
        <v>2</v>
      </c>
      <c r="H767" s="4">
        <v>36</v>
      </c>
      <c r="I767" s="1">
        <v>36</v>
      </c>
      <c r="J767" s="30">
        <v>0</v>
      </c>
      <c r="K767" s="67">
        <v>4.3151895981281996</v>
      </c>
      <c r="L767" s="26"/>
      <c r="P767">
        <f>Table135323316[[#This Row],[UB]]-Table135323316[[#This Row],[LB_swap]]</f>
        <v>0</v>
      </c>
      <c r="Q767">
        <f t="shared" si="11"/>
        <v>0</v>
      </c>
    </row>
    <row r="768" spans="2:17" x14ac:dyDescent="0.35">
      <c r="B768" s="71">
        <v>767</v>
      </c>
      <c r="C768" s="24" t="s">
        <v>784</v>
      </c>
      <c r="D768" s="1">
        <v>150</v>
      </c>
      <c r="E768" s="1">
        <v>10</v>
      </c>
      <c r="F768" s="1">
        <v>20</v>
      </c>
      <c r="G768" s="14">
        <v>2</v>
      </c>
      <c r="H768" s="4">
        <v>37</v>
      </c>
      <c r="I768" s="1">
        <v>37</v>
      </c>
      <c r="J768" s="30">
        <v>0</v>
      </c>
      <c r="K768" s="67">
        <v>1.4972686357796099</v>
      </c>
      <c r="L768" s="26"/>
      <c r="P768">
        <f>Table135323316[[#This Row],[UB]]-Table135323316[[#This Row],[LB_swap]]</f>
        <v>0</v>
      </c>
      <c r="Q768">
        <f t="shared" si="11"/>
        <v>0</v>
      </c>
    </row>
    <row r="769" spans="2:17" x14ac:dyDescent="0.35">
      <c r="B769" s="71">
        <v>768</v>
      </c>
      <c r="C769" s="24" t="s">
        <v>785</v>
      </c>
      <c r="D769" s="1">
        <v>150</v>
      </c>
      <c r="E769" s="1">
        <v>10</v>
      </c>
      <c r="F769" s="1">
        <v>20</v>
      </c>
      <c r="G769" s="14">
        <v>2</v>
      </c>
      <c r="H769" s="4">
        <v>37</v>
      </c>
      <c r="I769" s="1">
        <v>37</v>
      </c>
      <c r="J769" s="30">
        <v>0</v>
      </c>
      <c r="K769" s="67">
        <v>7.0683263037353701</v>
      </c>
      <c r="L769" s="26"/>
      <c r="P769">
        <f>Table135323316[[#This Row],[UB]]-Table135323316[[#This Row],[LB_swap]]</f>
        <v>0</v>
      </c>
      <c r="Q769">
        <f t="shared" si="11"/>
        <v>0</v>
      </c>
    </row>
    <row r="770" spans="2:17" x14ac:dyDescent="0.35">
      <c r="B770" s="71">
        <v>769</v>
      </c>
      <c r="C770" s="24" t="s">
        <v>786</v>
      </c>
      <c r="D770" s="1">
        <v>150</v>
      </c>
      <c r="E770" s="1">
        <v>10</v>
      </c>
      <c r="F770" s="1">
        <v>20</v>
      </c>
      <c r="G770" s="14">
        <v>2</v>
      </c>
      <c r="H770" s="4">
        <v>40</v>
      </c>
      <c r="I770" s="1">
        <v>40</v>
      </c>
      <c r="J770" s="30">
        <v>0</v>
      </c>
      <c r="K770" s="67">
        <v>0.480241399258375</v>
      </c>
      <c r="L770" s="26"/>
      <c r="P770">
        <f>Table135323316[[#This Row],[UB]]-Table135323316[[#This Row],[LB_swap]]</f>
        <v>0</v>
      </c>
      <c r="Q770">
        <f t="shared" si="11"/>
        <v>0</v>
      </c>
    </row>
    <row r="771" spans="2:17" x14ac:dyDescent="0.35">
      <c r="B771" s="71">
        <v>770</v>
      </c>
      <c r="C771" s="24" t="s">
        <v>787</v>
      </c>
      <c r="D771" s="1">
        <v>150</v>
      </c>
      <c r="E771" s="1">
        <v>10</v>
      </c>
      <c r="F771" s="1">
        <v>20</v>
      </c>
      <c r="G771" s="14">
        <v>2</v>
      </c>
      <c r="H771" s="4">
        <v>40</v>
      </c>
      <c r="I771" s="1">
        <v>40</v>
      </c>
      <c r="J771" s="30">
        <v>0</v>
      </c>
      <c r="K771" s="67">
        <v>3.0889896415173999</v>
      </c>
      <c r="L771" s="26"/>
      <c r="P771">
        <f>Table135323316[[#This Row],[UB]]-Table135323316[[#This Row],[LB_swap]]</f>
        <v>0</v>
      </c>
      <c r="Q771">
        <f t="shared" ref="Q771:Q834" si="12">IF(P771&gt;2,1,0)</f>
        <v>0</v>
      </c>
    </row>
    <row r="772" spans="2:17" x14ac:dyDescent="0.35">
      <c r="B772" s="71">
        <v>771</v>
      </c>
      <c r="C772" s="24" t="s">
        <v>788</v>
      </c>
      <c r="D772" s="1">
        <v>150</v>
      </c>
      <c r="E772" s="1">
        <v>10</v>
      </c>
      <c r="F772" s="1">
        <v>20</v>
      </c>
      <c r="G772" s="14">
        <v>4</v>
      </c>
      <c r="H772" s="4">
        <v>76</v>
      </c>
      <c r="I772" s="1">
        <v>76</v>
      </c>
      <c r="J772" s="30">
        <v>0</v>
      </c>
      <c r="K772" s="67">
        <v>99.774537749588404</v>
      </c>
      <c r="L772" s="26"/>
      <c r="P772">
        <f>Table135323316[[#This Row],[UB]]-Table135323316[[#This Row],[LB_swap]]</f>
        <v>0</v>
      </c>
      <c r="Q772">
        <f t="shared" si="12"/>
        <v>0</v>
      </c>
    </row>
    <row r="773" spans="2:17" x14ac:dyDescent="0.35">
      <c r="B773" s="71">
        <v>772</v>
      </c>
      <c r="C773" s="24" t="s">
        <v>789</v>
      </c>
      <c r="D773" s="1">
        <v>150</v>
      </c>
      <c r="E773" s="1">
        <v>10</v>
      </c>
      <c r="F773" s="1">
        <v>20</v>
      </c>
      <c r="G773" s="14">
        <v>4</v>
      </c>
      <c r="H773" s="4">
        <v>69</v>
      </c>
      <c r="I773" s="1">
        <v>68</v>
      </c>
      <c r="J773" s="30">
        <v>1.47058823529411E-2</v>
      </c>
      <c r="K773" s="67">
        <v>603.90921618975699</v>
      </c>
      <c r="L773" s="26"/>
      <c r="P773">
        <f>Table135323316[[#This Row],[UB]]-Table135323316[[#This Row],[LB_swap]]</f>
        <v>1</v>
      </c>
      <c r="Q773">
        <f t="shared" si="12"/>
        <v>0</v>
      </c>
    </row>
    <row r="774" spans="2:17" x14ac:dyDescent="0.35">
      <c r="B774" s="71">
        <v>773</v>
      </c>
      <c r="C774" s="24" t="s">
        <v>790</v>
      </c>
      <c r="D774" s="1">
        <v>150</v>
      </c>
      <c r="E774" s="1">
        <v>10</v>
      </c>
      <c r="F774" s="1">
        <v>20</v>
      </c>
      <c r="G774" s="14">
        <v>4</v>
      </c>
      <c r="H774" s="4">
        <v>73</v>
      </c>
      <c r="I774" s="1">
        <v>72</v>
      </c>
      <c r="J774" s="30">
        <v>1.3888888888888999E-2</v>
      </c>
      <c r="K774" s="67">
        <v>600.44463204964995</v>
      </c>
      <c r="L774" s="26"/>
      <c r="P774">
        <f>Table135323316[[#This Row],[UB]]-Table135323316[[#This Row],[LB_swap]]</f>
        <v>1</v>
      </c>
      <c r="Q774">
        <f t="shared" si="12"/>
        <v>0</v>
      </c>
    </row>
    <row r="775" spans="2:17" x14ac:dyDescent="0.35">
      <c r="B775" s="71">
        <v>774</v>
      </c>
      <c r="C775" s="24" t="s">
        <v>791</v>
      </c>
      <c r="D775" s="1">
        <v>150</v>
      </c>
      <c r="E775" s="1">
        <v>10</v>
      </c>
      <c r="F775" s="1">
        <v>20</v>
      </c>
      <c r="G775" s="14">
        <v>4</v>
      </c>
      <c r="H775" s="4">
        <v>60</v>
      </c>
      <c r="I775" s="1">
        <v>60</v>
      </c>
      <c r="J775" s="30">
        <v>0</v>
      </c>
      <c r="K775" s="67">
        <v>93.843659270554696</v>
      </c>
      <c r="L775" s="26"/>
      <c r="P775">
        <f>Table135323316[[#This Row],[UB]]-Table135323316[[#This Row],[LB_swap]]</f>
        <v>0</v>
      </c>
      <c r="Q775">
        <f t="shared" si="12"/>
        <v>0</v>
      </c>
    </row>
    <row r="776" spans="2:17" x14ac:dyDescent="0.35">
      <c r="B776" s="71">
        <v>775</v>
      </c>
      <c r="C776" s="24" t="s">
        <v>792</v>
      </c>
      <c r="D776" s="1">
        <v>150</v>
      </c>
      <c r="E776" s="1">
        <v>10</v>
      </c>
      <c r="F776" s="1">
        <v>20</v>
      </c>
      <c r="G776" s="14">
        <v>4</v>
      </c>
      <c r="H776" s="4">
        <v>71</v>
      </c>
      <c r="I776" s="1">
        <v>71</v>
      </c>
      <c r="J776" s="30">
        <v>0</v>
      </c>
      <c r="K776" s="67">
        <v>50.134528683498502</v>
      </c>
      <c r="L776" s="26"/>
      <c r="P776">
        <f>Table135323316[[#This Row],[UB]]-Table135323316[[#This Row],[LB_swap]]</f>
        <v>0</v>
      </c>
      <c r="Q776">
        <f t="shared" si="12"/>
        <v>0</v>
      </c>
    </row>
    <row r="777" spans="2:17" x14ac:dyDescent="0.35">
      <c r="B777" s="71">
        <v>776</v>
      </c>
      <c r="C777" s="24" t="s">
        <v>793</v>
      </c>
      <c r="D777" s="1">
        <v>150</v>
      </c>
      <c r="E777" s="1">
        <v>10</v>
      </c>
      <c r="F777" s="1">
        <v>20</v>
      </c>
      <c r="G777" s="14">
        <v>4</v>
      </c>
      <c r="H777" s="4">
        <v>70</v>
      </c>
      <c r="I777" s="1">
        <v>70</v>
      </c>
      <c r="J777" s="30">
        <v>0</v>
      </c>
      <c r="K777" s="67">
        <v>27.513886228203699</v>
      </c>
      <c r="L777" s="26"/>
      <c r="P777">
        <f>Table135323316[[#This Row],[UB]]-Table135323316[[#This Row],[LB_swap]]</f>
        <v>0</v>
      </c>
      <c r="Q777">
        <f t="shared" si="12"/>
        <v>0</v>
      </c>
    </row>
    <row r="778" spans="2:17" x14ac:dyDescent="0.35">
      <c r="B778" s="71">
        <v>777</v>
      </c>
      <c r="C778" s="24" t="s">
        <v>794</v>
      </c>
      <c r="D778" s="1">
        <v>150</v>
      </c>
      <c r="E778" s="1">
        <v>10</v>
      </c>
      <c r="F778" s="1">
        <v>20</v>
      </c>
      <c r="G778" s="14">
        <v>4</v>
      </c>
      <c r="H778" s="4">
        <v>65</v>
      </c>
      <c r="I778" s="1">
        <v>64</v>
      </c>
      <c r="J778" s="30">
        <v>1.5625E-2</v>
      </c>
      <c r="K778" s="67">
        <v>604.99093050882198</v>
      </c>
      <c r="L778" s="26"/>
      <c r="P778">
        <f>Table135323316[[#This Row],[UB]]-Table135323316[[#This Row],[LB_swap]]</f>
        <v>1</v>
      </c>
      <c r="Q778">
        <f t="shared" si="12"/>
        <v>0</v>
      </c>
    </row>
    <row r="779" spans="2:17" x14ac:dyDescent="0.35">
      <c r="B779" s="71">
        <v>778</v>
      </c>
      <c r="C779" s="24" t="s">
        <v>795</v>
      </c>
      <c r="D779" s="1">
        <v>150</v>
      </c>
      <c r="E779" s="1">
        <v>10</v>
      </c>
      <c r="F779" s="1">
        <v>20</v>
      </c>
      <c r="G779" s="14">
        <v>4</v>
      </c>
      <c r="H779" s="4">
        <v>70</v>
      </c>
      <c r="I779" s="1">
        <v>70</v>
      </c>
      <c r="J779" s="30">
        <v>0</v>
      </c>
      <c r="K779" s="67">
        <v>101.719540722668</v>
      </c>
      <c r="L779" s="26"/>
      <c r="P779">
        <f>Table135323316[[#This Row],[UB]]-Table135323316[[#This Row],[LB_swap]]</f>
        <v>0</v>
      </c>
      <c r="Q779">
        <f t="shared" si="12"/>
        <v>0</v>
      </c>
    </row>
    <row r="780" spans="2:17" x14ac:dyDescent="0.35">
      <c r="B780" s="71">
        <v>779</v>
      </c>
      <c r="C780" s="24" t="s">
        <v>796</v>
      </c>
      <c r="D780" s="1">
        <v>150</v>
      </c>
      <c r="E780" s="1">
        <v>10</v>
      </c>
      <c r="F780" s="1">
        <v>20</v>
      </c>
      <c r="G780" s="14">
        <v>4</v>
      </c>
      <c r="H780" s="4">
        <v>75</v>
      </c>
      <c r="I780" s="1">
        <v>73</v>
      </c>
      <c r="J780" s="30">
        <v>2.7397260273972601E-2</v>
      </c>
      <c r="K780" s="67">
        <v>604.368598720058</v>
      </c>
      <c r="L780" s="26"/>
      <c r="P780">
        <f>Table135323316[[#This Row],[UB]]-Table135323316[[#This Row],[LB_swap]]</f>
        <v>2</v>
      </c>
      <c r="Q780">
        <f t="shared" si="12"/>
        <v>0</v>
      </c>
    </row>
    <row r="781" spans="2:17" x14ac:dyDescent="0.35">
      <c r="B781" s="71">
        <v>780</v>
      </c>
      <c r="C781" s="24" t="s">
        <v>797</v>
      </c>
      <c r="D781" s="1">
        <v>150</v>
      </c>
      <c r="E781" s="1">
        <v>10</v>
      </c>
      <c r="F781" s="1">
        <v>20</v>
      </c>
      <c r="G781" s="14">
        <v>4</v>
      </c>
      <c r="H781" s="4">
        <v>69</v>
      </c>
      <c r="I781" s="1">
        <v>69</v>
      </c>
      <c r="J781" s="30">
        <v>0</v>
      </c>
      <c r="K781" s="67">
        <v>70.359335172921405</v>
      </c>
      <c r="L781" s="26"/>
      <c r="P781">
        <f>Table135323316[[#This Row],[UB]]-Table135323316[[#This Row],[LB_swap]]</f>
        <v>0</v>
      </c>
      <c r="Q781">
        <f t="shared" si="12"/>
        <v>0</v>
      </c>
    </row>
    <row r="782" spans="2:17" x14ac:dyDescent="0.35">
      <c r="B782" s="71">
        <v>781</v>
      </c>
      <c r="C782" s="24" t="s">
        <v>798</v>
      </c>
      <c r="D782" s="1">
        <v>150</v>
      </c>
      <c r="E782" s="1">
        <v>10</v>
      </c>
      <c r="F782" s="1">
        <v>30</v>
      </c>
      <c r="G782" s="14">
        <v>1</v>
      </c>
      <c r="H782" s="4">
        <v>19</v>
      </c>
      <c r="I782" s="1">
        <v>19</v>
      </c>
      <c r="J782" s="30">
        <v>0</v>
      </c>
      <c r="K782" s="67">
        <v>0.92914916574954898</v>
      </c>
      <c r="L782" s="26"/>
      <c r="P782">
        <f>Table135323316[[#This Row],[UB]]-Table135323316[[#This Row],[LB_swap]]</f>
        <v>0</v>
      </c>
      <c r="Q782">
        <f t="shared" si="12"/>
        <v>0</v>
      </c>
    </row>
    <row r="783" spans="2:17" x14ac:dyDescent="0.35">
      <c r="B783" s="71">
        <v>782</v>
      </c>
      <c r="C783" s="24" t="s">
        <v>799</v>
      </c>
      <c r="D783" s="1">
        <v>150</v>
      </c>
      <c r="E783" s="1">
        <v>10</v>
      </c>
      <c r="F783" s="1">
        <v>30</v>
      </c>
      <c r="G783" s="14">
        <v>1</v>
      </c>
      <c r="H783" s="4">
        <v>20</v>
      </c>
      <c r="I783" s="1">
        <v>20</v>
      </c>
      <c r="J783" s="30">
        <v>0</v>
      </c>
      <c r="K783" s="67">
        <v>0.94894520193338305</v>
      </c>
      <c r="L783" s="26"/>
      <c r="P783">
        <f>Table135323316[[#This Row],[UB]]-Table135323316[[#This Row],[LB_swap]]</f>
        <v>0</v>
      </c>
      <c r="Q783">
        <f t="shared" si="12"/>
        <v>0</v>
      </c>
    </row>
    <row r="784" spans="2:17" x14ac:dyDescent="0.35">
      <c r="B784" s="71">
        <v>783</v>
      </c>
      <c r="C784" s="24" t="s">
        <v>800</v>
      </c>
      <c r="D784" s="1">
        <v>150</v>
      </c>
      <c r="E784" s="1">
        <v>10</v>
      </c>
      <c r="F784" s="1">
        <v>30</v>
      </c>
      <c r="G784" s="14">
        <v>1</v>
      </c>
      <c r="H784" s="4">
        <v>19</v>
      </c>
      <c r="I784" s="1">
        <v>19</v>
      </c>
      <c r="J784" s="30">
        <v>0</v>
      </c>
      <c r="K784" s="67">
        <v>0.799381198361516</v>
      </c>
      <c r="L784" s="26"/>
      <c r="P784">
        <f>Table135323316[[#This Row],[UB]]-Table135323316[[#This Row],[LB_swap]]</f>
        <v>0</v>
      </c>
      <c r="Q784">
        <f t="shared" si="12"/>
        <v>0</v>
      </c>
    </row>
    <row r="785" spans="2:17" x14ac:dyDescent="0.35">
      <c r="B785" s="71">
        <v>784</v>
      </c>
      <c r="C785" s="24" t="s">
        <v>801</v>
      </c>
      <c r="D785" s="1">
        <v>150</v>
      </c>
      <c r="E785" s="1">
        <v>10</v>
      </c>
      <c r="F785" s="1">
        <v>30</v>
      </c>
      <c r="G785" s="14">
        <v>1</v>
      </c>
      <c r="H785" s="4">
        <v>19</v>
      </c>
      <c r="I785" s="1">
        <v>19</v>
      </c>
      <c r="J785" s="30">
        <v>0</v>
      </c>
      <c r="K785" s="67">
        <v>0.97974834963679303</v>
      </c>
      <c r="L785" s="26"/>
      <c r="P785">
        <f>Table135323316[[#This Row],[UB]]-Table135323316[[#This Row],[LB_swap]]</f>
        <v>0</v>
      </c>
      <c r="Q785">
        <f t="shared" si="12"/>
        <v>0</v>
      </c>
    </row>
    <row r="786" spans="2:17" x14ac:dyDescent="0.35">
      <c r="B786" s="71">
        <v>785</v>
      </c>
      <c r="C786" s="24" t="s">
        <v>802</v>
      </c>
      <c r="D786" s="1">
        <v>150</v>
      </c>
      <c r="E786" s="1">
        <v>10</v>
      </c>
      <c r="F786" s="1">
        <v>30</v>
      </c>
      <c r="G786" s="14">
        <v>1</v>
      </c>
      <c r="H786" s="4">
        <v>19</v>
      </c>
      <c r="I786" s="1">
        <v>19</v>
      </c>
      <c r="J786" s="30">
        <v>0</v>
      </c>
      <c r="K786" s="67">
        <v>2.2641086373478099</v>
      </c>
      <c r="L786" s="26"/>
      <c r="P786">
        <f>Table135323316[[#This Row],[UB]]-Table135323316[[#This Row],[LB_swap]]</f>
        <v>0</v>
      </c>
      <c r="Q786">
        <f t="shared" si="12"/>
        <v>0</v>
      </c>
    </row>
    <row r="787" spans="2:17" x14ac:dyDescent="0.35">
      <c r="B787" s="71">
        <v>786</v>
      </c>
      <c r="C787" s="24" t="s">
        <v>803</v>
      </c>
      <c r="D787" s="1">
        <v>150</v>
      </c>
      <c r="E787" s="1">
        <v>10</v>
      </c>
      <c r="F787" s="1">
        <v>30</v>
      </c>
      <c r="G787" s="14">
        <v>1</v>
      </c>
      <c r="H787" s="4">
        <v>20</v>
      </c>
      <c r="I787" s="1">
        <v>20</v>
      </c>
      <c r="J787" s="30">
        <v>0</v>
      </c>
      <c r="K787" s="67">
        <v>1.1360249333083601</v>
      </c>
      <c r="L787" s="26"/>
      <c r="P787">
        <f>Table135323316[[#This Row],[UB]]-Table135323316[[#This Row],[LB_swap]]</f>
        <v>0</v>
      </c>
      <c r="Q787">
        <f t="shared" si="12"/>
        <v>0</v>
      </c>
    </row>
    <row r="788" spans="2:17" x14ac:dyDescent="0.35">
      <c r="B788" s="71">
        <v>787</v>
      </c>
      <c r="C788" s="24" t="s">
        <v>804</v>
      </c>
      <c r="D788" s="1">
        <v>150</v>
      </c>
      <c r="E788" s="1">
        <v>10</v>
      </c>
      <c r="F788" s="1">
        <v>30</v>
      </c>
      <c r="G788" s="14">
        <v>1</v>
      </c>
      <c r="H788" s="4">
        <v>19</v>
      </c>
      <c r="I788" s="1">
        <v>19</v>
      </c>
      <c r="J788" s="30">
        <v>0</v>
      </c>
      <c r="K788" s="67">
        <v>2.1342572495341301</v>
      </c>
      <c r="L788" s="26"/>
      <c r="P788">
        <f>Table135323316[[#This Row],[UB]]-Table135323316[[#This Row],[LB_swap]]</f>
        <v>0</v>
      </c>
      <c r="Q788">
        <f t="shared" si="12"/>
        <v>0</v>
      </c>
    </row>
    <row r="789" spans="2:17" x14ac:dyDescent="0.35">
      <c r="B789" s="71">
        <v>788</v>
      </c>
      <c r="C789" s="24" t="s">
        <v>805</v>
      </c>
      <c r="D789" s="1">
        <v>150</v>
      </c>
      <c r="E789" s="1">
        <v>10</v>
      </c>
      <c r="F789" s="1">
        <v>30</v>
      </c>
      <c r="G789" s="14">
        <v>1</v>
      </c>
      <c r="H789" s="4">
        <v>19</v>
      </c>
      <c r="I789" s="1">
        <v>19</v>
      </c>
      <c r="J789" s="30">
        <v>0</v>
      </c>
      <c r="K789" s="67">
        <v>1.0285763759166</v>
      </c>
      <c r="L789" s="26"/>
      <c r="P789">
        <f>Table135323316[[#This Row],[UB]]-Table135323316[[#This Row],[LB_swap]]</f>
        <v>0</v>
      </c>
      <c r="Q789">
        <f t="shared" si="12"/>
        <v>0</v>
      </c>
    </row>
    <row r="790" spans="2:17" x14ac:dyDescent="0.35">
      <c r="B790" s="71">
        <v>789</v>
      </c>
      <c r="C790" s="24" t="s">
        <v>806</v>
      </c>
      <c r="D790" s="1">
        <v>150</v>
      </c>
      <c r="E790" s="1">
        <v>10</v>
      </c>
      <c r="F790" s="1">
        <v>30</v>
      </c>
      <c r="G790" s="14">
        <v>1</v>
      </c>
      <c r="H790" s="4">
        <v>20</v>
      </c>
      <c r="I790" s="1">
        <v>20</v>
      </c>
      <c r="J790" s="30">
        <v>0</v>
      </c>
      <c r="K790" s="67">
        <v>0.93886682949960198</v>
      </c>
      <c r="L790" s="26"/>
      <c r="P790">
        <f>Table135323316[[#This Row],[UB]]-Table135323316[[#This Row],[LB_swap]]</f>
        <v>0</v>
      </c>
      <c r="Q790">
        <f t="shared" si="12"/>
        <v>0</v>
      </c>
    </row>
    <row r="791" spans="2:17" x14ac:dyDescent="0.35">
      <c r="B791" s="71">
        <v>790</v>
      </c>
      <c r="C791" s="24" t="s">
        <v>807</v>
      </c>
      <c r="D791" s="1">
        <v>150</v>
      </c>
      <c r="E791" s="1">
        <v>10</v>
      </c>
      <c r="F791" s="1">
        <v>30</v>
      </c>
      <c r="G791" s="14">
        <v>1</v>
      </c>
      <c r="H791" s="4">
        <v>19</v>
      </c>
      <c r="I791" s="1">
        <v>19</v>
      </c>
      <c r="J791" s="30">
        <v>0</v>
      </c>
      <c r="K791" s="67">
        <v>0.911125358194112</v>
      </c>
      <c r="L791" s="26"/>
      <c r="P791">
        <f>Table135323316[[#This Row],[UB]]-Table135323316[[#This Row],[LB_swap]]</f>
        <v>0</v>
      </c>
      <c r="Q791">
        <f t="shared" si="12"/>
        <v>0</v>
      </c>
    </row>
    <row r="792" spans="2:17" x14ac:dyDescent="0.35">
      <c r="B792" s="71">
        <v>791</v>
      </c>
      <c r="C792" s="24" t="s">
        <v>808</v>
      </c>
      <c r="D792" s="1">
        <v>150</v>
      </c>
      <c r="E792" s="1">
        <v>10</v>
      </c>
      <c r="F792" s="1">
        <v>30</v>
      </c>
      <c r="G792" s="14">
        <v>2</v>
      </c>
      <c r="H792" s="4">
        <v>38</v>
      </c>
      <c r="I792" s="1">
        <v>38</v>
      </c>
      <c r="J792" s="30">
        <v>0</v>
      </c>
      <c r="K792" s="67">
        <v>5.9557248763740001</v>
      </c>
      <c r="L792" s="26"/>
      <c r="P792">
        <f>Table135323316[[#This Row],[UB]]-Table135323316[[#This Row],[LB_swap]]</f>
        <v>0</v>
      </c>
      <c r="Q792">
        <f t="shared" si="12"/>
        <v>0</v>
      </c>
    </row>
    <row r="793" spans="2:17" x14ac:dyDescent="0.35">
      <c r="B793" s="71">
        <v>792</v>
      </c>
      <c r="C793" s="24" t="s">
        <v>809</v>
      </c>
      <c r="D793" s="1">
        <v>150</v>
      </c>
      <c r="E793" s="1">
        <v>10</v>
      </c>
      <c r="F793" s="1">
        <v>30</v>
      </c>
      <c r="G793" s="14">
        <v>2</v>
      </c>
      <c r="H793" s="4">
        <v>43</v>
      </c>
      <c r="I793" s="1">
        <v>43</v>
      </c>
      <c r="J793" s="30">
        <v>0</v>
      </c>
      <c r="K793" s="67">
        <v>0.53843670152127698</v>
      </c>
      <c r="L793" s="26"/>
      <c r="P793">
        <f>Table135323316[[#This Row],[UB]]-Table135323316[[#This Row],[LB_swap]]</f>
        <v>0</v>
      </c>
      <c r="Q793">
        <f t="shared" si="12"/>
        <v>0</v>
      </c>
    </row>
    <row r="794" spans="2:17" x14ac:dyDescent="0.35">
      <c r="B794" s="71">
        <v>793</v>
      </c>
      <c r="C794" s="24" t="s">
        <v>810</v>
      </c>
      <c r="D794" s="1">
        <v>150</v>
      </c>
      <c r="E794" s="1">
        <v>10</v>
      </c>
      <c r="F794" s="1">
        <v>30</v>
      </c>
      <c r="G794" s="14">
        <v>2</v>
      </c>
      <c r="H794" s="4">
        <v>40</v>
      </c>
      <c r="I794" s="1">
        <v>40</v>
      </c>
      <c r="J794" s="30">
        <v>0</v>
      </c>
      <c r="K794" s="67">
        <v>3.38187281228601</v>
      </c>
      <c r="L794" s="26"/>
      <c r="P794">
        <f>Table135323316[[#This Row],[UB]]-Table135323316[[#This Row],[LB_swap]]</f>
        <v>0</v>
      </c>
      <c r="Q794">
        <f t="shared" si="12"/>
        <v>0</v>
      </c>
    </row>
    <row r="795" spans="2:17" x14ac:dyDescent="0.35">
      <c r="B795" s="71">
        <v>794</v>
      </c>
      <c r="C795" s="24" t="s">
        <v>811</v>
      </c>
      <c r="D795" s="1">
        <v>150</v>
      </c>
      <c r="E795" s="1">
        <v>10</v>
      </c>
      <c r="F795" s="1">
        <v>30</v>
      </c>
      <c r="G795" s="14">
        <v>2</v>
      </c>
      <c r="H795" s="4">
        <v>40</v>
      </c>
      <c r="I795" s="1">
        <v>40</v>
      </c>
      <c r="J795" s="30">
        <v>0</v>
      </c>
      <c r="K795" s="67">
        <v>4.1167523246258497</v>
      </c>
      <c r="L795" s="26"/>
      <c r="P795">
        <f>Table135323316[[#This Row],[UB]]-Table135323316[[#This Row],[LB_swap]]</f>
        <v>0</v>
      </c>
      <c r="Q795">
        <f t="shared" si="12"/>
        <v>0</v>
      </c>
    </row>
    <row r="796" spans="2:17" x14ac:dyDescent="0.35">
      <c r="B796" s="71">
        <v>795</v>
      </c>
      <c r="C796" s="24" t="s">
        <v>812</v>
      </c>
      <c r="D796" s="1">
        <v>150</v>
      </c>
      <c r="E796" s="1">
        <v>10</v>
      </c>
      <c r="F796" s="1">
        <v>30</v>
      </c>
      <c r="G796" s="14">
        <v>2</v>
      </c>
      <c r="H796" s="4">
        <v>40</v>
      </c>
      <c r="I796" s="1">
        <v>40</v>
      </c>
      <c r="J796" s="30">
        <v>0</v>
      </c>
      <c r="K796" s="67">
        <v>4.1190559752285401</v>
      </c>
      <c r="L796" s="26"/>
      <c r="P796">
        <f>Table135323316[[#This Row],[UB]]-Table135323316[[#This Row],[LB_swap]]</f>
        <v>0</v>
      </c>
      <c r="Q796">
        <f t="shared" si="12"/>
        <v>0</v>
      </c>
    </row>
    <row r="797" spans="2:17" x14ac:dyDescent="0.35">
      <c r="B797" s="71">
        <v>796</v>
      </c>
      <c r="C797" s="24" t="s">
        <v>813</v>
      </c>
      <c r="D797" s="1">
        <v>150</v>
      </c>
      <c r="E797" s="1">
        <v>10</v>
      </c>
      <c r="F797" s="1">
        <v>30</v>
      </c>
      <c r="G797" s="14">
        <v>2</v>
      </c>
      <c r="H797" s="4">
        <v>41</v>
      </c>
      <c r="I797" s="1">
        <v>41</v>
      </c>
      <c r="J797" s="30">
        <v>0</v>
      </c>
      <c r="K797" s="67">
        <v>3.0097702164202902</v>
      </c>
      <c r="L797" s="26"/>
      <c r="P797">
        <f>Table135323316[[#This Row],[UB]]-Table135323316[[#This Row],[LB_swap]]</f>
        <v>0</v>
      </c>
      <c r="Q797">
        <f t="shared" si="12"/>
        <v>0</v>
      </c>
    </row>
    <row r="798" spans="2:17" x14ac:dyDescent="0.35">
      <c r="B798" s="71">
        <v>797</v>
      </c>
      <c r="C798" s="24" t="s">
        <v>814</v>
      </c>
      <c r="D798" s="1">
        <v>150</v>
      </c>
      <c r="E798" s="1">
        <v>10</v>
      </c>
      <c r="F798" s="1">
        <v>30</v>
      </c>
      <c r="G798" s="14">
        <v>2</v>
      </c>
      <c r="H798" s="4">
        <v>37</v>
      </c>
      <c r="I798" s="1">
        <v>37</v>
      </c>
      <c r="J798" s="30">
        <v>0</v>
      </c>
      <c r="K798" s="67">
        <v>4.34520357474684</v>
      </c>
      <c r="L798" s="26"/>
      <c r="P798">
        <f>Table135323316[[#This Row],[UB]]-Table135323316[[#This Row],[LB_swap]]</f>
        <v>0</v>
      </c>
      <c r="Q798">
        <f t="shared" si="12"/>
        <v>0</v>
      </c>
    </row>
    <row r="799" spans="2:17" x14ac:dyDescent="0.35">
      <c r="B799" s="71">
        <v>798</v>
      </c>
      <c r="C799" s="24" t="s">
        <v>815</v>
      </c>
      <c r="D799" s="1">
        <v>150</v>
      </c>
      <c r="E799" s="1">
        <v>10</v>
      </c>
      <c r="F799" s="1">
        <v>30</v>
      </c>
      <c r="G799" s="14">
        <v>2</v>
      </c>
      <c r="H799" s="4">
        <v>40</v>
      </c>
      <c r="I799" s="1">
        <v>40</v>
      </c>
      <c r="J799" s="30">
        <v>0</v>
      </c>
      <c r="K799" s="67">
        <v>5.7081936057657003</v>
      </c>
      <c r="L799" s="26"/>
      <c r="P799">
        <f>Table135323316[[#This Row],[UB]]-Table135323316[[#This Row],[LB_swap]]</f>
        <v>0</v>
      </c>
      <c r="Q799">
        <f t="shared" si="12"/>
        <v>0</v>
      </c>
    </row>
    <row r="800" spans="2:17" x14ac:dyDescent="0.35">
      <c r="B800" s="71">
        <v>799</v>
      </c>
      <c r="C800" s="24" t="s">
        <v>816</v>
      </c>
      <c r="D800" s="1">
        <v>150</v>
      </c>
      <c r="E800" s="1">
        <v>10</v>
      </c>
      <c r="F800" s="1">
        <v>30</v>
      </c>
      <c r="G800" s="14">
        <v>2</v>
      </c>
      <c r="H800" s="4">
        <v>40</v>
      </c>
      <c r="I800" s="1">
        <v>40</v>
      </c>
      <c r="J800" s="30">
        <v>0</v>
      </c>
      <c r="K800" s="67">
        <v>10.2655633967369</v>
      </c>
      <c r="L800" s="26"/>
      <c r="P800">
        <f>Table135323316[[#This Row],[UB]]-Table135323316[[#This Row],[LB_swap]]</f>
        <v>0</v>
      </c>
      <c r="Q800">
        <f t="shared" si="12"/>
        <v>0</v>
      </c>
    </row>
    <row r="801" spans="2:17" x14ac:dyDescent="0.35">
      <c r="B801" s="71">
        <v>800</v>
      </c>
      <c r="C801" s="24" t="s">
        <v>817</v>
      </c>
      <c r="D801" s="1">
        <v>150</v>
      </c>
      <c r="E801" s="1">
        <v>10</v>
      </c>
      <c r="F801" s="1">
        <v>30</v>
      </c>
      <c r="G801" s="14">
        <v>2</v>
      </c>
      <c r="H801" s="4">
        <v>38</v>
      </c>
      <c r="I801" s="1">
        <v>38</v>
      </c>
      <c r="J801" s="30">
        <v>0</v>
      </c>
      <c r="K801" s="67">
        <v>4.2444191798567701</v>
      </c>
      <c r="L801" s="26"/>
      <c r="P801">
        <f>Table135323316[[#This Row],[UB]]-Table135323316[[#This Row],[LB_swap]]</f>
        <v>0</v>
      </c>
      <c r="Q801">
        <f t="shared" si="12"/>
        <v>0</v>
      </c>
    </row>
    <row r="802" spans="2:17" x14ac:dyDescent="0.35">
      <c r="B802" s="71">
        <v>801</v>
      </c>
      <c r="C802" s="24" t="s">
        <v>818</v>
      </c>
      <c r="D802" s="1">
        <v>150</v>
      </c>
      <c r="E802" s="1">
        <v>10</v>
      </c>
      <c r="F802" s="1">
        <v>30</v>
      </c>
      <c r="G802" s="14">
        <v>4</v>
      </c>
      <c r="H802" s="4">
        <v>68</v>
      </c>
      <c r="I802" s="1">
        <v>68</v>
      </c>
      <c r="J802" s="30">
        <v>0</v>
      </c>
      <c r="K802" s="67">
        <v>91.898279156535807</v>
      </c>
      <c r="L802" s="26"/>
      <c r="P802">
        <f>Table135323316[[#This Row],[UB]]-Table135323316[[#This Row],[LB_swap]]</f>
        <v>0</v>
      </c>
      <c r="Q802">
        <f t="shared" si="12"/>
        <v>0</v>
      </c>
    </row>
    <row r="803" spans="2:17" x14ac:dyDescent="0.35">
      <c r="B803" s="71">
        <v>802</v>
      </c>
      <c r="C803" s="24" t="s">
        <v>819</v>
      </c>
      <c r="D803" s="1">
        <v>150</v>
      </c>
      <c r="E803" s="1">
        <v>10</v>
      </c>
      <c r="F803" s="1">
        <v>30</v>
      </c>
      <c r="G803" s="14">
        <v>4</v>
      </c>
      <c r="H803" s="4">
        <v>69</v>
      </c>
      <c r="I803" s="1">
        <v>69</v>
      </c>
      <c r="J803" s="30">
        <v>0</v>
      </c>
      <c r="K803" s="67">
        <v>26.477514658123201</v>
      </c>
      <c r="L803" s="26"/>
      <c r="P803">
        <f>Table135323316[[#This Row],[UB]]-Table135323316[[#This Row],[LB_swap]]</f>
        <v>0</v>
      </c>
      <c r="Q803">
        <f t="shared" si="12"/>
        <v>0</v>
      </c>
    </row>
    <row r="804" spans="2:17" x14ac:dyDescent="0.35">
      <c r="B804" s="71">
        <v>803</v>
      </c>
      <c r="C804" s="24" t="s">
        <v>820</v>
      </c>
      <c r="D804" s="1">
        <v>150</v>
      </c>
      <c r="E804" s="1">
        <v>10</v>
      </c>
      <c r="F804" s="1">
        <v>30</v>
      </c>
      <c r="G804" s="14">
        <v>4</v>
      </c>
      <c r="H804" s="4">
        <v>74</v>
      </c>
      <c r="I804" s="1">
        <v>74</v>
      </c>
      <c r="J804" s="30">
        <v>0</v>
      </c>
      <c r="K804" s="67">
        <v>41.1727024950087</v>
      </c>
      <c r="L804" s="26"/>
      <c r="P804">
        <f>Table135323316[[#This Row],[UB]]-Table135323316[[#This Row],[LB_swap]]</f>
        <v>0</v>
      </c>
      <c r="Q804">
        <f t="shared" si="12"/>
        <v>0</v>
      </c>
    </row>
    <row r="805" spans="2:17" x14ac:dyDescent="0.35">
      <c r="B805" s="71">
        <v>804</v>
      </c>
      <c r="C805" s="24" t="s">
        <v>821</v>
      </c>
      <c r="D805" s="1">
        <v>150</v>
      </c>
      <c r="E805" s="1">
        <v>10</v>
      </c>
      <c r="F805" s="1">
        <v>30</v>
      </c>
      <c r="G805" s="14">
        <v>4</v>
      </c>
      <c r="H805" s="4">
        <v>74</v>
      </c>
      <c r="I805" s="1">
        <v>74</v>
      </c>
      <c r="J805" s="30">
        <v>0</v>
      </c>
      <c r="K805" s="67">
        <v>22.889352245256301</v>
      </c>
      <c r="L805" s="26"/>
      <c r="P805">
        <f>Table135323316[[#This Row],[UB]]-Table135323316[[#This Row],[LB_swap]]</f>
        <v>0</v>
      </c>
      <c r="Q805">
        <f t="shared" si="12"/>
        <v>0</v>
      </c>
    </row>
    <row r="806" spans="2:17" x14ac:dyDescent="0.35">
      <c r="B806" s="71">
        <v>805</v>
      </c>
      <c r="C806" s="24" t="s">
        <v>822</v>
      </c>
      <c r="D806" s="1">
        <v>150</v>
      </c>
      <c r="E806" s="1">
        <v>10</v>
      </c>
      <c r="F806" s="1">
        <v>30</v>
      </c>
      <c r="G806" s="14">
        <v>4</v>
      </c>
      <c r="H806" s="4">
        <v>63</v>
      </c>
      <c r="I806" s="1">
        <v>63</v>
      </c>
      <c r="J806" s="30">
        <v>0</v>
      </c>
      <c r="K806" s="67">
        <v>10.531443893909399</v>
      </c>
      <c r="L806" s="26"/>
      <c r="P806">
        <f>Table135323316[[#This Row],[UB]]-Table135323316[[#This Row],[LB_swap]]</f>
        <v>0</v>
      </c>
      <c r="Q806">
        <f t="shared" si="12"/>
        <v>0</v>
      </c>
    </row>
    <row r="807" spans="2:17" ht="15" thickBot="1" x14ac:dyDescent="0.4">
      <c r="B807" s="71">
        <v>806</v>
      </c>
      <c r="C807" s="24" t="s">
        <v>823</v>
      </c>
      <c r="D807" s="1">
        <v>150</v>
      </c>
      <c r="E807" s="1">
        <v>10</v>
      </c>
      <c r="F807" s="1">
        <v>30</v>
      </c>
      <c r="G807" s="14">
        <v>4</v>
      </c>
      <c r="H807" s="4">
        <v>66</v>
      </c>
      <c r="I807" s="1">
        <v>66</v>
      </c>
      <c r="J807" s="30">
        <v>0</v>
      </c>
      <c r="K807" s="67">
        <v>7.4054984916001496</v>
      </c>
      <c r="L807" s="26"/>
      <c r="P807">
        <f>Table135323316[[#This Row],[UB]]-Table135323316[[#This Row],[LB_swap]]</f>
        <v>0</v>
      </c>
      <c r="Q807">
        <f t="shared" si="12"/>
        <v>0</v>
      </c>
    </row>
    <row r="808" spans="2:17" ht="16" thickBot="1" x14ac:dyDescent="0.4">
      <c r="B808" s="71">
        <v>807</v>
      </c>
      <c r="C808" s="24" t="s">
        <v>824</v>
      </c>
      <c r="D808" s="1">
        <v>150</v>
      </c>
      <c r="E808" s="1">
        <v>10</v>
      </c>
      <c r="F808" s="1">
        <v>30</v>
      </c>
      <c r="G808" s="14">
        <v>4</v>
      </c>
      <c r="H808" s="4">
        <v>71</v>
      </c>
      <c r="I808" s="1">
        <v>71</v>
      </c>
      <c r="J808" s="30">
        <v>0</v>
      </c>
      <c r="K808" s="67">
        <v>26.1733882799744</v>
      </c>
      <c r="L808" s="26"/>
      <c r="M808" s="17" t="s">
        <v>191</v>
      </c>
      <c r="N808" s="18" t="s">
        <v>192</v>
      </c>
      <c r="O808" s="20" t="s">
        <v>193</v>
      </c>
      <c r="P808">
        <f>Table135323316[[#This Row],[UB]]-Table135323316[[#This Row],[LB_swap]]</f>
        <v>0</v>
      </c>
      <c r="Q808">
        <f t="shared" si="12"/>
        <v>0</v>
      </c>
    </row>
    <row r="809" spans="2:17" ht="19" thickBot="1" x14ac:dyDescent="0.5">
      <c r="B809" s="71">
        <v>808</v>
      </c>
      <c r="C809" s="24" t="s">
        <v>825</v>
      </c>
      <c r="D809" s="1">
        <v>150</v>
      </c>
      <c r="E809" s="1">
        <v>10</v>
      </c>
      <c r="F809" s="1">
        <v>30</v>
      </c>
      <c r="G809" s="14">
        <v>4</v>
      </c>
      <c r="H809" s="4">
        <v>72</v>
      </c>
      <c r="I809" s="1">
        <v>72</v>
      </c>
      <c r="J809" s="30">
        <v>0</v>
      </c>
      <c r="K809" s="67">
        <v>14.032543970271901</v>
      </c>
      <c r="L809" s="26"/>
      <c r="M809" s="7">
        <f>COUNTIF(J722:J811,"=0")</f>
        <v>83</v>
      </c>
      <c r="N809" s="29">
        <f>AVERAGE(J722:J811)</f>
        <v>1.3038604988141634E-3</v>
      </c>
      <c r="O809" s="111">
        <f>AVERAGE(K722:K811)</f>
        <v>61.241216180514918</v>
      </c>
      <c r="P809">
        <f>Table135323316[[#This Row],[UB]]-Table135323316[[#This Row],[LB_swap]]</f>
        <v>0</v>
      </c>
      <c r="Q809">
        <f t="shared" si="12"/>
        <v>0</v>
      </c>
    </row>
    <row r="810" spans="2:17" ht="19" thickBot="1" x14ac:dyDescent="0.5">
      <c r="B810" s="71">
        <v>809</v>
      </c>
      <c r="C810" s="24" t="s">
        <v>826</v>
      </c>
      <c r="D810" s="1">
        <v>150</v>
      </c>
      <c r="E810" s="1">
        <v>10</v>
      </c>
      <c r="F810" s="1">
        <v>30</v>
      </c>
      <c r="G810" s="14">
        <v>4</v>
      </c>
      <c r="H810" s="4">
        <v>70</v>
      </c>
      <c r="I810" s="1">
        <v>70</v>
      </c>
      <c r="J810" s="30">
        <v>0</v>
      </c>
      <c r="K810" s="67">
        <v>26.112644074484699</v>
      </c>
      <c r="L810" s="26"/>
      <c r="M810" s="7"/>
      <c r="N810" s="29">
        <f>AVERAGEIF(J722:J811,"&gt;0")</f>
        <v>1.6763920699039241E-2</v>
      </c>
      <c r="O810" s="112">
        <f>AVERAGEIF(J722:J811,"=0",K722:K811)</f>
        <v>15.291115510625271</v>
      </c>
      <c r="P810">
        <f>Table135323316[[#This Row],[UB]]-Table135323316[[#This Row],[LB_swap]]</f>
        <v>0</v>
      </c>
      <c r="Q810">
        <f t="shared" si="12"/>
        <v>0</v>
      </c>
    </row>
    <row r="811" spans="2:17" ht="19" thickBot="1" x14ac:dyDescent="0.5">
      <c r="B811" s="71">
        <v>810</v>
      </c>
      <c r="C811" s="25" t="s">
        <v>827</v>
      </c>
      <c r="D811" s="15">
        <v>150</v>
      </c>
      <c r="E811" s="15">
        <v>10</v>
      </c>
      <c r="F811" s="15">
        <v>30</v>
      </c>
      <c r="G811" s="16">
        <v>4</v>
      </c>
      <c r="H811" s="6">
        <v>65</v>
      </c>
      <c r="I811" s="15">
        <v>65</v>
      </c>
      <c r="J811" s="57">
        <v>0</v>
      </c>
      <c r="K811" s="68">
        <v>87.416100876405807</v>
      </c>
      <c r="L811" s="26"/>
      <c r="M811" s="92" t="s">
        <v>197</v>
      </c>
      <c r="N811" s="93">
        <f>MAX(J722:J811)</f>
        <v>2.7397260273972601E-2</v>
      </c>
      <c r="O811" s="113"/>
      <c r="P811">
        <f>Table135323316[[#This Row],[UB]]-Table135323316[[#This Row],[LB_swap]]</f>
        <v>0</v>
      </c>
      <c r="Q811">
        <f t="shared" si="12"/>
        <v>0</v>
      </c>
    </row>
    <row r="812" spans="2:17" x14ac:dyDescent="0.35">
      <c r="B812" s="71">
        <v>811</v>
      </c>
      <c r="C812" s="23" t="s">
        <v>828</v>
      </c>
      <c r="D812" s="12">
        <v>200</v>
      </c>
      <c r="E812" s="12">
        <v>2</v>
      </c>
      <c r="F812" s="12">
        <v>10</v>
      </c>
      <c r="G812" s="13">
        <v>1</v>
      </c>
      <c r="H812" s="5">
        <v>27</v>
      </c>
      <c r="I812" s="12">
        <v>27</v>
      </c>
      <c r="J812" s="58">
        <v>0</v>
      </c>
      <c r="K812" s="66">
        <v>1.93737531267106</v>
      </c>
      <c r="L812" s="26"/>
      <c r="P812">
        <f>Table135323316[[#This Row],[UB]]-Table135323316[[#This Row],[LB_swap]]</f>
        <v>0</v>
      </c>
      <c r="Q812">
        <f t="shared" si="12"/>
        <v>0</v>
      </c>
    </row>
    <row r="813" spans="2:17" x14ac:dyDescent="0.35">
      <c r="B813" s="71">
        <v>812</v>
      </c>
      <c r="C813" s="24" t="s">
        <v>829</v>
      </c>
      <c r="D813" s="1">
        <v>200</v>
      </c>
      <c r="E813" s="1">
        <v>2</v>
      </c>
      <c r="F813" s="1">
        <v>10</v>
      </c>
      <c r="G813" s="14">
        <v>1</v>
      </c>
      <c r="H813" s="4">
        <v>26</v>
      </c>
      <c r="I813" s="1">
        <v>26</v>
      </c>
      <c r="J813" s="30">
        <v>0</v>
      </c>
      <c r="K813" s="67">
        <v>1.9934837855398599</v>
      </c>
      <c r="L813" s="26"/>
      <c r="P813">
        <f>Table135323316[[#This Row],[UB]]-Table135323316[[#This Row],[LB_swap]]</f>
        <v>0</v>
      </c>
      <c r="Q813">
        <f t="shared" si="12"/>
        <v>0</v>
      </c>
    </row>
    <row r="814" spans="2:17" x14ac:dyDescent="0.35">
      <c r="B814" s="71">
        <v>813</v>
      </c>
      <c r="C814" s="24" t="s">
        <v>830</v>
      </c>
      <c r="D814" s="1">
        <v>200</v>
      </c>
      <c r="E814" s="1">
        <v>2</v>
      </c>
      <c r="F814" s="1">
        <v>10</v>
      </c>
      <c r="G814" s="14">
        <v>1</v>
      </c>
      <c r="H814" s="4">
        <v>28</v>
      </c>
      <c r="I814" s="1">
        <v>28</v>
      </c>
      <c r="J814" s="30">
        <v>0</v>
      </c>
      <c r="K814" s="67">
        <v>1.86133938282728</v>
      </c>
      <c r="L814" s="26"/>
      <c r="P814">
        <f>Table135323316[[#This Row],[UB]]-Table135323316[[#This Row],[LB_swap]]</f>
        <v>0</v>
      </c>
      <c r="Q814">
        <f t="shared" si="12"/>
        <v>0</v>
      </c>
    </row>
    <row r="815" spans="2:17" x14ac:dyDescent="0.35">
      <c r="B815" s="71">
        <v>814</v>
      </c>
      <c r="C815" s="24" t="s">
        <v>831</v>
      </c>
      <c r="D815" s="1">
        <v>200</v>
      </c>
      <c r="E815" s="1">
        <v>2</v>
      </c>
      <c r="F815" s="1">
        <v>10</v>
      </c>
      <c r="G815" s="14">
        <v>1</v>
      </c>
      <c r="H815" s="4">
        <v>26</v>
      </c>
      <c r="I815" s="1">
        <v>26</v>
      </c>
      <c r="J815" s="30">
        <v>0</v>
      </c>
      <c r="K815" s="67">
        <v>2.1625397261232102</v>
      </c>
      <c r="L815" s="26"/>
      <c r="P815">
        <f>Table135323316[[#This Row],[UB]]-Table135323316[[#This Row],[LB_swap]]</f>
        <v>0</v>
      </c>
      <c r="Q815">
        <f t="shared" si="12"/>
        <v>0</v>
      </c>
    </row>
    <row r="816" spans="2:17" x14ac:dyDescent="0.35">
      <c r="B816" s="71">
        <v>815</v>
      </c>
      <c r="C816" s="24" t="s">
        <v>832</v>
      </c>
      <c r="D816" s="1">
        <v>200</v>
      </c>
      <c r="E816" s="1">
        <v>2</v>
      </c>
      <c r="F816" s="1">
        <v>10</v>
      </c>
      <c r="G816" s="14">
        <v>1</v>
      </c>
      <c r="H816" s="4">
        <v>28</v>
      </c>
      <c r="I816" s="1">
        <v>28</v>
      </c>
      <c r="J816" s="30">
        <v>0</v>
      </c>
      <c r="K816" s="67">
        <v>2.7073512747883699</v>
      </c>
      <c r="L816" s="26"/>
      <c r="P816">
        <f>Table135323316[[#This Row],[UB]]-Table135323316[[#This Row],[LB_swap]]</f>
        <v>0</v>
      </c>
      <c r="Q816">
        <f t="shared" si="12"/>
        <v>0</v>
      </c>
    </row>
    <row r="817" spans="2:17" x14ac:dyDescent="0.35">
      <c r="B817" s="71">
        <v>816</v>
      </c>
      <c r="C817" s="24" t="s">
        <v>833</v>
      </c>
      <c r="D817" s="1">
        <v>200</v>
      </c>
      <c r="E817" s="1">
        <v>2</v>
      </c>
      <c r="F817" s="1">
        <v>10</v>
      </c>
      <c r="G817" s="14">
        <v>1</v>
      </c>
      <c r="H817" s="4">
        <v>27</v>
      </c>
      <c r="I817" s="1">
        <v>27</v>
      </c>
      <c r="J817" s="30">
        <v>0</v>
      </c>
      <c r="K817" s="67">
        <v>2.45432508364319</v>
      </c>
      <c r="L817" s="26"/>
      <c r="P817">
        <f>Table135323316[[#This Row],[UB]]-Table135323316[[#This Row],[LB_swap]]</f>
        <v>0</v>
      </c>
      <c r="Q817">
        <f t="shared" si="12"/>
        <v>0</v>
      </c>
    </row>
    <row r="818" spans="2:17" x14ac:dyDescent="0.35">
      <c r="B818" s="71">
        <v>817</v>
      </c>
      <c r="C818" s="24" t="s">
        <v>834</v>
      </c>
      <c r="D818" s="1">
        <v>200</v>
      </c>
      <c r="E818" s="1">
        <v>2</v>
      </c>
      <c r="F818" s="1">
        <v>10</v>
      </c>
      <c r="G818" s="14">
        <v>1</v>
      </c>
      <c r="H818" s="4">
        <v>27</v>
      </c>
      <c r="I818" s="1">
        <v>27</v>
      </c>
      <c r="J818" s="30">
        <v>0</v>
      </c>
      <c r="K818" s="67">
        <v>1.67008764110505</v>
      </c>
      <c r="L818" s="26"/>
      <c r="P818">
        <f>Table135323316[[#This Row],[UB]]-Table135323316[[#This Row],[LB_swap]]</f>
        <v>0</v>
      </c>
      <c r="Q818">
        <f t="shared" si="12"/>
        <v>0</v>
      </c>
    </row>
    <row r="819" spans="2:17" x14ac:dyDescent="0.35">
      <c r="B819" s="71">
        <v>818</v>
      </c>
      <c r="C819" s="24" t="s">
        <v>835</v>
      </c>
      <c r="D819" s="1">
        <v>200</v>
      </c>
      <c r="E819" s="1">
        <v>2</v>
      </c>
      <c r="F819" s="1">
        <v>10</v>
      </c>
      <c r="G819" s="14">
        <v>1</v>
      </c>
      <c r="H819" s="4">
        <v>26</v>
      </c>
      <c r="I819" s="1">
        <v>26</v>
      </c>
      <c r="J819" s="30">
        <v>0</v>
      </c>
      <c r="K819" s="67">
        <v>3.3636331483721702</v>
      </c>
      <c r="L819" s="26"/>
      <c r="P819">
        <f>Table135323316[[#This Row],[UB]]-Table135323316[[#This Row],[LB_swap]]</f>
        <v>0</v>
      </c>
      <c r="Q819">
        <f t="shared" si="12"/>
        <v>0</v>
      </c>
    </row>
    <row r="820" spans="2:17" x14ac:dyDescent="0.35">
      <c r="B820" s="71">
        <v>819</v>
      </c>
      <c r="C820" s="24" t="s">
        <v>836</v>
      </c>
      <c r="D820" s="1">
        <v>200</v>
      </c>
      <c r="E820" s="1">
        <v>2</v>
      </c>
      <c r="F820" s="1">
        <v>10</v>
      </c>
      <c r="G820" s="14">
        <v>1</v>
      </c>
      <c r="H820" s="4">
        <v>27</v>
      </c>
      <c r="I820" s="1">
        <v>27</v>
      </c>
      <c r="J820" s="30">
        <v>0</v>
      </c>
      <c r="K820" s="67">
        <v>4.4346067886799503</v>
      </c>
      <c r="L820" s="26"/>
      <c r="P820">
        <f>Table135323316[[#This Row],[UB]]-Table135323316[[#This Row],[LB_swap]]</f>
        <v>0</v>
      </c>
      <c r="Q820">
        <f t="shared" si="12"/>
        <v>0</v>
      </c>
    </row>
    <row r="821" spans="2:17" x14ac:dyDescent="0.35">
      <c r="B821" s="71">
        <v>820</v>
      </c>
      <c r="C821" s="24" t="s">
        <v>837</v>
      </c>
      <c r="D821" s="1">
        <v>200</v>
      </c>
      <c r="E821" s="1">
        <v>2</v>
      </c>
      <c r="F821" s="1">
        <v>10</v>
      </c>
      <c r="G821" s="14">
        <v>1</v>
      </c>
      <c r="H821" s="4">
        <v>25</v>
      </c>
      <c r="I821" s="1">
        <v>25</v>
      </c>
      <c r="J821" s="30">
        <v>0</v>
      </c>
      <c r="K821" s="67">
        <v>2.1052299905568299</v>
      </c>
      <c r="L821" s="26"/>
      <c r="P821">
        <f>Table135323316[[#This Row],[UB]]-Table135323316[[#This Row],[LB_swap]]</f>
        <v>0</v>
      </c>
      <c r="Q821">
        <f t="shared" si="12"/>
        <v>0</v>
      </c>
    </row>
    <row r="822" spans="2:17" x14ac:dyDescent="0.35">
      <c r="B822" s="71">
        <v>821</v>
      </c>
      <c r="C822" s="24" t="s">
        <v>838</v>
      </c>
      <c r="D822" s="1">
        <v>200</v>
      </c>
      <c r="E822" s="1">
        <v>2</v>
      </c>
      <c r="F822" s="1">
        <v>10</v>
      </c>
      <c r="G822" s="14">
        <v>2</v>
      </c>
      <c r="H822" s="4">
        <v>58</v>
      </c>
      <c r="I822" s="1">
        <v>58</v>
      </c>
      <c r="J822" s="30">
        <v>0</v>
      </c>
      <c r="K822" s="67">
        <v>26.315036913379998</v>
      </c>
      <c r="L822" s="26"/>
      <c r="P822">
        <f>Table135323316[[#This Row],[UB]]-Table135323316[[#This Row],[LB_swap]]</f>
        <v>0</v>
      </c>
      <c r="Q822">
        <f t="shared" si="12"/>
        <v>0</v>
      </c>
    </row>
    <row r="823" spans="2:17" x14ac:dyDescent="0.35">
      <c r="B823" s="71">
        <v>822</v>
      </c>
      <c r="C823" s="24" t="s">
        <v>839</v>
      </c>
      <c r="D823" s="1">
        <v>200</v>
      </c>
      <c r="E823" s="1">
        <v>2</v>
      </c>
      <c r="F823" s="1">
        <v>10</v>
      </c>
      <c r="G823" s="14">
        <v>2</v>
      </c>
      <c r="H823" s="4">
        <v>53</v>
      </c>
      <c r="I823" s="1">
        <v>53</v>
      </c>
      <c r="J823" s="30">
        <v>0</v>
      </c>
      <c r="K823" s="67">
        <v>7.3494547326117701</v>
      </c>
      <c r="L823" s="26"/>
      <c r="P823">
        <f>Table135323316[[#This Row],[UB]]-Table135323316[[#This Row],[LB_swap]]</f>
        <v>0</v>
      </c>
      <c r="Q823">
        <f t="shared" si="12"/>
        <v>0</v>
      </c>
    </row>
    <row r="824" spans="2:17" x14ac:dyDescent="0.35">
      <c r="B824" s="71">
        <v>823</v>
      </c>
      <c r="C824" s="24" t="s">
        <v>840</v>
      </c>
      <c r="D824" s="1">
        <v>200</v>
      </c>
      <c r="E824" s="1">
        <v>2</v>
      </c>
      <c r="F824" s="1">
        <v>10</v>
      </c>
      <c r="G824" s="14">
        <v>2</v>
      </c>
      <c r="H824" s="4">
        <v>53</v>
      </c>
      <c r="I824" s="1">
        <v>53</v>
      </c>
      <c r="J824" s="30">
        <v>0</v>
      </c>
      <c r="K824" s="67">
        <v>105.613692715764</v>
      </c>
      <c r="L824" s="26"/>
      <c r="P824">
        <f>Table135323316[[#This Row],[UB]]-Table135323316[[#This Row],[LB_swap]]</f>
        <v>0</v>
      </c>
      <c r="Q824">
        <f t="shared" si="12"/>
        <v>0</v>
      </c>
    </row>
    <row r="825" spans="2:17" x14ac:dyDescent="0.35">
      <c r="B825" s="71">
        <v>824</v>
      </c>
      <c r="C825" s="24" t="s">
        <v>841</v>
      </c>
      <c r="D825" s="1">
        <v>200</v>
      </c>
      <c r="E825" s="1">
        <v>2</v>
      </c>
      <c r="F825" s="1">
        <v>10</v>
      </c>
      <c r="G825" s="14">
        <v>2</v>
      </c>
      <c r="H825" s="4">
        <v>47</v>
      </c>
      <c r="I825" s="1">
        <v>47</v>
      </c>
      <c r="J825" s="30">
        <v>0</v>
      </c>
      <c r="K825" s="67">
        <v>2.4742482192814301</v>
      </c>
      <c r="L825" s="26"/>
      <c r="P825">
        <f>Table135323316[[#This Row],[UB]]-Table135323316[[#This Row],[LB_swap]]</f>
        <v>0</v>
      </c>
      <c r="Q825">
        <f t="shared" si="12"/>
        <v>0</v>
      </c>
    </row>
    <row r="826" spans="2:17" x14ac:dyDescent="0.35">
      <c r="B826" s="71">
        <v>825</v>
      </c>
      <c r="C826" s="24" t="s">
        <v>842</v>
      </c>
      <c r="D826" s="1">
        <v>200</v>
      </c>
      <c r="E826" s="1">
        <v>2</v>
      </c>
      <c r="F826" s="1">
        <v>10</v>
      </c>
      <c r="G826" s="14">
        <v>2</v>
      </c>
      <c r="H826" s="4">
        <v>52</v>
      </c>
      <c r="I826" s="1">
        <v>52</v>
      </c>
      <c r="J826" s="30">
        <v>0</v>
      </c>
      <c r="K826" s="67">
        <v>3.5337766241282198</v>
      </c>
      <c r="L826" s="26"/>
      <c r="P826">
        <f>Table135323316[[#This Row],[UB]]-Table135323316[[#This Row],[LB_swap]]</f>
        <v>0</v>
      </c>
      <c r="Q826">
        <f t="shared" si="12"/>
        <v>0</v>
      </c>
    </row>
    <row r="827" spans="2:17" x14ac:dyDescent="0.35">
      <c r="B827" s="71">
        <v>826</v>
      </c>
      <c r="C827" s="24" t="s">
        <v>843</v>
      </c>
      <c r="D827" s="1">
        <v>200</v>
      </c>
      <c r="E827" s="1">
        <v>2</v>
      </c>
      <c r="F827" s="1">
        <v>10</v>
      </c>
      <c r="G827" s="14">
        <v>2</v>
      </c>
      <c r="H827" s="4">
        <v>55</v>
      </c>
      <c r="I827" s="1">
        <v>55</v>
      </c>
      <c r="J827" s="30">
        <v>0</v>
      </c>
      <c r="K827" s="67">
        <v>5.0594726800918499</v>
      </c>
      <c r="L827" s="26"/>
      <c r="P827">
        <f>Table135323316[[#This Row],[UB]]-Table135323316[[#This Row],[LB_swap]]</f>
        <v>0</v>
      </c>
      <c r="Q827">
        <f t="shared" si="12"/>
        <v>0</v>
      </c>
    </row>
    <row r="828" spans="2:17" x14ac:dyDescent="0.35">
      <c r="B828" s="71">
        <v>827</v>
      </c>
      <c r="C828" s="24" t="s">
        <v>844</v>
      </c>
      <c r="D828" s="1">
        <v>200</v>
      </c>
      <c r="E828" s="1">
        <v>2</v>
      </c>
      <c r="F828" s="1">
        <v>10</v>
      </c>
      <c r="G828" s="14">
        <v>2</v>
      </c>
      <c r="H828" s="4">
        <v>55</v>
      </c>
      <c r="I828" s="1">
        <v>55</v>
      </c>
      <c r="J828" s="30">
        <v>0</v>
      </c>
      <c r="K828" s="67">
        <v>8.7135751210153103</v>
      </c>
      <c r="L828" s="26"/>
      <c r="P828">
        <f>Table135323316[[#This Row],[UB]]-Table135323316[[#This Row],[LB_swap]]</f>
        <v>0</v>
      </c>
      <c r="Q828">
        <f t="shared" si="12"/>
        <v>0</v>
      </c>
    </row>
    <row r="829" spans="2:17" x14ac:dyDescent="0.35">
      <c r="B829" s="71">
        <v>828</v>
      </c>
      <c r="C829" s="24" t="s">
        <v>845</v>
      </c>
      <c r="D829" s="1">
        <v>200</v>
      </c>
      <c r="E829" s="1">
        <v>2</v>
      </c>
      <c r="F829" s="1">
        <v>10</v>
      </c>
      <c r="G829" s="14">
        <v>2</v>
      </c>
      <c r="H829" s="4">
        <v>53</v>
      </c>
      <c r="I829" s="1">
        <v>53</v>
      </c>
      <c r="J829" s="30">
        <v>0</v>
      </c>
      <c r="K829" s="67">
        <v>3.1345998775213899</v>
      </c>
      <c r="L829" s="26"/>
      <c r="P829">
        <f>Table135323316[[#This Row],[UB]]-Table135323316[[#This Row],[LB_swap]]</f>
        <v>0</v>
      </c>
      <c r="Q829">
        <f t="shared" si="12"/>
        <v>0</v>
      </c>
    </row>
    <row r="830" spans="2:17" x14ac:dyDescent="0.35">
      <c r="B830" s="71">
        <v>829</v>
      </c>
      <c r="C830" s="24" t="s">
        <v>846</v>
      </c>
      <c r="D830" s="1">
        <v>200</v>
      </c>
      <c r="E830" s="1">
        <v>2</v>
      </c>
      <c r="F830" s="1">
        <v>10</v>
      </c>
      <c r="G830" s="14">
        <v>2</v>
      </c>
      <c r="H830" s="4">
        <v>54</v>
      </c>
      <c r="I830" s="1">
        <v>54</v>
      </c>
      <c r="J830" s="30">
        <v>0</v>
      </c>
      <c r="K830" s="67">
        <v>7.4091023895889503</v>
      </c>
      <c r="L830" s="26"/>
      <c r="P830">
        <f>Table135323316[[#This Row],[UB]]-Table135323316[[#This Row],[LB_swap]]</f>
        <v>0</v>
      </c>
      <c r="Q830">
        <f t="shared" si="12"/>
        <v>0</v>
      </c>
    </row>
    <row r="831" spans="2:17" x14ac:dyDescent="0.35">
      <c r="B831" s="71">
        <v>830</v>
      </c>
      <c r="C831" s="24" t="s">
        <v>847</v>
      </c>
      <c r="D831" s="1">
        <v>200</v>
      </c>
      <c r="E831" s="1">
        <v>2</v>
      </c>
      <c r="F831" s="1">
        <v>10</v>
      </c>
      <c r="G831" s="14">
        <v>2</v>
      </c>
      <c r="H831" s="4">
        <v>53</v>
      </c>
      <c r="I831" s="1">
        <v>53</v>
      </c>
      <c r="J831" s="30">
        <v>0</v>
      </c>
      <c r="K831" s="67">
        <v>7.6700910329818699</v>
      </c>
      <c r="L831" s="26"/>
      <c r="P831">
        <f>Table135323316[[#This Row],[UB]]-Table135323316[[#This Row],[LB_swap]]</f>
        <v>0</v>
      </c>
      <c r="Q831">
        <f t="shared" si="12"/>
        <v>0</v>
      </c>
    </row>
    <row r="832" spans="2:17" x14ac:dyDescent="0.35">
      <c r="B832" s="71">
        <v>831</v>
      </c>
      <c r="C832" s="24" t="s">
        <v>848</v>
      </c>
      <c r="D832" s="1">
        <v>200</v>
      </c>
      <c r="E832" s="1">
        <v>2</v>
      </c>
      <c r="F832" s="1">
        <v>10</v>
      </c>
      <c r="G832" s="14">
        <v>4</v>
      </c>
      <c r="H832" s="4">
        <v>98</v>
      </c>
      <c r="I832" s="1">
        <v>96</v>
      </c>
      <c r="J832" s="30">
        <v>2.0833333333333301E-2</v>
      </c>
      <c r="K832" s="67">
        <v>604.10760563239398</v>
      </c>
      <c r="L832" s="26"/>
      <c r="P832">
        <f>Table135323316[[#This Row],[UB]]-Table135323316[[#This Row],[LB_swap]]</f>
        <v>2</v>
      </c>
      <c r="Q832">
        <f t="shared" si="12"/>
        <v>0</v>
      </c>
    </row>
    <row r="833" spans="2:17" x14ac:dyDescent="0.35">
      <c r="B833" s="71">
        <v>832</v>
      </c>
      <c r="C833" s="24" t="s">
        <v>849</v>
      </c>
      <c r="D833" s="1">
        <v>200</v>
      </c>
      <c r="E833" s="1">
        <v>2</v>
      </c>
      <c r="F833" s="1">
        <v>10</v>
      </c>
      <c r="G833" s="14">
        <v>4</v>
      </c>
      <c r="H833" s="4">
        <v>93</v>
      </c>
      <c r="I833" s="1">
        <v>93</v>
      </c>
      <c r="J833" s="30">
        <v>0</v>
      </c>
      <c r="K833" s="67">
        <v>70.657990407198596</v>
      </c>
      <c r="L833" s="26"/>
      <c r="P833">
        <f>Table135323316[[#This Row],[UB]]-Table135323316[[#This Row],[LB_swap]]</f>
        <v>0</v>
      </c>
      <c r="Q833">
        <f t="shared" si="12"/>
        <v>0</v>
      </c>
    </row>
    <row r="834" spans="2:17" x14ac:dyDescent="0.35">
      <c r="B834" s="71">
        <v>833</v>
      </c>
      <c r="C834" s="24" t="s">
        <v>850</v>
      </c>
      <c r="D834" s="1">
        <v>200</v>
      </c>
      <c r="E834" s="1">
        <v>2</v>
      </c>
      <c r="F834" s="1">
        <v>10</v>
      </c>
      <c r="G834" s="14">
        <v>4</v>
      </c>
      <c r="H834" s="4">
        <v>90</v>
      </c>
      <c r="I834" s="1">
        <v>90</v>
      </c>
      <c r="J834" s="30">
        <v>0</v>
      </c>
      <c r="K834" s="67">
        <v>248.28660810925001</v>
      </c>
      <c r="L834" s="26"/>
      <c r="P834">
        <f>Table135323316[[#This Row],[UB]]-Table135323316[[#This Row],[LB_swap]]</f>
        <v>0</v>
      </c>
      <c r="Q834">
        <f t="shared" si="12"/>
        <v>0</v>
      </c>
    </row>
    <row r="835" spans="2:17" x14ac:dyDescent="0.35">
      <c r="B835" s="71">
        <v>834</v>
      </c>
      <c r="C835" s="24" t="s">
        <v>851</v>
      </c>
      <c r="D835" s="1">
        <v>200</v>
      </c>
      <c r="E835" s="1">
        <v>2</v>
      </c>
      <c r="F835" s="1">
        <v>10</v>
      </c>
      <c r="G835" s="14">
        <v>4</v>
      </c>
      <c r="H835" s="4">
        <v>92</v>
      </c>
      <c r="I835" s="1">
        <v>91</v>
      </c>
      <c r="J835" s="30">
        <v>1.09890109890109E-2</v>
      </c>
      <c r="K835" s="67">
        <v>605.28014564700402</v>
      </c>
      <c r="L835" s="26"/>
      <c r="P835">
        <f>Table135323316[[#This Row],[UB]]-Table135323316[[#This Row],[LB_swap]]</f>
        <v>1</v>
      </c>
      <c r="Q835">
        <f t="shared" ref="Q835:Q898" si="13">IF(P835&gt;2,1,0)</f>
        <v>0</v>
      </c>
    </row>
    <row r="836" spans="2:17" x14ac:dyDescent="0.35">
      <c r="B836" s="71">
        <v>835</v>
      </c>
      <c r="C836" s="24" t="s">
        <v>852</v>
      </c>
      <c r="D836" s="1">
        <v>200</v>
      </c>
      <c r="E836" s="1">
        <v>2</v>
      </c>
      <c r="F836" s="1">
        <v>10</v>
      </c>
      <c r="G836" s="14">
        <v>4</v>
      </c>
      <c r="H836" s="4">
        <v>95</v>
      </c>
      <c r="I836" s="1">
        <v>94</v>
      </c>
      <c r="J836" s="30">
        <v>1.0638297872340399E-2</v>
      </c>
      <c r="K836" s="67">
        <v>600.31082343123796</v>
      </c>
      <c r="L836" s="26"/>
      <c r="P836">
        <f>Table135323316[[#This Row],[UB]]-Table135323316[[#This Row],[LB_swap]]</f>
        <v>1</v>
      </c>
      <c r="Q836">
        <f t="shared" si="13"/>
        <v>0</v>
      </c>
    </row>
    <row r="837" spans="2:17" x14ac:dyDescent="0.35">
      <c r="B837" s="71">
        <v>836</v>
      </c>
      <c r="C837" s="24" t="s">
        <v>853</v>
      </c>
      <c r="D837" s="1">
        <v>200</v>
      </c>
      <c r="E837" s="1">
        <v>2</v>
      </c>
      <c r="F837" s="1">
        <v>10</v>
      </c>
      <c r="G837" s="14">
        <v>4</v>
      </c>
      <c r="H837" s="4">
        <v>96</v>
      </c>
      <c r="I837" s="1">
        <v>96</v>
      </c>
      <c r="J837" s="30">
        <v>0</v>
      </c>
      <c r="K837" s="67">
        <v>153.74074059911001</v>
      </c>
      <c r="L837" s="26"/>
      <c r="P837">
        <f>Table135323316[[#This Row],[UB]]-Table135323316[[#This Row],[LB_swap]]</f>
        <v>0</v>
      </c>
      <c r="Q837">
        <f t="shared" si="13"/>
        <v>0</v>
      </c>
    </row>
    <row r="838" spans="2:17" x14ac:dyDescent="0.35">
      <c r="B838" s="71">
        <v>837</v>
      </c>
      <c r="C838" s="24" t="s">
        <v>854</v>
      </c>
      <c r="D838" s="1">
        <v>200</v>
      </c>
      <c r="E838" s="1">
        <v>2</v>
      </c>
      <c r="F838" s="1">
        <v>10</v>
      </c>
      <c r="G838" s="14">
        <v>4</v>
      </c>
      <c r="H838" s="4">
        <v>92</v>
      </c>
      <c r="I838" s="1">
        <v>91</v>
      </c>
      <c r="J838" s="30">
        <v>1.09890109890109E-2</v>
      </c>
      <c r="K838" s="67">
        <v>616.48985449224699</v>
      </c>
      <c r="L838" s="26"/>
      <c r="P838">
        <f>Table135323316[[#This Row],[UB]]-Table135323316[[#This Row],[LB_swap]]</f>
        <v>1</v>
      </c>
      <c r="Q838">
        <f t="shared" si="13"/>
        <v>0</v>
      </c>
    </row>
    <row r="839" spans="2:17" x14ac:dyDescent="0.35">
      <c r="B839" s="71">
        <v>838</v>
      </c>
      <c r="C839" s="24" t="s">
        <v>855</v>
      </c>
      <c r="D839" s="1">
        <v>200</v>
      </c>
      <c r="E839" s="1">
        <v>2</v>
      </c>
      <c r="F839" s="1">
        <v>10</v>
      </c>
      <c r="G839" s="14">
        <v>4</v>
      </c>
      <c r="H839" s="4">
        <v>93</v>
      </c>
      <c r="I839" s="1">
        <v>92</v>
      </c>
      <c r="J839" s="30">
        <v>1.0869565217391301E-2</v>
      </c>
      <c r="K839" s="67">
        <v>607.91735131293501</v>
      </c>
      <c r="L839" s="26"/>
      <c r="P839">
        <f>Table135323316[[#This Row],[UB]]-Table135323316[[#This Row],[LB_swap]]</f>
        <v>1</v>
      </c>
      <c r="Q839">
        <f t="shared" si="13"/>
        <v>0</v>
      </c>
    </row>
    <row r="840" spans="2:17" x14ac:dyDescent="0.35">
      <c r="B840" s="71">
        <v>839</v>
      </c>
      <c r="C840" s="24" t="s">
        <v>856</v>
      </c>
      <c r="D840" s="1">
        <v>200</v>
      </c>
      <c r="E840" s="1">
        <v>2</v>
      </c>
      <c r="F840" s="1">
        <v>10</v>
      </c>
      <c r="G840" s="14">
        <v>4</v>
      </c>
      <c r="H840" s="4">
        <v>92</v>
      </c>
      <c r="I840" s="1">
        <v>92</v>
      </c>
      <c r="J840" s="30">
        <v>0</v>
      </c>
      <c r="K840" s="67">
        <v>124.971966024488</v>
      </c>
      <c r="L840" s="26"/>
      <c r="P840">
        <f>Table135323316[[#This Row],[UB]]-Table135323316[[#This Row],[LB_swap]]</f>
        <v>0</v>
      </c>
      <c r="Q840">
        <f t="shared" si="13"/>
        <v>0</v>
      </c>
    </row>
    <row r="841" spans="2:17" x14ac:dyDescent="0.35">
      <c r="B841" s="71">
        <v>840</v>
      </c>
      <c r="C841" s="24" t="s">
        <v>857</v>
      </c>
      <c r="D841" s="1">
        <v>200</v>
      </c>
      <c r="E841" s="1">
        <v>2</v>
      </c>
      <c r="F841" s="1">
        <v>10</v>
      </c>
      <c r="G841" s="14">
        <v>4</v>
      </c>
      <c r="H841" s="4">
        <v>91</v>
      </c>
      <c r="I841" s="1">
        <v>91</v>
      </c>
      <c r="J841" s="30">
        <v>0</v>
      </c>
      <c r="K841" s="67">
        <v>50.948806561529601</v>
      </c>
      <c r="L841" s="26"/>
      <c r="P841">
        <f>Table135323316[[#This Row],[UB]]-Table135323316[[#This Row],[LB_swap]]</f>
        <v>0</v>
      </c>
      <c r="Q841">
        <f t="shared" si="13"/>
        <v>0</v>
      </c>
    </row>
    <row r="842" spans="2:17" x14ac:dyDescent="0.35">
      <c r="B842" s="71">
        <v>841</v>
      </c>
      <c r="C842" s="24" t="s">
        <v>858</v>
      </c>
      <c r="D842" s="1">
        <v>200</v>
      </c>
      <c r="E842" s="1">
        <v>2</v>
      </c>
      <c r="F842" s="1">
        <v>20</v>
      </c>
      <c r="G842" s="14">
        <v>1</v>
      </c>
      <c r="H842" s="4">
        <v>27</v>
      </c>
      <c r="I842" s="1">
        <v>27</v>
      </c>
      <c r="J842" s="30">
        <v>0</v>
      </c>
      <c r="K842" s="67">
        <v>3.8466142620891302</v>
      </c>
      <c r="L842" s="26"/>
      <c r="P842">
        <f>Table135323316[[#This Row],[UB]]-Table135323316[[#This Row],[LB_swap]]</f>
        <v>0</v>
      </c>
      <c r="Q842">
        <f t="shared" si="13"/>
        <v>0</v>
      </c>
    </row>
    <row r="843" spans="2:17" x14ac:dyDescent="0.35">
      <c r="B843" s="71">
        <v>842</v>
      </c>
      <c r="C843" s="24" t="s">
        <v>859</v>
      </c>
      <c r="D843" s="1">
        <v>200</v>
      </c>
      <c r="E843" s="1">
        <v>2</v>
      </c>
      <c r="F843" s="1">
        <v>20</v>
      </c>
      <c r="G843" s="14">
        <v>1</v>
      </c>
      <c r="H843" s="4">
        <v>27</v>
      </c>
      <c r="I843" s="1">
        <v>27</v>
      </c>
      <c r="J843" s="30">
        <v>0</v>
      </c>
      <c r="K843" s="67">
        <v>1.86748158745467</v>
      </c>
      <c r="L843" s="26"/>
      <c r="P843">
        <f>Table135323316[[#This Row],[UB]]-Table135323316[[#This Row],[LB_swap]]</f>
        <v>0</v>
      </c>
      <c r="Q843">
        <f t="shared" si="13"/>
        <v>0</v>
      </c>
    </row>
    <row r="844" spans="2:17" x14ac:dyDescent="0.35">
      <c r="B844" s="71">
        <v>843</v>
      </c>
      <c r="C844" s="24" t="s">
        <v>860</v>
      </c>
      <c r="D844" s="1">
        <v>200</v>
      </c>
      <c r="E844" s="1">
        <v>2</v>
      </c>
      <c r="F844" s="1">
        <v>20</v>
      </c>
      <c r="G844" s="14">
        <v>1</v>
      </c>
      <c r="H844" s="4">
        <v>27</v>
      </c>
      <c r="I844" s="1">
        <v>27</v>
      </c>
      <c r="J844" s="30">
        <v>0</v>
      </c>
      <c r="K844" s="67">
        <v>4.1023921780288202</v>
      </c>
      <c r="L844" s="26"/>
      <c r="P844">
        <f>Table135323316[[#This Row],[UB]]-Table135323316[[#This Row],[LB_swap]]</f>
        <v>0</v>
      </c>
      <c r="Q844">
        <f t="shared" si="13"/>
        <v>0</v>
      </c>
    </row>
    <row r="845" spans="2:17" x14ac:dyDescent="0.35">
      <c r="B845" s="71">
        <v>844</v>
      </c>
      <c r="C845" s="24" t="s">
        <v>861</v>
      </c>
      <c r="D845" s="1">
        <v>200</v>
      </c>
      <c r="E845" s="1">
        <v>2</v>
      </c>
      <c r="F845" s="1">
        <v>20</v>
      </c>
      <c r="G845" s="14">
        <v>1</v>
      </c>
      <c r="H845" s="4">
        <v>24</v>
      </c>
      <c r="I845" s="1">
        <v>24</v>
      </c>
      <c r="J845" s="30">
        <v>0</v>
      </c>
      <c r="K845" s="67">
        <v>1.9870807696133801</v>
      </c>
      <c r="L845" s="26"/>
      <c r="P845">
        <f>Table135323316[[#This Row],[UB]]-Table135323316[[#This Row],[LB_swap]]</f>
        <v>0</v>
      </c>
      <c r="Q845">
        <f t="shared" si="13"/>
        <v>0</v>
      </c>
    </row>
    <row r="846" spans="2:17" x14ac:dyDescent="0.35">
      <c r="B846" s="71">
        <v>845</v>
      </c>
      <c r="C846" s="24" t="s">
        <v>862</v>
      </c>
      <c r="D846" s="1">
        <v>200</v>
      </c>
      <c r="E846" s="1">
        <v>2</v>
      </c>
      <c r="F846" s="1">
        <v>20</v>
      </c>
      <c r="G846" s="14">
        <v>1</v>
      </c>
      <c r="H846" s="4">
        <v>26</v>
      </c>
      <c r="I846" s="1">
        <v>26</v>
      </c>
      <c r="J846" s="30">
        <v>0</v>
      </c>
      <c r="K846" s="67">
        <v>2.0515748392790498</v>
      </c>
      <c r="L846" s="26"/>
      <c r="P846">
        <f>Table135323316[[#This Row],[UB]]-Table135323316[[#This Row],[LB_swap]]</f>
        <v>0</v>
      </c>
      <c r="Q846">
        <f t="shared" si="13"/>
        <v>0</v>
      </c>
    </row>
    <row r="847" spans="2:17" x14ac:dyDescent="0.35">
      <c r="B847" s="71">
        <v>846</v>
      </c>
      <c r="C847" s="24" t="s">
        <v>863</v>
      </c>
      <c r="D847" s="1">
        <v>200</v>
      </c>
      <c r="E847" s="1">
        <v>2</v>
      </c>
      <c r="F847" s="1">
        <v>20</v>
      </c>
      <c r="G847" s="14">
        <v>1</v>
      </c>
      <c r="H847" s="4">
        <v>27</v>
      </c>
      <c r="I847" s="1">
        <v>27</v>
      </c>
      <c r="J847" s="30">
        <v>0</v>
      </c>
      <c r="K847" s="67">
        <v>1.9269483480602501</v>
      </c>
      <c r="L847" s="26"/>
      <c r="P847">
        <f>Table135323316[[#This Row],[UB]]-Table135323316[[#This Row],[LB_swap]]</f>
        <v>0</v>
      </c>
      <c r="Q847">
        <f t="shared" si="13"/>
        <v>0</v>
      </c>
    </row>
    <row r="848" spans="2:17" x14ac:dyDescent="0.35">
      <c r="B848" s="71">
        <v>847</v>
      </c>
      <c r="C848" s="24" t="s">
        <v>864</v>
      </c>
      <c r="D848" s="1">
        <v>200</v>
      </c>
      <c r="E848" s="1">
        <v>2</v>
      </c>
      <c r="F848" s="1">
        <v>20</v>
      </c>
      <c r="G848" s="14">
        <v>1</v>
      </c>
      <c r="H848" s="4">
        <v>26</v>
      </c>
      <c r="I848" s="1">
        <v>26</v>
      </c>
      <c r="J848" s="30">
        <v>0</v>
      </c>
      <c r="K848" s="67">
        <v>2.4698588363826199</v>
      </c>
      <c r="L848" s="26"/>
      <c r="P848">
        <f>Table135323316[[#This Row],[UB]]-Table135323316[[#This Row],[LB_swap]]</f>
        <v>0</v>
      </c>
      <c r="Q848">
        <f t="shared" si="13"/>
        <v>0</v>
      </c>
    </row>
    <row r="849" spans="2:17" x14ac:dyDescent="0.35">
      <c r="B849" s="71">
        <v>848</v>
      </c>
      <c r="C849" s="24" t="s">
        <v>865</v>
      </c>
      <c r="D849" s="1">
        <v>200</v>
      </c>
      <c r="E849" s="1">
        <v>2</v>
      </c>
      <c r="F849" s="1">
        <v>20</v>
      </c>
      <c r="G849" s="14">
        <v>1</v>
      </c>
      <c r="H849" s="4">
        <v>26</v>
      </c>
      <c r="I849" s="1">
        <v>26</v>
      </c>
      <c r="J849" s="30">
        <v>0</v>
      </c>
      <c r="K849" s="67">
        <v>1.69719125702977</v>
      </c>
      <c r="L849" s="26"/>
      <c r="P849">
        <f>Table135323316[[#This Row],[UB]]-Table135323316[[#This Row],[LB_swap]]</f>
        <v>0</v>
      </c>
      <c r="Q849">
        <f t="shared" si="13"/>
        <v>0</v>
      </c>
    </row>
    <row r="850" spans="2:17" x14ac:dyDescent="0.35">
      <c r="B850" s="71">
        <v>849</v>
      </c>
      <c r="C850" s="24" t="s">
        <v>866</v>
      </c>
      <c r="D850" s="1">
        <v>200</v>
      </c>
      <c r="E850" s="1">
        <v>2</v>
      </c>
      <c r="F850" s="1">
        <v>20</v>
      </c>
      <c r="G850" s="14">
        <v>1</v>
      </c>
      <c r="H850" s="4">
        <v>27</v>
      </c>
      <c r="I850" s="1">
        <v>27</v>
      </c>
      <c r="J850" s="30">
        <v>0</v>
      </c>
      <c r="K850" s="67">
        <v>1.79186455532908</v>
      </c>
      <c r="L850" s="26"/>
      <c r="P850">
        <f>Table135323316[[#This Row],[UB]]-Table135323316[[#This Row],[LB_swap]]</f>
        <v>0</v>
      </c>
      <c r="Q850">
        <f t="shared" si="13"/>
        <v>0</v>
      </c>
    </row>
    <row r="851" spans="2:17" x14ac:dyDescent="0.35">
      <c r="B851" s="71">
        <v>850</v>
      </c>
      <c r="C851" s="24" t="s">
        <v>867</v>
      </c>
      <c r="D851" s="1">
        <v>200</v>
      </c>
      <c r="E851" s="1">
        <v>2</v>
      </c>
      <c r="F851" s="1">
        <v>20</v>
      </c>
      <c r="G851" s="14">
        <v>1</v>
      </c>
      <c r="H851" s="4">
        <v>27</v>
      </c>
      <c r="I851" s="1">
        <v>27</v>
      </c>
      <c r="J851" s="30">
        <v>0</v>
      </c>
      <c r="K851" s="67">
        <v>2.5358090288936999</v>
      </c>
      <c r="L851" s="26"/>
      <c r="P851">
        <f>Table135323316[[#This Row],[UB]]-Table135323316[[#This Row],[LB_swap]]</f>
        <v>0</v>
      </c>
      <c r="Q851">
        <f t="shared" si="13"/>
        <v>0</v>
      </c>
    </row>
    <row r="852" spans="2:17" x14ac:dyDescent="0.35">
      <c r="B852" s="71">
        <v>851</v>
      </c>
      <c r="C852" s="24" t="s">
        <v>868</v>
      </c>
      <c r="D852" s="1">
        <v>200</v>
      </c>
      <c r="E852" s="1">
        <v>2</v>
      </c>
      <c r="F852" s="1">
        <v>20</v>
      </c>
      <c r="G852" s="14">
        <v>2</v>
      </c>
      <c r="H852" s="4">
        <v>51</v>
      </c>
      <c r="I852" s="1">
        <v>51</v>
      </c>
      <c r="J852" s="30">
        <v>0</v>
      </c>
      <c r="K852" s="67">
        <v>15.2109807841479</v>
      </c>
      <c r="L852" s="26"/>
      <c r="P852">
        <f>Table135323316[[#This Row],[UB]]-Table135323316[[#This Row],[LB_swap]]</f>
        <v>0</v>
      </c>
      <c r="Q852">
        <f t="shared" si="13"/>
        <v>0</v>
      </c>
    </row>
    <row r="853" spans="2:17" x14ac:dyDescent="0.35">
      <c r="B853" s="71">
        <v>852</v>
      </c>
      <c r="C853" s="24" t="s">
        <v>869</v>
      </c>
      <c r="D853" s="1">
        <v>200</v>
      </c>
      <c r="E853" s="1">
        <v>2</v>
      </c>
      <c r="F853" s="1">
        <v>20</v>
      </c>
      <c r="G853" s="14">
        <v>2</v>
      </c>
      <c r="H853" s="4">
        <v>53</v>
      </c>
      <c r="I853" s="1">
        <v>53</v>
      </c>
      <c r="J853" s="30">
        <v>0</v>
      </c>
      <c r="K853" s="67">
        <v>15.816361902281599</v>
      </c>
      <c r="L853" s="26"/>
      <c r="P853">
        <f>Table135323316[[#This Row],[UB]]-Table135323316[[#This Row],[LB_swap]]</f>
        <v>0</v>
      </c>
      <c r="Q853">
        <f t="shared" si="13"/>
        <v>0</v>
      </c>
    </row>
    <row r="854" spans="2:17" x14ac:dyDescent="0.35">
      <c r="B854" s="71">
        <v>853</v>
      </c>
      <c r="C854" s="24" t="s">
        <v>870</v>
      </c>
      <c r="D854" s="1">
        <v>200</v>
      </c>
      <c r="E854" s="1">
        <v>2</v>
      </c>
      <c r="F854" s="1">
        <v>20</v>
      </c>
      <c r="G854" s="14">
        <v>2</v>
      </c>
      <c r="H854" s="4">
        <v>54</v>
      </c>
      <c r="I854" s="1">
        <v>54</v>
      </c>
      <c r="J854" s="30">
        <v>0</v>
      </c>
      <c r="K854" s="67">
        <v>10.6360707785934</v>
      </c>
      <c r="L854" s="26"/>
      <c r="P854">
        <f>Table135323316[[#This Row],[UB]]-Table135323316[[#This Row],[LB_swap]]</f>
        <v>0</v>
      </c>
      <c r="Q854">
        <f t="shared" si="13"/>
        <v>0</v>
      </c>
    </row>
    <row r="855" spans="2:17" x14ac:dyDescent="0.35">
      <c r="B855" s="71">
        <v>854</v>
      </c>
      <c r="C855" s="24" t="s">
        <v>871</v>
      </c>
      <c r="D855" s="1">
        <v>200</v>
      </c>
      <c r="E855" s="1">
        <v>2</v>
      </c>
      <c r="F855" s="1">
        <v>20</v>
      </c>
      <c r="G855" s="14">
        <v>2</v>
      </c>
      <c r="H855" s="4">
        <v>54</v>
      </c>
      <c r="I855" s="1">
        <v>54</v>
      </c>
      <c r="J855" s="30">
        <v>0</v>
      </c>
      <c r="K855" s="67">
        <v>41.901697361841798</v>
      </c>
      <c r="L855" s="26"/>
      <c r="P855">
        <f>Table135323316[[#This Row],[UB]]-Table135323316[[#This Row],[LB_swap]]</f>
        <v>0</v>
      </c>
      <c r="Q855">
        <f t="shared" si="13"/>
        <v>0</v>
      </c>
    </row>
    <row r="856" spans="2:17" x14ac:dyDescent="0.35">
      <c r="B856" s="71">
        <v>855</v>
      </c>
      <c r="C856" s="24" t="s">
        <v>872</v>
      </c>
      <c r="D856" s="1">
        <v>200</v>
      </c>
      <c r="E856" s="1">
        <v>2</v>
      </c>
      <c r="F856" s="1">
        <v>20</v>
      </c>
      <c r="G856" s="14">
        <v>2</v>
      </c>
      <c r="H856" s="4">
        <v>53</v>
      </c>
      <c r="I856" s="1">
        <v>53</v>
      </c>
      <c r="J856" s="30">
        <v>0</v>
      </c>
      <c r="K856" s="67">
        <v>4.1013207770884001</v>
      </c>
      <c r="L856" s="26"/>
      <c r="P856">
        <f>Table135323316[[#This Row],[UB]]-Table135323316[[#This Row],[LB_swap]]</f>
        <v>0</v>
      </c>
      <c r="Q856">
        <f t="shared" si="13"/>
        <v>0</v>
      </c>
    </row>
    <row r="857" spans="2:17" x14ac:dyDescent="0.35">
      <c r="B857" s="71">
        <v>856</v>
      </c>
      <c r="C857" s="24" t="s">
        <v>873</v>
      </c>
      <c r="D857" s="1">
        <v>200</v>
      </c>
      <c r="E857" s="1">
        <v>2</v>
      </c>
      <c r="F857" s="1">
        <v>20</v>
      </c>
      <c r="G857" s="14">
        <v>2</v>
      </c>
      <c r="H857" s="4">
        <v>49</v>
      </c>
      <c r="I857" s="1">
        <v>49</v>
      </c>
      <c r="J857" s="30">
        <v>0</v>
      </c>
      <c r="K857" s="67">
        <v>6.7094470467418397</v>
      </c>
      <c r="L857" s="26"/>
      <c r="P857">
        <f>Table135323316[[#This Row],[UB]]-Table135323316[[#This Row],[LB_swap]]</f>
        <v>0</v>
      </c>
      <c r="Q857">
        <f t="shared" si="13"/>
        <v>0</v>
      </c>
    </row>
    <row r="858" spans="2:17" x14ac:dyDescent="0.35">
      <c r="B858" s="71">
        <v>857</v>
      </c>
      <c r="C858" s="24" t="s">
        <v>874</v>
      </c>
      <c r="D858" s="1">
        <v>200</v>
      </c>
      <c r="E858" s="1">
        <v>2</v>
      </c>
      <c r="F858" s="1">
        <v>20</v>
      </c>
      <c r="G858" s="14">
        <v>2</v>
      </c>
      <c r="H858" s="4">
        <v>52</v>
      </c>
      <c r="I858" s="1">
        <v>52</v>
      </c>
      <c r="J858" s="30">
        <v>0</v>
      </c>
      <c r="K858" s="67">
        <v>7.54734014347195</v>
      </c>
      <c r="L858" s="26"/>
      <c r="P858">
        <f>Table135323316[[#This Row],[UB]]-Table135323316[[#This Row],[LB_swap]]</f>
        <v>0</v>
      </c>
      <c r="Q858">
        <f t="shared" si="13"/>
        <v>0</v>
      </c>
    </row>
    <row r="859" spans="2:17" x14ac:dyDescent="0.35">
      <c r="B859" s="71">
        <v>858</v>
      </c>
      <c r="C859" s="24" t="s">
        <v>875</v>
      </c>
      <c r="D859" s="1">
        <v>200</v>
      </c>
      <c r="E859" s="1">
        <v>2</v>
      </c>
      <c r="F859" s="1">
        <v>20</v>
      </c>
      <c r="G859" s="14">
        <v>2</v>
      </c>
      <c r="H859" s="4">
        <v>54</v>
      </c>
      <c r="I859" s="1">
        <v>54</v>
      </c>
      <c r="J859" s="30">
        <v>0</v>
      </c>
      <c r="K859" s="67">
        <v>8.8265855833888001</v>
      </c>
      <c r="L859" s="26"/>
      <c r="P859">
        <f>Table135323316[[#This Row],[UB]]-Table135323316[[#This Row],[LB_swap]]</f>
        <v>0</v>
      </c>
      <c r="Q859">
        <f t="shared" si="13"/>
        <v>0</v>
      </c>
    </row>
    <row r="860" spans="2:17" x14ac:dyDescent="0.35">
      <c r="B860" s="71">
        <v>859</v>
      </c>
      <c r="C860" s="24" t="s">
        <v>876</v>
      </c>
      <c r="D860" s="1">
        <v>200</v>
      </c>
      <c r="E860" s="1">
        <v>2</v>
      </c>
      <c r="F860" s="1">
        <v>20</v>
      </c>
      <c r="G860" s="14">
        <v>2</v>
      </c>
      <c r="H860" s="4">
        <v>54</v>
      </c>
      <c r="I860" s="1">
        <v>54</v>
      </c>
      <c r="J860" s="30">
        <v>0</v>
      </c>
      <c r="K860" s="67">
        <v>13.3409328963607</v>
      </c>
      <c r="L860" s="26"/>
      <c r="P860">
        <f>Table135323316[[#This Row],[UB]]-Table135323316[[#This Row],[LB_swap]]</f>
        <v>0</v>
      </c>
      <c r="Q860">
        <f t="shared" si="13"/>
        <v>0</v>
      </c>
    </row>
    <row r="861" spans="2:17" x14ac:dyDescent="0.35">
      <c r="B861" s="71">
        <v>860</v>
      </c>
      <c r="C861" s="24" t="s">
        <v>877</v>
      </c>
      <c r="D861" s="1">
        <v>200</v>
      </c>
      <c r="E861" s="1">
        <v>2</v>
      </c>
      <c r="F861" s="1">
        <v>20</v>
      </c>
      <c r="G861" s="14">
        <v>2</v>
      </c>
      <c r="H861" s="4">
        <v>51</v>
      </c>
      <c r="I861" s="1">
        <v>51</v>
      </c>
      <c r="J861" s="30">
        <v>0</v>
      </c>
      <c r="K861" s="67">
        <v>2.2723705787211599</v>
      </c>
      <c r="L861" s="26"/>
      <c r="P861">
        <f>Table135323316[[#This Row],[UB]]-Table135323316[[#This Row],[LB_swap]]</f>
        <v>0</v>
      </c>
      <c r="Q861">
        <f t="shared" si="13"/>
        <v>0</v>
      </c>
    </row>
    <row r="862" spans="2:17" x14ac:dyDescent="0.35">
      <c r="B862" s="71">
        <v>861</v>
      </c>
      <c r="C862" s="24" t="s">
        <v>878</v>
      </c>
      <c r="D862" s="1">
        <v>200</v>
      </c>
      <c r="E862" s="1">
        <v>2</v>
      </c>
      <c r="F862" s="1">
        <v>20</v>
      </c>
      <c r="G862" s="14">
        <v>4</v>
      </c>
      <c r="H862" s="4">
        <v>99</v>
      </c>
      <c r="I862" s="1">
        <v>99</v>
      </c>
      <c r="J862" s="30">
        <v>0</v>
      </c>
      <c r="K862" s="67">
        <v>346.491260625422</v>
      </c>
      <c r="L862" s="26"/>
      <c r="P862">
        <f>Table135323316[[#This Row],[UB]]-Table135323316[[#This Row],[LB_swap]]</f>
        <v>0</v>
      </c>
      <c r="Q862">
        <f t="shared" si="13"/>
        <v>0</v>
      </c>
    </row>
    <row r="863" spans="2:17" x14ac:dyDescent="0.35">
      <c r="B863" s="71">
        <v>862</v>
      </c>
      <c r="C863" s="24" t="s">
        <v>879</v>
      </c>
      <c r="D863" s="1">
        <v>200</v>
      </c>
      <c r="E863" s="1">
        <v>2</v>
      </c>
      <c r="F863" s="1">
        <v>20</v>
      </c>
      <c r="G863" s="14">
        <v>4</v>
      </c>
      <c r="H863" s="4">
        <v>99</v>
      </c>
      <c r="I863" s="1">
        <v>99</v>
      </c>
      <c r="J863" s="30">
        <v>0</v>
      </c>
      <c r="K863" s="67">
        <v>162.694438140839</v>
      </c>
      <c r="L863" s="26"/>
      <c r="P863">
        <f>Table135323316[[#This Row],[UB]]-Table135323316[[#This Row],[LB_swap]]</f>
        <v>0</v>
      </c>
      <c r="Q863">
        <f t="shared" si="13"/>
        <v>0</v>
      </c>
    </row>
    <row r="864" spans="2:17" x14ac:dyDescent="0.35">
      <c r="B864" s="71">
        <v>863</v>
      </c>
      <c r="C864" s="24" t="s">
        <v>880</v>
      </c>
      <c r="D864" s="1">
        <v>200</v>
      </c>
      <c r="E864" s="1">
        <v>2</v>
      </c>
      <c r="F864" s="1">
        <v>20</v>
      </c>
      <c r="G864" s="14">
        <v>4</v>
      </c>
      <c r="H864" s="4">
        <v>101</v>
      </c>
      <c r="I864" s="1">
        <v>101</v>
      </c>
      <c r="J864" s="30">
        <v>0</v>
      </c>
      <c r="K864" s="67">
        <v>72.807744452729807</v>
      </c>
      <c r="L864" s="26"/>
      <c r="P864">
        <f>Table135323316[[#This Row],[UB]]-Table135323316[[#This Row],[LB_swap]]</f>
        <v>0</v>
      </c>
      <c r="Q864">
        <f t="shared" si="13"/>
        <v>0</v>
      </c>
    </row>
    <row r="865" spans="2:17" x14ac:dyDescent="0.35">
      <c r="B865" s="71">
        <v>864</v>
      </c>
      <c r="C865" s="24" t="s">
        <v>881</v>
      </c>
      <c r="D865" s="1">
        <v>200</v>
      </c>
      <c r="E865" s="1">
        <v>2</v>
      </c>
      <c r="F865" s="1">
        <v>20</v>
      </c>
      <c r="G865" s="14">
        <v>4</v>
      </c>
      <c r="H865" s="4">
        <v>97</v>
      </c>
      <c r="I865" s="1">
        <v>96</v>
      </c>
      <c r="J865" s="30">
        <v>1.04166666666666E-2</v>
      </c>
      <c r="K865" s="67">
        <v>610.17085760831799</v>
      </c>
      <c r="L865" s="26"/>
      <c r="P865">
        <f>Table135323316[[#This Row],[UB]]-Table135323316[[#This Row],[LB_swap]]</f>
        <v>1</v>
      </c>
      <c r="Q865">
        <f t="shared" si="13"/>
        <v>0</v>
      </c>
    </row>
    <row r="866" spans="2:17" x14ac:dyDescent="0.35">
      <c r="B866" s="71">
        <v>865</v>
      </c>
      <c r="C866" s="24" t="s">
        <v>882</v>
      </c>
      <c r="D866" s="1">
        <v>200</v>
      </c>
      <c r="E866" s="1">
        <v>2</v>
      </c>
      <c r="F866" s="1">
        <v>20</v>
      </c>
      <c r="G866" s="14">
        <v>4</v>
      </c>
      <c r="H866" s="4">
        <v>90</v>
      </c>
      <c r="I866" s="1">
        <v>90</v>
      </c>
      <c r="J866" s="30">
        <v>0</v>
      </c>
      <c r="K866" s="67">
        <v>42.300732413306797</v>
      </c>
      <c r="L866" s="26"/>
      <c r="P866">
        <f>Table135323316[[#This Row],[UB]]-Table135323316[[#This Row],[LB_swap]]</f>
        <v>0</v>
      </c>
      <c r="Q866">
        <f t="shared" si="13"/>
        <v>0</v>
      </c>
    </row>
    <row r="867" spans="2:17" x14ac:dyDescent="0.35">
      <c r="B867" s="71">
        <v>866</v>
      </c>
      <c r="C867" s="24" t="s">
        <v>883</v>
      </c>
      <c r="D867" s="1">
        <v>200</v>
      </c>
      <c r="E867" s="1">
        <v>2</v>
      </c>
      <c r="F867" s="1">
        <v>20</v>
      </c>
      <c r="G867" s="14">
        <v>4</v>
      </c>
      <c r="H867" s="4">
        <v>100</v>
      </c>
      <c r="I867" s="1">
        <v>99</v>
      </c>
      <c r="J867" s="30">
        <v>1.0101010101014799E-2</v>
      </c>
      <c r="K867" s="67">
        <v>606.32967837899901</v>
      </c>
      <c r="L867" s="26"/>
      <c r="P867">
        <f>Table135323316[[#This Row],[UB]]-Table135323316[[#This Row],[LB_swap]]</f>
        <v>1</v>
      </c>
      <c r="Q867">
        <f t="shared" si="13"/>
        <v>0</v>
      </c>
    </row>
    <row r="868" spans="2:17" x14ac:dyDescent="0.35">
      <c r="B868" s="71">
        <v>867</v>
      </c>
      <c r="C868" s="24" t="s">
        <v>884</v>
      </c>
      <c r="D868" s="1">
        <v>200</v>
      </c>
      <c r="E868" s="1">
        <v>2</v>
      </c>
      <c r="F868" s="1">
        <v>20</v>
      </c>
      <c r="G868" s="14">
        <v>4</v>
      </c>
      <c r="H868" s="4">
        <v>94</v>
      </c>
      <c r="I868" s="1">
        <v>92</v>
      </c>
      <c r="J868" s="30">
        <v>2.1739130434783701E-2</v>
      </c>
      <c r="K868" s="67">
        <v>604.40764154866304</v>
      </c>
      <c r="L868" s="26"/>
      <c r="P868">
        <f>Table135323316[[#This Row],[UB]]-Table135323316[[#This Row],[LB_swap]]</f>
        <v>2</v>
      </c>
      <c r="Q868">
        <f t="shared" si="13"/>
        <v>0</v>
      </c>
    </row>
    <row r="869" spans="2:17" x14ac:dyDescent="0.35">
      <c r="B869" s="71">
        <v>868</v>
      </c>
      <c r="C869" s="24" t="s">
        <v>885</v>
      </c>
      <c r="D869" s="1">
        <v>200</v>
      </c>
      <c r="E869" s="1">
        <v>2</v>
      </c>
      <c r="F869" s="1">
        <v>20</v>
      </c>
      <c r="G869" s="14">
        <v>4</v>
      </c>
      <c r="H869" s="4">
        <v>89</v>
      </c>
      <c r="I869" s="1">
        <v>89</v>
      </c>
      <c r="J869" s="30">
        <v>0</v>
      </c>
      <c r="K869" s="67">
        <v>57.068486252799602</v>
      </c>
      <c r="L869" s="26"/>
      <c r="P869">
        <f>Table135323316[[#This Row],[UB]]-Table135323316[[#This Row],[LB_swap]]</f>
        <v>0</v>
      </c>
      <c r="Q869">
        <f t="shared" si="13"/>
        <v>0</v>
      </c>
    </row>
    <row r="870" spans="2:17" x14ac:dyDescent="0.35">
      <c r="B870" s="71">
        <v>869</v>
      </c>
      <c r="C870" s="24" t="s">
        <v>886</v>
      </c>
      <c r="D870" s="1">
        <v>200</v>
      </c>
      <c r="E870" s="1">
        <v>2</v>
      </c>
      <c r="F870" s="1">
        <v>20</v>
      </c>
      <c r="G870" s="14">
        <v>4</v>
      </c>
      <c r="H870" s="4">
        <v>95</v>
      </c>
      <c r="I870" s="1">
        <v>94</v>
      </c>
      <c r="J870" s="30">
        <v>1.0638297872340399E-2</v>
      </c>
      <c r="K870" s="67">
        <v>600.14966116100504</v>
      </c>
      <c r="L870" s="26"/>
      <c r="P870">
        <f>Table135323316[[#This Row],[UB]]-Table135323316[[#This Row],[LB_swap]]</f>
        <v>1</v>
      </c>
      <c r="Q870">
        <f t="shared" si="13"/>
        <v>0</v>
      </c>
    </row>
    <row r="871" spans="2:17" x14ac:dyDescent="0.35">
      <c r="B871" s="71">
        <v>870</v>
      </c>
      <c r="C871" s="24" t="s">
        <v>887</v>
      </c>
      <c r="D871" s="1">
        <v>200</v>
      </c>
      <c r="E871" s="1">
        <v>2</v>
      </c>
      <c r="F871" s="1">
        <v>20</v>
      </c>
      <c r="G871" s="14">
        <v>4</v>
      </c>
      <c r="H871" s="4">
        <v>86</v>
      </c>
      <c r="I871" s="1">
        <v>85</v>
      </c>
      <c r="J871" s="30">
        <v>1.1764705882352899E-2</v>
      </c>
      <c r="K871" s="67">
        <v>605.31837512180198</v>
      </c>
      <c r="L871" s="26"/>
      <c r="P871">
        <f>Table135323316[[#This Row],[UB]]-Table135323316[[#This Row],[LB_swap]]</f>
        <v>1</v>
      </c>
      <c r="Q871">
        <f t="shared" si="13"/>
        <v>0</v>
      </c>
    </row>
    <row r="872" spans="2:17" x14ac:dyDescent="0.35">
      <c r="B872" s="71">
        <v>871</v>
      </c>
      <c r="C872" s="24" t="s">
        <v>888</v>
      </c>
      <c r="D872" s="1">
        <v>200</v>
      </c>
      <c r="E872" s="1">
        <v>2</v>
      </c>
      <c r="F872" s="1">
        <v>30</v>
      </c>
      <c r="G872" s="14">
        <v>1</v>
      </c>
      <c r="H872" s="4">
        <v>26</v>
      </c>
      <c r="I872" s="1">
        <v>26</v>
      </c>
      <c r="J872" s="30">
        <v>0</v>
      </c>
      <c r="K872" s="67">
        <v>2.24021520838141</v>
      </c>
      <c r="L872" s="26"/>
      <c r="P872">
        <f>Table135323316[[#This Row],[UB]]-Table135323316[[#This Row],[LB_swap]]</f>
        <v>0</v>
      </c>
      <c r="Q872">
        <f t="shared" si="13"/>
        <v>0</v>
      </c>
    </row>
    <row r="873" spans="2:17" x14ac:dyDescent="0.35">
      <c r="B873" s="71">
        <v>872</v>
      </c>
      <c r="C873" s="24" t="s">
        <v>889</v>
      </c>
      <c r="D873" s="1">
        <v>200</v>
      </c>
      <c r="E873" s="1">
        <v>2</v>
      </c>
      <c r="F873" s="1">
        <v>30</v>
      </c>
      <c r="G873" s="14">
        <v>1</v>
      </c>
      <c r="H873" s="4">
        <v>26</v>
      </c>
      <c r="I873" s="1">
        <v>26</v>
      </c>
      <c r="J873" s="30">
        <v>0</v>
      </c>
      <c r="K873" s="67">
        <v>1.8813132047653101</v>
      </c>
      <c r="L873" s="26"/>
      <c r="P873">
        <f>Table135323316[[#This Row],[UB]]-Table135323316[[#This Row],[LB_swap]]</f>
        <v>0</v>
      </c>
      <c r="Q873">
        <f t="shared" si="13"/>
        <v>0</v>
      </c>
    </row>
    <row r="874" spans="2:17" x14ac:dyDescent="0.35">
      <c r="B874" s="71">
        <v>873</v>
      </c>
      <c r="C874" s="24" t="s">
        <v>890</v>
      </c>
      <c r="D874" s="1">
        <v>200</v>
      </c>
      <c r="E874" s="1">
        <v>2</v>
      </c>
      <c r="F874" s="1">
        <v>30</v>
      </c>
      <c r="G874" s="14">
        <v>1</v>
      </c>
      <c r="H874" s="4">
        <v>27</v>
      </c>
      <c r="I874" s="1">
        <v>27</v>
      </c>
      <c r="J874" s="30">
        <v>0</v>
      </c>
      <c r="K874" s="67">
        <v>1.8439519274979801</v>
      </c>
      <c r="L874" s="26"/>
      <c r="P874">
        <f>Table135323316[[#This Row],[UB]]-Table135323316[[#This Row],[LB_swap]]</f>
        <v>0</v>
      </c>
      <c r="Q874">
        <f t="shared" si="13"/>
        <v>0</v>
      </c>
    </row>
    <row r="875" spans="2:17" x14ac:dyDescent="0.35">
      <c r="B875" s="71">
        <v>874</v>
      </c>
      <c r="C875" s="24" t="s">
        <v>891</v>
      </c>
      <c r="D875" s="1">
        <v>200</v>
      </c>
      <c r="E875" s="1">
        <v>2</v>
      </c>
      <c r="F875" s="1">
        <v>30</v>
      </c>
      <c r="G875" s="14">
        <v>1</v>
      </c>
      <c r="H875" s="4">
        <v>27</v>
      </c>
      <c r="I875" s="1">
        <v>27</v>
      </c>
      <c r="J875" s="30">
        <v>0</v>
      </c>
      <c r="K875" s="67">
        <v>1.89529241248965</v>
      </c>
      <c r="L875" s="26"/>
      <c r="P875">
        <f>Table135323316[[#This Row],[UB]]-Table135323316[[#This Row],[LB_swap]]</f>
        <v>0</v>
      </c>
      <c r="Q875">
        <f t="shared" si="13"/>
        <v>0</v>
      </c>
    </row>
    <row r="876" spans="2:17" x14ac:dyDescent="0.35">
      <c r="B876" s="71">
        <v>875</v>
      </c>
      <c r="C876" s="24" t="s">
        <v>892</v>
      </c>
      <c r="D876" s="1">
        <v>200</v>
      </c>
      <c r="E876" s="1">
        <v>2</v>
      </c>
      <c r="F876" s="1">
        <v>30</v>
      </c>
      <c r="G876" s="14">
        <v>1</v>
      </c>
      <c r="H876" s="4">
        <v>28</v>
      </c>
      <c r="I876" s="1">
        <v>28</v>
      </c>
      <c r="J876" s="30">
        <v>0</v>
      </c>
      <c r="K876" s="67">
        <v>2.37980528362095</v>
      </c>
      <c r="L876" s="26"/>
      <c r="P876">
        <f>Table135323316[[#This Row],[UB]]-Table135323316[[#This Row],[LB_swap]]</f>
        <v>0</v>
      </c>
      <c r="Q876">
        <f t="shared" si="13"/>
        <v>0</v>
      </c>
    </row>
    <row r="877" spans="2:17" x14ac:dyDescent="0.35">
      <c r="B877" s="71">
        <v>876</v>
      </c>
      <c r="C877" s="24" t="s">
        <v>893</v>
      </c>
      <c r="D877" s="1">
        <v>200</v>
      </c>
      <c r="E877" s="1">
        <v>2</v>
      </c>
      <c r="F877" s="1">
        <v>30</v>
      </c>
      <c r="G877" s="14">
        <v>1</v>
      </c>
      <c r="H877" s="4">
        <v>25</v>
      </c>
      <c r="I877" s="1">
        <v>25</v>
      </c>
      <c r="J877" s="30">
        <v>0</v>
      </c>
      <c r="K877" s="67">
        <v>4.3727464117109696</v>
      </c>
      <c r="L877" s="26"/>
      <c r="P877">
        <f>Table135323316[[#This Row],[UB]]-Table135323316[[#This Row],[LB_swap]]</f>
        <v>0</v>
      </c>
      <c r="Q877">
        <f t="shared" si="13"/>
        <v>0</v>
      </c>
    </row>
    <row r="878" spans="2:17" x14ac:dyDescent="0.35">
      <c r="B878" s="71">
        <v>877</v>
      </c>
      <c r="C878" s="24" t="s">
        <v>894</v>
      </c>
      <c r="D878" s="1">
        <v>200</v>
      </c>
      <c r="E878" s="1">
        <v>2</v>
      </c>
      <c r="F878" s="1">
        <v>30</v>
      </c>
      <c r="G878" s="14">
        <v>1</v>
      </c>
      <c r="H878" s="4">
        <v>26</v>
      </c>
      <c r="I878" s="1">
        <v>26</v>
      </c>
      <c r="J878" s="30">
        <v>0</v>
      </c>
      <c r="K878" s="67">
        <v>2.0648037288337902</v>
      </c>
      <c r="L878" s="26"/>
      <c r="P878">
        <f>Table135323316[[#This Row],[UB]]-Table135323316[[#This Row],[LB_swap]]</f>
        <v>0</v>
      </c>
      <c r="Q878">
        <f t="shared" si="13"/>
        <v>0</v>
      </c>
    </row>
    <row r="879" spans="2:17" x14ac:dyDescent="0.35">
      <c r="B879" s="71">
        <v>878</v>
      </c>
      <c r="C879" s="24" t="s">
        <v>895</v>
      </c>
      <c r="D879" s="1">
        <v>200</v>
      </c>
      <c r="E879" s="1">
        <v>2</v>
      </c>
      <c r="F879" s="1">
        <v>30</v>
      </c>
      <c r="G879" s="14">
        <v>1</v>
      </c>
      <c r="H879" s="4">
        <v>28</v>
      </c>
      <c r="I879" s="1">
        <v>28</v>
      </c>
      <c r="J879" s="30">
        <v>0</v>
      </c>
      <c r="K879" s="67">
        <v>1.8148490618914299</v>
      </c>
      <c r="L879" s="26"/>
      <c r="P879">
        <f>Table135323316[[#This Row],[UB]]-Table135323316[[#This Row],[LB_swap]]</f>
        <v>0</v>
      </c>
      <c r="Q879">
        <f t="shared" si="13"/>
        <v>0</v>
      </c>
    </row>
    <row r="880" spans="2:17" x14ac:dyDescent="0.35">
      <c r="B880" s="71">
        <v>879</v>
      </c>
      <c r="C880" s="24" t="s">
        <v>896</v>
      </c>
      <c r="D880" s="1">
        <v>200</v>
      </c>
      <c r="E880" s="1">
        <v>2</v>
      </c>
      <c r="F880" s="1">
        <v>30</v>
      </c>
      <c r="G880" s="14">
        <v>1</v>
      </c>
      <c r="H880" s="4">
        <v>27</v>
      </c>
      <c r="I880" s="1">
        <v>27</v>
      </c>
      <c r="J880" s="30">
        <v>0</v>
      </c>
      <c r="K880" s="67">
        <v>1.7426222674548599</v>
      </c>
      <c r="L880" s="26"/>
      <c r="P880">
        <f>Table135323316[[#This Row],[UB]]-Table135323316[[#This Row],[LB_swap]]</f>
        <v>0</v>
      </c>
      <c r="Q880">
        <f t="shared" si="13"/>
        <v>0</v>
      </c>
    </row>
    <row r="881" spans="2:17" x14ac:dyDescent="0.35">
      <c r="B881" s="71">
        <v>880</v>
      </c>
      <c r="C881" s="24" t="s">
        <v>897</v>
      </c>
      <c r="D881" s="1">
        <v>200</v>
      </c>
      <c r="E881" s="1">
        <v>2</v>
      </c>
      <c r="F881" s="1">
        <v>30</v>
      </c>
      <c r="G881" s="14">
        <v>1</v>
      </c>
      <c r="H881" s="4">
        <v>28</v>
      </c>
      <c r="I881" s="1">
        <v>28</v>
      </c>
      <c r="J881" s="30">
        <v>0</v>
      </c>
      <c r="K881" s="67">
        <v>2.0264289434999201</v>
      </c>
      <c r="L881" s="26"/>
      <c r="P881">
        <f>Table135323316[[#This Row],[UB]]-Table135323316[[#This Row],[LB_swap]]</f>
        <v>0</v>
      </c>
      <c r="Q881">
        <f t="shared" si="13"/>
        <v>0</v>
      </c>
    </row>
    <row r="882" spans="2:17" x14ac:dyDescent="0.35">
      <c r="B882" s="71">
        <v>881</v>
      </c>
      <c r="C882" s="24" t="s">
        <v>898</v>
      </c>
      <c r="D882" s="1">
        <v>200</v>
      </c>
      <c r="E882" s="1">
        <v>2</v>
      </c>
      <c r="F882" s="1">
        <v>30</v>
      </c>
      <c r="G882" s="14">
        <v>2</v>
      </c>
      <c r="H882" s="4">
        <v>53</v>
      </c>
      <c r="I882" s="1">
        <v>53</v>
      </c>
      <c r="J882" s="30">
        <v>0</v>
      </c>
      <c r="K882" s="67">
        <v>14.2283444032073</v>
      </c>
      <c r="L882" s="26"/>
      <c r="P882">
        <f>Table135323316[[#This Row],[UB]]-Table135323316[[#This Row],[LB_swap]]</f>
        <v>0</v>
      </c>
      <c r="Q882">
        <f t="shared" si="13"/>
        <v>0</v>
      </c>
    </row>
    <row r="883" spans="2:17" x14ac:dyDescent="0.35">
      <c r="B883" s="71">
        <v>882</v>
      </c>
      <c r="C883" s="24" t="s">
        <v>899</v>
      </c>
      <c r="D883" s="1">
        <v>200</v>
      </c>
      <c r="E883" s="1">
        <v>2</v>
      </c>
      <c r="F883" s="1">
        <v>30</v>
      </c>
      <c r="G883" s="14">
        <v>2</v>
      </c>
      <c r="H883" s="4">
        <v>55</v>
      </c>
      <c r="I883" s="1">
        <v>55</v>
      </c>
      <c r="J883" s="30">
        <v>0</v>
      </c>
      <c r="K883" s="67">
        <v>11.5494641121476</v>
      </c>
      <c r="L883" s="26"/>
      <c r="P883">
        <f>Table135323316[[#This Row],[UB]]-Table135323316[[#This Row],[LB_swap]]</f>
        <v>0</v>
      </c>
      <c r="Q883">
        <f t="shared" si="13"/>
        <v>0</v>
      </c>
    </row>
    <row r="884" spans="2:17" x14ac:dyDescent="0.35">
      <c r="B884" s="71">
        <v>883</v>
      </c>
      <c r="C884" s="24" t="s">
        <v>900</v>
      </c>
      <c r="D884" s="1">
        <v>200</v>
      </c>
      <c r="E884" s="1">
        <v>2</v>
      </c>
      <c r="F884" s="1">
        <v>30</v>
      </c>
      <c r="G884" s="14">
        <v>2</v>
      </c>
      <c r="H884" s="4">
        <v>48</v>
      </c>
      <c r="I884" s="1">
        <v>48</v>
      </c>
      <c r="J884" s="30">
        <v>0</v>
      </c>
      <c r="K884" s="67">
        <v>6.6499930806457996</v>
      </c>
      <c r="L884" s="26"/>
      <c r="P884">
        <f>Table135323316[[#This Row],[UB]]-Table135323316[[#This Row],[LB_swap]]</f>
        <v>0</v>
      </c>
      <c r="Q884">
        <f t="shared" si="13"/>
        <v>0</v>
      </c>
    </row>
    <row r="885" spans="2:17" x14ac:dyDescent="0.35">
      <c r="B885" s="71">
        <v>884</v>
      </c>
      <c r="C885" s="24" t="s">
        <v>901</v>
      </c>
      <c r="D885" s="1">
        <v>200</v>
      </c>
      <c r="E885" s="1">
        <v>2</v>
      </c>
      <c r="F885" s="1">
        <v>30</v>
      </c>
      <c r="G885" s="14">
        <v>2</v>
      </c>
      <c r="H885" s="4">
        <v>58</v>
      </c>
      <c r="I885" s="1">
        <v>58</v>
      </c>
      <c r="J885" s="30">
        <v>0</v>
      </c>
      <c r="K885" s="67">
        <v>16.847234830260199</v>
      </c>
      <c r="L885" s="26"/>
      <c r="P885">
        <f>Table135323316[[#This Row],[UB]]-Table135323316[[#This Row],[LB_swap]]</f>
        <v>0</v>
      </c>
      <c r="Q885">
        <f t="shared" si="13"/>
        <v>0</v>
      </c>
    </row>
    <row r="886" spans="2:17" x14ac:dyDescent="0.35">
      <c r="B886" s="71">
        <v>885</v>
      </c>
      <c r="C886" s="24" t="s">
        <v>902</v>
      </c>
      <c r="D886" s="1">
        <v>200</v>
      </c>
      <c r="E886" s="1">
        <v>2</v>
      </c>
      <c r="F886" s="1">
        <v>30</v>
      </c>
      <c r="G886" s="14">
        <v>2</v>
      </c>
      <c r="H886" s="4">
        <v>55</v>
      </c>
      <c r="I886" s="1">
        <v>55</v>
      </c>
      <c r="J886" s="30">
        <v>0</v>
      </c>
      <c r="K886" s="67">
        <v>7.9216057769954196</v>
      </c>
      <c r="L886" s="26"/>
      <c r="P886">
        <f>Table135323316[[#This Row],[UB]]-Table135323316[[#This Row],[LB_swap]]</f>
        <v>0</v>
      </c>
      <c r="Q886">
        <f t="shared" si="13"/>
        <v>0</v>
      </c>
    </row>
    <row r="887" spans="2:17" x14ac:dyDescent="0.35">
      <c r="B887" s="71">
        <v>886</v>
      </c>
      <c r="C887" s="24" t="s">
        <v>903</v>
      </c>
      <c r="D887" s="1">
        <v>200</v>
      </c>
      <c r="E887" s="1">
        <v>2</v>
      </c>
      <c r="F887" s="1">
        <v>30</v>
      </c>
      <c r="G887" s="14">
        <v>2</v>
      </c>
      <c r="H887" s="4">
        <v>51</v>
      </c>
      <c r="I887" s="1">
        <v>51</v>
      </c>
      <c r="J887" s="30">
        <v>0</v>
      </c>
      <c r="K887" s="67">
        <v>4.1802360806614098</v>
      </c>
      <c r="L887" s="26"/>
      <c r="P887">
        <f>Table135323316[[#This Row],[UB]]-Table135323316[[#This Row],[LB_swap]]</f>
        <v>0</v>
      </c>
      <c r="Q887">
        <f t="shared" si="13"/>
        <v>0</v>
      </c>
    </row>
    <row r="888" spans="2:17" x14ac:dyDescent="0.35">
      <c r="B888" s="71">
        <v>887</v>
      </c>
      <c r="C888" s="24" t="s">
        <v>904</v>
      </c>
      <c r="D888" s="1">
        <v>200</v>
      </c>
      <c r="E888" s="1">
        <v>2</v>
      </c>
      <c r="F888" s="1">
        <v>30</v>
      </c>
      <c r="G888" s="14">
        <v>2</v>
      </c>
      <c r="H888" s="4">
        <v>54</v>
      </c>
      <c r="I888" s="1">
        <v>54</v>
      </c>
      <c r="J888" s="30">
        <v>0</v>
      </c>
      <c r="K888" s="67">
        <v>9.8260621782392192</v>
      </c>
      <c r="L888" s="26"/>
      <c r="P888">
        <f>Table135323316[[#This Row],[UB]]-Table135323316[[#This Row],[LB_swap]]</f>
        <v>0</v>
      </c>
      <c r="Q888">
        <f t="shared" si="13"/>
        <v>0</v>
      </c>
    </row>
    <row r="889" spans="2:17" x14ac:dyDescent="0.35">
      <c r="B889" s="71">
        <v>888</v>
      </c>
      <c r="C889" s="24" t="s">
        <v>905</v>
      </c>
      <c r="D889" s="1">
        <v>200</v>
      </c>
      <c r="E889" s="1">
        <v>2</v>
      </c>
      <c r="F889" s="1">
        <v>30</v>
      </c>
      <c r="G889" s="14">
        <v>2</v>
      </c>
      <c r="H889" s="4">
        <v>53</v>
      </c>
      <c r="I889" s="1">
        <v>53</v>
      </c>
      <c r="J889" s="30">
        <v>0</v>
      </c>
      <c r="K889" s="67">
        <v>5.9459119345992804</v>
      </c>
      <c r="L889" s="26"/>
      <c r="P889">
        <f>Table135323316[[#This Row],[UB]]-Table135323316[[#This Row],[LB_swap]]</f>
        <v>0</v>
      </c>
      <c r="Q889">
        <f t="shared" si="13"/>
        <v>0</v>
      </c>
    </row>
    <row r="890" spans="2:17" x14ac:dyDescent="0.35">
      <c r="B890" s="71">
        <v>889</v>
      </c>
      <c r="C890" s="24" t="s">
        <v>906</v>
      </c>
      <c r="D890" s="1">
        <v>200</v>
      </c>
      <c r="E890" s="1">
        <v>2</v>
      </c>
      <c r="F890" s="1">
        <v>30</v>
      </c>
      <c r="G890" s="14">
        <v>2</v>
      </c>
      <c r="H890" s="4">
        <v>49</v>
      </c>
      <c r="I890" s="1">
        <v>49</v>
      </c>
      <c r="J890" s="30">
        <v>0</v>
      </c>
      <c r="K890" s="67">
        <v>24.345971370115802</v>
      </c>
      <c r="L890" s="26"/>
      <c r="P890">
        <f>Table135323316[[#This Row],[UB]]-Table135323316[[#This Row],[LB_swap]]</f>
        <v>0</v>
      </c>
      <c r="Q890">
        <f t="shared" si="13"/>
        <v>0</v>
      </c>
    </row>
    <row r="891" spans="2:17" x14ac:dyDescent="0.35">
      <c r="B891" s="71">
        <v>890</v>
      </c>
      <c r="C891" s="24" t="s">
        <v>907</v>
      </c>
      <c r="D891" s="1">
        <v>200</v>
      </c>
      <c r="E891" s="1">
        <v>2</v>
      </c>
      <c r="F891" s="1">
        <v>30</v>
      </c>
      <c r="G891" s="14">
        <v>2</v>
      </c>
      <c r="H891" s="4">
        <v>52</v>
      </c>
      <c r="I891" s="1">
        <v>52</v>
      </c>
      <c r="J891" s="30">
        <v>0</v>
      </c>
      <c r="K891" s="67">
        <v>11.065457621589299</v>
      </c>
      <c r="L891" s="26"/>
      <c r="P891">
        <f>Table135323316[[#This Row],[UB]]-Table135323316[[#This Row],[LB_swap]]</f>
        <v>0</v>
      </c>
      <c r="Q891">
        <f t="shared" si="13"/>
        <v>0</v>
      </c>
    </row>
    <row r="892" spans="2:17" x14ac:dyDescent="0.35">
      <c r="B892" s="71">
        <v>891</v>
      </c>
      <c r="C892" s="24" t="s">
        <v>908</v>
      </c>
      <c r="D892" s="1">
        <v>200</v>
      </c>
      <c r="E892" s="1">
        <v>2</v>
      </c>
      <c r="F892" s="1">
        <v>30</v>
      </c>
      <c r="G892" s="14">
        <v>4</v>
      </c>
      <c r="H892" s="4">
        <v>91</v>
      </c>
      <c r="I892" s="1">
        <v>90</v>
      </c>
      <c r="J892" s="30">
        <v>1.1111111111111099E-2</v>
      </c>
      <c r="K892" s="67">
        <v>600.145081644877</v>
      </c>
      <c r="L892" s="26"/>
      <c r="P892">
        <f>Table135323316[[#This Row],[UB]]-Table135323316[[#This Row],[LB_swap]]</f>
        <v>1</v>
      </c>
      <c r="Q892">
        <f t="shared" si="13"/>
        <v>0</v>
      </c>
    </row>
    <row r="893" spans="2:17" x14ac:dyDescent="0.35">
      <c r="B893" s="71">
        <v>892</v>
      </c>
      <c r="C893" s="24" t="s">
        <v>909</v>
      </c>
      <c r="D893" s="1">
        <v>200</v>
      </c>
      <c r="E893" s="1">
        <v>2</v>
      </c>
      <c r="F893" s="1">
        <v>30</v>
      </c>
      <c r="G893" s="14">
        <v>4</v>
      </c>
      <c r="H893" s="4">
        <v>102</v>
      </c>
      <c r="I893" s="1">
        <v>102</v>
      </c>
      <c r="J893" s="30">
        <v>0</v>
      </c>
      <c r="K893" s="67">
        <v>205.18729499354899</v>
      </c>
      <c r="L893" s="26"/>
      <c r="P893">
        <f>Table135323316[[#This Row],[UB]]-Table135323316[[#This Row],[LB_swap]]</f>
        <v>0</v>
      </c>
      <c r="Q893">
        <f t="shared" si="13"/>
        <v>0</v>
      </c>
    </row>
    <row r="894" spans="2:17" x14ac:dyDescent="0.35">
      <c r="B894" s="71">
        <v>893</v>
      </c>
      <c r="C894" s="24" t="s">
        <v>910</v>
      </c>
      <c r="D894" s="1">
        <v>200</v>
      </c>
      <c r="E894" s="1">
        <v>2</v>
      </c>
      <c r="F894" s="1">
        <v>30</v>
      </c>
      <c r="G894" s="14">
        <v>4</v>
      </c>
      <c r="H894" s="4">
        <v>94</v>
      </c>
      <c r="I894" s="1">
        <v>93</v>
      </c>
      <c r="J894" s="30">
        <v>1.0752688172042999E-2</v>
      </c>
      <c r="K894" s="67">
        <v>613.946271527558</v>
      </c>
      <c r="L894" s="26"/>
      <c r="P894">
        <f>Table135323316[[#This Row],[UB]]-Table135323316[[#This Row],[LB_swap]]</f>
        <v>1</v>
      </c>
      <c r="Q894">
        <f t="shared" si="13"/>
        <v>0</v>
      </c>
    </row>
    <row r="895" spans="2:17" x14ac:dyDescent="0.35">
      <c r="B895" s="71">
        <v>894</v>
      </c>
      <c r="C895" s="24" t="s">
        <v>911</v>
      </c>
      <c r="D895" s="1">
        <v>200</v>
      </c>
      <c r="E895" s="1">
        <v>2</v>
      </c>
      <c r="F895" s="1">
        <v>30</v>
      </c>
      <c r="G895" s="14">
        <v>4</v>
      </c>
      <c r="H895" s="4">
        <v>92</v>
      </c>
      <c r="I895" s="1">
        <v>91</v>
      </c>
      <c r="J895" s="30">
        <v>1.09890109890109E-2</v>
      </c>
      <c r="K895" s="67">
        <v>607.82119848765399</v>
      </c>
      <c r="L895" s="8"/>
      <c r="P895">
        <f>Table135323316[[#This Row],[UB]]-Table135323316[[#This Row],[LB_swap]]</f>
        <v>1</v>
      </c>
      <c r="Q895">
        <f t="shared" si="13"/>
        <v>0</v>
      </c>
    </row>
    <row r="896" spans="2:17" x14ac:dyDescent="0.35">
      <c r="B896" s="71">
        <v>895</v>
      </c>
      <c r="C896" s="24" t="s">
        <v>912</v>
      </c>
      <c r="D896" s="1">
        <v>200</v>
      </c>
      <c r="E896" s="1">
        <v>2</v>
      </c>
      <c r="F896" s="1">
        <v>30</v>
      </c>
      <c r="G896" s="14">
        <v>4</v>
      </c>
      <c r="H896" s="4">
        <v>90</v>
      </c>
      <c r="I896" s="1">
        <v>90</v>
      </c>
      <c r="J896" s="30">
        <v>0</v>
      </c>
      <c r="K896" s="67">
        <v>53.855929335579198</v>
      </c>
      <c r="L896" s="8"/>
      <c r="P896">
        <f>Table135323316[[#This Row],[UB]]-Table135323316[[#This Row],[LB_swap]]</f>
        <v>0</v>
      </c>
      <c r="Q896">
        <f t="shared" si="13"/>
        <v>0</v>
      </c>
    </row>
    <row r="897" spans="2:17" ht="15" thickBot="1" x14ac:dyDescent="0.4">
      <c r="B897" s="71">
        <v>896</v>
      </c>
      <c r="C897" s="24" t="s">
        <v>913</v>
      </c>
      <c r="D897" s="1">
        <v>200</v>
      </c>
      <c r="E897" s="1">
        <v>2</v>
      </c>
      <c r="F897" s="1">
        <v>30</v>
      </c>
      <c r="G897" s="14">
        <v>4</v>
      </c>
      <c r="H897" s="4">
        <v>93</v>
      </c>
      <c r="I897" s="1">
        <v>93</v>
      </c>
      <c r="J897" s="30">
        <v>0</v>
      </c>
      <c r="K897" s="67">
        <v>49.811238897964301</v>
      </c>
      <c r="L897" s="8"/>
      <c r="P897">
        <f>Table135323316[[#This Row],[UB]]-Table135323316[[#This Row],[LB_swap]]</f>
        <v>0</v>
      </c>
      <c r="Q897">
        <f t="shared" si="13"/>
        <v>0</v>
      </c>
    </row>
    <row r="898" spans="2:17" ht="16" thickBot="1" x14ac:dyDescent="0.4">
      <c r="B898" s="71">
        <v>897</v>
      </c>
      <c r="C898" s="24" t="s">
        <v>914</v>
      </c>
      <c r="D898" s="1">
        <v>200</v>
      </c>
      <c r="E898" s="1">
        <v>2</v>
      </c>
      <c r="F898" s="1">
        <v>30</v>
      </c>
      <c r="G898" s="14">
        <v>4</v>
      </c>
      <c r="H898" s="4">
        <v>88</v>
      </c>
      <c r="I898" s="1">
        <v>88</v>
      </c>
      <c r="J898" s="30">
        <v>0</v>
      </c>
      <c r="K898" s="67">
        <v>42.8667627610266</v>
      </c>
      <c r="L898" s="8"/>
      <c r="M898" s="17" t="s">
        <v>191</v>
      </c>
      <c r="N898" s="18" t="s">
        <v>192</v>
      </c>
      <c r="O898" s="20" t="s">
        <v>193</v>
      </c>
      <c r="P898">
        <f>Table135323316[[#This Row],[UB]]-Table135323316[[#This Row],[LB_swap]]</f>
        <v>0</v>
      </c>
      <c r="Q898">
        <f t="shared" si="13"/>
        <v>0</v>
      </c>
    </row>
    <row r="899" spans="2:17" ht="19" thickBot="1" x14ac:dyDescent="0.5">
      <c r="B899" s="71">
        <v>898</v>
      </c>
      <c r="C899" s="24" t="s">
        <v>915</v>
      </c>
      <c r="D899" s="1">
        <v>200</v>
      </c>
      <c r="E899" s="1">
        <v>2</v>
      </c>
      <c r="F899" s="1">
        <v>30</v>
      </c>
      <c r="G899" s="14">
        <v>4</v>
      </c>
      <c r="H899" s="4">
        <v>87</v>
      </c>
      <c r="I899" s="1">
        <v>87</v>
      </c>
      <c r="J899" s="30">
        <v>0</v>
      </c>
      <c r="K899" s="67">
        <v>55.445248674601302</v>
      </c>
      <c r="L899" s="8"/>
      <c r="M899" s="7">
        <f>COUNTIF(J812:J901,"=0")</f>
        <v>75</v>
      </c>
      <c r="N899" s="29">
        <f>AVERAGE(J812:J901)</f>
        <v>2.0346452390496454E-3</v>
      </c>
      <c r="O899" s="111">
        <f>AVERAGE(K812:K901)</f>
        <v>125.7956061924083</v>
      </c>
      <c r="P899">
        <f>Table135323316[[#This Row],[UB]]-Table135323316[[#This Row],[LB_swap]]</f>
        <v>0</v>
      </c>
      <c r="Q899">
        <f t="shared" ref="Q899:Q962" si="14">IF(P899&gt;2,1,0)</f>
        <v>0</v>
      </c>
    </row>
    <row r="900" spans="2:17" ht="19" thickBot="1" x14ac:dyDescent="0.5">
      <c r="B900" s="71">
        <v>899</v>
      </c>
      <c r="C900" s="24" t="s">
        <v>916</v>
      </c>
      <c r="D900" s="1">
        <v>200</v>
      </c>
      <c r="E900" s="1">
        <v>2</v>
      </c>
      <c r="F900" s="1">
        <v>30</v>
      </c>
      <c r="G900" s="14">
        <v>4</v>
      </c>
      <c r="H900" s="4">
        <v>93</v>
      </c>
      <c r="I900" s="1">
        <v>92</v>
      </c>
      <c r="J900" s="30">
        <v>1.0869565217391301E-2</v>
      </c>
      <c r="K900" s="67">
        <v>606.93394022621203</v>
      </c>
      <c r="L900" s="8"/>
      <c r="M900" s="7"/>
      <c r="N900" s="29">
        <f>AVERAGEIF(J812:J901,"&gt;0")</f>
        <v>1.2207871434297874E-2</v>
      </c>
      <c r="O900" s="112">
        <f>AVERAGEIF(J812:J901,"=0",K812:K901)</f>
        <v>29.660806720579622</v>
      </c>
      <c r="P900">
        <f>Table135323316[[#This Row],[UB]]-Table135323316[[#This Row],[LB_swap]]</f>
        <v>1</v>
      </c>
      <c r="Q900">
        <f t="shared" si="14"/>
        <v>0</v>
      </c>
    </row>
    <row r="901" spans="2:17" ht="19" thickBot="1" x14ac:dyDescent="0.5">
      <c r="B901" s="71">
        <v>900</v>
      </c>
      <c r="C901" s="24" t="s">
        <v>917</v>
      </c>
      <c r="D901" s="15">
        <v>200</v>
      </c>
      <c r="E901" s="15">
        <v>2</v>
      </c>
      <c r="F901" s="15">
        <v>30</v>
      </c>
      <c r="G901" s="16">
        <v>4</v>
      </c>
      <c r="H901" s="6">
        <v>97</v>
      </c>
      <c r="I901" s="15">
        <v>96</v>
      </c>
      <c r="J901" s="57">
        <v>1.04166666666666E-2</v>
      </c>
      <c r="K901" s="68">
        <v>607.71556705236401</v>
      </c>
      <c r="L901" s="8"/>
      <c r="M901" s="92" t="s">
        <v>197</v>
      </c>
      <c r="N901" s="93">
        <f>MAX(J812:J901)</f>
        <v>2.1739130434783701E-2</v>
      </c>
      <c r="O901" s="113"/>
      <c r="P901">
        <f>Table135323316[[#This Row],[UB]]-Table135323316[[#This Row],[LB_swap]]</f>
        <v>1</v>
      </c>
      <c r="Q901">
        <f t="shared" si="14"/>
        <v>0</v>
      </c>
    </row>
    <row r="902" spans="2:17" x14ac:dyDescent="0.35">
      <c r="B902" s="71">
        <v>901</v>
      </c>
      <c r="C902" s="23" t="s">
        <v>918</v>
      </c>
      <c r="D902" s="12">
        <v>200</v>
      </c>
      <c r="E902" s="12">
        <v>5</v>
      </c>
      <c r="F902" s="12">
        <v>10</v>
      </c>
      <c r="G902" s="13">
        <v>1</v>
      </c>
      <c r="H902" s="5">
        <v>27</v>
      </c>
      <c r="I902" s="12">
        <v>27</v>
      </c>
      <c r="J902" s="58">
        <v>0</v>
      </c>
      <c r="K902" s="66">
        <v>1.8587497230619101</v>
      </c>
      <c r="L902" s="8"/>
      <c r="P902">
        <f>Table135323316[[#This Row],[UB]]-Table135323316[[#This Row],[LB_swap]]</f>
        <v>0</v>
      </c>
      <c r="Q902">
        <f t="shared" si="14"/>
        <v>0</v>
      </c>
    </row>
    <row r="903" spans="2:17" x14ac:dyDescent="0.35">
      <c r="B903" s="71">
        <v>902</v>
      </c>
      <c r="C903" s="24" t="s">
        <v>919</v>
      </c>
      <c r="D903" s="1">
        <v>200</v>
      </c>
      <c r="E903" s="1">
        <v>5</v>
      </c>
      <c r="F903" s="1">
        <v>10</v>
      </c>
      <c r="G903" s="14">
        <v>1</v>
      </c>
      <c r="H903" s="4">
        <v>27</v>
      </c>
      <c r="I903" s="1">
        <v>27</v>
      </c>
      <c r="J903" s="30">
        <v>0</v>
      </c>
      <c r="K903" s="67">
        <v>2.2301326505839798</v>
      </c>
      <c r="L903" s="8"/>
      <c r="P903">
        <f>Table135323316[[#This Row],[UB]]-Table135323316[[#This Row],[LB_swap]]</f>
        <v>0</v>
      </c>
      <c r="Q903">
        <f t="shared" si="14"/>
        <v>0</v>
      </c>
    </row>
    <row r="904" spans="2:17" x14ac:dyDescent="0.35">
      <c r="B904" s="71">
        <v>903</v>
      </c>
      <c r="C904" s="24" t="s">
        <v>920</v>
      </c>
      <c r="D904" s="1">
        <v>200</v>
      </c>
      <c r="E904" s="1">
        <v>5</v>
      </c>
      <c r="F904" s="1">
        <v>10</v>
      </c>
      <c r="G904" s="14">
        <v>1</v>
      </c>
      <c r="H904" s="4">
        <v>27</v>
      </c>
      <c r="I904" s="1">
        <v>27</v>
      </c>
      <c r="J904" s="30">
        <v>0</v>
      </c>
      <c r="K904" s="67">
        <v>1.64753421023488</v>
      </c>
      <c r="L904" s="8"/>
      <c r="P904">
        <f>Table135323316[[#This Row],[UB]]-Table135323316[[#This Row],[LB_swap]]</f>
        <v>0</v>
      </c>
      <c r="Q904">
        <f t="shared" si="14"/>
        <v>0</v>
      </c>
    </row>
    <row r="905" spans="2:17" x14ac:dyDescent="0.35">
      <c r="B905" s="71">
        <v>904</v>
      </c>
      <c r="C905" s="24" t="s">
        <v>921</v>
      </c>
      <c r="D905" s="1">
        <v>200</v>
      </c>
      <c r="E905" s="1">
        <v>5</v>
      </c>
      <c r="F905" s="1">
        <v>10</v>
      </c>
      <c r="G905" s="14">
        <v>1</v>
      </c>
      <c r="H905" s="4">
        <v>27</v>
      </c>
      <c r="I905" s="1">
        <v>27</v>
      </c>
      <c r="J905" s="30">
        <v>0</v>
      </c>
      <c r="K905" s="67">
        <v>3.87558476813137</v>
      </c>
      <c r="L905" s="8"/>
      <c r="P905">
        <f>Table135323316[[#This Row],[UB]]-Table135323316[[#This Row],[LB_swap]]</f>
        <v>0</v>
      </c>
      <c r="Q905">
        <f t="shared" si="14"/>
        <v>0</v>
      </c>
    </row>
    <row r="906" spans="2:17" x14ac:dyDescent="0.35">
      <c r="B906" s="71">
        <v>905</v>
      </c>
      <c r="C906" s="24" t="s">
        <v>922</v>
      </c>
      <c r="D906" s="1">
        <v>200</v>
      </c>
      <c r="E906" s="1">
        <v>5</v>
      </c>
      <c r="F906" s="1">
        <v>10</v>
      </c>
      <c r="G906" s="14">
        <v>1</v>
      </c>
      <c r="H906" s="4">
        <v>27</v>
      </c>
      <c r="I906" s="1">
        <v>27</v>
      </c>
      <c r="J906" s="30">
        <v>0</v>
      </c>
      <c r="K906" s="67">
        <v>2.2852350417524501</v>
      </c>
      <c r="L906" s="8"/>
      <c r="P906">
        <f>Table135323316[[#This Row],[UB]]-Table135323316[[#This Row],[LB_swap]]</f>
        <v>0</v>
      </c>
      <c r="Q906">
        <f t="shared" si="14"/>
        <v>0</v>
      </c>
    </row>
    <row r="907" spans="2:17" x14ac:dyDescent="0.35">
      <c r="B907" s="71">
        <v>906</v>
      </c>
      <c r="C907" s="24" t="s">
        <v>923</v>
      </c>
      <c r="D907" s="1">
        <v>200</v>
      </c>
      <c r="E907" s="1">
        <v>5</v>
      </c>
      <c r="F907" s="1">
        <v>10</v>
      </c>
      <c r="G907" s="14">
        <v>1</v>
      </c>
      <c r="H907" s="4">
        <v>24</v>
      </c>
      <c r="I907" s="1">
        <v>24</v>
      </c>
      <c r="J907" s="30">
        <v>0</v>
      </c>
      <c r="K907" s="67">
        <v>2.20320279896259</v>
      </c>
      <c r="L907" s="8"/>
      <c r="P907">
        <f>Table135323316[[#This Row],[UB]]-Table135323316[[#This Row],[LB_swap]]</f>
        <v>0</v>
      </c>
      <c r="Q907">
        <f t="shared" si="14"/>
        <v>0</v>
      </c>
    </row>
    <row r="908" spans="2:17" x14ac:dyDescent="0.35">
      <c r="B908" s="71">
        <v>907</v>
      </c>
      <c r="C908" s="24" t="s">
        <v>924</v>
      </c>
      <c r="D908" s="1">
        <v>200</v>
      </c>
      <c r="E908" s="1">
        <v>5</v>
      </c>
      <c r="F908" s="1">
        <v>10</v>
      </c>
      <c r="G908" s="14">
        <v>1</v>
      </c>
      <c r="H908" s="4">
        <v>27</v>
      </c>
      <c r="I908" s="1">
        <v>27</v>
      </c>
      <c r="J908" s="30">
        <v>0</v>
      </c>
      <c r="K908" s="67">
        <v>5.0147795192897302</v>
      </c>
      <c r="L908" s="8"/>
      <c r="P908">
        <f>Table135323316[[#This Row],[UB]]-Table135323316[[#This Row],[LB_swap]]</f>
        <v>0</v>
      </c>
      <c r="Q908">
        <f t="shared" si="14"/>
        <v>0</v>
      </c>
    </row>
    <row r="909" spans="2:17" x14ac:dyDescent="0.35">
      <c r="B909" s="71">
        <v>908</v>
      </c>
      <c r="C909" s="24" t="s">
        <v>925</v>
      </c>
      <c r="D909" s="1">
        <v>200</v>
      </c>
      <c r="E909" s="1">
        <v>5</v>
      </c>
      <c r="F909" s="1">
        <v>10</v>
      </c>
      <c r="G909" s="14">
        <v>1</v>
      </c>
      <c r="H909" s="4">
        <v>25</v>
      </c>
      <c r="I909" s="1">
        <v>25</v>
      </c>
      <c r="J909" s="30">
        <v>0</v>
      </c>
      <c r="K909" s="67">
        <v>1.27371163107454</v>
      </c>
      <c r="L909" s="8"/>
      <c r="P909">
        <f>Table135323316[[#This Row],[UB]]-Table135323316[[#This Row],[LB_swap]]</f>
        <v>0</v>
      </c>
      <c r="Q909">
        <f t="shared" si="14"/>
        <v>0</v>
      </c>
    </row>
    <row r="910" spans="2:17" x14ac:dyDescent="0.35">
      <c r="B910" s="71">
        <v>909</v>
      </c>
      <c r="C910" s="24" t="s">
        <v>926</v>
      </c>
      <c r="D910" s="1">
        <v>200</v>
      </c>
      <c r="E910" s="1">
        <v>5</v>
      </c>
      <c r="F910" s="1">
        <v>10</v>
      </c>
      <c r="G910" s="14">
        <v>1</v>
      </c>
      <c r="H910" s="4">
        <v>28</v>
      </c>
      <c r="I910" s="1">
        <v>28</v>
      </c>
      <c r="J910" s="30">
        <v>0</v>
      </c>
      <c r="K910" s="67">
        <v>1.9212271720170899</v>
      </c>
      <c r="L910" s="8"/>
      <c r="P910">
        <f>Table135323316[[#This Row],[UB]]-Table135323316[[#This Row],[LB_swap]]</f>
        <v>0</v>
      </c>
      <c r="Q910">
        <f t="shared" si="14"/>
        <v>0</v>
      </c>
    </row>
    <row r="911" spans="2:17" x14ac:dyDescent="0.35">
      <c r="B911" s="71">
        <v>910</v>
      </c>
      <c r="C911" s="24" t="s">
        <v>927</v>
      </c>
      <c r="D911" s="1">
        <v>200</v>
      </c>
      <c r="E911" s="1">
        <v>5</v>
      </c>
      <c r="F911" s="1">
        <v>10</v>
      </c>
      <c r="G911" s="14">
        <v>1</v>
      </c>
      <c r="H911" s="4">
        <v>28</v>
      </c>
      <c r="I911" s="1">
        <v>28</v>
      </c>
      <c r="J911" s="30">
        <v>0</v>
      </c>
      <c r="K911" s="67">
        <v>2.0644912812858802</v>
      </c>
      <c r="L911" s="8"/>
      <c r="P911">
        <f>Table135323316[[#This Row],[UB]]-Table135323316[[#This Row],[LB_swap]]</f>
        <v>0</v>
      </c>
      <c r="Q911">
        <f t="shared" si="14"/>
        <v>0</v>
      </c>
    </row>
    <row r="912" spans="2:17" x14ac:dyDescent="0.35">
      <c r="B912" s="71">
        <v>911</v>
      </c>
      <c r="C912" s="24" t="s">
        <v>928</v>
      </c>
      <c r="D912" s="1">
        <v>200</v>
      </c>
      <c r="E912" s="1">
        <v>5</v>
      </c>
      <c r="F912" s="1">
        <v>10</v>
      </c>
      <c r="G912" s="14">
        <v>2</v>
      </c>
      <c r="H912" s="4">
        <v>52</v>
      </c>
      <c r="I912" s="1">
        <v>52</v>
      </c>
      <c r="J912" s="30">
        <v>0</v>
      </c>
      <c r="K912" s="67">
        <v>1.7173467855900499</v>
      </c>
      <c r="L912" s="8"/>
      <c r="P912">
        <f>Table135323316[[#This Row],[UB]]-Table135323316[[#This Row],[LB_swap]]</f>
        <v>0</v>
      </c>
      <c r="Q912">
        <f t="shared" si="14"/>
        <v>0</v>
      </c>
    </row>
    <row r="913" spans="2:17" x14ac:dyDescent="0.35">
      <c r="B913" s="71">
        <v>912</v>
      </c>
      <c r="C913" s="24" t="s">
        <v>929</v>
      </c>
      <c r="D913" s="1">
        <v>200</v>
      </c>
      <c r="E913" s="1">
        <v>5</v>
      </c>
      <c r="F913" s="1">
        <v>10</v>
      </c>
      <c r="G913" s="14">
        <v>2</v>
      </c>
      <c r="H913" s="4">
        <v>50</v>
      </c>
      <c r="I913" s="1">
        <v>50</v>
      </c>
      <c r="J913" s="30">
        <v>0</v>
      </c>
      <c r="K913" s="67">
        <v>6.7881872598081801</v>
      </c>
      <c r="L913" s="8"/>
      <c r="P913">
        <f>Table135323316[[#This Row],[UB]]-Table135323316[[#This Row],[LB_swap]]</f>
        <v>0</v>
      </c>
      <c r="Q913">
        <f t="shared" si="14"/>
        <v>0</v>
      </c>
    </row>
    <row r="914" spans="2:17" x14ac:dyDescent="0.35">
      <c r="B914" s="71">
        <v>913</v>
      </c>
      <c r="C914" s="24" t="s">
        <v>930</v>
      </c>
      <c r="D914" s="1">
        <v>200</v>
      </c>
      <c r="E914" s="1">
        <v>5</v>
      </c>
      <c r="F914" s="1">
        <v>10</v>
      </c>
      <c r="G914" s="14">
        <v>2</v>
      </c>
      <c r="H914" s="4">
        <v>53</v>
      </c>
      <c r="I914" s="1">
        <v>53</v>
      </c>
      <c r="J914" s="30">
        <v>0</v>
      </c>
      <c r="K914" s="67">
        <v>8.9888807516545004</v>
      </c>
      <c r="L914" s="8"/>
      <c r="P914">
        <f>Table135323316[[#This Row],[UB]]-Table135323316[[#This Row],[LB_swap]]</f>
        <v>0</v>
      </c>
      <c r="Q914">
        <f t="shared" si="14"/>
        <v>0</v>
      </c>
    </row>
    <row r="915" spans="2:17" x14ac:dyDescent="0.35">
      <c r="B915" s="71">
        <v>914</v>
      </c>
      <c r="C915" s="24" t="s">
        <v>931</v>
      </c>
      <c r="D915" s="1">
        <v>200</v>
      </c>
      <c r="E915" s="1">
        <v>5</v>
      </c>
      <c r="F915" s="1">
        <v>10</v>
      </c>
      <c r="G915" s="14">
        <v>2</v>
      </c>
      <c r="H915" s="4">
        <v>55</v>
      </c>
      <c r="I915" s="1">
        <v>55</v>
      </c>
      <c r="J915" s="30">
        <v>0</v>
      </c>
      <c r="K915" s="67">
        <v>4.3886490687727902</v>
      </c>
      <c r="L915" s="8"/>
      <c r="P915">
        <f>Table135323316[[#This Row],[UB]]-Table135323316[[#This Row],[LB_swap]]</f>
        <v>0</v>
      </c>
      <c r="Q915">
        <f t="shared" si="14"/>
        <v>0</v>
      </c>
    </row>
    <row r="916" spans="2:17" x14ac:dyDescent="0.35">
      <c r="B916" s="71">
        <v>915</v>
      </c>
      <c r="C916" s="24" t="s">
        <v>932</v>
      </c>
      <c r="D916" s="1">
        <v>200</v>
      </c>
      <c r="E916" s="1">
        <v>5</v>
      </c>
      <c r="F916" s="1">
        <v>10</v>
      </c>
      <c r="G916" s="14">
        <v>2</v>
      </c>
      <c r="H916" s="4">
        <v>51</v>
      </c>
      <c r="I916" s="1">
        <v>51</v>
      </c>
      <c r="J916" s="30">
        <v>0</v>
      </c>
      <c r="K916" s="67">
        <v>6.6863823719322601</v>
      </c>
      <c r="L916" s="8"/>
      <c r="P916">
        <f>Table135323316[[#This Row],[UB]]-Table135323316[[#This Row],[LB_swap]]</f>
        <v>0</v>
      </c>
      <c r="Q916">
        <f t="shared" si="14"/>
        <v>0</v>
      </c>
    </row>
    <row r="917" spans="2:17" x14ac:dyDescent="0.35">
      <c r="B917" s="71">
        <v>916</v>
      </c>
      <c r="C917" s="24" t="s">
        <v>933</v>
      </c>
      <c r="D917" s="1">
        <v>200</v>
      </c>
      <c r="E917" s="1">
        <v>5</v>
      </c>
      <c r="F917" s="1">
        <v>10</v>
      </c>
      <c r="G917" s="14">
        <v>2</v>
      </c>
      <c r="H917" s="4">
        <v>51</v>
      </c>
      <c r="I917" s="1">
        <v>50</v>
      </c>
      <c r="J917" s="30">
        <v>0.02</v>
      </c>
      <c r="K917" s="67">
        <v>602.76182044856205</v>
      </c>
      <c r="L917" s="8"/>
      <c r="P917">
        <f>Table135323316[[#This Row],[UB]]-Table135323316[[#This Row],[LB_swap]]</f>
        <v>1</v>
      </c>
      <c r="Q917">
        <f t="shared" si="14"/>
        <v>0</v>
      </c>
    </row>
    <row r="918" spans="2:17" x14ac:dyDescent="0.35">
      <c r="B918" s="71">
        <v>917</v>
      </c>
      <c r="C918" s="24" t="s">
        <v>934</v>
      </c>
      <c r="D918" s="1">
        <v>200</v>
      </c>
      <c r="E918" s="1">
        <v>5</v>
      </c>
      <c r="F918" s="1">
        <v>10</v>
      </c>
      <c r="G918" s="14">
        <v>2</v>
      </c>
      <c r="H918" s="4">
        <v>52</v>
      </c>
      <c r="I918" s="1">
        <v>52</v>
      </c>
      <c r="J918" s="30">
        <v>0</v>
      </c>
      <c r="K918" s="67">
        <v>9.9117140844464302</v>
      </c>
      <c r="L918" s="8"/>
      <c r="P918">
        <f>Table135323316[[#This Row],[UB]]-Table135323316[[#This Row],[LB_swap]]</f>
        <v>0</v>
      </c>
      <c r="Q918">
        <f t="shared" si="14"/>
        <v>0</v>
      </c>
    </row>
    <row r="919" spans="2:17" x14ac:dyDescent="0.35">
      <c r="B919" s="71">
        <v>918</v>
      </c>
      <c r="C919" s="24" t="s">
        <v>935</v>
      </c>
      <c r="D919" s="1">
        <v>200</v>
      </c>
      <c r="E919" s="1">
        <v>5</v>
      </c>
      <c r="F919" s="1">
        <v>10</v>
      </c>
      <c r="G919" s="14">
        <v>2</v>
      </c>
      <c r="H919" s="4">
        <v>53</v>
      </c>
      <c r="I919" s="1">
        <v>53</v>
      </c>
      <c r="J919" s="30">
        <v>0</v>
      </c>
      <c r="K919" s="67">
        <v>5.1703089699149096</v>
      </c>
      <c r="L919" s="8"/>
      <c r="P919">
        <f>Table135323316[[#This Row],[UB]]-Table135323316[[#This Row],[LB_swap]]</f>
        <v>0</v>
      </c>
      <c r="Q919">
        <f t="shared" si="14"/>
        <v>0</v>
      </c>
    </row>
    <row r="920" spans="2:17" x14ac:dyDescent="0.35">
      <c r="B920" s="71">
        <v>919</v>
      </c>
      <c r="C920" s="24" t="s">
        <v>936</v>
      </c>
      <c r="D920" s="1">
        <v>200</v>
      </c>
      <c r="E920" s="1">
        <v>5</v>
      </c>
      <c r="F920" s="1">
        <v>10</v>
      </c>
      <c r="G920" s="14">
        <v>2</v>
      </c>
      <c r="H920" s="4">
        <v>52</v>
      </c>
      <c r="I920" s="1">
        <v>52</v>
      </c>
      <c r="J920" s="30">
        <v>0</v>
      </c>
      <c r="K920" s="67">
        <v>4.6550400629639599</v>
      </c>
      <c r="L920" s="8"/>
      <c r="P920">
        <f>Table135323316[[#This Row],[UB]]-Table135323316[[#This Row],[LB_swap]]</f>
        <v>0</v>
      </c>
      <c r="Q920">
        <f t="shared" si="14"/>
        <v>0</v>
      </c>
    </row>
    <row r="921" spans="2:17" x14ac:dyDescent="0.35">
      <c r="B921" s="71">
        <v>920</v>
      </c>
      <c r="C921" s="24" t="s">
        <v>937</v>
      </c>
      <c r="D921" s="1">
        <v>200</v>
      </c>
      <c r="E921" s="1">
        <v>5</v>
      </c>
      <c r="F921" s="1">
        <v>10</v>
      </c>
      <c r="G921" s="14">
        <v>2</v>
      </c>
      <c r="H921" s="4">
        <v>53</v>
      </c>
      <c r="I921" s="1">
        <v>53</v>
      </c>
      <c r="J921" s="30">
        <v>0</v>
      </c>
      <c r="K921" s="67">
        <v>6.9071925394236997</v>
      </c>
      <c r="L921" s="8"/>
      <c r="P921">
        <f>Table135323316[[#This Row],[UB]]-Table135323316[[#This Row],[LB_swap]]</f>
        <v>0</v>
      </c>
      <c r="Q921">
        <f t="shared" si="14"/>
        <v>0</v>
      </c>
    </row>
    <row r="922" spans="2:17" x14ac:dyDescent="0.35">
      <c r="B922" s="71">
        <v>921</v>
      </c>
      <c r="C922" s="24" t="s">
        <v>938</v>
      </c>
      <c r="D922" s="1">
        <v>200</v>
      </c>
      <c r="E922" s="1">
        <v>5</v>
      </c>
      <c r="F922" s="1">
        <v>10</v>
      </c>
      <c r="G922" s="14">
        <v>4</v>
      </c>
      <c r="H922" s="4">
        <v>100</v>
      </c>
      <c r="I922" s="1">
        <v>98</v>
      </c>
      <c r="J922" s="30">
        <v>2.04081632653061E-2</v>
      </c>
      <c r="K922" s="67">
        <v>613.17558269016399</v>
      </c>
      <c r="L922" s="8"/>
      <c r="P922">
        <f>Table135323316[[#This Row],[UB]]-Table135323316[[#This Row],[LB_swap]]</f>
        <v>2</v>
      </c>
      <c r="Q922">
        <f t="shared" si="14"/>
        <v>0</v>
      </c>
    </row>
    <row r="923" spans="2:17" x14ac:dyDescent="0.35">
      <c r="B923" s="71">
        <v>922</v>
      </c>
      <c r="C923" s="24" t="s">
        <v>939</v>
      </c>
      <c r="D923" s="1">
        <v>200</v>
      </c>
      <c r="E923" s="1">
        <v>5</v>
      </c>
      <c r="F923" s="1">
        <v>10</v>
      </c>
      <c r="G923" s="14">
        <v>4</v>
      </c>
      <c r="H923" s="4">
        <v>92</v>
      </c>
      <c r="I923" s="1">
        <v>91</v>
      </c>
      <c r="J923" s="30">
        <v>1.09890109890109E-2</v>
      </c>
      <c r="K923" s="67">
        <v>600.07798145152606</v>
      </c>
      <c r="L923" s="8"/>
      <c r="P923">
        <f>Table135323316[[#This Row],[UB]]-Table135323316[[#This Row],[LB_swap]]</f>
        <v>1</v>
      </c>
      <c r="Q923">
        <f t="shared" si="14"/>
        <v>0</v>
      </c>
    </row>
    <row r="924" spans="2:17" x14ac:dyDescent="0.35">
      <c r="B924" s="71">
        <v>923</v>
      </c>
      <c r="C924" s="24" t="s">
        <v>940</v>
      </c>
      <c r="D924" s="1">
        <v>200</v>
      </c>
      <c r="E924" s="1">
        <v>5</v>
      </c>
      <c r="F924" s="1">
        <v>10</v>
      </c>
      <c r="G924" s="14">
        <v>4</v>
      </c>
      <c r="H924" s="4">
        <v>98</v>
      </c>
      <c r="I924" s="1">
        <v>98</v>
      </c>
      <c r="J924" s="30">
        <v>0</v>
      </c>
      <c r="K924" s="67">
        <v>52.590469239279599</v>
      </c>
      <c r="L924" s="8"/>
      <c r="P924">
        <f>Table135323316[[#This Row],[UB]]-Table135323316[[#This Row],[LB_swap]]</f>
        <v>0</v>
      </c>
      <c r="Q924">
        <f t="shared" si="14"/>
        <v>0</v>
      </c>
    </row>
    <row r="925" spans="2:17" x14ac:dyDescent="0.35">
      <c r="B925" s="71">
        <v>924</v>
      </c>
      <c r="C925" s="24" t="s">
        <v>941</v>
      </c>
      <c r="D925" s="1">
        <v>200</v>
      </c>
      <c r="E925" s="1">
        <v>5</v>
      </c>
      <c r="F925" s="1">
        <v>10</v>
      </c>
      <c r="G925" s="14">
        <v>4</v>
      </c>
      <c r="H925" s="4">
        <v>92</v>
      </c>
      <c r="I925" s="1">
        <v>91</v>
      </c>
      <c r="J925" s="30">
        <v>1.09890109890109E-2</v>
      </c>
      <c r="K925" s="67">
        <v>604.53666400909401</v>
      </c>
      <c r="L925" s="8"/>
      <c r="P925">
        <f>Table135323316[[#This Row],[UB]]-Table135323316[[#This Row],[LB_swap]]</f>
        <v>1</v>
      </c>
      <c r="Q925">
        <f t="shared" si="14"/>
        <v>0</v>
      </c>
    </row>
    <row r="926" spans="2:17" x14ac:dyDescent="0.35">
      <c r="B926" s="71">
        <v>925</v>
      </c>
      <c r="C926" s="24" t="s">
        <v>942</v>
      </c>
      <c r="D926" s="1">
        <v>200</v>
      </c>
      <c r="E926" s="1">
        <v>5</v>
      </c>
      <c r="F926" s="1">
        <v>10</v>
      </c>
      <c r="G926" s="14">
        <v>4</v>
      </c>
      <c r="H926" s="4">
        <v>87</v>
      </c>
      <c r="I926" s="1">
        <v>86</v>
      </c>
      <c r="J926" s="30">
        <v>1.1627906976744099E-2</v>
      </c>
      <c r="K926" s="67">
        <v>600.17990937642696</v>
      </c>
      <c r="L926" s="8"/>
      <c r="P926">
        <f>Table135323316[[#This Row],[UB]]-Table135323316[[#This Row],[LB_swap]]</f>
        <v>1</v>
      </c>
      <c r="Q926">
        <f t="shared" si="14"/>
        <v>0</v>
      </c>
    </row>
    <row r="927" spans="2:17" x14ac:dyDescent="0.35">
      <c r="B927" s="71">
        <v>926</v>
      </c>
      <c r="C927" s="24" t="s">
        <v>943</v>
      </c>
      <c r="D927" s="1">
        <v>200</v>
      </c>
      <c r="E927" s="1">
        <v>5</v>
      </c>
      <c r="F927" s="1">
        <v>10</v>
      </c>
      <c r="G927" s="14">
        <v>4</v>
      </c>
      <c r="H927" s="4">
        <v>92</v>
      </c>
      <c r="I927" s="1">
        <v>91</v>
      </c>
      <c r="J927" s="30">
        <v>1.09890109890109E-2</v>
      </c>
      <c r="K927" s="67">
        <v>600.09268181957304</v>
      </c>
      <c r="L927" s="8"/>
      <c r="P927">
        <f>Table135323316[[#This Row],[UB]]-Table135323316[[#This Row],[LB_swap]]</f>
        <v>1</v>
      </c>
      <c r="Q927">
        <f t="shared" si="14"/>
        <v>0</v>
      </c>
    </row>
    <row r="928" spans="2:17" x14ac:dyDescent="0.35">
      <c r="B928" s="71">
        <v>927</v>
      </c>
      <c r="C928" s="24" t="s">
        <v>944</v>
      </c>
      <c r="D928" s="1">
        <v>200</v>
      </c>
      <c r="E928" s="1">
        <v>5</v>
      </c>
      <c r="F928" s="1">
        <v>10</v>
      </c>
      <c r="G928" s="14">
        <v>4</v>
      </c>
      <c r="H928" s="4">
        <v>94</v>
      </c>
      <c r="I928" s="1">
        <v>94</v>
      </c>
      <c r="J928" s="30">
        <v>0</v>
      </c>
      <c r="K928" s="67">
        <v>583.82967189513101</v>
      </c>
      <c r="L928" s="8"/>
      <c r="P928">
        <f>Table135323316[[#This Row],[UB]]-Table135323316[[#This Row],[LB_swap]]</f>
        <v>0</v>
      </c>
      <c r="Q928">
        <f t="shared" si="14"/>
        <v>0</v>
      </c>
    </row>
    <row r="929" spans="2:17" x14ac:dyDescent="0.35">
      <c r="B929" s="71">
        <v>928</v>
      </c>
      <c r="C929" s="24" t="s">
        <v>945</v>
      </c>
      <c r="D929" s="1">
        <v>200</v>
      </c>
      <c r="E929" s="1">
        <v>5</v>
      </c>
      <c r="F929" s="1">
        <v>10</v>
      </c>
      <c r="G929" s="14">
        <v>4</v>
      </c>
      <c r="H929" s="4">
        <v>95</v>
      </c>
      <c r="I929" s="1">
        <v>94</v>
      </c>
      <c r="J929" s="30">
        <v>1.0638297872340399E-2</v>
      </c>
      <c r="K929" s="67">
        <v>600.20455988124002</v>
      </c>
      <c r="L929" s="8"/>
      <c r="P929">
        <f>Table135323316[[#This Row],[UB]]-Table135323316[[#This Row],[LB_swap]]</f>
        <v>1</v>
      </c>
      <c r="Q929">
        <f t="shared" si="14"/>
        <v>0</v>
      </c>
    </row>
    <row r="930" spans="2:17" x14ac:dyDescent="0.35">
      <c r="B930" s="71">
        <v>929</v>
      </c>
      <c r="C930" s="24" t="s">
        <v>946</v>
      </c>
      <c r="D930" s="1">
        <v>200</v>
      </c>
      <c r="E930" s="1">
        <v>5</v>
      </c>
      <c r="F930" s="1">
        <v>10</v>
      </c>
      <c r="G930" s="14">
        <v>4</v>
      </c>
      <c r="H930" s="4">
        <v>95</v>
      </c>
      <c r="I930" s="1">
        <v>94</v>
      </c>
      <c r="J930" s="30">
        <v>1.0638297872340399E-2</v>
      </c>
      <c r="K930" s="67">
        <v>600.06323049031198</v>
      </c>
      <c r="L930" s="8"/>
      <c r="P930">
        <f>Table135323316[[#This Row],[UB]]-Table135323316[[#This Row],[LB_swap]]</f>
        <v>1</v>
      </c>
      <c r="Q930">
        <f t="shared" si="14"/>
        <v>0</v>
      </c>
    </row>
    <row r="931" spans="2:17" x14ac:dyDescent="0.35">
      <c r="B931" s="71">
        <v>930</v>
      </c>
      <c r="C931" s="24" t="s">
        <v>947</v>
      </c>
      <c r="D931" s="1">
        <v>200</v>
      </c>
      <c r="E931" s="1">
        <v>5</v>
      </c>
      <c r="F931" s="1">
        <v>10</v>
      </c>
      <c r="G931" s="14">
        <v>4</v>
      </c>
      <c r="H931" s="4">
        <v>94</v>
      </c>
      <c r="I931" s="1">
        <v>92</v>
      </c>
      <c r="J931" s="30">
        <v>2.1739130434782601E-2</v>
      </c>
      <c r="K931" s="67">
        <v>606.21658474579397</v>
      </c>
      <c r="L931" s="8"/>
      <c r="P931">
        <f>Table135323316[[#This Row],[UB]]-Table135323316[[#This Row],[LB_swap]]</f>
        <v>2</v>
      </c>
      <c r="Q931">
        <f t="shared" si="14"/>
        <v>0</v>
      </c>
    </row>
    <row r="932" spans="2:17" x14ac:dyDescent="0.35">
      <c r="B932" s="71">
        <v>931</v>
      </c>
      <c r="C932" s="24" t="s">
        <v>948</v>
      </c>
      <c r="D932" s="1">
        <v>200</v>
      </c>
      <c r="E932" s="1">
        <v>5</v>
      </c>
      <c r="F932" s="1">
        <v>20</v>
      </c>
      <c r="G932" s="14">
        <v>1</v>
      </c>
      <c r="H932" s="4">
        <v>30</v>
      </c>
      <c r="I932" s="1">
        <v>30</v>
      </c>
      <c r="J932" s="30">
        <v>0</v>
      </c>
      <c r="K932" s="67">
        <v>2.0744352340698198</v>
      </c>
      <c r="L932" s="8"/>
      <c r="P932">
        <f>Table135323316[[#This Row],[UB]]-Table135323316[[#This Row],[LB_swap]]</f>
        <v>0</v>
      </c>
      <c r="Q932">
        <f t="shared" si="14"/>
        <v>0</v>
      </c>
    </row>
    <row r="933" spans="2:17" x14ac:dyDescent="0.35">
      <c r="B933" s="71">
        <v>932</v>
      </c>
      <c r="C933" s="24" t="s">
        <v>949</v>
      </c>
      <c r="D933" s="1">
        <v>200</v>
      </c>
      <c r="E933" s="1">
        <v>5</v>
      </c>
      <c r="F933" s="1">
        <v>20</v>
      </c>
      <c r="G933" s="14">
        <v>1</v>
      </c>
      <c r="H933" s="4">
        <v>28</v>
      </c>
      <c r="I933" s="1">
        <v>28</v>
      </c>
      <c r="J933" s="30">
        <v>0</v>
      </c>
      <c r="K933" s="67">
        <v>2.2652555964887102</v>
      </c>
      <c r="L933" s="8"/>
      <c r="P933">
        <f>Table135323316[[#This Row],[UB]]-Table135323316[[#This Row],[LB_swap]]</f>
        <v>0</v>
      </c>
      <c r="Q933">
        <f t="shared" si="14"/>
        <v>0</v>
      </c>
    </row>
    <row r="934" spans="2:17" x14ac:dyDescent="0.35">
      <c r="B934" s="71">
        <v>933</v>
      </c>
      <c r="C934" s="24" t="s">
        <v>950</v>
      </c>
      <c r="D934" s="1">
        <v>200</v>
      </c>
      <c r="E934" s="1">
        <v>5</v>
      </c>
      <c r="F934" s="1">
        <v>20</v>
      </c>
      <c r="G934" s="14">
        <v>1</v>
      </c>
      <c r="H934" s="4">
        <v>26</v>
      </c>
      <c r="I934" s="1">
        <v>26</v>
      </c>
      <c r="J934" s="30">
        <v>0</v>
      </c>
      <c r="K934" s="67">
        <v>5.0193064976483504</v>
      </c>
      <c r="L934" s="8"/>
      <c r="P934">
        <f>Table135323316[[#This Row],[UB]]-Table135323316[[#This Row],[LB_swap]]</f>
        <v>0</v>
      </c>
      <c r="Q934">
        <f t="shared" si="14"/>
        <v>0</v>
      </c>
    </row>
    <row r="935" spans="2:17" x14ac:dyDescent="0.35">
      <c r="B935" s="71">
        <v>934</v>
      </c>
      <c r="C935" s="24" t="s">
        <v>951</v>
      </c>
      <c r="D935" s="1">
        <v>200</v>
      </c>
      <c r="E935" s="1">
        <v>5</v>
      </c>
      <c r="F935" s="1">
        <v>20</v>
      </c>
      <c r="G935" s="14">
        <v>1</v>
      </c>
      <c r="H935" s="4">
        <v>27</v>
      </c>
      <c r="I935" s="1">
        <v>27</v>
      </c>
      <c r="J935" s="30">
        <v>0</v>
      </c>
      <c r="K935" s="67">
        <v>2.2192127984017098</v>
      </c>
      <c r="L935" s="8"/>
      <c r="P935">
        <f>Table135323316[[#This Row],[UB]]-Table135323316[[#This Row],[LB_swap]]</f>
        <v>0</v>
      </c>
      <c r="Q935">
        <f t="shared" si="14"/>
        <v>0</v>
      </c>
    </row>
    <row r="936" spans="2:17" x14ac:dyDescent="0.35">
      <c r="B936" s="71">
        <v>935</v>
      </c>
      <c r="C936" s="24" t="s">
        <v>952</v>
      </c>
      <c r="D936" s="1">
        <v>200</v>
      </c>
      <c r="E936" s="1">
        <v>5</v>
      </c>
      <c r="F936" s="1">
        <v>20</v>
      </c>
      <c r="G936" s="14">
        <v>1</v>
      </c>
      <c r="H936" s="4">
        <v>27</v>
      </c>
      <c r="I936" s="1">
        <v>27</v>
      </c>
      <c r="J936" s="30">
        <v>0</v>
      </c>
      <c r="K936" s="67">
        <v>2.1506776381283998</v>
      </c>
      <c r="L936" s="8"/>
      <c r="P936">
        <f>Table135323316[[#This Row],[UB]]-Table135323316[[#This Row],[LB_swap]]</f>
        <v>0</v>
      </c>
      <c r="Q936">
        <f t="shared" si="14"/>
        <v>0</v>
      </c>
    </row>
    <row r="937" spans="2:17" x14ac:dyDescent="0.35">
      <c r="B937" s="71">
        <v>936</v>
      </c>
      <c r="C937" s="24" t="s">
        <v>953</v>
      </c>
      <c r="D937" s="1">
        <v>200</v>
      </c>
      <c r="E937" s="1">
        <v>5</v>
      </c>
      <c r="F937" s="1">
        <v>20</v>
      </c>
      <c r="G937" s="14">
        <v>1</v>
      </c>
      <c r="H937" s="4">
        <v>29</v>
      </c>
      <c r="I937" s="1">
        <v>29</v>
      </c>
      <c r="J937" s="30">
        <v>0</v>
      </c>
      <c r="K937" s="67">
        <v>2.0832132101058898</v>
      </c>
      <c r="L937" s="8"/>
      <c r="P937">
        <f>Table135323316[[#This Row],[UB]]-Table135323316[[#This Row],[LB_swap]]</f>
        <v>0</v>
      </c>
      <c r="Q937">
        <f t="shared" si="14"/>
        <v>0</v>
      </c>
    </row>
    <row r="938" spans="2:17" x14ac:dyDescent="0.35">
      <c r="B938" s="71">
        <v>937</v>
      </c>
      <c r="C938" s="24" t="s">
        <v>954</v>
      </c>
      <c r="D938" s="1">
        <v>200</v>
      </c>
      <c r="E938" s="1">
        <v>5</v>
      </c>
      <c r="F938" s="1">
        <v>20</v>
      </c>
      <c r="G938" s="14">
        <v>1</v>
      </c>
      <c r="H938" s="4">
        <v>27</v>
      </c>
      <c r="I938" s="1">
        <v>27</v>
      </c>
      <c r="J938" s="30">
        <v>0</v>
      </c>
      <c r="K938" s="67">
        <v>1.80219490826129</v>
      </c>
      <c r="L938" s="8"/>
      <c r="P938">
        <f>Table135323316[[#This Row],[UB]]-Table135323316[[#This Row],[LB_swap]]</f>
        <v>0</v>
      </c>
      <c r="Q938">
        <f t="shared" si="14"/>
        <v>0</v>
      </c>
    </row>
    <row r="939" spans="2:17" x14ac:dyDescent="0.35">
      <c r="B939" s="71">
        <v>938</v>
      </c>
      <c r="C939" s="24" t="s">
        <v>955</v>
      </c>
      <c r="D939" s="1">
        <v>200</v>
      </c>
      <c r="E939" s="1">
        <v>5</v>
      </c>
      <c r="F939" s="1">
        <v>20</v>
      </c>
      <c r="G939" s="14">
        <v>1</v>
      </c>
      <c r="H939" s="4">
        <v>26</v>
      </c>
      <c r="I939" s="1">
        <v>26</v>
      </c>
      <c r="J939" s="30">
        <v>0</v>
      </c>
      <c r="K939" s="67">
        <v>1.9931077975779701</v>
      </c>
      <c r="L939" s="8"/>
      <c r="P939">
        <f>Table135323316[[#This Row],[UB]]-Table135323316[[#This Row],[LB_swap]]</f>
        <v>0</v>
      </c>
      <c r="Q939">
        <f t="shared" si="14"/>
        <v>0</v>
      </c>
    </row>
    <row r="940" spans="2:17" x14ac:dyDescent="0.35">
      <c r="B940" s="71">
        <v>939</v>
      </c>
      <c r="C940" s="24" t="s">
        <v>956</v>
      </c>
      <c r="D940" s="1">
        <v>200</v>
      </c>
      <c r="E940" s="1">
        <v>5</v>
      </c>
      <c r="F940" s="1">
        <v>20</v>
      </c>
      <c r="G940" s="14">
        <v>1</v>
      </c>
      <c r="H940" s="4">
        <v>27</v>
      </c>
      <c r="I940" s="1">
        <v>27</v>
      </c>
      <c r="J940" s="30">
        <v>0</v>
      </c>
      <c r="K940" s="67">
        <v>2.0684031173586801</v>
      </c>
      <c r="L940" s="8"/>
      <c r="P940">
        <f>Table135323316[[#This Row],[UB]]-Table135323316[[#This Row],[LB_swap]]</f>
        <v>0</v>
      </c>
      <c r="Q940">
        <f t="shared" si="14"/>
        <v>0</v>
      </c>
    </row>
    <row r="941" spans="2:17" x14ac:dyDescent="0.35">
      <c r="B941" s="71">
        <v>940</v>
      </c>
      <c r="C941" s="24" t="s">
        <v>957</v>
      </c>
      <c r="D941" s="1">
        <v>200</v>
      </c>
      <c r="E941" s="1">
        <v>5</v>
      </c>
      <c r="F941" s="1">
        <v>20</v>
      </c>
      <c r="G941" s="14">
        <v>1</v>
      </c>
      <c r="H941" s="4">
        <v>27</v>
      </c>
      <c r="I941" s="1">
        <v>27</v>
      </c>
      <c r="J941" s="30">
        <v>0</v>
      </c>
      <c r="K941" s="67">
        <v>2.1143155619502001</v>
      </c>
      <c r="L941" s="8"/>
      <c r="P941">
        <f>Table135323316[[#This Row],[UB]]-Table135323316[[#This Row],[LB_swap]]</f>
        <v>0</v>
      </c>
      <c r="Q941">
        <f t="shared" si="14"/>
        <v>0</v>
      </c>
    </row>
    <row r="942" spans="2:17" x14ac:dyDescent="0.35">
      <c r="B942" s="71">
        <v>941</v>
      </c>
      <c r="C942" s="24" t="s">
        <v>92</v>
      </c>
      <c r="D942" s="1">
        <v>200</v>
      </c>
      <c r="E942" s="1">
        <v>5</v>
      </c>
      <c r="F942" s="1">
        <v>20</v>
      </c>
      <c r="G942" s="14">
        <v>2</v>
      </c>
      <c r="H942" s="4">
        <v>52</v>
      </c>
      <c r="I942" s="1">
        <v>52</v>
      </c>
      <c r="J942" s="30">
        <v>0</v>
      </c>
      <c r="K942" s="67">
        <v>5.4370216187089602</v>
      </c>
      <c r="L942" s="8"/>
      <c r="P942">
        <f>Table135323316[[#This Row],[UB]]-Table135323316[[#This Row],[LB_swap]]</f>
        <v>0</v>
      </c>
      <c r="Q942">
        <f t="shared" si="14"/>
        <v>0</v>
      </c>
    </row>
    <row r="943" spans="2:17" x14ac:dyDescent="0.35">
      <c r="B943" s="71">
        <v>942</v>
      </c>
      <c r="C943" s="24" t="s">
        <v>93</v>
      </c>
      <c r="D943" s="1">
        <v>200</v>
      </c>
      <c r="E943" s="1">
        <v>5</v>
      </c>
      <c r="F943" s="1">
        <v>20</v>
      </c>
      <c r="G943" s="14">
        <v>2</v>
      </c>
      <c r="H943" s="4">
        <v>50</v>
      </c>
      <c r="I943" s="1">
        <v>50</v>
      </c>
      <c r="J943" s="30">
        <v>0</v>
      </c>
      <c r="K943" s="67">
        <v>1.04816570878028</v>
      </c>
      <c r="L943" s="8"/>
      <c r="P943">
        <f>Table135323316[[#This Row],[UB]]-Table135323316[[#This Row],[LB_swap]]</f>
        <v>0</v>
      </c>
      <c r="Q943">
        <f t="shared" si="14"/>
        <v>0</v>
      </c>
    </row>
    <row r="944" spans="2:17" x14ac:dyDescent="0.35">
      <c r="B944" s="71">
        <v>943</v>
      </c>
      <c r="C944" s="24" t="s">
        <v>94</v>
      </c>
      <c r="D944" s="1">
        <v>200</v>
      </c>
      <c r="E944" s="1">
        <v>5</v>
      </c>
      <c r="F944" s="1">
        <v>20</v>
      </c>
      <c r="G944" s="14">
        <v>2</v>
      </c>
      <c r="H944" s="4">
        <v>55</v>
      </c>
      <c r="I944" s="1">
        <v>54</v>
      </c>
      <c r="J944" s="30">
        <v>1.85185185185185E-2</v>
      </c>
      <c r="K944" s="67">
        <v>600.60836859606195</v>
      </c>
      <c r="L944" s="8"/>
      <c r="P944">
        <f>Table135323316[[#This Row],[UB]]-Table135323316[[#This Row],[LB_swap]]</f>
        <v>1</v>
      </c>
      <c r="Q944">
        <f t="shared" si="14"/>
        <v>0</v>
      </c>
    </row>
    <row r="945" spans="2:17" x14ac:dyDescent="0.35">
      <c r="B945" s="71">
        <v>944</v>
      </c>
      <c r="C945" s="24" t="s">
        <v>95</v>
      </c>
      <c r="D945" s="1">
        <v>200</v>
      </c>
      <c r="E945" s="1">
        <v>5</v>
      </c>
      <c r="F945" s="1">
        <v>20</v>
      </c>
      <c r="G945" s="14">
        <v>2</v>
      </c>
      <c r="H945" s="4">
        <v>51</v>
      </c>
      <c r="I945" s="1">
        <v>51</v>
      </c>
      <c r="J945" s="30">
        <v>0</v>
      </c>
      <c r="K945" s="67">
        <v>7.9811665024608303</v>
      </c>
      <c r="L945" s="8"/>
      <c r="P945">
        <f>Table135323316[[#This Row],[UB]]-Table135323316[[#This Row],[LB_swap]]</f>
        <v>0</v>
      </c>
      <c r="Q945">
        <f t="shared" si="14"/>
        <v>0</v>
      </c>
    </row>
    <row r="946" spans="2:17" x14ac:dyDescent="0.35">
      <c r="B946" s="71">
        <v>945</v>
      </c>
      <c r="C946" s="24" t="s">
        <v>96</v>
      </c>
      <c r="D946" s="1">
        <v>200</v>
      </c>
      <c r="E946" s="1">
        <v>5</v>
      </c>
      <c r="F946" s="1">
        <v>20</v>
      </c>
      <c r="G946" s="14">
        <v>2</v>
      </c>
      <c r="H946" s="4">
        <v>56</v>
      </c>
      <c r="I946" s="1">
        <v>56</v>
      </c>
      <c r="J946" s="30">
        <v>0</v>
      </c>
      <c r="K946" s="67">
        <v>9.1408607494085992</v>
      </c>
      <c r="L946" s="8"/>
      <c r="P946">
        <f>Table135323316[[#This Row],[UB]]-Table135323316[[#This Row],[LB_swap]]</f>
        <v>0</v>
      </c>
      <c r="Q946">
        <f t="shared" si="14"/>
        <v>0</v>
      </c>
    </row>
    <row r="947" spans="2:17" x14ac:dyDescent="0.35">
      <c r="B947" s="71">
        <v>946</v>
      </c>
      <c r="C947" s="24" t="s">
        <v>958</v>
      </c>
      <c r="D947" s="1">
        <v>200</v>
      </c>
      <c r="E947" s="1">
        <v>5</v>
      </c>
      <c r="F947" s="1">
        <v>20</v>
      </c>
      <c r="G947" s="14">
        <v>2</v>
      </c>
      <c r="H947" s="4">
        <v>54</v>
      </c>
      <c r="I947" s="1">
        <v>54</v>
      </c>
      <c r="J947" s="30">
        <v>0</v>
      </c>
      <c r="K947" s="67">
        <v>1.1388272438198299</v>
      </c>
      <c r="L947" s="8"/>
      <c r="P947">
        <f>Table135323316[[#This Row],[UB]]-Table135323316[[#This Row],[LB_swap]]</f>
        <v>0</v>
      </c>
      <c r="Q947">
        <f t="shared" si="14"/>
        <v>0</v>
      </c>
    </row>
    <row r="948" spans="2:17" x14ac:dyDescent="0.35">
      <c r="B948" s="71">
        <v>947</v>
      </c>
      <c r="C948" s="24" t="s">
        <v>959</v>
      </c>
      <c r="D948" s="1">
        <v>200</v>
      </c>
      <c r="E948" s="1">
        <v>5</v>
      </c>
      <c r="F948" s="1">
        <v>20</v>
      </c>
      <c r="G948" s="14">
        <v>2</v>
      </c>
      <c r="H948" s="4">
        <v>52</v>
      </c>
      <c r="I948" s="1">
        <v>52</v>
      </c>
      <c r="J948" s="30">
        <v>0</v>
      </c>
      <c r="K948" s="67">
        <v>45.130821641534503</v>
      </c>
      <c r="L948" s="8"/>
      <c r="P948">
        <f>Table135323316[[#This Row],[UB]]-Table135323316[[#This Row],[LB_swap]]</f>
        <v>0</v>
      </c>
      <c r="Q948">
        <f t="shared" si="14"/>
        <v>0</v>
      </c>
    </row>
    <row r="949" spans="2:17" x14ac:dyDescent="0.35">
      <c r="B949" s="71">
        <v>948</v>
      </c>
      <c r="C949" s="24" t="s">
        <v>960</v>
      </c>
      <c r="D949" s="1">
        <v>200</v>
      </c>
      <c r="E949" s="1">
        <v>5</v>
      </c>
      <c r="F949" s="1">
        <v>20</v>
      </c>
      <c r="G949" s="14">
        <v>2</v>
      </c>
      <c r="H949" s="4">
        <v>52</v>
      </c>
      <c r="I949" s="1">
        <v>52</v>
      </c>
      <c r="J949" s="30">
        <v>0</v>
      </c>
      <c r="K949" s="67">
        <v>6.1545696388930002</v>
      </c>
      <c r="L949" s="8"/>
      <c r="P949">
        <f>Table135323316[[#This Row],[UB]]-Table135323316[[#This Row],[LB_swap]]</f>
        <v>0</v>
      </c>
      <c r="Q949">
        <f t="shared" si="14"/>
        <v>0</v>
      </c>
    </row>
    <row r="950" spans="2:17" x14ac:dyDescent="0.35">
      <c r="B950" s="71">
        <v>949</v>
      </c>
      <c r="C950" s="24" t="s">
        <v>961</v>
      </c>
      <c r="D950" s="1">
        <v>200</v>
      </c>
      <c r="E950" s="1">
        <v>5</v>
      </c>
      <c r="F950" s="1">
        <v>20</v>
      </c>
      <c r="G950" s="14">
        <v>2</v>
      </c>
      <c r="H950" s="4">
        <v>51</v>
      </c>
      <c r="I950" s="1">
        <v>51</v>
      </c>
      <c r="J950" s="30">
        <v>0</v>
      </c>
      <c r="K950" s="67">
        <v>9.4538414757698703</v>
      </c>
      <c r="L950" s="8"/>
      <c r="P950">
        <f>Table135323316[[#This Row],[UB]]-Table135323316[[#This Row],[LB_swap]]</f>
        <v>0</v>
      </c>
      <c r="Q950">
        <f t="shared" si="14"/>
        <v>0</v>
      </c>
    </row>
    <row r="951" spans="2:17" x14ac:dyDescent="0.35">
      <c r="B951" s="71">
        <v>950</v>
      </c>
      <c r="C951" s="24" t="s">
        <v>962</v>
      </c>
      <c r="D951" s="1">
        <v>200</v>
      </c>
      <c r="E951" s="1">
        <v>5</v>
      </c>
      <c r="F951" s="1">
        <v>20</v>
      </c>
      <c r="G951" s="14">
        <v>2</v>
      </c>
      <c r="H951" s="4">
        <v>52</v>
      </c>
      <c r="I951" s="1">
        <v>52</v>
      </c>
      <c r="J951" s="30">
        <v>0</v>
      </c>
      <c r="K951" s="67">
        <v>4.9424909111112303</v>
      </c>
      <c r="L951" s="8"/>
      <c r="P951">
        <f>Table135323316[[#This Row],[UB]]-Table135323316[[#This Row],[LB_swap]]</f>
        <v>0</v>
      </c>
      <c r="Q951">
        <f t="shared" si="14"/>
        <v>0</v>
      </c>
    </row>
    <row r="952" spans="2:17" x14ac:dyDescent="0.35">
      <c r="B952" s="71">
        <v>951</v>
      </c>
      <c r="C952" s="24" t="s">
        <v>97</v>
      </c>
      <c r="D952" s="1">
        <v>200</v>
      </c>
      <c r="E952" s="1">
        <v>5</v>
      </c>
      <c r="F952" s="1">
        <v>20</v>
      </c>
      <c r="G952" s="14">
        <v>4</v>
      </c>
      <c r="H952" s="4">
        <v>100</v>
      </c>
      <c r="I952" s="1">
        <v>99</v>
      </c>
      <c r="J952" s="30">
        <v>1.01010101010225E-2</v>
      </c>
      <c r="K952" s="67">
        <v>600.19683255814004</v>
      </c>
      <c r="L952" s="8"/>
      <c r="P952">
        <f>Table135323316[[#This Row],[UB]]-Table135323316[[#This Row],[LB_swap]]</f>
        <v>1</v>
      </c>
      <c r="Q952">
        <f t="shared" si="14"/>
        <v>0</v>
      </c>
    </row>
    <row r="953" spans="2:17" x14ac:dyDescent="0.35">
      <c r="B953" s="71">
        <v>952</v>
      </c>
      <c r="C953" s="24" t="s">
        <v>963</v>
      </c>
      <c r="D953" s="1">
        <v>200</v>
      </c>
      <c r="E953" s="1">
        <v>5</v>
      </c>
      <c r="F953" s="1">
        <v>20</v>
      </c>
      <c r="G953" s="14">
        <v>4</v>
      </c>
      <c r="H953" s="4">
        <v>92</v>
      </c>
      <c r="I953" s="1">
        <v>92</v>
      </c>
      <c r="J953" s="30">
        <v>0</v>
      </c>
      <c r="K953" s="67">
        <v>62.145057303830903</v>
      </c>
      <c r="L953" s="8"/>
      <c r="P953">
        <f>Table135323316[[#This Row],[UB]]-Table135323316[[#This Row],[LB_swap]]</f>
        <v>0</v>
      </c>
      <c r="Q953">
        <f t="shared" si="14"/>
        <v>0</v>
      </c>
    </row>
    <row r="954" spans="2:17" x14ac:dyDescent="0.35">
      <c r="B954" s="71">
        <v>953</v>
      </c>
      <c r="C954" s="24" t="s">
        <v>964</v>
      </c>
      <c r="D954" s="1">
        <v>200</v>
      </c>
      <c r="E954" s="1">
        <v>5</v>
      </c>
      <c r="F954" s="1">
        <v>20</v>
      </c>
      <c r="G954" s="14">
        <v>4</v>
      </c>
      <c r="H954" s="4">
        <v>94</v>
      </c>
      <c r="I954" s="1">
        <v>94</v>
      </c>
      <c r="J954" s="30">
        <v>0</v>
      </c>
      <c r="K954" s="67">
        <v>181.20271348580701</v>
      </c>
      <c r="L954" s="8"/>
      <c r="P954">
        <f>Table135323316[[#This Row],[UB]]-Table135323316[[#This Row],[LB_swap]]</f>
        <v>0</v>
      </c>
      <c r="Q954">
        <f t="shared" si="14"/>
        <v>0</v>
      </c>
    </row>
    <row r="955" spans="2:17" x14ac:dyDescent="0.35">
      <c r="B955" s="71">
        <v>954</v>
      </c>
      <c r="C955" s="24" t="s">
        <v>965</v>
      </c>
      <c r="D955" s="1">
        <v>200</v>
      </c>
      <c r="E955" s="1">
        <v>5</v>
      </c>
      <c r="F955" s="1">
        <v>20</v>
      </c>
      <c r="G955" s="14">
        <v>4</v>
      </c>
      <c r="H955" s="4">
        <v>90</v>
      </c>
      <c r="I955" s="1">
        <v>90</v>
      </c>
      <c r="J955" s="30">
        <v>0</v>
      </c>
      <c r="K955" s="67">
        <v>166.63432246074001</v>
      </c>
      <c r="L955" s="8"/>
      <c r="P955">
        <f>Table135323316[[#This Row],[UB]]-Table135323316[[#This Row],[LB_swap]]</f>
        <v>0</v>
      </c>
      <c r="Q955">
        <f t="shared" si="14"/>
        <v>0</v>
      </c>
    </row>
    <row r="956" spans="2:17" x14ac:dyDescent="0.35">
      <c r="B956" s="71">
        <v>955</v>
      </c>
      <c r="C956" s="24" t="s">
        <v>966</v>
      </c>
      <c r="D956" s="1">
        <v>200</v>
      </c>
      <c r="E956" s="1">
        <v>5</v>
      </c>
      <c r="F956" s="1">
        <v>20</v>
      </c>
      <c r="G956" s="14">
        <v>4</v>
      </c>
      <c r="H956" s="4">
        <v>91</v>
      </c>
      <c r="I956" s="1">
        <v>90</v>
      </c>
      <c r="J956" s="30">
        <v>1.1111111111111099E-2</v>
      </c>
      <c r="K956" s="67">
        <v>600.26683991961102</v>
      </c>
      <c r="L956" s="8"/>
      <c r="P956">
        <f>Table135323316[[#This Row],[UB]]-Table135323316[[#This Row],[LB_swap]]</f>
        <v>1</v>
      </c>
      <c r="Q956">
        <f t="shared" si="14"/>
        <v>0</v>
      </c>
    </row>
    <row r="957" spans="2:17" x14ac:dyDescent="0.35">
      <c r="B957" s="71">
        <v>956</v>
      </c>
      <c r="C957" s="24" t="s">
        <v>967</v>
      </c>
      <c r="D957" s="1">
        <v>200</v>
      </c>
      <c r="E957" s="1">
        <v>5</v>
      </c>
      <c r="F957" s="1">
        <v>20</v>
      </c>
      <c r="G957" s="14">
        <v>4</v>
      </c>
      <c r="H957" s="4">
        <v>92</v>
      </c>
      <c r="I957" s="1">
        <v>91</v>
      </c>
      <c r="J957" s="30">
        <v>1.09890109890109E-2</v>
      </c>
      <c r="K957" s="67">
        <v>609.54882984980895</v>
      </c>
      <c r="L957" s="8"/>
      <c r="P957">
        <f>Table135323316[[#This Row],[UB]]-Table135323316[[#This Row],[LB_swap]]</f>
        <v>1</v>
      </c>
      <c r="Q957">
        <f t="shared" si="14"/>
        <v>0</v>
      </c>
    </row>
    <row r="958" spans="2:17" x14ac:dyDescent="0.35">
      <c r="B958" s="71">
        <v>957</v>
      </c>
      <c r="C958" s="24" t="s">
        <v>968</v>
      </c>
      <c r="D958" s="1">
        <v>200</v>
      </c>
      <c r="E958" s="1">
        <v>5</v>
      </c>
      <c r="F958" s="1">
        <v>20</v>
      </c>
      <c r="G958" s="14">
        <v>4</v>
      </c>
      <c r="H958" s="4">
        <v>88</v>
      </c>
      <c r="I958" s="1">
        <v>87</v>
      </c>
      <c r="J958" s="30">
        <v>1.1494252873563199E-2</v>
      </c>
      <c r="K958" s="67">
        <v>606.15721072070301</v>
      </c>
      <c r="L958" s="8"/>
      <c r="P958">
        <f>Table135323316[[#This Row],[UB]]-Table135323316[[#This Row],[LB_swap]]</f>
        <v>1</v>
      </c>
      <c r="Q958">
        <f t="shared" si="14"/>
        <v>0</v>
      </c>
    </row>
    <row r="959" spans="2:17" x14ac:dyDescent="0.35">
      <c r="B959" s="71">
        <v>958</v>
      </c>
      <c r="C959" s="24" t="s">
        <v>969</v>
      </c>
      <c r="D959" s="1">
        <v>200</v>
      </c>
      <c r="E959" s="1">
        <v>5</v>
      </c>
      <c r="F959" s="1">
        <v>20</v>
      </c>
      <c r="G959" s="14">
        <v>4</v>
      </c>
      <c r="H959" s="4">
        <v>90</v>
      </c>
      <c r="I959" s="1">
        <v>89</v>
      </c>
      <c r="J959" s="30">
        <v>1.12359550561797E-2</v>
      </c>
      <c r="K959" s="67">
        <v>600.13619414530694</v>
      </c>
      <c r="L959" s="8"/>
      <c r="P959">
        <f>Table135323316[[#This Row],[UB]]-Table135323316[[#This Row],[LB_swap]]</f>
        <v>1</v>
      </c>
      <c r="Q959">
        <f t="shared" si="14"/>
        <v>0</v>
      </c>
    </row>
    <row r="960" spans="2:17" x14ac:dyDescent="0.35">
      <c r="B960" s="71">
        <v>959</v>
      </c>
      <c r="C960" s="24" t="s">
        <v>970</v>
      </c>
      <c r="D960" s="1">
        <v>200</v>
      </c>
      <c r="E960" s="1">
        <v>5</v>
      </c>
      <c r="F960" s="1">
        <v>20</v>
      </c>
      <c r="G960" s="14">
        <v>4</v>
      </c>
      <c r="H960" s="4">
        <v>93</v>
      </c>
      <c r="I960" s="1">
        <v>92</v>
      </c>
      <c r="J960" s="30">
        <v>1.0869565217391301E-2</v>
      </c>
      <c r="K960" s="67">
        <v>600.52400924451604</v>
      </c>
      <c r="L960" s="8"/>
      <c r="P960">
        <f>Table135323316[[#This Row],[UB]]-Table135323316[[#This Row],[LB_swap]]</f>
        <v>1</v>
      </c>
      <c r="Q960">
        <f t="shared" si="14"/>
        <v>0</v>
      </c>
    </row>
    <row r="961" spans="2:17" x14ac:dyDescent="0.35">
      <c r="B961" s="71">
        <v>960</v>
      </c>
      <c r="C961" s="24" t="s">
        <v>971</v>
      </c>
      <c r="D961" s="1">
        <v>200</v>
      </c>
      <c r="E961" s="1">
        <v>5</v>
      </c>
      <c r="F961" s="1">
        <v>20</v>
      </c>
      <c r="G961" s="14">
        <v>4</v>
      </c>
      <c r="H961" s="4">
        <v>89</v>
      </c>
      <c r="I961" s="1">
        <v>88</v>
      </c>
      <c r="J961" s="30">
        <v>1.13636363636363E-2</v>
      </c>
      <c r="K961" s="67">
        <v>600.39488792419399</v>
      </c>
      <c r="L961" s="8"/>
      <c r="P961">
        <f>Table135323316[[#This Row],[UB]]-Table135323316[[#This Row],[LB_swap]]</f>
        <v>1</v>
      </c>
      <c r="Q961">
        <f t="shared" si="14"/>
        <v>0</v>
      </c>
    </row>
    <row r="962" spans="2:17" x14ac:dyDescent="0.35">
      <c r="B962" s="71">
        <v>961</v>
      </c>
      <c r="C962" s="24" t="s">
        <v>972</v>
      </c>
      <c r="D962" s="1">
        <v>200</v>
      </c>
      <c r="E962" s="1">
        <v>5</v>
      </c>
      <c r="F962" s="1">
        <v>30</v>
      </c>
      <c r="G962" s="14">
        <v>1</v>
      </c>
      <c r="H962" s="4">
        <v>26</v>
      </c>
      <c r="I962" s="1">
        <v>26</v>
      </c>
      <c r="J962" s="30">
        <v>0</v>
      </c>
      <c r="K962" s="67">
        <v>2.9706060867756601</v>
      </c>
      <c r="L962" s="8"/>
      <c r="P962">
        <f>Table135323316[[#This Row],[UB]]-Table135323316[[#This Row],[LB_swap]]</f>
        <v>0</v>
      </c>
      <c r="Q962">
        <f t="shared" si="14"/>
        <v>0</v>
      </c>
    </row>
    <row r="963" spans="2:17" x14ac:dyDescent="0.35">
      <c r="B963" s="71">
        <v>962</v>
      </c>
      <c r="C963" s="24" t="s">
        <v>973</v>
      </c>
      <c r="D963" s="1">
        <v>200</v>
      </c>
      <c r="E963" s="1">
        <v>5</v>
      </c>
      <c r="F963" s="1">
        <v>30</v>
      </c>
      <c r="G963" s="14">
        <v>1</v>
      </c>
      <c r="H963" s="4">
        <v>25</v>
      </c>
      <c r="I963" s="1">
        <v>25</v>
      </c>
      <c r="J963" s="30">
        <v>0</v>
      </c>
      <c r="K963" s="67">
        <v>2.5207842364907198</v>
      </c>
      <c r="L963" s="8"/>
      <c r="P963">
        <f>Table135323316[[#This Row],[UB]]-Table135323316[[#This Row],[LB_swap]]</f>
        <v>0</v>
      </c>
      <c r="Q963">
        <f t="shared" ref="Q963:Q1026" si="15">IF(P963&gt;2,1,0)</f>
        <v>0</v>
      </c>
    </row>
    <row r="964" spans="2:17" x14ac:dyDescent="0.35">
      <c r="B964" s="71">
        <v>963</v>
      </c>
      <c r="C964" s="24" t="s">
        <v>974</v>
      </c>
      <c r="D964" s="1">
        <v>200</v>
      </c>
      <c r="E964" s="1">
        <v>5</v>
      </c>
      <c r="F964" s="1">
        <v>30</v>
      </c>
      <c r="G964" s="14">
        <v>1</v>
      </c>
      <c r="H964" s="4">
        <v>27</v>
      </c>
      <c r="I964" s="1">
        <v>27</v>
      </c>
      <c r="J964" s="30">
        <v>0</v>
      </c>
      <c r="K964" s="67">
        <v>2.2364036943763401</v>
      </c>
      <c r="L964" s="8"/>
      <c r="P964">
        <f>Table135323316[[#This Row],[UB]]-Table135323316[[#This Row],[LB_swap]]</f>
        <v>0</v>
      </c>
      <c r="Q964">
        <f t="shared" si="15"/>
        <v>0</v>
      </c>
    </row>
    <row r="965" spans="2:17" x14ac:dyDescent="0.35">
      <c r="B965" s="71">
        <v>964</v>
      </c>
      <c r="C965" s="24" t="s">
        <v>975</v>
      </c>
      <c r="D965" s="1">
        <v>200</v>
      </c>
      <c r="E965" s="1">
        <v>5</v>
      </c>
      <c r="F965" s="1">
        <v>30</v>
      </c>
      <c r="G965" s="14">
        <v>1</v>
      </c>
      <c r="H965" s="4">
        <v>27</v>
      </c>
      <c r="I965" s="1">
        <v>27</v>
      </c>
      <c r="J965" s="30">
        <v>0</v>
      </c>
      <c r="K965" s="67">
        <v>2.6326581630855799</v>
      </c>
      <c r="L965" s="8"/>
      <c r="P965">
        <f>Table135323316[[#This Row],[UB]]-Table135323316[[#This Row],[LB_swap]]</f>
        <v>0</v>
      </c>
      <c r="Q965">
        <f t="shared" si="15"/>
        <v>0</v>
      </c>
    </row>
    <row r="966" spans="2:17" x14ac:dyDescent="0.35">
      <c r="B966" s="71">
        <v>965</v>
      </c>
      <c r="C966" s="24" t="s">
        <v>976</v>
      </c>
      <c r="D966" s="1">
        <v>200</v>
      </c>
      <c r="E966" s="1">
        <v>5</v>
      </c>
      <c r="F966" s="1">
        <v>30</v>
      </c>
      <c r="G966" s="14">
        <v>1</v>
      </c>
      <c r="H966" s="4">
        <v>26</v>
      </c>
      <c r="I966" s="1">
        <v>26</v>
      </c>
      <c r="J966" s="30">
        <v>0</v>
      </c>
      <c r="K966" s="67">
        <v>4.6363964807242102</v>
      </c>
      <c r="L966" s="8"/>
      <c r="P966">
        <f>Table135323316[[#This Row],[UB]]-Table135323316[[#This Row],[LB_swap]]</f>
        <v>0</v>
      </c>
      <c r="Q966">
        <f t="shared" si="15"/>
        <v>0</v>
      </c>
    </row>
    <row r="967" spans="2:17" x14ac:dyDescent="0.35">
      <c r="B967" s="71">
        <v>966</v>
      </c>
      <c r="C967" s="24" t="s">
        <v>977</v>
      </c>
      <c r="D967" s="1">
        <v>200</v>
      </c>
      <c r="E967" s="1">
        <v>5</v>
      </c>
      <c r="F967" s="1">
        <v>30</v>
      </c>
      <c r="G967" s="14">
        <v>1</v>
      </c>
      <c r="H967" s="4">
        <v>25</v>
      </c>
      <c r="I967" s="1">
        <v>25</v>
      </c>
      <c r="J967" s="30">
        <v>0</v>
      </c>
      <c r="K967" s="67">
        <v>7.4364857263862998</v>
      </c>
      <c r="L967" s="8"/>
      <c r="P967">
        <f>Table135323316[[#This Row],[UB]]-Table135323316[[#This Row],[LB_swap]]</f>
        <v>0</v>
      </c>
      <c r="Q967">
        <f t="shared" si="15"/>
        <v>0</v>
      </c>
    </row>
    <row r="968" spans="2:17" x14ac:dyDescent="0.35">
      <c r="B968" s="71">
        <v>967</v>
      </c>
      <c r="C968" s="24" t="s">
        <v>978</v>
      </c>
      <c r="D968" s="1">
        <v>200</v>
      </c>
      <c r="E968" s="1">
        <v>5</v>
      </c>
      <c r="F968" s="1">
        <v>30</v>
      </c>
      <c r="G968" s="14">
        <v>1</v>
      </c>
      <c r="H968" s="4">
        <v>28</v>
      </c>
      <c r="I968" s="1">
        <v>28</v>
      </c>
      <c r="J968" s="30">
        <v>0</v>
      </c>
      <c r="K968" s="67">
        <v>3.2227141372859398</v>
      </c>
      <c r="L968" s="8"/>
      <c r="P968">
        <f>Table135323316[[#This Row],[UB]]-Table135323316[[#This Row],[LB_swap]]</f>
        <v>0</v>
      </c>
      <c r="Q968">
        <f t="shared" si="15"/>
        <v>0</v>
      </c>
    </row>
    <row r="969" spans="2:17" x14ac:dyDescent="0.35">
      <c r="B969" s="71">
        <v>968</v>
      </c>
      <c r="C969" s="24" t="s">
        <v>979</v>
      </c>
      <c r="D969" s="1">
        <v>200</v>
      </c>
      <c r="E969" s="1">
        <v>5</v>
      </c>
      <c r="F969" s="1">
        <v>30</v>
      </c>
      <c r="G969" s="14">
        <v>1</v>
      </c>
      <c r="H969" s="4">
        <v>27</v>
      </c>
      <c r="I969" s="1">
        <v>27</v>
      </c>
      <c r="J969" s="30">
        <v>0</v>
      </c>
      <c r="K969" s="67">
        <v>2.5509614348411498</v>
      </c>
      <c r="L969" s="8"/>
      <c r="P969">
        <f>Table135323316[[#This Row],[UB]]-Table135323316[[#This Row],[LB_swap]]</f>
        <v>0</v>
      </c>
      <c r="Q969">
        <f t="shared" si="15"/>
        <v>0</v>
      </c>
    </row>
    <row r="970" spans="2:17" x14ac:dyDescent="0.35">
      <c r="B970" s="71">
        <v>969</v>
      </c>
      <c r="C970" s="24" t="s">
        <v>980</v>
      </c>
      <c r="D970" s="1">
        <v>200</v>
      </c>
      <c r="E970" s="1">
        <v>5</v>
      </c>
      <c r="F970" s="1">
        <v>30</v>
      </c>
      <c r="G970" s="14">
        <v>1</v>
      </c>
      <c r="H970" s="4">
        <v>25</v>
      </c>
      <c r="I970" s="1">
        <v>25</v>
      </c>
      <c r="J970" s="30">
        <v>0</v>
      </c>
      <c r="K970" s="67">
        <v>2.8107119202613799</v>
      </c>
      <c r="L970" s="8"/>
      <c r="P970">
        <f>Table135323316[[#This Row],[UB]]-Table135323316[[#This Row],[LB_swap]]</f>
        <v>0</v>
      </c>
      <c r="Q970">
        <f t="shared" si="15"/>
        <v>0</v>
      </c>
    </row>
    <row r="971" spans="2:17" x14ac:dyDescent="0.35">
      <c r="B971" s="71">
        <v>970</v>
      </c>
      <c r="C971" s="24" t="s">
        <v>981</v>
      </c>
      <c r="D971" s="1">
        <v>200</v>
      </c>
      <c r="E971" s="1">
        <v>5</v>
      </c>
      <c r="F971" s="1">
        <v>30</v>
      </c>
      <c r="G971" s="14">
        <v>1</v>
      </c>
      <c r="H971" s="4">
        <v>28</v>
      </c>
      <c r="I971" s="1">
        <v>28</v>
      </c>
      <c r="J971" s="30">
        <v>0</v>
      </c>
      <c r="K971" s="67">
        <v>3.3528726361691898</v>
      </c>
      <c r="L971" s="8"/>
      <c r="P971">
        <f>Table135323316[[#This Row],[UB]]-Table135323316[[#This Row],[LB_swap]]</f>
        <v>0</v>
      </c>
      <c r="Q971">
        <f t="shared" si="15"/>
        <v>0</v>
      </c>
    </row>
    <row r="972" spans="2:17" x14ac:dyDescent="0.35">
      <c r="B972" s="71">
        <v>971</v>
      </c>
      <c r="C972" s="24" t="s">
        <v>982</v>
      </c>
      <c r="D972" s="1">
        <v>200</v>
      </c>
      <c r="E972" s="1">
        <v>5</v>
      </c>
      <c r="F972" s="1">
        <v>30</v>
      </c>
      <c r="G972" s="14">
        <v>2</v>
      </c>
      <c r="H972" s="4">
        <v>50</v>
      </c>
      <c r="I972" s="1">
        <v>50</v>
      </c>
      <c r="J972" s="30">
        <v>0</v>
      </c>
      <c r="K972" s="67">
        <v>11.389488862827401</v>
      </c>
      <c r="L972" s="8"/>
      <c r="P972">
        <f>Table135323316[[#This Row],[UB]]-Table135323316[[#This Row],[LB_swap]]</f>
        <v>0</v>
      </c>
      <c r="Q972">
        <f t="shared" si="15"/>
        <v>0</v>
      </c>
    </row>
    <row r="973" spans="2:17" x14ac:dyDescent="0.35">
      <c r="B973" s="71">
        <v>972</v>
      </c>
      <c r="C973" s="24" t="s">
        <v>983</v>
      </c>
      <c r="D973" s="1">
        <v>200</v>
      </c>
      <c r="E973" s="1">
        <v>5</v>
      </c>
      <c r="F973" s="1">
        <v>30</v>
      </c>
      <c r="G973" s="14">
        <v>2</v>
      </c>
      <c r="H973" s="4">
        <v>51</v>
      </c>
      <c r="I973" s="1">
        <v>51</v>
      </c>
      <c r="J973" s="30">
        <v>0</v>
      </c>
      <c r="K973" s="67">
        <v>6.0550513751804802</v>
      </c>
      <c r="L973" s="8"/>
      <c r="P973">
        <f>Table135323316[[#This Row],[UB]]-Table135323316[[#This Row],[LB_swap]]</f>
        <v>0</v>
      </c>
      <c r="Q973">
        <f t="shared" si="15"/>
        <v>0</v>
      </c>
    </row>
    <row r="974" spans="2:17" x14ac:dyDescent="0.35">
      <c r="B974" s="71">
        <v>973</v>
      </c>
      <c r="C974" s="24" t="s">
        <v>984</v>
      </c>
      <c r="D974" s="1">
        <v>200</v>
      </c>
      <c r="E974" s="1">
        <v>5</v>
      </c>
      <c r="F974" s="1">
        <v>30</v>
      </c>
      <c r="G974" s="14">
        <v>2</v>
      </c>
      <c r="H974" s="4">
        <v>54</v>
      </c>
      <c r="I974" s="1">
        <v>54</v>
      </c>
      <c r="J974" s="30">
        <v>0</v>
      </c>
      <c r="K974" s="67">
        <v>10.3705567233264</v>
      </c>
      <c r="L974" s="8"/>
      <c r="P974">
        <f>Table135323316[[#This Row],[UB]]-Table135323316[[#This Row],[LB_swap]]</f>
        <v>0</v>
      </c>
      <c r="Q974">
        <f t="shared" si="15"/>
        <v>0</v>
      </c>
    </row>
    <row r="975" spans="2:17" x14ac:dyDescent="0.35">
      <c r="B975" s="71">
        <v>974</v>
      </c>
      <c r="C975" s="24" t="s">
        <v>985</v>
      </c>
      <c r="D975" s="1">
        <v>200</v>
      </c>
      <c r="E975" s="1">
        <v>5</v>
      </c>
      <c r="F975" s="1">
        <v>30</v>
      </c>
      <c r="G975" s="14">
        <v>2</v>
      </c>
      <c r="H975" s="4">
        <v>53</v>
      </c>
      <c r="I975" s="1">
        <v>53</v>
      </c>
      <c r="J975" s="30">
        <v>0</v>
      </c>
      <c r="K975" s="67">
        <v>13.693099780008099</v>
      </c>
      <c r="L975" s="8"/>
      <c r="P975">
        <f>Table135323316[[#This Row],[UB]]-Table135323316[[#This Row],[LB_swap]]</f>
        <v>0</v>
      </c>
      <c r="Q975">
        <f t="shared" si="15"/>
        <v>0</v>
      </c>
    </row>
    <row r="976" spans="2:17" x14ac:dyDescent="0.35">
      <c r="B976" s="71">
        <v>975</v>
      </c>
      <c r="C976" s="24" t="s">
        <v>986</v>
      </c>
      <c r="D976" s="1">
        <v>200</v>
      </c>
      <c r="E976" s="1">
        <v>5</v>
      </c>
      <c r="F976" s="1">
        <v>30</v>
      </c>
      <c r="G976" s="14">
        <v>2</v>
      </c>
      <c r="H976" s="4">
        <v>51</v>
      </c>
      <c r="I976" s="1">
        <v>51</v>
      </c>
      <c r="J976" s="30">
        <v>0</v>
      </c>
      <c r="K976" s="67">
        <v>15.7580267861485</v>
      </c>
      <c r="L976" s="8"/>
      <c r="P976">
        <f>Table135323316[[#This Row],[UB]]-Table135323316[[#This Row],[LB_swap]]</f>
        <v>0</v>
      </c>
      <c r="Q976">
        <f t="shared" si="15"/>
        <v>0</v>
      </c>
    </row>
    <row r="977" spans="2:17" x14ac:dyDescent="0.35">
      <c r="B977" s="71">
        <v>976</v>
      </c>
      <c r="C977" s="24" t="s">
        <v>987</v>
      </c>
      <c r="D977" s="1">
        <v>200</v>
      </c>
      <c r="E977" s="1">
        <v>5</v>
      </c>
      <c r="F977" s="1">
        <v>30</v>
      </c>
      <c r="G977" s="14">
        <v>2</v>
      </c>
      <c r="H977" s="4">
        <v>52</v>
      </c>
      <c r="I977" s="1">
        <v>52</v>
      </c>
      <c r="J977" s="30">
        <v>0</v>
      </c>
      <c r="K977" s="67">
        <v>7.1622297577559904</v>
      </c>
      <c r="L977" s="8"/>
      <c r="P977">
        <f>Table135323316[[#This Row],[UB]]-Table135323316[[#This Row],[LB_swap]]</f>
        <v>0</v>
      </c>
      <c r="Q977">
        <f t="shared" si="15"/>
        <v>0</v>
      </c>
    </row>
    <row r="978" spans="2:17" x14ac:dyDescent="0.35">
      <c r="B978" s="71">
        <v>977</v>
      </c>
      <c r="C978" s="24" t="s">
        <v>988</v>
      </c>
      <c r="D978" s="1">
        <v>200</v>
      </c>
      <c r="E978" s="1">
        <v>5</v>
      </c>
      <c r="F978" s="1">
        <v>30</v>
      </c>
      <c r="G978" s="14">
        <v>2</v>
      </c>
      <c r="H978" s="4">
        <v>55</v>
      </c>
      <c r="I978" s="1">
        <v>55</v>
      </c>
      <c r="J978" s="30">
        <v>0</v>
      </c>
      <c r="K978" s="67">
        <v>26.392237698659301</v>
      </c>
      <c r="L978" s="8"/>
      <c r="P978">
        <f>Table135323316[[#This Row],[UB]]-Table135323316[[#This Row],[LB_swap]]</f>
        <v>0</v>
      </c>
      <c r="Q978">
        <f t="shared" si="15"/>
        <v>0</v>
      </c>
    </row>
    <row r="979" spans="2:17" x14ac:dyDescent="0.35">
      <c r="B979" s="71">
        <v>978</v>
      </c>
      <c r="C979" s="24" t="s">
        <v>989</v>
      </c>
      <c r="D979" s="1">
        <v>200</v>
      </c>
      <c r="E979" s="1">
        <v>5</v>
      </c>
      <c r="F979" s="1">
        <v>30</v>
      </c>
      <c r="G979" s="14">
        <v>2</v>
      </c>
      <c r="H979" s="4">
        <v>56</v>
      </c>
      <c r="I979" s="1">
        <v>56</v>
      </c>
      <c r="J979" s="30">
        <v>0</v>
      </c>
      <c r="K979" s="67">
        <v>17.442420206964002</v>
      </c>
      <c r="L979" s="8"/>
      <c r="P979">
        <f>Table135323316[[#This Row],[UB]]-Table135323316[[#This Row],[LB_swap]]</f>
        <v>0</v>
      </c>
      <c r="Q979">
        <f t="shared" si="15"/>
        <v>0</v>
      </c>
    </row>
    <row r="980" spans="2:17" x14ac:dyDescent="0.35">
      <c r="B980" s="71">
        <v>979</v>
      </c>
      <c r="C980" s="24" t="s">
        <v>990</v>
      </c>
      <c r="D980" s="1">
        <v>200</v>
      </c>
      <c r="E980" s="1">
        <v>5</v>
      </c>
      <c r="F980" s="1">
        <v>30</v>
      </c>
      <c r="G980" s="14">
        <v>2</v>
      </c>
      <c r="H980" s="4">
        <v>50</v>
      </c>
      <c r="I980" s="1">
        <v>50</v>
      </c>
      <c r="J980" s="30">
        <v>0</v>
      </c>
      <c r="K980" s="67">
        <v>31.2211908660829</v>
      </c>
      <c r="L980" s="8"/>
      <c r="P980">
        <f>Table135323316[[#This Row],[UB]]-Table135323316[[#This Row],[LB_swap]]</f>
        <v>0</v>
      </c>
      <c r="Q980">
        <f t="shared" si="15"/>
        <v>0</v>
      </c>
    </row>
    <row r="981" spans="2:17" x14ac:dyDescent="0.35">
      <c r="B981" s="71">
        <v>980</v>
      </c>
      <c r="C981" s="24" t="s">
        <v>991</v>
      </c>
      <c r="D981" s="1">
        <v>200</v>
      </c>
      <c r="E981" s="1">
        <v>5</v>
      </c>
      <c r="F981" s="1">
        <v>30</v>
      </c>
      <c r="G981" s="14">
        <v>2</v>
      </c>
      <c r="H981" s="4">
        <v>51</v>
      </c>
      <c r="I981" s="1">
        <v>51</v>
      </c>
      <c r="J981" s="30">
        <v>0</v>
      </c>
      <c r="K981" s="67">
        <v>29.544362381100601</v>
      </c>
      <c r="L981" s="8"/>
      <c r="P981">
        <f>Table135323316[[#This Row],[UB]]-Table135323316[[#This Row],[LB_swap]]</f>
        <v>0</v>
      </c>
      <c r="Q981">
        <f t="shared" si="15"/>
        <v>0</v>
      </c>
    </row>
    <row r="982" spans="2:17" x14ac:dyDescent="0.35">
      <c r="B982" s="71">
        <v>981</v>
      </c>
      <c r="C982" s="24" t="s">
        <v>992</v>
      </c>
      <c r="D982" s="1">
        <v>200</v>
      </c>
      <c r="E982" s="1">
        <v>5</v>
      </c>
      <c r="F982" s="1">
        <v>30</v>
      </c>
      <c r="G982" s="14">
        <v>4</v>
      </c>
      <c r="H982" s="4">
        <v>95</v>
      </c>
      <c r="I982" s="1">
        <v>94</v>
      </c>
      <c r="J982" s="30">
        <v>1.0638297872340399E-2</v>
      </c>
      <c r="K982" s="67">
        <v>600.34306650049905</v>
      </c>
      <c r="L982" s="8"/>
      <c r="P982">
        <f>Table135323316[[#This Row],[UB]]-Table135323316[[#This Row],[LB_swap]]</f>
        <v>1</v>
      </c>
      <c r="Q982">
        <f t="shared" si="15"/>
        <v>0</v>
      </c>
    </row>
    <row r="983" spans="2:17" x14ac:dyDescent="0.35">
      <c r="B983" s="71">
        <v>982</v>
      </c>
      <c r="C983" s="24" t="s">
        <v>993</v>
      </c>
      <c r="D983" s="1">
        <v>200</v>
      </c>
      <c r="E983" s="1">
        <v>5</v>
      </c>
      <c r="F983" s="1">
        <v>30</v>
      </c>
      <c r="G983" s="14">
        <v>4</v>
      </c>
      <c r="H983" s="4">
        <v>92</v>
      </c>
      <c r="I983" s="1">
        <v>91</v>
      </c>
      <c r="J983" s="30">
        <v>1.09890109890109E-2</v>
      </c>
      <c r="K983" s="67">
        <v>610.23242535628299</v>
      </c>
      <c r="L983" s="8"/>
      <c r="P983">
        <f>Table135323316[[#This Row],[UB]]-Table135323316[[#This Row],[LB_swap]]</f>
        <v>1</v>
      </c>
      <c r="Q983">
        <f t="shared" si="15"/>
        <v>0</v>
      </c>
    </row>
    <row r="984" spans="2:17" x14ac:dyDescent="0.35">
      <c r="B984" s="71">
        <v>983</v>
      </c>
      <c r="C984" s="24" t="s">
        <v>994</v>
      </c>
      <c r="D984" s="1">
        <v>200</v>
      </c>
      <c r="E984" s="1">
        <v>5</v>
      </c>
      <c r="F984" s="1">
        <v>30</v>
      </c>
      <c r="G984" s="14">
        <v>4</v>
      </c>
      <c r="H984" s="4">
        <v>89</v>
      </c>
      <c r="I984" s="1">
        <v>88</v>
      </c>
      <c r="J984" s="30">
        <v>1.13636363636363E-2</v>
      </c>
      <c r="K984" s="67">
        <v>600.42485512792996</v>
      </c>
      <c r="L984" s="8"/>
      <c r="P984">
        <f>Table135323316[[#This Row],[UB]]-Table135323316[[#This Row],[LB_swap]]</f>
        <v>1</v>
      </c>
      <c r="Q984">
        <f t="shared" si="15"/>
        <v>0</v>
      </c>
    </row>
    <row r="985" spans="2:17" x14ac:dyDescent="0.35">
      <c r="B985" s="71">
        <v>984</v>
      </c>
      <c r="C985" s="24" t="s">
        <v>995</v>
      </c>
      <c r="D985" s="1">
        <v>200</v>
      </c>
      <c r="E985" s="1">
        <v>5</v>
      </c>
      <c r="F985" s="1">
        <v>30</v>
      </c>
      <c r="G985" s="14">
        <v>4</v>
      </c>
      <c r="H985" s="4">
        <v>105</v>
      </c>
      <c r="I985" s="1">
        <v>102</v>
      </c>
      <c r="J985" s="30">
        <v>2.94117647058823E-2</v>
      </c>
      <c r="K985" s="67">
        <v>600.16768045350898</v>
      </c>
      <c r="L985" s="8"/>
      <c r="P985">
        <f>Table135323316[[#This Row],[UB]]-Table135323316[[#This Row],[LB_swap]]</f>
        <v>3</v>
      </c>
      <c r="Q985">
        <f t="shared" si="15"/>
        <v>1</v>
      </c>
    </row>
    <row r="986" spans="2:17" x14ac:dyDescent="0.35">
      <c r="B986" s="71">
        <v>985</v>
      </c>
      <c r="C986" s="24" t="s">
        <v>996</v>
      </c>
      <c r="D986" s="1">
        <v>200</v>
      </c>
      <c r="E986" s="1">
        <v>5</v>
      </c>
      <c r="F986" s="1">
        <v>30</v>
      </c>
      <c r="G986" s="14">
        <v>4</v>
      </c>
      <c r="H986" s="4">
        <v>87</v>
      </c>
      <c r="I986" s="1">
        <v>87</v>
      </c>
      <c r="J986" s="30">
        <v>0</v>
      </c>
      <c r="K986" s="67">
        <v>72.845936724916101</v>
      </c>
      <c r="L986" s="8"/>
      <c r="P986">
        <f>Table135323316[[#This Row],[UB]]-Table135323316[[#This Row],[LB_swap]]</f>
        <v>0</v>
      </c>
      <c r="Q986">
        <f t="shared" si="15"/>
        <v>0</v>
      </c>
    </row>
    <row r="987" spans="2:17" ht="15" thickBot="1" x14ac:dyDescent="0.4">
      <c r="B987" s="71">
        <v>986</v>
      </c>
      <c r="C987" s="24" t="s">
        <v>997</v>
      </c>
      <c r="D987" s="1">
        <v>200</v>
      </c>
      <c r="E987" s="1">
        <v>5</v>
      </c>
      <c r="F987" s="1">
        <v>30</v>
      </c>
      <c r="G987" s="14">
        <v>4</v>
      </c>
      <c r="H987" s="4">
        <v>100</v>
      </c>
      <c r="I987" s="1">
        <v>98</v>
      </c>
      <c r="J987" s="30">
        <v>2.0408163265306201E-2</v>
      </c>
      <c r="K987" s="67">
        <v>600.32406157441403</v>
      </c>
      <c r="L987" s="8"/>
      <c r="P987">
        <f>Table135323316[[#This Row],[UB]]-Table135323316[[#This Row],[LB_swap]]</f>
        <v>2</v>
      </c>
      <c r="Q987">
        <f t="shared" si="15"/>
        <v>0</v>
      </c>
    </row>
    <row r="988" spans="2:17" ht="16" thickBot="1" x14ac:dyDescent="0.4">
      <c r="B988" s="71">
        <v>987</v>
      </c>
      <c r="C988" s="24" t="s">
        <v>998</v>
      </c>
      <c r="D988" s="1">
        <v>200</v>
      </c>
      <c r="E988" s="1">
        <v>5</v>
      </c>
      <c r="F988" s="1">
        <v>30</v>
      </c>
      <c r="G988" s="14">
        <v>4</v>
      </c>
      <c r="H988" s="4">
        <v>90</v>
      </c>
      <c r="I988" s="1">
        <v>89</v>
      </c>
      <c r="J988" s="30">
        <v>1.12359550561797E-2</v>
      </c>
      <c r="K988" s="67">
        <v>611.18773625977303</v>
      </c>
      <c r="L988" s="8"/>
      <c r="M988" s="17" t="s">
        <v>191</v>
      </c>
      <c r="N988" s="18" t="s">
        <v>192</v>
      </c>
      <c r="O988" s="20" t="s">
        <v>193</v>
      </c>
      <c r="P988">
        <f>Table135323316[[#This Row],[UB]]-Table135323316[[#This Row],[LB_swap]]</f>
        <v>1</v>
      </c>
      <c r="Q988">
        <f t="shared" si="15"/>
        <v>0</v>
      </c>
    </row>
    <row r="989" spans="2:17" ht="19" thickBot="1" x14ac:dyDescent="0.5">
      <c r="B989" s="71">
        <v>988</v>
      </c>
      <c r="C989" s="24" t="s">
        <v>999</v>
      </c>
      <c r="D989" s="1">
        <v>200</v>
      </c>
      <c r="E989" s="1">
        <v>5</v>
      </c>
      <c r="F989" s="1">
        <v>30</v>
      </c>
      <c r="G989" s="14">
        <v>4</v>
      </c>
      <c r="H989" s="4">
        <v>91</v>
      </c>
      <c r="I989" s="1">
        <v>90</v>
      </c>
      <c r="J989" s="30">
        <v>1.1111111111111099E-2</v>
      </c>
      <c r="K989" s="67">
        <v>607.87209671549499</v>
      </c>
      <c r="L989" s="8"/>
      <c r="M989" s="7">
        <f>COUNTIF(J902:J991,"=0")</f>
        <v>65</v>
      </c>
      <c r="N989" s="29">
        <f>AVERAGE(J902:J991)</f>
        <v>3.7788420448736267E-3</v>
      </c>
      <c r="O989" s="111">
        <f>AVERAGE(K902:K991)</f>
        <v>185.09337513856585</v>
      </c>
      <c r="P989">
        <f>Table135323316[[#This Row],[UB]]-Table135323316[[#This Row],[LB_swap]]</f>
        <v>1</v>
      </c>
      <c r="Q989">
        <f t="shared" si="15"/>
        <v>0</v>
      </c>
    </row>
    <row r="990" spans="2:17" ht="19" thickBot="1" x14ac:dyDescent="0.5">
      <c r="B990" s="71">
        <v>989</v>
      </c>
      <c r="C990" s="24" t="s">
        <v>1000</v>
      </c>
      <c r="D990" s="1">
        <v>200</v>
      </c>
      <c r="E990" s="1">
        <v>5</v>
      </c>
      <c r="F990" s="1">
        <v>30</v>
      </c>
      <c r="G990" s="14">
        <v>4</v>
      </c>
      <c r="H990" s="4">
        <v>90</v>
      </c>
      <c r="I990" s="1">
        <v>89</v>
      </c>
      <c r="J990" s="30">
        <v>1.12359550561797E-2</v>
      </c>
      <c r="K990" s="67">
        <v>609.61761580407597</v>
      </c>
      <c r="L990" s="8"/>
      <c r="M990" s="7"/>
      <c r="N990" s="29">
        <f>AVERAGEIF(J902:J991,"&gt;0")</f>
        <v>1.3603831361545056E-2</v>
      </c>
      <c r="O990" s="112">
        <f>AVERAGEIF(J902:J991,"=0",K902:K991)</f>
        <v>24.20141595089089</v>
      </c>
      <c r="P990">
        <f>Table135323316[[#This Row],[UB]]-Table135323316[[#This Row],[LB_swap]]</f>
        <v>1</v>
      </c>
      <c r="Q990">
        <f t="shared" si="15"/>
        <v>0</v>
      </c>
    </row>
    <row r="991" spans="2:17" ht="19" thickBot="1" x14ac:dyDescent="0.5">
      <c r="B991" s="71">
        <v>990</v>
      </c>
      <c r="C991" s="25" t="s">
        <v>1001</v>
      </c>
      <c r="D991" s="15">
        <v>200</v>
      </c>
      <c r="E991" s="15">
        <v>5</v>
      </c>
      <c r="F991" s="15">
        <v>30</v>
      </c>
      <c r="G991" s="16">
        <v>4</v>
      </c>
      <c r="H991" s="6">
        <v>92</v>
      </c>
      <c r="I991" s="15">
        <v>92</v>
      </c>
      <c r="J991" s="57">
        <v>0</v>
      </c>
      <c r="K991" s="68">
        <v>56.6383682023733</v>
      </c>
      <c r="L991" s="8"/>
      <c r="M991" s="92" t="s">
        <v>197</v>
      </c>
      <c r="N991" s="93">
        <f>MAX(J902:J991)</f>
        <v>2.94117647058823E-2</v>
      </c>
      <c r="O991" s="113"/>
      <c r="P991">
        <f>Table135323316[[#This Row],[UB]]-Table135323316[[#This Row],[LB_swap]]</f>
        <v>0</v>
      </c>
      <c r="Q991">
        <f t="shared" si="15"/>
        <v>0</v>
      </c>
    </row>
    <row r="992" spans="2:17" x14ac:dyDescent="0.35">
      <c r="B992" s="71">
        <v>991</v>
      </c>
      <c r="C992" s="24" t="s">
        <v>1002</v>
      </c>
      <c r="D992" s="1">
        <v>200</v>
      </c>
      <c r="E992" s="1">
        <v>10</v>
      </c>
      <c r="F992" s="1">
        <v>10</v>
      </c>
      <c r="G992" s="14">
        <v>1</v>
      </c>
      <c r="H992" s="5">
        <v>30</v>
      </c>
      <c r="I992" s="12">
        <v>30</v>
      </c>
      <c r="J992" s="58">
        <v>0</v>
      </c>
      <c r="K992" s="66">
        <v>15.618250451982</v>
      </c>
      <c r="L992" s="8"/>
      <c r="P992">
        <f>Table135323316[[#This Row],[UB]]-Table135323316[[#This Row],[LB_swap]]</f>
        <v>0</v>
      </c>
      <c r="Q992">
        <f t="shared" si="15"/>
        <v>0</v>
      </c>
    </row>
    <row r="993" spans="2:17" x14ac:dyDescent="0.35">
      <c r="B993" s="71">
        <v>992</v>
      </c>
      <c r="C993" s="24" t="s">
        <v>1003</v>
      </c>
      <c r="D993" s="1">
        <v>200</v>
      </c>
      <c r="E993" s="1">
        <v>10</v>
      </c>
      <c r="F993" s="1">
        <v>10</v>
      </c>
      <c r="G993" s="14">
        <v>1</v>
      </c>
      <c r="H993" s="4">
        <v>25</v>
      </c>
      <c r="I993" s="1">
        <v>25</v>
      </c>
      <c r="J993" s="30">
        <v>0</v>
      </c>
      <c r="K993" s="67">
        <v>1.8586307559162301</v>
      </c>
      <c r="L993" s="8"/>
      <c r="P993">
        <f>Table135323316[[#This Row],[UB]]-Table135323316[[#This Row],[LB_swap]]</f>
        <v>0</v>
      </c>
      <c r="Q993">
        <f t="shared" si="15"/>
        <v>0</v>
      </c>
    </row>
    <row r="994" spans="2:17" x14ac:dyDescent="0.35">
      <c r="B994" s="71">
        <v>993</v>
      </c>
      <c r="C994" s="24" t="s">
        <v>1004</v>
      </c>
      <c r="D994" s="1">
        <v>200</v>
      </c>
      <c r="E994" s="1">
        <v>10</v>
      </c>
      <c r="F994" s="1">
        <v>10</v>
      </c>
      <c r="G994" s="14">
        <v>1</v>
      </c>
      <c r="H994" s="4">
        <v>27</v>
      </c>
      <c r="I994" s="1">
        <v>27</v>
      </c>
      <c r="J994" s="30">
        <v>0</v>
      </c>
      <c r="K994" s="67">
        <v>1.4676403515040799</v>
      </c>
      <c r="L994" s="8"/>
      <c r="P994">
        <f>Table135323316[[#This Row],[UB]]-Table135323316[[#This Row],[LB_swap]]</f>
        <v>0</v>
      </c>
      <c r="Q994">
        <f t="shared" si="15"/>
        <v>0</v>
      </c>
    </row>
    <row r="995" spans="2:17" x14ac:dyDescent="0.35">
      <c r="B995" s="71">
        <v>994</v>
      </c>
      <c r="C995" s="24" t="s">
        <v>1005</v>
      </c>
      <c r="D995" s="1">
        <v>200</v>
      </c>
      <c r="E995" s="1">
        <v>10</v>
      </c>
      <c r="F995" s="1">
        <v>10</v>
      </c>
      <c r="G995" s="14">
        <v>1</v>
      </c>
      <c r="H995" s="4">
        <v>28</v>
      </c>
      <c r="I995" s="1">
        <v>28</v>
      </c>
      <c r="J995" s="30">
        <v>0</v>
      </c>
      <c r="K995" s="67">
        <v>1.95980022102594</v>
      </c>
      <c r="L995" s="8"/>
      <c r="P995">
        <f>Table135323316[[#This Row],[UB]]-Table135323316[[#This Row],[LB_swap]]</f>
        <v>0</v>
      </c>
      <c r="Q995">
        <f t="shared" si="15"/>
        <v>0</v>
      </c>
    </row>
    <row r="996" spans="2:17" x14ac:dyDescent="0.35">
      <c r="B996" s="71">
        <v>995</v>
      </c>
      <c r="C996" s="24" t="s">
        <v>1006</v>
      </c>
      <c r="D996" s="1">
        <v>200</v>
      </c>
      <c r="E996" s="1">
        <v>10</v>
      </c>
      <c r="F996" s="1">
        <v>10</v>
      </c>
      <c r="G996" s="14">
        <v>1</v>
      </c>
      <c r="H996" s="4">
        <v>28</v>
      </c>
      <c r="I996" s="1">
        <v>28</v>
      </c>
      <c r="J996" s="30">
        <v>0</v>
      </c>
      <c r="K996" s="67">
        <v>2.3705920912325298</v>
      </c>
      <c r="L996" s="8"/>
      <c r="P996">
        <f>Table135323316[[#This Row],[UB]]-Table135323316[[#This Row],[LB_swap]]</f>
        <v>0</v>
      </c>
      <c r="Q996">
        <f t="shared" si="15"/>
        <v>0</v>
      </c>
    </row>
    <row r="997" spans="2:17" x14ac:dyDescent="0.35">
      <c r="B997" s="71">
        <v>996</v>
      </c>
      <c r="C997" s="24" t="s">
        <v>1007</v>
      </c>
      <c r="D997" s="1">
        <v>200</v>
      </c>
      <c r="E997" s="1">
        <v>10</v>
      </c>
      <c r="F997" s="1">
        <v>10</v>
      </c>
      <c r="G997" s="14">
        <v>1</v>
      </c>
      <c r="H997" s="4">
        <v>27</v>
      </c>
      <c r="I997" s="1">
        <v>27</v>
      </c>
      <c r="J997" s="30">
        <v>0</v>
      </c>
      <c r="K997" s="67">
        <v>2.2203411236405302</v>
      </c>
      <c r="L997" s="8"/>
      <c r="P997">
        <f>Table135323316[[#This Row],[UB]]-Table135323316[[#This Row],[LB_swap]]</f>
        <v>0</v>
      </c>
      <c r="Q997">
        <f t="shared" si="15"/>
        <v>0</v>
      </c>
    </row>
    <row r="998" spans="2:17" x14ac:dyDescent="0.35">
      <c r="B998" s="71">
        <v>997</v>
      </c>
      <c r="C998" s="24" t="s">
        <v>1008</v>
      </c>
      <c r="D998" s="1">
        <v>200</v>
      </c>
      <c r="E998" s="1">
        <v>10</v>
      </c>
      <c r="F998" s="1">
        <v>10</v>
      </c>
      <c r="G998" s="14">
        <v>1</v>
      </c>
      <c r="H998" s="4">
        <v>26</v>
      </c>
      <c r="I998" s="1">
        <v>26</v>
      </c>
      <c r="J998" s="30">
        <v>0</v>
      </c>
      <c r="K998" s="67">
        <v>0.988585975021123</v>
      </c>
      <c r="L998" s="8"/>
      <c r="P998">
        <f>Table135323316[[#This Row],[UB]]-Table135323316[[#This Row],[LB_swap]]</f>
        <v>0</v>
      </c>
      <c r="Q998">
        <f t="shared" si="15"/>
        <v>0</v>
      </c>
    </row>
    <row r="999" spans="2:17" x14ac:dyDescent="0.35">
      <c r="B999" s="71">
        <v>998</v>
      </c>
      <c r="C999" s="24" t="s">
        <v>1009</v>
      </c>
      <c r="D999" s="1">
        <v>200</v>
      </c>
      <c r="E999" s="1">
        <v>10</v>
      </c>
      <c r="F999" s="1">
        <v>10</v>
      </c>
      <c r="G999" s="14">
        <v>1</v>
      </c>
      <c r="H999" s="4">
        <v>27</v>
      </c>
      <c r="I999" s="1">
        <v>27</v>
      </c>
      <c r="J999" s="30">
        <v>0</v>
      </c>
      <c r="K999" s="67">
        <v>2.4834326673298999</v>
      </c>
      <c r="L999" s="8"/>
      <c r="P999">
        <f>Table135323316[[#This Row],[UB]]-Table135323316[[#This Row],[LB_swap]]</f>
        <v>0</v>
      </c>
      <c r="Q999">
        <f t="shared" si="15"/>
        <v>0</v>
      </c>
    </row>
    <row r="1000" spans="2:17" x14ac:dyDescent="0.35">
      <c r="B1000" s="71">
        <v>999</v>
      </c>
      <c r="C1000" s="24" t="s">
        <v>1010</v>
      </c>
      <c r="D1000" s="1">
        <v>200</v>
      </c>
      <c r="E1000" s="1">
        <v>10</v>
      </c>
      <c r="F1000" s="1">
        <v>10</v>
      </c>
      <c r="G1000" s="14">
        <v>1</v>
      </c>
      <c r="H1000" s="4">
        <v>29</v>
      </c>
      <c r="I1000" s="1">
        <v>29</v>
      </c>
      <c r="J1000" s="30">
        <v>0</v>
      </c>
      <c r="K1000" s="67">
        <v>2.1632467024028301</v>
      </c>
      <c r="L1000" s="8"/>
      <c r="P1000">
        <f>Table135323316[[#This Row],[UB]]-Table135323316[[#This Row],[LB_swap]]</f>
        <v>0</v>
      </c>
      <c r="Q1000">
        <f t="shared" si="15"/>
        <v>0</v>
      </c>
    </row>
    <row r="1001" spans="2:17" x14ac:dyDescent="0.35">
      <c r="B1001" s="71">
        <v>1000</v>
      </c>
      <c r="C1001" s="24" t="s">
        <v>1011</v>
      </c>
      <c r="D1001" s="1">
        <v>200</v>
      </c>
      <c r="E1001" s="1">
        <v>10</v>
      </c>
      <c r="F1001" s="1">
        <v>10</v>
      </c>
      <c r="G1001" s="14">
        <v>1</v>
      </c>
      <c r="H1001" s="4">
        <v>29</v>
      </c>
      <c r="I1001" s="1">
        <v>29</v>
      </c>
      <c r="J1001" s="30">
        <v>0</v>
      </c>
      <c r="K1001" s="67">
        <v>2.1850732024759001</v>
      </c>
      <c r="L1001" s="8"/>
      <c r="P1001">
        <f>Table135323316[[#This Row],[UB]]-Table135323316[[#This Row],[LB_swap]]</f>
        <v>0</v>
      </c>
      <c r="Q1001">
        <f t="shared" si="15"/>
        <v>0</v>
      </c>
    </row>
    <row r="1002" spans="2:17" x14ac:dyDescent="0.35">
      <c r="B1002" s="71">
        <v>1001</v>
      </c>
      <c r="C1002" s="24" t="s">
        <v>1012</v>
      </c>
      <c r="D1002" s="1">
        <v>200</v>
      </c>
      <c r="E1002" s="1">
        <v>10</v>
      </c>
      <c r="F1002" s="1">
        <v>10</v>
      </c>
      <c r="G1002" s="14">
        <v>2</v>
      </c>
      <c r="H1002" s="4">
        <v>53</v>
      </c>
      <c r="I1002" s="1">
        <v>53</v>
      </c>
      <c r="J1002" s="30">
        <v>0</v>
      </c>
      <c r="K1002" s="67">
        <v>11.8963027186691</v>
      </c>
      <c r="L1002" s="8"/>
      <c r="P1002">
        <f>Table135323316[[#This Row],[UB]]-Table135323316[[#This Row],[LB_swap]]</f>
        <v>0</v>
      </c>
      <c r="Q1002">
        <f t="shared" si="15"/>
        <v>0</v>
      </c>
    </row>
    <row r="1003" spans="2:17" x14ac:dyDescent="0.35">
      <c r="B1003" s="71">
        <v>1002</v>
      </c>
      <c r="C1003" s="24" t="s">
        <v>1013</v>
      </c>
      <c r="D1003" s="1">
        <v>200</v>
      </c>
      <c r="E1003" s="1">
        <v>10</v>
      </c>
      <c r="F1003" s="1">
        <v>10</v>
      </c>
      <c r="G1003" s="14">
        <v>2</v>
      </c>
      <c r="H1003" s="4">
        <v>51</v>
      </c>
      <c r="I1003" s="1">
        <v>51</v>
      </c>
      <c r="J1003" s="30">
        <v>0</v>
      </c>
      <c r="K1003" s="67">
        <v>15.9735736567527</v>
      </c>
      <c r="L1003" s="8"/>
      <c r="P1003">
        <f>Table135323316[[#This Row],[UB]]-Table135323316[[#This Row],[LB_swap]]</f>
        <v>0</v>
      </c>
      <c r="Q1003">
        <f t="shared" si="15"/>
        <v>0</v>
      </c>
    </row>
    <row r="1004" spans="2:17" x14ac:dyDescent="0.35">
      <c r="B1004" s="71">
        <v>1003</v>
      </c>
      <c r="C1004" s="24" t="s">
        <v>1014</v>
      </c>
      <c r="D1004" s="1">
        <v>200</v>
      </c>
      <c r="E1004" s="1">
        <v>10</v>
      </c>
      <c r="F1004" s="1">
        <v>10</v>
      </c>
      <c r="G1004" s="14">
        <v>2</v>
      </c>
      <c r="H1004" s="4">
        <v>51</v>
      </c>
      <c r="I1004" s="1">
        <v>51</v>
      </c>
      <c r="J1004" s="30">
        <v>0</v>
      </c>
      <c r="K1004" s="67">
        <v>10.516690088436</v>
      </c>
      <c r="L1004" s="8"/>
      <c r="P1004">
        <f>Table135323316[[#This Row],[UB]]-Table135323316[[#This Row],[LB_swap]]</f>
        <v>0</v>
      </c>
      <c r="Q1004">
        <f t="shared" si="15"/>
        <v>0</v>
      </c>
    </row>
    <row r="1005" spans="2:17" x14ac:dyDescent="0.35">
      <c r="B1005" s="71">
        <v>1004</v>
      </c>
      <c r="C1005" s="24" t="s">
        <v>1015</v>
      </c>
      <c r="D1005" s="1">
        <v>200</v>
      </c>
      <c r="E1005" s="1">
        <v>10</v>
      </c>
      <c r="F1005" s="1">
        <v>10</v>
      </c>
      <c r="G1005" s="14">
        <v>2</v>
      </c>
      <c r="H1005" s="4">
        <v>54</v>
      </c>
      <c r="I1005" s="1">
        <v>54</v>
      </c>
      <c r="J1005" s="30">
        <v>0</v>
      </c>
      <c r="K1005" s="67">
        <v>4.23515375517308</v>
      </c>
      <c r="L1005" s="8"/>
      <c r="P1005">
        <f>Table135323316[[#This Row],[UB]]-Table135323316[[#This Row],[LB_swap]]</f>
        <v>0</v>
      </c>
      <c r="Q1005">
        <f t="shared" si="15"/>
        <v>0</v>
      </c>
    </row>
    <row r="1006" spans="2:17" x14ac:dyDescent="0.35">
      <c r="B1006" s="71">
        <v>1005</v>
      </c>
      <c r="C1006" s="24" t="s">
        <v>1016</v>
      </c>
      <c r="D1006" s="1">
        <v>200</v>
      </c>
      <c r="E1006" s="1">
        <v>10</v>
      </c>
      <c r="F1006" s="1">
        <v>10</v>
      </c>
      <c r="G1006" s="14">
        <v>2</v>
      </c>
      <c r="H1006" s="4">
        <v>55</v>
      </c>
      <c r="I1006" s="1">
        <v>55</v>
      </c>
      <c r="J1006" s="30">
        <v>0</v>
      </c>
      <c r="K1006" s="67">
        <v>7.4353738073259503</v>
      </c>
      <c r="L1006" s="8"/>
      <c r="P1006">
        <f>Table135323316[[#This Row],[UB]]-Table135323316[[#This Row],[LB_swap]]</f>
        <v>0</v>
      </c>
      <c r="Q1006">
        <f t="shared" si="15"/>
        <v>0</v>
      </c>
    </row>
    <row r="1007" spans="2:17" x14ac:dyDescent="0.35">
      <c r="B1007" s="71">
        <v>1006</v>
      </c>
      <c r="C1007" s="24" t="s">
        <v>1017</v>
      </c>
      <c r="D1007" s="1">
        <v>200</v>
      </c>
      <c r="E1007" s="1">
        <v>10</v>
      </c>
      <c r="F1007" s="1">
        <v>10</v>
      </c>
      <c r="G1007" s="14">
        <v>2</v>
      </c>
      <c r="H1007" s="4">
        <v>53</v>
      </c>
      <c r="I1007" s="1">
        <v>53</v>
      </c>
      <c r="J1007" s="30">
        <v>0</v>
      </c>
      <c r="K1007" s="67">
        <v>13.2256808262318</v>
      </c>
      <c r="L1007" s="8"/>
      <c r="P1007">
        <f>Table135323316[[#This Row],[UB]]-Table135323316[[#This Row],[LB_swap]]</f>
        <v>0</v>
      </c>
      <c r="Q1007">
        <f t="shared" si="15"/>
        <v>0</v>
      </c>
    </row>
    <row r="1008" spans="2:17" x14ac:dyDescent="0.35">
      <c r="B1008" s="71">
        <v>1007</v>
      </c>
      <c r="C1008" s="24" t="s">
        <v>1018</v>
      </c>
      <c r="D1008" s="1">
        <v>200</v>
      </c>
      <c r="E1008" s="1">
        <v>10</v>
      </c>
      <c r="F1008" s="1">
        <v>10</v>
      </c>
      <c r="G1008" s="14">
        <v>2</v>
      </c>
      <c r="H1008" s="4">
        <v>50</v>
      </c>
      <c r="I1008" s="1">
        <v>50</v>
      </c>
      <c r="J1008" s="30">
        <v>0</v>
      </c>
      <c r="K1008" s="67">
        <v>8.6093447040766407</v>
      </c>
      <c r="L1008" s="8"/>
      <c r="P1008">
        <f>Table135323316[[#This Row],[UB]]-Table135323316[[#This Row],[LB_swap]]</f>
        <v>0</v>
      </c>
      <c r="Q1008">
        <f t="shared" si="15"/>
        <v>0</v>
      </c>
    </row>
    <row r="1009" spans="2:17" x14ac:dyDescent="0.35">
      <c r="B1009" s="71">
        <v>1008</v>
      </c>
      <c r="C1009" s="24" t="s">
        <v>1019</v>
      </c>
      <c r="D1009" s="1">
        <v>200</v>
      </c>
      <c r="E1009" s="1">
        <v>10</v>
      </c>
      <c r="F1009" s="1">
        <v>10</v>
      </c>
      <c r="G1009" s="14">
        <v>2</v>
      </c>
      <c r="H1009" s="4">
        <v>51</v>
      </c>
      <c r="I1009" s="1">
        <v>51</v>
      </c>
      <c r="J1009" s="30">
        <v>0</v>
      </c>
      <c r="K1009" s="67">
        <v>3.3351466432213699</v>
      </c>
      <c r="L1009" s="8"/>
      <c r="P1009">
        <f>Table135323316[[#This Row],[UB]]-Table135323316[[#This Row],[LB_swap]]</f>
        <v>0</v>
      </c>
      <c r="Q1009">
        <f t="shared" si="15"/>
        <v>0</v>
      </c>
    </row>
    <row r="1010" spans="2:17" x14ac:dyDescent="0.35">
      <c r="B1010" s="71">
        <v>1009</v>
      </c>
      <c r="C1010" s="24" t="s">
        <v>1020</v>
      </c>
      <c r="D1010" s="1">
        <v>200</v>
      </c>
      <c r="E1010" s="1">
        <v>10</v>
      </c>
      <c r="F1010" s="1">
        <v>10</v>
      </c>
      <c r="G1010" s="14">
        <v>2</v>
      </c>
      <c r="H1010" s="4">
        <v>50</v>
      </c>
      <c r="I1010" s="1">
        <v>50</v>
      </c>
      <c r="J1010" s="30">
        <v>0</v>
      </c>
      <c r="K1010" s="67">
        <v>7.7816535923629999</v>
      </c>
      <c r="L1010" s="8"/>
      <c r="P1010">
        <f>Table135323316[[#This Row],[UB]]-Table135323316[[#This Row],[LB_swap]]</f>
        <v>0</v>
      </c>
      <c r="Q1010">
        <f t="shared" si="15"/>
        <v>0</v>
      </c>
    </row>
    <row r="1011" spans="2:17" x14ac:dyDescent="0.35">
      <c r="B1011" s="71">
        <v>1010</v>
      </c>
      <c r="C1011" s="24" t="s">
        <v>1021</v>
      </c>
      <c r="D1011" s="1">
        <v>200</v>
      </c>
      <c r="E1011" s="1">
        <v>10</v>
      </c>
      <c r="F1011" s="1">
        <v>10</v>
      </c>
      <c r="G1011" s="14">
        <v>2</v>
      </c>
      <c r="H1011" s="4">
        <v>56</v>
      </c>
      <c r="I1011" s="1">
        <v>56</v>
      </c>
      <c r="J1011" s="30">
        <v>0</v>
      </c>
      <c r="K1011" s="67">
        <v>32.799200857058104</v>
      </c>
      <c r="L1011" s="8"/>
      <c r="P1011">
        <f>Table135323316[[#This Row],[UB]]-Table135323316[[#This Row],[LB_swap]]</f>
        <v>0</v>
      </c>
      <c r="Q1011">
        <f t="shared" si="15"/>
        <v>0</v>
      </c>
    </row>
    <row r="1012" spans="2:17" x14ac:dyDescent="0.35">
      <c r="B1012" s="71">
        <v>1011</v>
      </c>
      <c r="C1012" s="24" t="s">
        <v>1022</v>
      </c>
      <c r="D1012" s="1">
        <v>200</v>
      </c>
      <c r="E1012" s="1">
        <v>10</v>
      </c>
      <c r="F1012" s="1">
        <v>10</v>
      </c>
      <c r="G1012" s="14">
        <v>4</v>
      </c>
      <c r="H1012" s="4">
        <v>93</v>
      </c>
      <c r="I1012" s="1">
        <v>93</v>
      </c>
      <c r="J1012" s="30">
        <v>0</v>
      </c>
      <c r="K1012" s="67">
        <v>311.97100431472001</v>
      </c>
      <c r="L1012" s="8"/>
      <c r="P1012">
        <f>Table135323316[[#This Row],[UB]]-Table135323316[[#This Row],[LB_swap]]</f>
        <v>0</v>
      </c>
      <c r="Q1012">
        <f t="shared" si="15"/>
        <v>0</v>
      </c>
    </row>
    <row r="1013" spans="2:17" x14ac:dyDescent="0.35">
      <c r="B1013" s="71">
        <v>1012</v>
      </c>
      <c r="C1013" s="24" t="s">
        <v>1023</v>
      </c>
      <c r="D1013" s="1">
        <v>200</v>
      </c>
      <c r="E1013" s="1">
        <v>10</v>
      </c>
      <c r="F1013" s="1">
        <v>10</v>
      </c>
      <c r="G1013" s="14">
        <v>4</v>
      </c>
      <c r="H1013" s="4">
        <v>94</v>
      </c>
      <c r="I1013" s="1">
        <v>93</v>
      </c>
      <c r="J1013" s="30">
        <v>1.0752688172042999E-2</v>
      </c>
      <c r="K1013" s="67">
        <v>616.30619048699702</v>
      </c>
      <c r="L1013" s="8"/>
      <c r="P1013">
        <f>Table135323316[[#This Row],[UB]]-Table135323316[[#This Row],[LB_swap]]</f>
        <v>1</v>
      </c>
      <c r="Q1013">
        <f t="shared" si="15"/>
        <v>0</v>
      </c>
    </row>
    <row r="1014" spans="2:17" x14ac:dyDescent="0.35">
      <c r="B1014" s="71">
        <v>1013</v>
      </c>
      <c r="C1014" s="24" t="s">
        <v>1024</v>
      </c>
      <c r="D1014" s="1">
        <v>200</v>
      </c>
      <c r="E1014" s="1">
        <v>10</v>
      </c>
      <c r="F1014" s="1">
        <v>10</v>
      </c>
      <c r="G1014" s="14">
        <v>4</v>
      </c>
      <c r="H1014" s="4">
        <v>94</v>
      </c>
      <c r="I1014" s="1">
        <v>94</v>
      </c>
      <c r="J1014" s="30">
        <v>0</v>
      </c>
      <c r="K1014" s="67">
        <v>28.1004341039806</v>
      </c>
      <c r="L1014" s="8"/>
      <c r="P1014">
        <f>Table135323316[[#This Row],[UB]]-Table135323316[[#This Row],[LB_swap]]</f>
        <v>0</v>
      </c>
      <c r="Q1014">
        <f t="shared" si="15"/>
        <v>0</v>
      </c>
    </row>
    <row r="1015" spans="2:17" x14ac:dyDescent="0.35">
      <c r="B1015" s="71">
        <v>1014</v>
      </c>
      <c r="C1015" s="24" t="s">
        <v>1025</v>
      </c>
      <c r="D1015" s="1">
        <v>200</v>
      </c>
      <c r="E1015" s="1">
        <v>10</v>
      </c>
      <c r="F1015" s="1">
        <v>10</v>
      </c>
      <c r="G1015" s="14">
        <v>4</v>
      </c>
      <c r="H1015" s="4">
        <v>92</v>
      </c>
      <c r="I1015" s="1">
        <v>92</v>
      </c>
      <c r="J1015" s="30">
        <v>0</v>
      </c>
      <c r="K1015" s="67">
        <v>139.551433300599</v>
      </c>
      <c r="L1015" s="8"/>
      <c r="P1015">
        <f>Table135323316[[#This Row],[UB]]-Table135323316[[#This Row],[LB_swap]]</f>
        <v>0</v>
      </c>
      <c r="Q1015">
        <f t="shared" si="15"/>
        <v>0</v>
      </c>
    </row>
    <row r="1016" spans="2:17" x14ac:dyDescent="0.35">
      <c r="B1016" s="71">
        <v>1015</v>
      </c>
      <c r="C1016" s="24" t="s">
        <v>1026</v>
      </c>
      <c r="D1016" s="1">
        <v>200</v>
      </c>
      <c r="E1016" s="1">
        <v>10</v>
      </c>
      <c r="F1016" s="1">
        <v>10</v>
      </c>
      <c r="G1016" s="14">
        <v>4</v>
      </c>
      <c r="H1016" s="4">
        <v>94</v>
      </c>
      <c r="I1016" s="1">
        <v>94</v>
      </c>
      <c r="J1016" s="30">
        <v>0</v>
      </c>
      <c r="K1016" s="67">
        <v>231.43478338234101</v>
      </c>
      <c r="L1016" s="8"/>
      <c r="P1016">
        <f>Table135323316[[#This Row],[UB]]-Table135323316[[#This Row],[LB_swap]]</f>
        <v>0</v>
      </c>
      <c r="Q1016">
        <f t="shared" si="15"/>
        <v>0</v>
      </c>
    </row>
    <row r="1017" spans="2:17" x14ac:dyDescent="0.35">
      <c r="B1017" s="71">
        <v>1016</v>
      </c>
      <c r="C1017" s="24" t="s">
        <v>1027</v>
      </c>
      <c r="D1017" s="1">
        <v>200</v>
      </c>
      <c r="E1017" s="1">
        <v>10</v>
      </c>
      <c r="F1017" s="1">
        <v>10</v>
      </c>
      <c r="G1017" s="14">
        <v>4</v>
      </c>
      <c r="H1017" s="4">
        <v>97</v>
      </c>
      <c r="I1017" s="1">
        <v>96</v>
      </c>
      <c r="J1017" s="30">
        <v>1.04166666666683E-2</v>
      </c>
      <c r="K1017" s="67">
        <v>600.147020353004</v>
      </c>
      <c r="L1017" s="8"/>
      <c r="P1017">
        <f>Table135323316[[#This Row],[UB]]-Table135323316[[#This Row],[LB_swap]]</f>
        <v>1</v>
      </c>
      <c r="Q1017">
        <f t="shared" si="15"/>
        <v>0</v>
      </c>
    </row>
    <row r="1018" spans="2:17" x14ac:dyDescent="0.35">
      <c r="B1018" s="71">
        <v>1017</v>
      </c>
      <c r="C1018" s="24" t="s">
        <v>1028</v>
      </c>
      <c r="D1018" s="1">
        <v>200</v>
      </c>
      <c r="E1018" s="1">
        <v>10</v>
      </c>
      <c r="F1018" s="1">
        <v>10</v>
      </c>
      <c r="G1018" s="14">
        <v>4</v>
      </c>
      <c r="H1018" s="4">
        <v>88</v>
      </c>
      <c r="I1018" s="1">
        <v>88</v>
      </c>
      <c r="J1018" s="30">
        <v>0</v>
      </c>
      <c r="K1018" s="67">
        <v>51.412044644355703</v>
      </c>
      <c r="L1018" s="8"/>
      <c r="P1018">
        <f>Table135323316[[#This Row],[UB]]-Table135323316[[#This Row],[LB_swap]]</f>
        <v>0</v>
      </c>
      <c r="Q1018">
        <f t="shared" si="15"/>
        <v>0</v>
      </c>
    </row>
    <row r="1019" spans="2:17" x14ac:dyDescent="0.35">
      <c r="B1019" s="71">
        <v>1018</v>
      </c>
      <c r="C1019" s="24" t="s">
        <v>1029</v>
      </c>
      <c r="D1019" s="1">
        <v>200</v>
      </c>
      <c r="E1019" s="1">
        <v>10</v>
      </c>
      <c r="F1019" s="1">
        <v>10</v>
      </c>
      <c r="G1019" s="14">
        <v>4</v>
      </c>
      <c r="H1019" s="4">
        <v>92</v>
      </c>
      <c r="I1019" s="1">
        <v>91</v>
      </c>
      <c r="J1019" s="30">
        <v>1.09890109890109E-2</v>
      </c>
      <c r="K1019" s="67">
        <v>622.44685079529802</v>
      </c>
      <c r="L1019" s="8"/>
      <c r="P1019">
        <f>Table135323316[[#This Row],[UB]]-Table135323316[[#This Row],[LB_swap]]</f>
        <v>1</v>
      </c>
      <c r="Q1019">
        <f t="shared" si="15"/>
        <v>0</v>
      </c>
    </row>
    <row r="1020" spans="2:17" x14ac:dyDescent="0.35">
      <c r="B1020" s="71">
        <v>1019</v>
      </c>
      <c r="C1020" s="24" t="s">
        <v>1030</v>
      </c>
      <c r="D1020" s="1">
        <v>200</v>
      </c>
      <c r="E1020" s="1">
        <v>10</v>
      </c>
      <c r="F1020" s="1">
        <v>10</v>
      </c>
      <c r="G1020" s="14">
        <v>4</v>
      </c>
      <c r="H1020" s="4">
        <v>96</v>
      </c>
      <c r="I1020" s="1">
        <v>96</v>
      </c>
      <c r="J1020" s="30">
        <v>0</v>
      </c>
      <c r="K1020" s="67">
        <v>76.404222449287701</v>
      </c>
      <c r="L1020" s="8"/>
      <c r="P1020">
        <f>Table135323316[[#This Row],[UB]]-Table135323316[[#This Row],[LB_swap]]</f>
        <v>0</v>
      </c>
      <c r="Q1020">
        <f t="shared" si="15"/>
        <v>0</v>
      </c>
    </row>
    <row r="1021" spans="2:17" x14ac:dyDescent="0.35">
      <c r="B1021" s="71">
        <v>1020</v>
      </c>
      <c r="C1021" s="24" t="s">
        <v>1031</v>
      </c>
      <c r="D1021" s="1">
        <v>200</v>
      </c>
      <c r="E1021" s="1">
        <v>10</v>
      </c>
      <c r="F1021" s="1">
        <v>10</v>
      </c>
      <c r="G1021" s="14">
        <v>4</v>
      </c>
      <c r="H1021" s="4">
        <v>91</v>
      </c>
      <c r="I1021" s="1">
        <v>90</v>
      </c>
      <c r="J1021" s="30">
        <v>1.1111111111111099E-2</v>
      </c>
      <c r="K1021" s="67">
        <v>620.86932432837705</v>
      </c>
      <c r="L1021" s="8"/>
      <c r="P1021">
        <f>Table135323316[[#This Row],[UB]]-Table135323316[[#This Row],[LB_swap]]</f>
        <v>1</v>
      </c>
      <c r="Q1021">
        <f t="shared" si="15"/>
        <v>0</v>
      </c>
    </row>
    <row r="1022" spans="2:17" x14ac:dyDescent="0.35">
      <c r="B1022" s="71">
        <v>1021</v>
      </c>
      <c r="C1022" s="24" t="s">
        <v>1032</v>
      </c>
      <c r="D1022" s="1">
        <v>200</v>
      </c>
      <c r="E1022" s="1">
        <v>10</v>
      </c>
      <c r="F1022" s="1">
        <v>20</v>
      </c>
      <c r="G1022" s="14">
        <v>1</v>
      </c>
      <c r="H1022" s="4">
        <v>27</v>
      </c>
      <c r="I1022" s="1">
        <v>27</v>
      </c>
      <c r="J1022" s="30">
        <v>0</v>
      </c>
      <c r="K1022" s="67">
        <v>7.6544372271746397</v>
      </c>
      <c r="L1022" s="8"/>
      <c r="P1022">
        <f>Table135323316[[#This Row],[UB]]-Table135323316[[#This Row],[LB_swap]]</f>
        <v>0</v>
      </c>
      <c r="Q1022">
        <f t="shared" si="15"/>
        <v>0</v>
      </c>
    </row>
    <row r="1023" spans="2:17" x14ac:dyDescent="0.35">
      <c r="B1023" s="71">
        <v>1022</v>
      </c>
      <c r="C1023" s="24" t="s">
        <v>1033</v>
      </c>
      <c r="D1023" s="1">
        <v>200</v>
      </c>
      <c r="E1023" s="1">
        <v>10</v>
      </c>
      <c r="F1023" s="1">
        <v>20</v>
      </c>
      <c r="G1023" s="14">
        <v>1</v>
      </c>
      <c r="H1023" s="4">
        <v>26</v>
      </c>
      <c r="I1023" s="1">
        <v>26</v>
      </c>
      <c r="J1023" s="30">
        <v>0</v>
      </c>
      <c r="K1023" s="67">
        <v>3.1048014834523201</v>
      </c>
      <c r="L1023" s="8"/>
      <c r="P1023">
        <f>Table135323316[[#This Row],[UB]]-Table135323316[[#This Row],[LB_swap]]</f>
        <v>0</v>
      </c>
      <c r="Q1023">
        <f t="shared" si="15"/>
        <v>0</v>
      </c>
    </row>
    <row r="1024" spans="2:17" x14ac:dyDescent="0.35">
      <c r="B1024" s="71">
        <v>1023</v>
      </c>
      <c r="C1024" s="24" t="s">
        <v>1034</v>
      </c>
      <c r="D1024" s="1">
        <v>200</v>
      </c>
      <c r="E1024" s="1">
        <v>10</v>
      </c>
      <c r="F1024" s="1">
        <v>20</v>
      </c>
      <c r="G1024" s="14">
        <v>1</v>
      </c>
      <c r="H1024" s="4">
        <v>25</v>
      </c>
      <c r="I1024" s="1">
        <v>25</v>
      </c>
      <c r="J1024" s="30">
        <v>0</v>
      </c>
      <c r="K1024" s="67">
        <v>3.0978879649192002</v>
      </c>
      <c r="L1024" s="8"/>
      <c r="P1024">
        <f>Table135323316[[#This Row],[UB]]-Table135323316[[#This Row],[LB_swap]]</f>
        <v>0</v>
      </c>
      <c r="Q1024">
        <f t="shared" si="15"/>
        <v>0</v>
      </c>
    </row>
    <row r="1025" spans="2:17" x14ac:dyDescent="0.35">
      <c r="B1025" s="71">
        <v>1024</v>
      </c>
      <c r="C1025" s="24" t="s">
        <v>1035</v>
      </c>
      <c r="D1025" s="1">
        <v>200</v>
      </c>
      <c r="E1025" s="1">
        <v>10</v>
      </c>
      <c r="F1025" s="1">
        <v>20</v>
      </c>
      <c r="G1025" s="14">
        <v>1</v>
      </c>
      <c r="H1025" s="4">
        <v>27</v>
      </c>
      <c r="I1025" s="1">
        <v>27</v>
      </c>
      <c r="J1025" s="30">
        <v>0</v>
      </c>
      <c r="K1025" s="67">
        <v>2.3367697726935099</v>
      </c>
      <c r="L1025" s="8"/>
      <c r="P1025">
        <f>Table135323316[[#This Row],[UB]]-Table135323316[[#This Row],[LB_swap]]</f>
        <v>0</v>
      </c>
      <c r="Q1025">
        <f t="shared" si="15"/>
        <v>0</v>
      </c>
    </row>
    <row r="1026" spans="2:17" x14ac:dyDescent="0.35">
      <c r="B1026" s="71">
        <v>1025</v>
      </c>
      <c r="C1026" s="24" t="s">
        <v>1036</v>
      </c>
      <c r="D1026" s="1">
        <v>200</v>
      </c>
      <c r="E1026" s="1">
        <v>10</v>
      </c>
      <c r="F1026" s="1">
        <v>20</v>
      </c>
      <c r="G1026" s="14">
        <v>1</v>
      </c>
      <c r="H1026" s="4">
        <v>26</v>
      </c>
      <c r="I1026" s="1">
        <v>26</v>
      </c>
      <c r="J1026" s="30">
        <v>0</v>
      </c>
      <c r="K1026" s="67">
        <v>3.4476508237421499</v>
      </c>
      <c r="L1026" s="8"/>
      <c r="P1026">
        <f>Table135323316[[#This Row],[UB]]-Table135323316[[#This Row],[LB_swap]]</f>
        <v>0</v>
      </c>
      <c r="Q1026">
        <f t="shared" si="15"/>
        <v>0</v>
      </c>
    </row>
    <row r="1027" spans="2:17" x14ac:dyDescent="0.35">
      <c r="B1027" s="71">
        <v>1026</v>
      </c>
      <c r="C1027" s="24" t="s">
        <v>1037</v>
      </c>
      <c r="D1027" s="1">
        <v>200</v>
      </c>
      <c r="E1027" s="1">
        <v>10</v>
      </c>
      <c r="F1027" s="1">
        <v>20</v>
      </c>
      <c r="G1027" s="14">
        <v>1</v>
      </c>
      <c r="H1027" s="4">
        <v>26</v>
      </c>
      <c r="I1027" s="1">
        <v>26</v>
      </c>
      <c r="J1027" s="30">
        <v>0</v>
      </c>
      <c r="K1027" s="67">
        <v>2.6368624493479702</v>
      </c>
      <c r="L1027" s="8"/>
      <c r="P1027">
        <f>Table135323316[[#This Row],[UB]]-Table135323316[[#This Row],[LB_swap]]</f>
        <v>0</v>
      </c>
      <c r="Q1027">
        <f t="shared" ref="Q1027:Q1081" si="16">IF(P1027&gt;2,1,0)</f>
        <v>0</v>
      </c>
    </row>
    <row r="1028" spans="2:17" x14ac:dyDescent="0.35">
      <c r="B1028" s="71">
        <v>1027</v>
      </c>
      <c r="C1028" s="24" t="s">
        <v>1038</v>
      </c>
      <c r="D1028" s="1">
        <v>200</v>
      </c>
      <c r="E1028" s="1">
        <v>10</v>
      </c>
      <c r="F1028" s="1">
        <v>20</v>
      </c>
      <c r="G1028" s="14">
        <v>1</v>
      </c>
      <c r="H1028" s="4">
        <v>28</v>
      </c>
      <c r="I1028" s="1">
        <v>28</v>
      </c>
      <c r="J1028" s="30">
        <v>0</v>
      </c>
      <c r="K1028" s="67">
        <v>3.13300624862313</v>
      </c>
      <c r="L1028" s="8"/>
      <c r="P1028">
        <f>Table135323316[[#This Row],[UB]]-Table135323316[[#This Row],[LB_swap]]</f>
        <v>0</v>
      </c>
      <c r="Q1028">
        <f t="shared" si="16"/>
        <v>0</v>
      </c>
    </row>
    <row r="1029" spans="2:17" x14ac:dyDescent="0.35">
      <c r="B1029" s="71">
        <v>1028</v>
      </c>
      <c r="C1029" s="24" t="s">
        <v>1039</v>
      </c>
      <c r="D1029" s="1">
        <v>200</v>
      </c>
      <c r="E1029" s="1">
        <v>10</v>
      </c>
      <c r="F1029" s="1">
        <v>20</v>
      </c>
      <c r="G1029" s="14">
        <v>1</v>
      </c>
      <c r="H1029" s="4">
        <v>27</v>
      </c>
      <c r="I1029" s="1">
        <v>27</v>
      </c>
      <c r="J1029" s="30">
        <v>0</v>
      </c>
      <c r="K1029" s="67">
        <v>4.3462879769503999</v>
      </c>
      <c r="L1029" s="8"/>
      <c r="P1029">
        <f>Table135323316[[#This Row],[UB]]-Table135323316[[#This Row],[LB_swap]]</f>
        <v>0</v>
      </c>
      <c r="Q1029">
        <f t="shared" si="16"/>
        <v>0</v>
      </c>
    </row>
    <row r="1030" spans="2:17" x14ac:dyDescent="0.35">
      <c r="B1030" s="71">
        <v>1029</v>
      </c>
      <c r="C1030" s="24" t="s">
        <v>1040</v>
      </c>
      <c r="D1030" s="1">
        <v>200</v>
      </c>
      <c r="E1030" s="1">
        <v>10</v>
      </c>
      <c r="F1030" s="1">
        <v>20</v>
      </c>
      <c r="G1030" s="14">
        <v>1</v>
      </c>
      <c r="H1030" s="4">
        <v>26</v>
      </c>
      <c r="I1030" s="1">
        <v>26</v>
      </c>
      <c r="J1030" s="30">
        <v>0</v>
      </c>
      <c r="K1030" s="67">
        <v>2.5567395184189001</v>
      </c>
      <c r="L1030" s="8"/>
      <c r="P1030">
        <f>Table135323316[[#This Row],[UB]]-Table135323316[[#This Row],[LB_swap]]</f>
        <v>0</v>
      </c>
      <c r="Q1030">
        <f t="shared" si="16"/>
        <v>0</v>
      </c>
    </row>
    <row r="1031" spans="2:17" x14ac:dyDescent="0.35">
      <c r="B1031" s="71">
        <v>1030</v>
      </c>
      <c r="C1031" s="24" t="s">
        <v>1041</v>
      </c>
      <c r="D1031" s="1">
        <v>200</v>
      </c>
      <c r="E1031" s="1">
        <v>10</v>
      </c>
      <c r="F1031" s="1">
        <v>20</v>
      </c>
      <c r="G1031" s="14">
        <v>1</v>
      </c>
      <c r="H1031" s="4">
        <v>26</v>
      </c>
      <c r="I1031" s="1">
        <v>26</v>
      </c>
      <c r="J1031" s="30">
        <v>0</v>
      </c>
      <c r="K1031" s="67">
        <v>1.3072305228561101</v>
      </c>
      <c r="L1031" s="8"/>
      <c r="P1031">
        <f>Table135323316[[#This Row],[UB]]-Table135323316[[#This Row],[LB_swap]]</f>
        <v>0</v>
      </c>
      <c r="Q1031">
        <f t="shared" si="16"/>
        <v>0</v>
      </c>
    </row>
    <row r="1032" spans="2:17" x14ac:dyDescent="0.35">
      <c r="B1032" s="71">
        <v>1031</v>
      </c>
      <c r="C1032" s="24" t="s">
        <v>1042</v>
      </c>
      <c r="D1032" s="1">
        <v>200</v>
      </c>
      <c r="E1032" s="1">
        <v>10</v>
      </c>
      <c r="F1032" s="1">
        <v>20</v>
      </c>
      <c r="G1032" s="14">
        <v>2</v>
      </c>
      <c r="H1032" s="4">
        <v>52</v>
      </c>
      <c r="I1032" s="1">
        <v>52</v>
      </c>
      <c r="J1032" s="30">
        <v>0</v>
      </c>
      <c r="K1032" s="67">
        <v>19.681921932846301</v>
      </c>
      <c r="L1032" s="8"/>
      <c r="P1032">
        <f>Table135323316[[#This Row],[UB]]-Table135323316[[#This Row],[LB_swap]]</f>
        <v>0</v>
      </c>
      <c r="Q1032">
        <f t="shared" si="16"/>
        <v>0</v>
      </c>
    </row>
    <row r="1033" spans="2:17" x14ac:dyDescent="0.35">
      <c r="B1033" s="71">
        <v>1032</v>
      </c>
      <c r="C1033" s="24" t="s">
        <v>1043</v>
      </c>
      <c r="D1033" s="1">
        <v>200</v>
      </c>
      <c r="E1033" s="1">
        <v>10</v>
      </c>
      <c r="F1033" s="1">
        <v>20</v>
      </c>
      <c r="G1033" s="14">
        <v>2</v>
      </c>
      <c r="H1033" s="4">
        <v>51</v>
      </c>
      <c r="I1033" s="1">
        <v>51</v>
      </c>
      <c r="J1033" s="30">
        <v>0</v>
      </c>
      <c r="K1033" s="67">
        <v>27.278014328330698</v>
      </c>
      <c r="L1033" s="8"/>
      <c r="P1033">
        <f>Table135323316[[#This Row],[UB]]-Table135323316[[#This Row],[LB_swap]]</f>
        <v>0</v>
      </c>
      <c r="Q1033">
        <f t="shared" si="16"/>
        <v>0</v>
      </c>
    </row>
    <row r="1034" spans="2:17" x14ac:dyDescent="0.35">
      <c r="B1034" s="71">
        <v>1033</v>
      </c>
      <c r="C1034" s="24" t="s">
        <v>1044</v>
      </c>
      <c r="D1034" s="1">
        <v>200</v>
      </c>
      <c r="E1034" s="1">
        <v>10</v>
      </c>
      <c r="F1034" s="1">
        <v>20</v>
      </c>
      <c r="G1034" s="14">
        <v>2</v>
      </c>
      <c r="H1034" s="4">
        <v>51</v>
      </c>
      <c r="I1034" s="1">
        <v>51</v>
      </c>
      <c r="J1034" s="30">
        <v>0</v>
      </c>
      <c r="K1034" s="67">
        <v>6.5197807680815396</v>
      </c>
      <c r="L1034" s="8"/>
      <c r="P1034">
        <f>Table135323316[[#This Row],[UB]]-Table135323316[[#This Row],[LB_swap]]</f>
        <v>0</v>
      </c>
      <c r="Q1034">
        <f t="shared" si="16"/>
        <v>0</v>
      </c>
    </row>
    <row r="1035" spans="2:17" x14ac:dyDescent="0.35">
      <c r="B1035" s="71">
        <v>1034</v>
      </c>
      <c r="C1035" s="24" t="s">
        <v>1045</v>
      </c>
      <c r="D1035" s="1">
        <v>200</v>
      </c>
      <c r="E1035" s="1">
        <v>10</v>
      </c>
      <c r="F1035" s="1">
        <v>20</v>
      </c>
      <c r="G1035" s="14">
        <v>2</v>
      </c>
      <c r="H1035" s="4">
        <v>49</v>
      </c>
      <c r="I1035" s="1">
        <v>49</v>
      </c>
      <c r="J1035" s="30">
        <v>0</v>
      </c>
      <c r="K1035" s="67">
        <v>15.369341585785101</v>
      </c>
      <c r="L1035" s="8"/>
      <c r="P1035">
        <f>Table135323316[[#This Row],[UB]]-Table135323316[[#This Row],[LB_swap]]</f>
        <v>0</v>
      </c>
      <c r="Q1035">
        <f t="shared" si="16"/>
        <v>0</v>
      </c>
    </row>
    <row r="1036" spans="2:17" x14ac:dyDescent="0.35">
      <c r="B1036" s="71">
        <v>1035</v>
      </c>
      <c r="C1036" s="24" t="s">
        <v>1046</v>
      </c>
      <c r="D1036" s="1">
        <v>200</v>
      </c>
      <c r="E1036" s="1">
        <v>10</v>
      </c>
      <c r="F1036" s="1">
        <v>20</v>
      </c>
      <c r="G1036" s="14">
        <v>2</v>
      </c>
      <c r="H1036" s="4">
        <v>54</v>
      </c>
      <c r="I1036" s="1">
        <v>54</v>
      </c>
      <c r="J1036" s="30">
        <v>0</v>
      </c>
      <c r="K1036" s="67">
        <v>34.236835772171602</v>
      </c>
      <c r="L1036" s="8"/>
      <c r="P1036">
        <f>Table135323316[[#This Row],[UB]]-Table135323316[[#This Row],[LB_swap]]</f>
        <v>0</v>
      </c>
      <c r="Q1036">
        <f t="shared" si="16"/>
        <v>0</v>
      </c>
    </row>
    <row r="1037" spans="2:17" x14ac:dyDescent="0.35">
      <c r="B1037" s="71">
        <v>1036</v>
      </c>
      <c r="C1037" s="24" t="s">
        <v>1047</v>
      </c>
      <c r="D1037" s="1">
        <v>200</v>
      </c>
      <c r="E1037" s="1">
        <v>10</v>
      </c>
      <c r="F1037" s="1">
        <v>20</v>
      </c>
      <c r="G1037" s="14">
        <v>2</v>
      </c>
      <c r="H1037" s="4">
        <v>50</v>
      </c>
      <c r="I1037" s="1">
        <v>50</v>
      </c>
      <c r="J1037" s="30">
        <v>0</v>
      </c>
      <c r="K1037" s="67">
        <v>9.0821854807436395</v>
      </c>
      <c r="L1037" s="8"/>
      <c r="P1037">
        <f>Table135323316[[#This Row],[UB]]-Table135323316[[#This Row],[LB_swap]]</f>
        <v>0</v>
      </c>
      <c r="Q1037">
        <f t="shared" si="16"/>
        <v>0</v>
      </c>
    </row>
    <row r="1038" spans="2:17" x14ac:dyDescent="0.35">
      <c r="B1038" s="71">
        <v>1037</v>
      </c>
      <c r="C1038" s="24" t="s">
        <v>1048</v>
      </c>
      <c r="D1038" s="1">
        <v>200</v>
      </c>
      <c r="E1038" s="1">
        <v>10</v>
      </c>
      <c r="F1038" s="1">
        <v>20</v>
      </c>
      <c r="G1038" s="14">
        <v>2</v>
      </c>
      <c r="H1038" s="4">
        <v>53</v>
      </c>
      <c r="I1038" s="1">
        <v>53</v>
      </c>
      <c r="J1038" s="30">
        <v>0</v>
      </c>
      <c r="K1038" s="67">
        <v>8.5585683528333902</v>
      </c>
      <c r="L1038" s="8"/>
      <c r="P1038">
        <f>Table135323316[[#This Row],[UB]]-Table135323316[[#This Row],[LB_swap]]</f>
        <v>0</v>
      </c>
      <c r="Q1038">
        <f t="shared" si="16"/>
        <v>0</v>
      </c>
    </row>
    <row r="1039" spans="2:17" x14ac:dyDescent="0.35">
      <c r="B1039" s="71">
        <v>1038</v>
      </c>
      <c r="C1039" s="24" t="s">
        <v>1049</v>
      </c>
      <c r="D1039" s="1">
        <v>200</v>
      </c>
      <c r="E1039" s="1">
        <v>10</v>
      </c>
      <c r="F1039" s="1">
        <v>20</v>
      </c>
      <c r="G1039" s="14">
        <v>2</v>
      </c>
      <c r="H1039" s="4">
        <v>52</v>
      </c>
      <c r="I1039" s="1">
        <v>52</v>
      </c>
      <c r="J1039" s="30">
        <v>0</v>
      </c>
      <c r="K1039" s="67">
        <v>7.2465543318539796</v>
      </c>
      <c r="L1039" s="8"/>
      <c r="P1039">
        <f>Table135323316[[#This Row],[UB]]-Table135323316[[#This Row],[LB_swap]]</f>
        <v>0</v>
      </c>
      <c r="Q1039">
        <f t="shared" si="16"/>
        <v>0</v>
      </c>
    </row>
    <row r="1040" spans="2:17" x14ac:dyDescent="0.35">
      <c r="B1040" s="71">
        <v>1039</v>
      </c>
      <c r="C1040" s="24" t="s">
        <v>1050</v>
      </c>
      <c r="D1040" s="1">
        <v>200</v>
      </c>
      <c r="E1040" s="1">
        <v>10</v>
      </c>
      <c r="F1040" s="1">
        <v>20</v>
      </c>
      <c r="G1040" s="14">
        <v>2</v>
      </c>
      <c r="H1040" s="4">
        <v>54</v>
      </c>
      <c r="I1040" s="1">
        <v>54</v>
      </c>
      <c r="J1040" s="30">
        <v>0</v>
      </c>
      <c r="K1040" s="67">
        <v>9.6499066799879003</v>
      </c>
      <c r="L1040" s="8"/>
      <c r="P1040">
        <f>Table135323316[[#This Row],[UB]]-Table135323316[[#This Row],[LB_swap]]</f>
        <v>0</v>
      </c>
      <c r="Q1040">
        <f t="shared" si="16"/>
        <v>0</v>
      </c>
    </row>
    <row r="1041" spans="2:17" x14ac:dyDescent="0.35">
      <c r="B1041" s="71">
        <v>1040</v>
      </c>
      <c r="C1041" s="24" t="s">
        <v>1051</v>
      </c>
      <c r="D1041" s="1">
        <v>200</v>
      </c>
      <c r="E1041" s="1">
        <v>10</v>
      </c>
      <c r="F1041" s="1">
        <v>20</v>
      </c>
      <c r="G1041" s="14">
        <v>2</v>
      </c>
      <c r="H1041" s="4">
        <v>53</v>
      </c>
      <c r="I1041" s="1">
        <v>53</v>
      </c>
      <c r="J1041" s="30">
        <v>0</v>
      </c>
      <c r="K1041" s="67">
        <v>11.5241504069417</v>
      </c>
      <c r="L1041" s="8"/>
      <c r="P1041">
        <f>Table135323316[[#This Row],[UB]]-Table135323316[[#This Row],[LB_swap]]</f>
        <v>0</v>
      </c>
      <c r="Q1041">
        <f t="shared" si="16"/>
        <v>0</v>
      </c>
    </row>
    <row r="1042" spans="2:17" x14ac:dyDescent="0.35">
      <c r="B1042" s="71">
        <v>1041</v>
      </c>
      <c r="C1042" s="24" t="s">
        <v>1052</v>
      </c>
      <c r="D1042" s="1">
        <v>200</v>
      </c>
      <c r="E1042" s="1">
        <v>10</v>
      </c>
      <c r="F1042" s="1">
        <v>20</v>
      </c>
      <c r="G1042" s="14">
        <v>4</v>
      </c>
      <c r="H1042" s="4">
        <v>96</v>
      </c>
      <c r="I1042" s="1">
        <v>96</v>
      </c>
      <c r="J1042" s="30">
        <v>0</v>
      </c>
      <c r="K1042" s="67">
        <v>231.40438552945801</v>
      </c>
      <c r="L1042" s="8"/>
      <c r="P1042">
        <f>Table135323316[[#This Row],[UB]]-Table135323316[[#This Row],[LB_swap]]</f>
        <v>0</v>
      </c>
      <c r="Q1042">
        <f t="shared" si="16"/>
        <v>0</v>
      </c>
    </row>
    <row r="1043" spans="2:17" x14ac:dyDescent="0.35">
      <c r="B1043" s="71">
        <v>1042</v>
      </c>
      <c r="C1043" s="24" t="s">
        <v>1053</v>
      </c>
      <c r="D1043" s="1">
        <v>200</v>
      </c>
      <c r="E1043" s="1">
        <v>10</v>
      </c>
      <c r="F1043" s="1">
        <v>20</v>
      </c>
      <c r="G1043" s="14">
        <v>4</v>
      </c>
      <c r="H1043" s="4">
        <v>94</v>
      </c>
      <c r="I1043" s="1">
        <v>94</v>
      </c>
      <c r="J1043" s="30">
        <v>0</v>
      </c>
      <c r="K1043" s="67">
        <v>34.537143643945399</v>
      </c>
      <c r="L1043" s="8"/>
      <c r="P1043">
        <f>Table135323316[[#This Row],[UB]]-Table135323316[[#This Row],[LB_swap]]</f>
        <v>0</v>
      </c>
      <c r="Q1043">
        <f t="shared" si="16"/>
        <v>0</v>
      </c>
    </row>
    <row r="1044" spans="2:17" x14ac:dyDescent="0.35">
      <c r="B1044" s="71">
        <v>1043</v>
      </c>
      <c r="C1044" s="24" t="s">
        <v>1054</v>
      </c>
      <c r="D1044" s="1">
        <v>200</v>
      </c>
      <c r="E1044" s="1">
        <v>10</v>
      </c>
      <c r="F1044" s="1">
        <v>20</v>
      </c>
      <c r="G1044" s="14">
        <v>4</v>
      </c>
      <c r="H1044" s="4">
        <v>89</v>
      </c>
      <c r="I1044" s="1">
        <v>88</v>
      </c>
      <c r="J1044" s="30">
        <v>1.13636363636363E-2</v>
      </c>
      <c r="K1044" s="67">
        <v>600.05867142602801</v>
      </c>
      <c r="L1044" s="8"/>
      <c r="P1044">
        <f>Table135323316[[#This Row],[UB]]-Table135323316[[#This Row],[LB_swap]]</f>
        <v>1</v>
      </c>
      <c r="Q1044">
        <f t="shared" si="16"/>
        <v>0</v>
      </c>
    </row>
    <row r="1045" spans="2:17" x14ac:dyDescent="0.35">
      <c r="B1045" s="71">
        <v>1044</v>
      </c>
      <c r="C1045" s="24" t="s">
        <v>1055</v>
      </c>
      <c r="D1045" s="1">
        <v>200</v>
      </c>
      <c r="E1045" s="1">
        <v>10</v>
      </c>
      <c r="F1045" s="1">
        <v>20</v>
      </c>
      <c r="G1045" s="14">
        <v>4</v>
      </c>
      <c r="H1045" s="4">
        <v>99</v>
      </c>
      <c r="I1045" s="1">
        <v>99</v>
      </c>
      <c r="J1045" s="30">
        <v>0</v>
      </c>
      <c r="K1045" s="67">
        <v>41.553943866863797</v>
      </c>
      <c r="L1045" s="8"/>
      <c r="P1045">
        <f>Table135323316[[#This Row],[UB]]-Table135323316[[#This Row],[LB_swap]]</f>
        <v>0</v>
      </c>
      <c r="Q1045">
        <f t="shared" si="16"/>
        <v>0</v>
      </c>
    </row>
    <row r="1046" spans="2:17" x14ac:dyDescent="0.35">
      <c r="B1046" s="71">
        <v>1045</v>
      </c>
      <c r="C1046" s="24" t="s">
        <v>1056</v>
      </c>
      <c r="D1046" s="1">
        <v>200</v>
      </c>
      <c r="E1046" s="1">
        <v>10</v>
      </c>
      <c r="F1046" s="1">
        <v>20</v>
      </c>
      <c r="G1046" s="14">
        <v>4</v>
      </c>
      <c r="H1046" s="4">
        <v>86</v>
      </c>
      <c r="I1046" s="1">
        <v>86</v>
      </c>
      <c r="J1046" s="30">
        <v>0</v>
      </c>
      <c r="K1046" s="67">
        <v>50.7939525563269</v>
      </c>
      <c r="L1046" s="8"/>
      <c r="P1046">
        <f>Table135323316[[#This Row],[UB]]-Table135323316[[#This Row],[LB_swap]]</f>
        <v>0</v>
      </c>
      <c r="Q1046">
        <f t="shared" si="16"/>
        <v>0</v>
      </c>
    </row>
    <row r="1047" spans="2:17" x14ac:dyDescent="0.35">
      <c r="B1047" s="71">
        <v>1046</v>
      </c>
      <c r="C1047" s="24" t="s">
        <v>1057</v>
      </c>
      <c r="D1047" s="1">
        <v>200</v>
      </c>
      <c r="E1047" s="1">
        <v>10</v>
      </c>
      <c r="F1047" s="1">
        <v>20</v>
      </c>
      <c r="G1047" s="14">
        <v>4</v>
      </c>
      <c r="H1047" s="4">
        <v>91</v>
      </c>
      <c r="I1047" s="1">
        <v>91</v>
      </c>
      <c r="J1047" s="30">
        <v>0</v>
      </c>
      <c r="K1047" s="67">
        <v>369.65452378056898</v>
      </c>
      <c r="L1047" s="8"/>
      <c r="P1047">
        <f>Table135323316[[#This Row],[UB]]-Table135323316[[#This Row],[LB_swap]]</f>
        <v>0</v>
      </c>
      <c r="Q1047">
        <f t="shared" si="16"/>
        <v>0</v>
      </c>
    </row>
    <row r="1048" spans="2:17" x14ac:dyDescent="0.35">
      <c r="B1048" s="71">
        <v>1047</v>
      </c>
      <c r="C1048" s="24" t="s">
        <v>1058</v>
      </c>
      <c r="D1048" s="1">
        <v>200</v>
      </c>
      <c r="E1048" s="1">
        <v>10</v>
      </c>
      <c r="F1048" s="1">
        <v>20</v>
      </c>
      <c r="G1048" s="14">
        <v>4</v>
      </c>
      <c r="H1048" s="4">
        <v>91</v>
      </c>
      <c r="I1048" s="1">
        <v>91</v>
      </c>
      <c r="J1048" s="30">
        <v>0</v>
      </c>
      <c r="K1048" s="67">
        <v>96.437079442664896</v>
      </c>
      <c r="L1048" s="8"/>
      <c r="P1048">
        <f>Table135323316[[#This Row],[UB]]-Table135323316[[#This Row],[LB_swap]]</f>
        <v>0</v>
      </c>
      <c r="Q1048">
        <f t="shared" si="16"/>
        <v>0</v>
      </c>
    </row>
    <row r="1049" spans="2:17" x14ac:dyDescent="0.35">
      <c r="B1049" s="71">
        <v>1048</v>
      </c>
      <c r="C1049" s="24" t="s">
        <v>1059</v>
      </c>
      <c r="D1049" s="1">
        <v>200</v>
      </c>
      <c r="E1049" s="1">
        <v>10</v>
      </c>
      <c r="F1049" s="1">
        <v>20</v>
      </c>
      <c r="G1049" s="14">
        <v>4</v>
      </c>
      <c r="H1049" s="4">
        <v>90</v>
      </c>
      <c r="I1049" s="1">
        <v>90</v>
      </c>
      <c r="J1049" s="30">
        <v>0</v>
      </c>
      <c r="K1049" s="67">
        <v>39.620294326916301</v>
      </c>
      <c r="L1049" s="8"/>
      <c r="P1049">
        <f>Table135323316[[#This Row],[UB]]-Table135323316[[#This Row],[LB_swap]]</f>
        <v>0</v>
      </c>
      <c r="Q1049">
        <f t="shared" si="16"/>
        <v>0</v>
      </c>
    </row>
    <row r="1050" spans="2:17" x14ac:dyDescent="0.35">
      <c r="B1050" s="71">
        <v>1049</v>
      </c>
      <c r="C1050" s="24" t="s">
        <v>1060</v>
      </c>
      <c r="D1050" s="1">
        <v>200</v>
      </c>
      <c r="E1050" s="1">
        <v>10</v>
      </c>
      <c r="F1050" s="1">
        <v>20</v>
      </c>
      <c r="G1050" s="14">
        <v>4</v>
      </c>
      <c r="H1050" s="4">
        <v>99</v>
      </c>
      <c r="I1050" s="1">
        <v>99</v>
      </c>
      <c r="J1050" s="30">
        <v>0</v>
      </c>
      <c r="K1050" s="67">
        <v>215.757728828117</v>
      </c>
      <c r="L1050" s="8"/>
      <c r="P1050">
        <f>Table135323316[[#This Row],[UB]]-Table135323316[[#This Row],[LB_swap]]</f>
        <v>0</v>
      </c>
      <c r="Q1050">
        <f t="shared" si="16"/>
        <v>0</v>
      </c>
    </row>
    <row r="1051" spans="2:17" x14ac:dyDescent="0.35">
      <c r="B1051" s="71">
        <v>1050</v>
      </c>
      <c r="C1051" s="24" t="s">
        <v>1061</v>
      </c>
      <c r="D1051" s="1">
        <v>200</v>
      </c>
      <c r="E1051" s="1">
        <v>10</v>
      </c>
      <c r="F1051" s="1">
        <v>20</v>
      </c>
      <c r="G1051" s="14">
        <v>4</v>
      </c>
      <c r="H1051" s="4">
        <v>95</v>
      </c>
      <c r="I1051" s="1">
        <v>95</v>
      </c>
      <c r="J1051" s="30">
        <v>0</v>
      </c>
      <c r="K1051" s="67">
        <v>260.667272256687</v>
      </c>
      <c r="L1051" s="8"/>
      <c r="P1051">
        <f>Table135323316[[#This Row],[UB]]-Table135323316[[#This Row],[LB_swap]]</f>
        <v>0</v>
      </c>
      <c r="Q1051">
        <f t="shared" si="16"/>
        <v>0</v>
      </c>
    </row>
    <row r="1052" spans="2:17" x14ac:dyDescent="0.35">
      <c r="B1052" s="71">
        <v>1051</v>
      </c>
      <c r="C1052" s="24" t="s">
        <v>1062</v>
      </c>
      <c r="D1052" s="1">
        <v>200</v>
      </c>
      <c r="E1052" s="1">
        <v>10</v>
      </c>
      <c r="F1052" s="1">
        <v>30</v>
      </c>
      <c r="G1052" s="14">
        <v>1</v>
      </c>
      <c r="H1052" s="4">
        <v>26</v>
      </c>
      <c r="I1052" s="1">
        <v>26</v>
      </c>
      <c r="J1052" s="30">
        <v>0</v>
      </c>
      <c r="K1052" s="67">
        <v>2.2151055149733998</v>
      </c>
      <c r="L1052" s="8"/>
      <c r="P1052">
        <f>Table135323316[[#This Row],[UB]]-Table135323316[[#This Row],[LB_swap]]</f>
        <v>0</v>
      </c>
      <c r="Q1052">
        <f t="shared" si="16"/>
        <v>0</v>
      </c>
    </row>
    <row r="1053" spans="2:17" x14ac:dyDescent="0.35">
      <c r="B1053" s="71">
        <v>1052</v>
      </c>
      <c r="C1053" s="24" t="s">
        <v>1063</v>
      </c>
      <c r="D1053" s="1">
        <v>200</v>
      </c>
      <c r="E1053" s="1">
        <v>10</v>
      </c>
      <c r="F1053" s="1">
        <v>30</v>
      </c>
      <c r="G1053" s="14">
        <v>1</v>
      </c>
      <c r="H1053" s="4">
        <v>26</v>
      </c>
      <c r="I1053" s="1">
        <v>26</v>
      </c>
      <c r="J1053" s="30">
        <v>0</v>
      </c>
      <c r="K1053" s="67">
        <v>1.67808535136282</v>
      </c>
      <c r="L1053" s="8"/>
      <c r="P1053">
        <f>Table135323316[[#This Row],[UB]]-Table135323316[[#This Row],[LB_swap]]</f>
        <v>0</v>
      </c>
      <c r="Q1053">
        <f t="shared" si="16"/>
        <v>0</v>
      </c>
    </row>
    <row r="1054" spans="2:17" x14ac:dyDescent="0.35">
      <c r="B1054" s="71">
        <v>1053</v>
      </c>
      <c r="C1054" s="24" t="s">
        <v>1064</v>
      </c>
      <c r="D1054" s="1">
        <v>200</v>
      </c>
      <c r="E1054" s="1">
        <v>10</v>
      </c>
      <c r="F1054" s="1">
        <v>30</v>
      </c>
      <c r="G1054" s="14">
        <v>1</v>
      </c>
      <c r="H1054" s="4">
        <v>27</v>
      </c>
      <c r="I1054" s="1">
        <v>27</v>
      </c>
      <c r="J1054" s="30">
        <v>0</v>
      </c>
      <c r="K1054" s="67">
        <v>1.9541217088699301</v>
      </c>
      <c r="L1054" s="8"/>
      <c r="P1054">
        <f>Table135323316[[#This Row],[UB]]-Table135323316[[#This Row],[LB_swap]]</f>
        <v>0</v>
      </c>
      <c r="Q1054">
        <f t="shared" si="16"/>
        <v>0</v>
      </c>
    </row>
    <row r="1055" spans="2:17" x14ac:dyDescent="0.35">
      <c r="B1055" s="71">
        <v>1054</v>
      </c>
      <c r="C1055" s="24" t="s">
        <v>1065</v>
      </c>
      <c r="D1055" s="1">
        <v>200</v>
      </c>
      <c r="E1055" s="1">
        <v>10</v>
      </c>
      <c r="F1055" s="1">
        <v>30</v>
      </c>
      <c r="G1055" s="14">
        <v>1</v>
      </c>
      <c r="H1055" s="4">
        <v>25</v>
      </c>
      <c r="I1055" s="1">
        <v>25</v>
      </c>
      <c r="J1055" s="30">
        <v>0</v>
      </c>
      <c r="K1055" s="67">
        <v>1.93697144463658</v>
      </c>
      <c r="L1055" s="8"/>
      <c r="P1055">
        <f>Table135323316[[#This Row],[UB]]-Table135323316[[#This Row],[LB_swap]]</f>
        <v>0</v>
      </c>
      <c r="Q1055">
        <f t="shared" si="16"/>
        <v>0</v>
      </c>
    </row>
    <row r="1056" spans="2:17" x14ac:dyDescent="0.35">
      <c r="B1056" s="71">
        <v>1055</v>
      </c>
      <c r="C1056" s="24" t="s">
        <v>1066</v>
      </c>
      <c r="D1056" s="1">
        <v>200</v>
      </c>
      <c r="E1056" s="1">
        <v>10</v>
      </c>
      <c r="F1056" s="1">
        <v>30</v>
      </c>
      <c r="G1056" s="14">
        <v>1</v>
      </c>
      <c r="H1056" s="4">
        <v>26</v>
      </c>
      <c r="I1056" s="1">
        <v>26</v>
      </c>
      <c r="J1056" s="30">
        <v>0</v>
      </c>
      <c r="K1056" s="67">
        <v>4.4962607827037502</v>
      </c>
      <c r="L1056" s="8"/>
      <c r="P1056">
        <f>Table135323316[[#This Row],[UB]]-Table135323316[[#This Row],[LB_swap]]</f>
        <v>0</v>
      </c>
      <c r="Q1056">
        <f t="shared" si="16"/>
        <v>0</v>
      </c>
    </row>
    <row r="1057" spans="2:17" x14ac:dyDescent="0.35">
      <c r="B1057" s="71">
        <v>1056</v>
      </c>
      <c r="C1057" s="24" t="s">
        <v>1067</v>
      </c>
      <c r="D1057" s="1">
        <v>200</v>
      </c>
      <c r="E1057" s="1">
        <v>10</v>
      </c>
      <c r="F1057" s="1">
        <v>30</v>
      </c>
      <c r="G1057" s="14">
        <v>1</v>
      </c>
      <c r="H1057" s="4">
        <v>26</v>
      </c>
      <c r="I1057" s="1">
        <v>26</v>
      </c>
      <c r="J1057" s="30">
        <v>0</v>
      </c>
      <c r="K1057" s="67">
        <v>1.9304318167269201</v>
      </c>
      <c r="L1057" s="8"/>
      <c r="P1057">
        <f>Table135323316[[#This Row],[UB]]-Table135323316[[#This Row],[LB_swap]]</f>
        <v>0</v>
      </c>
      <c r="Q1057">
        <f t="shared" si="16"/>
        <v>0</v>
      </c>
    </row>
    <row r="1058" spans="2:17" x14ac:dyDescent="0.35">
      <c r="B1058" s="71">
        <v>1057</v>
      </c>
      <c r="C1058" s="24" t="s">
        <v>1068</v>
      </c>
      <c r="D1058" s="1">
        <v>200</v>
      </c>
      <c r="E1058" s="1">
        <v>10</v>
      </c>
      <c r="F1058" s="1">
        <v>30</v>
      </c>
      <c r="G1058" s="14">
        <v>1</v>
      </c>
      <c r="H1058" s="4">
        <v>24</v>
      </c>
      <c r="I1058" s="1">
        <v>24</v>
      </c>
      <c r="J1058" s="30">
        <v>0</v>
      </c>
      <c r="K1058" s="67">
        <v>1.5390587076544699</v>
      </c>
      <c r="L1058" s="8"/>
      <c r="P1058">
        <f>Table135323316[[#This Row],[UB]]-Table135323316[[#This Row],[LB_swap]]</f>
        <v>0</v>
      </c>
      <c r="Q1058">
        <f t="shared" si="16"/>
        <v>0</v>
      </c>
    </row>
    <row r="1059" spans="2:17" x14ac:dyDescent="0.35">
      <c r="B1059" s="71">
        <v>1058</v>
      </c>
      <c r="C1059" s="24" t="s">
        <v>1069</v>
      </c>
      <c r="D1059" s="1">
        <v>200</v>
      </c>
      <c r="E1059" s="1">
        <v>10</v>
      </c>
      <c r="F1059" s="1">
        <v>30</v>
      </c>
      <c r="G1059" s="14">
        <v>1</v>
      </c>
      <c r="H1059" s="4">
        <v>27</v>
      </c>
      <c r="I1059" s="1">
        <v>27</v>
      </c>
      <c r="J1059" s="30">
        <v>0</v>
      </c>
      <c r="K1059" s="67">
        <v>1.8828059229999701</v>
      </c>
      <c r="L1059" s="8"/>
      <c r="P1059">
        <f>Table135323316[[#This Row],[UB]]-Table135323316[[#This Row],[LB_swap]]</f>
        <v>0</v>
      </c>
      <c r="Q1059">
        <f t="shared" si="16"/>
        <v>0</v>
      </c>
    </row>
    <row r="1060" spans="2:17" x14ac:dyDescent="0.35">
      <c r="B1060" s="71">
        <v>1059</v>
      </c>
      <c r="C1060" s="24" t="s">
        <v>1070</v>
      </c>
      <c r="D1060" s="1">
        <v>200</v>
      </c>
      <c r="E1060" s="1">
        <v>10</v>
      </c>
      <c r="F1060" s="1">
        <v>30</v>
      </c>
      <c r="G1060" s="14">
        <v>1</v>
      </c>
      <c r="H1060" s="4">
        <v>26</v>
      </c>
      <c r="I1060" s="1">
        <v>26</v>
      </c>
      <c r="J1060" s="30">
        <v>0</v>
      </c>
      <c r="K1060" s="67">
        <v>1.9498467203229599</v>
      </c>
      <c r="L1060" s="8"/>
      <c r="P1060">
        <f>Table135323316[[#This Row],[UB]]-Table135323316[[#This Row],[LB_swap]]</f>
        <v>0</v>
      </c>
      <c r="Q1060">
        <f t="shared" si="16"/>
        <v>0</v>
      </c>
    </row>
    <row r="1061" spans="2:17" x14ac:dyDescent="0.35">
      <c r="B1061" s="71">
        <v>1060</v>
      </c>
      <c r="C1061" s="24" t="s">
        <v>1071</v>
      </c>
      <c r="D1061" s="1">
        <v>200</v>
      </c>
      <c r="E1061" s="1">
        <v>10</v>
      </c>
      <c r="F1061" s="1">
        <v>30</v>
      </c>
      <c r="G1061" s="14">
        <v>1</v>
      </c>
      <c r="H1061" s="4">
        <v>24</v>
      </c>
      <c r="I1061" s="1">
        <v>24</v>
      </c>
      <c r="J1061" s="30">
        <v>0</v>
      </c>
      <c r="K1061" s="67">
        <v>1.86499874666333</v>
      </c>
      <c r="L1061" s="8"/>
      <c r="P1061">
        <f>Table135323316[[#This Row],[UB]]-Table135323316[[#This Row],[LB_swap]]</f>
        <v>0</v>
      </c>
      <c r="Q1061">
        <f t="shared" si="16"/>
        <v>0</v>
      </c>
    </row>
    <row r="1062" spans="2:17" x14ac:dyDescent="0.35">
      <c r="B1062" s="71">
        <v>1061</v>
      </c>
      <c r="C1062" s="24" t="s">
        <v>1072</v>
      </c>
      <c r="D1062" s="1">
        <v>200</v>
      </c>
      <c r="E1062" s="1">
        <v>10</v>
      </c>
      <c r="F1062" s="1">
        <v>30</v>
      </c>
      <c r="G1062" s="14">
        <v>2</v>
      </c>
      <c r="H1062" s="4">
        <v>50</v>
      </c>
      <c r="I1062" s="1">
        <v>50</v>
      </c>
      <c r="J1062" s="30">
        <v>0</v>
      </c>
      <c r="K1062" s="67">
        <v>7.4283866155892602</v>
      </c>
      <c r="L1062" s="8"/>
      <c r="P1062">
        <f>Table135323316[[#This Row],[UB]]-Table135323316[[#This Row],[LB_swap]]</f>
        <v>0</v>
      </c>
      <c r="Q1062">
        <f t="shared" si="16"/>
        <v>0</v>
      </c>
    </row>
    <row r="1063" spans="2:17" x14ac:dyDescent="0.35">
      <c r="B1063" s="71">
        <v>1062</v>
      </c>
      <c r="C1063" s="24" t="s">
        <v>1073</v>
      </c>
      <c r="D1063" s="1">
        <v>200</v>
      </c>
      <c r="E1063" s="1">
        <v>10</v>
      </c>
      <c r="F1063" s="1">
        <v>30</v>
      </c>
      <c r="G1063" s="14">
        <v>2</v>
      </c>
      <c r="H1063" s="4">
        <v>52</v>
      </c>
      <c r="I1063" s="1">
        <v>52</v>
      </c>
      <c r="J1063" s="30">
        <v>0</v>
      </c>
      <c r="K1063" s="67">
        <v>22.175198778510001</v>
      </c>
      <c r="L1063" s="8"/>
      <c r="P1063">
        <f>Table135323316[[#This Row],[UB]]-Table135323316[[#This Row],[LB_swap]]</f>
        <v>0</v>
      </c>
      <c r="Q1063">
        <f t="shared" si="16"/>
        <v>0</v>
      </c>
    </row>
    <row r="1064" spans="2:17" x14ac:dyDescent="0.35">
      <c r="B1064" s="71">
        <v>1063</v>
      </c>
      <c r="C1064" s="24" t="s">
        <v>1074</v>
      </c>
      <c r="D1064" s="1">
        <v>200</v>
      </c>
      <c r="E1064" s="1">
        <v>10</v>
      </c>
      <c r="F1064" s="1">
        <v>30</v>
      </c>
      <c r="G1064" s="14">
        <v>2</v>
      </c>
      <c r="H1064" s="4">
        <v>54</v>
      </c>
      <c r="I1064" s="1">
        <v>54</v>
      </c>
      <c r="J1064" s="30">
        <v>0</v>
      </c>
      <c r="K1064" s="67">
        <v>81.798820734024005</v>
      </c>
      <c r="L1064" s="8"/>
      <c r="P1064">
        <f>Table135323316[[#This Row],[UB]]-Table135323316[[#This Row],[LB_swap]]</f>
        <v>0</v>
      </c>
      <c r="Q1064">
        <f t="shared" si="16"/>
        <v>0</v>
      </c>
    </row>
    <row r="1065" spans="2:17" x14ac:dyDescent="0.35">
      <c r="B1065" s="71">
        <v>1064</v>
      </c>
      <c r="C1065" s="24" t="s">
        <v>1075</v>
      </c>
      <c r="D1065" s="1">
        <v>200</v>
      </c>
      <c r="E1065" s="1">
        <v>10</v>
      </c>
      <c r="F1065" s="1">
        <v>30</v>
      </c>
      <c r="G1065" s="14">
        <v>2</v>
      </c>
      <c r="H1065" s="4">
        <v>54</v>
      </c>
      <c r="I1065" s="1">
        <v>54</v>
      </c>
      <c r="J1065" s="30">
        <v>0</v>
      </c>
      <c r="K1065" s="67">
        <v>5.6846633497625501</v>
      </c>
      <c r="L1065" s="8"/>
      <c r="P1065">
        <f>Table135323316[[#This Row],[UB]]-Table135323316[[#This Row],[LB_swap]]</f>
        <v>0</v>
      </c>
      <c r="Q1065">
        <f t="shared" si="16"/>
        <v>0</v>
      </c>
    </row>
    <row r="1066" spans="2:17" x14ac:dyDescent="0.35">
      <c r="B1066" s="71">
        <v>1065</v>
      </c>
      <c r="C1066" s="24" t="s">
        <v>1076</v>
      </c>
      <c r="D1066" s="1">
        <v>200</v>
      </c>
      <c r="E1066" s="1">
        <v>10</v>
      </c>
      <c r="F1066" s="1">
        <v>30</v>
      </c>
      <c r="G1066" s="14">
        <v>2</v>
      </c>
      <c r="H1066" s="4">
        <v>49</v>
      </c>
      <c r="I1066" s="1">
        <v>49</v>
      </c>
      <c r="J1066" s="30">
        <v>0</v>
      </c>
      <c r="K1066" s="67">
        <v>10.4510946925729</v>
      </c>
      <c r="L1066" s="8"/>
      <c r="P1066">
        <f>Table135323316[[#This Row],[UB]]-Table135323316[[#This Row],[LB_swap]]</f>
        <v>0</v>
      </c>
      <c r="Q1066">
        <f t="shared" si="16"/>
        <v>0</v>
      </c>
    </row>
    <row r="1067" spans="2:17" x14ac:dyDescent="0.35">
      <c r="B1067" s="71">
        <v>1066</v>
      </c>
      <c r="C1067" s="24" t="s">
        <v>1077</v>
      </c>
      <c r="D1067" s="1">
        <v>200</v>
      </c>
      <c r="E1067" s="1">
        <v>10</v>
      </c>
      <c r="F1067" s="1">
        <v>30</v>
      </c>
      <c r="G1067" s="14">
        <v>2</v>
      </c>
      <c r="H1067" s="4">
        <v>52</v>
      </c>
      <c r="I1067" s="1">
        <v>52</v>
      </c>
      <c r="J1067" s="30">
        <v>0</v>
      </c>
      <c r="K1067" s="67">
        <v>4.5878997240215504</v>
      </c>
      <c r="L1067" s="8"/>
      <c r="P1067">
        <f>Table135323316[[#This Row],[UB]]-Table135323316[[#This Row],[LB_swap]]</f>
        <v>0</v>
      </c>
      <c r="Q1067">
        <f t="shared" si="16"/>
        <v>0</v>
      </c>
    </row>
    <row r="1068" spans="2:17" x14ac:dyDescent="0.35">
      <c r="B1068" s="71">
        <v>1067</v>
      </c>
      <c r="C1068" s="24" t="s">
        <v>1078</v>
      </c>
      <c r="D1068" s="1">
        <v>200</v>
      </c>
      <c r="E1068" s="1">
        <v>10</v>
      </c>
      <c r="F1068" s="1">
        <v>30</v>
      </c>
      <c r="G1068" s="14">
        <v>2</v>
      </c>
      <c r="H1068" s="4">
        <v>52</v>
      </c>
      <c r="I1068" s="1">
        <v>52</v>
      </c>
      <c r="J1068" s="30">
        <v>0</v>
      </c>
      <c r="K1068" s="67">
        <v>6.0708524007350197</v>
      </c>
      <c r="L1068" s="8"/>
      <c r="P1068">
        <f>Table135323316[[#This Row],[UB]]-Table135323316[[#This Row],[LB_swap]]</f>
        <v>0</v>
      </c>
      <c r="Q1068">
        <f t="shared" si="16"/>
        <v>0</v>
      </c>
    </row>
    <row r="1069" spans="2:17" x14ac:dyDescent="0.35">
      <c r="B1069" s="71">
        <v>1068</v>
      </c>
      <c r="C1069" s="24" t="s">
        <v>1079</v>
      </c>
      <c r="D1069" s="1">
        <v>200</v>
      </c>
      <c r="E1069" s="1">
        <v>10</v>
      </c>
      <c r="F1069" s="1">
        <v>30</v>
      </c>
      <c r="G1069" s="14">
        <v>2</v>
      </c>
      <c r="H1069" s="4">
        <v>52</v>
      </c>
      <c r="I1069" s="1">
        <v>52</v>
      </c>
      <c r="J1069" s="30">
        <v>0</v>
      </c>
      <c r="K1069" s="67">
        <v>8.5832093488424999</v>
      </c>
      <c r="L1069" s="8"/>
      <c r="P1069">
        <f>Table135323316[[#This Row],[UB]]-Table135323316[[#This Row],[LB_swap]]</f>
        <v>0</v>
      </c>
      <c r="Q1069">
        <f t="shared" si="16"/>
        <v>0</v>
      </c>
    </row>
    <row r="1070" spans="2:17" x14ac:dyDescent="0.35">
      <c r="B1070" s="71">
        <v>1069</v>
      </c>
      <c r="C1070" s="24" t="s">
        <v>1080</v>
      </c>
      <c r="D1070" s="1">
        <v>200</v>
      </c>
      <c r="E1070" s="1">
        <v>10</v>
      </c>
      <c r="F1070" s="1">
        <v>30</v>
      </c>
      <c r="G1070" s="14">
        <v>2</v>
      </c>
      <c r="H1070" s="4">
        <v>53</v>
      </c>
      <c r="I1070" s="1">
        <v>53</v>
      </c>
      <c r="J1070" s="30">
        <v>0</v>
      </c>
      <c r="K1070" s="67">
        <v>9.1490802541375107</v>
      </c>
      <c r="L1070" s="8"/>
      <c r="P1070">
        <f>Table135323316[[#This Row],[UB]]-Table135323316[[#This Row],[LB_swap]]</f>
        <v>0</v>
      </c>
      <c r="Q1070">
        <f t="shared" si="16"/>
        <v>0</v>
      </c>
    </row>
    <row r="1071" spans="2:17" x14ac:dyDescent="0.35">
      <c r="B1071" s="71">
        <v>1070</v>
      </c>
      <c r="C1071" s="24" t="s">
        <v>1081</v>
      </c>
      <c r="D1071" s="1">
        <v>200</v>
      </c>
      <c r="E1071" s="1">
        <v>10</v>
      </c>
      <c r="F1071" s="1">
        <v>30</v>
      </c>
      <c r="G1071" s="14">
        <v>2</v>
      </c>
      <c r="H1071" s="4">
        <v>55</v>
      </c>
      <c r="I1071" s="1">
        <v>55</v>
      </c>
      <c r="J1071" s="30">
        <v>0</v>
      </c>
      <c r="K1071" s="67">
        <v>18.909340191632499</v>
      </c>
      <c r="L1071" s="8"/>
      <c r="P1071">
        <f>Table135323316[[#This Row],[UB]]-Table135323316[[#This Row],[LB_swap]]</f>
        <v>0</v>
      </c>
      <c r="Q1071">
        <f t="shared" si="16"/>
        <v>0</v>
      </c>
    </row>
    <row r="1072" spans="2:17" x14ac:dyDescent="0.35">
      <c r="B1072" s="71">
        <v>1071</v>
      </c>
      <c r="C1072" s="24" t="s">
        <v>1082</v>
      </c>
      <c r="D1072" s="1">
        <v>200</v>
      </c>
      <c r="E1072" s="1">
        <v>10</v>
      </c>
      <c r="F1072" s="1">
        <v>30</v>
      </c>
      <c r="G1072" s="14">
        <v>4</v>
      </c>
      <c r="H1072" s="4">
        <v>94</v>
      </c>
      <c r="I1072" s="1">
        <v>94</v>
      </c>
      <c r="J1072" s="30">
        <v>0</v>
      </c>
      <c r="K1072" s="67">
        <v>37.8318434488028</v>
      </c>
      <c r="L1072" s="8"/>
      <c r="P1072">
        <f>Table135323316[[#This Row],[UB]]-Table135323316[[#This Row],[LB_swap]]</f>
        <v>0</v>
      </c>
      <c r="Q1072">
        <f t="shared" si="16"/>
        <v>0</v>
      </c>
    </row>
    <row r="1073" spans="2:17" x14ac:dyDescent="0.35">
      <c r="B1073" s="71">
        <v>1072</v>
      </c>
      <c r="C1073" s="24" t="s">
        <v>1083</v>
      </c>
      <c r="D1073" s="1">
        <v>200</v>
      </c>
      <c r="E1073" s="1">
        <v>10</v>
      </c>
      <c r="F1073" s="1">
        <v>30</v>
      </c>
      <c r="G1073" s="14">
        <v>4</v>
      </c>
      <c r="H1073" s="4">
        <v>100</v>
      </c>
      <c r="I1073" s="1">
        <v>98</v>
      </c>
      <c r="J1073" s="30">
        <v>2.04081632653061E-2</v>
      </c>
      <c r="K1073" s="67">
        <v>600.12332720495704</v>
      </c>
      <c r="L1073" s="8"/>
      <c r="P1073">
        <f>Table135323316[[#This Row],[UB]]-Table135323316[[#This Row],[LB_swap]]</f>
        <v>2</v>
      </c>
      <c r="Q1073">
        <f t="shared" si="16"/>
        <v>0</v>
      </c>
    </row>
    <row r="1074" spans="2:17" x14ac:dyDescent="0.35">
      <c r="B1074" s="71">
        <v>1073</v>
      </c>
      <c r="C1074" s="24" t="s">
        <v>1084</v>
      </c>
      <c r="D1074" s="1">
        <v>200</v>
      </c>
      <c r="E1074" s="1">
        <v>10</v>
      </c>
      <c r="F1074" s="1">
        <v>30</v>
      </c>
      <c r="G1074" s="14">
        <v>4</v>
      </c>
      <c r="H1074" s="4">
        <v>100</v>
      </c>
      <c r="I1074" s="1">
        <v>100</v>
      </c>
      <c r="J1074" s="30">
        <v>0</v>
      </c>
      <c r="K1074" s="67">
        <v>114.782602790743</v>
      </c>
      <c r="L1074" s="8"/>
      <c r="P1074">
        <f>Table135323316[[#This Row],[UB]]-Table135323316[[#This Row],[LB_swap]]</f>
        <v>0</v>
      </c>
      <c r="Q1074">
        <f t="shared" si="16"/>
        <v>0</v>
      </c>
    </row>
    <row r="1075" spans="2:17" x14ac:dyDescent="0.35">
      <c r="B1075" s="71">
        <v>1074</v>
      </c>
      <c r="C1075" s="24" t="s">
        <v>1085</v>
      </c>
      <c r="D1075" s="1">
        <v>200</v>
      </c>
      <c r="E1075" s="1">
        <v>10</v>
      </c>
      <c r="F1075" s="1">
        <v>30</v>
      </c>
      <c r="G1075" s="14">
        <v>4</v>
      </c>
      <c r="H1075" s="4">
        <v>99</v>
      </c>
      <c r="I1075" s="1">
        <v>97</v>
      </c>
      <c r="J1075" s="30">
        <v>2.06185567010309E-2</v>
      </c>
      <c r="K1075" s="67">
        <v>629.10173504426996</v>
      </c>
      <c r="L1075" s="8"/>
      <c r="P1075">
        <f>Table135323316[[#This Row],[UB]]-Table135323316[[#This Row],[LB_swap]]</f>
        <v>2</v>
      </c>
      <c r="Q1075">
        <f t="shared" si="16"/>
        <v>0</v>
      </c>
    </row>
    <row r="1076" spans="2:17" x14ac:dyDescent="0.35">
      <c r="B1076" s="71">
        <v>1075</v>
      </c>
      <c r="C1076" s="24" t="s">
        <v>1086</v>
      </c>
      <c r="D1076" s="1">
        <v>200</v>
      </c>
      <c r="E1076" s="1">
        <v>10</v>
      </c>
      <c r="F1076" s="1">
        <v>30</v>
      </c>
      <c r="G1076" s="14">
        <v>4</v>
      </c>
      <c r="H1076" s="4">
        <v>94</v>
      </c>
      <c r="I1076" s="1">
        <v>94</v>
      </c>
      <c r="J1076" s="30">
        <v>0</v>
      </c>
      <c r="K1076" s="67">
        <v>85.099957564845596</v>
      </c>
      <c r="L1076" s="8"/>
      <c r="P1076">
        <f>Table135323316[[#This Row],[UB]]-Table135323316[[#This Row],[LB_swap]]</f>
        <v>0</v>
      </c>
      <c r="Q1076">
        <f t="shared" si="16"/>
        <v>0</v>
      </c>
    </row>
    <row r="1077" spans="2:17" ht="15" thickBot="1" x14ac:dyDescent="0.4">
      <c r="B1077" s="71">
        <v>1076</v>
      </c>
      <c r="C1077" s="24" t="s">
        <v>1087</v>
      </c>
      <c r="D1077" s="1">
        <v>200</v>
      </c>
      <c r="E1077" s="1">
        <v>10</v>
      </c>
      <c r="F1077" s="1">
        <v>30</v>
      </c>
      <c r="G1077" s="14">
        <v>4</v>
      </c>
      <c r="H1077" s="4">
        <v>81</v>
      </c>
      <c r="I1077" s="1">
        <v>80</v>
      </c>
      <c r="J1077" s="30">
        <v>1.2500000000000001E-2</v>
      </c>
      <c r="K1077" s="67">
        <v>604.25635551661196</v>
      </c>
      <c r="L1077" s="8"/>
      <c r="P1077">
        <f>Table135323316[[#This Row],[UB]]-Table135323316[[#This Row],[LB_swap]]</f>
        <v>1</v>
      </c>
      <c r="Q1077">
        <f t="shared" si="16"/>
        <v>0</v>
      </c>
    </row>
    <row r="1078" spans="2:17" ht="16" thickBot="1" x14ac:dyDescent="0.4">
      <c r="B1078" s="71">
        <v>1077</v>
      </c>
      <c r="C1078" s="24" t="s">
        <v>1088</v>
      </c>
      <c r="D1078" s="1">
        <v>200</v>
      </c>
      <c r="E1078" s="1">
        <v>10</v>
      </c>
      <c r="F1078" s="1">
        <v>30</v>
      </c>
      <c r="G1078" s="14">
        <v>4</v>
      </c>
      <c r="H1078" s="4">
        <v>96</v>
      </c>
      <c r="I1078" s="1">
        <v>96</v>
      </c>
      <c r="J1078" s="30">
        <v>0</v>
      </c>
      <c r="K1078" s="67">
        <v>161.25302599929199</v>
      </c>
      <c r="L1078" s="8"/>
      <c r="M1078" s="17" t="s">
        <v>191</v>
      </c>
      <c r="N1078" s="18" t="s">
        <v>192</v>
      </c>
      <c r="O1078" s="20" t="s">
        <v>193</v>
      </c>
      <c r="P1078">
        <f>Table135323316[[#This Row],[UB]]-Table135323316[[#This Row],[LB_swap]]</f>
        <v>0</v>
      </c>
      <c r="Q1078">
        <f t="shared" si="16"/>
        <v>0</v>
      </c>
    </row>
    <row r="1079" spans="2:17" ht="19" thickBot="1" x14ac:dyDescent="0.5">
      <c r="B1079" s="71">
        <v>1078</v>
      </c>
      <c r="C1079" s="24" t="s">
        <v>1089</v>
      </c>
      <c r="D1079" s="1">
        <v>200</v>
      </c>
      <c r="E1079" s="1">
        <v>10</v>
      </c>
      <c r="F1079" s="1">
        <v>30</v>
      </c>
      <c r="G1079" s="14">
        <v>4</v>
      </c>
      <c r="H1079" s="4">
        <v>93</v>
      </c>
      <c r="I1079" s="1">
        <v>93</v>
      </c>
      <c r="J1079" s="30">
        <v>0</v>
      </c>
      <c r="K1079" s="67">
        <v>137.78125714696901</v>
      </c>
      <c r="L1079" s="8"/>
      <c r="M1079" s="7">
        <f>COUNTIF(J992:J1081,"=0")</f>
        <v>81</v>
      </c>
      <c r="N1079" s="29">
        <f>AVERAGE(J992:J1081)</f>
        <v>1.3225488720688653E-3</v>
      </c>
      <c r="O1079" s="111">
        <f>AVERAGE(K992:K1081)</f>
        <v>97.961767512601185</v>
      </c>
      <c r="P1079">
        <f>Table135323316[[#This Row],[UB]]-Table135323316[[#This Row],[LB_swap]]</f>
        <v>0</v>
      </c>
      <c r="Q1079">
        <f t="shared" si="16"/>
        <v>0</v>
      </c>
    </row>
    <row r="1080" spans="2:17" ht="19" thickBot="1" x14ac:dyDescent="0.5">
      <c r="B1080" s="71">
        <v>1079</v>
      </c>
      <c r="C1080" s="24" t="s">
        <v>1090</v>
      </c>
      <c r="D1080" s="1">
        <v>200</v>
      </c>
      <c r="E1080" s="1">
        <v>10</v>
      </c>
      <c r="F1080" s="1">
        <v>30</v>
      </c>
      <c r="G1080" s="14">
        <v>4</v>
      </c>
      <c r="H1080" s="4">
        <v>89</v>
      </c>
      <c r="I1080" s="1">
        <v>89</v>
      </c>
      <c r="J1080" s="30">
        <v>0</v>
      </c>
      <c r="K1080" s="67">
        <v>78.934319537132893</v>
      </c>
      <c r="L1080" s="8"/>
      <c r="M1080" s="7"/>
      <c r="N1080" s="29">
        <f>AVERAGEIF(J992:J1081,"&gt;0")</f>
        <v>1.3225488720688653E-2</v>
      </c>
      <c r="O1080" s="112">
        <f>AVERAGEIF(J992:J1081,"=0",K992:K1081)</f>
        <v>41.026693006678435</v>
      </c>
      <c r="P1080">
        <f>Table135323316[[#This Row],[UB]]-Table135323316[[#This Row],[LB_swap]]</f>
        <v>0</v>
      </c>
      <c r="Q1080">
        <f t="shared" si="16"/>
        <v>0</v>
      </c>
    </row>
    <row r="1081" spans="2:17" ht="19" thickBot="1" x14ac:dyDescent="0.5">
      <c r="B1081" s="72">
        <v>1080</v>
      </c>
      <c r="C1081" s="25" t="s">
        <v>1091</v>
      </c>
      <c r="D1081" s="15">
        <v>200</v>
      </c>
      <c r="E1081" s="15">
        <v>10</v>
      </c>
      <c r="F1081" s="15">
        <v>30</v>
      </c>
      <c r="G1081" s="16">
        <v>4</v>
      </c>
      <c r="H1081" s="6">
        <v>93</v>
      </c>
      <c r="I1081" s="15">
        <v>92</v>
      </c>
      <c r="J1081" s="57">
        <v>1.0869565217391301E-2</v>
      </c>
      <c r="K1081" s="68">
        <v>600.08746743761003</v>
      </c>
      <c r="L1081" s="8"/>
      <c r="M1081" s="92" t="s">
        <v>197</v>
      </c>
      <c r="N1081" s="93">
        <f>MAX(J992:J1081)</f>
        <v>2.06185567010309E-2</v>
      </c>
      <c r="O1081" s="113"/>
      <c r="P1081">
        <f>Table135323316[[#This Row],[UB]]-Table135323316[[#This Row],[LB_swap]]</f>
        <v>1</v>
      </c>
      <c r="Q1081">
        <f t="shared" si="16"/>
        <v>0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D4F8-A23D-412C-81CB-26412178E251}">
  <dimension ref="B1:O1081"/>
  <sheetViews>
    <sheetView topLeftCell="A841" zoomScaleNormal="100" workbookViewId="0">
      <selection activeCell="I1" sqref="I1:I1081"/>
    </sheetView>
  </sheetViews>
  <sheetFormatPr defaultColWidth="8.54296875" defaultRowHeight="14.5" x14ac:dyDescent="0.35"/>
  <cols>
    <col min="3" max="3" width="39.54296875" customWidth="1"/>
    <col min="4" max="4" width="9.453125" bestFit="1" customWidth="1"/>
    <col min="9" max="9" width="18" bestFit="1" customWidth="1"/>
    <col min="10" max="10" width="16.54296875" bestFit="1" customWidth="1"/>
    <col min="11" max="11" width="27.453125" bestFit="1" customWidth="1"/>
    <col min="12" max="12" width="13.453125" customWidth="1"/>
    <col min="13" max="13" width="35.54296875" bestFit="1" customWidth="1"/>
    <col min="14" max="14" width="13.453125" bestFit="1" customWidth="1"/>
    <col min="15" max="15" width="13.54296875" bestFit="1" customWidth="1"/>
    <col min="24" max="24" width="13.54296875" bestFit="1" customWidth="1"/>
  </cols>
  <sheetData>
    <row r="1" spans="2:12" ht="15" thickBot="1" x14ac:dyDescent="0.4">
      <c r="B1" s="69" t="s">
        <v>1105</v>
      </c>
      <c r="C1" s="27" t="s">
        <v>98</v>
      </c>
      <c r="D1" s="2" t="s">
        <v>99</v>
      </c>
      <c r="E1" s="2" t="s">
        <v>100</v>
      </c>
      <c r="F1" s="2" t="s">
        <v>101</v>
      </c>
      <c r="G1" s="3" t="s">
        <v>102</v>
      </c>
      <c r="H1" s="2" t="s">
        <v>103</v>
      </c>
      <c r="I1" s="2" t="s">
        <v>1128</v>
      </c>
      <c r="J1" s="2" t="s">
        <v>105</v>
      </c>
      <c r="K1" s="3" t="s">
        <v>1110</v>
      </c>
      <c r="L1" s="1"/>
    </row>
    <row r="2" spans="2:12" x14ac:dyDescent="0.35">
      <c r="B2" s="71">
        <v>1</v>
      </c>
      <c r="C2" s="23" t="s">
        <v>106</v>
      </c>
      <c r="D2" s="12">
        <v>50</v>
      </c>
      <c r="E2" s="12">
        <v>2</v>
      </c>
      <c r="F2" s="12">
        <v>10</v>
      </c>
      <c r="G2" s="13">
        <v>1</v>
      </c>
      <c r="H2" s="5">
        <v>433</v>
      </c>
      <c r="I2" s="12">
        <v>433</v>
      </c>
      <c r="J2" s="58">
        <v>0</v>
      </c>
      <c r="K2" s="66">
        <v>2.5000000000000001E-2</v>
      </c>
      <c r="L2" s="26"/>
    </row>
    <row r="3" spans="2:12" x14ac:dyDescent="0.35">
      <c r="B3" s="71">
        <v>2</v>
      </c>
      <c r="C3" s="24" t="s">
        <v>107</v>
      </c>
      <c r="D3" s="1">
        <v>50</v>
      </c>
      <c r="E3" s="1">
        <v>2</v>
      </c>
      <c r="F3" s="1">
        <v>10</v>
      </c>
      <c r="G3" s="14">
        <v>1</v>
      </c>
      <c r="H3" s="4">
        <v>447</v>
      </c>
      <c r="I3" s="1">
        <v>447</v>
      </c>
      <c r="J3" s="30">
        <v>0</v>
      </c>
      <c r="K3" s="67">
        <v>1.54550317674875E-2</v>
      </c>
      <c r="L3" s="26"/>
    </row>
    <row r="4" spans="2:12" x14ac:dyDescent="0.35">
      <c r="B4" s="71">
        <v>3</v>
      </c>
      <c r="C4" s="24" t="s">
        <v>108</v>
      </c>
      <c r="D4" s="1">
        <v>50</v>
      </c>
      <c r="E4" s="1">
        <v>2</v>
      </c>
      <c r="F4" s="1">
        <v>10</v>
      </c>
      <c r="G4" s="14">
        <v>1</v>
      </c>
      <c r="H4" s="4">
        <v>495</v>
      </c>
      <c r="I4" s="1">
        <v>495</v>
      </c>
      <c r="J4" s="30">
        <v>0</v>
      </c>
      <c r="K4" s="67">
        <v>1.7172915861010499E-2</v>
      </c>
      <c r="L4" s="26"/>
    </row>
    <row r="5" spans="2:12" x14ac:dyDescent="0.35">
      <c r="B5" s="71">
        <v>4</v>
      </c>
      <c r="C5" s="24" t="s">
        <v>109</v>
      </c>
      <c r="D5" s="1">
        <v>50</v>
      </c>
      <c r="E5" s="1">
        <v>2</v>
      </c>
      <c r="F5" s="1">
        <v>10</v>
      </c>
      <c r="G5" s="14">
        <v>1</v>
      </c>
      <c r="H5" s="4">
        <v>475</v>
      </c>
      <c r="I5" s="1">
        <v>475</v>
      </c>
      <c r="J5" s="30">
        <v>0</v>
      </c>
      <c r="K5" s="67">
        <v>1.44224315881729E-2</v>
      </c>
      <c r="L5" s="26"/>
    </row>
    <row r="6" spans="2:12" x14ac:dyDescent="0.35">
      <c r="B6" s="71">
        <v>5</v>
      </c>
      <c r="C6" s="24" t="s">
        <v>110</v>
      </c>
      <c r="D6" s="1">
        <v>50</v>
      </c>
      <c r="E6" s="1">
        <v>2</v>
      </c>
      <c r="F6" s="1">
        <v>10</v>
      </c>
      <c r="G6" s="14">
        <v>1</v>
      </c>
      <c r="H6" s="4">
        <v>449</v>
      </c>
      <c r="I6" s="1">
        <v>449</v>
      </c>
      <c r="J6" s="30">
        <v>0</v>
      </c>
      <c r="K6" s="67">
        <v>2.0839732140302599E-2</v>
      </c>
      <c r="L6" s="26"/>
    </row>
    <row r="7" spans="2:12" x14ac:dyDescent="0.35">
      <c r="B7" s="71">
        <v>6</v>
      </c>
      <c r="C7" s="24" t="s">
        <v>111</v>
      </c>
      <c r="D7" s="1">
        <v>50</v>
      </c>
      <c r="E7" s="1">
        <v>2</v>
      </c>
      <c r="F7" s="1">
        <v>10</v>
      </c>
      <c r="G7" s="14">
        <v>1</v>
      </c>
      <c r="H7" s="4">
        <v>489</v>
      </c>
      <c r="I7" s="1">
        <v>489</v>
      </c>
      <c r="J7" s="30">
        <v>0</v>
      </c>
      <c r="K7" s="67">
        <v>2.96967308968305E-2</v>
      </c>
      <c r="L7" s="26"/>
    </row>
    <row r="8" spans="2:12" x14ac:dyDescent="0.35">
      <c r="B8" s="71">
        <v>7</v>
      </c>
      <c r="C8" s="24" t="s">
        <v>112</v>
      </c>
      <c r="D8" s="1">
        <v>50</v>
      </c>
      <c r="E8" s="1">
        <v>2</v>
      </c>
      <c r="F8" s="1">
        <v>10</v>
      </c>
      <c r="G8" s="14">
        <v>1</v>
      </c>
      <c r="H8" s="4">
        <v>451</v>
      </c>
      <c r="I8" s="1">
        <v>451</v>
      </c>
      <c r="J8" s="30">
        <v>0</v>
      </c>
      <c r="K8" s="67">
        <v>1.7539769411087001E-2</v>
      </c>
      <c r="L8" s="26"/>
    </row>
    <row r="9" spans="2:12" x14ac:dyDescent="0.35">
      <c r="B9" s="71">
        <v>8</v>
      </c>
      <c r="C9" s="24" t="s">
        <v>113</v>
      </c>
      <c r="D9" s="1">
        <v>50</v>
      </c>
      <c r="E9" s="1">
        <v>2</v>
      </c>
      <c r="F9" s="1">
        <v>10</v>
      </c>
      <c r="G9" s="14">
        <v>1</v>
      </c>
      <c r="H9" s="4">
        <v>434</v>
      </c>
      <c r="I9" s="1">
        <v>434</v>
      </c>
      <c r="J9" s="30">
        <v>0</v>
      </c>
      <c r="K9" s="67">
        <v>1.4603009447455399E-2</v>
      </c>
      <c r="L9" s="26"/>
    </row>
    <row r="10" spans="2:12" x14ac:dyDescent="0.35">
      <c r="B10" s="71">
        <v>9</v>
      </c>
      <c r="C10" s="24" t="s">
        <v>114</v>
      </c>
      <c r="D10" s="1">
        <v>50</v>
      </c>
      <c r="E10" s="1">
        <v>2</v>
      </c>
      <c r="F10" s="1">
        <v>10</v>
      </c>
      <c r="G10" s="14">
        <v>1</v>
      </c>
      <c r="H10" s="4">
        <v>393</v>
      </c>
      <c r="I10" s="1">
        <v>393</v>
      </c>
      <c r="J10" s="30">
        <v>0</v>
      </c>
      <c r="K10" s="67">
        <v>6.6686049103736799E-3</v>
      </c>
      <c r="L10" s="26"/>
    </row>
    <row r="11" spans="2:12" x14ac:dyDescent="0.35">
      <c r="B11" s="71">
        <v>10</v>
      </c>
      <c r="C11" s="24" t="s">
        <v>115</v>
      </c>
      <c r="D11" s="1">
        <v>50</v>
      </c>
      <c r="E11" s="1">
        <v>2</v>
      </c>
      <c r="F11" s="1">
        <v>10</v>
      </c>
      <c r="G11" s="14">
        <v>1</v>
      </c>
      <c r="H11" s="4">
        <v>465</v>
      </c>
      <c r="I11" s="1">
        <v>465</v>
      </c>
      <c r="J11" s="30">
        <v>0</v>
      </c>
      <c r="K11" s="67">
        <v>1.5409052371978701E-2</v>
      </c>
      <c r="L11" s="26"/>
    </row>
    <row r="12" spans="2:12" x14ac:dyDescent="0.35">
      <c r="B12" s="71">
        <v>11</v>
      </c>
      <c r="C12" s="24" t="s">
        <v>116</v>
      </c>
      <c r="D12" s="1">
        <v>50</v>
      </c>
      <c r="E12" s="1">
        <v>2</v>
      </c>
      <c r="F12" s="1">
        <v>10</v>
      </c>
      <c r="G12" s="14">
        <v>2</v>
      </c>
      <c r="H12" s="4">
        <v>627</v>
      </c>
      <c r="I12" s="1">
        <v>627</v>
      </c>
      <c r="J12" s="30">
        <v>0</v>
      </c>
      <c r="K12" s="67">
        <v>1.7696155235171301E-2</v>
      </c>
      <c r="L12" s="26"/>
    </row>
    <row r="13" spans="2:12" x14ac:dyDescent="0.35">
      <c r="B13" s="71">
        <v>12</v>
      </c>
      <c r="C13" s="24" t="s">
        <v>117</v>
      </c>
      <c r="D13" s="1">
        <v>50</v>
      </c>
      <c r="E13" s="1">
        <v>2</v>
      </c>
      <c r="F13" s="1">
        <v>10</v>
      </c>
      <c r="G13" s="14">
        <v>2</v>
      </c>
      <c r="H13" s="4">
        <v>645</v>
      </c>
      <c r="I13" s="1">
        <v>645</v>
      </c>
      <c r="J13" s="30">
        <v>0</v>
      </c>
      <c r="K13" s="67">
        <v>1.6851907595992002E-2</v>
      </c>
      <c r="L13" s="26"/>
    </row>
    <row r="14" spans="2:12" x14ac:dyDescent="0.35">
      <c r="B14" s="71">
        <v>13</v>
      </c>
      <c r="C14" s="24" t="s">
        <v>118</v>
      </c>
      <c r="D14" s="1">
        <v>50</v>
      </c>
      <c r="E14" s="1">
        <v>2</v>
      </c>
      <c r="F14" s="1">
        <v>10</v>
      </c>
      <c r="G14" s="14">
        <v>2</v>
      </c>
      <c r="H14" s="4">
        <v>625</v>
      </c>
      <c r="I14" s="1">
        <v>625</v>
      </c>
      <c r="J14" s="30">
        <v>0</v>
      </c>
      <c r="K14" s="67">
        <v>3.4930732101201997E-2</v>
      </c>
      <c r="L14" s="26"/>
    </row>
    <row r="15" spans="2:12" x14ac:dyDescent="0.35">
      <c r="B15" s="71">
        <v>14</v>
      </c>
      <c r="C15" s="24" t="s">
        <v>119</v>
      </c>
      <c r="D15" s="1">
        <v>50</v>
      </c>
      <c r="E15" s="1">
        <v>2</v>
      </c>
      <c r="F15" s="1">
        <v>10</v>
      </c>
      <c r="G15" s="14">
        <v>2</v>
      </c>
      <c r="H15" s="4">
        <v>719</v>
      </c>
      <c r="I15" s="1">
        <v>719</v>
      </c>
      <c r="J15" s="30">
        <v>0</v>
      </c>
      <c r="K15" s="67">
        <v>2.1053714677691401E-2</v>
      </c>
      <c r="L15" s="26"/>
    </row>
    <row r="16" spans="2:12" x14ac:dyDescent="0.35">
      <c r="B16" s="71">
        <v>15</v>
      </c>
      <c r="C16" s="24" t="s">
        <v>120</v>
      </c>
      <c r="D16" s="1">
        <v>50</v>
      </c>
      <c r="E16" s="1">
        <v>2</v>
      </c>
      <c r="F16" s="1">
        <v>10</v>
      </c>
      <c r="G16" s="14">
        <v>2</v>
      </c>
      <c r="H16" s="4">
        <v>729</v>
      </c>
      <c r="I16" s="1">
        <v>729</v>
      </c>
      <c r="J16" s="30">
        <v>0</v>
      </c>
      <c r="K16" s="67">
        <v>3.1059050932526502E-2</v>
      </c>
      <c r="L16" s="26"/>
    </row>
    <row r="17" spans="2:12" x14ac:dyDescent="0.35">
      <c r="B17" s="71">
        <v>16</v>
      </c>
      <c r="C17" s="24" t="s">
        <v>121</v>
      </c>
      <c r="D17" s="1">
        <v>50</v>
      </c>
      <c r="E17" s="1">
        <v>2</v>
      </c>
      <c r="F17" s="1">
        <v>10</v>
      </c>
      <c r="G17" s="14">
        <v>2</v>
      </c>
      <c r="H17" s="4">
        <v>661</v>
      </c>
      <c r="I17" s="1">
        <v>661</v>
      </c>
      <c r="J17" s="30">
        <v>0</v>
      </c>
      <c r="K17" s="67">
        <v>1.94356758147478E-2</v>
      </c>
      <c r="L17" s="26"/>
    </row>
    <row r="18" spans="2:12" x14ac:dyDescent="0.35">
      <c r="B18" s="71">
        <v>17</v>
      </c>
      <c r="C18" s="24" t="s">
        <v>122</v>
      </c>
      <c r="D18" s="1">
        <v>50</v>
      </c>
      <c r="E18" s="1">
        <v>2</v>
      </c>
      <c r="F18" s="1">
        <v>10</v>
      </c>
      <c r="G18" s="14">
        <v>2</v>
      </c>
      <c r="H18" s="4">
        <v>674</v>
      </c>
      <c r="I18" s="1">
        <v>674</v>
      </c>
      <c r="J18" s="30">
        <v>0</v>
      </c>
      <c r="K18" s="67">
        <v>2.0082414150237999E-2</v>
      </c>
      <c r="L18" s="26"/>
    </row>
    <row r="19" spans="2:12" x14ac:dyDescent="0.35">
      <c r="B19" s="71">
        <v>18</v>
      </c>
      <c r="C19" s="24" t="s">
        <v>123</v>
      </c>
      <c r="D19" s="1">
        <v>50</v>
      </c>
      <c r="E19" s="1">
        <v>2</v>
      </c>
      <c r="F19" s="1">
        <v>10</v>
      </c>
      <c r="G19" s="14">
        <v>2</v>
      </c>
      <c r="H19" s="4">
        <v>603</v>
      </c>
      <c r="I19" s="1">
        <v>603</v>
      </c>
      <c r="J19" s="30">
        <v>0</v>
      </c>
      <c r="K19" s="67">
        <v>1.8669486045837399E-2</v>
      </c>
      <c r="L19" s="26"/>
    </row>
    <row r="20" spans="2:12" x14ac:dyDescent="0.35">
      <c r="B20" s="71">
        <v>19</v>
      </c>
      <c r="C20" s="24" t="s">
        <v>124</v>
      </c>
      <c r="D20" s="1">
        <v>50</v>
      </c>
      <c r="E20" s="1">
        <v>2</v>
      </c>
      <c r="F20" s="1">
        <v>10</v>
      </c>
      <c r="G20" s="14">
        <v>2</v>
      </c>
      <c r="H20" s="4">
        <v>645</v>
      </c>
      <c r="I20" s="1">
        <v>645</v>
      </c>
      <c r="J20" s="30">
        <v>0</v>
      </c>
      <c r="K20" s="67">
        <v>1.53098721057176E-2</v>
      </c>
      <c r="L20" s="26"/>
    </row>
    <row r="21" spans="2:12" x14ac:dyDescent="0.35">
      <c r="B21" s="71">
        <v>20</v>
      </c>
      <c r="C21" s="24" t="s">
        <v>125</v>
      </c>
      <c r="D21" s="1">
        <v>50</v>
      </c>
      <c r="E21" s="1">
        <v>2</v>
      </c>
      <c r="F21" s="1">
        <v>10</v>
      </c>
      <c r="G21" s="14">
        <v>2</v>
      </c>
      <c r="H21" s="4">
        <v>583</v>
      </c>
      <c r="I21" s="1">
        <v>583</v>
      </c>
      <c r="J21" s="30">
        <v>0</v>
      </c>
      <c r="K21" s="67">
        <v>1.8732601776719E-2</v>
      </c>
      <c r="L21" s="26"/>
    </row>
    <row r="22" spans="2:12" x14ac:dyDescent="0.35">
      <c r="B22" s="71">
        <v>21</v>
      </c>
      <c r="C22" s="24" t="s">
        <v>126</v>
      </c>
      <c r="D22" s="1">
        <v>50</v>
      </c>
      <c r="E22" s="1">
        <v>2</v>
      </c>
      <c r="F22" s="1">
        <v>10</v>
      </c>
      <c r="G22" s="14">
        <v>4</v>
      </c>
      <c r="H22" s="4">
        <v>1107</v>
      </c>
      <c r="I22" s="1">
        <v>1107</v>
      </c>
      <c r="J22" s="30">
        <v>0</v>
      </c>
      <c r="K22" s="67">
        <v>2.45335046201944E-2</v>
      </c>
      <c r="L22" s="26"/>
    </row>
    <row r="23" spans="2:12" x14ac:dyDescent="0.35">
      <c r="B23" s="71">
        <v>22</v>
      </c>
      <c r="C23" s="24" t="s">
        <v>127</v>
      </c>
      <c r="D23" s="1">
        <v>50</v>
      </c>
      <c r="E23" s="1">
        <v>2</v>
      </c>
      <c r="F23" s="1">
        <v>10</v>
      </c>
      <c r="G23" s="14">
        <v>4</v>
      </c>
      <c r="H23" s="4">
        <v>1065</v>
      </c>
      <c r="I23" s="1">
        <v>1065</v>
      </c>
      <c r="J23" s="30">
        <v>0</v>
      </c>
      <c r="K23" s="67">
        <v>2.1346328780055001E-2</v>
      </c>
      <c r="L23" s="26"/>
    </row>
    <row r="24" spans="2:12" x14ac:dyDescent="0.35">
      <c r="B24" s="71">
        <v>23</v>
      </c>
      <c r="C24" s="24" t="s">
        <v>128</v>
      </c>
      <c r="D24" s="1">
        <v>50</v>
      </c>
      <c r="E24" s="1">
        <v>2</v>
      </c>
      <c r="F24" s="1">
        <v>10</v>
      </c>
      <c r="G24" s="14">
        <v>4</v>
      </c>
      <c r="H24" s="4">
        <v>1045</v>
      </c>
      <c r="I24" s="1">
        <v>1045</v>
      </c>
      <c r="J24" s="30">
        <v>0</v>
      </c>
      <c r="K24" s="67">
        <v>1.7985561862587901E-2</v>
      </c>
      <c r="L24" s="26"/>
    </row>
    <row r="25" spans="2:12" x14ac:dyDescent="0.35">
      <c r="B25" s="71">
        <v>24</v>
      </c>
      <c r="C25" s="24" t="s">
        <v>129</v>
      </c>
      <c r="D25" s="1">
        <v>50</v>
      </c>
      <c r="E25" s="1">
        <v>2</v>
      </c>
      <c r="F25" s="1">
        <v>10</v>
      </c>
      <c r="G25" s="14">
        <v>4</v>
      </c>
      <c r="H25" s="4">
        <v>1019</v>
      </c>
      <c r="I25" s="1">
        <v>1019</v>
      </c>
      <c r="J25" s="30">
        <v>0</v>
      </c>
      <c r="K25" s="67">
        <v>2.20138598233461E-2</v>
      </c>
      <c r="L25" s="26"/>
    </row>
    <row r="26" spans="2:12" x14ac:dyDescent="0.35">
      <c r="B26" s="71">
        <v>25</v>
      </c>
      <c r="C26" s="24" t="s">
        <v>130</v>
      </c>
      <c r="D26" s="1">
        <v>50</v>
      </c>
      <c r="E26" s="1">
        <v>2</v>
      </c>
      <c r="F26" s="1">
        <v>10</v>
      </c>
      <c r="G26" s="14">
        <v>4</v>
      </c>
      <c r="H26" s="4">
        <v>849</v>
      </c>
      <c r="I26" s="1">
        <v>849</v>
      </c>
      <c r="J26" s="30">
        <v>0</v>
      </c>
      <c r="K26" s="67">
        <v>2.0429251715540799E-2</v>
      </c>
      <c r="L26" s="26"/>
    </row>
    <row r="27" spans="2:12" x14ac:dyDescent="0.35">
      <c r="B27" s="71">
        <v>26</v>
      </c>
      <c r="C27" s="24" t="s">
        <v>131</v>
      </c>
      <c r="D27" s="1">
        <v>50</v>
      </c>
      <c r="E27" s="1">
        <v>2</v>
      </c>
      <c r="F27" s="1">
        <v>10</v>
      </c>
      <c r="G27" s="14">
        <v>4</v>
      </c>
      <c r="H27" s="4">
        <v>1021</v>
      </c>
      <c r="I27" s="1">
        <v>1021</v>
      </c>
      <c r="J27" s="30">
        <v>0</v>
      </c>
      <c r="K27" s="67">
        <v>1.6353709623217499E-2</v>
      </c>
      <c r="L27" s="26"/>
    </row>
    <row r="28" spans="2:12" x14ac:dyDescent="0.35">
      <c r="B28" s="71">
        <v>27</v>
      </c>
      <c r="C28" s="24" t="s">
        <v>132</v>
      </c>
      <c r="D28" s="1">
        <v>50</v>
      </c>
      <c r="E28" s="1">
        <v>2</v>
      </c>
      <c r="F28" s="1">
        <v>10</v>
      </c>
      <c r="G28" s="14">
        <v>4</v>
      </c>
      <c r="H28" s="4">
        <v>974</v>
      </c>
      <c r="I28" s="1">
        <v>974</v>
      </c>
      <c r="J28" s="30">
        <v>0</v>
      </c>
      <c r="K28" s="67">
        <v>1.6027620062232E-2</v>
      </c>
      <c r="L28" s="26"/>
    </row>
    <row r="29" spans="2:12" x14ac:dyDescent="0.35">
      <c r="B29" s="71">
        <v>28</v>
      </c>
      <c r="C29" s="24" t="s">
        <v>133</v>
      </c>
      <c r="D29" s="1">
        <v>50</v>
      </c>
      <c r="E29" s="1">
        <v>2</v>
      </c>
      <c r="F29" s="1">
        <v>10</v>
      </c>
      <c r="G29" s="14">
        <v>4</v>
      </c>
      <c r="H29" s="4">
        <v>903</v>
      </c>
      <c r="I29" s="1">
        <v>903</v>
      </c>
      <c r="J29" s="30">
        <v>0</v>
      </c>
      <c r="K29" s="67">
        <v>1.9765594974160101E-2</v>
      </c>
      <c r="L29" s="26"/>
    </row>
    <row r="30" spans="2:12" x14ac:dyDescent="0.35">
      <c r="B30" s="71">
        <v>29</v>
      </c>
      <c r="C30" s="24" t="s">
        <v>134</v>
      </c>
      <c r="D30" s="1">
        <v>50</v>
      </c>
      <c r="E30" s="1">
        <v>2</v>
      </c>
      <c r="F30" s="1">
        <v>10</v>
      </c>
      <c r="G30" s="14">
        <v>4</v>
      </c>
      <c r="H30" s="4">
        <v>855</v>
      </c>
      <c r="I30" s="1">
        <v>855</v>
      </c>
      <c r="J30" s="30">
        <v>0</v>
      </c>
      <c r="K30" s="67">
        <v>1.81694310158491E-2</v>
      </c>
      <c r="L30" s="26"/>
    </row>
    <row r="31" spans="2:12" x14ac:dyDescent="0.35">
      <c r="B31" s="71">
        <v>30</v>
      </c>
      <c r="C31" s="24" t="s">
        <v>135</v>
      </c>
      <c r="D31" s="1">
        <v>50</v>
      </c>
      <c r="E31" s="1">
        <v>2</v>
      </c>
      <c r="F31" s="1">
        <v>10</v>
      </c>
      <c r="G31" s="14">
        <v>4</v>
      </c>
      <c r="H31" s="4">
        <v>943</v>
      </c>
      <c r="I31" s="1">
        <v>943</v>
      </c>
      <c r="J31" s="30">
        <v>0</v>
      </c>
      <c r="K31" s="67">
        <v>1.6224408522248199E-2</v>
      </c>
      <c r="L31" s="26"/>
    </row>
    <row r="32" spans="2:12" x14ac:dyDescent="0.35">
      <c r="B32" s="71">
        <v>31</v>
      </c>
      <c r="C32" s="24" t="s">
        <v>136</v>
      </c>
      <c r="D32" s="1">
        <v>50</v>
      </c>
      <c r="E32" s="1">
        <v>2</v>
      </c>
      <c r="F32" s="1">
        <v>20</v>
      </c>
      <c r="G32" s="14">
        <v>1</v>
      </c>
      <c r="H32" s="4">
        <v>851</v>
      </c>
      <c r="I32" s="1">
        <v>851</v>
      </c>
      <c r="J32" s="30">
        <v>0</v>
      </c>
      <c r="K32" s="67">
        <v>1.8344098702073E-2</v>
      </c>
      <c r="L32" s="26"/>
    </row>
    <row r="33" spans="2:12" x14ac:dyDescent="0.35">
      <c r="B33" s="71">
        <v>32</v>
      </c>
      <c r="C33" s="24" t="s">
        <v>137</v>
      </c>
      <c r="D33" s="1">
        <v>50</v>
      </c>
      <c r="E33" s="1">
        <v>2</v>
      </c>
      <c r="F33" s="1">
        <v>20</v>
      </c>
      <c r="G33" s="14">
        <v>1</v>
      </c>
      <c r="H33" s="4">
        <v>747</v>
      </c>
      <c r="I33" s="1">
        <v>747</v>
      </c>
      <c r="J33" s="30">
        <v>0</v>
      </c>
      <c r="K33" s="67">
        <v>1.8130229786038399E-2</v>
      </c>
      <c r="L33" s="26"/>
    </row>
    <row r="34" spans="2:12" x14ac:dyDescent="0.35">
      <c r="B34" s="71">
        <v>33</v>
      </c>
      <c r="C34" s="24" t="s">
        <v>138</v>
      </c>
      <c r="D34" s="1">
        <v>50</v>
      </c>
      <c r="E34" s="1">
        <v>2</v>
      </c>
      <c r="F34" s="1">
        <v>20</v>
      </c>
      <c r="G34" s="14">
        <v>1</v>
      </c>
      <c r="H34" s="4">
        <v>802</v>
      </c>
      <c r="I34" s="1">
        <v>802</v>
      </c>
      <c r="J34" s="30">
        <v>0</v>
      </c>
      <c r="K34" s="67">
        <v>1.7136681824922499E-2</v>
      </c>
      <c r="L34" s="26"/>
    </row>
    <row r="35" spans="2:12" x14ac:dyDescent="0.35">
      <c r="B35" s="71">
        <v>34</v>
      </c>
      <c r="C35" s="24" t="s">
        <v>139</v>
      </c>
      <c r="D35" s="1">
        <v>50</v>
      </c>
      <c r="E35" s="1">
        <v>2</v>
      </c>
      <c r="F35" s="1">
        <v>20</v>
      </c>
      <c r="G35" s="14">
        <v>1</v>
      </c>
      <c r="H35" s="4">
        <v>826</v>
      </c>
      <c r="I35" s="1">
        <v>826</v>
      </c>
      <c r="J35" s="30">
        <v>0</v>
      </c>
      <c r="K35" s="67">
        <v>1.99503395706415E-2</v>
      </c>
      <c r="L35" s="26"/>
    </row>
    <row r="36" spans="2:12" x14ac:dyDescent="0.35">
      <c r="B36" s="71">
        <v>35</v>
      </c>
      <c r="C36" s="24" t="s">
        <v>140</v>
      </c>
      <c r="D36" s="1">
        <v>50</v>
      </c>
      <c r="E36" s="1">
        <v>2</v>
      </c>
      <c r="F36" s="1">
        <v>20</v>
      </c>
      <c r="G36" s="14">
        <v>1</v>
      </c>
      <c r="H36" s="4">
        <v>802</v>
      </c>
      <c r="I36" s="1">
        <v>802</v>
      </c>
      <c r="J36" s="30">
        <v>0</v>
      </c>
      <c r="K36" s="67">
        <v>1.9314201548695498E-2</v>
      </c>
      <c r="L36" s="26"/>
    </row>
    <row r="37" spans="2:12" x14ac:dyDescent="0.35">
      <c r="B37" s="71">
        <v>36</v>
      </c>
      <c r="C37" s="24" t="s">
        <v>141</v>
      </c>
      <c r="D37" s="1">
        <v>50</v>
      </c>
      <c r="E37" s="1">
        <v>2</v>
      </c>
      <c r="F37" s="1">
        <v>20</v>
      </c>
      <c r="G37" s="14">
        <v>1</v>
      </c>
      <c r="H37" s="4">
        <v>813</v>
      </c>
      <c r="I37" s="1">
        <v>813</v>
      </c>
      <c r="J37" s="30">
        <v>0</v>
      </c>
      <c r="K37" s="67">
        <v>1.93980168551206E-2</v>
      </c>
      <c r="L37" s="26"/>
    </row>
    <row r="38" spans="2:12" x14ac:dyDescent="0.35">
      <c r="B38" s="71">
        <v>37</v>
      </c>
      <c r="C38" s="24" t="s">
        <v>142</v>
      </c>
      <c r="D38" s="1">
        <v>50</v>
      </c>
      <c r="E38" s="1">
        <v>2</v>
      </c>
      <c r="F38" s="1">
        <v>20</v>
      </c>
      <c r="G38" s="14">
        <v>1</v>
      </c>
      <c r="H38" s="4">
        <v>796</v>
      </c>
      <c r="I38" s="1">
        <v>796</v>
      </c>
      <c r="J38" s="30">
        <v>0</v>
      </c>
      <c r="K38" s="67">
        <v>1.7966412007808599E-2</v>
      </c>
      <c r="L38" s="26"/>
    </row>
    <row r="39" spans="2:12" x14ac:dyDescent="0.35">
      <c r="B39" s="71">
        <v>38</v>
      </c>
      <c r="C39" s="24" t="s">
        <v>143</v>
      </c>
      <c r="D39" s="1">
        <v>50</v>
      </c>
      <c r="E39" s="1">
        <v>2</v>
      </c>
      <c r="F39" s="1">
        <v>20</v>
      </c>
      <c r="G39" s="14">
        <v>1</v>
      </c>
      <c r="H39" s="4">
        <v>822</v>
      </c>
      <c r="I39" s="1">
        <v>822</v>
      </c>
      <c r="J39" s="30">
        <v>0</v>
      </c>
      <c r="K39" s="67">
        <v>1.67831685394048E-2</v>
      </c>
      <c r="L39" s="26"/>
    </row>
    <row r="40" spans="2:12" x14ac:dyDescent="0.35">
      <c r="B40" s="71">
        <v>39</v>
      </c>
      <c r="C40" s="24" t="s">
        <v>144</v>
      </c>
      <c r="D40" s="1">
        <v>50</v>
      </c>
      <c r="E40" s="1">
        <v>2</v>
      </c>
      <c r="F40" s="1">
        <v>20</v>
      </c>
      <c r="G40" s="14">
        <v>1</v>
      </c>
      <c r="H40" s="4">
        <v>796</v>
      </c>
      <c r="I40" s="1">
        <v>796</v>
      </c>
      <c r="J40" s="30">
        <v>0</v>
      </c>
      <c r="K40" s="67">
        <v>1.8858231604099201E-2</v>
      </c>
      <c r="L40" s="26"/>
    </row>
    <row r="41" spans="2:12" x14ac:dyDescent="0.35">
      <c r="B41" s="71">
        <v>40</v>
      </c>
      <c r="C41" s="24" t="s">
        <v>145</v>
      </c>
      <c r="D41" s="1">
        <v>50</v>
      </c>
      <c r="E41" s="1">
        <v>2</v>
      </c>
      <c r="F41" s="1">
        <v>20</v>
      </c>
      <c r="G41" s="14">
        <v>1</v>
      </c>
      <c r="H41" s="4">
        <v>817</v>
      </c>
      <c r="I41" s="1">
        <v>817</v>
      </c>
      <c r="J41" s="30">
        <v>0</v>
      </c>
      <c r="K41" s="67">
        <v>1.67156439274549E-2</v>
      </c>
      <c r="L41" s="26"/>
    </row>
    <row r="42" spans="2:12" x14ac:dyDescent="0.35">
      <c r="B42" s="71">
        <v>41</v>
      </c>
      <c r="C42" s="24" t="s">
        <v>146</v>
      </c>
      <c r="D42" s="1">
        <v>50</v>
      </c>
      <c r="E42" s="1">
        <v>2</v>
      </c>
      <c r="F42" s="1">
        <v>20</v>
      </c>
      <c r="G42" s="14">
        <v>2</v>
      </c>
      <c r="H42" s="4">
        <v>1061</v>
      </c>
      <c r="I42" s="1">
        <v>1061</v>
      </c>
      <c r="J42" s="30">
        <v>0</v>
      </c>
      <c r="K42" s="67">
        <v>1.9243253394961302E-2</v>
      </c>
      <c r="L42" s="26"/>
    </row>
    <row r="43" spans="2:12" x14ac:dyDescent="0.35">
      <c r="B43" s="71">
        <v>42</v>
      </c>
      <c r="C43" s="24" t="s">
        <v>147</v>
      </c>
      <c r="D43" s="1">
        <v>50</v>
      </c>
      <c r="E43" s="1">
        <v>2</v>
      </c>
      <c r="F43" s="1">
        <v>20</v>
      </c>
      <c r="G43" s="14">
        <v>2</v>
      </c>
      <c r="H43" s="4">
        <v>987</v>
      </c>
      <c r="I43" s="1">
        <v>987</v>
      </c>
      <c r="J43" s="30">
        <v>0</v>
      </c>
      <c r="K43" s="67">
        <v>1.42896212637424E-2</v>
      </c>
      <c r="L43" s="26"/>
    </row>
    <row r="44" spans="2:12" x14ac:dyDescent="0.35">
      <c r="B44" s="71">
        <v>43</v>
      </c>
      <c r="C44" s="24" t="s">
        <v>148</v>
      </c>
      <c r="D44" s="1">
        <v>50</v>
      </c>
      <c r="E44" s="1">
        <v>2</v>
      </c>
      <c r="F44" s="1">
        <v>20</v>
      </c>
      <c r="G44" s="14">
        <v>2</v>
      </c>
      <c r="H44" s="4">
        <v>1012</v>
      </c>
      <c r="I44" s="1">
        <v>1012</v>
      </c>
      <c r="J44" s="30">
        <v>0</v>
      </c>
      <c r="K44" s="67">
        <v>1.78496837615966E-2</v>
      </c>
      <c r="L44" s="26"/>
    </row>
    <row r="45" spans="2:12" x14ac:dyDescent="0.35">
      <c r="B45" s="71">
        <v>44</v>
      </c>
      <c r="C45" s="24" t="s">
        <v>149</v>
      </c>
      <c r="D45" s="1">
        <v>50</v>
      </c>
      <c r="E45" s="1">
        <v>2</v>
      </c>
      <c r="F45" s="1">
        <v>20</v>
      </c>
      <c r="G45" s="14">
        <v>2</v>
      </c>
      <c r="H45" s="4">
        <v>1006</v>
      </c>
      <c r="I45" s="1">
        <v>1006</v>
      </c>
      <c r="J45" s="30">
        <v>0</v>
      </c>
      <c r="K45" s="67">
        <v>1.5091458335518801E-2</v>
      </c>
      <c r="L45" s="26"/>
    </row>
    <row r="46" spans="2:12" x14ac:dyDescent="0.35">
      <c r="B46" s="71">
        <v>45</v>
      </c>
      <c r="C46" s="24" t="s">
        <v>150</v>
      </c>
      <c r="D46" s="1">
        <v>50</v>
      </c>
      <c r="E46" s="1">
        <v>2</v>
      </c>
      <c r="F46" s="1">
        <v>20</v>
      </c>
      <c r="G46" s="14">
        <v>2</v>
      </c>
      <c r="H46" s="4">
        <v>1072</v>
      </c>
      <c r="I46" s="1">
        <v>1072</v>
      </c>
      <c r="J46" s="30">
        <v>0</v>
      </c>
      <c r="K46" s="67">
        <v>1.3600075617432501E-2</v>
      </c>
      <c r="L46" s="26"/>
    </row>
    <row r="47" spans="2:12" x14ac:dyDescent="0.35">
      <c r="B47" s="71">
        <v>46</v>
      </c>
      <c r="C47" s="24" t="s">
        <v>151</v>
      </c>
      <c r="D47" s="1">
        <v>50</v>
      </c>
      <c r="E47" s="1">
        <v>2</v>
      </c>
      <c r="F47" s="1">
        <v>20</v>
      </c>
      <c r="G47" s="14">
        <v>2</v>
      </c>
      <c r="H47" s="4">
        <v>1023</v>
      </c>
      <c r="I47" s="1">
        <v>1023</v>
      </c>
      <c r="J47" s="30">
        <v>0</v>
      </c>
      <c r="K47" s="67">
        <v>1.8669201061129501E-2</v>
      </c>
      <c r="L47" s="26"/>
    </row>
    <row r="48" spans="2:12" x14ac:dyDescent="0.35">
      <c r="B48" s="71">
        <v>47</v>
      </c>
      <c r="C48" s="24" t="s">
        <v>152</v>
      </c>
      <c r="D48" s="1">
        <v>50</v>
      </c>
      <c r="E48" s="1">
        <v>2</v>
      </c>
      <c r="F48" s="1">
        <v>20</v>
      </c>
      <c r="G48" s="14">
        <v>2</v>
      </c>
      <c r="H48" s="4">
        <v>1006</v>
      </c>
      <c r="I48" s="1">
        <v>1006</v>
      </c>
      <c r="J48" s="30">
        <v>0</v>
      </c>
      <c r="K48" s="67">
        <v>1.5026496723294199E-2</v>
      </c>
      <c r="L48" s="26"/>
    </row>
    <row r="49" spans="2:12" x14ac:dyDescent="0.35">
      <c r="B49" s="71">
        <v>48</v>
      </c>
      <c r="C49" s="24" t="s">
        <v>153</v>
      </c>
      <c r="D49" s="1">
        <v>50</v>
      </c>
      <c r="E49" s="1">
        <v>2</v>
      </c>
      <c r="F49" s="1">
        <v>20</v>
      </c>
      <c r="G49" s="14">
        <v>2</v>
      </c>
      <c r="H49" s="4">
        <v>1032</v>
      </c>
      <c r="I49" s="1">
        <v>1032</v>
      </c>
      <c r="J49" s="30">
        <v>0</v>
      </c>
      <c r="K49" s="67">
        <v>2.04884521663188E-2</v>
      </c>
      <c r="L49" s="26"/>
    </row>
    <row r="50" spans="2:12" x14ac:dyDescent="0.35">
      <c r="B50" s="71">
        <v>49</v>
      </c>
      <c r="C50" s="24" t="s">
        <v>154</v>
      </c>
      <c r="D50" s="1">
        <v>50</v>
      </c>
      <c r="E50" s="1">
        <v>2</v>
      </c>
      <c r="F50" s="1">
        <v>20</v>
      </c>
      <c r="G50" s="14">
        <v>2</v>
      </c>
      <c r="H50" s="4">
        <v>946</v>
      </c>
      <c r="I50" s="1">
        <v>946</v>
      </c>
      <c r="J50" s="30">
        <v>0</v>
      </c>
      <c r="K50" s="67">
        <v>1.56074110418558E-2</v>
      </c>
      <c r="L50" s="26"/>
    </row>
    <row r="51" spans="2:12" x14ac:dyDescent="0.35">
      <c r="B51" s="71">
        <v>50</v>
      </c>
      <c r="C51" s="24" t="s">
        <v>155</v>
      </c>
      <c r="D51" s="1">
        <v>50</v>
      </c>
      <c r="E51" s="1">
        <v>2</v>
      </c>
      <c r="F51" s="1">
        <v>20</v>
      </c>
      <c r="G51" s="14">
        <v>2</v>
      </c>
      <c r="H51" s="4">
        <v>997</v>
      </c>
      <c r="I51" s="1">
        <v>997</v>
      </c>
      <c r="J51" s="30">
        <v>0</v>
      </c>
      <c r="K51" s="67">
        <v>1.92440096288919E-2</v>
      </c>
      <c r="L51" s="26"/>
    </row>
    <row r="52" spans="2:12" x14ac:dyDescent="0.35">
      <c r="B52" s="71">
        <v>51</v>
      </c>
      <c r="C52" s="24" t="s">
        <v>156</v>
      </c>
      <c r="D52" s="1">
        <v>50</v>
      </c>
      <c r="E52" s="1">
        <v>2</v>
      </c>
      <c r="F52" s="1">
        <v>20</v>
      </c>
      <c r="G52" s="14">
        <v>4</v>
      </c>
      <c r="H52" s="4">
        <v>1331</v>
      </c>
      <c r="I52" s="1">
        <v>1331</v>
      </c>
      <c r="J52" s="30">
        <v>0</v>
      </c>
      <c r="K52" s="67">
        <v>1.69723816215991E-2</v>
      </c>
      <c r="L52" s="26"/>
    </row>
    <row r="53" spans="2:12" x14ac:dyDescent="0.35">
      <c r="B53" s="71">
        <v>52</v>
      </c>
      <c r="C53" s="24" t="s">
        <v>157</v>
      </c>
      <c r="D53" s="1">
        <v>50</v>
      </c>
      <c r="E53" s="1">
        <v>2</v>
      </c>
      <c r="F53" s="1">
        <v>20</v>
      </c>
      <c r="G53" s="14">
        <v>4</v>
      </c>
      <c r="H53" s="4">
        <v>1317</v>
      </c>
      <c r="I53" s="1">
        <v>1317</v>
      </c>
      <c r="J53" s="30">
        <v>0</v>
      </c>
      <c r="K53" s="67">
        <v>2.2985024377703601E-2</v>
      </c>
      <c r="L53" s="26"/>
    </row>
    <row r="54" spans="2:12" x14ac:dyDescent="0.35">
      <c r="B54" s="71">
        <v>53</v>
      </c>
      <c r="C54" s="24" t="s">
        <v>158</v>
      </c>
      <c r="D54" s="1">
        <v>50</v>
      </c>
      <c r="E54" s="1">
        <v>2</v>
      </c>
      <c r="F54" s="1">
        <v>20</v>
      </c>
      <c r="G54" s="14">
        <v>4</v>
      </c>
      <c r="H54" s="4">
        <v>1192</v>
      </c>
      <c r="I54" s="1">
        <v>1192</v>
      </c>
      <c r="J54" s="30">
        <v>0</v>
      </c>
      <c r="K54" s="67">
        <v>1.9425094127655002E-2</v>
      </c>
      <c r="L54" s="26"/>
    </row>
    <row r="55" spans="2:12" x14ac:dyDescent="0.35">
      <c r="B55" s="71">
        <v>54</v>
      </c>
      <c r="C55" s="24" t="s">
        <v>159</v>
      </c>
      <c r="D55" s="1">
        <v>50</v>
      </c>
      <c r="E55" s="1">
        <v>2</v>
      </c>
      <c r="F55" s="1">
        <v>20</v>
      </c>
      <c r="G55" s="14">
        <v>4</v>
      </c>
      <c r="H55" s="4">
        <v>1456</v>
      </c>
      <c r="I55" s="1">
        <v>1456</v>
      </c>
      <c r="J55" s="30">
        <v>0</v>
      </c>
      <c r="K55" s="67">
        <v>2.0668104290962198E-2</v>
      </c>
      <c r="L55" s="26"/>
    </row>
    <row r="56" spans="2:12" x14ac:dyDescent="0.35">
      <c r="B56" s="71">
        <v>55</v>
      </c>
      <c r="C56" s="24" t="s">
        <v>160</v>
      </c>
      <c r="D56" s="1">
        <v>50</v>
      </c>
      <c r="E56" s="1">
        <v>2</v>
      </c>
      <c r="F56" s="1">
        <v>20</v>
      </c>
      <c r="G56" s="14">
        <v>4</v>
      </c>
      <c r="H56" s="4">
        <v>1372</v>
      </c>
      <c r="I56" s="1">
        <v>1372</v>
      </c>
      <c r="J56" s="30">
        <v>0</v>
      </c>
      <c r="K56" s="67">
        <v>2.06853300333023E-2</v>
      </c>
      <c r="L56" s="26"/>
    </row>
    <row r="57" spans="2:12" x14ac:dyDescent="0.35">
      <c r="B57" s="71">
        <v>56</v>
      </c>
      <c r="C57" s="24" t="s">
        <v>161</v>
      </c>
      <c r="D57" s="1">
        <v>50</v>
      </c>
      <c r="E57" s="1">
        <v>2</v>
      </c>
      <c r="F57" s="1">
        <v>20</v>
      </c>
      <c r="G57" s="14">
        <v>4</v>
      </c>
      <c r="H57" s="4">
        <v>1383</v>
      </c>
      <c r="I57" s="1">
        <v>1383</v>
      </c>
      <c r="J57" s="30">
        <v>0</v>
      </c>
      <c r="K57" s="67">
        <v>2.08645891398191E-2</v>
      </c>
      <c r="L57" s="26"/>
    </row>
    <row r="58" spans="2:12" x14ac:dyDescent="0.35">
      <c r="B58" s="71">
        <v>57</v>
      </c>
      <c r="C58" s="24" t="s">
        <v>162</v>
      </c>
      <c r="D58" s="1">
        <v>50</v>
      </c>
      <c r="E58" s="1">
        <v>2</v>
      </c>
      <c r="F58" s="1">
        <v>20</v>
      </c>
      <c r="G58" s="14">
        <v>4</v>
      </c>
      <c r="H58" s="4">
        <v>1276</v>
      </c>
      <c r="I58" s="1">
        <v>1276</v>
      </c>
      <c r="J58" s="30">
        <v>0</v>
      </c>
      <c r="K58" s="67">
        <v>1.90544221550226E-2</v>
      </c>
      <c r="L58" s="26"/>
    </row>
    <row r="59" spans="2:12" x14ac:dyDescent="0.35">
      <c r="B59" s="71">
        <v>58</v>
      </c>
      <c r="C59" s="24" t="s">
        <v>163</v>
      </c>
      <c r="D59" s="1">
        <v>50</v>
      </c>
      <c r="E59" s="1">
        <v>2</v>
      </c>
      <c r="F59" s="1">
        <v>20</v>
      </c>
      <c r="G59" s="14">
        <v>4</v>
      </c>
      <c r="H59" s="4">
        <v>1422</v>
      </c>
      <c r="I59" s="1">
        <v>1422</v>
      </c>
      <c r="J59" s="30">
        <v>0</v>
      </c>
      <c r="K59" s="67">
        <v>3.2630804926156998E-2</v>
      </c>
      <c r="L59" s="26"/>
    </row>
    <row r="60" spans="2:12" x14ac:dyDescent="0.35">
      <c r="B60" s="71">
        <v>59</v>
      </c>
      <c r="C60" s="24" t="s">
        <v>164</v>
      </c>
      <c r="D60" s="1">
        <v>50</v>
      </c>
      <c r="E60" s="1">
        <v>2</v>
      </c>
      <c r="F60" s="1">
        <v>20</v>
      </c>
      <c r="G60" s="14">
        <v>4</v>
      </c>
      <c r="H60" s="4">
        <v>1336</v>
      </c>
      <c r="I60" s="1">
        <v>1336</v>
      </c>
      <c r="J60" s="30">
        <v>0</v>
      </c>
      <c r="K60" s="67">
        <v>2.5604078546166399E-2</v>
      </c>
      <c r="L60" s="26"/>
    </row>
    <row r="61" spans="2:12" x14ac:dyDescent="0.35">
      <c r="B61" s="71">
        <v>60</v>
      </c>
      <c r="C61" s="24" t="s">
        <v>165</v>
      </c>
      <c r="D61" s="1">
        <v>50</v>
      </c>
      <c r="E61" s="1">
        <v>2</v>
      </c>
      <c r="F61" s="1">
        <v>20</v>
      </c>
      <c r="G61" s="14">
        <v>4</v>
      </c>
      <c r="H61" s="4">
        <v>1387</v>
      </c>
      <c r="I61" s="1">
        <v>1387</v>
      </c>
      <c r="J61" s="30">
        <v>0</v>
      </c>
      <c r="K61" s="67">
        <v>1.99338495731353E-2</v>
      </c>
      <c r="L61" s="26"/>
    </row>
    <row r="62" spans="2:12" x14ac:dyDescent="0.35">
      <c r="B62" s="71">
        <v>61</v>
      </c>
      <c r="C62" s="24" t="s">
        <v>166</v>
      </c>
      <c r="D62" s="1">
        <v>50</v>
      </c>
      <c r="E62" s="1">
        <v>2</v>
      </c>
      <c r="F62" s="1">
        <v>30</v>
      </c>
      <c r="G62" s="14">
        <v>1</v>
      </c>
      <c r="H62" s="4">
        <v>1017</v>
      </c>
      <c r="I62" s="1">
        <v>1017</v>
      </c>
      <c r="J62" s="30">
        <v>0</v>
      </c>
      <c r="K62" s="67">
        <v>2.15546377003192E-2</v>
      </c>
      <c r="L62" s="26"/>
    </row>
    <row r="63" spans="2:12" x14ac:dyDescent="0.35">
      <c r="B63" s="71">
        <v>62</v>
      </c>
      <c r="C63" s="24" t="s">
        <v>167</v>
      </c>
      <c r="D63" s="1">
        <v>50</v>
      </c>
      <c r="E63" s="1">
        <v>2</v>
      </c>
      <c r="F63" s="1">
        <v>30</v>
      </c>
      <c r="G63" s="14">
        <v>1</v>
      </c>
      <c r="H63" s="4">
        <v>1064</v>
      </c>
      <c r="I63" s="1">
        <v>1064</v>
      </c>
      <c r="J63" s="30">
        <v>0</v>
      </c>
      <c r="K63" s="67">
        <v>1.8341537564992901E-2</v>
      </c>
      <c r="L63" s="26"/>
    </row>
    <row r="64" spans="2:12" x14ac:dyDescent="0.35">
      <c r="B64" s="71">
        <v>63</v>
      </c>
      <c r="C64" s="24" t="s">
        <v>168</v>
      </c>
      <c r="D64" s="1">
        <v>50</v>
      </c>
      <c r="E64" s="1">
        <v>2</v>
      </c>
      <c r="F64" s="1">
        <v>30</v>
      </c>
      <c r="G64" s="14">
        <v>1</v>
      </c>
      <c r="H64" s="4">
        <v>1059</v>
      </c>
      <c r="I64" s="1">
        <v>1059</v>
      </c>
      <c r="J64" s="30">
        <v>0</v>
      </c>
      <c r="K64" s="67">
        <v>1.54278427362442E-2</v>
      </c>
      <c r="L64" s="26"/>
    </row>
    <row r="65" spans="2:12" x14ac:dyDescent="0.35">
      <c r="B65" s="71">
        <v>64</v>
      </c>
      <c r="C65" s="24" t="s">
        <v>169</v>
      </c>
      <c r="D65" s="1">
        <v>50</v>
      </c>
      <c r="E65" s="1">
        <v>2</v>
      </c>
      <c r="F65" s="1">
        <v>30</v>
      </c>
      <c r="G65" s="14">
        <v>1</v>
      </c>
      <c r="H65" s="4">
        <v>1199</v>
      </c>
      <c r="I65" s="1">
        <v>1199</v>
      </c>
      <c r="J65" s="30">
        <v>0</v>
      </c>
      <c r="K65" s="67">
        <v>2.24892906844615E-2</v>
      </c>
      <c r="L65" s="26"/>
    </row>
    <row r="66" spans="2:12" x14ac:dyDescent="0.35">
      <c r="B66" s="71">
        <v>65</v>
      </c>
      <c r="C66" s="24" t="s">
        <v>170</v>
      </c>
      <c r="D66" s="1">
        <v>50</v>
      </c>
      <c r="E66" s="1">
        <v>2</v>
      </c>
      <c r="F66" s="1">
        <v>30</v>
      </c>
      <c r="G66" s="14">
        <v>1</v>
      </c>
      <c r="H66" s="4">
        <v>992</v>
      </c>
      <c r="I66" s="1">
        <v>992</v>
      </c>
      <c r="J66" s="30">
        <v>0</v>
      </c>
      <c r="K66" s="67">
        <v>1.4834893867373401E-2</v>
      </c>
      <c r="L66" s="26"/>
    </row>
    <row r="67" spans="2:12" x14ac:dyDescent="0.35">
      <c r="B67" s="71">
        <v>66</v>
      </c>
      <c r="C67" s="24" t="s">
        <v>171</v>
      </c>
      <c r="D67" s="1">
        <v>50</v>
      </c>
      <c r="E67" s="1">
        <v>2</v>
      </c>
      <c r="F67" s="1">
        <v>30</v>
      </c>
      <c r="G67" s="14">
        <v>1</v>
      </c>
      <c r="H67" s="4">
        <v>1295</v>
      </c>
      <c r="I67" s="1">
        <v>1295</v>
      </c>
      <c r="J67" s="30">
        <v>0</v>
      </c>
      <c r="K67" s="67">
        <v>1.7458340153098099E-2</v>
      </c>
      <c r="L67" s="26"/>
    </row>
    <row r="68" spans="2:12" x14ac:dyDescent="0.35">
      <c r="B68" s="71">
        <v>67</v>
      </c>
      <c r="C68" s="24" t="s">
        <v>172</v>
      </c>
      <c r="D68" s="1">
        <v>50</v>
      </c>
      <c r="E68" s="1">
        <v>2</v>
      </c>
      <c r="F68" s="1">
        <v>30</v>
      </c>
      <c r="G68" s="14">
        <v>1</v>
      </c>
      <c r="H68" s="4">
        <v>1045</v>
      </c>
      <c r="I68" s="1">
        <v>1045</v>
      </c>
      <c r="J68" s="30">
        <v>0</v>
      </c>
      <c r="K68" s="67">
        <v>1.77854876965284E-2</v>
      </c>
      <c r="L68" s="26"/>
    </row>
    <row r="69" spans="2:12" x14ac:dyDescent="0.35">
      <c r="B69" s="71">
        <v>68</v>
      </c>
      <c r="C69" s="24" t="s">
        <v>173</v>
      </c>
      <c r="D69" s="1">
        <v>50</v>
      </c>
      <c r="E69" s="1">
        <v>2</v>
      </c>
      <c r="F69" s="1">
        <v>30</v>
      </c>
      <c r="G69" s="14">
        <v>1</v>
      </c>
      <c r="H69" s="4">
        <v>1117</v>
      </c>
      <c r="I69" s="1">
        <v>1117</v>
      </c>
      <c r="J69" s="30">
        <v>0</v>
      </c>
      <c r="K69" s="67">
        <v>7.2664581239223402E-3</v>
      </c>
      <c r="L69" s="26"/>
    </row>
    <row r="70" spans="2:12" x14ac:dyDescent="0.35">
      <c r="B70" s="71">
        <v>69</v>
      </c>
      <c r="C70" s="24" t="s">
        <v>174</v>
      </c>
      <c r="D70" s="1">
        <v>50</v>
      </c>
      <c r="E70" s="1">
        <v>2</v>
      </c>
      <c r="F70" s="1">
        <v>30</v>
      </c>
      <c r="G70" s="14">
        <v>1</v>
      </c>
      <c r="H70" s="4">
        <v>1178</v>
      </c>
      <c r="I70" s="1">
        <v>1178</v>
      </c>
      <c r="J70" s="30">
        <v>0</v>
      </c>
      <c r="K70" s="67">
        <v>2.3941541090607601E-2</v>
      </c>
      <c r="L70" s="26"/>
    </row>
    <row r="71" spans="2:12" x14ac:dyDescent="0.35">
      <c r="B71" s="71">
        <v>70</v>
      </c>
      <c r="C71" s="24" t="s">
        <v>175</v>
      </c>
      <c r="D71" s="1">
        <v>50</v>
      </c>
      <c r="E71" s="1">
        <v>2</v>
      </c>
      <c r="F71" s="1">
        <v>30</v>
      </c>
      <c r="G71" s="14">
        <v>1</v>
      </c>
      <c r="H71" s="4">
        <v>1123</v>
      </c>
      <c r="I71" s="1">
        <v>1123</v>
      </c>
      <c r="J71" s="30">
        <v>0</v>
      </c>
      <c r="K71" s="67">
        <v>1.4180622994899699E-2</v>
      </c>
      <c r="L71" s="26"/>
    </row>
    <row r="72" spans="2:12" x14ac:dyDescent="0.35">
      <c r="B72" s="71">
        <v>71</v>
      </c>
      <c r="C72" s="24" t="s">
        <v>176</v>
      </c>
      <c r="D72" s="1">
        <v>50</v>
      </c>
      <c r="E72" s="1">
        <v>2</v>
      </c>
      <c r="F72" s="1">
        <v>30</v>
      </c>
      <c r="G72" s="14">
        <v>2</v>
      </c>
      <c r="H72" s="4">
        <v>1227</v>
      </c>
      <c r="I72" s="1">
        <v>1227</v>
      </c>
      <c r="J72" s="30">
        <v>0</v>
      </c>
      <c r="K72" s="67">
        <v>3.4688213840126901E-2</v>
      </c>
      <c r="L72" s="26"/>
    </row>
    <row r="73" spans="2:12" x14ac:dyDescent="0.35">
      <c r="B73" s="71">
        <v>72</v>
      </c>
      <c r="C73" s="24" t="s">
        <v>177</v>
      </c>
      <c r="D73" s="1">
        <v>50</v>
      </c>
      <c r="E73" s="1">
        <v>2</v>
      </c>
      <c r="F73" s="1">
        <v>30</v>
      </c>
      <c r="G73" s="14">
        <v>2</v>
      </c>
      <c r="H73" s="4">
        <v>1214</v>
      </c>
      <c r="I73" s="1">
        <v>1214</v>
      </c>
      <c r="J73" s="30">
        <v>0</v>
      </c>
      <c r="K73" s="67">
        <v>1.85041893273592E-2</v>
      </c>
      <c r="L73" s="26"/>
    </row>
    <row r="74" spans="2:12" x14ac:dyDescent="0.35">
      <c r="B74" s="71">
        <v>73</v>
      </c>
      <c r="C74" s="24" t="s">
        <v>178</v>
      </c>
      <c r="D74" s="1">
        <v>50</v>
      </c>
      <c r="E74" s="1">
        <v>2</v>
      </c>
      <c r="F74" s="1">
        <v>30</v>
      </c>
      <c r="G74" s="14">
        <v>2</v>
      </c>
      <c r="H74" s="4">
        <v>1209</v>
      </c>
      <c r="I74" s="1">
        <v>1209</v>
      </c>
      <c r="J74" s="30">
        <v>0</v>
      </c>
      <c r="K74" s="67">
        <v>1.64493042975664E-2</v>
      </c>
      <c r="L74" s="26"/>
    </row>
    <row r="75" spans="2:12" x14ac:dyDescent="0.35">
      <c r="B75" s="71">
        <v>74</v>
      </c>
      <c r="C75" s="24" t="s">
        <v>179</v>
      </c>
      <c r="D75" s="1">
        <v>50</v>
      </c>
      <c r="E75" s="1">
        <v>2</v>
      </c>
      <c r="F75" s="1">
        <v>30</v>
      </c>
      <c r="G75" s="14">
        <v>2</v>
      </c>
      <c r="H75" s="4">
        <v>1319</v>
      </c>
      <c r="I75" s="1">
        <v>1319</v>
      </c>
      <c r="J75" s="30">
        <v>0</v>
      </c>
      <c r="K75" s="67">
        <v>1.7832787707447999E-2</v>
      </c>
      <c r="L75" s="26"/>
    </row>
    <row r="76" spans="2:12" x14ac:dyDescent="0.35">
      <c r="B76" s="71">
        <v>75</v>
      </c>
      <c r="C76" s="24" t="s">
        <v>180</v>
      </c>
      <c r="D76" s="1">
        <v>50</v>
      </c>
      <c r="E76" s="1">
        <v>2</v>
      </c>
      <c r="F76" s="1">
        <v>30</v>
      </c>
      <c r="G76" s="14">
        <v>2</v>
      </c>
      <c r="H76" s="4">
        <v>1262</v>
      </c>
      <c r="I76" s="1">
        <v>1262</v>
      </c>
      <c r="J76" s="30">
        <v>0</v>
      </c>
      <c r="K76" s="67">
        <v>2.1477753296494401E-2</v>
      </c>
      <c r="L76" s="26"/>
    </row>
    <row r="77" spans="2:12" x14ac:dyDescent="0.35">
      <c r="B77" s="71">
        <v>76</v>
      </c>
      <c r="C77" s="24" t="s">
        <v>181</v>
      </c>
      <c r="D77" s="1">
        <v>50</v>
      </c>
      <c r="E77" s="1">
        <v>2</v>
      </c>
      <c r="F77" s="1">
        <v>30</v>
      </c>
      <c r="G77" s="14">
        <v>2</v>
      </c>
      <c r="H77" s="4">
        <v>1475</v>
      </c>
      <c r="I77" s="1">
        <v>1475</v>
      </c>
      <c r="J77" s="30">
        <v>0</v>
      </c>
      <c r="K77" s="67">
        <v>1.64421703666448E-2</v>
      </c>
      <c r="L77" s="26"/>
    </row>
    <row r="78" spans="2:12" x14ac:dyDescent="0.35">
      <c r="B78" s="71">
        <v>77</v>
      </c>
      <c r="C78" s="24" t="s">
        <v>182</v>
      </c>
      <c r="D78" s="1">
        <v>50</v>
      </c>
      <c r="E78" s="1">
        <v>2</v>
      </c>
      <c r="F78" s="1">
        <v>30</v>
      </c>
      <c r="G78" s="14">
        <v>2</v>
      </c>
      <c r="H78" s="4">
        <v>1225</v>
      </c>
      <c r="I78" s="1">
        <v>1225</v>
      </c>
      <c r="J78" s="30">
        <v>0</v>
      </c>
      <c r="K78" s="67">
        <v>1.89310126006603E-2</v>
      </c>
      <c r="L78" s="26"/>
    </row>
    <row r="79" spans="2:12" x14ac:dyDescent="0.35">
      <c r="B79" s="71">
        <v>78</v>
      </c>
      <c r="C79" s="24" t="s">
        <v>183</v>
      </c>
      <c r="D79" s="1">
        <v>50</v>
      </c>
      <c r="E79" s="1">
        <v>2</v>
      </c>
      <c r="F79" s="1">
        <v>30</v>
      </c>
      <c r="G79" s="14">
        <v>2</v>
      </c>
      <c r="H79" s="4">
        <v>1267</v>
      </c>
      <c r="I79" s="1">
        <v>1267</v>
      </c>
      <c r="J79" s="30">
        <v>0</v>
      </c>
      <c r="K79" s="67">
        <v>1.4959963038563701E-2</v>
      </c>
      <c r="L79" s="26"/>
    </row>
    <row r="80" spans="2:12" x14ac:dyDescent="0.35">
      <c r="B80" s="71">
        <v>79</v>
      </c>
      <c r="C80" s="24" t="s">
        <v>184</v>
      </c>
      <c r="D80" s="1">
        <v>50</v>
      </c>
      <c r="E80" s="1">
        <v>2</v>
      </c>
      <c r="F80" s="1">
        <v>30</v>
      </c>
      <c r="G80" s="14">
        <v>2</v>
      </c>
      <c r="H80" s="4">
        <v>1358</v>
      </c>
      <c r="I80" s="1">
        <v>1358</v>
      </c>
      <c r="J80" s="30">
        <v>0</v>
      </c>
      <c r="K80" s="67">
        <v>1.95392128080129E-2</v>
      </c>
      <c r="L80" s="26"/>
    </row>
    <row r="81" spans="2:15" x14ac:dyDescent="0.35">
      <c r="B81" s="71">
        <v>80</v>
      </c>
      <c r="C81" s="24" t="s">
        <v>185</v>
      </c>
      <c r="D81" s="1">
        <v>50</v>
      </c>
      <c r="E81" s="1">
        <v>2</v>
      </c>
      <c r="F81" s="1">
        <v>30</v>
      </c>
      <c r="G81" s="14">
        <v>2</v>
      </c>
      <c r="H81" s="4">
        <v>1273</v>
      </c>
      <c r="I81" s="1">
        <v>1273</v>
      </c>
      <c r="J81" s="30">
        <v>0</v>
      </c>
      <c r="K81" s="67">
        <v>1.6712479293346402E-2</v>
      </c>
      <c r="L81" s="26"/>
    </row>
    <row r="82" spans="2:15" x14ac:dyDescent="0.35">
      <c r="B82" s="71">
        <v>81</v>
      </c>
      <c r="C82" s="24" t="s">
        <v>186</v>
      </c>
      <c r="D82" s="1">
        <v>50</v>
      </c>
      <c r="E82" s="1">
        <v>2</v>
      </c>
      <c r="F82" s="1">
        <v>30</v>
      </c>
      <c r="G82" s="14">
        <v>4</v>
      </c>
      <c r="H82" s="4">
        <v>1557</v>
      </c>
      <c r="I82" s="1">
        <v>1557</v>
      </c>
      <c r="J82" s="30">
        <v>0</v>
      </c>
      <c r="K82" s="67">
        <v>1.9738152623176498E-2</v>
      </c>
      <c r="L82" s="26"/>
    </row>
    <row r="83" spans="2:15" x14ac:dyDescent="0.35">
      <c r="B83" s="71">
        <v>82</v>
      </c>
      <c r="C83" s="24" t="s">
        <v>187</v>
      </c>
      <c r="D83" s="1">
        <v>50</v>
      </c>
      <c r="E83" s="1">
        <v>2</v>
      </c>
      <c r="F83" s="1">
        <v>30</v>
      </c>
      <c r="G83" s="14">
        <v>4</v>
      </c>
      <c r="H83" s="4">
        <v>1694</v>
      </c>
      <c r="I83" s="1">
        <v>1694</v>
      </c>
      <c r="J83" s="30">
        <v>0</v>
      </c>
      <c r="K83" s="67">
        <v>2.0368006080388999E-2</v>
      </c>
      <c r="L83" s="26"/>
    </row>
    <row r="84" spans="2:15" x14ac:dyDescent="0.35">
      <c r="B84" s="71">
        <v>83</v>
      </c>
      <c r="C84" s="24" t="s">
        <v>188</v>
      </c>
      <c r="D84" s="1">
        <v>50</v>
      </c>
      <c r="E84" s="1">
        <v>2</v>
      </c>
      <c r="F84" s="1">
        <v>30</v>
      </c>
      <c r="G84" s="14">
        <v>4</v>
      </c>
      <c r="H84" s="4">
        <v>1479</v>
      </c>
      <c r="I84" s="1">
        <v>1479</v>
      </c>
      <c r="J84" s="30">
        <v>0</v>
      </c>
      <c r="K84" s="67">
        <v>1.8820170313119802E-2</v>
      </c>
      <c r="L84" s="26"/>
    </row>
    <row r="85" spans="2:15" x14ac:dyDescent="0.35">
      <c r="B85" s="71">
        <v>84</v>
      </c>
      <c r="C85" s="24" t="s">
        <v>189</v>
      </c>
      <c r="D85" s="1">
        <v>50</v>
      </c>
      <c r="E85" s="1">
        <v>2</v>
      </c>
      <c r="F85" s="1">
        <v>30</v>
      </c>
      <c r="G85" s="14">
        <v>4</v>
      </c>
      <c r="H85" s="4">
        <v>1559</v>
      </c>
      <c r="I85" s="1">
        <v>1559</v>
      </c>
      <c r="J85" s="30">
        <v>0</v>
      </c>
      <c r="K85" s="67">
        <v>2.1794576197862601E-2</v>
      </c>
      <c r="L85" s="26"/>
    </row>
    <row r="86" spans="2:15" x14ac:dyDescent="0.35">
      <c r="B86" s="71">
        <v>85</v>
      </c>
      <c r="C86" s="24" t="s">
        <v>190</v>
      </c>
      <c r="D86" s="1">
        <v>50</v>
      </c>
      <c r="E86" s="1">
        <v>2</v>
      </c>
      <c r="F86" s="1">
        <v>30</v>
      </c>
      <c r="G86" s="14">
        <v>4</v>
      </c>
      <c r="H86" s="4">
        <v>1382</v>
      </c>
      <c r="I86" s="1">
        <v>1382</v>
      </c>
      <c r="J86" s="30">
        <v>0</v>
      </c>
      <c r="K86" s="67">
        <v>1.9421700388193099E-2</v>
      </c>
      <c r="L86" s="26"/>
    </row>
    <row r="87" spans="2:15" ht="15" thickBot="1" x14ac:dyDescent="0.4">
      <c r="B87" s="71">
        <v>86</v>
      </c>
      <c r="C87" s="24" t="s">
        <v>194</v>
      </c>
      <c r="D87" s="1">
        <v>50</v>
      </c>
      <c r="E87" s="1">
        <v>2</v>
      </c>
      <c r="F87" s="1">
        <v>30</v>
      </c>
      <c r="G87" s="14">
        <v>4</v>
      </c>
      <c r="H87" s="4">
        <v>1865</v>
      </c>
      <c r="I87" s="1">
        <v>1865</v>
      </c>
      <c r="J87" s="30">
        <v>0</v>
      </c>
      <c r="K87" s="67">
        <v>2.33549196273088E-2</v>
      </c>
      <c r="L87" s="26"/>
    </row>
    <row r="88" spans="2:15" ht="16" thickBot="1" x14ac:dyDescent="0.4">
      <c r="B88" s="71">
        <v>87</v>
      </c>
      <c r="C88" s="24" t="s">
        <v>195</v>
      </c>
      <c r="D88" s="1">
        <v>50</v>
      </c>
      <c r="E88" s="1">
        <v>2</v>
      </c>
      <c r="F88" s="1">
        <v>30</v>
      </c>
      <c r="G88" s="14">
        <v>4</v>
      </c>
      <c r="H88" s="4">
        <v>1615</v>
      </c>
      <c r="I88" s="1">
        <v>1615</v>
      </c>
      <c r="J88" s="30">
        <v>0</v>
      </c>
      <c r="K88" s="67">
        <v>2.35259402543306E-2</v>
      </c>
      <c r="L88" s="26"/>
      <c r="M88" s="17" t="s">
        <v>191</v>
      </c>
      <c r="N88" s="18" t="s">
        <v>192</v>
      </c>
      <c r="O88" s="20" t="s">
        <v>193</v>
      </c>
    </row>
    <row r="89" spans="2:15" ht="19" thickBot="1" x14ac:dyDescent="0.5">
      <c r="B89" s="71">
        <v>88</v>
      </c>
      <c r="C89" s="24" t="s">
        <v>196</v>
      </c>
      <c r="D89" s="1">
        <v>50</v>
      </c>
      <c r="E89" s="1">
        <v>2</v>
      </c>
      <c r="F89" s="1">
        <v>30</v>
      </c>
      <c r="G89" s="14">
        <v>4</v>
      </c>
      <c r="H89" s="4">
        <v>1656.99999999999</v>
      </c>
      <c r="I89" s="1">
        <v>1656.99999999999</v>
      </c>
      <c r="J89" s="30">
        <v>0</v>
      </c>
      <c r="K89" s="67">
        <v>2.27050520479679E-2</v>
      </c>
      <c r="L89" s="26"/>
      <c r="M89" s="7">
        <f>COUNTIF(J2:J91,"=0")</f>
        <v>90</v>
      </c>
      <c r="N89" s="29">
        <f>AVERAGE(J2:J91)</f>
        <v>0</v>
      </c>
      <c r="O89" s="111">
        <f>AVERAGE(K2:K91)</f>
        <v>1.9267153011427951E-2</v>
      </c>
    </row>
    <row r="90" spans="2:15" ht="19" thickBot="1" x14ac:dyDescent="0.5">
      <c r="B90" s="71">
        <v>89</v>
      </c>
      <c r="C90" s="24" t="s">
        <v>198</v>
      </c>
      <c r="D90" s="1">
        <v>50</v>
      </c>
      <c r="E90" s="1">
        <v>2</v>
      </c>
      <c r="F90" s="1">
        <v>30</v>
      </c>
      <c r="G90" s="14">
        <v>4</v>
      </c>
      <c r="H90" s="4">
        <v>1718</v>
      </c>
      <c r="I90" s="1">
        <v>1718</v>
      </c>
      <c r="J90" s="30">
        <v>0</v>
      </c>
      <c r="K90" s="67">
        <v>2.0159447565674699E-2</v>
      </c>
      <c r="L90" s="26"/>
      <c r="M90" s="7"/>
      <c r="N90" s="29" t="e">
        <f>AVERAGEIF(J2:J91,"&gt;0")</f>
        <v>#DIV/0!</v>
      </c>
      <c r="O90" s="112">
        <f>AVERAGEIF(J2:J91,"=0",K2:K91)</f>
        <v>1.9267153011427951E-2</v>
      </c>
    </row>
    <row r="91" spans="2:15" ht="19" thickBot="1" x14ac:dyDescent="0.5">
      <c r="B91" s="71">
        <v>90</v>
      </c>
      <c r="C91" s="24" t="s">
        <v>199</v>
      </c>
      <c r="D91" s="15">
        <v>50</v>
      </c>
      <c r="E91" s="15">
        <v>2</v>
      </c>
      <c r="F91" s="15">
        <v>30</v>
      </c>
      <c r="G91" s="16">
        <v>4</v>
      </c>
      <c r="H91" s="6">
        <v>1603</v>
      </c>
      <c r="I91" s="15">
        <v>1603</v>
      </c>
      <c r="J91" s="57">
        <v>0</v>
      </c>
      <c r="K91" s="68">
        <v>2.1329540759325E-2</v>
      </c>
      <c r="L91" s="26"/>
      <c r="M91" s="92" t="s">
        <v>197</v>
      </c>
      <c r="N91" s="93">
        <f>MAX(J2:J91)</f>
        <v>0</v>
      </c>
      <c r="O91" s="113"/>
    </row>
    <row r="92" spans="2:15" x14ac:dyDescent="0.35">
      <c r="B92" s="71">
        <v>91</v>
      </c>
      <c r="C92" s="23" t="s">
        <v>0</v>
      </c>
      <c r="D92" s="12">
        <v>50</v>
      </c>
      <c r="E92" s="12">
        <v>5</v>
      </c>
      <c r="F92" s="12">
        <v>10</v>
      </c>
      <c r="G92" s="13">
        <v>1</v>
      </c>
      <c r="H92" s="5">
        <v>142</v>
      </c>
      <c r="I92" s="12">
        <v>142</v>
      </c>
      <c r="J92" s="58">
        <v>0</v>
      </c>
      <c r="K92" s="66">
        <v>5.4071692749857903E-2</v>
      </c>
      <c r="L92" s="26"/>
    </row>
    <row r="93" spans="2:15" x14ac:dyDescent="0.35">
      <c r="B93" s="71">
        <v>92</v>
      </c>
      <c r="C93" s="24" t="s">
        <v>1</v>
      </c>
      <c r="D93" s="1">
        <v>50</v>
      </c>
      <c r="E93" s="1">
        <v>5</v>
      </c>
      <c r="F93" s="1">
        <v>10</v>
      </c>
      <c r="G93" s="14">
        <v>1</v>
      </c>
      <c r="H93" s="4">
        <v>142</v>
      </c>
      <c r="I93" s="1">
        <v>142</v>
      </c>
      <c r="J93" s="30">
        <v>0</v>
      </c>
      <c r="K93" s="67">
        <v>8.6810851469635894E-2</v>
      </c>
      <c r="L93" s="26"/>
    </row>
    <row r="94" spans="2:15" x14ac:dyDescent="0.35">
      <c r="B94" s="71">
        <v>93</v>
      </c>
      <c r="C94" s="24" t="s">
        <v>2</v>
      </c>
      <c r="D94" s="1">
        <v>50</v>
      </c>
      <c r="E94" s="1">
        <v>5</v>
      </c>
      <c r="F94" s="1">
        <v>10</v>
      </c>
      <c r="G94" s="14">
        <v>1</v>
      </c>
      <c r="H94" s="4">
        <v>163</v>
      </c>
      <c r="I94" s="1">
        <v>163</v>
      </c>
      <c r="J94" s="30">
        <v>0</v>
      </c>
      <c r="K94" s="67">
        <v>4.2494576424360199E-2</v>
      </c>
      <c r="L94" s="26"/>
    </row>
    <row r="95" spans="2:15" x14ac:dyDescent="0.35">
      <c r="B95" s="71">
        <v>94</v>
      </c>
      <c r="C95" s="24" t="s">
        <v>3</v>
      </c>
      <c r="D95" s="1">
        <v>50</v>
      </c>
      <c r="E95" s="1">
        <v>5</v>
      </c>
      <c r="F95" s="1">
        <v>10</v>
      </c>
      <c r="G95" s="14">
        <v>1</v>
      </c>
      <c r="H95" s="4">
        <v>131</v>
      </c>
      <c r="I95" s="1">
        <v>131</v>
      </c>
      <c r="J95" s="30">
        <v>0</v>
      </c>
      <c r="K95" s="67">
        <v>1.14288795739412E-2</v>
      </c>
      <c r="L95" s="26"/>
    </row>
    <row r="96" spans="2:15" x14ac:dyDescent="0.35">
      <c r="B96" s="71">
        <v>95</v>
      </c>
      <c r="C96" s="24" t="s">
        <v>4</v>
      </c>
      <c r="D96" s="1">
        <v>50</v>
      </c>
      <c r="E96" s="1">
        <v>5</v>
      </c>
      <c r="F96" s="1">
        <v>10</v>
      </c>
      <c r="G96" s="14">
        <v>1</v>
      </c>
      <c r="H96" s="4">
        <v>148</v>
      </c>
      <c r="I96" s="1">
        <v>148</v>
      </c>
      <c r="J96" s="30">
        <v>0</v>
      </c>
      <c r="K96" s="67">
        <v>0.139302363619208</v>
      </c>
      <c r="L96" s="26"/>
    </row>
    <row r="97" spans="2:12" x14ac:dyDescent="0.35">
      <c r="B97" s="71">
        <v>96</v>
      </c>
      <c r="C97" s="24" t="s">
        <v>5</v>
      </c>
      <c r="D97" s="1">
        <v>50</v>
      </c>
      <c r="E97" s="1">
        <v>5</v>
      </c>
      <c r="F97" s="1">
        <v>10</v>
      </c>
      <c r="G97" s="14">
        <v>1</v>
      </c>
      <c r="H97" s="4">
        <v>157</v>
      </c>
      <c r="I97" s="1">
        <v>157</v>
      </c>
      <c r="J97" s="30">
        <v>0</v>
      </c>
      <c r="K97" s="67">
        <v>0.105504292994737</v>
      </c>
      <c r="L97" s="26"/>
    </row>
    <row r="98" spans="2:12" x14ac:dyDescent="0.35">
      <c r="B98" s="71">
        <v>97</v>
      </c>
      <c r="C98" s="24" t="s">
        <v>6</v>
      </c>
      <c r="D98" s="1">
        <v>50</v>
      </c>
      <c r="E98" s="1">
        <v>5</v>
      </c>
      <c r="F98" s="1">
        <v>10</v>
      </c>
      <c r="G98" s="14">
        <v>1</v>
      </c>
      <c r="H98" s="4">
        <v>156</v>
      </c>
      <c r="I98" s="1">
        <v>156</v>
      </c>
      <c r="J98" s="30">
        <v>0</v>
      </c>
      <c r="K98" s="67">
        <v>6.4976518973708097E-2</v>
      </c>
      <c r="L98" s="26"/>
    </row>
    <row r="99" spans="2:12" x14ac:dyDescent="0.35">
      <c r="B99" s="71">
        <v>98</v>
      </c>
      <c r="C99" s="24" t="s">
        <v>7</v>
      </c>
      <c r="D99" s="1">
        <v>50</v>
      </c>
      <c r="E99" s="1">
        <v>5</v>
      </c>
      <c r="F99" s="1">
        <v>10</v>
      </c>
      <c r="G99" s="14">
        <v>1</v>
      </c>
      <c r="H99" s="4">
        <v>135</v>
      </c>
      <c r="I99" s="1">
        <v>135</v>
      </c>
      <c r="J99" s="30">
        <v>0</v>
      </c>
      <c r="K99" s="67">
        <v>7.3220685124397195E-2</v>
      </c>
      <c r="L99" s="26"/>
    </row>
    <row r="100" spans="2:12" x14ac:dyDescent="0.35">
      <c r="B100" s="71">
        <v>99</v>
      </c>
      <c r="C100" s="24" t="s">
        <v>8</v>
      </c>
      <c r="D100" s="1">
        <v>50</v>
      </c>
      <c r="E100" s="1">
        <v>5</v>
      </c>
      <c r="F100" s="1">
        <v>10</v>
      </c>
      <c r="G100" s="14">
        <v>1</v>
      </c>
      <c r="H100" s="4">
        <v>165</v>
      </c>
      <c r="I100" s="1">
        <v>165</v>
      </c>
      <c r="J100" s="30">
        <v>0</v>
      </c>
      <c r="K100" s="67">
        <v>6.8704869598150198E-2</v>
      </c>
      <c r="L100" s="26"/>
    </row>
    <row r="101" spans="2:12" x14ac:dyDescent="0.35">
      <c r="B101" s="71">
        <v>100</v>
      </c>
      <c r="C101" s="24" t="s">
        <v>9</v>
      </c>
      <c r="D101" s="1">
        <v>50</v>
      </c>
      <c r="E101" s="1">
        <v>5</v>
      </c>
      <c r="F101" s="1">
        <v>10</v>
      </c>
      <c r="G101" s="14">
        <v>1</v>
      </c>
      <c r="H101" s="4">
        <v>151</v>
      </c>
      <c r="I101" s="1">
        <v>151</v>
      </c>
      <c r="J101" s="30">
        <v>0</v>
      </c>
      <c r="K101" s="67">
        <v>8.0845458433031994E-2</v>
      </c>
      <c r="L101" s="26"/>
    </row>
    <row r="102" spans="2:12" x14ac:dyDescent="0.35">
      <c r="B102" s="71">
        <v>101</v>
      </c>
      <c r="C102" s="24" t="s">
        <v>10</v>
      </c>
      <c r="D102" s="1">
        <v>50</v>
      </c>
      <c r="E102" s="1">
        <v>5</v>
      </c>
      <c r="F102" s="1">
        <v>10</v>
      </c>
      <c r="G102" s="14">
        <v>2</v>
      </c>
      <c r="H102" s="4">
        <v>190</v>
      </c>
      <c r="I102" s="1">
        <v>190</v>
      </c>
      <c r="J102" s="30">
        <v>0</v>
      </c>
      <c r="K102" s="67">
        <v>8.0977557227015495E-2</v>
      </c>
      <c r="L102" s="26"/>
    </row>
    <row r="103" spans="2:12" x14ac:dyDescent="0.35">
      <c r="B103" s="71">
        <v>102</v>
      </c>
      <c r="C103" s="24" t="s">
        <v>11</v>
      </c>
      <c r="D103" s="1">
        <v>50</v>
      </c>
      <c r="E103" s="1">
        <v>5</v>
      </c>
      <c r="F103" s="1">
        <v>10</v>
      </c>
      <c r="G103" s="14">
        <v>2</v>
      </c>
      <c r="H103" s="4">
        <v>214</v>
      </c>
      <c r="I103" s="1">
        <v>214</v>
      </c>
      <c r="J103" s="30">
        <v>0</v>
      </c>
      <c r="K103" s="67">
        <v>6.7651879042386995E-2</v>
      </c>
      <c r="L103" s="26"/>
    </row>
    <row r="104" spans="2:12" x14ac:dyDescent="0.35">
      <c r="B104" s="71">
        <v>103</v>
      </c>
      <c r="C104" s="24" t="s">
        <v>12</v>
      </c>
      <c r="D104" s="1">
        <v>50</v>
      </c>
      <c r="E104" s="1">
        <v>5</v>
      </c>
      <c r="F104" s="1">
        <v>10</v>
      </c>
      <c r="G104" s="14">
        <v>2</v>
      </c>
      <c r="H104" s="4">
        <v>223</v>
      </c>
      <c r="I104" s="1">
        <v>223</v>
      </c>
      <c r="J104" s="30">
        <v>0</v>
      </c>
      <c r="K104" s="67">
        <v>7.9905681312084198E-2</v>
      </c>
      <c r="L104" s="26"/>
    </row>
    <row r="105" spans="2:12" x14ac:dyDescent="0.35">
      <c r="B105" s="71">
        <v>104</v>
      </c>
      <c r="C105" s="24" t="s">
        <v>13</v>
      </c>
      <c r="D105" s="1">
        <v>50</v>
      </c>
      <c r="E105" s="1">
        <v>5</v>
      </c>
      <c r="F105" s="1">
        <v>10</v>
      </c>
      <c r="G105" s="14">
        <v>2</v>
      </c>
      <c r="H105" s="4">
        <v>191</v>
      </c>
      <c r="I105" s="1">
        <v>191</v>
      </c>
      <c r="J105" s="30">
        <v>0</v>
      </c>
      <c r="K105" s="67">
        <v>6.8672446534037507E-2</v>
      </c>
      <c r="L105" s="26"/>
    </row>
    <row r="106" spans="2:12" x14ac:dyDescent="0.35">
      <c r="B106" s="71">
        <v>105</v>
      </c>
      <c r="C106" s="24" t="s">
        <v>14</v>
      </c>
      <c r="D106" s="1">
        <v>50</v>
      </c>
      <c r="E106" s="1">
        <v>5</v>
      </c>
      <c r="F106" s="1">
        <v>10</v>
      </c>
      <c r="G106" s="14">
        <v>2</v>
      </c>
      <c r="H106" s="4">
        <v>196</v>
      </c>
      <c r="I106" s="1">
        <v>196</v>
      </c>
      <c r="J106" s="30">
        <v>0</v>
      </c>
      <c r="K106" s="67">
        <v>7.9358205199241597E-2</v>
      </c>
      <c r="L106" s="26"/>
    </row>
    <row r="107" spans="2:12" x14ac:dyDescent="0.35">
      <c r="B107" s="71">
        <v>106</v>
      </c>
      <c r="C107" s="24" t="s">
        <v>15</v>
      </c>
      <c r="D107" s="1">
        <v>50</v>
      </c>
      <c r="E107" s="1">
        <v>5</v>
      </c>
      <c r="F107" s="1">
        <v>10</v>
      </c>
      <c r="G107" s="14">
        <v>2</v>
      </c>
      <c r="H107" s="4">
        <v>217</v>
      </c>
      <c r="I107" s="1">
        <v>217</v>
      </c>
      <c r="J107" s="30">
        <v>0</v>
      </c>
      <c r="K107" s="67">
        <v>0.15199195593595499</v>
      </c>
      <c r="L107" s="26"/>
    </row>
    <row r="108" spans="2:12" x14ac:dyDescent="0.35">
      <c r="B108" s="71">
        <v>107</v>
      </c>
      <c r="C108" s="24" t="s">
        <v>16</v>
      </c>
      <c r="D108" s="1">
        <v>50</v>
      </c>
      <c r="E108" s="1">
        <v>5</v>
      </c>
      <c r="F108" s="1">
        <v>10</v>
      </c>
      <c r="G108" s="14">
        <v>2</v>
      </c>
      <c r="H108" s="4">
        <v>216</v>
      </c>
      <c r="I108" s="1">
        <v>216</v>
      </c>
      <c r="J108" s="30">
        <v>0</v>
      </c>
      <c r="K108" s="67">
        <v>4.75613698363304E-2</v>
      </c>
      <c r="L108" s="26"/>
    </row>
    <row r="109" spans="2:12" x14ac:dyDescent="0.35">
      <c r="B109" s="71">
        <v>108</v>
      </c>
      <c r="C109" s="24" t="s">
        <v>17</v>
      </c>
      <c r="D109" s="1">
        <v>50</v>
      </c>
      <c r="E109" s="1">
        <v>5</v>
      </c>
      <c r="F109" s="1">
        <v>10</v>
      </c>
      <c r="G109" s="14">
        <v>2</v>
      </c>
      <c r="H109" s="4">
        <v>207</v>
      </c>
      <c r="I109" s="1">
        <v>207</v>
      </c>
      <c r="J109" s="30">
        <v>0</v>
      </c>
      <c r="K109" s="67">
        <v>0.133898399770259</v>
      </c>
      <c r="L109" s="26"/>
    </row>
    <row r="110" spans="2:12" x14ac:dyDescent="0.35">
      <c r="B110" s="71">
        <v>109</v>
      </c>
      <c r="C110" s="24" t="s">
        <v>18</v>
      </c>
      <c r="D110" s="1">
        <v>50</v>
      </c>
      <c r="E110" s="1">
        <v>5</v>
      </c>
      <c r="F110" s="1">
        <v>10</v>
      </c>
      <c r="G110" s="14">
        <v>2</v>
      </c>
      <c r="H110" s="4">
        <v>249</v>
      </c>
      <c r="I110" s="1">
        <v>249</v>
      </c>
      <c r="J110" s="30">
        <v>0</v>
      </c>
      <c r="K110" s="67">
        <v>9.7336184233427006E-2</v>
      </c>
      <c r="L110" s="26"/>
    </row>
    <row r="111" spans="2:12" x14ac:dyDescent="0.35">
      <c r="B111" s="71">
        <v>110</v>
      </c>
      <c r="C111" s="24" t="s">
        <v>19</v>
      </c>
      <c r="D111" s="1">
        <v>50</v>
      </c>
      <c r="E111" s="1">
        <v>5</v>
      </c>
      <c r="F111" s="1">
        <v>10</v>
      </c>
      <c r="G111" s="14">
        <v>2</v>
      </c>
      <c r="H111" s="4">
        <v>235</v>
      </c>
      <c r="I111" s="1">
        <v>235</v>
      </c>
      <c r="J111" s="30">
        <v>0</v>
      </c>
      <c r="K111" s="67">
        <v>7.7950660139322198E-2</v>
      </c>
      <c r="L111" s="26"/>
    </row>
    <row r="112" spans="2:12" x14ac:dyDescent="0.35">
      <c r="B112" s="71">
        <v>111</v>
      </c>
      <c r="C112" s="24" t="s">
        <v>20</v>
      </c>
      <c r="D112" s="1">
        <v>50</v>
      </c>
      <c r="E112" s="1">
        <v>5</v>
      </c>
      <c r="F112" s="1">
        <v>10</v>
      </c>
      <c r="G112" s="14">
        <v>4</v>
      </c>
      <c r="H112" s="4">
        <v>310</v>
      </c>
      <c r="I112" s="1">
        <v>310</v>
      </c>
      <c r="J112" s="30">
        <v>0</v>
      </c>
      <c r="K112" s="67">
        <v>0.133059952408075</v>
      </c>
      <c r="L112" s="26"/>
    </row>
    <row r="113" spans="2:12" x14ac:dyDescent="0.35">
      <c r="B113" s="71">
        <v>112</v>
      </c>
      <c r="C113" s="24" t="s">
        <v>21</v>
      </c>
      <c r="D113" s="1">
        <v>50</v>
      </c>
      <c r="E113" s="1">
        <v>5</v>
      </c>
      <c r="F113" s="1">
        <v>10</v>
      </c>
      <c r="G113" s="14">
        <v>4</v>
      </c>
      <c r="H113" s="4">
        <v>454</v>
      </c>
      <c r="I113" s="1">
        <v>454</v>
      </c>
      <c r="J113" s="30">
        <v>0</v>
      </c>
      <c r="K113" s="67">
        <v>0.120316492393612</v>
      </c>
      <c r="L113" s="26"/>
    </row>
    <row r="114" spans="2:12" x14ac:dyDescent="0.35">
      <c r="B114" s="71">
        <v>113</v>
      </c>
      <c r="C114" s="24" t="s">
        <v>22</v>
      </c>
      <c r="D114" s="1">
        <v>50</v>
      </c>
      <c r="E114" s="1">
        <v>5</v>
      </c>
      <c r="F114" s="1">
        <v>10</v>
      </c>
      <c r="G114" s="14">
        <v>4</v>
      </c>
      <c r="H114" s="4">
        <v>391</v>
      </c>
      <c r="I114" s="1">
        <v>391</v>
      </c>
      <c r="J114" s="30">
        <v>0</v>
      </c>
      <c r="K114" s="67">
        <v>0.20688093453645701</v>
      </c>
      <c r="L114" s="26"/>
    </row>
    <row r="115" spans="2:12" x14ac:dyDescent="0.35">
      <c r="B115" s="71">
        <v>114</v>
      </c>
      <c r="C115" s="24" t="s">
        <v>23</v>
      </c>
      <c r="D115" s="1">
        <v>50</v>
      </c>
      <c r="E115" s="1">
        <v>5</v>
      </c>
      <c r="F115" s="1">
        <v>10</v>
      </c>
      <c r="G115" s="14">
        <v>4</v>
      </c>
      <c r="H115" s="4">
        <v>323</v>
      </c>
      <c r="I115" s="1">
        <v>323</v>
      </c>
      <c r="J115" s="30">
        <v>0</v>
      </c>
      <c r="K115" s="67">
        <v>0.115378400310873</v>
      </c>
      <c r="L115" s="26"/>
    </row>
    <row r="116" spans="2:12" x14ac:dyDescent="0.35">
      <c r="B116" s="71">
        <v>115</v>
      </c>
      <c r="C116" s="24" t="s">
        <v>24</v>
      </c>
      <c r="D116" s="1">
        <v>50</v>
      </c>
      <c r="E116" s="1">
        <v>5</v>
      </c>
      <c r="F116" s="1">
        <v>10</v>
      </c>
      <c r="G116" s="14">
        <v>4</v>
      </c>
      <c r="H116" s="4">
        <v>400</v>
      </c>
      <c r="I116" s="1">
        <v>400</v>
      </c>
      <c r="J116" s="30">
        <v>0</v>
      </c>
      <c r="K116" s="67">
        <v>0.11377181857824301</v>
      </c>
      <c r="L116" s="26"/>
    </row>
    <row r="117" spans="2:12" x14ac:dyDescent="0.35">
      <c r="B117" s="71">
        <v>116</v>
      </c>
      <c r="C117" s="24" t="s">
        <v>25</v>
      </c>
      <c r="D117" s="1">
        <v>50</v>
      </c>
      <c r="E117" s="1">
        <v>5</v>
      </c>
      <c r="F117" s="1">
        <v>10</v>
      </c>
      <c r="G117" s="14">
        <v>4</v>
      </c>
      <c r="H117" s="4">
        <v>313</v>
      </c>
      <c r="I117" s="1">
        <v>313</v>
      </c>
      <c r="J117" s="30">
        <v>0</v>
      </c>
      <c r="K117" s="67">
        <v>8.4907937794923699E-2</v>
      </c>
      <c r="L117" s="26"/>
    </row>
    <row r="118" spans="2:12" x14ac:dyDescent="0.35">
      <c r="B118" s="71">
        <v>117</v>
      </c>
      <c r="C118" s="24" t="s">
        <v>26</v>
      </c>
      <c r="D118" s="1">
        <v>50</v>
      </c>
      <c r="E118" s="1">
        <v>5</v>
      </c>
      <c r="F118" s="1">
        <v>10</v>
      </c>
      <c r="G118" s="14">
        <v>4</v>
      </c>
      <c r="H118" s="4">
        <v>384</v>
      </c>
      <c r="I118" s="1">
        <v>384</v>
      </c>
      <c r="J118" s="30">
        <v>0</v>
      </c>
      <c r="K118" s="67">
        <v>0.12938989512622301</v>
      </c>
      <c r="L118" s="26"/>
    </row>
    <row r="119" spans="2:12" x14ac:dyDescent="0.35">
      <c r="B119" s="71">
        <v>118</v>
      </c>
      <c r="C119" s="24" t="s">
        <v>27</v>
      </c>
      <c r="D119" s="1">
        <v>50</v>
      </c>
      <c r="E119" s="1">
        <v>5</v>
      </c>
      <c r="F119" s="1">
        <v>10</v>
      </c>
      <c r="G119" s="14">
        <v>4</v>
      </c>
      <c r="H119" s="4">
        <v>351</v>
      </c>
      <c r="I119" s="1">
        <v>351</v>
      </c>
      <c r="J119" s="30">
        <v>0</v>
      </c>
      <c r="K119" s="67">
        <v>9.4892524182796395E-2</v>
      </c>
      <c r="L119" s="26"/>
    </row>
    <row r="120" spans="2:12" x14ac:dyDescent="0.35">
      <c r="B120" s="71">
        <v>119</v>
      </c>
      <c r="C120" s="24" t="s">
        <v>28</v>
      </c>
      <c r="D120" s="1">
        <v>50</v>
      </c>
      <c r="E120" s="1">
        <v>5</v>
      </c>
      <c r="F120" s="1">
        <v>10</v>
      </c>
      <c r="G120" s="14">
        <v>4</v>
      </c>
      <c r="H120" s="4">
        <v>345</v>
      </c>
      <c r="I120" s="1">
        <v>345</v>
      </c>
      <c r="J120" s="30">
        <v>0</v>
      </c>
      <c r="K120" s="67">
        <v>0.14170567505061599</v>
      </c>
      <c r="L120" s="26"/>
    </row>
    <row r="121" spans="2:12" x14ac:dyDescent="0.35">
      <c r="B121" s="71">
        <v>120</v>
      </c>
      <c r="C121" s="24" t="s">
        <v>29</v>
      </c>
      <c r="D121" s="1">
        <v>50</v>
      </c>
      <c r="E121" s="1">
        <v>5</v>
      </c>
      <c r="F121" s="1">
        <v>10</v>
      </c>
      <c r="G121" s="14">
        <v>4</v>
      </c>
      <c r="H121" s="4">
        <v>391</v>
      </c>
      <c r="I121" s="1">
        <v>391</v>
      </c>
      <c r="J121" s="30">
        <v>0</v>
      </c>
      <c r="K121" s="67">
        <v>0.10503589920699501</v>
      </c>
      <c r="L121" s="26"/>
    </row>
    <row r="122" spans="2:12" x14ac:dyDescent="0.35">
      <c r="B122" s="71">
        <v>121</v>
      </c>
      <c r="C122" s="24" t="s">
        <v>30</v>
      </c>
      <c r="D122" s="1">
        <v>50</v>
      </c>
      <c r="E122" s="1">
        <v>5</v>
      </c>
      <c r="F122" s="1">
        <v>20</v>
      </c>
      <c r="G122" s="14">
        <v>1</v>
      </c>
      <c r="H122" s="4">
        <v>245</v>
      </c>
      <c r="I122" s="1">
        <v>245</v>
      </c>
      <c r="J122" s="30">
        <v>0</v>
      </c>
      <c r="K122" s="67">
        <v>7.6370265334844506E-2</v>
      </c>
      <c r="L122" s="26"/>
    </row>
    <row r="123" spans="2:12" x14ac:dyDescent="0.35">
      <c r="B123" s="71">
        <v>122</v>
      </c>
      <c r="C123" s="24" t="s">
        <v>31</v>
      </c>
      <c r="D123" s="1">
        <v>50</v>
      </c>
      <c r="E123" s="1">
        <v>5</v>
      </c>
      <c r="F123" s="1">
        <v>20</v>
      </c>
      <c r="G123" s="14">
        <v>1</v>
      </c>
      <c r="H123" s="4">
        <v>306</v>
      </c>
      <c r="I123" s="1">
        <v>306</v>
      </c>
      <c r="J123" s="30">
        <v>0</v>
      </c>
      <c r="K123" s="67">
        <v>7.8130131587386104E-2</v>
      </c>
      <c r="L123" s="26"/>
    </row>
    <row r="124" spans="2:12" x14ac:dyDescent="0.35">
      <c r="B124" s="71">
        <v>123</v>
      </c>
      <c r="C124" s="24" t="s">
        <v>32</v>
      </c>
      <c r="D124" s="1">
        <v>50</v>
      </c>
      <c r="E124" s="1">
        <v>5</v>
      </c>
      <c r="F124" s="1">
        <v>20</v>
      </c>
      <c r="G124" s="14">
        <v>1</v>
      </c>
      <c r="H124" s="4">
        <v>333</v>
      </c>
      <c r="I124" s="1">
        <v>333</v>
      </c>
      <c r="J124" s="30">
        <v>0</v>
      </c>
      <c r="K124" s="67">
        <v>9.1091465204954106E-2</v>
      </c>
      <c r="L124" s="26"/>
    </row>
    <row r="125" spans="2:12" x14ac:dyDescent="0.35">
      <c r="B125" s="71">
        <v>124</v>
      </c>
      <c r="C125" s="24" t="s">
        <v>33</v>
      </c>
      <c r="D125" s="1">
        <v>50</v>
      </c>
      <c r="E125" s="1">
        <v>5</v>
      </c>
      <c r="F125" s="1">
        <v>20</v>
      </c>
      <c r="G125" s="14">
        <v>1</v>
      </c>
      <c r="H125" s="4">
        <v>300</v>
      </c>
      <c r="I125" s="1">
        <v>300</v>
      </c>
      <c r="J125" s="30">
        <v>0</v>
      </c>
      <c r="K125" s="67">
        <v>6.82896599173545E-2</v>
      </c>
      <c r="L125" s="26"/>
    </row>
    <row r="126" spans="2:12" x14ac:dyDescent="0.35">
      <c r="B126" s="71">
        <v>125</v>
      </c>
      <c r="C126" s="24" t="s">
        <v>34</v>
      </c>
      <c r="D126" s="1">
        <v>50</v>
      </c>
      <c r="E126" s="1">
        <v>5</v>
      </c>
      <c r="F126" s="1">
        <v>20</v>
      </c>
      <c r="G126" s="14">
        <v>1</v>
      </c>
      <c r="H126" s="4">
        <v>274</v>
      </c>
      <c r="I126" s="1">
        <v>274</v>
      </c>
      <c r="J126" s="30">
        <v>0</v>
      </c>
      <c r="K126" s="67">
        <v>7.4709184467792497E-2</v>
      </c>
      <c r="L126" s="26"/>
    </row>
    <row r="127" spans="2:12" x14ac:dyDescent="0.35">
      <c r="B127" s="71">
        <v>126</v>
      </c>
      <c r="C127" s="24" t="s">
        <v>35</v>
      </c>
      <c r="D127" s="1">
        <v>50</v>
      </c>
      <c r="E127" s="1">
        <v>5</v>
      </c>
      <c r="F127" s="1">
        <v>20</v>
      </c>
      <c r="G127" s="14">
        <v>1</v>
      </c>
      <c r="H127" s="4">
        <v>247</v>
      </c>
      <c r="I127" s="1">
        <v>247</v>
      </c>
      <c r="J127" s="30">
        <v>0</v>
      </c>
      <c r="K127" s="67">
        <v>0.14859112165868199</v>
      </c>
      <c r="L127" s="26"/>
    </row>
    <row r="128" spans="2:12" x14ac:dyDescent="0.35">
      <c r="B128" s="71">
        <v>127</v>
      </c>
      <c r="C128" s="24" t="s">
        <v>36</v>
      </c>
      <c r="D128" s="1">
        <v>50</v>
      </c>
      <c r="E128" s="1">
        <v>5</v>
      </c>
      <c r="F128" s="1">
        <v>20</v>
      </c>
      <c r="G128" s="14">
        <v>1</v>
      </c>
      <c r="H128" s="4">
        <v>299</v>
      </c>
      <c r="I128" s="1">
        <v>299</v>
      </c>
      <c r="J128" s="30">
        <v>0</v>
      </c>
      <c r="K128" s="67">
        <v>0.130261104553937</v>
      </c>
      <c r="L128" s="26"/>
    </row>
    <row r="129" spans="2:12" x14ac:dyDescent="0.35">
      <c r="B129" s="71">
        <v>128</v>
      </c>
      <c r="C129" s="24" t="s">
        <v>37</v>
      </c>
      <c r="D129" s="1">
        <v>50</v>
      </c>
      <c r="E129" s="1">
        <v>5</v>
      </c>
      <c r="F129" s="1">
        <v>20</v>
      </c>
      <c r="G129" s="14">
        <v>1</v>
      </c>
      <c r="H129" s="4">
        <v>296</v>
      </c>
      <c r="I129" s="1">
        <v>296</v>
      </c>
      <c r="J129" s="30">
        <v>0</v>
      </c>
      <c r="K129" s="67">
        <v>9.0388251468539196E-2</v>
      </c>
      <c r="L129" s="26"/>
    </row>
    <row r="130" spans="2:12" x14ac:dyDescent="0.35">
      <c r="B130" s="71">
        <v>129</v>
      </c>
      <c r="C130" s="24" t="s">
        <v>38</v>
      </c>
      <c r="D130" s="1">
        <v>50</v>
      </c>
      <c r="E130" s="1">
        <v>5</v>
      </c>
      <c r="F130" s="1">
        <v>20</v>
      </c>
      <c r="G130" s="14">
        <v>1</v>
      </c>
      <c r="H130" s="4">
        <v>267</v>
      </c>
      <c r="I130" s="1">
        <v>267</v>
      </c>
      <c r="J130" s="30">
        <v>0</v>
      </c>
      <c r="K130" s="67">
        <v>0.15354461595416</v>
      </c>
      <c r="L130" s="26"/>
    </row>
    <row r="131" spans="2:12" x14ac:dyDescent="0.35">
      <c r="B131" s="71">
        <v>130</v>
      </c>
      <c r="C131" s="24" t="s">
        <v>39</v>
      </c>
      <c r="D131" s="1">
        <v>50</v>
      </c>
      <c r="E131" s="1">
        <v>5</v>
      </c>
      <c r="F131" s="1">
        <v>20</v>
      </c>
      <c r="G131" s="14">
        <v>1</v>
      </c>
      <c r="H131" s="4">
        <v>258</v>
      </c>
      <c r="I131" s="1">
        <v>258</v>
      </c>
      <c r="J131" s="30">
        <v>0</v>
      </c>
      <c r="K131" s="67">
        <v>8.1809327006339999E-2</v>
      </c>
      <c r="L131" s="26"/>
    </row>
    <row r="132" spans="2:12" x14ac:dyDescent="0.35">
      <c r="B132" s="71">
        <v>131</v>
      </c>
      <c r="C132" s="24" t="s">
        <v>40</v>
      </c>
      <c r="D132" s="1">
        <v>50</v>
      </c>
      <c r="E132" s="1">
        <v>5</v>
      </c>
      <c r="F132" s="1">
        <v>20</v>
      </c>
      <c r="G132" s="14">
        <v>2</v>
      </c>
      <c r="H132" s="4">
        <v>305</v>
      </c>
      <c r="I132" s="1">
        <v>305</v>
      </c>
      <c r="J132" s="30">
        <v>0</v>
      </c>
      <c r="K132" s="67">
        <v>9.3871409073471995E-2</v>
      </c>
      <c r="L132" s="26"/>
    </row>
    <row r="133" spans="2:12" x14ac:dyDescent="0.35">
      <c r="B133" s="71">
        <v>132</v>
      </c>
      <c r="C133" s="24" t="s">
        <v>41</v>
      </c>
      <c r="D133" s="1">
        <v>50</v>
      </c>
      <c r="E133" s="1">
        <v>5</v>
      </c>
      <c r="F133" s="1">
        <v>20</v>
      </c>
      <c r="G133" s="14">
        <v>2</v>
      </c>
      <c r="H133" s="4">
        <v>390</v>
      </c>
      <c r="I133" s="1">
        <v>390</v>
      </c>
      <c r="J133" s="30">
        <v>0</v>
      </c>
      <c r="K133" s="67">
        <v>0.1116798594594</v>
      </c>
      <c r="L133" s="26"/>
    </row>
    <row r="134" spans="2:12" x14ac:dyDescent="0.35">
      <c r="B134" s="71">
        <v>133</v>
      </c>
      <c r="C134" s="24" t="s">
        <v>42</v>
      </c>
      <c r="D134" s="1">
        <v>50</v>
      </c>
      <c r="E134" s="1">
        <v>5</v>
      </c>
      <c r="F134" s="1">
        <v>20</v>
      </c>
      <c r="G134" s="14">
        <v>2</v>
      </c>
      <c r="H134" s="4">
        <v>381</v>
      </c>
      <c r="I134" s="1">
        <v>381</v>
      </c>
      <c r="J134" s="30">
        <v>0</v>
      </c>
      <c r="K134" s="67">
        <v>0.107655111700296</v>
      </c>
      <c r="L134" s="26"/>
    </row>
    <row r="135" spans="2:12" x14ac:dyDescent="0.35">
      <c r="B135" s="71">
        <v>134</v>
      </c>
      <c r="C135" s="24" t="s">
        <v>43</v>
      </c>
      <c r="D135" s="1">
        <v>50</v>
      </c>
      <c r="E135" s="1">
        <v>5</v>
      </c>
      <c r="F135" s="1">
        <v>20</v>
      </c>
      <c r="G135" s="14">
        <v>2</v>
      </c>
      <c r="H135" s="4">
        <v>372</v>
      </c>
      <c r="I135" s="1">
        <v>372</v>
      </c>
      <c r="J135" s="30">
        <v>0</v>
      </c>
      <c r="K135" s="67">
        <v>9.5223270356655093E-2</v>
      </c>
      <c r="L135" s="26"/>
    </row>
    <row r="136" spans="2:12" x14ac:dyDescent="0.35">
      <c r="B136" s="71">
        <v>135</v>
      </c>
      <c r="C136" s="24" t="s">
        <v>44</v>
      </c>
      <c r="D136" s="1">
        <v>50</v>
      </c>
      <c r="E136" s="1">
        <v>5</v>
      </c>
      <c r="F136" s="1">
        <v>20</v>
      </c>
      <c r="G136" s="14">
        <v>2</v>
      </c>
      <c r="H136" s="4">
        <v>346</v>
      </c>
      <c r="I136" s="1">
        <v>346</v>
      </c>
      <c r="J136" s="30">
        <v>0</v>
      </c>
      <c r="K136" s="67">
        <v>8.8112339377403204E-2</v>
      </c>
      <c r="L136" s="26"/>
    </row>
    <row r="137" spans="2:12" x14ac:dyDescent="0.35">
      <c r="B137" s="71">
        <v>136</v>
      </c>
      <c r="C137" s="24" t="s">
        <v>45</v>
      </c>
      <c r="D137" s="1">
        <v>50</v>
      </c>
      <c r="E137" s="1">
        <v>5</v>
      </c>
      <c r="F137" s="1">
        <v>20</v>
      </c>
      <c r="G137" s="14">
        <v>2</v>
      </c>
      <c r="H137" s="4">
        <v>319</v>
      </c>
      <c r="I137" s="1">
        <v>319</v>
      </c>
      <c r="J137" s="30">
        <v>0</v>
      </c>
      <c r="K137" s="67">
        <v>0.11648581176996201</v>
      </c>
      <c r="L137" s="26"/>
    </row>
    <row r="138" spans="2:12" x14ac:dyDescent="0.35">
      <c r="B138" s="71">
        <v>137</v>
      </c>
      <c r="C138" s="24" t="s">
        <v>46</v>
      </c>
      <c r="D138" s="1">
        <v>50</v>
      </c>
      <c r="E138" s="1">
        <v>5</v>
      </c>
      <c r="F138" s="1">
        <v>20</v>
      </c>
      <c r="G138" s="14">
        <v>2</v>
      </c>
      <c r="H138" s="4">
        <v>371</v>
      </c>
      <c r="I138" s="1">
        <v>371</v>
      </c>
      <c r="J138" s="30">
        <v>0</v>
      </c>
      <c r="K138" s="67">
        <v>9.9140899255871703E-2</v>
      </c>
      <c r="L138" s="26"/>
    </row>
    <row r="139" spans="2:12" x14ac:dyDescent="0.35">
      <c r="B139" s="71">
        <v>138</v>
      </c>
      <c r="C139" s="24" t="s">
        <v>47</v>
      </c>
      <c r="D139" s="1">
        <v>50</v>
      </c>
      <c r="E139" s="1">
        <v>5</v>
      </c>
      <c r="F139" s="1">
        <v>20</v>
      </c>
      <c r="G139" s="14">
        <v>2</v>
      </c>
      <c r="H139" s="4">
        <v>356</v>
      </c>
      <c r="I139" s="1">
        <v>356</v>
      </c>
      <c r="J139" s="30">
        <v>0</v>
      </c>
      <c r="K139" s="67">
        <v>7.9834293574094703E-2</v>
      </c>
      <c r="L139" s="26"/>
    </row>
    <row r="140" spans="2:12" x14ac:dyDescent="0.35">
      <c r="B140" s="71">
        <v>139</v>
      </c>
      <c r="C140" s="24" t="s">
        <v>48</v>
      </c>
      <c r="D140" s="1">
        <v>50</v>
      </c>
      <c r="E140" s="1">
        <v>5</v>
      </c>
      <c r="F140" s="1">
        <v>20</v>
      </c>
      <c r="G140" s="14">
        <v>2</v>
      </c>
      <c r="H140" s="4">
        <v>363</v>
      </c>
      <c r="I140" s="1">
        <v>363</v>
      </c>
      <c r="J140" s="30">
        <v>0</v>
      </c>
      <c r="K140" s="67">
        <v>9.8757814615964806E-2</v>
      </c>
      <c r="L140" s="26"/>
    </row>
    <row r="141" spans="2:12" x14ac:dyDescent="0.35">
      <c r="B141" s="71">
        <v>140</v>
      </c>
      <c r="C141" s="24" t="s">
        <v>49</v>
      </c>
      <c r="D141" s="1">
        <v>50</v>
      </c>
      <c r="E141" s="1">
        <v>5</v>
      </c>
      <c r="F141" s="1">
        <v>20</v>
      </c>
      <c r="G141" s="14">
        <v>2</v>
      </c>
      <c r="H141" s="4">
        <v>342</v>
      </c>
      <c r="I141" s="1">
        <v>342</v>
      </c>
      <c r="J141" s="30">
        <v>0</v>
      </c>
      <c r="K141" s="67">
        <v>0.12523203156888399</v>
      </c>
      <c r="L141" s="26"/>
    </row>
    <row r="142" spans="2:12" x14ac:dyDescent="0.35">
      <c r="B142" s="71">
        <v>141</v>
      </c>
      <c r="C142" s="24" t="s">
        <v>50</v>
      </c>
      <c r="D142" s="1">
        <v>50</v>
      </c>
      <c r="E142" s="1">
        <v>5</v>
      </c>
      <c r="F142" s="1">
        <v>20</v>
      </c>
      <c r="G142" s="14">
        <v>4</v>
      </c>
      <c r="H142" s="4">
        <v>401</v>
      </c>
      <c r="I142" s="1">
        <v>401</v>
      </c>
      <c r="J142" s="30">
        <v>0</v>
      </c>
      <c r="K142" s="67">
        <v>7.7853299677371895E-2</v>
      </c>
      <c r="L142" s="26"/>
    </row>
    <row r="143" spans="2:12" x14ac:dyDescent="0.35">
      <c r="B143" s="71">
        <v>142</v>
      </c>
      <c r="C143" s="24" t="s">
        <v>51</v>
      </c>
      <c r="D143" s="1">
        <v>50</v>
      </c>
      <c r="E143" s="1">
        <v>5</v>
      </c>
      <c r="F143" s="1">
        <v>20</v>
      </c>
      <c r="G143" s="14">
        <v>4</v>
      </c>
      <c r="H143" s="4">
        <v>486</v>
      </c>
      <c r="I143" s="1">
        <v>486</v>
      </c>
      <c r="J143" s="30">
        <v>0</v>
      </c>
      <c r="K143" s="67">
        <v>0.20723150297999299</v>
      </c>
      <c r="L143" s="26"/>
    </row>
    <row r="144" spans="2:12" x14ac:dyDescent="0.35">
      <c r="B144" s="71">
        <v>143</v>
      </c>
      <c r="C144" s="24" t="s">
        <v>52</v>
      </c>
      <c r="D144" s="1">
        <v>50</v>
      </c>
      <c r="E144" s="1">
        <v>5</v>
      </c>
      <c r="F144" s="1">
        <v>20</v>
      </c>
      <c r="G144" s="14">
        <v>4</v>
      </c>
      <c r="H144" s="4">
        <v>477</v>
      </c>
      <c r="I144" s="1">
        <v>477</v>
      </c>
      <c r="J144" s="30">
        <v>0</v>
      </c>
      <c r="K144" s="67">
        <v>0.197950368747115</v>
      </c>
      <c r="L144" s="26"/>
    </row>
    <row r="145" spans="2:12" x14ac:dyDescent="0.35">
      <c r="B145" s="71">
        <v>144</v>
      </c>
      <c r="C145" s="24" t="s">
        <v>53</v>
      </c>
      <c r="D145" s="1">
        <v>50</v>
      </c>
      <c r="E145" s="1">
        <v>5</v>
      </c>
      <c r="F145" s="1">
        <v>20</v>
      </c>
      <c r="G145" s="14">
        <v>4</v>
      </c>
      <c r="H145" s="4">
        <v>468</v>
      </c>
      <c r="I145" s="1">
        <v>468</v>
      </c>
      <c r="J145" s="30">
        <v>0</v>
      </c>
      <c r="K145" s="67">
        <v>0.108277091756463</v>
      </c>
      <c r="L145" s="26"/>
    </row>
    <row r="146" spans="2:12" x14ac:dyDescent="0.35">
      <c r="B146" s="71">
        <v>145</v>
      </c>
      <c r="C146" s="24" t="s">
        <v>54</v>
      </c>
      <c r="D146" s="1">
        <v>50</v>
      </c>
      <c r="E146" s="1">
        <v>5</v>
      </c>
      <c r="F146" s="1">
        <v>20</v>
      </c>
      <c r="G146" s="14">
        <v>4</v>
      </c>
      <c r="H146" s="4">
        <v>514</v>
      </c>
      <c r="I146" s="1">
        <v>514</v>
      </c>
      <c r="J146" s="30">
        <v>0</v>
      </c>
      <c r="K146" s="67">
        <v>0.120566556230187</v>
      </c>
      <c r="L146" s="26"/>
    </row>
    <row r="147" spans="2:12" x14ac:dyDescent="0.35">
      <c r="B147" s="71">
        <v>146</v>
      </c>
      <c r="C147" s="24" t="s">
        <v>55</v>
      </c>
      <c r="D147" s="1">
        <v>50</v>
      </c>
      <c r="E147" s="1">
        <v>5</v>
      </c>
      <c r="F147" s="1">
        <v>20</v>
      </c>
      <c r="G147" s="14">
        <v>4</v>
      </c>
      <c r="H147" s="4">
        <v>463</v>
      </c>
      <c r="I147" s="1">
        <v>463</v>
      </c>
      <c r="J147" s="30">
        <v>0</v>
      </c>
      <c r="K147" s="67">
        <v>8.9424598962068502E-2</v>
      </c>
      <c r="L147" s="26"/>
    </row>
    <row r="148" spans="2:12" x14ac:dyDescent="0.35">
      <c r="B148" s="71">
        <v>147</v>
      </c>
      <c r="C148" s="24" t="s">
        <v>56</v>
      </c>
      <c r="D148" s="1">
        <v>50</v>
      </c>
      <c r="E148" s="1">
        <v>5</v>
      </c>
      <c r="F148" s="1">
        <v>20</v>
      </c>
      <c r="G148" s="14">
        <v>4</v>
      </c>
      <c r="H148" s="4">
        <v>515</v>
      </c>
      <c r="I148" s="1">
        <v>515</v>
      </c>
      <c r="J148" s="30">
        <v>0</v>
      </c>
      <c r="K148" s="67">
        <v>0.18197542428970301</v>
      </c>
      <c r="L148" s="26"/>
    </row>
    <row r="149" spans="2:12" x14ac:dyDescent="0.35">
      <c r="B149" s="71">
        <v>148</v>
      </c>
      <c r="C149" s="24" t="s">
        <v>57</v>
      </c>
      <c r="D149" s="1">
        <v>50</v>
      </c>
      <c r="E149" s="1">
        <v>5</v>
      </c>
      <c r="F149" s="1">
        <v>20</v>
      </c>
      <c r="G149" s="14">
        <v>4</v>
      </c>
      <c r="H149" s="4">
        <v>476</v>
      </c>
      <c r="I149" s="1">
        <v>476</v>
      </c>
      <c r="J149" s="30">
        <v>0</v>
      </c>
      <c r="K149" s="67">
        <v>0.17144381254911401</v>
      </c>
      <c r="L149" s="26"/>
    </row>
    <row r="150" spans="2:12" x14ac:dyDescent="0.35">
      <c r="B150" s="71">
        <v>149</v>
      </c>
      <c r="C150" s="24" t="s">
        <v>58</v>
      </c>
      <c r="D150" s="1">
        <v>50</v>
      </c>
      <c r="E150" s="1">
        <v>5</v>
      </c>
      <c r="F150" s="1">
        <v>20</v>
      </c>
      <c r="G150" s="14">
        <v>4</v>
      </c>
      <c r="H150" s="4">
        <v>519</v>
      </c>
      <c r="I150" s="1">
        <v>519</v>
      </c>
      <c r="J150" s="30">
        <v>0</v>
      </c>
      <c r="K150" s="67">
        <v>0.102792000398039</v>
      </c>
      <c r="L150" s="26"/>
    </row>
    <row r="151" spans="2:12" x14ac:dyDescent="0.35">
      <c r="B151" s="71">
        <v>150</v>
      </c>
      <c r="C151" s="24" t="s">
        <v>59</v>
      </c>
      <c r="D151" s="1">
        <v>50</v>
      </c>
      <c r="E151" s="1">
        <v>5</v>
      </c>
      <c r="F151" s="1">
        <v>20</v>
      </c>
      <c r="G151" s="14">
        <v>4</v>
      </c>
      <c r="H151" s="4">
        <v>450</v>
      </c>
      <c r="I151" s="1">
        <v>450</v>
      </c>
      <c r="J151" s="30">
        <v>0</v>
      </c>
      <c r="K151" s="67">
        <v>0.18862866796553099</v>
      </c>
      <c r="L151" s="26"/>
    </row>
    <row r="152" spans="2:12" x14ac:dyDescent="0.35">
      <c r="B152" s="71">
        <v>151</v>
      </c>
      <c r="C152" s="24" t="s">
        <v>60</v>
      </c>
      <c r="D152" s="1">
        <v>50</v>
      </c>
      <c r="E152" s="1">
        <v>5</v>
      </c>
      <c r="F152" s="1">
        <v>30</v>
      </c>
      <c r="G152" s="14">
        <v>1</v>
      </c>
      <c r="H152" s="4">
        <v>378</v>
      </c>
      <c r="I152" s="1">
        <v>378</v>
      </c>
      <c r="J152" s="30">
        <v>0</v>
      </c>
      <c r="K152" s="67">
        <v>8.2371667027473394E-2</v>
      </c>
      <c r="L152" s="26"/>
    </row>
    <row r="153" spans="2:12" x14ac:dyDescent="0.35">
      <c r="B153" s="71">
        <v>152</v>
      </c>
      <c r="C153" s="24" t="s">
        <v>61</v>
      </c>
      <c r="D153" s="1">
        <v>50</v>
      </c>
      <c r="E153" s="1">
        <v>5</v>
      </c>
      <c r="F153" s="1">
        <v>30</v>
      </c>
      <c r="G153" s="14">
        <v>1</v>
      </c>
      <c r="H153" s="4">
        <v>378</v>
      </c>
      <c r="I153" s="1">
        <v>378</v>
      </c>
      <c r="J153" s="30">
        <v>0</v>
      </c>
      <c r="K153" s="67">
        <v>8.7589627131819697E-2</v>
      </c>
      <c r="L153" s="26"/>
    </row>
    <row r="154" spans="2:12" x14ac:dyDescent="0.35">
      <c r="B154" s="71">
        <v>153</v>
      </c>
      <c r="C154" s="24" t="s">
        <v>62</v>
      </c>
      <c r="D154" s="1">
        <v>50</v>
      </c>
      <c r="E154" s="1">
        <v>5</v>
      </c>
      <c r="F154" s="1">
        <v>30</v>
      </c>
      <c r="G154" s="14">
        <v>1</v>
      </c>
      <c r="H154" s="4">
        <v>361</v>
      </c>
      <c r="I154" s="1">
        <v>361</v>
      </c>
      <c r="J154" s="30">
        <v>0</v>
      </c>
      <c r="K154" s="67">
        <v>0.123052347451448</v>
      </c>
      <c r="L154" s="26"/>
    </row>
    <row r="155" spans="2:12" x14ac:dyDescent="0.35">
      <c r="B155" s="71">
        <v>154</v>
      </c>
      <c r="C155" s="24" t="s">
        <v>63</v>
      </c>
      <c r="D155" s="1">
        <v>50</v>
      </c>
      <c r="E155" s="1">
        <v>5</v>
      </c>
      <c r="F155" s="1">
        <v>30</v>
      </c>
      <c r="G155" s="14">
        <v>1</v>
      </c>
      <c r="H155" s="4">
        <v>412</v>
      </c>
      <c r="I155" s="1">
        <v>412</v>
      </c>
      <c r="J155" s="30">
        <v>0</v>
      </c>
      <c r="K155" s="67">
        <v>8.3917632699012701E-2</v>
      </c>
      <c r="L155" s="26"/>
    </row>
    <row r="156" spans="2:12" x14ac:dyDescent="0.35">
      <c r="B156" s="71">
        <v>155</v>
      </c>
      <c r="C156" s="24" t="s">
        <v>64</v>
      </c>
      <c r="D156" s="1">
        <v>50</v>
      </c>
      <c r="E156" s="1">
        <v>5</v>
      </c>
      <c r="F156" s="1">
        <v>30</v>
      </c>
      <c r="G156" s="14">
        <v>1</v>
      </c>
      <c r="H156" s="4">
        <v>336</v>
      </c>
      <c r="I156" s="1">
        <v>336</v>
      </c>
      <c r="J156" s="30">
        <v>0</v>
      </c>
      <c r="K156" s="67">
        <v>8.3147305995225906E-2</v>
      </c>
      <c r="L156" s="26"/>
    </row>
    <row r="157" spans="2:12" x14ac:dyDescent="0.35">
      <c r="B157" s="71">
        <v>156</v>
      </c>
      <c r="C157" s="24" t="s">
        <v>65</v>
      </c>
      <c r="D157" s="1">
        <v>50</v>
      </c>
      <c r="E157" s="1">
        <v>5</v>
      </c>
      <c r="F157" s="1">
        <v>30</v>
      </c>
      <c r="G157" s="14">
        <v>1</v>
      </c>
      <c r="H157" s="4">
        <v>439</v>
      </c>
      <c r="I157" s="1">
        <v>439</v>
      </c>
      <c r="J157" s="30">
        <v>0</v>
      </c>
      <c r="K157" s="67">
        <v>9.7384652122855103E-2</v>
      </c>
      <c r="L157" s="26"/>
    </row>
    <row r="158" spans="2:12" x14ac:dyDescent="0.35">
      <c r="B158" s="71">
        <v>157</v>
      </c>
      <c r="C158" s="24" t="s">
        <v>66</v>
      </c>
      <c r="D158" s="1">
        <v>50</v>
      </c>
      <c r="E158" s="1">
        <v>5</v>
      </c>
      <c r="F158" s="1">
        <v>30</v>
      </c>
      <c r="G158" s="14">
        <v>1</v>
      </c>
      <c r="H158" s="4">
        <v>446</v>
      </c>
      <c r="I158" s="1">
        <v>446</v>
      </c>
      <c r="J158" s="30">
        <v>0</v>
      </c>
      <c r="K158" s="67">
        <v>9.1919183731079102E-2</v>
      </c>
      <c r="L158" s="26"/>
    </row>
    <row r="159" spans="2:12" x14ac:dyDescent="0.35">
      <c r="B159" s="71">
        <v>158</v>
      </c>
      <c r="C159" s="24" t="s">
        <v>67</v>
      </c>
      <c r="D159" s="1">
        <v>50</v>
      </c>
      <c r="E159" s="1">
        <v>5</v>
      </c>
      <c r="F159" s="1">
        <v>30</v>
      </c>
      <c r="G159" s="14">
        <v>1</v>
      </c>
      <c r="H159" s="4">
        <v>349</v>
      </c>
      <c r="I159" s="1">
        <v>349</v>
      </c>
      <c r="J159" s="30">
        <v>0</v>
      </c>
      <c r="K159" s="67">
        <v>9.97968595474958E-2</v>
      </c>
      <c r="L159" s="26"/>
    </row>
    <row r="160" spans="2:12" x14ac:dyDescent="0.35">
      <c r="B160" s="71">
        <v>159</v>
      </c>
      <c r="C160" s="24" t="s">
        <v>68</v>
      </c>
      <c r="D160" s="1">
        <v>50</v>
      </c>
      <c r="E160" s="1">
        <v>5</v>
      </c>
      <c r="F160" s="1">
        <v>30</v>
      </c>
      <c r="G160" s="14">
        <v>1</v>
      </c>
      <c r="H160" s="4">
        <v>404</v>
      </c>
      <c r="I160" s="1">
        <v>404</v>
      </c>
      <c r="J160" s="30">
        <v>0</v>
      </c>
      <c r="K160" s="67">
        <v>9.2023875564336693E-2</v>
      </c>
      <c r="L160" s="26"/>
    </row>
    <row r="161" spans="2:12" x14ac:dyDescent="0.35">
      <c r="B161" s="71">
        <v>160</v>
      </c>
      <c r="C161" s="24" t="s">
        <v>69</v>
      </c>
      <c r="D161" s="1">
        <v>50</v>
      </c>
      <c r="E161" s="1">
        <v>5</v>
      </c>
      <c r="F161" s="1">
        <v>30</v>
      </c>
      <c r="G161" s="14">
        <v>1</v>
      </c>
      <c r="H161" s="4">
        <v>397</v>
      </c>
      <c r="I161" s="1">
        <v>397</v>
      </c>
      <c r="J161" s="30">
        <v>0</v>
      </c>
      <c r="K161" s="67">
        <v>7.1366084739565794E-2</v>
      </c>
      <c r="L161" s="26"/>
    </row>
    <row r="162" spans="2:12" x14ac:dyDescent="0.35">
      <c r="B162" s="71">
        <v>161</v>
      </c>
      <c r="C162" s="24" t="s">
        <v>70</v>
      </c>
      <c r="D162" s="1">
        <v>50</v>
      </c>
      <c r="E162" s="1">
        <v>5</v>
      </c>
      <c r="F162" s="1">
        <v>30</v>
      </c>
      <c r="G162" s="14">
        <v>2</v>
      </c>
      <c r="H162" s="4">
        <v>462</v>
      </c>
      <c r="I162" s="1">
        <v>462</v>
      </c>
      <c r="J162" s="30">
        <v>0</v>
      </c>
      <c r="K162" s="67">
        <v>0.12602430395781899</v>
      </c>
      <c r="L162" s="26"/>
    </row>
    <row r="163" spans="2:12" x14ac:dyDescent="0.35">
      <c r="B163" s="71">
        <v>162</v>
      </c>
      <c r="C163" s="24" t="s">
        <v>71</v>
      </c>
      <c r="D163" s="1">
        <v>50</v>
      </c>
      <c r="E163" s="1">
        <v>5</v>
      </c>
      <c r="F163" s="1">
        <v>30</v>
      </c>
      <c r="G163" s="14">
        <v>2</v>
      </c>
      <c r="H163" s="4">
        <v>462</v>
      </c>
      <c r="I163" s="1">
        <v>462</v>
      </c>
      <c r="J163" s="30">
        <v>0</v>
      </c>
      <c r="K163" s="67">
        <v>0.165177747607231</v>
      </c>
      <c r="L163" s="26"/>
    </row>
    <row r="164" spans="2:12" x14ac:dyDescent="0.35">
      <c r="B164" s="71">
        <v>163</v>
      </c>
      <c r="C164" s="24" t="s">
        <v>72</v>
      </c>
      <c r="D164" s="1">
        <v>50</v>
      </c>
      <c r="E164" s="1">
        <v>5</v>
      </c>
      <c r="F164" s="1">
        <v>30</v>
      </c>
      <c r="G164" s="14">
        <v>2</v>
      </c>
      <c r="H164" s="4">
        <v>433</v>
      </c>
      <c r="I164" s="1">
        <v>433</v>
      </c>
      <c r="J164" s="30">
        <v>0</v>
      </c>
      <c r="K164" s="67">
        <v>9.0733224526047707E-2</v>
      </c>
      <c r="L164" s="26"/>
    </row>
    <row r="165" spans="2:12" x14ac:dyDescent="0.35">
      <c r="B165" s="71">
        <v>164</v>
      </c>
      <c r="C165" s="24" t="s">
        <v>73</v>
      </c>
      <c r="D165" s="1">
        <v>50</v>
      </c>
      <c r="E165" s="1">
        <v>5</v>
      </c>
      <c r="F165" s="1">
        <v>30</v>
      </c>
      <c r="G165" s="14">
        <v>2</v>
      </c>
      <c r="H165" s="4">
        <v>484</v>
      </c>
      <c r="I165" s="1">
        <v>484</v>
      </c>
      <c r="J165" s="30">
        <v>0</v>
      </c>
      <c r="K165" s="67">
        <v>0.181613449007272</v>
      </c>
      <c r="L165" s="26"/>
    </row>
    <row r="166" spans="2:12" x14ac:dyDescent="0.35">
      <c r="B166" s="71">
        <v>165</v>
      </c>
      <c r="C166" s="24" t="s">
        <v>200</v>
      </c>
      <c r="D166" s="1">
        <v>50</v>
      </c>
      <c r="E166" s="1">
        <v>5</v>
      </c>
      <c r="F166" s="1">
        <v>30</v>
      </c>
      <c r="G166" s="14">
        <v>2</v>
      </c>
      <c r="H166" s="4">
        <v>408</v>
      </c>
      <c r="I166" s="1">
        <v>408</v>
      </c>
      <c r="J166" s="30">
        <v>0</v>
      </c>
      <c r="K166" s="67">
        <v>7.0370180532336193E-2</v>
      </c>
      <c r="L166" s="26"/>
    </row>
    <row r="167" spans="2:12" x14ac:dyDescent="0.35">
      <c r="B167" s="71">
        <v>166</v>
      </c>
      <c r="C167" s="24" t="s">
        <v>201</v>
      </c>
      <c r="D167" s="1">
        <v>50</v>
      </c>
      <c r="E167" s="1">
        <v>5</v>
      </c>
      <c r="F167" s="1">
        <v>30</v>
      </c>
      <c r="G167" s="14">
        <v>2</v>
      </c>
      <c r="H167" s="4">
        <v>523</v>
      </c>
      <c r="I167" s="1">
        <v>523</v>
      </c>
      <c r="J167" s="30">
        <v>0</v>
      </c>
      <c r="K167" s="67">
        <v>0.100303692743182</v>
      </c>
      <c r="L167" s="26"/>
    </row>
    <row r="168" spans="2:12" x14ac:dyDescent="0.35">
      <c r="B168" s="71">
        <v>167</v>
      </c>
      <c r="C168" s="24" t="s">
        <v>202</v>
      </c>
      <c r="D168" s="1">
        <v>50</v>
      </c>
      <c r="E168" s="1">
        <v>5</v>
      </c>
      <c r="F168" s="1">
        <v>30</v>
      </c>
      <c r="G168" s="14">
        <v>2</v>
      </c>
      <c r="H168" s="4">
        <v>530</v>
      </c>
      <c r="I168" s="1">
        <v>530</v>
      </c>
      <c r="J168" s="30">
        <v>0</v>
      </c>
      <c r="K168" s="67">
        <v>8.2288274541497203E-2</v>
      </c>
      <c r="L168" s="26"/>
    </row>
    <row r="169" spans="2:12" x14ac:dyDescent="0.35">
      <c r="B169" s="71">
        <v>168</v>
      </c>
      <c r="C169" s="24" t="s">
        <v>203</v>
      </c>
      <c r="D169" s="1">
        <v>50</v>
      </c>
      <c r="E169" s="1">
        <v>5</v>
      </c>
      <c r="F169" s="1">
        <v>30</v>
      </c>
      <c r="G169" s="14">
        <v>2</v>
      </c>
      <c r="H169" s="4">
        <v>433</v>
      </c>
      <c r="I169" s="1">
        <v>433</v>
      </c>
      <c r="J169" s="30">
        <v>0</v>
      </c>
      <c r="K169" s="67">
        <v>8.8077927008271203E-2</v>
      </c>
      <c r="L169" s="26"/>
    </row>
    <row r="170" spans="2:12" x14ac:dyDescent="0.35">
      <c r="B170" s="71">
        <v>169</v>
      </c>
      <c r="C170" s="24" t="s">
        <v>204</v>
      </c>
      <c r="D170" s="1">
        <v>50</v>
      </c>
      <c r="E170" s="1">
        <v>5</v>
      </c>
      <c r="F170" s="1">
        <v>30</v>
      </c>
      <c r="G170" s="14">
        <v>2</v>
      </c>
      <c r="H170" s="4">
        <v>476</v>
      </c>
      <c r="I170" s="1">
        <v>476</v>
      </c>
      <c r="J170" s="30">
        <v>0</v>
      </c>
      <c r="K170" s="67">
        <v>0.13318181596696299</v>
      </c>
      <c r="L170" s="26"/>
    </row>
    <row r="171" spans="2:12" x14ac:dyDescent="0.35">
      <c r="B171" s="71">
        <v>170</v>
      </c>
      <c r="C171" s="24" t="s">
        <v>205</v>
      </c>
      <c r="D171" s="1">
        <v>50</v>
      </c>
      <c r="E171" s="1">
        <v>5</v>
      </c>
      <c r="F171" s="1">
        <v>30</v>
      </c>
      <c r="G171" s="14">
        <v>2</v>
      </c>
      <c r="H171" s="4">
        <v>493</v>
      </c>
      <c r="I171" s="1">
        <v>493</v>
      </c>
      <c r="J171" s="30">
        <v>0</v>
      </c>
      <c r="K171" s="67">
        <v>0.120274813845753</v>
      </c>
      <c r="L171" s="26"/>
    </row>
    <row r="172" spans="2:12" x14ac:dyDescent="0.35">
      <c r="B172" s="71">
        <v>171</v>
      </c>
      <c r="C172" s="24" t="s">
        <v>206</v>
      </c>
      <c r="D172" s="1">
        <v>50</v>
      </c>
      <c r="E172" s="1">
        <v>5</v>
      </c>
      <c r="F172" s="1">
        <v>30</v>
      </c>
      <c r="G172" s="14">
        <v>4</v>
      </c>
      <c r="H172" s="4">
        <v>618</v>
      </c>
      <c r="I172" s="1">
        <v>618</v>
      </c>
      <c r="J172" s="30">
        <v>0</v>
      </c>
      <c r="K172" s="67">
        <v>9.2639196664094897E-2</v>
      </c>
      <c r="L172" s="26"/>
    </row>
    <row r="173" spans="2:12" x14ac:dyDescent="0.35">
      <c r="B173" s="71">
        <v>172</v>
      </c>
      <c r="C173" s="24" t="s">
        <v>207</v>
      </c>
      <c r="D173" s="1">
        <v>50</v>
      </c>
      <c r="E173" s="1">
        <v>5</v>
      </c>
      <c r="F173" s="1">
        <v>30</v>
      </c>
      <c r="G173" s="14">
        <v>4</v>
      </c>
      <c r="H173" s="4">
        <v>570</v>
      </c>
      <c r="I173" s="1">
        <v>570</v>
      </c>
      <c r="J173" s="30">
        <v>0</v>
      </c>
      <c r="K173" s="67">
        <v>7.8054996207356397E-2</v>
      </c>
      <c r="L173" s="26"/>
    </row>
    <row r="174" spans="2:12" x14ac:dyDescent="0.35">
      <c r="B174" s="71">
        <v>173</v>
      </c>
      <c r="C174" s="24" t="s">
        <v>208</v>
      </c>
      <c r="D174" s="1">
        <v>50</v>
      </c>
      <c r="E174" s="1">
        <v>5</v>
      </c>
      <c r="F174" s="1">
        <v>30</v>
      </c>
      <c r="G174" s="14">
        <v>4</v>
      </c>
      <c r="H174" s="4">
        <v>589</v>
      </c>
      <c r="I174" s="1">
        <v>589</v>
      </c>
      <c r="J174" s="30">
        <v>0</v>
      </c>
      <c r="K174" s="67">
        <v>0.13147900439798799</v>
      </c>
      <c r="L174" s="26"/>
    </row>
    <row r="175" spans="2:12" x14ac:dyDescent="0.35">
      <c r="B175" s="71">
        <v>174</v>
      </c>
      <c r="C175" s="24" t="s">
        <v>209</v>
      </c>
      <c r="D175" s="1">
        <v>50</v>
      </c>
      <c r="E175" s="1">
        <v>5</v>
      </c>
      <c r="F175" s="1">
        <v>30</v>
      </c>
      <c r="G175" s="14">
        <v>4</v>
      </c>
      <c r="H175" s="4">
        <v>592</v>
      </c>
      <c r="I175" s="1">
        <v>592</v>
      </c>
      <c r="J175" s="30">
        <v>0</v>
      </c>
      <c r="K175" s="67">
        <v>0.196106042712926</v>
      </c>
      <c r="L175" s="26"/>
    </row>
    <row r="176" spans="2:12" x14ac:dyDescent="0.35">
      <c r="B176" s="71">
        <v>175</v>
      </c>
      <c r="C176" s="24" t="s">
        <v>210</v>
      </c>
      <c r="D176" s="1">
        <v>50</v>
      </c>
      <c r="E176" s="1">
        <v>5</v>
      </c>
      <c r="F176" s="1">
        <v>30</v>
      </c>
      <c r="G176" s="14">
        <v>4</v>
      </c>
      <c r="H176" s="4">
        <v>516</v>
      </c>
      <c r="I176" s="1">
        <v>516</v>
      </c>
      <c r="J176" s="30">
        <v>0</v>
      </c>
      <c r="K176" s="67">
        <v>0.14639645069837501</v>
      </c>
      <c r="L176" s="26"/>
    </row>
    <row r="177" spans="2:15" ht="15" thickBot="1" x14ac:dyDescent="0.4">
      <c r="B177" s="71">
        <v>176</v>
      </c>
      <c r="C177" s="24" t="s">
        <v>211</v>
      </c>
      <c r="D177" s="1">
        <v>50</v>
      </c>
      <c r="E177" s="1">
        <v>5</v>
      </c>
      <c r="F177" s="1">
        <v>30</v>
      </c>
      <c r="G177" s="14">
        <v>4</v>
      </c>
      <c r="H177" s="4">
        <v>631</v>
      </c>
      <c r="I177" s="1">
        <v>631</v>
      </c>
      <c r="J177" s="30">
        <v>0</v>
      </c>
      <c r="K177" s="67">
        <v>0.13687091507017601</v>
      </c>
      <c r="L177" s="26"/>
    </row>
    <row r="178" spans="2:15" ht="16" thickBot="1" x14ac:dyDescent="0.4">
      <c r="B178" s="71">
        <v>177</v>
      </c>
      <c r="C178" s="24" t="s">
        <v>212</v>
      </c>
      <c r="D178" s="1">
        <v>50</v>
      </c>
      <c r="E178" s="1">
        <v>5</v>
      </c>
      <c r="F178" s="1">
        <v>30</v>
      </c>
      <c r="G178" s="14">
        <v>4</v>
      </c>
      <c r="H178" s="4">
        <v>686</v>
      </c>
      <c r="I178" s="1">
        <v>686</v>
      </c>
      <c r="J178" s="30">
        <v>0</v>
      </c>
      <c r="K178" s="67">
        <v>0.18761839903891001</v>
      </c>
      <c r="L178" s="26"/>
      <c r="M178" s="17" t="s">
        <v>191</v>
      </c>
      <c r="N178" s="18" t="s">
        <v>192</v>
      </c>
      <c r="O178" s="20" t="s">
        <v>193</v>
      </c>
    </row>
    <row r="179" spans="2:15" ht="19" thickBot="1" x14ac:dyDescent="0.5">
      <c r="B179" s="71">
        <v>178</v>
      </c>
      <c r="C179" s="24" t="s">
        <v>213</v>
      </c>
      <c r="D179" s="1">
        <v>50</v>
      </c>
      <c r="E179" s="1">
        <v>5</v>
      </c>
      <c r="F179" s="1">
        <v>30</v>
      </c>
      <c r="G179" s="14">
        <v>4</v>
      </c>
      <c r="H179" s="4">
        <v>565</v>
      </c>
      <c r="I179" s="1">
        <v>565</v>
      </c>
      <c r="J179" s="30">
        <v>0</v>
      </c>
      <c r="K179" s="67">
        <v>0.101928055286407</v>
      </c>
      <c r="L179" s="26"/>
      <c r="M179" s="7">
        <f>COUNTIF(J92:J181,"=0")</f>
        <v>90</v>
      </c>
      <c r="N179" s="29">
        <f>AVERAGE(J92:J181)</f>
        <v>0</v>
      </c>
      <c r="O179" s="111">
        <f>AVERAGE(K92:K181)</f>
        <v>0.10865327806936355</v>
      </c>
    </row>
    <row r="180" spans="2:15" ht="19" thickBot="1" x14ac:dyDescent="0.5">
      <c r="B180" s="71">
        <v>179</v>
      </c>
      <c r="C180" s="24" t="s">
        <v>214</v>
      </c>
      <c r="D180" s="1">
        <v>50</v>
      </c>
      <c r="E180" s="1">
        <v>5</v>
      </c>
      <c r="F180" s="1">
        <v>30</v>
      </c>
      <c r="G180" s="14">
        <v>4</v>
      </c>
      <c r="H180" s="4">
        <v>620</v>
      </c>
      <c r="I180" s="1">
        <v>620</v>
      </c>
      <c r="J180" s="30">
        <v>0</v>
      </c>
      <c r="K180" s="67">
        <v>0.130527257919311</v>
      </c>
      <c r="L180" s="26"/>
      <c r="M180" s="7"/>
      <c r="N180" s="29" t="e">
        <f>AVERAGEIF(J92:J181,"&gt;0")</f>
        <v>#DIV/0!</v>
      </c>
      <c r="O180" s="112">
        <f>AVERAGEIF(J92:J181,"=0",K92:K181)</f>
        <v>0.10865327806936355</v>
      </c>
    </row>
    <row r="181" spans="2:15" ht="19" thickBot="1" x14ac:dyDescent="0.5">
      <c r="B181" s="71">
        <v>180</v>
      </c>
      <c r="C181" s="25" t="s">
        <v>215</v>
      </c>
      <c r="D181" s="15">
        <v>50</v>
      </c>
      <c r="E181" s="15">
        <v>5</v>
      </c>
      <c r="F181" s="15">
        <v>30</v>
      </c>
      <c r="G181" s="16">
        <v>4</v>
      </c>
      <c r="H181" s="6">
        <v>553</v>
      </c>
      <c r="I181" s="15">
        <v>553</v>
      </c>
      <c r="J181" s="57">
        <v>0</v>
      </c>
      <c r="K181" s="68">
        <v>0.193234693259</v>
      </c>
      <c r="L181" s="26"/>
      <c r="M181" s="92" t="s">
        <v>197</v>
      </c>
      <c r="N181" s="93">
        <f>MAX(J92:J181)</f>
        <v>0</v>
      </c>
      <c r="O181" s="113"/>
    </row>
    <row r="182" spans="2:15" x14ac:dyDescent="0.35">
      <c r="B182" s="71">
        <v>181</v>
      </c>
      <c r="C182" s="24" t="s">
        <v>216</v>
      </c>
      <c r="D182" s="1">
        <v>50</v>
      </c>
      <c r="E182" s="1">
        <v>10</v>
      </c>
      <c r="F182" s="1">
        <v>10</v>
      </c>
      <c r="G182" s="14">
        <v>1</v>
      </c>
      <c r="H182" s="5">
        <v>52</v>
      </c>
      <c r="I182" s="12">
        <v>52</v>
      </c>
      <c r="J182" s="58">
        <v>0</v>
      </c>
      <c r="K182" s="66">
        <v>0.126022273674607</v>
      </c>
      <c r="L182" s="26"/>
    </row>
    <row r="183" spans="2:15" x14ac:dyDescent="0.35">
      <c r="B183" s="71">
        <v>182</v>
      </c>
      <c r="C183" s="24" t="s">
        <v>217</v>
      </c>
      <c r="D183" s="1">
        <v>50</v>
      </c>
      <c r="E183" s="1">
        <v>10</v>
      </c>
      <c r="F183" s="1">
        <v>10</v>
      </c>
      <c r="G183" s="14">
        <v>1</v>
      </c>
      <c r="H183" s="4">
        <v>63</v>
      </c>
      <c r="I183" s="1">
        <v>63</v>
      </c>
      <c r="J183" s="30">
        <v>0</v>
      </c>
      <c r="K183" s="67">
        <v>8.3194864913821207E-2</v>
      </c>
      <c r="L183" s="26"/>
    </row>
    <row r="184" spans="2:15" x14ac:dyDescent="0.35">
      <c r="B184" s="71">
        <v>183</v>
      </c>
      <c r="C184" s="24" t="s">
        <v>218</v>
      </c>
      <c r="D184" s="1">
        <v>50</v>
      </c>
      <c r="E184" s="1">
        <v>10</v>
      </c>
      <c r="F184" s="1">
        <v>10</v>
      </c>
      <c r="G184" s="14">
        <v>1</v>
      </c>
      <c r="H184" s="4">
        <v>71</v>
      </c>
      <c r="I184" s="1">
        <v>71</v>
      </c>
      <c r="J184" s="30">
        <v>0</v>
      </c>
      <c r="K184" s="67">
        <v>9.9284667521715095E-2</v>
      </c>
      <c r="L184" s="26"/>
    </row>
    <row r="185" spans="2:15" x14ac:dyDescent="0.35">
      <c r="B185" s="71">
        <v>184</v>
      </c>
      <c r="C185" s="24" t="s">
        <v>219</v>
      </c>
      <c r="D185" s="1">
        <v>50</v>
      </c>
      <c r="E185" s="1">
        <v>10</v>
      </c>
      <c r="F185" s="1">
        <v>10</v>
      </c>
      <c r="G185" s="14">
        <v>1</v>
      </c>
      <c r="H185" s="4">
        <v>56</v>
      </c>
      <c r="I185" s="1">
        <v>56</v>
      </c>
      <c r="J185" s="30">
        <v>0</v>
      </c>
      <c r="K185" s="67">
        <v>0.129678735509514</v>
      </c>
      <c r="L185" s="26"/>
    </row>
    <row r="186" spans="2:15" x14ac:dyDescent="0.35">
      <c r="B186" s="71">
        <v>185</v>
      </c>
      <c r="C186" s="24" t="s">
        <v>220</v>
      </c>
      <c r="D186" s="1">
        <v>50</v>
      </c>
      <c r="E186" s="1">
        <v>10</v>
      </c>
      <c r="F186" s="1">
        <v>10</v>
      </c>
      <c r="G186" s="14">
        <v>1</v>
      </c>
      <c r="H186" s="4">
        <v>59</v>
      </c>
      <c r="I186" s="1">
        <v>59</v>
      </c>
      <c r="J186" s="30">
        <v>0</v>
      </c>
      <c r="K186" s="67">
        <v>0.114895079284906</v>
      </c>
      <c r="L186" s="26"/>
    </row>
    <row r="187" spans="2:15" x14ac:dyDescent="0.35">
      <c r="B187" s="71">
        <v>186</v>
      </c>
      <c r="C187" s="24" t="s">
        <v>221</v>
      </c>
      <c r="D187" s="1">
        <v>50</v>
      </c>
      <c r="E187" s="1">
        <v>10</v>
      </c>
      <c r="F187" s="1">
        <v>10</v>
      </c>
      <c r="G187" s="14">
        <v>1</v>
      </c>
      <c r="H187" s="4">
        <v>69</v>
      </c>
      <c r="I187" s="1">
        <v>69</v>
      </c>
      <c r="J187" s="30">
        <v>0</v>
      </c>
      <c r="K187" s="67">
        <v>0.11141500249505</v>
      </c>
      <c r="L187" s="26"/>
    </row>
    <row r="188" spans="2:15" x14ac:dyDescent="0.35">
      <c r="B188" s="71">
        <v>187</v>
      </c>
      <c r="C188" s="24" t="s">
        <v>222</v>
      </c>
      <c r="D188" s="1">
        <v>50</v>
      </c>
      <c r="E188" s="1">
        <v>10</v>
      </c>
      <c r="F188" s="1">
        <v>10</v>
      </c>
      <c r="G188" s="14">
        <v>1</v>
      </c>
      <c r="H188" s="4">
        <v>60</v>
      </c>
      <c r="I188" s="1">
        <v>60</v>
      </c>
      <c r="J188" s="30">
        <v>0</v>
      </c>
      <c r="K188" s="67">
        <v>0.294223437085747</v>
      </c>
      <c r="L188" s="26"/>
    </row>
    <row r="189" spans="2:15" x14ac:dyDescent="0.35">
      <c r="B189" s="71">
        <v>188</v>
      </c>
      <c r="C189" s="24" t="s">
        <v>223</v>
      </c>
      <c r="D189" s="1">
        <v>50</v>
      </c>
      <c r="E189" s="1">
        <v>10</v>
      </c>
      <c r="F189" s="1">
        <v>10</v>
      </c>
      <c r="G189" s="14">
        <v>1</v>
      </c>
      <c r="H189" s="4">
        <v>63</v>
      </c>
      <c r="I189" s="1">
        <v>63</v>
      </c>
      <c r="J189" s="30">
        <v>0</v>
      </c>
      <c r="K189" s="67">
        <v>8.2246160134673105E-2</v>
      </c>
      <c r="L189" s="26"/>
    </row>
    <row r="190" spans="2:15" x14ac:dyDescent="0.35">
      <c r="B190" s="71">
        <v>189</v>
      </c>
      <c r="C190" s="24" t="s">
        <v>224</v>
      </c>
      <c r="D190" s="1">
        <v>50</v>
      </c>
      <c r="E190" s="1">
        <v>10</v>
      </c>
      <c r="F190" s="1">
        <v>10</v>
      </c>
      <c r="G190" s="14">
        <v>1</v>
      </c>
      <c r="H190" s="4">
        <v>61</v>
      </c>
      <c r="I190" s="1">
        <v>61</v>
      </c>
      <c r="J190" s="30">
        <v>0</v>
      </c>
      <c r="K190" s="67">
        <v>0.116576207801699</v>
      </c>
      <c r="L190" s="26"/>
    </row>
    <row r="191" spans="2:15" x14ac:dyDescent="0.35">
      <c r="B191" s="71">
        <v>190</v>
      </c>
      <c r="C191" s="24" t="s">
        <v>225</v>
      </c>
      <c r="D191" s="1">
        <v>50</v>
      </c>
      <c r="E191" s="1">
        <v>10</v>
      </c>
      <c r="F191" s="1">
        <v>10</v>
      </c>
      <c r="G191" s="14">
        <v>1</v>
      </c>
      <c r="H191" s="4">
        <v>63</v>
      </c>
      <c r="I191" s="1">
        <v>63</v>
      </c>
      <c r="J191" s="30">
        <v>0</v>
      </c>
      <c r="K191" s="67">
        <v>5.9314791113138199E-2</v>
      </c>
      <c r="L191" s="26"/>
    </row>
    <row r="192" spans="2:15" x14ac:dyDescent="0.35">
      <c r="B192" s="71">
        <v>191</v>
      </c>
      <c r="C192" s="24" t="s">
        <v>226</v>
      </c>
      <c r="D192" s="1">
        <v>50</v>
      </c>
      <c r="E192" s="1">
        <v>10</v>
      </c>
      <c r="F192" s="1">
        <v>10</v>
      </c>
      <c r="G192" s="14">
        <v>2</v>
      </c>
      <c r="H192" s="4">
        <v>82</v>
      </c>
      <c r="I192" s="1">
        <v>82</v>
      </c>
      <c r="J192" s="30">
        <v>0</v>
      </c>
      <c r="K192" s="67">
        <v>0.120651194825768</v>
      </c>
      <c r="L192" s="26"/>
    </row>
    <row r="193" spans="2:12" x14ac:dyDescent="0.35">
      <c r="B193" s="71">
        <v>192</v>
      </c>
      <c r="C193" s="24" t="s">
        <v>227</v>
      </c>
      <c r="D193" s="1">
        <v>50</v>
      </c>
      <c r="E193" s="1">
        <v>10</v>
      </c>
      <c r="F193" s="1">
        <v>10</v>
      </c>
      <c r="G193" s="14">
        <v>2</v>
      </c>
      <c r="H193" s="4">
        <v>87</v>
      </c>
      <c r="I193" s="1">
        <v>87</v>
      </c>
      <c r="J193" s="30">
        <v>0</v>
      </c>
      <c r="K193" s="67">
        <v>5.4542288184165899E-2</v>
      </c>
      <c r="L193" s="26"/>
    </row>
    <row r="194" spans="2:12" x14ac:dyDescent="0.35">
      <c r="B194" s="71">
        <v>193</v>
      </c>
      <c r="C194" s="24" t="s">
        <v>228</v>
      </c>
      <c r="D194" s="1">
        <v>50</v>
      </c>
      <c r="E194" s="1">
        <v>10</v>
      </c>
      <c r="F194" s="1">
        <v>10</v>
      </c>
      <c r="G194" s="14">
        <v>2</v>
      </c>
      <c r="H194" s="4">
        <v>83</v>
      </c>
      <c r="I194" s="1">
        <v>83</v>
      </c>
      <c r="J194" s="30">
        <v>0</v>
      </c>
      <c r="K194" s="67">
        <v>0.28771705180406498</v>
      </c>
      <c r="L194" s="26"/>
    </row>
    <row r="195" spans="2:12" x14ac:dyDescent="0.35">
      <c r="B195" s="71">
        <v>194</v>
      </c>
      <c r="C195" s="24" t="s">
        <v>229</v>
      </c>
      <c r="D195" s="1">
        <v>50</v>
      </c>
      <c r="E195" s="1">
        <v>10</v>
      </c>
      <c r="F195" s="1">
        <v>10</v>
      </c>
      <c r="G195" s="14">
        <v>2</v>
      </c>
      <c r="H195" s="4">
        <v>74</v>
      </c>
      <c r="I195" s="1">
        <v>74</v>
      </c>
      <c r="J195" s="30">
        <v>0</v>
      </c>
      <c r="K195" s="67">
        <v>0.121919460594654</v>
      </c>
      <c r="L195" s="26"/>
    </row>
    <row r="196" spans="2:12" x14ac:dyDescent="0.35">
      <c r="B196" s="71">
        <v>195</v>
      </c>
      <c r="C196" s="24" t="s">
        <v>230</v>
      </c>
      <c r="D196" s="1">
        <v>50</v>
      </c>
      <c r="E196" s="1">
        <v>10</v>
      </c>
      <c r="F196" s="1">
        <v>10</v>
      </c>
      <c r="G196" s="14">
        <v>2</v>
      </c>
      <c r="H196" s="4">
        <v>77</v>
      </c>
      <c r="I196" s="1">
        <v>77</v>
      </c>
      <c r="J196" s="30">
        <v>0</v>
      </c>
      <c r="K196" s="67">
        <v>0.18028799444436999</v>
      </c>
      <c r="L196" s="26"/>
    </row>
    <row r="197" spans="2:12" x14ac:dyDescent="0.35">
      <c r="B197" s="71">
        <v>196</v>
      </c>
      <c r="C197" s="24" t="s">
        <v>231</v>
      </c>
      <c r="D197" s="1">
        <v>50</v>
      </c>
      <c r="E197" s="1">
        <v>10</v>
      </c>
      <c r="F197" s="1">
        <v>10</v>
      </c>
      <c r="G197" s="14">
        <v>2</v>
      </c>
      <c r="H197" s="4">
        <v>81</v>
      </c>
      <c r="I197" s="1">
        <v>81</v>
      </c>
      <c r="J197" s="30">
        <v>0</v>
      </c>
      <c r="K197" s="67">
        <v>0.30982447229325699</v>
      </c>
      <c r="L197" s="26"/>
    </row>
    <row r="198" spans="2:12" x14ac:dyDescent="0.35">
      <c r="B198" s="71">
        <v>197</v>
      </c>
      <c r="C198" s="24" t="s">
        <v>232</v>
      </c>
      <c r="D198" s="1">
        <v>50</v>
      </c>
      <c r="E198" s="1">
        <v>10</v>
      </c>
      <c r="F198" s="1">
        <v>10</v>
      </c>
      <c r="G198" s="14">
        <v>2</v>
      </c>
      <c r="H198" s="4">
        <v>78</v>
      </c>
      <c r="I198" s="1">
        <v>78</v>
      </c>
      <c r="J198" s="30">
        <v>0</v>
      </c>
      <c r="K198" s="67">
        <v>0.12860672362148701</v>
      </c>
      <c r="L198" s="26"/>
    </row>
    <row r="199" spans="2:12" x14ac:dyDescent="0.35">
      <c r="B199" s="71">
        <v>198</v>
      </c>
      <c r="C199" s="24" t="s">
        <v>233</v>
      </c>
      <c r="D199" s="1">
        <v>50</v>
      </c>
      <c r="E199" s="1">
        <v>10</v>
      </c>
      <c r="F199" s="1">
        <v>10</v>
      </c>
      <c r="G199" s="14">
        <v>2</v>
      </c>
      <c r="H199" s="4">
        <v>93</v>
      </c>
      <c r="I199" s="1">
        <v>93</v>
      </c>
      <c r="J199" s="30">
        <v>0</v>
      </c>
      <c r="K199" s="67">
        <v>0.12265974096953799</v>
      </c>
      <c r="L199" s="26"/>
    </row>
    <row r="200" spans="2:12" x14ac:dyDescent="0.35">
      <c r="B200" s="71">
        <v>199</v>
      </c>
      <c r="C200" s="24" t="s">
        <v>234</v>
      </c>
      <c r="D200" s="1">
        <v>50</v>
      </c>
      <c r="E200" s="1">
        <v>10</v>
      </c>
      <c r="F200" s="1">
        <v>10</v>
      </c>
      <c r="G200" s="14">
        <v>2</v>
      </c>
      <c r="H200" s="4">
        <v>79</v>
      </c>
      <c r="I200" s="1">
        <v>79</v>
      </c>
      <c r="J200" s="30">
        <v>0</v>
      </c>
      <c r="K200" s="67">
        <v>0.11893080919981</v>
      </c>
      <c r="L200" s="26"/>
    </row>
    <row r="201" spans="2:12" x14ac:dyDescent="0.35">
      <c r="B201" s="71">
        <v>200</v>
      </c>
      <c r="C201" s="24" t="s">
        <v>235</v>
      </c>
      <c r="D201" s="1">
        <v>50</v>
      </c>
      <c r="E201" s="1">
        <v>10</v>
      </c>
      <c r="F201" s="1">
        <v>10</v>
      </c>
      <c r="G201" s="14">
        <v>2</v>
      </c>
      <c r="H201" s="4">
        <v>81</v>
      </c>
      <c r="I201" s="1">
        <v>81</v>
      </c>
      <c r="J201" s="30">
        <v>0</v>
      </c>
      <c r="K201" s="67">
        <v>1.47057007998228E-2</v>
      </c>
      <c r="L201" s="26"/>
    </row>
    <row r="202" spans="2:12" x14ac:dyDescent="0.35">
      <c r="B202" s="71">
        <v>201</v>
      </c>
      <c r="C202" s="24" t="s">
        <v>236</v>
      </c>
      <c r="D202" s="1">
        <v>50</v>
      </c>
      <c r="E202" s="1">
        <v>10</v>
      </c>
      <c r="F202" s="1">
        <v>10</v>
      </c>
      <c r="G202" s="14">
        <v>4</v>
      </c>
      <c r="H202" s="4">
        <v>142</v>
      </c>
      <c r="I202" s="1">
        <v>142</v>
      </c>
      <c r="J202" s="30">
        <v>0</v>
      </c>
      <c r="K202" s="67">
        <v>0.252073669806122</v>
      </c>
      <c r="L202" s="26"/>
    </row>
    <row r="203" spans="2:12" x14ac:dyDescent="0.35">
      <c r="B203" s="71">
        <v>202</v>
      </c>
      <c r="C203" s="24" t="s">
        <v>237</v>
      </c>
      <c r="D203" s="1">
        <v>50</v>
      </c>
      <c r="E203" s="1">
        <v>10</v>
      </c>
      <c r="F203" s="1">
        <v>10</v>
      </c>
      <c r="G203" s="14">
        <v>4</v>
      </c>
      <c r="H203" s="4">
        <v>147</v>
      </c>
      <c r="I203" s="1">
        <v>147</v>
      </c>
      <c r="J203" s="30">
        <v>0</v>
      </c>
      <c r="K203" s="67">
        <v>0.1171949300915</v>
      </c>
      <c r="L203" s="26"/>
    </row>
    <row r="204" spans="2:12" x14ac:dyDescent="0.35">
      <c r="B204" s="71">
        <v>203</v>
      </c>
      <c r="C204" s="24" t="s">
        <v>238</v>
      </c>
      <c r="D204" s="1">
        <v>50</v>
      </c>
      <c r="E204" s="1">
        <v>10</v>
      </c>
      <c r="F204" s="1">
        <v>10</v>
      </c>
      <c r="G204" s="14">
        <v>4</v>
      </c>
      <c r="H204" s="4">
        <v>149</v>
      </c>
      <c r="I204" s="1">
        <v>149</v>
      </c>
      <c r="J204" s="30">
        <v>0</v>
      </c>
      <c r="K204" s="67">
        <v>0.14021122269332401</v>
      </c>
      <c r="L204" s="26"/>
    </row>
    <row r="205" spans="2:12" x14ac:dyDescent="0.35">
      <c r="B205" s="71">
        <v>204</v>
      </c>
      <c r="C205" s="24" t="s">
        <v>239</v>
      </c>
      <c r="D205" s="1">
        <v>50</v>
      </c>
      <c r="E205" s="1">
        <v>10</v>
      </c>
      <c r="F205" s="1">
        <v>10</v>
      </c>
      <c r="G205" s="14">
        <v>4</v>
      </c>
      <c r="H205" s="4">
        <v>146</v>
      </c>
      <c r="I205" s="1">
        <v>146</v>
      </c>
      <c r="J205" s="30">
        <v>0</v>
      </c>
      <c r="K205" s="67">
        <v>0.152892706915736</v>
      </c>
      <c r="L205" s="26"/>
    </row>
    <row r="206" spans="2:12" x14ac:dyDescent="0.35">
      <c r="B206" s="71">
        <v>205</v>
      </c>
      <c r="C206" s="24" t="s">
        <v>240</v>
      </c>
      <c r="D206" s="1">
        <v>50</v>
      </c>
      <c r="E206" s="1">
        <v>10</v>
      </c>
      <c r="F206" s="1">
        <v>10</v>
      </c>
      <c r="G206" s="14">
        <v>4</v>
      </c>
      <c r="H206" s="4">
        <v>143</v>
      </c>
      <c r="I206" s="1">
        <v>143</v>
      </c>
      <c r="J206" s="30">
        <v>0</v>
      </c>
      <c r="K206" s="67">
        <v>0.18353109247982499</v>
      </c>
      <c r="L206" s="26"/>
    </row>
    <row r="207" spans="2:12" x14ac:dyDescent="0.35">
      <c r="B207" s="71">
        <v>206</v>
      </c>
      <c r="C207" s="24" t="s">
        <v>241</v>
      </c>
      <c r="D207" s="1">
        <v>50</v>
      </c>
      <c r="E207" s="1">
        <v>10</v>
      </c>
      <c r="F207" s="1">
        <v>10</v>
      </c>
      <c r="G207" s="14">
        <v>4</v>
      </c>
      <c r="H207" s="4">
        <v>183</v>
      </c>
      <c r="I207" s="1">
        <v>183</v>
      </c>
      <c r="J207" s="30">
        <v>0</v>
      </c>
      <c r="K207" s="67">
        <v>0.32507581450045098</v>
      </c>
      <c r="L207" s="26"/>
    </row>
    <row r="208" spans="2:12" x14ac:dyDescent="0.35">
      <c r="B208" s="71">
        <v>207</v>
      </c>
      <c r="C208" s="24" t="s">
        <v>242</v>
      </c>
      <c r="D208" s="1">
        <v>50</v>
      </c>
      <c r="E208" s="1">
        <v>10</v>
      </c>
      <c r="F208" s="1">
        <v>10</v>
      </c>
      <c r="G208" s="14">
        <v>4</v>
      </c>
      <c r="H208" s="4">
        <v>150</v>
      </c>
      <c r="I208" s="1">
        <v>150</v>
      </c>
      <c r="J208" s="30">
        <v>0</v>
      </c>
      <c r="K208" s="67">
        <v>0.146696912124753</v>
      </c>
      <c r="L208" s="26"/>
    </row>
    <row r="209" spans="2:12" x14ac:dyDescent="0.35">
      <c r="B209" s="71">
        <v>208</v>
      </c>
      <c r="C209" s="24" t="s">
        <v>243</v>
      </c>
      <c r="D209" s="1">
        <v>50</v>
      </c>
      <c r="E209" s="1">
        <v>10</v>
      </c>
      <c r="F209" s="1">
        <v>10</v>
      </c>
      <c r="G209" s="14">
        <v>4</v>
      </c>
      <c r="H209" s="4">
        <v>141</v>
      </c>
      <c r="I209" s="1">
        <v>141</v>
      </c>
      <c r="J209" s="30">
        <v>0</v>
      </c>
      <c r="K209" s="67">
        <v>0.227774927392601</v>
      </c>
      <c r="L209" s="26"/>
    </row>
    <row r="210" spans="2:12" x14ac:dyDescent="0.35">
      <c r="B210" s="71">
        <v>209</v>
      </c>
      <c r="C210" s="24" t="s">
        <v>244</v>
      </c>
      <c r="D210" s="1">
        <v>50</v>
      </c>
      <c r="E210" s="1">
        <v>10</v>
      </c>
      <c r="F210" s="1">
        <v>10</v>
      </c>
      <c r="G210" s="14">
        <v>4</v>
      </c>
      <c r="H210" s="4">
        <v>127</v>
      </c>
      <c r="I210" s="1">
        <v>127</v>
      </c>
      <c r="J210" s="30">
        <v>0</v>
      </c>
      <c r="K210" s="67">
        <v>0.40610596910119001</v>
      </c>
      <c r="L210" s="26"/>
    </row>
    <row r="211" spans="2:12" x14ac:dyDescent="0.35">
      <c r="B211" s="71">
        <v>210</v>
      </c>
      <c r="C211" s="24" t="s">
        <v>245</v>
      </c>
      <c r="D211" s="1">
        <v>50</v>
      </c>
      <c r="E211" s="1">
        <v>10</v>
      </c>
      <c r="F211" s="1">
        <v>10</v>
      </c>
      <c r="G211" s="14">
        <v>4</v>
      </c>
      <c r="H211" s="4">
        <v>159</v>
      </c>
      <c r="I211" s="1">
        <v>159</v>
      </c>
      <c r="J211" s="30">
        <v>0</v>
      </c>
      <c r="K211" s="67">
        <v>0.125758061185479</v>
      </c>
      <c r="L211" s="26"/>
    </row>
    <row r="212" spans="2:12" x14ac:dyDescent="0.35">
      <c r="B212" s="71">
        <v>211</v>
      </c>
      <c r="C212" s="24" t="s">
        <v>246</v>
      </c>
      <c r="D212" s="1">
        <v>50</v>
      </c>
      <c r="E212" s="1">
        <v>10</v>
      </c>
      <c r="F212" s="1">
        <v>20</v>
      </c>
      <c r="G212" s="14">
        <v>1</v>
      </c>
      <c r="H212" s="4">
        <v>127</v>
      </c>
      <c r="I212" s="1">
        <v>127</v>
      </c>
      <c r="J212" s="30">
        <v>0</v>
      </c>
      <c r="K212" s="67">
        <v>0.25515379942953498</v>
      </c>
      <c r="L212" s="26"/>
    </row>
    <row r="213" spans="2:12" x14ac:dyDescent="0.35">
      <c r="B213" s="71">
        <v>212</v>
      </c>
      <c r="C213" s="24" t="s">
        <v>247</v>
      </c>
      <c r="D213" s="1">
        <v>50</v>
      </c>
      <c r="E213" s="1">
        <v>10</v>
      </c>
      <c r="F213" s="1">
        <v>20</v>
      </c>
      <c r="G213" s="14">
        <v>1</v>
      </c>
      <c r="H213" s="4">
        <v>126</v>
      </c>
      <c r="I213" s="1">
        <v>126</v>
      </c>
      <c r="J213" s="30">
        <v>0</v>
      </c>
      <c r="K213" s="67">
        <v>0.17687150463461801</v>
      </c>
      <c r="L213" s="26"/>
    </row>
    <row r="214" spans="2:12" x14ac:dyDescent="0.35">
      <c r="B214" s="71">
        <v>213</v>
      </c>
      <c r="C214" s="24" t="s">
        <v>248</v>
      </c>
      <c r="D214" s="1">
        <v>50</v>
      </c>
      <c r="E214" s="1">
        <v>10</v>
      </c>
      <c r="F214" s="1">
        <v>20</v>
      </c>
      <c r="G214" s="14">
        <v>1</v>
      </c>
      <c r="H214" s="4">
        <v>125</v>
      </c>
      <c r="I214" s="1">
        <v>125</v>
      </c>
      <c r="J214" s="30">
        <v>0</v>
      </c>
      <c r="K214" s="67">
        <v>0.12844206765294</v>
      </c>
      <c r="L214" s="26"/>
    </row>
    <row r="215" spans="2:12" x14ac:dyDescent="0.35">
      <c r="B215" s="71">
        <v>214</v>
      </c>
      <c r="C215" s="24" t="s">
        <v>249</v>
      </c>
      <c r="D215" s="1">
        <v>50</v>
      </c>
      <c r="E215" s="1">
        <v>10</v>
      </c>
      <c r="F215" s="1">
        <v>20</v>
      </c>
      <c r="G215" s="14">
        <v>1</v>
      </c>
      <c r="H215" s="4">
        <v>120</v>
      </c>
      <c r="I215" s="1">
        <v>120</v>
      </c>
      <c r="J215" s="30">
        <v>0</v>
      </c>
      <c r="K215" s="67">
        <v>0.219372883439064</v>
      </c>
      <c r="L215" s="26"/>
    </row>
    <row r="216" spans="2:12" x14ac:dyDescent="0.35">
      <c r="B216" s="71">
        <v>215</v>
      </c>
      <c r="C216" s="24" t="s">
        <v>250</v>
      </c>
      <c r="D216" s="1">
        <v>50</v>
      </c>
      <c r="E216" s="1">
        <v>10</v>
      </c>
      <c r="F216" s="1">
        <v>20</v>
      </c>
      <c r="G216" s="14">
        <v>1</v>
      </c>
      <c r="H216" s="4">
        <v>138</v>
      </c>
      <c r="I216" s="1">
        <v>138</v>
      </c>
      <c r="J216" s="30">
        <v>0</v>
      </c>
      <c r="K216" s="67">
        <v>0.38261796906590401</v>
      </c>
      <c r="L216" s="26"/>
    </row>
    <row r="217" spans="2:12" x14ac:dyDescent="0.35">
      <c r="B217" s="71">
        <v>216</v>
      </c>
      <c r="C217" s="24" t="s">
        <v>251</v>
      </c>
      <c r="D217" s="1">
        <v>50</v>
      </c>
      <c r="E217" s="1">
        <v>10</v>
      </c>
      <c r="F217" s="1">
        <v>20</v>
      </c>
      <c r="G217" s="14">
        <v>1</v>
      </c>
      <c r="H217" s="4">
        <v>111</v>
      </c>
      <c r="I217" s="1">
        <v>111</v>
      </c>
      <c r="J217" s="30">
        <v>0</v>
      </c>
      <c r="K217" s="67">
        <v>0.36121604591607998</v>
      </c>
      <c r="L217" s="26"/>
    </row>
    <row r="218" spans="2:12" x14ac:dyDescent="0.35">
      <c r="B218" s="71">
        <v>217</v>
      </c>
      <c r="C218" s="24" t="s">
        <v>252</v>
      </c>
      <c r="D218" s="1">
        <v>50</v>
      </c>
      <c r="E218" s="1">
        <v>10</v>
      </c>
      <c r="F218" s="1">
        <v>20</v>
      </c>
      <c r="G218" s="14">
        <v>1</v>
      </c>
      <c r="H218" s="4">
        <v>143</v>
      </c>
      <c r="I218" s="1">
        <v>143</v>
      </c>
      <c r="J218" s="30">
        <v>0</v>
      </c>
      <c r="K218" s="67">
        <v>0.288266740739345</v>
      </c>
      <c r="L218" s="26"/>
    </row>
    <row r="219" spans="2:12" x14ac:dyDescent="0.35">
      <c r="B219" s="71">
        <v>218</v>
      </c>
      <c r="C219" s="24" t="s">
        <v>253</v>
      </c>
      <c r="D219" s="1">
        <v>50</v>
      </c>
      <c r="E219" s="1">
        <v>10</v>
      </c>
      <c r="F219" s="1">
        <v>20</v>
      </c>
      <c r="G219" s="14">
        <v>1</v>
      </c>
      <c r="H219" s="4">
        <v>127</v>
      </c>
      <c r="I219" s="1">
        <v>127</v>
      </c>
      <c r="J219" s="30">
        <v>0</v>
      </c>
      <c r="K219" s="67">
        <v>0.14052382484078399</v>
      </c>
      <c r="L219" s="26"/>
    </row>
    <row r="220" spans="2:12" x14ac:dyDescent="0.35">
      <c r="B220" s="71">
        <v>219</v>
      </c>
      <c r="C220" s="24" t="s">
        <v>254</v>
      </c>
      <c r="D220" s="1">
        <v>50</v>
      </c>
      <c r="E220" s="1">
        <v>10</v>
      </c>
      <c r="F220" s="1">
        <v>20</v>
      </c>
      <c r="G220" s="14">
        <v>1</v>
      </c>
      <c r="H220" s="4">
        <v>131</v>
      </c>
      <c r="I220" s="1">
        <v>131</v>
      </c>
      <c r="J220" s="30">
        <v>0</v>
      </c>
      <c r="K220" s="67">
        <v>0.44910577684640801</v>
      </c>
      <c r="L220" s="26"/>
    </row>
    <row r="221" spans="2:12" x14ac:dyDescent="0.35">
      <c r="B221" s="71">
        <v>220</v>
      </c>
      <c r="C221" s="24" t="s">
        <v>255</v>
      </c>
      <c r="D221" s="1">
        <v>50</v>
      </c>
      <c r="E221" s="1">
        <v>10</v>
      </c>
      <c r="F221" s="1">
        <v>20</v>
      </c>
      <c r="G221" s="14">
        <v>1</v>
      </c>
      <c r="H221" s="4">
        <v>115</v>
      </c>
      <c r="I221" s="1">
        <v>115</v>
      </c>
      <c r="J221" s="30">
        <v>0</v>
      </c>
      <c r="K221" s="67">
        <v>0.29196266829967499</v>
      </c>
      <c r="L221" s="26"/>
    </row>
    <row r="222" spans="2:12" x14ac:dyDescent="0.35">
      <c r="B222" s="71">
        <v>221</v>
      </c>
      <c r="C222" s="24" t="s">
        <v>256</v>
      </c>
      <c r="D222" s="1">
        <v>50</v>
      </c>
      <c r="E222" s="1">
        <v>10</v>
      </c>
      <c r="F222" s="1">
        <v>20</v>
      </c>
      <c r="G222" s="14">
        <v>2</v>
      </c>
      <c r="H222" s="4">
        <v>151</v>
      </c>
      <c r="I222" s="1">
        <v>151</v>
      </c>
      <c r="J222" s="30">
        <v>0</v>
      </c>
      <c r="K222" s="67">
        <v>0.117894088849425</v>
      </c>
      <c r="L222" s="26"/>
    </row>
    <row r="223" spans="2:12" x14ac:dyDescent="0.35">
      <c r="B223" s="71">
        <v>222</v>
      </c>
      <c r="C223" s="24" t="s">
        <v>257</v>
      </c>
      <c r="D223" s="1">
        <v>50</v>
      </c>
      <c r="E223" s="1">
        <v>10</v>
      </c>
      <c r="F223" s="1">
        <v>20</v>
      </c>
      <c r="G223" s="14">
        <v>2</v>
      </c>
      <c r="H223" s="4">
        <v>150</v>
      </c>
      <c r="I223" s="1">
        <v>150</v>
      </c>
      <c r="J223" s="30">
        <v>0</v>
      </c>
      <c r="K223" s="67">
        <v>0.28961897827684802</v>
      </c>
      <c r="L223" s="26"/>
    </row>
    <row r="224" spans="2:12" x14ac:dyDescent="0.35">
      <c r="B224" s="71">
        <v>223</v>
      </c>
      <c r="C224" s="24" t="s">
        <v>258</v>
      </c>
      <c r="D224" s="1">
        <v>50</v>
      </c>
      <c r="E224" s="1">
        <v>10</v>
      </c>
      <c r="F224" s="1">
        <v>20</v>
      </c>
      <c r="G224" s="14">
        <v>2</v>
      </c>
      <c r="H224" s="4">
        <v>143</v>
      </c>
      <c r="I224" s="1">
        <v>143</v>
      </c>
      <c r="J224" s="30">
        <v>0</v>
      </c>
      <c r="K224" s="67">
        <v>0.34746088646352202</v>
      </c>
      <c r="L224" s="26"/>
    </row>
    <row r="225" spans="2:12" x14ac:dyDescent="0.35">
      <c r="B225" s="71">
        <v>224</v>
      </c>
      <c r="C225" s="24" t="s">
        <v>259</v>
      </c>
      <c r="D225" s="1">
        <v>50</v>
      </c>
      <c r="E225" s="1">
        <v>10</v>
      </c>
      <c r="F225" s="1">
        <v>20</v>
      </c>
      <c r="G225" s="14">
        <v>2</v>
      </c>
      <c r="H225" s="4">
        <v>144</v>
      </c>
      <c r="I225" s="1">
        <v>144</v>
      </c>
      <c r="J225" s="30">
        <v>0</v>
      </c>
      <c r="K225" s="67">
        <v>0.26768890582025001</v>
      </c>
      <c r="L225" s="26"/>
    </row>
    <row r="226" spans="2:12" x14ac:dyDescent="0.35">
      <c r="B226" s="71">
        <v>225</v>
      </c>
      <c r="C226" s="24" t="s">
        <v>260</v>
      </c>
      <c r="D226" s="1">
        <v>50</v>
      </c>
      <c r="E226" s="1">
        <v>10</v>
      </c>
      <c r="F226" s="1">
        <v>20</v>
      </c>
      <c r="G226" s="14">
        <v>2</v>
      </c>
      <c r="H226" s="4">
        <v>150</v>
      </c>
      <c r="I226" s="1">
        <v>150</v>
      </c>
      <c r="J226" s="30">
        <v>0</v>
      </c>
      <c r="K226" s="67">
        <v>0.27986793965101198</v>
      </c>
      <c r="L226" s="26"/>
    </row>
    <row r="227" spans="2:12" x14ac:dyDescent="0.35">
      <c r="B227" s="71">
        <v>226</v>
      </c>
      <c r="C227" s="24" t="s">
        <v>261</v>
      </c>
      <c r="D227" s="1">
        <v>50</v>
      </c>
      <c r="E227" s="1">
        <v>10</v>
      </c>
      <c r="F227" s="1">
        <v>20</v>
      </c>
      <c r="G227" s="14">
        <v>2</v>
      </c>
      <c r="H227" s="4">
        <v>135</v>
      </c>
      <c r="I227" s="1">
        <v>135</v>
      </c>
      <c r="J227" s="30">
        <v>0</v>
      </c>
      <c r="K227" s="67">
        <v>0.30019385367631901</v>
      </c>
      <c r="L227" s="26"/>
    </row>
    <row r="228" spans="2:12" x14ac:dyDescent="0.35">
      <c r="B228" s="71">
        <v>227</v>
      </c>
      <c r="C228" s="24" t="s">
        <v>262</v>
      </c>
      <c r="D228" s="1">
        <v>50</v>
      </c>
      <c r="E228" s="1">
        <v>10</v>
      </c>
      <c r="F228" s="1">
        <v>20</v>
      </c>
      <c r="G228" s="14">
        <v>2</v>
      </c>
      <c r="H228" s="4">
        <v>167</v>
      </c>
      <c r="I228" s="1">
        <v>167</v>
      </c>
      <c r="J228" s="30">
        <v>0</v>
      </c>
      <c r="K228" s="67">
        <v>0.25367805734276699</v>
      </c>
      <c r="L228" s="26"/>
    </row>
    <row r="229" spans="2:12" x14ac:dyDescent="0.35">
      <c r="B229" s="71">
        <v>228</v>
      </c>
      <c r="C229" s="24" t="s">
        <v>263</v>
      </c>
      <c r="D229" s="1">
        <v>50</v>
      </c>
      <c r="E229" s="1">
        <v>10</v>
      </c>
      <c r="F229" s="1">
        <v>20</v>
      </c>
      <c r="G229" s="14">
        <v>2</v>
      </c>
      <c r="H229" s="4">
        <v>145</v>
      </c>
      <c r="I229" s="1">
        <v>145</v>
      </c>
      <c r="J229" s="30">
        <v>0</v>
      </c>
      <c r="K229" s="67">
        <v>0.148714564740657</v>
      </c>
      <c r="L229" s="26"/>
    </row>
    <row r="230" spans="2:12" x14ac:dyDescent="0.35">
      <c r="B230" s="71">
        <v>229</v>
      </c>
      <c r="C230" s="24" t="s">
        <v>264</v>
      </c>
      <c r="D230" s="1">
        <v>50</v>
      </c>
      <c r="E230" s="1">
        <v>10</v>
      </c>
      <c r="F230" s="1">
        <v>20</v>
      </c>
      <c r="G230" s="14">
        <v>2</v>
      </c>
      <c r="H230" s="4">
        <v>137</v>
      </c>
      <c r="I230" s="1">
        <v>137</v>
      </c>
      <c r="J230" s="30">
        <v>0</v>
      </c>
      <c r="K230" s="67">
        <v>0.252331847324967</v>
      </c>
      <c r="L230" s="26"/>
    </row>
    <row r="231" spans="2:12" x14ac:dyDescent="0.35">
      <c r="B231" s="71">
        <v>230</v>
      </c>
      <c r="C231" s="24" t="s">
        <v>265</v>
      </c>
      <c r="D231" s="1">
        <v>50</v>
      </c>
      <c r="E231" s="1">
        <v>10</v>
      </c>
      <c r="F231" s="1">
        <v>20</v>
      </c>
      <c r="G231" s="14">
        <v>2</v>
      </c>
      <c r="H231" s="4">
        <v>133</v>
      </c>
      <c r="I231" s="1">
        <v>133</v>
      </c>
      <c r="J231" s="30">
        <v>0</v>
      </c>
      <c r="K231" s="67">
        <v>0.26105134747922398</v>
      </c>
      <c r="L231" s="26"/>
    </row>
    <row r="232" spans="2:12" x14ac:dyDescent="0.35">
      <c r="B232" s="71">
        <v>231</v>
      </c>
      <c r="C232" s="24" t="s">
        <v>266</v>
      </c>
      <c r="D232" s="1">
        <v>50</v>
      </c>
      <c r="E232" s="1">
        <v>10</v>
      </c>
      <c r="F232" s="1">
        <v>20</v>
      </c>
      <c r="G232" s="14">
        <v>4</v>
      </c>
      <c r="H232" s="4">
        <v>205</v>
      </c>
      <c r="I232" s="1">
        <v>205</v>
      </c>
      <c r="J232" s="30">
        <v>0</v>
      </c>
      <c r="K232" s="67">
        <v>0.168497934937477</v>
      </c>
      <c r="L232" s="26"/>
    </row>
    <row r="233" spans="2:12" x14ac:dyDescent="0.35">
      <c r="B233" s="71">
        <v>232</v>
      </c>
      <c r="C233" s="24" t="s">
        <v>267</v>
      </c>
      <c r="D233" s="1">
        <v>50</v>
      </c>
      <c r="E233" s="1">
        <v>10</v>
      </c>
      <c r="F233" s="1">
        <v>20</v>
      </c>
      <c r="G233" s="14">
        <v>4</v>
      </c>
      <c r="H233" s="4">
        <v>210</v>
      </c>
      <c r="I233" s="1">
        <v>210</v>
      </c>
      <c r="J233" s="30">
        <v>0</v>
      </c>
      <c r="K233" s="67">
        <v>0.16483437642455101</v>
      </c>
      <c r="L233" s="26"/>
    </row>
    <row r="234" spans="2:12" x14ac:dyDescent="0.35">
      <c r="B234" s="71">
        <v>233</v>
      </c>
      <c r="C234" s="24" t="s">
        <v>268</v>
      </c>
      <c r="D234" s="1">
        <v>50</v>
      </c>
      <c r="E234" s="1">
        <v>10</v>
      </c>
      <c r="F234" s="1">
        <v>20</v>
      </c>
      <c r="G234" s="14">
        <v>4</v>
      </c>
      <c r="H234" s="4">
        <v>215</v>
      </c>
      <c r="I234" s="1">
        <v>215</v>
      </c>
      <c r="J234" s="30">
        <v>0</v>
      </c>
      <c r="K234" s="67">
        <v>0.18483456224203099</v>
      </c>
      <c r="L234" s="26"/>
    </row>
    <row r="235" spans="2:12" x14ac:dyDescent="0.35">
      <c r="B235" s="71">
        <v>234</v>
      </c>
      <c r="C235" s="24" t="s">
        <v>269</v>
      </c>
      <c r="D235" s="1">
        <v>50</v>
      </c>
      <c r="E235" s="1">
        <v>10</v>
      </c>
      <c r="F235" s="1">
        <v>20</v>
      </c>
      <c r="G235" s="14">
        <v>4</v>
      </c>
      <c r="H235" s="4">
        <v>204</v>
      </c>
      <c r="I235" s="1">
        <v>204</v>
      </c>
      <c r="J235" s="30">
        <v>0</v>
      </c>
      <c r="K235" s="67">
        <v>0.191807616502046</v>
      </c>
      <c r="L235" s="26"/>
    </row>
    <row r="236" spans="2:12" x14ac:dyDescent="0.35">
      <c r="B236" s="71">
        <v>235</v>
      </c>
      <c r="C236" s="24" t="s">
        <v>270</v>
      </c>
      <c r="D236" s="1">
        <v>50</v>
      </c>
      <c r="E236" s="1">
        <v>10</v>
      </c>
      <c r="F236" s="1">
        <v>20</v>
      </c>
      <c r="G236" s="14">
        <v>4</v>
      </c>
      <c r="H236" s="4">
        <v>246</v>
      </c>
      <c r="I236" s="1">
        <v>246</v>
      </c>
      <c r="J236" s="30">
        <v>0</v>
      </c>
      <c r="K236" s="67">
        <v>0.52936231531202704</v>
      </c>
      <c r="L236" s="26"/>
    </row>
    <row r="237" spans="2:12" x14ac:dyDescent="0.35">
      <c r="B237" s="71">
        <v>236</v>
      </c>
      <c r="C237" s="24" t="s">
        <v>271</v>
      </c>
      <c r="D237" s="1">
        <v>50</v>
      </c>
      <c r="E237" s="1">
        <v>10</v>
      </c>
      <c r="F237" s="1">
        <v>20</v>
      </c>
      <c r="G237" s="14">
        <v>4</v>
      </c>
      <c r="H237" s="4">
        <v>213</v>
      </c>
      <c r="I237" s="1">
        <v>213</v>
      </c>
      <c r="J237" s="30">
        <v>0</v>
      </c>
      <c r="K237" s="67">
        <v>0.192463228479027</v>
      </c>
      <c r="L237" s="26"/>
    </row>
    <row r="238" spans="2:12" x14ac:dyDescent="0.35">
      <c r="B238" s="71">
        <v>237</v>
      </c>
      <c r="C238" s="24" t="s">
        <v>272</v>
      </c>
      <c r="D238" s="1">
        <v>50</v>
      </c>
      <c r="E238" s="1">
        <v>10</v>
      </c>
      <c r="F238" s="1">
        <v>20</v>
      </c>
      <c r="G238" s="14">
        <v>4</v>
      </c>
      <c r="H238" s="4">
        <v>233</v>
      </c>
      <c r="I238" s="1">
        <v>233</v>
      </c>
      <c r="J238" s="30">
        <v>0</v>
      </c>
      <c r="K238" s="67">
        <v>0.51499155722558498</v>
      </c>
      <c r="L238" s="26"/>
    </row>
    <row r="239" spans="2:12" x14ac:dyDescent="0.35">
      <c r="B239" s="71">
        <v>238</v>
      </c>
      <c r="C239" s="24" t="s">
        <v>273</v>
      </c>
      <c r="D239" s="1">
        <v>50</v>
      </c>
      <c r="E239" s="1">
        <v>10</v>
      </c>
      <c r="F239" s="1">
        <v>20</v>
      </c>
      <c r="G239" s="14">
        <v>4</v>
      </c>
      <c r="H239" s="4">
        <v>211</v>
      </c>
      <c r="I239" s="1">
        <v>211</v>
      </c>
      <c r="J239" s="30">
        <v>0</v>
      </c>
      <c r="K239" s="67">
        <v>0.44419875182211399</v>
      </c>
      <c r="L239" s="26"/>
    </row>
    <row r="240" spans="2:12" x14ac:dyDescent="0.35">
      <c r="B240" s="71">
        <v>239</v>
      </c>
      <c r="C240" s="24" t="s">
        <v>274</v>
      </c>
      <c r="D240" s="1">
        <v>50</v>
      </c>
      <c r="E240" s="1">
        <v>10</v>
      </c>
      <c r="F240" s="1">
        <v>20</v>
      </c>
      <c r="G240" s="14">
        <v>4</v>
      </c>
      <c r="H240" s="4">
        <v>209</v>
      </c>
      <c r="I240" s="1">
        <v>209</v>
      </c>
      <c r="J240" s="30">
        <v>0</v>
      </c>
      <c r="K240" s="67">
        <v>0.35757047869265002</v>
      </c>
      <c r="L240" s="26"/>
    </row>
    <row r="241" spans="2:12" x14ac:dyDescent="0.35">
      <c r="B241" s="71">
        <v>240</v>
      </c>
      <c r="C241" s="24" t="s">
        <v>275</v>
      </c>
      <c r="D241" s="1">
        <v>50</v>
      </c>
      <c r="E241" s="1">
        <v>10</v>
      </c>
      <c r="F241" s="1">
        <v>20</v>
      </c>
      <c r="G241" s="14">
        <v>4</v>
      </c>
      <c r="H241" s="4">
        <v>181</v>
      </c>
      <c r="I241" s="1">
        <v>181</v>
      </c>
      <c r="J241" s="30">
        <v>0</v>
      </c>
      <c r="K241" s="67">
        <v>0.20039767213165699</v>
      </c>
      <c r="L241" s="26"/>
    </row>
    <row r="242" spans="2:12" x14ac:dyDescent="0.35">
      <c r="B242" s="71">
        <v>241</v>
      </c>
      <c r="C242" s="24" t="s">
        <v>276</v>
      </c>
      <c r="D242" s="1">
        <v>50</v>
      </c>
      <c r="E242" s="1">
        <v>10</v>
      </c>
      <c r="F242" s="1">
        <v>30</v>
      </c>
      <c r="G242" s="14">
        <v>1</v>
      </c>
      <c r="H242" s="4">
        <v>172</v>
      </c>
      <c r="I242" s="1">
        <v>172</v>
      </c>
      <c r="J242" s="30">
        <v>0</v>
      </c>
      <c r="K242" s="67">
        <v>0.23144932091236101</v>
      </c>
      <c r="L242" s="26"/>
    </row>
    <row r="243" spans="2:12" x14ac:dyDescent="0.35">
      <c r="B243" s="71">
        <v>242</v>
      </c>
      <c r="C243" s="24" t="s">
        <v>277</v>
      </c>
      <c r="D243" s="1">
        <v>50</v>
      </c>
      <c r="E243" s="1">
        <v>10</v>
      </c>
      <c r="F243" s="1">
        <v>30</v>
      </c>
      <c r="G243" s="14">
        <v>1</v>
      </c>
      <c r="H243" s="4">
        <v>184</v>
      </c>
      <c r="I243" s="1">
        <v>184</v>
      </c>
      <c r="J243" s="30">
        <v>0</v>
      </c>
      <c r="K243" s="67">
        <v>0.36067809537053103</v>
      </c>
      <c r="L243" s="26"/>
    </row>
    <row r="244" spans="2:12" x14ac:dyDescent="0.35">
      <c r="B244" s="71">
        <v>243</v>
      </c>
      <c r="C244" s="24" t="s">
        <v>278</v>
      </c>
      <c r="D244" s="1">
        <v>50</v>
      </c>
      <c r="E244" s="1">
        <v>10</v>
      </c>
      <c r="F244" s="1">
        <v>30</v>
      </c>
      <c r="G244" s="14">
        <v>1</v>
      </c>
      <c r="H244" s="4">
        <v>182</v>
      </c>
      <c r="I244" s="1">
        <v>182</v>
      </c>
      <c r="J244" s="30">
        <v>0</v>
      </c>
      <c r="K244" s="67">
        <v>0.22283377312123701</v>
      </c>
      <c r="L244" s="26"/>
    </row>
    <row r="245" spans="2:12" x14ac:dyDescent="0.35">
      <c r="B245" s="71">
        <v>244</v>
      </c>
      <c r="C245" s="24" t="s">
        <v>279</v>
      </c>
      <c r="D245" s="1">
        <v>50</v>
      </c>
      <c r="E245" s="1">
        <v>10</v>
      </c>
      <c r="F245" s="1">
        <v>30</v>
      </c>
      <c r="G245" s="14">
        <v>1</v>
      </c>
      <c r="H245" s="4">
        <v>185</v>
      </c>
      <c r="I245" s="1">
        <v>185</v>
      </c>
      <c r="J245" s="30">
        <v>0</v>
      </c>
      <c r="K245" s="67">
        <v>0.12746306322515</v>
      </c>
      <c r="L245" s="26"/>
    </row>
    <row r="246" spans="2:12" x14ac:dyDescent="0.35">
      <c r="B246" s="71">
        <v>245</v>
      </c>
      <c r="C246" s="24" t="s">
        <v>280</v>
      </c>
      <c r="D246" s="1">
        <v>50</v>
      </c>
      <c r="E246" s="1">
        <v>10</v>
      </c>
      <c r="F246" s="1">
        <v>30</v>
      </c>
      <c r="G246" s="14">
        <v>1</v>
      </c>
      <c r="H246" s="4">
        <v>202</v>
      </c>
      <c r="I246" s="1">
        <v>202</v>
      </c>
      <c r="J246" s="30">
        <v>0</v>
      </c>
      <c r="K246" s="67">
        <v>0.30177716724574499</v>
      </c>
      <c r="L246" s="26"/>
    </row>
    <row r="247" spans="2:12" x14ac:dyDescent="0.35">
      <c r="B247" s="71">
        <v>246</v>
      </c>
      <c r="C247" s="24" t="s">
        <v>281</v>
      </c>
      <c r="D247" s="1">
        <v>50</v>
      </c>
      <c r="E247" s="1">
        <v>10</v>
      </c>
      <c r="F247" s="1">
        <v>30</v>
      </c>
      <c r="G247" s="14">
        <v>1</v>
      </c>
      <c r="H247" s="4">
        <v>209</v>
      </c>
      <c r="I247" s="1">
        <v>209</v>
      </c>
      <c r="J247" s="30">
        <v>0</v>
      </c>
      <c r="K247" s="67">
        <v>0.26299316994845801</v>
      </c>
      <c r="L247" s="26"/>
    </row>
    <row r="248" spans="2:12" x14ac:dyDescent="0.35">
      <c r="B248" s="71">
        <v>247</v>
      </c>
      <c r="C248" s="24" t="s">
        <v>282</v>
      </c>
      <c r="D248" s="1">
        <v>50</v>
      </c>
      <c r="E248" s="1">
        <v>10</v>
      </c>
      <c r="F248" s="1">
        <v>30</v>
      </c>
      <c r="G248" s="14">
        <v>1</v>
      </c>
      <c r="H248" s="4">
        <v>162</v>
      </c>
      <c r="I248" s="1">
        <v>162</v>
      </c>
      <c r="J248" s="30">
        <v>0</v>
      </c>
      <c r="K248" s="67">
        <v>0.22916347905993401</v>
      </c>
      <c r="L248" s="26"/>
    </row>
    <row r="249" spans="2:12" x14ac:dyDescent="0.35">
      <c r="B249" s="71">
        <v>248</v>
      </c>
      <c r="C249" s="24" t="s">
        <v>283</v>
      </c>
      <c r="D249" s="1">
        <v>50</v>
      </c>
      <c r="E249" s="1">
        <v>10</v>
      </c>
      <c r="F249" s="1">
        <v>30</v>
      </c>
      <c r="G249" s="14">
        <v>1</v>
      </c>
      <c r="H249" s="4">
        <v>229</v>
      </c>
      <c r="I249" s="1">
        <v>229</v>
      </c>
      <c r="J249" s="30">
        <v>0</v>
      </c>
      <c r="K249" s="67">
        <v>0.49023913964629101</v>
      </c>
      <c r="L249" s="26"/>
    </row>
    <row r="250" spans="2:12" x14ac:dyDescent="0.35">
      <c r="B250" s="71">
        <v>249</v>
      </c>
      <c r="C250" s="24" t="s">
        <v>284</v>
      </c>
      <c r="D250" s="1">
        <v>50</v>
      </c>
      <c r="E250" s="1">
        <v>10</v>
      </c>
      <c r="F250" s="1">
        <v>30</v>
      </c>
      <c r="G250" s="14">
        <v>1</v>
      </c>
      <c r="H250" s="4">
        <v>216</v>
      </c>
      <c r="I250" s="1">
        <v>216</v>
      </c>
      <c r="J250" s="30">
        <v>0</v>
      </c>
      <c r="K250" s="67">
        <v>0.29095320589840401</v>
      </c>
      <c r="L250" s="26"/>
    </row>
    <row r="251" spans="2:12" x14ac:dyDescent="0.35">
      <c r="B251" s="71">
        <v>250</v>
      </c>
      <c r="C251" s="24" t="s">
        <v>285</v>
      </c>
      <c r="D251" s="1">
        <v>50</v>
      </c>
      <c r="E251" s="1">
        <v>10</v>
      </c>
      <c r="F251" s="1">
        <v>30</v>
      </c>
      <c r="G251" s="14">
        <v>1</v>
      </c>
      <c r="H251" s="4">
        <v>196</v>
      </c>
      <c r="I251" s="1">
        <v>196</v>
      </c>
      <c r="J251" s="30">
        <v>0</v>
      </c>
      <c r="K251" s="67">
        <v>0.29193060472607602</v>
      </c>
      <c r="L251" s="26"/>
    </row>
    <row r="252" spans="2:12" x14ac:dyDescent="0.35">
      <c r="B252" s="71">
        <v>251</v>
      </c>
      <c r="C252" s="24" t="s">
        <v>286</v>
      </c>
      <c r="D252" s="1">
        <v>50</v>
      </c>
      <c r="E252" s="1">
        <v>10</v>
      </c>
      <c r="F252" s="1">
        <v>30</v>
      </c>
      <c r="G252" s="14">
        <v>2</v>
      </c>
      <c r="H252" s="4">
        <v>196</v>
      </c>
      <c r="I252" s="1">
        <v>196</v>
      </c>
      <c r="J252" s="30">
        <v>0</v>
      </c>
      <c r="K252" s="67">
        <v>0.30117299966514099</v>
      </c>
      <c r="L252" s="26"/>
    </row>
    <row r="253" spans="2:12" x14ac:dyDescent="0.35">
      <c r="B253" s="71">
        <v>252</v>
      </c>
      <c r="C253" s="24" t="s">
        <v>287</v>
      </c>
      <c r="D253" s="1">
        <v>50</v>
      </c>
      <c r="E253" s="1">
        <v>10</v>
      </c>
      <c r="F253" s="1">
        <v>30</v>
      </c>
      <c r="G253" s="14">
        <v>2</v>
      </c>
      <c r="H253" s="4">
        <v>214</v>
      </c>
      <c r="I253" s="1">
        <v>214</v>
      </c>
      <c r="J253" s="30">
        <v>0</v>
      </c>
      <c r="K253" s="67">
        <v>0.40338581800460799</v>
      </c>
      <c r="L253" s="26"/>
    </row>
    <row r="254" spans="2:12" x14ac:dyDescent="0.35">
      <c r="B254" s="71">
        <v>253</v>
      </c>
      <c r="C254" s="24" t="s">
        <v>288</v>
      </c>
      <c r="D254" s="1">
        <v>50</v>
      </c>
      <c r="E254" s="1">
        <v>10</v>
      </c>
      <c r="F254" s="1">
        <v>30</v>
      </c>
      <c r="G254" s="14">
        <v>2</v>
      </c>
      <c r="H254" s="4">
        <v>194</v>
      </c>
      <c r="I254" s="1">
        <v>194</v>
      </c>
      <c r="J254" s="30">
        <v>0</v>
      </c>
      <c r="K254" s="67">
        <v>0.27167608775198399</v>
      </c>
      <c r="L254" s="26"/>
    </row>
    <row r="255" spans="2:12" x14ac:dyDescent="0.35">
      <c r="B255" s="71">
        <v>254</v>
      </c>
      <c r="C255" s="24" t="s">
        <v>289</v>
      </c>
      <c r="D255" s="1">
        <v>50</v>
      </c>
      <c r="E255" s="1">
        <v>10</v>
      </c>
      <c r="F255" s="1">
        <v>30</v>
      </c>
      <c r="G255" s="14">
        <v>2</v>
      </c>
      <c r="H255" s="4">
        <v>203</v>
      </c>
      <c r="I255" s="1">
        <v>203</v>
      </c>
      <c r="J255" s="30">
        <v>0</v>
      </c>
      <c r="K255" s="67">
        <v>0.384725676849484</v>
      </c>
      <c r="L255" s="26"/>
    </row>
    <row r="256" spans="2:12" x14ac:dyDescent="0.35">
      <c r="B256" s="71">
        <v>255</v>
      </c>
      <c r="C256" s="24" t="s">
        <v>290</v>
      </c>
      <c r="D256" s="1">
        <v>50</v>
      </c>
      <c r="E256" s="1">
        <v>10</v>
      </c>
      <c r="F256" s="1">
        <v>30</v>
      </c>
      <c r="G256" s="14">
        <v>2</v>
      </c>
      <c r="H256" s="4">
        <v>232</v>
      </c>
      <c r="I256" s="1">
        <v>232</v>
      </c>
      <c r="J256" s="30">
        <v>0</v>
      </c>
      <c r="K256" s="67">
        <v>0.25407549552619402</v>
      </c>
      <c r="L256" s="26"/>
    </row>
    <row r="257" spans="2:15" x14ac:dyDescent="0.35">
      <c r="B257" s="71">
        <v>256</v>
      </c>
      <c r="C257" s="24" t="s">
        <v>291</v>
      </c>
      <c r="D257" s="1">
        <v>50</v>
      </c>
      <c r="E257" s="1">
        <v>10</v>
      </c>
      <c r="F257" s="1">
        <v>30</v>
      </c>
      <c r="G257" s="14">
        <v>2</v>
      </c>
      <c r="H257" s="4">
        <v>227</v>
      </c>
      <c r="I257" s="1">
        <v>227</v>
      </c>
      <c r="J257" s="30">
        <v>0</v>
      </c>
      <c r="K257" s="67">
        <v>0.32670184969902</v>
      </c>
      <c r="L257" s="26"/>
    </row>
    <row r="258" spans="2:15" x14ac:dyDescent="0.35">
      <c r="B258" s="71">
        <v>257</v>
      </c>
      <c r="C258" s="24" t="s">
        <v>292</v>
      </c>
      <c r="D258" s="1">
        <v>50</v>
      </c>
      <c r="E258" s="1">
        <v>10</v>
      </c>
      <c r="F258" s="1">
        <v>30</v>
      </c>
      <c r="G258" s="14">
        <v>2</v>
      </c>
      <c r="H258" s="4">
        <v>186</v>
      </c>
      <c r="I258" s="1">
        <v>186</v>
      </c>
      <c r="J258" s="30">
        <v>0</v>
      </c>
      <c r="K258" s="67">
        <v>0.277354445308446</v>
      </c>
      <c r="L258" s="26"/>
    </row>
    <row r="259" spans="2:15" x14ac:dyDescent="0.35">
      <c r="B259" s="71">
        <v>258</v>
      </c>
      <c r="C259" s="24" t="s">
        <v>293</v>
      </c>
      <c r="D259" s="1">
        <v>50</v>
      </c>
      <c r="E259" s="1">
        <v>10</v>
      </c>
      <c r="F259" s="1">
        <v>30</v>
      </c>
      <c r="G259" s="14">
        <v>2</v>
      </c>
      <c r="H259" s="4">
        <v>235</v>
      </c>
      <c r="I259" s="1">
        <v>235</v>
      </c>
      <c r="J259" s="30">
        <v>0</v>
      </c>
      <c r="K259" s="67">
        <v>0.43897141888737601</v>
      </c>
      <c r="L259" s="26"/>
    </row>
    <row r="260" spans="2:15" x14ac:dyDescent="0.35">
      <c r="B260" s="71">
        <v>259</v>
      </c>
      <c r="C260" s="24" t="s">
        <v>294</v>
      </c>
      <c r="D260" s="1">
        <v>50</v>
      </c>
      <c r="E260" s="1">
        <v>10</v>
      </c>
      <c r="F260" s="1">
        <v>30</v>
      </c>
      <c r="G260" s="14">
        <v>2</v>
      </c>
      <c r="H260" s="4">
        <v>246</v>
      </c>
      <c r="I260" s="1">
        <v>246</v>
      </c>
      <c r="J260" s="30">
        <v>0</v>
      </c>
      <c r="K260" s="67">
        <v>0.56142108328640405</v>
      </c>
      <c r="L260" s="26"/>
    </row>
    <row r="261" spans="2:15" x14ac:dyDescent="0.35">
      <c r="B261" s="71">
        <v>260</v>
      </c>
      <c r="C261" s="24" t="s">
        <v>295</v>
      </c>
      <c r="D261" s="1">
        <v>50</v>
      </c>
      <c r="E261" s="1">
        <v>10</v>
      </c>
      <c r="F261" s="1">
        <v>30</v>
      </c>
      <c r="G261" s="14">
        <v>2</v>
      </c>
      <c r="H261" s="4">
        <v>226</v>
      </c>
      <c r="I261" s="1">
        <v>226</v>
      </c>
      <c r="J261" s="30">
        <v>0</v>
      </c>
      <c r="K261" s="67">
        <v>0.18942791596055</v>
      </c>
      <c r="L261" s="26"/>
    </row>
    <row r="262" spans="2:15" x14ac:dyDescent="0.35">
      <c r="B262" s="71">
        <v>261</v>
      </c>
      <c r="C262" s="24" t="s">
        <v>296</v>
      </c>
      <c r="D262" s="1">
        <v>50</v>
      </c>
      <c r="E262" s="1">
        <v>10</v>
      </c>
      <c r="F262" s="1">
        <v>30</v>
      </c>
      <c r="G262" s="14">
        <v>4</v>
      </c>
      <c r="H262" s="4">
        <v>250</v>
      </c>
      <c r="I262" s="1">
        <v>250</v>
      </c>
      <c r="J262" s="30">
        <v>0</v>
      </c>
      <c r="K262" s="67">
        <v>0.22073137760162301</v>
      </c>
      <c r="L262" s="26"/>
    </row>
    <row r="263" spans="2:15" x14ac:dyDescent="0.35">
      <c r="B263" s="71">
        <v>262</v>
      </c>
      <c r="C263" s="24" t="s">
        <v>297</v>
      </c>
      <c r="D263" s="1">
        <v>50</v>
      </c>
      <c r="E263" s="1">
        <v>10</v>
      </c>
      <c r="F263" s="1">
        <v>30</v>
      </c>
      <c r="G263" s="14">
        <v>4</v>
      </c>
      <c r="H263" s="4">
        <v>268</v>
      </c>
      <c r="I263" s="1">
        <v>268</v>
      </c>
      <c r="J263" s="30">
        <v>0</v>
      </c>
      <c r="K263" s="67">
        <v>0.48322156816720901</v>
      </c>
      <c r="L263" s="26"/>
    </row>
    <row r="264" spans="2:15" x14ac:dyDescent="0.35">
      <c r="B264" s="71">
        <v>263</v>
      </c>
      <c r="C264" s="24" t="s">
        <v>298</v>
      </c>
      <c r="D264" s="1">
        <v>50</v>
      </c>
      <c r="E264" s="1">
        <v>10</v>
      </c>
      <c r="F264" s="1">
        <v>30</v>
      </c>
      <c r="G264" s="14">
        <v>4</v>
      </c>
      <c r="H264" s="4">
        <v>272</v>
      </c>
      <c r="I264" s="1">
        <v>272</v>
      </c>
      <c r="J264" s="30">
        <v>0</v>
      </c>
      <c r="K264" s="67">
        <v>0.178842352703213</v>
      </c>
      <c r="L264" s="26"/>
    </row>
    <row r="265" spans="2:15" x14ac:dyDescent="0.35">
      <c r="B265" s="71">
        <v>264</v>
      </c>
      <c r="C265" s="24" t="s">
        <v>299</v>
      </c>
      <c r="D265" s="1">
        <v>50</v>
      </c>
      <c r="E265" s="1">
        <v>10</v>
      </c>
      <c r="F265" s="1">
        <v>30</v>
      </c>
      <c r="G265" s="14">
        <v>4</v>
      </c>
      <c r="H265" s="4">
        <v>263</v>
      </c>
      <c r="I265" s="1">
        <v>263</v>
      </c>
      <c r="J265" s="30">
        <v>0</v>
      </c>
      <c r="K265" s="67">
        <v>0.28530282713472799</v>
      </c>
      <c r="L265" s="26"/>
    </row>
    <row r="266" spans="2:15" x14ac:dyDescent="0.35">
      <c r="B266" s="71">
        <v>265</v>
      </c>
      <c r="C266" s="24" t="s">
        <v>300</v>
      </c>
      <c r="D266" s="1">
        <v>50</v>
      </c>
      <c r="E266" s="1">
        <v>10</v>
      </c>
      <c r="F266" s="1">
        <v>30</v>
      </c>
      <c r="G266" s="14">
        <v>4</v>
      </c>
      <c r="H266" s="4">
        <v>280</v>
      </c>
      <c r="I266" s="1">
        <v>280</v>
      </c>
      <c r="J266" s="30">
        <v>0</v>
      </c>
      <c r="K266" s="67">
        <v>0.15438114479184101</v>
      </c>
      <c r="L266" s="26"/>
    </row>
    <row r="267" spans="2:15" ht="15" thickBot="1" x14ac:dyDescent="0.4">
      <c r="B267" s="71">
        <v>266</v>
      </c>
      <c r="C267" s="24" t="s">
        <v>301</v>
      </c>
      <c r="D267" s="1">
        <v>50</v>
      </c>
      <c r="E267" s="1">
        <v>10</v>
      </c>
      <c r="F267" s="1">
        <v>30</v>
      </c>
      <c r="G267" s="14">
        <v>4</v>
      </c>
      <c r="H267" s="4">
        <v>287</v>
      </c>
      <c r="I267" s="1">
        <v>287</v>
      </c>
      <c r="J267" s="30">
        <v>0</v>
      </c>
      <c r="K267" s="67">
        <v>0.54494649916887195</v>
      </c>
      <c r="L267" s="26"/>
    </row>
    <row r="268" spans="2:15" ht="16" thickBot="1" x14ac:dyDescent="0.4">
      <c r="B268" s="71">
        <v>267</v>
      </c>
      <c r="C268" s="24" t="s">
        <v>302</v>
      </c>
      <c r="D268" s="1">
        <v>50</v>
      </c>
      <c r="E268" s="1">
        <v>10</v>
      </c>
      <c r="F268" s="1">
        <v>30</v>
      </c>
      <c r="G268" s="14">
        <v>4</v>
      </c>
      <c r="H268" s="4">
        <v>252</v>
      </c>
      <c r="I268" s="1">
        <v>252</v>
      </c>
      <c r="J268" s="30">
        <v>0</v>
      </c>
      <c r="K268" s="67">
        <v>0.39240768179297397</v>
      </c>
      <c r="L268" s="26"/>
      <c r="M268" s="17" t="s">
        <v>191</v>
      </c>
      <c r="N268" s="18" t="s">
        <v>192</v>
      </c>
      <c r="O268" s="20" t="s">
        <v>193</v>
      </c>
    </row>
    <row r="269" spans="2:15" ht="19" thickBot="1" x14ac:dyDescent="0.5">
      <c r="B269" s="71">
        <v>268</v>
      </c>
      <c r="C269" s="24" t="s">
        <v>303</v>
      </c>
      <c r="D269" s="1">
        <v>50</v>
      </c>
      <c r="E269" s="1">
        <v>10</v>
      </c>
      <c r="F269" s="1">
        <v>30</v>
      </c>
      <c r="G269" s="14">
        <v>4</v>
      </c>
      <c r="H269" s="4">
        <v>295</v>
      </c>
      <c r="I269" s="1">
        <v>295</v>
      </c>
      <c r="J269" s="30">
        <v>0</v>
      </c>
      <c r="K269" s="67">
        <v>0.48996173590421599</v>
      </c>
      <c r="L269" s="26"/>
      <c r="M269" s="7">
        <f>COUNTIF(J182:J271,"=0")</f>
        <v>90</v>
      </c>
      <c r="N269" s="29">
        <f>AVERAGE(J182:J271)</f>
        <v>0</v>
      </c>
      <c r="O269" s="111">
        <f>AVERAGE(K182:K271)</f>
        <v>0.25122741808493915</v>
      </c>
    </row>
    <row r="270" spans="2:15" ht="19" thickBot="1" x14ac:dyDescent="0.5">
      <c r="B270" s="71">
        <v>269</v>
      </c>
      <c r="C270" s="24" t="s">
        <v>304</v>
      </c>
      <c r="D270" s="1">
        <v>50</v>
      </c>
      <c r="E270" s="1">
        <v>10</v>
      </c>
      <c r="F270" s="1">
        <v>30</v>
      </c>
      <c r="G270" s="14">
        <v>4</v>
      </c>
      <c r="H270" s="4">
        <v>318</v>
      </c>
      <c r="I270" s="1">
        <v>318</v>
      </c>
      <c r="J270" s="30">
        <v>0</v>
      </c>
      <c r="K270" s="67">
        <v>0.470581529662013</v>
      </c>
      <c r="L270" s="26"/>
      <c r="M270" s="7"/>
      <c r="N270" s="29" t="e">
        <f>AVERAGEIF(J182:J271,"&gt;0")</f>
        <v>#DIV/0!</v>
      </c>
      <c r="O270" s="112">
        <f>AVERAGEIF(J182:J271,"=0",K182:K271)</f>
        <v>0.25122741808493915</v>
      </c>
    </row>
    <row r="271" spans="2:15" ht="19" thickBot="1" x14ac:dyDescent="0.5">
      <c r="B271" s="71">
        <v>270</v>
      </c>
      <c r="C271" s="24" t="s">
        <v>305</v>
      </c>
      <c r="D271" s="15">
        <v>50</v>
      </c>
      <c r="E271" s="15">
        <v>10</v>
      </c>
      <c r="F271" s="15">
        <v>30</v>
      </c>
      <c r="G271" s="16">
        <v>4</v>
      </c>
      <c r="H271" s="6">
        <v>268</v>
      </c>
      <c r="I271" s="15">
        <v>268</v>
      </c>
      <c r="J271" s="57">
        <v>0</v>
      </c>
      <c r="K271" s="68">
        <v>0.25669289380311899</v>
      </c>
      <c r="L271" s="26"/>
      <c r="M271" s="92" t="s">
        <v>197</v>
      </c>
      <c r="N271" s="93">
        <f>MAX(J182:J271)</f>
        <v>0</v>
      </c>
      <c r="O271" s="113"/>
    </row>
    <row r="272" spans="2:15" x14ac:dyDescent="0.35">
      <c r="B272" s="71">
        <v>271</v>
      </c>
      <c r="C272" s="23" t="s">
        <v>306</v>
      </c>
      <c r="D272" s="1">
        <v>100</v>
      </c>
      <c r="E272" s="1">
        <v>2</v>
      </c>
      <c r="F272" s="1">
        <v>10</v>
      </c>
      <c r="G272" s="14">
        <v>1</v>
      </c>
      <c r="H272" s="5">
        <v>958</v>
      </c>
      <c r="I272" s="12">
        <v>958</v>
      </c>
      <c r="J272" s="58">
        <v>0</v>
      </c>
      <c r="K272" s="66">
        <v>1.6259644180536201E-2</v>
      </c>
      <c r="L272" s="26"/>
    </row>
    <row r="273" spans="2:12" x14ac:dyDescent="0.35">
      <c r="B273" s="71">
        <v>272</v>
      </c>
      <c r="C273" s="24" t="s">
        <v>307</v>
      </c>
      <c r="D273" s="1">
        <v>100</v>
      </c>
      <c r="E273" s="1">
        <v>2</v>
      </c>
      <c r="F273" s="1">
        <v>10</v>
      </c>
      <c r="G273" s="14">
        <v>1</v>
      </c>
      <c r="H273" s="4">
        <v>926</v>
      </c>
      <c r="I273" s="1">
        <v>926</v>
      </c>
      <c r="J273" s="30">
        <v>0</v>
      </c>
      <c r="K273" s="67">
        <v>1.69835109263658E-2</v>
      </c>
      <c r="L273" s="26"/>
    </row>
    <row r="274" spans="2:12" x14ac:dyDescent="0.35">
      <c r="B274" s="71">
        <v>273</v>
      </c>
      <c r="C274" s="24" t="s">
        <v>308</v>
      </c>
      <c r="D274" s="1">
        <v>100</v>
      </c>
      <c r="E274" s="1">
        <v>2</v>
      </c>
      <c r="F274" s="1">
        <v>10</v>
      </c>
      <c r="G274" s="14">
        <v>1</v>
      </c>
      <c r="H274" s="4">
        <v>902</v>
      </c>
      <c r="I274" s="1">
        <v>902</v>
      </c>
      <c r="J274" s="30">
        <v>0</v>
      </c>
      <c r="K274" s="67">
        <v>1.9881609827279999E-2</v>
      </c>
      <c r="L274" s="26"/>
    </row>
    <row r="275" spans="2:12" x14ac:dyDescent="0.35">
      <c r="B275" s="71">
        <v>274</v>
      </c>
      <c r="C275" s="24" t="s">
        <v>309</v>
      </c>
      <c r="D275" s="1">
        <v>100</v>
      </c>
      <c r="E275" s="1">
        <v>2</v>
      </c>
      <c r="F275" s="1">
        <v>10</v>
      </c>
      <c r="G275" s="14">
        <v>1</v>
      </c>
      <c r="H275" s="4">
        <v>1026</v>
      </c>
      <c r="I275" s="1">
        <v>1026</v>
      </c>
      <c r="J275" s="30">
        <v>0</v>
      </c>
      <c r="K275" s="67">
        <v>1.5293458476662599E-2</v>
      </c>
      <c r="L275" s="26"/>
    </row>
    <row r="276" spans="2:12" x14ac:dyDescent="0.35">
      <c r="B276" s="71">
        <v>275</v>
      </c>
      <c r="C276" s="24" t="s">
        <v>310</v>
      </c>
      <c r="D276" s="1">
        <v>100</v>
      </c>
      <c r="E276" s="1">
        <v>2</v>
      </c>
      <c r="F276" s="1">
        <v>10</v>
      </c>
      <c r="G276" s="14">
        <v>1</v>
      </c>
      <c r="H276" s="4">
        <v>986</v>
      </c>
      <c r="I276" s="1">
        <v>986</v>
      </c>
      <c r="J276" s="30">
        <v>0</v>
      </c>
      <c r="K276" s="67">
        <v>2.13513560593128E-2</v>
      </c>
      <c r="L276" s="26"/>
    </row>
    <row r="277" spans="2:12" x14ac:dyDescent="0.35">
      <c r="B277" s="71">
        <v>276</v>
      </c>
      <c r="C277" s="24" t="s">
        <v>311</v>
      </c>
      <c r="D277" s="1">
        <v>100</v>
      </c>
      <c r="E277" s="1">
        <v>2</v>
      </c>
      <c r="F277" s="1">
        <v>10</v>
      </c>
      <c r="G277" s="14">
        <v>1</v>
      </c>
      <c r="H277" s="4">
        <v>980</v>
      </c>
      <c r="I277" s="1">
        <v>980</v>
      </c>
      <c r="J277" s="30">
        <v>0</v>
      </c>
      <c r="K277" s="67">
        <v>4.5151859521865801E-3</v>
      </c>
      <c r="L277" s="26"/>
    </row>
    <row r="278" spans="2:12" x14ac:dyDescent="0.35">
      <c r="B278" s="71">
        <v>277</v>
      </c>
      <c r="C278" s="24" t="s">
        <v>312</v>
      </c>
      <c r="D278" s="1">
        <v>100</v>
      </c>
      <c r="E278" s="1">
        <v>2</v>
      </c>
      <c r="F278" s="1">
        <v>10</v>
      </c>
      <c r="G278" s="14">
        <v>1</v>
      </c>
      <c r="H278" s="4">
        <v>1058.99999999999</v>
      </c>
      <c r="I278" s="1">
        <v>1058.99999999999</v>
      </c>
      <c r="J278" s="30">
        <v>0</v>
      </c>
      <c r="K278" s="67">
        <v>1.93037800490856E-2</v>
      </c>
      <c r="L278" s="26"/>
    </row>
    <row r="279" spans="2:12" x14ac:dyDescent="0.35">
      <c r="B279" s="71">
        <v>278</v>
      </c>
      <c r="C279" s="24" t="s">
        <v>313</v>
      </c>
      <c r="D279" s="1">
        <v>100</v>
      </c>
      <c r="E279" s="1">
        <v>2</v>
      </c>
      <c r="F279" s="1">
        <v>10</v>
      </c>
      <c r="G279" s="14">
        <v>1</v>
      </c>
      <c r="H279" s="4">
        <v>954</v>
      </c>
      <c r="I279" s="1">
        <v>954</v>
      </c>
      <c r="J279" s="30">
        <v>0</v>
      </c>
      <c r="K279" s="67">
        <v>1.8581612035632099E-2</v>
      </c>
      <c r="L279" s="26"/>
    </row>
    <row r="280" spans="2:12" x14ac:dyDescent="0.35">
      <c r="B280" s="71">
        <v>279</v>
      </c>
      <c r="C280" s="24" t="s">
        <v>314</v>
      </c>
      <c r="D280" s="1">
        <v>100</v>
      </c>
      <c r="E280" s="1">
        <v>2</v>
      </c>
      <c r="F280" s="1">
        <v>10</v>
      </c>
      <c r="G280" s="14">
        <v>1</v>
      </c>
      <c r="H280" s="4">
        <v>1012</v>
      </c>
      <c r="I280" s="1">
        <v>1012</v>
      </c>
      <c r="J280" s="30">
        <v>0</v>
      </c>
      <c r="K280" s="67">
        <v>1.9211584702134101E-2</v>
      </c>
      <c r="L280" s="26"/>
    </row>
    <row r="281" spans="2:12" x14ac:dyDescent="0.35">
      <c r="B281" s="71">
        <v>280</v>
      </c>
      <c r="C281" s="24" t="s">
        <v>315</v>
      </c>
      <c r="D281" s="1">
        <v>100</v>
      </c>
      <c r="E281" s="1">
        <v>2</v>
      </c>
      <c r="F281" s="1">
        <v>10</v>
      </c>
      <c r="G281" s="14">
        <v>1</v>
      </c>
      <c r="H281" s="4">
        <v>1036</v>
      </c>
      <c r="I281" s="1">
        <v>1036</v>
      </c>
      <c r="J281" s="30">
        <v>0</v>
      </c>
      <c r="K281" s="67">
        <v>1.42719857394695E-2</v>
      </c>
      <c r="L281" s="26"/>
    </row>
    <row r="282" spans="2:12" x14ac:dyDescent="0.35">
      <c r="B282" s="71">
        <v>281</v>
      </c>
      <c r="C282" s="24" t="s">
        <v>316</v>
      </c>
      <c r="D282" s="1">
        <v>100</v>
      </c>
      <c r="E282" s="1">
        <v>2</v>
      </c>
      <c r="F282" s="1">
        <v>10</v>
      </c>
      <c r="G282" s="14">
        <v>2</v>
      </c>
      <c r="H282" s="4">
        <v>1318</v>
      </c>
      <c r="I282" s="1">
        <v>1318</v>
      </c>
      <c r="J282" s="30">
        <v>0</v>
      </c>
      <c r="K282" s="67">
        <v>1.3654101639986E-2</v>
      </c>
      <c r="L282" s="26"/>
    </row>
    <row r="283" spans="2:12" x14ac:dyDescent="0.35">
      <c r="B283" s="71">
        <v>282</v>
      </c>
      <c r="C283" s="24" t="s">
        <v>317</v>
      </c>
      <c r="D283" s="1">
        <v>100</v>
      </c>
      <c r="E283" s="1">
        <v>2</v>
      </c>
      <c r="F283" s="1">
        <v>10</v>
      </c>
      <c r="G283" s="14">
        <v>2</v>
      </c>
      <c r="H283" s="4">
        <v>1346</v>
      </c>
      <c r="I283" s="1">
        <v>1346</v>
      </c>
      <c r="J283" s="30">
        <v>0</v>
      </c>
      <c r="K283" s="67">
        <v>1.9693855196237502E-2</v>
      </c>
      <c r="L283" s="26"/>
    </row>
    <row r="284" spans="2:12" x14ac:dyDescent="0.35">
      <c r="B284" s="71">
        <v>283</v>
      </c>
      <c r="C284" s="24" t="s">
        <v>318</v>
      </c>
      <c r="D284" s="1">
        <v>100</v>
      </c>
      <c r="E284" s="1">
        <v>2</v>
      </c>
      <c r="F284" s="1">
        <v>10</v>
      </c>
      <c r="G284" s="14">
        <v>2</v>
      </c>
      <c r="H284" s="4">
        <v>1322</v>
      </c>
      <c r="I284" s="1">
        <v>1322</v>
      </c>
      <c r="J284" s="30">
        <v>0</v>
      </c>
      <c r="K284" s="67">
        <v>1.6338502988219199E-2</v>
      </c>
      <c r="L284" s="26"/>
    </row>
    <row r="285" spans="2:12" x14ac:dyDescent="0.35">
      <c r="B285" s="71">
        <v>284</v>
      </c>
      <c r="C285" s="24" t="s">
        <v>319</v>
      </c>
      <c r="D285" s="1">
        <v>100</v>
      </c>
      <c r="E285" s="1">
        <v>2</v>
      </c>
      <c r="F285" s="1">
        <v>10</v>
      </c>
      <c r="G285" s="14">
        <v>2</v>
      </c>
      <c r="H285" s="4">
        <v>1296</v>
      </c>
      <c r="I285" s="1">
        <v>1296</v>
      </c>
      <c r="J285" s="30">
        <v>0</v>
      </c>
      <c r="K285" s="67">
        <v>1.34294237941503E-2</v>
      </c>
      <c r="L285" s="26"/>
    </row>
    <row r="286" spans="2:12" x14ac:dyDescent="0.35">
      <c r="B286" s="71">
        <v>285</v>
      </c>
      <c r="C286" s="24" t="s">
        <v>320</v>
      </c>
      <c r="D286" s="1">
        <v>100</v>
      </c>
      <c r="E286" s="1">
        <v>2</v>
      </c>
      <c r="F286" s="1">
        <v>10</v>
      </c>
      <c r="G286" s="14">
        <v>2</v>
      </c>
      <c r="H286" s="4">
        <v>1346</v>
      </c>
      <c r="I286" s="1">
        <v>1346</v>
      </c>
      <c r="J286" s="30">
        <v>0</v>
      </c>
      <c r="K286" s="67">
        <v>1.7852699384093201E-2</v>
      </c>
      <c r="L286" s="26"/>
    </row>
    <row r="287" spans="2:12" x14ac:dyDescent="0.35">
      <c r="B287" s="71">
        <v>286</v>
      </c>
      <c r="C287" s="24" t="s">
        <v>321</v>
      </c>
      <c r="D287" s="1">
        <v>100</v>
      </c>
      <c r="E287" s="1">
        <v>2</v>
      </c>
      <c r="F287" s="1">
        <v>10</v>
      </c>
      <c r="G287" s="14">
        <v>2</v>
      </c>
      <c r="H287" s="4">
        <v>1310</v>
      </c>
      <c r="I287" s="1">
        <v>1310</v>
      </c>
      <c r="J287" s="30">
        <v>0</v>
      </c>
      <c r="K287" s="67">
        <v>1.5181835740804599E-2</v>
      </c>
      <c r="L287" s="26"/>
    </row>
    <row r="288" spans="2:12" x14ac:dyDescent="0.35">
      <c r="B288" s="71">
        <v>287</v>
      </c>
      <c r="C288" s="24" t="s">
        <v>322</v>
      </c>
      <c r="D288" s="1">
        <v>100</v>
      </c>
      <c r="E288" s="1">
        <v>2</v>
      </c>
      <c r="F288" s="1">
        <v>10</v>
      </c>
      <c r="G288" s="14">
        <v>2</v>
      </c>
      <c r="H288" s="4">
        <v>1419</v>
      </c>
      <c r="I288" s="1">
        <v>1419</v>
      </c>
      <c r="J288" s="30">
        <v>0</v>
      </c>
      <c r="K288" s="67">
        <v>1.56259834766387E-2</v>
      </c>
      <c r="L288" s="26"/>
    </row>
    <row r="289" spans="2:12" x14ac:dyDescent="0.35">
      <c r="B289" s="71">
        <v>288</v>
      </c>
      <c r="C289" s="24" t="s">
        <v>323</v>
      </c>
      <c r="D289" s="1">
        <v>100</v>
      </c>
      <c r="E289" s="1">
        <v>2</v>
      </c>
      <c r="F289" s="1">
        <v>10</v>
      </c>
      <c r="G289" s="14">
        <v>2</v>
      </c>
      <c r="H289" s="4">
        <v>1284</v>
      </c>
      <c r="I289" s="1">
        <v>1284</v>
      </c>
      <c r="J289" s="30">
        <v>0</v>
      </c>
      <c r="K289" s="67">
        <v>1.6985207796096798E-2</v>
      </c>
      <c r="L289" s="26"/>
    </row>
    <row r="290" spans="2:12" x14ac:dyDescent="0.35">
      <c r="B290" s="71">
        <v>289</v>
      </c>
      <c r="C290" s="24" t="s">
        <v>324</v>
      </c>
      <c r="D290" s="1">
        <v>100</v>
      </c>
      <c r="E290" s="1">
        <v>2</v>
      </c>
      <c r="F290" s="1">
        <v>10</v>
      </c>
      <c r="G290" s="14">
        <v>2</v>
      </c>
      <c r="H290" s="4">
        <v>1372</v>
      </c>
      <c r="I290" s="1">
        <v>1372</v>
      </c>
      <c r="J290" s="30">
        <v>0</v>
      </c>
      <c r="K290" s="67">
        <v>1.6282394528388901E-2</v>
      </c>
      <c r="L290" s="26"/>
    </row>
    <row r="291" spans="2:12" x14ac:dyDescent="0.35">
      <c r="B291" s="71">
        <v>290</v>
      </c>
      <c r="C291" s="24" t="s">
        <v>325</v>
      </c>
      <c r="D291" s="1">
        <v>100</v>
      </c>
      <c r="E291" s="1">
        <v>2</v>
      </c>
      <c r="F291" s="1">
        <v>10</v>
      </c>
      <c r="G291" s="14">
        <v>2</v>
      </c>
      <c r="H291" s="4">
        <v>1396</v>
      </c>
      <c r="I291" s="1">
        <v>1396</v>
      </c>
      <c r="J291" s="30">
        <v>0</v>
      </c>
      <c r="K291" s="67">
        <v>1.8078677356243099E-2</v>
      </c>
      <c r="L291" s="26"/>
    </row>
    <row r="292" spans="2:12" x14ac:dyDescent="0.35">
      <c r="B292" s="71">
        <v>291</v>
      </c>
      <c r="C292" s="24" t="s">
        <v>326</v>
      </c>
      <c r="D292" s="1">
        <v>100</v>
      </c>
      <c r="E292" s="1">
        <v>2</v>
      </c>
      <c r="F292" s="1">
        <v>10</v>
      </c>
      <c r="G292" s="14">
        <v>4</v>
      </c>
      <c r="H292" s="4">
        <v>1978</v>
      </c>
      <c r="I292" s="1">
        <v>1978</v>
      </c>
      <c r="J292" s="30">
        <v>0</v>
      </c>
      <c r="K292" s="67">
        <v>1.5993876382708501E-2</v>
      </c>
      <c r="L292" s="26"/>
    </row>
    <row r="293" spans="2:12" x14ac:dyDescent="0.35">
      <c r="B293" s="71">
        <v>292</v>
      </c>
      <c r="C293" s="24" t="s">
        <v>327</v>
      </c>
      <c r="D293" s="1">
        <v>100</v>
      </c>
      <c r="E293" s="1">
        <v>2</v>
      </c>
      <c r="F293" s="1">
        <v>10</v>
      </c>
      <c r="G293" s="14">
        <v>4</v>
      </c>
      <c r="H293" s="4">
        <v>2036</v>
      </c>
      <c r="I293" s="1">
        <v>2036</v>
      </c>
      <c r="J293" s="30">
        <v>0</v>
      </c>
      <c r="K293" s="67">
        <v>1.7731571570038698E-2</v>
      </c>
      <c r="L293" s="26"/>
    </row>
    <row r="294" spans="2:12" x14ac:dyDescent="0.35">
      <c r="B294" s="71">
        <v>293</v>
      </c>
      <c r="C294" s="24" t="s">
        <v>328</v>
      </c>
      <c r="D294" s="1">
        <v>100</v>
      </c>
      <c r="E294" s="1">
        <v>2</v>
      </c>
      <c r="F294" s="1">
        <v>10</v>
      </c>
      <c r="G294" s="14">
        <v>4</v>
      </c>
      <c r="H294" s="4">
        <v>1892</v>
      </c>
      <c r="I294" s="1">
        <v>1892</v>
      </c>
      <c r="J294" s="30">
        <v>0</v>
      </c>
      <c r="K294" s="67">
        <v>1.9831428304314599E-2</v>
      </c>
      <c r="L294" s="26"/>
    </row>
    <row r="295" spans="2:12" x14ac:dyDescent="0.35">
      <c r="B295" s="71">
        <v>294</v>
      </c>
      <c r="C295" s="24" t="s">
        <v>329</v>
      </c>
      <c r="D295" s="1">
        <v>100</v>
      </c>
      <c r="E295" s="1">
        <v>2</v>
      </c>
      <c r="F295" s="1">
        <v>10</v>
      </c>
      <c r="G295" s="14">
        <v>4</v>
      </c>
      <c r="H295" s="4">
        <v>1836</v>
      </c>
      <c r="I295" s="1">
        <v>1836</v>
      </c>
      <c r="J295" s="30">
        <v>0</v>
      </c>
      <c r="K295" s="67">
        <v>1.58135332167148E-2</v>
      </c>
      <c r="L295" s="26"/>
    </row>
    <row r="296" spans="2:12" x14ac:dyDescent="0.35">
      <c r="B296" s="71">
        <v>295</v>
      </c>
      <c r="C296" s="24" t="s">
        <v>330</v>
      </c>
      <c r="D296" s="1">
        <v>100</v>
      </c>
      <c r="E296" s="1">
        <v>2</v>
      </c>
      <c r="F296" s="1">
        <v>10</v>
      </c>
      <c r="G296" s="14">
        <v>4</v>
      </c>
      <c r="H296" s="4">
        <v>1796</v>
      </c>
      <c r="I296" s="1">
        <v>1796</v>
      </c>
      <c r="J296" s="30">
        <v>0</v>
      </c>
      <c r="K296" s="67">
        <v>2.77159865945577E-2</v>
      </c>
      <c r="L296" s="26"/>
    </row>
    <row r="297" spans="2:12" x14ac:dyDescent="0.35">
      <c r="B297" s="71">
        <v>296</v>
      </c>
      <c r="C297" s="24" t="s">
        <v>331</v>
      </c>
      <c r="D297" s="1">
        <v>100</v>
      </c>
      <c r="E297" s="1">
        <v>2</v>
      </c>
      <c r="F297" s="1">
        <v>10</v>
      </c>
      <c r="G297" s="14">
        <v>4</v>
      </c>
      <c r="H297" s="4">
        <v>2150</v>
      </c>
      <c r="I297" s="1">
        <v>2150</v>
      </c>
      <c r="J297" s="30">
        <v>0</v>
      </c>
      <c r="K297" s="67">
        <v>2.0714385434985098E-2</v>
      </c>
      <c r="L297" s="26"/>
    </row>
    <row r="298" spans="2:12" x14ac:dyDescent="0.35">
      <c r="B298" s="71">
        <v>297</v>
      </c>
      <c r="C298" s="24" t="s">
        <v>332</v>
      </c>
      <c r="D298" s="1">
        <v>100</v>
      </c>
      <c r="E298" s="1">
        <v>2</v>
      </c>
      <c r="F298" s="1">
        <v>10</v>
      </c>
      <c r="G298" s="14">
        <v>4</v>
      </c>
      <c r="H298" s="4">
        <v>1989</v>
      </c>
      <c r="I298" s="1">
        <v>1989</v>
      </c>
      <c r="J298" s="30">
        <v>0</v>
      </c>
      <c r="K298" s="67">
        <v>1.6042264178395198E-2</v>
      </c>
      <c r="L298" s="26"/>
    </row>
    <row r="299" spans="2:12" x14ac:dyDescent="0.35">
      <c r="B299" s="71">
        <v>298</v>
      </c>
      <c r="C299" s="24" t="s">
        <v>333</v>
      </c>
      <c r="D299" s="1">
        <v>100</v>
      </c>
      <c r="E299" s="1">
        <v>2</v>
      </c>
      <c r="F299" s="1">
        <v>10</v>
      </c>
      <c r="G299" s="14">
        <v>4</v>
      </c>
      <c r="H299" s="4">
        <v>1836</v>
      </c>
      <c r="I299" s="1">
        <v>1836</v>
      </c>
      <c r="J299" s="30">
        <v>0</v>
      </c>
      <c r="K299" s="67">
        <v>1.5404341742396299E-2</v>
      </c>
      <c r="L299" s="26"/>
    </row>
    <row r="300" spans="2:12" x14ac:dyDescent="0.35">
      <c r="B300" s="71">
        <v>299</v>
      </c>
      <c r="C300" s="24" t="s">
        <v>334</v>
      </c>
      <c r="D300" s="1">
        <v>100</v>
      </c>
      <c r="E300" s="1">
        <v>2</v>
      </c>
      <c r="F300" s="1">
        <v>10</v>
      </c>
      <c r="G300" s="14">
        <v>4</v>
      </c>
      <c r="H300" s="4">
        <v>2092</v>
      </c>
      <c r="I300" s="1">
        <v>2092</v>
      </c>
      <c r="J300" s="30">
        <v>0</v>
      </c>
      <c r="K300" s="67">
        <v>1.69108621776103E-2</v>
      </c>
      <c r="L300" s="26"/>
    </row>
    <row r="301" spans="2:12" x14ac:dyDescent="0.35">
      <c r="B301" s="71">
        <v>300</v>
      </c>
      <c r="C301" s="24" t="s">
        <v>335</v>
      </c>
      <c r="D301" s="1">
        <v>100</v>
      </c>
      <c r="E301" s="1">
        <v>2</v>
      </c>
      <c r="F301" s="1">
        <v>10</v>
      </c>
      <c r="G301" s="14">
        <v>4</v>
      </c>
      <c r="H301" s="4">
        <v>1996</v>
      </c>
      <c r="I301" s="1">
        <v>1996</v>
      </c>
      <c r="J301" s="30">
        <v>0</v>
      </c>
      <c r="K301" s="67">
        <v>1.8755087628960599E-2</v>
      </c>
      <c r="L301" s="26"/>
    </row>
    <row r="302" spans="2:12" x14ac:dyDescent="0.35">
      <c r="B302" s="71">
        <v>301</v>
      </c>
      <c r="C302" s="24" t="s">
        <v>336</v>
      </c>
      <c r="D302" s="1">
        <v>100</v>
      </c>
      <c r="E302" s="1">
        <v>2</v>
      </c>
      <c r="F302" s="1">
        <v>20</v>
      </c>
      <c r="G302" s="14">
        <v>1</v>
      </c>
      <c r="H302" s="4">
        <v>1724</v>
      </c>
      <c r="I302" s="1">
        <v>1724</v>
      </c>
      <c r="J302" s="30">
        <v>0</v>
      </c>
      <c r="K302" s="67">
        <v>1.98758877813816E-2</v>
      </c>
      <c r="L302" s="26"/>
    </row>
    <row r="303" spans="2:12" x14ac:dyDescent="0.35">
      <c r="B303" s="71">
        <v>302</v>
      </c>
      <c r="C303" s="24" t="s">
        <v>337</v>
      </c>
      <c r="D303" s="1">
        <v>100</v>
      </c>
      <c r="E303" s="1">
        <v>2</v>
      </c>
      <c r="F303" s="1">
        <v>20</v>
      </c>
      <c r="G303" s="14">
        <v>1</v>
      </c>
      <c r="H303" s="4">
        <v>1660</v>
      </c>
      <c r="I303" s="1">
        <v>1660</v>
      </c>
      <c r="J303" s="30">
        <v>0</v>
      </c>
      <c r="K303" s="67">
        <v>1.36710181832313E-2</v>
      </c>
      <c r="L303" s="26"/>
    </row>
    <row r="304" spans="2:12" x14ac:dyDescent="0.35">
      <c r="B304" s="71">
        <v>303</v>
      </c>
      <c r="C304" s="24" t="s">
        <v>338</v>
      </c>
      <c r="D304" s="1">
        <v>100</v>
      </c>
      <c r="E304" s="1">
        <v>2</v>
      </c>
      <c r="F304" s="1">
        <v>20</v>
      </c>
      <c r="G304" s="14">
        <v>1</v>
      </c>
      <c r="H304" s="4">
        <v>1654</v>
      </c>
      <c r="I304" s="1">
        <v>1654</v>
      </c>
      <c r="J304" s="30">
        <v>0</v>
      </c>
      <c r="K304" s="67">
        <v>1.55601352453231E-2</v>
      </c>
      <c r="L304" s="26"/>
    </row>
    <row r="305" spans="2:12" x14ac:dyDescent="0.35">
      <c r="B305" s="71">
        <v>304</v>
      </c>
      <c r="C305" s="24" t="s">
        <v>339</v>
      </c>
      <c r="D305" s="1">
        <v>100</v>
      </c>
      <c r="E305" s="1">
        <v>2</v>
      </c>
      <c r="F305" s="1">
        <v>20</v>
      </c>
      <c r="G305" s="14">
        <v>1</v>
      </c>
      <c r="H305" s="4">
        <v>1673</v>
      </c>
      <c r="I305" s="1">
        <v>1673</v>
      </c>
      <c r="J305" s="30">
        <v>0</v>
      </c>
      <c r="K305" s="67">
        <v>1.5439704060554499E-2</v>
      </c>
      <c r="L305" s="26"/>
    </row>
    <row r="306" spans="2:12" x14ac:dyDescent="0.35">
      <c r="B306" s="71">
        <v>305</v>
      </c>
      <c r="C306" s="24" t="s">
        <v>340</v>
      </c>
      <c r="D306" s="1">
        <v>100</v>
      </c>
      <c r="E306" s="1">
        <v>2</v>
      </c>
      <c r="F306" s="1">
        <v>20</v>
      </c>
      <c r="G306" s="14">
        <v>1</v>
      </c>
      <c r="H306" s="4">
        <v>1539</v>
      </c>
      <c r="I306" s="1">
        <v>1539</v>
      </c>
      <c r="J306" s="30">
        <v>0</v>
      </c>
      <c r="K306" s="67">
        <v>1.66909843683242E-2</v>
      </c>
      <c r="L306" s="26"/>
    </row>
    <row r="307" spans="2:12" x14ac:dyDescent="0.35">
      <c r="B307" s="71">
        <v>306</v>
      </c>
      <c r="C307" s="24" t="s">
        <v>341</v>
      </c>
      <c r="D307" s="1">
        <v>100</v>
      </c>
      <c r="E307" s="1">
        <v>2</v>
      </c>
      <c r="F307" s="1">
        <v>20</v>
      </c>
      <c r="G307" s="14">
        <v>1</v>
      </c>
      <c r="H307" s="4">
        <v>1580</v>
      </c>
      <c r="I307" s="1">
        <v>1580</v>
      </c>
      <c r="J307" s="30">
        <v>0</v>
      </c>
      <c r="K307" s="67">
        <v>1.4532184228301E-2</v>
      </c>
      <c r="L307" s="26"/>
    </row>
    <row r="308" spans="2:12" x14ac:dyDescent="0.35">
      <c r="B308" s="71">
        <v>307</v>
      </c>
      <c r="C308" s="24" t="s">
        <v>342</v>
      </c>
      <c r="D308" s="1">
        <v>100</v>
      </c>
      <c r="E308" s="1">
        <v>2</v>
      </c>
      <c r="F308" s="1">
        <v>20</v>
      </c>
      <c r="G308" s="14">
        <v>1</v>
      </c>
      <c r="H308" s="4">
        <v>1723</v>
      </c>
      <c r="I308" s="1">
        <v>1723</v>
      </c>
      <c r="J308" s="30">
        <v>0</v>
      </c>
      <c r="K308" s="67">
        <v>2.0584048703312801E-2</v>
      </c>
      <c r="L308" s="26"/>
    </row>
    <row r="309" spans="2:12" x14ac:dyDescent="0.35">
      <c r="B309" s="71">
        <v>308</v>
      </c>
      <c r="C309" s="24" t="s">
        <v>343</v>
      </c>
      <c r="D309" s="1">
        <v>100</v>
      </c>
      <c r="E309" s="1">
        <v>2</v>
      </c>
      <c r="F309" s="1">
        <v>20</v>
      </c>
      <c r="G309" s="14">
        <v>1</v>
      </c>
      <c r="H309" s="4">
        <v>1557</v>
      </c>
      <c r="I309" s="1">
        <v>1557</v>
      </c>
      <c r="J309" s="30">
        <v>0</v>
      </c>
      <c r="K309" s="67">
        <v>1.69481579214334E-2</v>
      </c>
      <c r="L309" s="26"/>
    </row>
    <row r="310" spans="2:12" x14ac:dyDescent="0.35">
      <c r="B310" s="71">
        <v>309</v>
      </c>
      <c r="C310" s="24" t="s">
        <v>344</v>
      </c>
      <c r="D310" s="1">
        <v>100</v>
      </c>
      <c r="E310" s="1">
        <v>2</v>
      </c>
      <c r="F310" s="1">
        <v>20</v>
      </c>
      <c r="G310" s="14">
        <v>1</v>
      </c>
      <c r="H310" s="4">
        <v>1566</v>
      </c>
      <c r="I310" s="1">
        <v>1566</v>
      </c>
      <c r="J310" s="30">
        <v>0</v>
      </c>
      <c r="K310" s="67">
        <v>1.39141231775283E-2</v>
      </c>
      <c r="L310" s="26"/>
    </row>
    <row r="311" spans="2:12" x14ac:dyDescent="0.35">
      <c r="B311" s="71">
        <v>310</v>
      </c>
      <c r="C311" s="24" t="s">
        <v>345</v>
      </c>
      <c r="D311" s="1">
        <v>100</v>
      </c>
      <c r="E311" s="1">
        <v>2</v>
      </c>
      <c r="F311" s="1">
        <v>20</v>
      </c>
      <c r="G311" s="14">
        <v>1</v>
      </c>
      <c r="H311" s="4">
        <v>1666</v>
      </c>
      <c r="I311" s="1">
        <v>1666</v>
      </c>
      <c r="J311" s="30">
        <v>0</v>
      </c>
      <c r="K311" s="67">
        <v>1.36163886636495E-2</v>
      </c>
      <c r="L311" s="26"/>
    </row>
    <row r="312" spans="2:12" x14ac:dyDescent="0.35">
      <c r="B312" s="71">
        <v>311</v>
      </c>
      <c r="C312" s="24" t="s">
        <v>346</v>
      </c>
      <c r="D312" s="1">
        <v>100</v>
      </c>
      <c r="E312" s="1">
        <v>2</v>
      </c>
      <c r="F312" s="1">
        <v>20</v>
      </c>
      <c r="G312" s="14">
        <v>2</v>
      </c>
      <c r="H312" s="4">
        <v>2204</v>
      </c>
      <c r="I312" s="1">
        <v>2204</v>
      </c>
      <c r="J312" s="30">
        <v>0</v>
      </c>
      <c r="K312" s="67">
        <v>1.84515416622161E-2</v>
      </c>
      <c r="L312" s="26"/>
    </row>
    <row r="313" spans="2:12" x14ac:dyDescent="0.35">
      <c r="B313" s="71">
        <v>312</v>
      </c>
      <c r="C313" s="24" t="s">
        <v>347</v>
      </c>
      <c r="D313" s="1">
        <v>100</v>
      </c>
      <c r="E313" s="1">
        <v>2</v>
      </c>
      <c r="F313" s="1">
        <v>20</v>
      </c>
      <c r="G313" s="14">
        <v>2</v>
      </c>
      <c r="H313" s="4">
        <v>2080</v>
      </c>
      <c r="I313" s="1">
        <v>2080</v>
      </c>
      <c r="J313" s="30">
        <v>0</v>
      </c>
      <c r="K313" s="67">
        <v>1.72289088368415E-2</v>
      </c>
      <c r="L313" s="26"/>
    </row>
    <row r="314" spans="2:12" x14ac:dyDescent="0.35">
      <c r="B314" s="71">
        <v>313</v>
      </c>
      <c r="C314" s="24" t="s">
        <v>348</v>
      </c>
      <c r="D314" s="1">
        <v>100</v>
      </c>
      <c r="E314" s="1">
        <v>2</v>
      </c>
      <c r="F314" s="1">
        <v>20</v>
      </c>
      <c r="G314" s="14">
        <v>2</v>
      </c>
      <c r="H314" s="4">
        <v>1984</v>
      </c>
      <c r="I314" s="1">
        <v>1984</v>
      </c>
      <c r="J314" s="30">
        <v>0</v>
      </c>
      <c r="K314" s="67">
        <v>1.56222637742757E-2</v>
      </c>
      <c r="L314" s="26"/>
    </row>
    <row r="315" spans="2:12" x14ac:dyDescent="0.35">
      <c r="B315" s="71">
        <v>314</v>
      </c>
      <c r="C315" s="24" t="s">
        <v>349</v>
      </c>
      <c r="D315" s="1">
        <v>100</v>
      </c>
      <c r="E315" s="1">
        <v>2</v>
      </c>
      <c r="F315" s="1">
        <v>20</v>
      </c>
      <c r="G315" s="14">
        <v>2</v>
      </c>
      <c r="H315" s="4">
        <v>2093</v>
      </c>
      <c r="I315" s="1">
        <v>2093</v>
      </c>
      <c r="J315" s="30">
        <v>0</v>
      </c>
      <c r="K315" s="67">
        <v>1.45023129880428E-2</v>
      </c>
      <c r="L315" s="26"/>
    </row>
    <row r="316" spans="2:12" x14ac:dyDescent="0.35">
      <c r="B316" s="71">
        <v>315</v>
      </c>
      <c r="C316" s="24" t="s">
        <v>350</v>
      </c>
      <c r="D316" s="1">
        <v>100</v>
      </c>
      <c r="E316" s="1">
        <v>2</v>
      </c>
      <c r="F316" s="1">
        <v>20</v>
      </c>
      <c r="G316" s="14">
        <v>2</v>
      </c>
      <c r="H316" s="4">
        <v>1899</v>
      </c>
      <c r="I316" s="1">
        <v>1899</v>
      </c>
      <c r="J316" s="30">
        <v>0</v>
      </c>
      <c r="K316" s="67">
        <v>1.8774321302771499E-2</v>
      </c>
      <c r="L316" s="26"/>
    </row>
    <row r="317" spans="2:12" x14ac:dyDescent="0.35">
      <c r="B317" s="71">
        <v>316</v>
      </c>
      <c r="C317" s="24" t="s">
        <v>351</v>
      </c>
      <c r="D317" s="1">
        <v>100</v>
      </c>
      <c r="E317" s="1">
        <v>2</v>
      </c>
      <c r="F317" s="1">
        <v>20</v>
      </c>
      <c r="G317" s="14">
        <v>2</v>
      </c>
      <c r="H317" s="4">
        <v>2030</v>
      </c>
      <c r="I317" s="1">
        <v>2030</v>
      </c>
      <c r="J317" s="30">
        <v>0</v>
      </c>
      <c r="K317" s="67">
        <v>2.19229664653539E-2</v>
      </c>
      <c r="L317" s="26"/>
    </row>
    <row r="318" spans="2:12" x14ac:dyDescent="0.35">
      <c r="B318" s="71">
        <v>317</v>
      </c>
      <c r="C318" s="24" t="s">
        <v>352</v>
      </c>
      <c r="D318" s="1">
        <v>100</v>
      </c>
      <c r="E318" s="1">
        <v>2</v>
      </c>
      <c r="F318" s="1">
        <v>20</v>
      </c>
      <c r="G318" s="14">
        <v>2</v>
      </c>
      <c r="H318" s="4">
        <v>2083</v>
      </c>
      <c r="I318" s="1">
        <v>2083</v>
      </c>
      <c r="J318" s="30">
        <v>0</v>
      </c>
      <c r="K318" s="67">
        <v>1.7011696472764001E-2</v>
      </c>
      <c r="L318" s="26"/>
    </row>
    <row r="319" spans="2:12" x14ac:dyDescent="0.35">
      <c r="B319" s="71">
        <v>318</v>
      </c>
      <c r="C319" s="24" t="s">
        <v>353</v>
      </c>
      <c r="D319" s="1">
        <v>100</v>
      </c>
      <c r="E319" s="1">
        <v>2</v>
      </c>
      <c r="F319" s="1">
        <v>20</v>
      </c>
      <c r="G319" s="14">
        <v>2</v>
      </c>
      <c r="H319" s="4">
        <v>1977</v>
      </c>
      <c r="I319" s="1">
        <v>1977</v>
      </c>
      <c r="J319" s="30">
        <v>0</v>
      </c>
      <c r="K319" s="67">
        <v>1.49649120867252E-2</v>
      </c>
      <c r="L319" s="26"/>
    </row>
    <row r="320" spans="2:12" x14ac:dyDescent="0.35">
      <c r="B320" s="71">
        <v>319</v>
      </c>
      <c r="C320" s="24" t="s">
        <v>354</v>
      </c>
      <c r="D320" s="1">
        <v>100</v>
      </c>
      <c r="E320" s="1">
        <v>2</v>
      </c>
      <c r="F320" s="1">
        <v>20</v>
      </c>
      <c r="G320" s="14">
        <v>2</v>
      </c>
      <c r="H320" s="4">
        <v>1926</v>
      </c>
      <c r="I320" s="1">
        <v>1926</v>
      </c>
      <c r="J320" s="30">
        <v>0</v>
      </c>
      <c r="K320" s="67">
        <v>1.5898559242486902E-2</v>
      </c>
      <c r="L320" s="26"/>
    </row>
    <row r="321" spans="2:12" x14ac:dyDescent="0.35">
      <c r="B321" s="71">
        <v>320</v>
      </c>
      <c r="C321" s="24" t="s">
        <v>355</v>
      </c>
      <c r="D321" s="1">
        <v>100</v>
      </c>
      <c r="E321" s="1">
        <v>2</v>
      </c>
      <c r="F321" s="1">
        <v>20</v>
      </c>
      <c r="G321" s="14">
        <v>2</v>
      </c>
      <c r="H321" s="4">
        <v>2146</v>
      </c>
      <c r="I321" s="1">
        <v>2146</v>
      </c>
      <c r="J321" s="30">
        <v>0</v>
      </c>
      <c r="K321" s="67">
        <v>1.6677269712090399E-2</v>
      </c>
      <c r="L321" s="26"/>
    </row>
    <row r="322" spans="2:12" x14ac:dyDescent="0.35">
      <c r="B322" s="71">
        <v>321</v>
      </c>
      <c r="C322" s="24" t="s">
        <v>356</v>
      </c>
      <c r="D322" s="1">
        <v>100</v>
      </c>
      <c r="E322" s="1">
        <v>2</v>
      </c>
      <c r="F322" s="1">
        <v>20</v>
      </c>
      <c r="G322" s="14">
        <v>4</v>
      </c>
      <c r="H322" s="4">
        <v>2504</v>
      </c>
      <c r="I322" s="1">
        <v>2504</v>
      </c>
      <c r="J322" s="30">
        <v>0</v>
      </c>
      <c r="K322" s="67">
        <v>2.2845394909381801E-2</v>
      </c>
      <c r="L322" s="26"/>
    </row>
    <row r="323" spans="2:12" x14ac:dyDescent="0.35">
      <c r="B323" s="71">
        <v>322</v>
      </c>
      <c r="C323" s="24" t="s">
        <v>357</v>
      </c>
      <c r="D323" s="1">
        <v>100</v>
      </c>
      <c r="E323" s="1">
        <v>2</v>
      </c>
      <c r="F323" s="1">
        <v>20</v>
      </c>
      <c r="G323" s="14">
        <v>4</v>
      </c>
      <c r="H323" s="4">
        <v>2680</v>
      </c>
      <c r="I323" s="1">
        <v>2680</v>
      </c>
      <c r="J323" s="30">
        <v>0</v>
      </c>
      <c r="K323" s="67">
        <v>1.5560198575258199E-2</v>
      </c>
      <c r="L323" s="26"/>
    </row>
    <row r="324" spans="2:12" x14ac:dyDescent="0.35">
      <c r="B324" s="71">
        <v>323</v>
      </c>
      <c r="C324" s="24" t="s">
        <v>358</v>
      </c>
      <c r="D324" s="1">
        <v>100</v>
      </c>
      <c r="E324" s="1">
        <v>2</v>
      </c>
      <c r="F324" s="1">
        <v>20</v>
      </c>
      <c r="G324" s="14">
        <v>4</v>
      </c>
      <c r="H324" s="4">
        <v>2614</v>
      </c>
      <c r="I324" s="1">
        <v>2614</v>
      </c>
      <c r="J324" s="30">
        <v>0</v>
      </c>
      <c r="K324" s="67">
        <v>1.8951587378978701E-2</v>
      </c>
      <c r="L324" s="26"/>
    </row>
    <row r="325" spans="2:12" x14ac:dyDescent="0.35">
      <c r="B325" s="71">
        <v>324</v>
      </c>
      <c r="C325" s="24" t="s">
        <v>359</v>
      </c>
      <c r="D325" s="1">
        <v>100</v>
      </c>
      <c r="E325" s="1">
        <v>2</v>
      </c>
      <c r="F325" s="1">
        <v>20</v>
      </c>
      <c r="G325" s="14">
        <v>4</v>
      </c>
      <c r="H325" s="4">
        <v>2573</v>
      </c>
      <c r="I325" s="1">
        <v>2573</v>
      </c>
      <c r="J325" s="30">
        <v>0</v>
      </c>
      <c r="K325" s="67">
        <v>1.7260249704122502E-2</v>
      </c>
      <c r="L325" s="26"/>
    </row>
    <row r="326" spans="2:12" x14ac:dyDescent="0.35">
      <c r="B326" s="71">
        <v>325</v>
      </c>
      <c r="C326" s="24" t="s">
        <v>360</v>
      </c>
      <c r="D326" s="1">
        <v>100</v>
      </c>
      <c r="E326" s="1">
        <v>2</v>
      </c>
      <c r="F326" s="1">
        <v>20</v>
      </c>
      <c r="G326" s="14">
        <v>4</v>
      </c>
      <c r="H326" s="4">
        <v>2379</v>
      </c>
      <c r="I326" s="1">
        <v>2379</v>
      </c>
      <c r="J326" s="30">
        <v>0</v>
      </c>
      <c r="K326" s="67">
        <v>1.46116502583026E-2</v>
      </c>
      <c r="L326" s="26"/>
    </row>
    <row r="327" spans="2:12" x14ac:dyDescent="0.35">
      <c r="B327" s="71">
        <v>326</v>
      </c>
      <c r="C327" s="24" t="s">
        <v>361</v>
      </c>
      <c r="D327" s="1">
        <v>100</v>
      </c>
      <c r="E327" s="1">
        <v>2</v>
      </c>
      <c r="F327" s="1">
        <v>20</v>
      </c>
      <c r="G327" s="14">
        <v>4</v>
      </c>
      <c r="H327" s="4">
        <v>2480</v>
      </c>
      <c r="I327" s="1">
        <v>2480</v>
      </c>
      <c r="J327" s="30">
        <v>0</v>
      </c>
      <c r="K327" s="67">
        <v>2.9991870746016499E-2</v>
      </c>
      <c r="L327" s="26"/>
    </row>
    <row r="328" spans="2:12" x14ac:dyDescent="0.35">
      <c r="B328" s="71">
        <v>327</v>
      </c>
      <c r="C328" s="24" t="s">
        <v>362</v>
      </c>
      <c r="D328" s="1">
        <v>100</v>
      </c>
      <c r="E328" s="1">
        <v>2</v>
      </c>
      <c r="F328" s="1">
        <v>20</v>
      </c>
      <c r="G328" s="14">
        <v>4</v>
      </c>
      <c r="H328" s="4">
        <v>2743</v>
      </c>
      <c r="I328" s="1">
        <v>2743</v>
      </c>
      <c r="J328" s="30">
        <v>0</v>
      </c>
      <c r="K328" s="67">
        <v>2.39682160317897E-2</v>
      </c>
      <c r="L328" s="26"/>
    </row>
    <row r="329" spans="2:12" x14ac:dyDescent="0.35">
      <c r="B329" s="71">
        <v>328</v>
      </c>
      <c r="C329" s="24" t="s">
        <v>363</v>
      </c>
      <c r="D329" s="1">
        <v>100</v>
      </c>
      <c r="E329" s="1">
        <v>2</v>
      </c>
      <c r="F329" s="1">
        <v>20</v>
      </c>
      <c r="G329" s="14">
        <v>4</v>
      </c>
      <c r="H329" s="4">
        <v>2547</v>
      </c>
      <c r="I329" s="1">
        <v>2547</v>
      </c>
      <c r="J329" s="30">
        <v>0</v>
      </c>
      <c r="K329" s="67">
        <v>1.8399411812424601E-2</v>
      </c>
      <c r="L329" s="26"/>
    </row>
    <row r="330" spans="2:12" x14ac:dyDescent="0.35">
      <c r="B330" s="71">
        <v>329</v>
      </c>
      <c r="C330" s="24" t="s">
        <v>364</v>
      </c>
      <c r="D330" s="1">
        <v>100</v>
      </c>
      <c r="E330" s="1">
        <v>2</v>
      </c>
      <c r="F330" s="1">
        <v>20</v>
      </c>
      <c r="G330" s="14">
        <v>4</v>
      </c>
      <c r="H330" s="4">
        <v>2676</v>
      </c>
      <c r="I330" s="1">
        <v>2676</v>
      </c>
      <c r="J330" s="30">
        <v>0</v>
      </c>
      <c r="K330" s="67">
        <v>2.4807985872030199E-2</v>
      </c>
      <c r="L330" s="26"/>
    </row>
    <row r="331" spans="2:12" x14ac:dyDescent="0.35">
      <c r="B331" s="71">
        <v>330</v>
      </c>
      <c r="C331" s="24" t="s">
        <v>365</v>
      </c>
      <c r="D331" s="1">
        <v>100</v>
      </c>
      <c r="E331" s="1">
        <v>2</v>
      </c>
      <c r="F331" s="1">
        <v>20</v>
      </c>
      <c r="G331" s="14">
        <v>4</v>
      </c>
      <c r="H331" s="4">
        <v>2626</v>
      </c>
      <c r="I331" s="1">
        <v>2626</v>
      </c>
      <c r="J331" s="30">
        <v>0</v>
      </c>
      <c r="K331" s="67">
        <v>3.0457643792033098E-2</v>
      </c>
      <c r="L331" s="26"/>
    </row>
    <row r="332" spans="2:12" x14ac:dyDescent="0.35">
      <c r="B332" s="71">
        <v>331</v>
      </c>
      <c r="C332" s="24" t="s">
        <v>366</v>
      </c>
      <c r="D332" s="1">
        <v>100</v>
      </c>
      <c r="E332" s="1">
        <v>2</v>
      </c>
      <c r="F332" s="1">
        <v>30</v>
      </c>
      <c r="G332" s="14">
        <v>1</v>
      </c>
      <c r="H332" s="4">
        <v>2495</v>
      </c>
      <c r="I332" s="1">
        <v>2495</v>
      </c>
      <c r="J332" s="30">
        <v>0</v>
      </c>
      <c r="K332" s="67">
        <v>2.2213118150830199E-2</v>
      </c>
      <c r="L332" s="26"/>
    </row>
    <row r="333" spans="2:12" x14ac:dyDescent="0.35">
      <c r="B333" s="71">
        <v>332</v>
      </c>
      <c r="C333" s="24" t="s">
        <v>367</v>
      </c>
      <c r="D333" s="1">
        <v>100</v>
      </c>
      <c r="E333" s="1">
        <v>2</v>
      </c>
      <c r="F333" s="1">
        <v>30</v>
      </c>
      <c r="G333" s="14">
        <v>1</v>
      </c>
      <c r="H333" s="4">
        <v>2297</v>
      </c>
      <c r="I333" s="1">
        <v>2297</v>
      </c>
      <c r="J333" s="30">
        <v>0</v>
      </c>
      <c r="K333" s="67">
        <v>2.1828046068549101E-2</v>
      </c>
      <c r="L333" s="26"/>
    </row>
    <row r="334" spans="2:12" x14ac:dyDescent="0.35">
      <c r="B334" s="71">
        <v>333</v>
      </c>
      <c r="C334" s="24" t="s">
        <v>368</v>
      </c>
      <c r="D334" s="1">
        <v>100</v>
      </c>
      <c r="E334" s="1">
        <v>2</v>
      </c>
      <c r="F334" s="1">
        <v>30</v>
      </c>
      <c r="G334" s="14">
        <v>1</v>
      </c>
      <c r="H334" s="4">
        <v>2280</v>
      </c>
      <c r="I334" s="1">
        <v>2280</v>
      </c>
      <c r="J334" s="30">
        <v>0</v>
      </c>
      <c r="K334" s="67">
        <v>2.49464455991983E-2</v>
      </c>
      <c r="L334" s="26"/>
    </row>
    <row r="335" spans="2:12" x14ac:dyDescent="0.35">
      <c r="B335" s="71">
        <v>334</v>
      </c>
      <c r="C335" s="24" t="s">
        <v>369</v>
      </c>
      <c r="D335" s="1">
        <v>100</v>
      </c>
      <c r="E335" s="1">
        <v>2</v>
      </c>
      <c r="F335" s="1">
        <v>30</v>
      </c>
      <c r="G335" s="14">
        <v>1</v>
      </c>
      <c r="H335" s="4">
        <v>2098</v>
      </c>
      <c r="I335" s="1">
        <v>2098</v>
      </c>
      <c r="J335" s="30">
        <v>0</v>
      </c>
      <c r="K335" s="67">
        <v>2.42783688008785E-2</v>
      </c>
      <c r="L335" s="26"/>
    </row>
    <row r="336" spans="2:12" x14ac:dyDescent="0.35">
      <c r="B336" s="71">
        <v>335</v>
      </c>
      <c r="C336" s="24" t="s">
        <v>370</v>
      </c>
      <c r="D336" s="1">
        <v>100</v>
      </c>
      <c r="E336" s="1">
        <v>2</v>
      </c>
      <c r="F336" s="1">
        <v>30</v>
      </c>
      <c r="G336" s="14">
        <v>1</v>
      </c>
      <c r="H336" s="4">
        <v>2232</v>
      </c>
      <c r="I336" s="1">
        <v>2232</v>
      </c>
      <c r="J336" s="30">
        <v>0</v>
      </c>
      <c r="K336" s="67">
        <v>2.47824862599372E-2</v>
      </c>
      <c r="L336" s="26"/>
    </row>
    <row r="337" spans="2:12" x14ac:dyDescent="0.35">
      <c r="B337" s="71">
        <v>336</v>
      </c>
      <c r="C337" s="24" t="s">
        <v>371</v>
      </c>
      <c r="D337" s="1">
        <v>100</v>
      </c>
      <c r="E337" s="1">
        <v>2</v>
      </c>
      <c r="F337" s="1">
        <v>30</v>
      </c>
      <c r="G337" s="14">
        <v>1</v>
      </c>
      <c r="H337" s="4">
        <v>2280</v>
      </c>
      <c r="I337" s="1">
        <v>2280</v>
      </c>
      <c r="J337" s="30">
        <v>0</v>
      </c>
      <c r="K337" s="67">
        <v>2.2619990631937901E-2</v>
      </c>
      <c r="L337" s="26"/>
    </row>
    <row r="338" spans="2:12" x14ac:dyDescent="0.35">
      <c r="B338" s="71">
        <v>337</v>
      </c>
      <c r="C338" s="24" t="s">
        <v>372</v>
      </c>
      <c r="D338" s="1">
        <v>100</v>
      </c>
      <c r="E338" s="1">
        <v>2</v>
      </c>
      <c r="F338" s="1">
        <v>30</v>
      </c>
      <c r="G338" s="14">
        <v>1</v>
      </c>
      <c r="H338" s="4">
        <v>2355</v>
      </c>
      <c r="I338" s="1">
        <v>2355</v>
      </c>
      <c r="J338" s="30">
        <v>0</v>
      </c>
      <c r="K338" s="67">
        <v>2.2239614278077999E-2</v>
      </c>
      <c r="L338" s="26"/>
    </row>
    <row r="339" spans="2:12" x14ac:dyDescent="0.35">
      <c r="B339" s="71">
        <v>338</v>
      </c>
      <c r="C339" s="24" t="s">
        <v>373</v>
      </c>
      <c r="D339" s="1">
        <v>100</v>
      </c>
      <c r="E339" s="1">
        <v>2</v>
      </c>
      <c r="F339" s="1">
        <v>30</v>
      </c>
      <c r="G339" s="14">
        <v>1</v>
      </c>
      <c r="H339" s="4">
        <v>2348</v>
      </c>
      <c r="I339" s="1">
        <v>2348</v>
      </c>
      <c r="J339" s="30">
        <v>0</v>
      </c>
      <c r="K339" s="67">
        <v>1.7494553700089399E-2</v>
      </c>
      <c r="L339" s="26"/>
    </row>
    <row r="340" spans="2:12" x14ac:dyDescent="0.35">
      <c r="B340" s="71">
        <v>339</v>
      </c>
      <c r="C340" s="24" t="s">
        <v>374</v>
      </c>
      <c r="D340" s="1">
        <v>100</v>
      </c>
      <c r="E340" s="1">
        <v>2</v>
      </c>
      <c r="F340" s="1">
        <v>30</v>
      </c>
      <c r="G340" s="14">
        <v>1</v>
      </c>
      <c r="H340" s="4">
        <v>2410</v>
      </c>
      <c r="I340" s="1">
        <v>2410</v>
      </c>
      <c r="J340" s="30">
        <v>0</v>
      </c>
      <c r="K340" s="67">
        <v>1.9441146403551102E-2</v>
      </c>
      <c r="L340" s="26"/>
    </row>
    <row r="341" spans="2:12" x14ac:dyDescent="0.35">
      <c r="B341" s="71">
        <v>340</v>
      </c>
      <c r="C341" s="24" t="s">
        <v>375</v>
      </c>
      <c r="D341" s="1">
        <v>100</v>
      </c>
      <c r="E341" s="1">
        <v>2</v>
      </c>
      <c r="F341" s="1">
        <v>30</v>
      </c>
      <c r="G341" s="14">
        <v>1</v>
      </c>
      <c r="H341" s="4">
        <v>2179</v>
      </c>
      <c r="I341" s="1">
        <v>2179</v>
      </c>
      <c r="J341" s="30">
        <v>0</v>
      </c>
      <c r="K341" s="67">
        <v>2.1313728764653199E-2</v>
      </c>
      <c r="L341" s="26"/>
    </row>
    <row r="342" spans="2:12" x14ac:dyDescent="0.35">
      <c r="B342" s="71">
        <v>341</v>
      </c>
      <c r="C342" s="24" t="s">
        <v>376</v>
      </c>
      <c r="D342" s="1">
        <v>100</v>
      </c>
      <c r="E342" s="1">
        <v>2</v>
      </c>
      <c r="F342" s="1">
        <v>30</v>
      </c>
      <c r="G342" s="14">
        <v>2</v>
      </c>
      <c r="H342" s="4">
        <v>2885</v>
      </c>
      <c r="I342" s="1">
        <v>2885</v>
      </c>
      <c r="J342" s="30">
        <v>0</v>
      </c>
      <c r="K342" s="67">
        <v>2.1098222583532299E-2</v>
      </c>
      <c r="L342" s="26"/>
    </row>
    <row r="343" spans="2:12" x14ac:dyDescent="0.35">
      <c r="B343" s="71">
        <v>342</v>
      </c>
      <c r="C343" s="24" t="s">
        <v>377</v>
      </c>
      <c r="D343" s="1">
        <v>100</v>
      </c>
      <c r="E343" s="1">
        <v>2</v>
      </c>
      <c r="F343" s="1">
        <v>30</v>
      </c>
      <c r="G343" s="14">
        <v>2</v>
      </c>
      <c r="H343" s="4">
        <v>2597</v>
      </c>
      <c r="I343" s="1">
        <v>2597</v>
      </c>
      <c r="J343" s="30">
        <v>0</v>
      </c>
      <c r="K343" s="67">
        <v>2.12240274995565E-2</v>
      </c>
      <c r="L343" s="26"/>
    </row>
    <row r="344" spans="2:12" x14ac:dyDescent="0.35">
      <c r="B344" s="71">
        <v>343</v>
      </c>
      <c r="C344" s="24" t="s">
        <v>378</v>
      </c>
      <c r="D344" s="1">
        <v>100</v>
      </c>
      <c r="E344" s="1">
        <v>2</v>
      </c>
      <c r="F344" s="1">
        <v>30</v>
      </c>
      <c r="G344" s="14">
        <v>2</v>
      </c>
      <c r="H344" s="4">
        <v>2700</v>
      </c>
      <c r="I344" s="1">
        <v>2700</v>
      </c>
      <c r="J344" s="30">
        <v>0</v>
      </c>
      <c r="K344" s="67">
        <v>2.2802963852882299E-2</v>
      </c>
      <c r="L344" s="26"/>
    </row>
    <row r="345" spans="2:12" x14ac:dyDescent="0.35">
      <c r="B345" s="71">
        <v>344</v>
      </c>
      <c r="C345" s="24" t="s">
        <v>379</v>
      </c>
      <c r="D345" s="1">
        <v>100</v>
      </c>
      <c r="E345" s="1">
        <v>2</v>
      </c>
      <c r="F345" s="1">
        <v>30</v>
      </c>
      <c r="G345" s="14">
        <v>2</v>
      </c>
      <c r="H345" s="4">
        <v>2548</v>
      </c>
      <c r="I345" s="1">
        <v>2548</v>
      </c>
      <c r="J345" s="30">
        <v>0</v>
      </c>
      <c r="K345" s="67">
        <v>2.4107066914439201E-2</v>
      </c>
      <c r="L345" s="26"/>
    </row>
    <row r="346" spans="2:12" x14ac:dyDescent="0.35">
      <c r="B346" s="71">
        <v>345</v>
      </c>
      <c r="C346" s="24" t="s">
        <v>380</v>
      </c>
      <c r="D346" s="1">
        <v>100</v>
      </c>
      <c r="E346" s="1">
        <v>2</v>
      </c>
      <c r="F346" s="1">
        <v>30</v>
      </c>
      <c r="G346" s="14">
        <v>2</v>
      </c>
      <c r="H346" s="4">
        <v>2532</v>
      </c>
      <c r="I346" s="1">
        <v>2532</v>
      </c>
      <c r="J346" s="30">
        <v>0</v>
      </c>
      <c r="K346" s="67">
        <v>8.6227357387542707E-3</v>
      </c>
      <c r="L346" s="26"/>
    </row>
    <row r="347" spans="2:12" x14ac:dyDescent="0.35">
      <c r="B347" s="71">
        <v>346</v>
      </c>
      <c r="C347" s="24" t="s">
        <v>381</v>
      </c>
      <c r="D347" s="1">
        <v>100</v>
      </c>
      <c r="E347" s="1">
        <v>2</v>
      </c>
      <c r="F347" s="1">
        <v>30</v>
      </c>
      <c r="G347" s="14">
        <v>2</v>
      </c>
      <c r="H347" s="4">
        <v>2610</v>
      </c>
      <c r="I347" s="1">
        <v>2610</v>
      </c>
      <c r="J347" s="30">
        <v>0</v>
      </c>
      <c r="K347" s="67">
        <v>1.6909660771489098E-2</v>
      </c>
      <c r="L347" s="26"/>
    </row>
    <row r="348" spans="2:12" x14ac:dyDescent="0.35">
      <c r="B348" s="71">
        <v>347</v>
      </c>
      <c r="C348" s="24" t="s">
        <v>382</v>
      </c>
      <c r="D348" s="1">
        <v>100</v>
      </c>
      <c r="E348" s="1">
        <v>2</v>
      </c>
      <c r="F348" s="1">
        <v>30</v>
      </c>
      <c r="G348" s="14">
        <v>2</v>
      </c>
      <c r="H348" s="4">
        <v>2775</v>
      </c>
      <c r="I348" s="1">
        <v>2775</v>
      </c>
      <c r="J348" s="30">
        <v>0</v>
      </c>
      <c r="K348" s="67">
        <v>1.9071737304329799E-2</v>
      </c>
      <c r="L348" s="26"/>
    </row>
    <row r="349" spans="2:12" x14ac:dyDescent="0.35">
      <c r="B349" s="71">
        <v>348</v>
      </c>
      <c r="C349" s="24" t="s">
        <v>383</v>
      </c>
      <c r="D349" s="1">
        <v>100</v>
      </c>
      <c r="E349" s="1">
        <v>2</v>
      </c>
      <c r="F349" s="1">
        <v>30</v>
      </c>
      <c r="G349" s="14">
        <v>2</v>
      </c>
      <c r="H349" s="4">
        <v>2648</v>
      </c>
      <c r="I349" s="1">
        <v>2648</v>
      </c>
      <c r="J349" s="30">
        <v>0</v>
      </c>
      <c r="K349" s="67">
        <v>2.2626388818025499E-2</v>
      </c>
      <c r="L349" s="26"/>
    </row>
    <row r="350" spans="2:12" x14ac:dyDescent="0.35">
      <c r="B350" s="71">
        <v>349</v>
      </c>
      <c r="C350" s="24" t="s">
        <v>384</v>
      </c>
      <c r="D350" s="1">
        <v>100</v>
      </c>
      <c r="E350" s="1">
        <v>2</v>
      </c>
      <c r="F350" s="1">
        <v>30</v>
      </c>
      <c r="G350" s="14">
        <v>2</v>
      </c>
      <c r="H350" s="4">
        <v>2710</v>
      </c>
      <c r="I350" s="1">
        <v>2710</v>
      </c>
      <c r="J350" s="30">
        <v>0</v>
      </c>
      <c r="K350" s="67">
        <v>2.0650338381528799E-2</v>
      </c>
      <c r="L350" s="26"/>
    </row>
    <row r="351" spans="2:12" x14ac:dyDescent="0.35">
      <c r="B351" s="71">
        <v>350</v>
      </c>
      <c r="C351" s="24" t="s">
        <v>385</v>
      </c>
      <c r="D351" s="1">
        <v>100</v>
      </c>
      <c r="E351" s="1">
        <v>2</v>
      </c>
      <c r="F351" s="1">
        <v>30</v>
      </c>
      <c r="G351" s="14">
        <v>2</v>
      </c>
      <c r="H351" s="4">
        <v>2569</v>
      </c>
      <c r="I351" s="1">
        <v>2569</v>
      </c>
      <c r="J351" s="30">
        <v>0</v>
      </c>
      <c r="K351" s="67">
        <v>2.06585247069597E-2</v>
      </c>
      <c r="L351" s="26"/>
    </row>
    <row r="352" spans="2:12" x14ac:dyDescent="0.35">
      <c r="B352" s="71">
        <v>351</v>
      </c>
      <c r="C352" s="24" t="s">
        <v>386</v>
      </c>
      <c r="D352" s="1">
        <v>100</v>
      </c>
      <c r="E352" s="1">
        <v>2</v>
      </c>
      <c r="F352" s="1">
        <v>30</v>
      </c>
      <c r="G352" s="14">
        <v>4</v>
      </c>
      <c r="H352" s="4">
        <v>3635</v>
      </c>
      <c r="I352" s="1">
        <v>3635</v>
      </c>
      <c r="J352" s="30">
        <v>0</v>
      </c>
      <c r="K352" s="67">
        <v>2.6798022910952499E-2</v>
      </c>
      <c r="L352" s="26"/>
    </row>
    <row r="353" spans="2:15" x14ac:dyDescent="0.35">
      <c r="B353" s="71">
        <v>352</v>
      </c>
      <c r="C353" s="24" t="s">
        <v>387</v>
      </c>
      <c r="D353" s="1">
        <v>100</v>
      </c>
      <c r="E353" s="1">
        <v>2</v>
      </c>
      <c r="F353" s="1">
        <v>30</v>
      </c>
      <c r="G353" s="14">
        <v>4</v>
      </c>
      <c r="H353" s="4">
        <v>3077</v>
      </c>
      <c r="I353" s="1">
        <v>3077</v>
      </c>
      <c r="J353" s="30">
        <v>0</v>
      </c>
      <c r="K353" s="67">
        <v>2.5340292602777401E-2</v>
      </c>
      <c r="L353" s="26"/>
    </row>
    <row r="354" spans="2:15" x14ac:dyDescent="0.35">
      <c r="B354" s="71">
        <v>353</v>
      </c>
      <c r="C354" s="24" t="s">
        <v>388</v>
      </c>
      <c r="D354" s="1">
        <v>100</v>
      </c>
      <c r="E354" s="1">
        <v>2</v>
      </c>
      <c r="F354" s="1">
        <v>30</v>
      </c>
      <c r="G354" s="14">
        <v>4</v>
      </c>
      <c r="H354" s="4">
        <v>3180</v>
      </c>
      <c r="I354" s="1">
        <v>3180</v>
      </c>
      <c r="J354" s="30">
        <v>0</v>
      </c>
      <c r="K354" s="67">
        <v>1.7586050555109901E-2</v>
      </c>
      <c r="L354" s="26"/>
    </row>
    <row r="355" spans="2:15" x14ac:dyDescent="0.35">
      <c r="B355" s="71">
        <v>354</v>
      </c>
      <c r="C355" s="24" t="s">
        <v>389</v>
      </c>
      <c r="D355" s="1">
        <v>100</v>
      </c>
      <c r="E355" s="1">
        <v>2</v>
      </c>
      <c r="F355" s="1">
        <v>30</v>
      </c>
      <c r="G355" s="14">
        <v>4</v>
      </c>
      <c r="H355" s="4">
        <v>3118</v>
      </c>
      <c r="I355" s="1">
        <v>3118</v>
      </c>
      <c r="J355" s="30">
        <v>0</v>
      </c>
      <c r="K355" s="67">
        <v>2.34924219548702E-2</v>
      </c>
      <c r="L355" s="26"/>
    </row>
    <row r="356" spans="2:15" x14ac:dyDescent="0.35">
      <c r="B356" s="71">
        <v>355</v>
      </c>
      <c r="C356" s="24" t="s">
        <v>390</v>
      </c>
      <c r="D356" s="1">
        <v>100</v>
      </c>
      <c r="E356" s="1">
        <v>2</v>
      </c>
      <c r="F356" s="1">
        <v>30</v>
      </c>
      <c r="G356" s="14">
        <v>4</v>
      </c>
      <c r="H356" s="4">
        <v>3162</v>
      </c>
      <c r="I356" s="1">
        <v>3162</v>
      </c>
      <c r="J356" s="30">
        <v>0</v>
      </c>
      <c r="K356" s="67">
        <v>2.7618356049060801E-2</v>
      </c>
      <c r="L356" s="26"/>
    </row>
    <row r="357" spans="2:15" ht="15" thickBot="1" x14ac:dyDescent="0.4">
      <c r="B357" s="71">
        <v>356</v>
      </c>
      <c r="C357" s="24" t="s">
        <v>391</v>
      </c>
      <c r="D357" s="1">
        <v>100</v>
      </c>
      <c r="E357" s="1">
        <v>2</v>
      </c>
      <c r="F357" s="1">
        <v>30</v>
      </c>
      <c r="G357" s="14">
        <v>4</v>
      </c>
      <c r="H357" s="4">
        <v>3360</v>
      </c>
      <c r="I357" s="1">
        <v>3360</v>
      </c>
      <c r="J357" s="30">
        <v>0</v>
      </c>
      <c r="K357" s="67">
        <v>2.38557960838079E-2</v>
      </c>
      <c r="L357" s="26"/>
    </row>
    <row r="358" spans="2:15" ht="16" thickBot="1" x14ac:dyDescent="0.4">
      <c r="B358" s="71">
        <v>357</v>
      </c>
      <c r="C358" s="24" t="s">
        <v>392</v>
      </c>
      <c r="D358" s="1">
        <v>100</v>
      </c>
      <c r="E358" s="1">
        <v>2</v>
      </c>
      <c r="F358" s="1">
        <v>30</v>
      </c>
      <c r="G358" s="14">
        <v>4</v>
      </c>
      <c r="H358" s="4">
        <v>3645</v>
      </c>
      <c r="I358" s="1">
        <v>3645</v>
      </c>
      <c r="J358" s="30">
        <v>0</v>
      </c>
      <c r="K358" s="67">
        <v>1.97399985045194E-2</v>
      </c>
      <c r="L358" s="26"/>
      <c r="M358" s="17" t="s">
        <v>191</v>
      </c>
      <c r="N358" s="18" t="s">
        <v>192</v>
      </c>
      <c r="O358" s="20" t="s">
        <v>193</v>
      </c>
    </row>
    <row r="359" spans="2:15" ht="19" thickBot="1" x14ac:dyDescent="0.5">
      <c r="B359" s="71">
        <v>358</v>
      </c>
      <c r="C359" s="24" t="s">
        <v>393</v>
      </c>
      <c r="D359" s="1">
        <v>100</v>
      </c>
      <c r="E359" s="1">
        <v>2</v>
      </c>
      <c r="F359" s="1">
        <v>30</v>
      </c>
      <c r="G359" s="14">
        <v>4</v>
      </c>
      <c r="H359" s="4">
        <v>3308</v>
      </c>
      <c r="I359" s="1">
        <v>3308</v>
      </c>
      <c r="J359" s="30">
        <v>0</v>
      </c>
      <c r="K359" s="67">
        <v>2.0425828173756599E-2</v>
      </c>
      <c r="L359" s="26"/>
      <c r="M359" s="7">
        <f>COUNTIF(J272:J361,"=0")</f>
        <v>90</v>
      </c>
      <c r="N359" s="29">
        <f>AVERAGE(J272:J361)</f>
        <v>0</v>
      </c>
      <c r="O359" s="111">
        <f>AVERAGE(K272:K361)</f>
        <v>1.8959312534166672E-2</v>
      </c>
    </row>
    <row r="360" spans="2:15" ht="19" thickBot="1" x14ac:dyDescent="0.5">
      <c r="B360" s="71">
        <v>359</v>
      </c>
      <c r="C360" s="24" t="s">
        <v>394</v>
      </c>
      <c r="D360" s="1">
        <v>100</v>
      </c>
      <c r="E360" s="1">
        <v>2</v>
      </c>
      <c r="F360" s="1">
        <v>30</v>
      </c>
      <c r="G360" s="14">
        <v>4</v>
      </c>
      <c r="H360" s="4">
        <v>3340</v>
      </c>
      <c r="I360" s="1">
        <v>3340</v>
      </c>
      <c r="J360" s="30">
        <v>0</v>
      </c>
      <c r="K360" s="67">
        <v>2.19982918351888E-2</v>
      </c>
      <c r="L360" s="26"/>
      <c r="M360" s="7"/>
      <c r="N360" s="29" t="e">
        <f>AVERAGEIF(J272:J361,"&gt;0")</f>
        <v>#DIV/0!</v>
      </c>
      <c r="O360" s="112">
        <f>AVERAGEIF(J272:J361,"=0",K272:K361)</f>
        <v>1.8959312534166672E-2</v>
      </c>
    </row>
    <row r="361" spans="2:15" ht="19" thickBot="1" x14ac:dyDescent="0.5">
      <c r="B361" s="71">
        <v>360</v>
      </c>
      <c r="C361" s="24" t="s">
        <v>395</v>
      </c>
      <c r="D361" s="15">
        <v>100</v>
      </c>
      <c r="E361" s="15">
        <v>2</v>
      </c>
      <c r="F361" s="15">
        <v>30</v>
      </c>
      <c r="G361" s="16">
        <v>4</v>
      </c>
      <c r="H361" s="6">
        <v>3319</v>
      </c>
      <c r="I361" s="15">
        <v>3319</v>
      </c>
      <c r="J361" s="57">
        <v>0</v>
      </c>
      <c r="K361" s="68">
        <v>1.8122563138604102E-2</v>
      </c>
      <c r="L361" s="26"/>
      <c r="M361" s="92" t="s">
        <v>197</v>
      </c>
      <c r="N361" s="93">
        <f>MAX(J272:J361)</f>
        <v>0</v>
      </c>
      <c r="O361" s="113"/>
    </row>
    <row r="362" spans="2:15" x14ac:dyDescent="0.35">
      <c r="B362" s="71">
        <v>361</v>
      </c>
      <c r="C362" s="23" t="s">
        <v>396</v>
      </c>
      <c r="D362" s="12">
        <v>100</v>
      </c>
      <c r="E362" s="12">
        <v>5</v>
      </c>
      <c r="F362" s="12">
        <v>10</v>
      </c>
      <c r="G362" s="13">
        <v>1</v>
      </c>
      <c r="H362" s="5">
        <v>362</v>
      </c>
      <c r="I362" s="12">
        <v>362</v>
      </c>
      <c r="J362" s="58">
        <v>0</v>
      </c>
      <c r="K362" s="66">
        <v>0.16998635604977599</v>
      </c>
      <c r="L362" s="26"/>
    </row>
    <row r="363" spans="2:15" x14ac:dyDescent="0.35">
      <c r="B363" s="71">
        <v>362</v>
      </c>
      <c r="C363" s="24" t="s">
        <v>397</v>
      </c>
      <c r="D363" s="1">
        <v>100</v>
      </c>
      <c r="E363" s="1">
        <v>5</v>
      </c>
      <c r="F363" s="1">
        <v>10</v>
      </c>
      <c r="G363" s="14">
        <v>1</v>
      </c>
      <c r="H363" s="4">
        <v>338</v>
      </c>
      <c r="I363" s="1">
        <v>338</v>
      </c>
      <c r="J363" s="30">
        <v>0</v>
      </c>
      <c r="K363" s="67">
        <v>0.10644239000976</v>
      </c>
      <c r="L363" s="26"/>
    </row>
    <row r="364" spans="2:15" x14ac:dyDescent="0.35">
      <c r="B364" s="71">
        <v>363</v>
      </c>
      <c r="C364" s="24" t="s">
        <v>398</v>
      </c>
      <c r="D364" s="1">
        <v>100</v>
      </c>
      <c r="E364" s="1">
        <v>5</v>
      </c>
      <c r="F364" s="1">
        <v>10</v>
      </c>
      <c r="G364" s="14">
        <v>1</v>
      </c>
      <c r="H364" s="4">
        <v>349</v>
      </c>
      <c r="I364" s="1">
        <v>349</v>
      </c>
      <c r="J364" s="30">
        <v>0</v>
      </c>
      <c r="K364" s="67">
        <v>0.14442422799766</v>
      </c>
      <c r="L364" s="26"/>
    </row>
    <row r="365" spans="2:15" x14ac:dyDescent="0.35">
      <c r="B365" s="71">
        <v>364</v>
      </c>
      <c r="C365" s="24" t="s">
        <v>399</v>
      </c>
      <c r="D365" s="1">
        <v>100</v>
      </c>
      <c r="E365" s="1">
        <v>5</v>
      </c>
      <c r="F365" s="1">
        <v>10</v>
      </c>
      <c r="G365" s="14">
        <v>1</v>
      </c>
      <c r="H365" s="4">
        <v>326</v>
      </c>
      <c r="I365" s="1">
        <v>326</v>
      </c>
      <c r="J365" s="30">
        <v>0</v>
      </c>
      <c r="K365" s="67">
        <v>0.10600255616009201</v>
      </c>
      <c r="L365" s="26"/>
    </row>
    <row r="366" spans="2:15" x14ac:dyDescent="0.35">
      <c r="B366" s="71">
        <v>365</v>
      </c>
      <c r="C366" s="24" t="s">
        <v>400</v>
      </c>
      <c r="D366" s="1">
        <v>100</v>
      </c>
      <c r="E366" s="1">
        <v>5</v>
      </c>
      <c r="F366" s="1">
        <v>10</v>
      </c>
      <c r="G366" s="14">
        <v>1</v>
      </c>
      <c r="H366" s="4">
        <v>353</v>
      </c>
      <c r="I366" s="1">
        <v>353</v>
      </c>
      <c r="J366" s="30">
        <v>0</v>
      </c>
      <c r="K366" s="67">
        <v>0.11313138715922801</v>
      </c>
      <c r="L366" s="26"/>
    </row>
    <row r="367" spans="2:15" x14ac:dyDescent="0.35">
      <c r="B367" s="71">
        <v>366</v>
      </c>
      <c r="C367" s="24" t="s">
        <v>401</v>
      </c>
      <c r="D367" s="1">
        <v>100</v>
      </c>
      <c r="E367" s="1">
        <v>5</v>
      </c>
      <c r="F367" s="1">
        <v>10</v>
      </c>
      <c r="G367" s="14">
        <v>1</v>
      </c>
      <c r="H367" s="4">
        <v>361</v>
      </c>
      <c r="I367" s="1">
        <v>361</v>
      </c>
      <c r="J367" s="30">
        <v>0</v>
      </c>
      <c r="K367" s="67">
        <v>0.10604740679264001</v>
      </c>
      <c r="L367" s="26"/>
    </row>
    <row r="368" spans="2:15" x14ac:dyDescent="0.35">
      <c r="B368" s="71">
        <v>367</v>
      </c>
      <c r="C368" s="24" t="s">
        <v>402</v>
      </c>
      <c r="D368" s="1">
        <v>100</v>
      </c>
      <c r="E368" s="1">
        <v>5</v>
      </c>
      <c r="F368" s="1">
        <v>10</v>
      </c>
      <c r="G368" s="14">
        <v>1</v>
      </c>
      <c r="H368" s="4">
        <v>319</v>
      </c>
      <c r="I368" s="1">
        <v>319</v>
      </c>
      <c r="J368" s="30">
        <v>0</v>
      </c>
      <c r="K368" s="67">
        <v>9.5917006954550701E-2</v>
      </c>
      <c r="L368" s="26"/>
    </row>
    <row r="369" spans="2:12" x14ac:dyDescent="0.35">
      <c r="B369" s="71">
        <v>368</v>
      </c>
      <c r="C369" s="24" t="s">
        <v>403</v>
      </c>
      <c r="D369" s="1">
        <v>100</v>
      </c>
      <c r="E369" s="1">
        <v>5</v>
      </c>
      <c r="F369" s="1">
        <v>10</v>
      </c>
      <c r="G369" s="14">
        <v>1</v>
      </c>
      <c r="H369" s="4">
        <v>351</v>
      </c>
      <c r="I369" s="1">
        <v>351</v>
      </c>
      <c r="J369" s="30">
        <v>0</v>
      </c>
      <c r="K369" s="67">
        <v>0.121814711019396</v>
      </c>
      <c r="L369" s="26"/>
    </row>
    <row r="370" spans="2:12" x14ac:dyDescent="0.35">
      <c r="B370" s="71">
        <v>369</v>
      </c>
      <c r="C370" s="24" t="s">
        <v>404</v>
      </c>
      <c r="D370" s="1">
        <v>100</v>
      </c>
      <c r="E370" s="1">
        <v>5</v>
      </c>
      <c r="F370" s="1">
        <v>10</v>
      </c>
      <c r="G370" s="14">
        <v>1</v>
      </c>
      <c r="H370" s="4">
        <v>371</v>
      </c>
      <c r="I370" s="1">
        <v>371</v>
      </c>
      <c r="J370" s="30">
        <v>0</v>
      </c>
      <c r="K370" s="67">
        <v>0.118242733180522</v>
      </c>
      <c r="L370" s="26"/>
    </row>
    <row r="371" spans="2:12" x14ac:dyDescent="0.35">
      <c r="B371" s="71">
        <v>370</v>
      </c>
      <c r="C371" s="24" t="s">
        <v>405</v>
      </c>
      <c r="D371" s="1">
        <v>100</v>
      </c>
      <c r="E371" s="1">
        <v>5</v>
      </c>
      <c r="F371" s="1">
        <v>10</v>
      </c>
      <c r="G371" s="14">
        <v>1</v>
      </c>
      <c r="H371" s="4">
        <v>352</v>
      </c>
      <c r="I371" s="1">
        <v>352</v>
      </c>
      <c r="J371" s="30">
        <v>0</v>
      </c>
      <c r="K371" s="67">
        <v>0.13947606459259901</v>
      </c>
      <c r="L371" s="26"/>
    </row>
    <row r="372" spans="2:12" x14ac:dyDescent="0.35">
      <c r="B372" s="71">
        <v>371</v>
      </c>
      <c r="C372" s="24" t="s">
        <v>406</v>
      </c>
      <c r="D372" s="1">
        <v>100</v>
      </c>
      <c r="E372" s="1">
        <v>5</v>
      </c>
      <c r="F372" s="1">
        <v>10</v>
      </c>
      <c r="G372" s="14">
        <v>2</v>
      </c>
      <c r="H372" s="4">
        <v>518</v>
      </c>
      <c r="I372" s="1">
        <v>518</v>
      </c>
      <c r="J372" s="30">
        <v>0</v>
      </c>
      <c r="K372" s="67">
        <v>0.15781074762344299</v>
      </c>
      <c r="L372" s="26"/>
    </row>
    <row r="373" spans="2:12" x14ac:dyDescent="0.35">
      <c r="B373" s="71">
        <v>372</v>
      </c>
      <c r="C373" s="24" t="s">
        <v>407</v>
      </c>
      <c r="D373" s="1">
        <v>100</v>
      </c>
      <c r="E373" s="1">
        <v>5</v>
      </c>
      <c r="F373" s="1">
        <v>10</v>
      </c>
      <c r="G373" s="14">
        <v>2</v>
      </c>
      <c r="H373" s="4">
        <v>494</v>
      </c>
      <c r="I373" s="1">
        <v>494</v>
      </c>
      <c r="J373" s="30">
        <v>0</v>
      </c>
      <c r="K373" s="67">
        <v>0.113563872873783</v>
      </c>
      <c r="L373" s="26"/>
    </row>
    <row r="374" spans="2:12" x14ac:dyDescent="0.35">
      <c r="B374" s="71">
        <v>373</v>
      </c>
      <c r="C374" s="24" t="s">
        <v>408</v>
      </c>
      <c r="D374" s="1">
        <v>100</v>
      </c>
      <c r="E374" s="1">
        <v>5</v>
      </c>
      <c r="F374" s="1">
        <v>10</v>
      </c>
      <c r="G374" s="14">
        <v>2</v>
      </c>
      <c r="H374" s="4">
        <v>493</v>
      </c>
      <c r="I374" s="1">
        <v>493</v>
      </c>
      <c r="J374" s="30">
        <v>0</v>
      </c>
      <c r="K374" s="67">
        <v>0.115857789292931</v>
      </c>
      <c r="L374" s="26"/>
    </row>
    <row r="375" spans="2:12" x14ac:dyDescent="0.35">
      <c r="B375" s="71">
        <v>374</v>
      </c>
      <c r="C375" s="24" t="s">
        <v>409</v>
      </c>
      <c r="D375" s="1">
        <v>100</v>
      </c>
      <c r="E375" s="1">
        <v>5</v>
      </c>
      <c r="F375" s="1">
        <v>10</v>
      </c>
      <c r="G375" s="14">
        <v>2</v>
      </c>
      <c r="H375" s="4">
        <v>458</v>
      </c>
      <c r="I375" s="1">
        <v>458</v>
      </c>
      <c r="J375" s="30">
        <v>0</v>
      </c>
      <c r="K375" s="67">
        <v>9.0366825461387607E-2</v>
      </c>
      <c r="L375" s="26"/>
    </row>
    <row r="376" spans="2:12" x14ac:dyDescent="0.35">
      <c r="B376" s="71">
        <v>375</v>
      </c>
      <c r="C376" s="24" t="s">
        <v>410</v>
      </c>
      <c r="D376" s="1">
        <v>100</v>
      </c>
      <c r="E376" s="1">
        <v>5</v>
      </c>
      <c r="F376" s="1">
        <v>10</v>
      </c>
      <c r="G376" s="14">
        <v>2</v>
      </c>
      <c r="H376" s="4">
        <v>473</v>
      </c>
      <c r="I376" s="1">
        <v>473</v>
      </c>
      <c r="J376" s="30">
        <v>0</v>
      </c>
      <c r="K376" s="67">
        <v>0.133571211248636</v>
      </c>
      <c r="L376" s="26"/>
    </row>
    <row r="377" spans="2:12" x14ac:dyDescent="0.35">
      <c r="B377" s="71">
        <v>376</v>
      </c>
      <c r="C377" s="24" t="s">
        <v>411</v>
      </c>
      <c r="D377" s="1">
        <v>100</v>
      </c>
      <c r="E377" s="1">
        <v>5</v>
      </c>
      <c r="F377" s="1">
        <v>10</v>
      </c>
      <c r="G377" s="14">
        <v>2</v>
      </c>
      <c r="H377" s="4">
        <v>517</v>
      </c>
      <c r="I377" s="1">
        <v>517</v>
      </c>
      <c r="J377" s="30">
        <v>0</v>
      </c>
      <c r="K377" s="67">
        <v>0.105661185458302</v>
      </c>
      <c r="L377" s="26"/>
    </row>
    <row r="378" spans="2:12" x14ac:dyDescent="0.35">
      <c r="B378" s="71">
        <v>377</v>
      </c>
      <c r="C378" s="24" t="s">
        <v>412</v>
      </c>
      <c r="D378" s="1">
        <v>100</v>
      </c>
      <c r="E378" s="1">
        <v>5</v>
      </c>
      <c r="F378" s="1">
        <v>10</v>
      </c>
      <c r="G378" s="14">
        <v>2</v>
      </c>
      <c r="H378" s="4">
        <v>487</v>
      </c>
      <c r="I378" s="1">
        <v>487</v>
      </c>
      <c r="J378" s="30">
        <v>0</v>
      </c>
      <c r="K378" s="67">
        <v>0.131150722503662</v>
      </c>
      <c r="L378" s="26"/>
    </row>
    <row r="379" spans="2:12" x14ac:dyDescent="0.35">
      <c r="B379" s="71">
        <v>378</v>
      </c>
      <c r="C379" s="24" t="s">
        <v>413</v>
      </c>
      <c r="D379" s="1">
        <v>100</v>
      </c>
      <c r="E379" s="1">
        <v>5</v>
      </c>
      <c r="F379" s="1">
        <v>10</v>
      </c>
      <c r="G379" s="14">
        <v>2</v>
      </c>
      <c r="H379" s="4">
        <v>507</v>
      </c>
      <c r="I379" s="1">
        <v>507</v>
      </c>
      <c r="J379" s="30">
        <v>0</v>
      </c>
      <c r="K379" s="67">
        <v>0.14218358136713499</v>
      </c>
      <c r="L379" s="26"/>
    </row>
    <row r="380" spans="2:12" x14ac:dyDescent="0.35">
      <c r="B380" s="71">
        <v>379</v>
      </c>
      <c r="C380" s="24" t="s">
        <v>414</v>
      </c>
      <c r="D380" s="1">
        <v>100</v>
      </c>
      <c r="E380" s="1">
        <v>5</v>
      </c>
      <c r="F380" s="1">
        <v>10</v>
      </c>
      <c r="G380" s="14">
        <v>2</v>
      </c>
      <c r="H380" s="4">
        <v>491</v>
      </c>
      <c r="I380" s="1">
        <v>491</v>
      </c>
      <c r="J380" s="30">
        <v>0</v>
      </c>
      <c r="K380" s="67">
        <v>0.113699538633227</v>
      </c>
      <c r="L380" s="26"/>
    </row>
    <row r="381" spans="2:12" x14ac:dyDescent="0.35">
      <c r="B381" s="71">
        <v>380</v>
      </c>
      <c r="C381" s="24" t="s">
        <v>415</v>
      </c>
      <c r="D381" s="1">
        <v>100</v>
      </c>
      <c r="E381" s="1">
        <v>5</v>
      </c>
      <c r="F381" s="1">
        <v>10</v>
      </c>
      <c r="G381" s="14">
        <v>2</v>
      </c>
      <c r="H381" s="4">
        <v>520</v>
      </c>
      <c r="I381" s="1">
        <v>520</v>
      </c>
      <c r="J381" s="30">
        <v>0</v>
      </c>
      <c r="K381" s="67">
        <v>0.12665981985628599</v>
      </c>
      <c r="L381" s="26"/>
    </row>
    <row r="382" spans="2:12" x14ac:dyDescent="0.35">
      <c r="B382" s="71">
        <v>381</v>
      </c>
      <c r="C382" s="24" t="s">
        <v>416</v>
      </c>
      <c r="D382" s="1">
        <v>100</v>
      </c>
      <c r="E382" s="1">
        <v>5</v>
      </c>
      <c r="F382" s="1">
        <v>10</v>
      </c>
      <c r="G382" s="14">
        <v>4</v>
      </c>
      <c r="H382" s="4">
        <v>770</v>
      </c>
      <c r="I382" s="1">
        <v>770</v>
      </c>
      <c r="J382" s="30">
        <v>0</v>
      </c>
      <c r="K382" s="67">
        <v>0.15674617700278701</v>
      </c>
      <c r="L382" s="26"/>
    </row>
    <row r="383" spans="2:12" x14ac:dyDescent="0.35">
      <c r="B383" s="71">
        <v>382</v>
      </c>
      <c r="C383" s="24" t="s">
        <v>417</v>
      </c>
      <c r="D383" s="1">
        <v>100</v>
      </c>
      <c r="E383" s="1">
        <v>5</v>
      </c>
      <c r="F383" s="1">
        <v>10</v>
      </c>
      <c r="G383" s="14">
        <v>4</v>
      </c>
      <c r="H383" s="4">
        <v>770</v>
      </c>
      <c r="I383" s="1">
        <v>770</v>
      </c>
      <c r="J383" s="30">
        <v>0</v>
      </c>
      <c r="K383" s="67">
        <v>0.11526757851243</v>
      </c>
      <c r="L383" s="26"/>
    </row>
    <row r="384" spans="2:12" x14ac:dyDescent="0.35">
      <c r="B384" s="71">
        <v>383</v>
      </c>
      <c r="C384" s="24" t="s">
        <v>418</v>
      </c>
      <c r="D384" s="1">
        <v>100</v>
      </c>
      <c r="E384" s="1">
        <v>5</v>
      </c>
      <c r="F384" s="1">
        <v>10</v>
      </c>
      <c r="G384" s="14">
        <v>4</v>
      </c>
      <c r="H384" s="4">
        <v>793</v>
      </c>
      <c r="I384" s="1">
        <v>793</v>
      </c>
      <c r="J384" s="30">
        <v>0</v>
      </c>
      <c r="K384" s="67">
        <v>0.17081184871494701</v>
      </c>
      <c r="L384" s="26"/>
    </row>
    <row r="385" spans="2:12" x14ac:dyDescent="0.35">
      <c r="B385" s="71">
        <v>384</v>
      </c>
      <c r="C385" s="24" t="s">
        <v>419</v>
      </c>
      <c r="D385" s="1">
        <v>100</v>
      </c>
      <c r="E385" s="1">
        <v>5</v>
      </c>
      <c r="F385" s="1">
        <v>10</v>
      </c>
      <c r="G385" s="14">
        <v>4</v>
      </c>
      <c r="H385" s="4">
        <v>710</v>
      </c>
      <c r="I385" s="1">
        <v>710</v>
      </c>
      <c r="J385" s="30">
        <v>0</v>
      </c>
      <c r="K385" s="67">
        <v>0.16122625395655599</v>
      </c>
      <c r="L385" s="26"/>
    </row>
    <row r="386" spans="2:12" x14ac:dyDescent="0.35">
      <c r="B386" s="71">
        <v>385</v>
      </c>
      <c r="C386" s="24" t="s">
        <v>420</v>
      </c>
      <c r="D386" s="1">
        <v>100</v>
      </c>
      <c r="E386" s="1">
        <v>5</v>
      </c>
      <c r="F386" s="1">
        <v>10</v>
      </c>
      <c r="G386" s="14">
        <v>4</v>
      </c>
      <c r="H386" s="4">
        <v>797</v>
      </c>
      <c r="I386" s="1">
        <v>797</v>
      </c>
      <c r="J386" s="30">
        <v>0</v>
      </c>
      <c r="K386" s="67">
        <v>0.144511548802256</v>
      </c>
      <c r="L386" s="26"/>
    </row>
    <row r="387" spans="2:12" x14ac:dyDescent="0.35">
      <c r="B387" s="71">
        <v>386</v>
      </c>
      <c r="C387" s="24" t="s">
        <v>421</v>
      </c>
      <c r="D387" s="1">
        <v>100</v>
      </c>
      <c r="E387" s="1">
        <v>5</v>
      </c>
      <c r="F387" s="1">
        <v>10</v>
      </c>
      <c r="G387" s="14">
        <v>4</v>
      </c>
      <c r="H387" s="4">
        <v>757</v>
      </c>
      <c r="I387" s="1">
        <v>757</v>
      </c>
      <c r="J387" s="30">
        <v>0</v>
      </c>
      <c r="K387" s="67">
        <v>0.172091148793697</v>
      </c>
      <c r="L387" s="26"/>
    </row>
    <row r="388" spans="2:12" x14ac:dyDescent="0.35">
      <c r="B388" s="71">
        <v>387</v>
      </c>
      <c r="C388" s="24" t="s">
        <v>422</v>
      </c>
      <c r="D388" s="1">
        <v>100</v>
      </c>
      <c r="E388" s="1">
        <v>5</v>
      </c>
      <c r="F388" s="1">
        <v>10</v>
      </c>
      <c r="G388" s="14">
        <v>4</v>
      </c>
      <c r="H388" s="4">
        <v>703</v>
      </c>
      <c r="I388" s="1">
        <v>703</v>
      </c>
      <c r="J388" s="30">
        <v>0</v>
      </c>
      <c r="K388" s="67">
        <v>0.12788099236786299</v>
      </c>
      <c r="L388" s="26"/>
    </row>
    <row r="389" spans="2:12" x14ac:dyDescent="0.35">
      <c r="B389" s="71">
        <v>388</v>
      </c>
      <c r="C389" s="24" t="s">
        <v>423</v>
      </c>
      <c r="D389" s="1">
        <v>100</v>
      </c>
      <c r="E389" s="1">
        <v>5</v>
      </c>
      <c r="F389" s="1">
        <v>10</v>
      </c>
      <c r="G389" s="14">
        <v>4</v>
      </c>
      <c r="H389" s="4">
        <v>795</v>
      </c>
      <c r="I389" s="1">
        <v>795</v>
      </c>
      <c r="J389" s="30">
        <v>0</v>
      </c>
      <c r="K389" s="67">
        <v>0.169993991032242</v>
      </c>
      <c r="L389" s="26"/>
    </row>
    <row r="390" spans="2:12" x14ac:dyDescent="0.35">
      <c r="B390" s="71">
        <v>389</v>
      </c>
      <c r="C390" s="24" t="s">
        <v>424</v>
      </c>
      <c r="D390" s="1">
        <v>100</v>
      </c>
      <c r="E390" s="1">
        <v>5</v>
      </c>
      <c r="F390" s="1">
        <v>10</v>
      </c>
      <c r="G390" s="14">
        <v>4</v>
      </c>
      <c r="H390" s="4">
        <v>803</v>
      </c>
      <c r="I390" s="1">
        <v>803</v>
      </c>
      <c r="J390" s="30">
        <v>0</v>
      </c>
      <c r="K390" s="67">
        <v>0.191278930753469</v>
      </c>
      <c r="L390" s="26"/>
    </row>
    <row r="391" spans="2:12" x14ac:dyDescent="0.35">
      <c r="B391" s="71">
        <v>390</v>
      </c>
      <c r="C391" s="24" t="s">
        <v>425</v>
      </c>
      <c r="D391" s="1">
        <v>100</v>
      </c>
      <c r="E391" s="1">
        <v>5</v>
      </c>
      <c r="F391" s="1">
        <v>10</v>
      </c>
      <c r="G391" s="14">
        <v>4</v>
      </c>
      <c r="H391" s="4">
        <v>760</v>
      </c>
      <c r="I391" s="1">
        <v>760</v>
      </c>
      <c r="J391" s="30">
        <v>0</v>
      </c>
      <c r="K391" s="67">
        <v>0.16162358224391901</v>
      </c>
      <c r="L391" s="26"/>
    </row>
    <row r="392" spans="2:12" x14ac:dyDescent="0.35">
      <c r="B392" s="71">
        <v>391</v>
      </c>
      <c r="C392" s="24" t="s">
        <v>426</v>
      </c>
      <c r="D392" s="1">
        <v>100</v>
      </c>
      <c r="E392" s="1">
        <v>5</v>
      </c>
      <c r="F392" s="1">
        <v>20</v>
      </c>
      <c r="G392" s="14">
        <v>1</v>
      </c>
      <c r="H392" s="4">
        <v>568</v>
      </c>
      <c r="I392" s="1">
        <v>568</v>
      </c>
      <c r="J392" s="30">
        <v>0</v>
      </c>
      <c r="K392" s="67">
        <v>0.16672069206833801</v>
      </c>
      <c r="L392" s="26"/>
    </row>
    <row r="393" spans="2:12" x14ac:dyDescent="0.35">
      <c r="B393" s="71">
        <v>392</v>
      </c>
      <c r="C393" s="24" t="s">
        <v>427</v>
      </c>
      <c r="D393" s="1">
        <v>100</v>
      </c>
      <c r="E393" s="1">
        <v>5</v>
      </c>
      <c r="F393" s="1">
        <v>20</v>
      </c>
      <c r="G393" s="14">
        <v>1</v>
      </c>
      <c r="H393" s="4">
        <v>633</v>
      </c>
      <c r="I393" s="1">
        <v>633</v>
      </c>
      <c r="J393" s="30">
        <v>0</v>
      </c>
      <c r="K393" s="67">
        <v>0.16684893146157201</v>
      </c>
      <c r="L393" s="26"/>
    </row>
    <row r="394" spans="2:12" x14ac:dyDescent="0.35">
      <c r="B394" s="71">
        <v>393</v>
      </c>
      <c r="C394" s="24" t="s">
        <v>428</v>
      </c>
      <c r="D394" s="1">
        <v>100</v>
      </c>
      <c r="E394" s="1">
        <v>5</v>
      </c>
      <c r="F394" s="1">
        <v>20</v>
      </c>
      <c r="G394" s="14">
        <v>1</v>
      </c>
      <c r="H394" s="4">
        <v>676</v>
      </c>
      <c r="I394" s="1">
        <v>676</v>
      </c>
      <c r="J394" s="30">
        <v>0</v>
      </c>
      <c r="K394" s="67">
        <v>0.17144132964313</v>
      </c>
      <c r="L394" s="26"/>
    </row>
    <row r="395" spans="2:12" x14ac:dyDescent="0.35">
      <c r="B395" s="71">
        <v>394</v>
      </c>
      <c r="C395" s="24" t="s">
        <v>429</v>
      </c>
      <c r="D395" s="1">
        <v>100</v>
      </c>
      <c r="E395" s="1">
        <v>5</v>
      </c>
      <c r="F395" s="1">
        <v>20</v>
      </c>
      <c r="G395" s="14">
        <v>1</v>
      </c>
      <c r="H395" s="4">
        <v>682</v>
      </c>
      <c r="I395" s="1">
        <v>682</v>
      </c>
      <c r="J395" s="30">
        <v>0</v>
      </c>
      <c r="K395" s="67">
        <v>0.14548278786242</v>
      </c>
      <c r="L395" s="26"/>
    </row>
    <row r="396" spans="2:12" x14ac:dyDescent="0.35">
      <c r="B396" s="71">
        <v>395</v>
      </c>
      <c r="C396" s="24" t="s">
        <v>430</v>
      </c>
      <c r="D396" s="1">
        <v>100</v>
      </c>
      <c r="E396" s="1">
        <v>5</v>
      </c>
      <c r="F396" s="1">
        <v>20</v>
      </c>
      <c r="G396" s="14">
        <v>1</v>
      </c>
      <c r="H396" s="4">
        <v>606</v>
      </c>
      <c r="I396" s="1">
        <v>606</v>
      </c>
      <c r="J396" s="30">
        <v>0</v>
      </c>
      <c r="K396" s="67">
        <v>0.12518804520368501</v>
      </c>
      <c r="L396" s="26"/>
    </row>
    <row r="397" spans="2:12" x14ac:dyDescent="0.35">
      <c r="B397" s="71">
        <v>396</v>
      </c>
      <c r="C397" s="24" t="s">
        <v>431</v>
      </c>
      <c r="D397" s="1">
        <v>100</v>
      </c>
      <c r="E397" s="1">
        <v>5</v>
      </c>
      <c r="F397" s="1">
        <v>20</v>
      </c>
      <c r="G397" s="14">
        <v>1</v>
      </c>
      <c r="H397" s="4">
        <v>648</v>
      </c>
      <c r="I397" s="1">
        <v>648</v>
      </c>
      <c r="J397" s="30">
        <v>0</v>
      </c>
      <c r="K397" s="67">
        <v>0.141950689256191</v>
      </c>
      <c r="L397" s="26"/>
    </row>
    <row r="398" spans="2:12" x14ac:dyDescent="0.35">
      <c r="B398" s="71">
        <v>397</v>
      </c>
      <c r="C398" s="24" t="s">
        <v>432</v>
      </c>
      <c r="D398" s="1">
        <v>100</v>
      </c>
      <c r="E398" s="1">
        <v>5</v>
      </c>
      <c r="F398" s="1">
        <v>20</v>
      </c>
      <c r="G398" s="14">
        <v>1</v>
      </c>
      <c r="H398" s="4">
        <v>600</v>
      </c>
      <c r="I398" s="1">
        <v>600</v>
      </c>
      <c r="J398" s="30">
        <v>0</v>
      </c>
      <c r="K398" s="67">
        <v>0.17214122042059801</v>
      </c>
      <c r="L398" s="26"/>
    </row>
    <row r="399" spans="2:12" x14ac:dyDescent="0.35">
      <c r="B399" s="71">
        <v>398</v>
      </c>
      <c r="C399" s="24" t="s">
        <v>433</v>
      </c>
      <c r="D399" s="1">
        <v>100</v>
      </c>
      <c r="E399" s="1">
        <v>5</v>
      </c>
      <c r="F399" s="1">
        <v>20</v>
      </c>
      <c r="G399" s="14">
        <v>1</v>
      </c>
      <c r="H399" s="4">
        <v>565</v>
      </c>
      <c r="I399" s="1">
        <v>565</v>
      </c>
      <c r="J399" s="30">
        <v>0</v>
      </c>
      <c r="K399" s="67">
        <v>0.132779106497764</v>
      </c>
      <c r="L399" s="26"/>
    </row>
    <row r="400" spans="2:12" x14ac:dyDescent="0.35">
      <c r="B400" s="71">
        <v>399</v>
      </c>
      <c r="C400" s="24" t="s">
        <v>434</v>
      </c>
      <c r="D400" s="1">
        <v>100</v>
      </c>
      <c r="E400" s="1">
        <v>5</v>
      </c>
      <c r="F400" s="1">
        <v>20</v>
      </c>
      <c r="G400" s="14">
        <v>1</v>
      </c>
      <c r="H400" s="4">
        <v>600</v>
      </c>
      <c r="I400" s="1">
        <v>600</v>
      </c>
      <c r="J400" s="30">
        <v>0</v>
      </c>
      <c r="K400" s="67">
        <v>0.119877856224775</v>
      </c>
      <c r="L400" s="26"/>
    </row>
    <row r="401" spans="2:12" x14ac:dyDescent="0.35">
      <c r="B401" s="71">
        <v>400</v>
      </c>
      <c r="C401" s="24" t="s">
        <v>435</v>
      </c>
      <c r="D401" s="1">
        <v>100</v>
      </c>
      <c r="E401" s="1">
        <v>5</v>
      </c>
      <c r="F401" s="1">
        <v>20</v>
      </c>
      <c r="G401" s="14">
        <v>1</v>
      </c>
      <c r="H401" s="4">
        <v>607</v>
      </c>
      <c r="I401" s="1">
        <v>607</v>
      </c>
      <c r="J401" s="30">
        <v>0</v>
      </c>
      <c r="K401" s="67">
        <v>0.155502758920192</v>
      </c>
      <c r="L401" s="26"/>
    </row>
    <row r="402" spans="2:12" x14ac:dyDescent="0.35">
      <c r="B402" s="71">
        <v>401</v>
      </c>
      <c r="C402" s="24" t="s">
        <v>436</v>
      </c>
      <c r="D402" s="1">
        <v>100</v>
      </c>
      <c r="E402" s="1">
        <v>5</v>
      </c>
      <c r="F402" s="1">
        <v>20</v>
      </c>
      <c r="G402" s="14">
        <v>2</v>
      </c>
      <c r="H402" s="4">
        <v>736</v>
      </c>
      <c r="I402" s="1">
        <v>736</v>
      </c>
      <c r="J402" s="30">
        <v>0</v>
      </c>
      <c r="K402" s="67">
        <v>6.7194258794188499E-2</v>
      </c>
      <c r="L402" s="26"/>
    </row>
    <row r="403" spans="2:12" x14ac:dyDescent="0.35">
      <c r="B403" s="71">
        <v>402</v>
      </c>
      <c r="C403" s="24" t="s">
        <v>437</v>
      </c>
      <c r="D403" s="1">
        <v>100</v>
      </c>
      <c r="E403" s="1">
        <v>5</v>
      </c>
      <c r="F403" s="1">
        <v>20</v>
      </c>
      <c r="G403" s="14">
        <v>2</v>
      </c>
      <c r="H403" s="4">
        <v>801</v>
      </c>
      <c r="I403" s="1">
        <v>801</v>
      </c>
      <c r="J403" s="30">
        <v>0</v>
      </c>
      <c r="K403" s="67">
        <v>0.12825196422636501</v>
      </c>
      <c r="L403" s="26"/>
    </row>
    <row r="404" spans="2:12" x14ac:dyDescent="0.35">
      <c r="B404" s="71">
        <v>403</v>
      </c>
      <c r="C404" s="24" t="s">
        <v>438</v>
      </c>
      <c r="D404" s="1">
        <v>100</v>
      </c>
      <c r="E404" s="1">
        <v>5</v>
      </c>
      <c r="F404" s="1">
        <v>20</v>
      </c>
      <c r="G404" s="14">
        <v>2</v>
      </c>
      <c r="H404" s="4">
        <v>820</v>
      </c>
      <c r="I404" s="1">
        <v>820</v>
      </c>
      <c r="J404" s="30">
        <v>0</v>
      </c>
      <c r="K404" s="67">
        <v>0.212034711614251</v>
      </c>
      <c r="L404" s="26"/>
    </row>
    <row r="405" spans="2:12" x14ac:dyDescent="0.35">
      <c r="B405" s="71">
        <v>404</v>
      </c>
      <c r="C405" s="24" t="s">
        <v>439</v>
      </c>
      <c r="D405" s="1">
        <v>100</v>
      </c>
      <c r="E405" s="1">
        <v>5</v>
      </c>
      <c r="F405" s="1">
        <v>20</v>
      </c>
      <c r="G405" s="14">
        <v>2</v>
      </c>
      <c r="H405" s="4">
        <v>814</v>
      </c>
      <c r="I405" s="1">
        <v>814</v>
      </c>
      <c r="J405" s="30">
        <v>0</v>
      </c>
      <c r="K405" s="67">
        <v>0.102279610931873</v>
      </c>
      <c r="L405" s="26"/>
    </row>
    <row r="406" spans="2:12" x14ac:dyDescent="0.35">
      <c r="B406" s="71">
        <v>405</v>
      </c>
      <c r="C406" s="24" t="s">
        <v>440</v>
      </c>
      <c r="D406" s="1">
        <v>100</v>
      </c>
      <c r="E406" s="1">
        <v>5</v>
      </c>
      <c r="F406" s="1">
        <v>20</v>
      </c>
      <c r="G406" s="14">
        <v>2</v>
      </c>
      <c r="H406" s="4">
        <v>750</v>
      </c>
      <c r="I406" s="1">
        <v>750</v>
      </c>
      <c r="J406" s="30">
        <v>0</v>
      </c>
      <c r="K406" s="67">
        <v>0.142868287861347</v>
      </c>
      <c r="L406" s="26"/>
    </row>
    <row r="407" spans="2:12" x14ac:dyDescent="0.35">
      <c r="B407" s="71">
        <v>406</v>
      </c>
      <c r="C407" s="24" t="s">
        <v>441</v>
      </c>
      <c r="D407" s="1">
        <v>100</v>
      </c>
      <c r="E407" s="1">
        <v>5</v>
      </c>
      <c r="F407" s="1">
        <v>20</v>
      </c>
      <c r="G407" s="14">
        <v>2</v>
      </c>
      <c r="H407" s="4">
        <v>756</v>
      </c>
      <c r="I407" s="1">
        <v>756</v>
      </c>
      <c r="J407" s="30">
        <v>0</v>
      </c>
      <c r="K407" s="67">
        <v>0.12389430403709401</v>
      </c>
      <c r="L407" s="26"/>
    </row>
    <row r="408" spans="2:12" x14ac:dyDescent="0.35">
      <c r="B408" s="71">
        <v>407</v>
      </c>
      <c r="C408" s="24" t="s">
        <v>442</v>
      </c>
      <c r="D408" s="1">
        <v>100</v>
      </c>
      <c r="E408" s="1">
        <v>5</v>
      </c>
      <c r="F408" s="1">
        <v>20</v>
      </c>
      <c r="G408" s="14">
        <v>2</v>
      </c>
      <c r="H408" s="4">
        <v>708</v>
      </c>
      <c r="I408" s="1">
        <v>708</v>
      </c>
      <c r="J408" s="30">
        <v>0</v>
      </c>
      <c r="K408" s="67">
        <v>0.14063356816768599</v>
      </c>
      <c r="L408" s="26"/>
    </row>
    <row r="409" spans="2:12" x14ac:dyDescent="0.35">
      <c r="B409" s="71">
        <v>408</v>
      </c>
      <c r="C409" s="24" t="s">
        <v>443</v>
      </c>
      <c r="D409" s="1">
        <v>100</v>
      </c>
      <c r="E409" s="1">
        <v>5</v>
      </c>
      <c r="F409" s="1">
        <v>20</v>
      </c>
      <c r="G409" s="14">
        <v>2</v>
      </c>
      <c r="H409" s="4">
        <v>721</v>
      </c>
      <c r="I409" s="1">
        <v>721</v>
      </c>
      <c r="J409" s="30">
        <v>0</v>
      </c>
      <c r="K409" s="67">
        <v>0.124914683401584</v>
      </c>
      <c r="L409" s="26"/>
    </row>
    <row r="410" spans="2:12" x14ac:dyDescent="0.35">
      <c r="B410" s="71">
        <v>409</v>
      </c>
      <c r="C410" s="24" t="s">
        <v>444</v>
      </c>
      <c r="D410" s="1">
        <v>100</v>
      </c>
      <c r="E410" s="1">
        <v>5</v>
      </c>
      <c r="F410" s="1">
        <v>20</v>
      </c>
      <c r="G410" s="14">
        <v>2</v>
      </c>
      <c r="H410" s="4">
        <v>756</v>
      </c>
      <c r="I410" s="1">
        <v>756</v>
      </c>
      <c r="J410" s="30">
        <v>0</v>
      </c>
      <c r="K410" s="67">
        <v>0.131265688687562</v>
      </c>
      <c r="L410" s="26"/>
    </row>
    <row r="411" spans="2:12" x14ac:dyDescent="0.35">
      <c r="B411" s="71">
        <v>410</v>
      </c>
      <c r="C411" s="24" t="s">
        <v>445</v>
      </c>
      <c r="D411" s="1">
        <v>100</v>
      </c>
      <c r="E411" s="1">
        <v>5</v>
      </c>
      <c r="F411" s="1">
        <v>20</v>
      </c>
      <c r="G411" s="14">
        <v>2</v>
      </c>
      <c r="H411" s="4">
        <v>775</v>
      </c>
      <c r="I411" s="1">
        <v>775</v>
      </c>
      <c r="J411" s="30">
        <v>0</v>
      </c>
      <c r="K411" s="67">
        <v>0.14253461733460401</v>
      </c>
      <c r="L411" s="26"/>
    </row>
    <row r="412" spans="2:12" x14ac:dyDescent="0.35">
      <c r="B412" s="71">
        <v>411</v>
      </c>
      <c r="C412" s="24" t="s">
        <v>446</v>
      </c>
      <c r="D412" s="1">
        <v>100</v>
      </c>
      <c r="E412" s="1">
        <v>5</v>
      </c>
      <c r="F412" s="1">
        <v>20</v>
      </c>
      <c r="G412" s="14">
        <v>4</v>
      </c>
      <c r="H412" s="4">
        <v>988</v>
      </c>
      <c r="I412" s="1">
        <v>988</v>
      </c>
      <c r="J412" s="30">
        <v>0</v>
      </c>
      <c r="K412" s="67">
        <v>0.21465588547289299</v>
      </c>
      <c r="L412" s="26"/>
    </row>
    <row r="413" spans="2:12" x14ac:dyDescent="0.35">
      <c r="B413" s="71">
        <v>412</v>
      </c>
      <c r="C413" s="24" t="s">
        <v>447</v>
      </c>
      <c r="D413" s="1">
        <v>100</v>
      </c>
      <c r="E413" s="1">
        <v>5</v>
      </c>
      <c r="F413" s="1">
        <v>20</v>
      </c>
      <c r="G413" s="14">
        <v>4</v>
      </c>
      <c r="H413" s="4">
        <v>1077</v>
      </c>
      <c r="I413" s="1">
        <v>1077</v>
      </c>
      <c r="J413" s="30">
        <v>0</v>
      </c>
      <c r="K413" s="67">
        <v>0.15042264200746999</v>
      </c>
      <c r="L413" s="26"/>
    </row>
    <row r="414" spans="2:12" x14ac:dyDescent="0.35">
      <c r="B414" s="71">
        <v>413</v>
      </c>
      <c r="C414" s="24" t="s">
        <v>448</v>
      </c>
      <c r="D414" s="1">
        <v>100</v>
      </c>
      <c r="E414" s="1">
        <v>5</v>
      </c>
      <c r="F414" s="1">
        <v>20</v>
      </c>
      <c r="G414" s="14">
        <v>4</v>
      </c>
      <c r="H414" s="4">
        <v>1084</v>
      </c>
      <c r="I414" s="1">
        <v>1084</v>
      </c>
      <c r="J414" s="30">
        <v>0</v>
      </c>
      <c r="K414" s="67">
        <v>0.22552600689232299</v>
      </c>
      <c r="L414" s="26"/>
    </row>
    <row r="415" spans="2:12" x14ac:dyDescent="0.35">
      <c r="B415" s="71">
        <v>414</v>
      </c>
      <c r="C415" s="24" t="s">
        <v>449</v>
      </c>
      <c r="D415" s="1">
        <v>100</v>
      </c>
      <c r="E415" s="1">
        <v>5</v>
      </c>
      <c r="F415" s="1">
        <v>20</v>
      </c>
      <c r="G415" s="14">
        <v>4</v>
      </c>
      <c r="H415" s="4">
        <v>1054</v>
      </c>
      <c r="I415" s="1">
        <v>1054</v>
      </c>
      <c r="J415" s="30">
        <v>0</v>
      </c>
      <c r="K415" s="67">
        <v>0.160383220762014</v>
      </c>
      <c r="L415" s="26"/>
    </row>
    <row r="416" spans="2:12" x14ac:dyDescent="0.35">
      <c r="B416" s="71">
        <v>415</v>
      </c>
      <c r="C416" s="24" t="s">
        <v>450</v>
      </c>
      <c r="D416" s="1">
        <v>100</v>
      </c>
      <c r="E416" s="1">
        <v>5</v>
      </c>
      <c r="F416" s="1">
        <v>20</v>
      </c>
      <c r="G416" s="14">
        <v>4</v>
      </c>
      <c r="H416" s="4">
        <v>990</v>
      </c>
      <c r="I416" s="1">
        <v>990</v>
      </c>
      <c r="J416" s="30">
        <v>0</v>
      </c>
      <c r="K416" s="67">
        <v>0.127222409471869</v>
      </c>
      <c r="L416" s="26"/>
    </row>
    <row r="417" spans="2:12" x14ac:dyDescent="0.35">
      <c r="B417" s="71">
        <v>416</v>
      </c>
      <c r="C417" s="24" t="s">
        <v>451</v>
      </c>
      <c r="D417" s="1">
        <v>100</v>
      </c>
      <c r="E417" s="1">
        <v>5</v>
      </c>
      <c r="F417" s="1">
        <v>20</v>
      </c>
      <c r="G417" s="14">
        <v>4</v>
      </c>
      <c r="H417" s="4">
        <v>1020</v>
      </c>
      <c r="I417" s="1">
        <v>1020</v>
      </c>
      <c r="J417" s="30">
        <v>0</v>
      </c>
      <c r="K417" s="67">
        <v>0.13139213435351799</v>
      </c>
      <c r="L417" s="26"/>
    </row>
    <row r="418" spans="2:12" x14ac:dyDescent="0.35">
      <c r="B418" s="71">
        <v>417</v>
      </c>
      <c r="C418" s="24" t="s">
        <v>452</v>
      </c>
      <c r="D418" s="1">
        <v>100</v>
      </c>
      <c r="E418" s="1">
        <v>5</v>
      </c>
      <c r="F418" s="1">
        <v>20</v>
      </c>
      <c r="G418" s="14">
        <v>4</v>
      </c>
      <c r="H418" s="4">
        <v>996</v>
      </c>
      <c r="I418" s="1">
        <v>996</v>
      </c>
      <c r="J418" s="30">
        <v>0</v>
      </c>
      <c r="K418" s="67">
        <v>0.120948191732168</v>
      </c>
      <c r="L418" s="26"/>
    </row>
    <row r="419" spans="2:12" x14ac:dyDescent="0.35">
      <c r="B419" s="71">
        <v>418</v>
      </c>
      <c r="C419" s="24" t="s">
        <v>453</v>
      </c>
      <c r="D419" s="1">
        <v>100</v>
      </c>
      <c r="E419" s="1">
        <v>5</v>
      </c>
      <c r="F419" s="1">
        <v>20</v>
      </c>
      <c r="G419" s="14">
        <v>4</v>
      </c>
      <c r="H419" s="4">
        <v>949</v>
      </c>
      <c r="I419" s="1">
        <v>949</v>
      </c>
      <c r="J419" s="30">
        <v>0</v>
      </c>
      <c r="K419" s="67">
        <v>0.20864500291645499</v>
      </c>
      <c r="L419" s="26"/>
    </row>
    <row r="420" spans="2:12" x14ac:dyDescent="0.35">
      <c r="B420" s="71">
        <v>419</v>
      </c>
      <c r="C420" s="24" t="s">
        <v>454</v>
      </c>
      <c r="D420" s="1">
        <v>100</v>
      </c>
      <c r="E420" s="1">
        <v>5</v>
      </c>
      <c r="F420" s="1">
        <v>20</v>
      </c>
      <c r="G420" s="14">
        <v>4</v>
      </c>
      <c r="H420" s="4">
        <v>1056</v>
      </c>
      <c r="I420" s="1">
        <v>1056</v>
      </c>
      <c r="J420" s="30">
        <v>0</v>
      </c>
      <c r="K420" s="67">
        <v>0.17103690095245799</v>
      </c>
      <c r="L420" s="26"/>
    </row>
    <row r="421" spans="2:12" x14ac:dyDescent="0.35">
      <c r="B421" s="71">
        <v>420</v>
      </c>
      <c r="C421" s="24" t="s">
        <v>455</v>
      </c>
      <c r="D421" s="1">
        <v>100</v>
      </c>
      <c r="E421" s="1">
        <v>5</v>
      </c>
      <c r="F421" s="1">
        <v>20</v>
      </c>
      <c r="G421" s="14">
        <v>4</v>
      </c>
      <c r="H421" s="4">
        <v>1063</v>
      </c>
      <c r="I421" s="1">
        <v>1063</v>
      </c>
      <c r="J421" s="30">
        <v>0</v>
      </c>
      <c r="K421" s="67">
        <v>0.185111910104751</v>
      </c>
      <c r="L421" s="26"/>
    </row>
    <row r="422" spans="2:12" x14ac:dyDescent="0.35">
      <c r="B422" s="71">
        <v>421</v>
      </c>
      <c r="C422" s="24" t="s">
        <v>456</v>
      </c>
      <c r="D422" s="1">
        <v>100</v>
      </c>
      <c r="E422" s="1">
        <v>5</v>
      </c>
      <c r="F422" s="1">
        <v>30</v>
      </c>
      <c r="G422" s="14">
        <v>1</v>
      </c>
      <c r="H422" s="4">
        <v>896</v>
      </c>
      <c r="I422" s="1">
        <v>896</v>
      </c>
      <c r="J422" s="30">
        <v>0</v>
      </c>
      <c r="K422" s="67">
        <v>0.13096749968826699</v>
      </c>
      <c r="L422" s="26"/>
    </row>
    <row r="423" spans="2:12" x14ac:dyDescent="0.35">
      <c r="B423" s="71">
        <v>422</v>
      </c>
      <c r="C423" s="24" t="s">
        <v>457</v>
      </c>
      <c r="D423" s="1">
        <v>100</v>
      </c>
      <c r="E423" s="1">
        <v>5</v>
      </c>
      <c r="F423" s="1">
        <v>30</v>
      </c>
      <c r="G423" s="14">
        <v>1</v>
      </c>
      <c r="H423" s="4">
        <v>877</v>
      </c>
      <c r="I423" s="1">
        <v>877</v>
      </c>
      <c r="J423" s="30">
        <v>0</v>
      </c>
      <c r="K423" s="67">
        <v>0.13858019374310901</v>
      </c>
      <c r="L423" s="26"/>
    </row>
    <row r="424" spans="2:12" x14ac:dyDescent="0.35">
      <c r="B424" s="71">
        <v>423</v>
      </c>
      <c r="C424" s="24" t="s">
        <v>458</v>
      </c>
      <c r="D424" s="1">
        <v>100</v>
      </c>
      <c r="E424" s="1">
        <v>5</v>
      </c>
      <c r="F424" s="1">
        <v>30</v>
      </c>
      <c r="G424" s="14">
        <v>1</v>
      </c>
      <c r="H424" s="4">
        <v>808</v>
      </c>
      <c r="I424" s="1">
        <v>808</v>
      </c>
      <c r="J424" s="30">
        <v>0</v>
      </c>
      <c r="K424" s="67">
        <v>0.16864687949418999</v>
      </c>
      <c r="L424" s="26"/>
    </row>
    <row r="425" spans="2:12" x14ac:dyDescent="0.35">
      <c r="B425" s="71">
        <v>424</v>
      </c>
      <c r="C425" s="24" t="s">
        <v>459</v>
      </c>
      <c r="D425" s="1">
        <v>100</v>
      </c>
      <c r="E425" s="1">
        <v>5</v>
      </c>
      <c r="F425" s="1">
        <v>30</v>
      </c>
      <c r="G425" s="14">
        <v>1</v>
      </c>
      <c r="H425" s="4">
        <v>883</v>
      </c>
      <c r="I425" s="1">
        <v>883</v>
      </c>
      <c r="J425" s="30">
        <v>0</v>
      </c>
      <c r="K425" s="67">
        <v>0.110298369079828</v>
      </c>
      <c r="L425" s="26"/>
    </row>
    <row r="426" spans="2:12" x14ac:dyDescent="0.35">
      <c r="B426" s="71">
        <v>425</v>
      </c>
      <c r="C426" s="24" t="s">
        <v>460</v>
      </c>
      <c r="D426" s="1">
        <v>100</v>
      </c>
      <c r="E426" s="1">
        <v>5</v>
      </c>
      <c r="F426" s="1">
        <v>30</v>
      </c>
      <c r="G426" s="14">
        <v>1</v>
      </c>
      <c r="H426" s="4">
        <v>889</v>
      </c>
      <c r="I426" s="1">
        <v>889</v>
      </c>
      <c r="J426" s="30">
        <v>0</v>
      </c>
      <c r="K426" s="67">
        <v>0.16632407531142199</v>
      </c>
      <c r="L426" s="26"/>
    </row>
    <row r="427" spans="2:12" x14ac:dyDescent="0.35">
      <c r="B427" s="71">
        <v>426</v>
      </c>
      <c r="C427" s="24" t="s">
        <v>461</v>
      </c>
      <c r="D427" s="1">
        <v>100</v>
      </c>
      <c r="E427" s="1">
        <v>5</v>
      </c>
      <c r="F427" s="1">
        <v>30</v>
      </c>
      <c r="G427" s="14">
        <v>1</v>
      </c>
      <c r="H427" s="4">
        <v>808</v>
      </c>
      <c r="I427" s="1">
        <v>808</v>
      </c>
      <c r="J427" s="30">
        <v>0</v>
      </c>
      <c r="K427" s="67">
        <v>0.1006153319031</v>
      </c>
      <c r="L427" s="26"/>
    </row>
    <row r="428" spans="2:12" x14ac:dyDescent="0.35">
      <c r="B428" s="71">
        <v>427</v>
      </c>
      <c r="C428" s="24" t="s">
        <v>462</v>
      </c>
      <c r="D428" s="1">
        <v>100</v>
      </c>
      <c r="E428" s="1">
        <v>5</v>
      </c>
      <c r="F428" s="1">
        <v>30</v>
      </c>
      <c r="G428" s="14">
        <v>1</v>
      </c>
      <c r="H428" s="4">
        <v>905</v>
      </c>
      <c r="I428" s="1">
        <v>905</v>
      </c>
      <c r="J428" s="30">
        <v>0</v>
      </c>
      <c r="K428" s="67">
        <v>0.152822855859994</v>
      </c>
      <c r="L428" s="26"/>
    </row>
    <row r="429" spans="2:12" x14ac:dyDescent="0.35">
      <c r="B429" s="71">
        <v>428</v>
      </c>
      <c r="C429" s="24" t="s">
        <v>463</v>
      </c>
      <c r="D429" s="1">
        <v>100</v>
      </c>
      <c r="E429" s="1">
        <v>5</v>
      </c>
      <c r="F429" s="1">
        <v>30</v>
      </c>
      <c r="G429" s="14">
        <v>1</v>
      </c>
      <c r="H429" s="4">
        <v>951</v>
      </c>
      <c r="I429" s="1">
        <v>951</v>
      </c>
      <c r="J429" s="30">
        <v>0</v>
      </c>
      <c r="K429" s="67">
        <v>0.13685879297554401</v>
      </c>
      <c r="L429" s="26"/>
    </row>
    <row r="430" spans="2:12" x14ac:dyDescent="0.35">
      <c r="B430" s="71">
        <v>429</v>
      </c>
      <c r="C430" s="24" t="s">
        <v>464</v>
      </c>
      <c r="D430" s="1">
        <v>100</v>
      </c>
      <c r="E430" s="1">
        <v>5</v>
      </c>
      <c r="F430" s="1">
        <v>30</v>
      </c>
      <c r="G430" s="14">
        <v>1</v>
      </c>
      <c r="H430" s="4">
        <v>852</v>
      </c>
      <c r="I430" s="1">
        <v>852</v>
      </c>
      <c r="J430" s="30">
        <v>0</v>
      </c>
      <c r="K430" s="67">
        <v>0.115615479648113</v>
      </c>
      <c r="L430" s="26"/>
    </row>
    <row r="431" spans="2:12" x14ac:dyDescent="0.35">
      <c r="B431" s="71">
        <v>430</v>
      </c>
      <c r="C431" s="24" t="s">
        <v>465</v>
      </c>
      <c r="D431" s="1">
        <v>100</v>
      </c>
      <c r="E431" s="1">
        <v>5</v>
      </c>
      <c r="F431" s="1">
        <v>30</v>
      </c>
      <c r="G431" s="14">
        <v>1</v>
      </c>
      <c r="H431" s="4">
        <v>837</v>
      </c>
      <c r="I431" s="1">
        <v>837</v>
      </c>
      <c r="J431" s="30">
        <v>0</v>
      </c>
      <c r="K431" s="67">
        <v>0.22381380200386</v>
      </c>
      <c r="L431" s="26"/>
    </row>
    <row r="432" spans="2:12" x14ac:dyDescent="0.35">
      <c r="B432" s="71">
        <v>431</v>
      </c>
      <c r="C432" s="24" t="s">
        <v>466</v>
      </c>
      <c r="D432" s="1">
        <v>100</v>
      </c>
      <c r="E432" s="1">
        <v>5</v>
      </c>
      <c r="F432" s="1">
        <v>30</v>
      </c>
      <c r="G432" s="14">
        <v>2</v>
      </c>
      <c r="H432" s="4">
        <v>1064</v>
      </c>
      <c r="I432" s="1">
        <v>1064</v>
      </c>
      <c r="J432" s="30">
        <v>0</v>
      </c>
      <c r="K432" s="67">
        <v>0.14173420146107599</v>
      </c>
      <c r="L432" s="26"/>
    </row>
    <row r="433" spans="2:15" x14ac:dyDescent="0.35">
      <c r="B433" s="71">
        <v>432</v>
      </c>
      <c r="C433" s="24" t="s">
        <v>467</v>
      </c>
      <c r="D433" s="1">
        <v>100</v>
      </c>
      <c r="E433" s="1">
        <v>5</v>
      </c>
      <c r="F433" s="1">
        <v>30</v>
      </c>
      <c r="G433" s="14">
        <v>2</v>
      </c>
      <c r="H433" s="4">
        <v>1009</v>
      </c>
      <c r="I433" s="1">
        <v>1009</v>
      </c>
      <c r="J433" s="30">
        <v>0</v>
      </c>
      <c r="K433" s="67">
        <v>0.21362331323325601</v>
      </c>
      <c r="L433" s="26"/>
    </row>
    <row r="434" spans="2:15" x14ac:dyDescent="0.35">
      <c r="B434" s="71">
        <v>433</v>
      </c>
      <c r="C434" s="24" t="s">
        <v>468</v>
      </c>
      <c r="D434" s="1">
        <v>100</v>
      </c>
      <c r="E434" s="1">
        <v>5</v>
      </c>
      <c r="F434" s="1">
        <v>30</v>
      </c>
      <c r="G434" s="14">
        <v>2</v>
      </c>
      <c r="H434" s="4">
        <v>964</v>
      </c>
      <c r="I434" s="1">
        <v>964</v>
      </c>
      <c r="J434" s="30">
        <v>0</v>
      </c>
      <c r="K434" s="67">
        <v>0.34707175567746101</v>
      </c>
      <c r="L434" s="26"/>
    </row>
    <row r="435" spans="2:15" x14ac:dyDescent="0.35">
      <c r="B435" s="71">
        <v>434</v>
      </c>
      <c r="C435" s="24" t="s">
        <v>469</v>
      </c>
      <c r="D435" s="1">
        <v>100</v>
      </c>
      <c r="E435" s="1">
        <v>5</v>
      </c>
      <c r="F435" s="1">
        <v>30</v>
      </c>
      <c r="G435" s="14">
        <v>2</v>
      </c>
      <c r="H435" s="4">
        <v>1051</v>
      </c>
      <c r="I435" s="1">
        <v>1051</v>
      </c>
      <c r="J435" s="30">
        <v>0</v>
      </c>
      <c r="K435" s="67">
        <v>0.155383415520191</v>
      </c>
      <c r="L435" s="26"/>
    </row>
    <row r="436" spans="2:15" x14ac:dyDescent="0.35">
      <c r="B436" s="71">
        <v>435</v>
      </c>
      <c r="C436" s="24" t="s">
        <v>470</v>
      </c>
      <c r="D436" s="1">
        <v>100</v>
      </c>
      <c r="E436" s="1">
        <v>5</v>
      </c>
      <c r="F436" s="1">
        <v>30</v>
      </c>
      <c r="G436" s="14">
        <v>2</v>
      </c>
      <c r="H436" s="4">
        <v>1033</v>
      </c>
      <c r="I436" s="1">
        <v>1033</v>
      </c>
      <c r="J436" s="30">
        <v>0</v>
      </c>
      <c r="K436" s="67">
        <v>0.15443938411772201</v>
      </c>
      <c r="L436" s="26"/>
    </row>
    <row r="437" spans="2:15" x14ac:dyDescent="0.35">
      <c r="B437" s="71">
        <v>436</v>
      </c>
      <c r="C437" s="24" t="s">
        <v>471</v>
      </c>
      <c r="D437" s="1">
        <v>100</v>
      </c>
      <c r="E437" s="1">
        <v>5</v>
      </c>
      <c r="F437" s="1">
        <v>30</v>
      </c>
      <c r="G437" s="14">
        <v>2</v>
      </c>
      <c r="H437" s="4">
        <v>928</v>
      </c>
      <c r="I437" s="1">
        <v>928</v>
      </c>
      <c r="J437" s="30">
        <v>0</v>
      </c>
      <c r="K437" s="67">
        <v>0.15533517114817999</v>
      </c>
      <c r="L437" s="26"/>
    </row>
    <row r="438" spans="2:15" x14ac:dyDescent="0.35">
      <c r="B438" s="71">
        <v>437</v>
      </c>
      <c r="C438" s="24" t="s">
        <v>472</v>
      </c>
      <c r="D438" s="1">
        <v>100</v>
      </c>
      <c r="E438" s="1">
        <v>5</v>
      </c>
      <c r="F438" s="1">
        <v>30</v>
      </c>
      <c r="G438" s="14">
        <v>2</v>
      </c>
      <c r="H438" s="4">
        <v>1037</v>
      </c>
      <c r="I438" s="1">
        <v>1037</v>
      </c>
      <c r="J438" s="30">
        <v>0</v>
      </c>
      <c r="K438" s="67">
        <v>0.132207395508885</v>
      </c>
      <c r="L438" s="26"/>
    </row>
    <row r="439" spans="2:15" x14ac:dyDescent="0.35">
      <c r="B439" s="71">
        <v>438</v>
      </c>
      <c r="C439" s="24" t="s">
        <v>473</v>
      </c>
      <c r="D439" s="1">
        <v>100</v>
      </c>
      <c r="E439" s="1">
        <v>5</v>
      </c>
      <c r="F439" s="1">
        <v>30</v>
      </c>
      <c r="G439" s="14">
        <v>2</v>
      </c>
      <c r="H439" s="4">
        <v>1095</v>
      </c>
      <c r="I439" s="1">
        <v>1095</v>
      </c>
      <c r="J439" s="30">
        <v>0</v>
      </c>
      <c r="K439" s="67">
        <v>0.16926572471856999</v>
      </c>
      <c r="L439" s="26"/>
    </row>
    <row r="440" spans="2:15" x14ac:dyDescent="0.35">
      <c r="B440" s="71">
        <v>439</v>
      </c>
      <c r="C440" s="24" t="s">
        <v>474</v>
      </c>
      <c r="D440" s="1">
        <v>100</v>
      </c>
      <c r="E440" s="1">
        <v>5</v>
      </c>
      <c r="F440" s="1">
        <v>30</v>
      </c>
      <c r="G440" s="14">
        <v>2</v>
      </c>
      <c r="H440" s="4">
        <v>1068</v>
      </c>
      <c r="I440" s="1">
        <v>1068</v>
      </c>
      <c r="J440" s="30">
        <v>0</v>
      </c>
      <c r="K440" s="67">
        <v>0.127821119502186</v>
      </c>
      <c r="L440" s="26"/>
    </row>
    <row r="441" spans="2:15" x14ac:dyDescent="0.35">
      <c r="B441" s="71">
        <v>440</v>
      </c>
      <c r="C441" s="24" t="s">
        <v>475</v>
      </c>
      <c r="D441" s="1">
        <v>100</v>
      </c>
      <c r="E441" s="1">
        <v>5</v>
      </c>
      <c r="F441" s="1">
        <v>30</v>
      </c>
      <c r="G441" s="14">
        <v>2</v>
      </c>
      <c r="H441" s="4">
        <v>993</v>
      </c>
      <c r="I441" s="1">
        <v>993</v>
      </c>
      <c r="J441" s="30">
        <v>0</v>
      </c>
      <c r="K441" s="67">
        <v>0.19317280873656201</v>
      </c>
      <c r="L441" s="26"/>
    </row>
    <row r="442" spans="2:15" x14ac:dyDescent="0.35">
      <c r="B442" s="71">
        <v>441</v>
      </c>
      <c r="C442" s="24" t="s">
        <v>476</v>
      </c>
      <c r="D442" s="1">
        <v>100</v>
      </c>
      <c r="E442" s="1">
        <v>5</v>
      </c>
      <c r="F442" s="1">
        <v>30</v>
      </c>
      <c r="G442" s="14">
        <v>4</v>
      </c>
      <c r="H442" s="4">
        <v>1292</v>
      </c>
      <c r="I442" s="1">
        <v>1292</v>
      </c>
      <c r="J442" s="30">
        <v>0</v>
      </c>
      <c r="K442" s="67">
        <v>0.17630633339285801</v>
      </c>
      <c r="L442" s="26"/>
    </row>
    <row r="443" spans="2:15" x14ac:dyDescent="0.35">
      <c r="B443" s="71">
        <v>442</v>
      </c>
      <c r="C443" s="24" t="s">
        <v>477</v>
      </c>
      <c r="D443" s="1">
        <v>100</v>
      </c>
      <c r="E443" s="1">
        <v>5</v>
      </c>
      <c r="F443" s="1">
        <v>30</v>
      </c>
      <c r="G443" s="14">
        <v>4</v>
      </c>
      <c r="H443" s="4">
        <v>1261</v>
      </c>
      <c r="I443" s="1">
        <v>1261</v>
      </c>
      <c r="J443" s="30">
        <v>0</v>
      </c>
      <c r="K443" s="67">
        <v>0.27752850763499698</v>
      </c>
      <c r="L443" s="26"/>
    </row>
    <row r="444" spans="2:15" x14ac:dyDescent="0.35">
      <c r="B444" s="71">
        <v>443</v>
      </c>
      <c r="C444" s="24" t="s">
        <v>478</v>
      </c>
      <c r="D444" s="1">
        <v>100</v>
      </c>
      <c r="E444" s="1">
        <v>5</v>
      </c>
      <c r="F444" s="1">
        <v>30</v>
      </c>
      <c r="G444" s="14">
        <v>4</v>
      </c>
      <c r="H444" s="4">
        <v>1228</v>
      </c>
      <c r="I444" s="1">
        <v>1228</v>
      </c>
      <c r="J444" s="30">
        <v>0</v>
      </c>
      <c r="K444" s="67">
        <v>0.202699204906821</v>
      </c>
      <c r="L444" s="26"/>
    </row>
    <row r="445" spans="2:15" x14ac:dyDescent="0.35">
      <c r="B445" s="71">
        <v>444</v>
      </c>
      <c r="C445" s="24" t="s">
        <v>479</v>
      </c>
      <c r="D445" s="1">
        <v>100</v>
      </c>
      <c r="E445" s="1">
        <v>5</v>
      </c>
      <c r="F445" s="1">
        <v>30</v>
      </c>
      <c r="G445" s="14">
        <v>4</v>
      </c>
      <c r="H445" s="4">
        <v>1375</v>
      </c>
      <c r="I445" s="1">
        <v>1375</v>
      </c>
      <c r="J445" s="30">
        <v>0</v>
      </c>
      <c r="K445" s="67">
        <v>0.189744427800178</v>
      </c>
      <c r="L445" s="26"/>
    </row>
    <row r="446" spans="2:15" x14ac:dyDescent="0.35">
      <c r="B446" s="71">
        <v>445</v>
      </c>
      <c r="C446" s="24" t="s">
        <v>480</v>
      </c>
      <c r="D446" s="1">
        <v>100</v>
      </c>
      <c r="E446" s="1">
        <v>5</v>
      </c>
      <c r="F446" s="1">
        <v>30</v>
      </c>
      <c r="G446" s="14">
        <v>4</v>
      </c>
      <c r="H446" s="4">
        <v>1345</v>
      </c>
      <c r="I446" s="1">
        <v>1345</v>
      </c>
      <c r="J446" s="30">
        <v>0</v>
      </c>
      <c r="K446" s="67">
        <v>0.237051356583833</v>
      </c>
      <c r="L446" s="26"/>
    </row>
    <row r="447" spans="2:15" ht="15" thickBot="1" x14ac:dyDescent="0.4">
      <c r="B447" s="71">
        <v>446</v>
      </c>
      <c r="C447" s="24" t="s">
        <v>481</v>
      </c>
      <c r="D447" s="1">
        <v>100</v>
      </c>
      <c r="E447" s="1">
        <v>5</v>
      </c>
      <c r="F447" s="1">
        <v>30</v>
      </c>
      <c r="G447" s="14">
        <v>4</v>
      </c>
      <c r="H447" s="4">
        <v>1168</v>
      </c>
      <c r="I447" s="1">
        <v>1168</v>
      </c>
      <c r="J447" s="30">
        <v>0</v>
      </c>
      <c r="K447" s="67">
        <v>0.163842933252453</v>
      </c>
      <c r="L447" s="26"/>
    </row>
    <row r="448" spans="2:15" ht="16" thickBot="1" x14ac:dyDescent="0.4">
      <c r="B448" s="71">
        <v>447</v>
      </c>
      <c r="C448" s="24" t="s">
        <v>482</v>
      </c>
      <c r="D448" s="1">
        <v>100</v>
      </c>
      <c r="E448" s="1">
        <v>5</v>
      </c>
      <c r="F448" s="1">
        <v>30</v>
      </c>
      <c r="G448" s="14">
        <v>4</v>
      </c>
      <c r="H448" s="4">
        <v>1301</v>
      </c>
      <c r="I448" s="1">
        <v>1301</v>
      </c>
      <c r="J448" s="30">
        <v>0</v>
      </c>
      <c r="K448" s="67">
        <v>0.183268547058105</v>
      </c>
      <c r="L448" s="26"/>
      <c r="M448" s="17" t="s">
        <v>191</v>
      </c>
      <c r="N448" s="18" t="s">
        <v>192</v>
      </c>
      <c r="O448" s="20" t="s">
        <v>193</v>
      </c>
    </row>
    <row r="449" spans="2:15" ht="19" thickBot="1" x14ac:dyDescent="0.5">
      <c r="B449" s="71">
        <v>448</v>
      </c>
      <c r="C449" s="24" t="s">
        <v>483</v>
      </c>
      <c r="D449" s="1">
        <v>100</v>
      </c>
      <c r="E449" s="1">
        <v>5</v>
      </c>
      <c r="F449" s="1">
        <v>30</v>
      </c>
      <c r="G449" s="14">
        <v>4</v>
      </c>
      <c r="H449" s="4">
        <v>1371</v>
      </c>
      <c r="I449" s="1">
        <v>1371</v>
      </c>
      <c r="J449" s="30">
        <v>0</v>
      </c>
      <c r="K449" s="67">
        <v>0.17642540857195799</v>
      </c>
      <c r="L449" s="26"/>
      <c r="M449" s="7">
        <f>COUNTIF(J362:J451,"=0")</f>
        <v>90</v>
      </c>
      <c r="N449" s="29">
        <f>AVERAGE(J362:J451)</f>
        <v>0</v>
      </c>
      <c r="O449" s="111">
        <f>AVERAGE(K362:K451)</f>
        <v>0.15282711968239779</v>
      </c>
    </row>
    <row r="450" spans="2:15" ht="19" thickBot="1" x14ac:dyDescent="0.5">
      <c r="B450" s="71">
        <v>449</v>
      </c>
      <c r="C450" s="24" t="s">
        <v>484</v>
      </c>
      <c r="D450" s="1">
        <v>100</v>
      </c>
      <c r="E450" s="1">
        <v>5</v>
      </c>
      <c r="F450" s="1">
        <v>30</v>
      </c>
      <c r="G450" s="14">
        <v>4</v>
      </c>
      <c r="H450" s="4">
        <v>1272</v>
      </c>
      <c r="I450" s="1">
        <v>1272</v>
      </c>
      <c r="J450" s="30">
        <v>0</v>
      </c>
      <c r="K450" s="67">
        <v>0.19422248378396001</v>
      </c>
      <c r="L450" s="26"/>
      <c r="M450" s="7"/>
      <c r="N450" s="29" t="e">
        <f>AVERAGEIF(J362:J451,"&gt;0")</f>
        <v>#DIV/0!</v>
      </c>
      <c r="O450" s="112">
        <f>AVERAGEIF(J362:J451,"=0",K362:K451)</f>
        <v>0.15282711968239779</v>
      </c>
    </row>
    <row r="451" spans="2:15" ht="19" thickBot="1" x14ac:dyDescent="0.5">
      <c r="B451" s="71">
        <v>450</v>
      </c>
      <c r="C451" s="25" t="s">
        <v>485</v>
      </c>
      <c r="D451" s="15">
        <v>100</v>
      </c>
      <c r="E451" s="15">
        <v>5</v>
      </c>
      <c r="F451" s="15">
        <v>30</v>
      </c>
      <c r="G451" s="16">
        <v>4</v>
      </c>
      <c r="H451" s="6">
        <v>1305</v>
      </c>
      <c r="I451" s="15">
        <v>1305</v>
      </c>
      <c r="J451" s="57">
        <v>0</v>
      </c>
      <c r="K451" s="68">
        <v>0.186162395402789</v>
      </c>
      <c r="L451" s="26"/>
      <c r="M451" s="92" t="s">
        <v>197</v>
      </c>
      <c r="N451" s="93">
        <f>MAX(J362:J451)</f>
        <v>0</v>
      </c>
      <c r="O451" s="113"/>
    </row>
    <row r="452" spans="2:15" x14ac:dyDescent="0.35">
      <c r="B452" s="71">
        <v>451</v>
      </c>
      <c r="C452" s="24" t="s">
        <v>486</v>
      </c>
      <c r="D452" s="12">
        <v>100</v>
      </c>
      <c r="E452" s="12">
        <v>10</v>
      </c>
      <c r="F452" s="12">
        <v>10</v>
      </c>
      <c r="G452" s="13">
        <v>1</v>
      </c>
      <c r="H452" s="5">
        <v>162</v>
      </c>
      <c r="I452" s="12">
        <v>162</v>
      </c>
      <c r="J452" s="58">
        <v>0</v>
      </c>
      <c r="K452" s="66">
        <v>0.53537699393927995</v>
      </c>
      <c r="L452" s="26"/>
    </row>
    <row r="453" spans="2:15" x14ac:dyDescent="0.35">
      <c r="B453" s="71">
        <v>452</v>
      </c>
      <c r="C453" s="24" t="s">
        <v>487</v>
      </c>
      <c r="D453" s="1">
        <v>100</v>
      </c>
      <c r="E453" s="1">
        <v>10</v>
      </c>
      <c r="F453" s="1">
        <v>10</v>
      </c>
      <c r="G453" s="14">
        <v>1</v>
      </c>
      <c r="H453" s="4">
        <v>155</v>
      </c>
      <c r="I453" s="1">
        <v>155</v>
      </c>
      <c r="J453" s="30">
        <v>0</v>
      </c>
      <c r="K453" s="67">
        <v>0.21390583366155599</v>
      </c>
      <c r="L453" s="26"/>
    </row>
    <row r="454" spans="2:15" x14ac:dyDescent="0.35">
      <c r="B454" s="71">
        <v>453</v>
      </c>
      <c r="C454" s="24" t="s">
        <v>488</v>
      </c>
      <c r="D454" s="1">
        <v>100</v>
      </c>
      <c r="E454" s="1">
        <v>10</v>
      </c>
      <c r="F454" s="1">
        <v>10</v>
      </c>
      <c r="G454" s="14">
        <v>1</v>
      </c>
      <c r="H454" s="4">
        <v>149</v>
      </c>
      <c r="I454" s="1">
        <v>149</v>
      </c>
      <c r="J454" s="30">
        <v>0</v>
      </c>
      <c r="K454" s="67">
        <v>0.150122169405221</v>
      </c>
      <c r="L454" s="26"/>
    </row>
    <row r="455" spans="2:15" x14ac:dyDescent="0.35">
      <c r="B455" s="71">
        <v>454</v>
      </c>
      <c r="C455" s="24" t="s">
        <v>489</v>
      </c>
      <c r="D455" s="1">
        <v>100</v>
      </c>
      <c r="E455" s="1">
        <v>10</v>
      </c>
      <c r="F455" s="1">
        <v>10</v>
      </c>
      <c r="G455" s="14">
        <v>1</v>
      </c>
      <c r="H455" s="4">
        <v>135</v>
      </c>
      <c r="I455" s="1">
        <v>135</v>
      </c>
      <c r="J455" s="30">
        <v>0</v>
      </c>
      <c r="K455" s="67">
        <v>0.25588914938271001</v>
      </c>
      <c r="L455" s="26"/>
    </row>
    <row r="456" spans="2:15" x14ac:dyDescent="0.35">
      <c r="B456" s="71">
        <v>455</v>
      </c>
      <c r="C456" s="24" t="s">
        <v>490</v>
      </c>
      <c r="D456" s="1">
        <v>100</v>
      </c>
      <c r="E456" s="1">
        <v>10</v>
      </c>
      <c r="F456" s="1">
        <v>10</v>
      </c>
      <c r="G456" s="14">
        <v>1</v>
      </c>
      <c r="H456" s="4">
        <v>147</v>
      </c>
      <c r="I456" s="1">
        <v>147</v>
      </c>
      <c r="J456" s="30">
        <v>0</v>
      </c>
      <c r="K456" s="67">
        <v>0.217340737581253</v>
      </c>
      <c r="L456" s="26"/>
    </row>
    <row r="457" spans="2:15" x14ac:dyDescent="0.35">
      <c r="B457" s="71">
        <v>456</v>
      </c>
      <c r="C457" s="24" t="s">
        <v>491</v>
      </c>
      <c r="D457" s="1">
        <v>100</v>
      </c>
      <c r="E457" s="1">
        <v>10</v>
      </c>
      <c r="F457" s="1">
        <v>10</v>
      </c>
      <c r="G457" s="14">
        <v>1</v>
      </c>
      <c r="H457" s="4">
        <v>132</v>
      </c>
      <c r="I457" s="1">
        <v>132</v>
      </c>
      <c r="J457" s="30">
        <v>0</v>
      </c>
      <c r="K457" s="67">
        <v>0.173925461247563</v>
      </c>
      <c r="L457" s="26"/>
    </row>
    <row r="458" spans="2:15" x14ac:dyDescent="0.35">
      <c r="B458" s="71">
        <v>457</v>
      </c>
      <c r="C458" s="24" t="s">
        <v>492</v>
      </c>
      <c r="D458" s="1">
        <v>100</v>
      </c>
      <c r="E458" s="1">
        <v>10</v>
      </c>
      <c r="F458" s="1">
        <v>10</v>
      </c>
      <c r="G458" s="14">
        <v>1</v>
      </c>
      <c r="H458" s="4">
        <v>141</v>
      </c>
      <c r="I458" s="1">
        <v>141</v>
      </c>
      <c r="J458" s="30">
        <v>0</v>
      </c>
      <c r="K458" s="67">
        <v>0.28916689939796902</v>
      </c>
      <c r="L458" s="26"/>
    </row>
    <row r="459" spans="2:15" x14ac:dyDescent="0.35">
      <c r="B459" s="71">
        <v>458</v>
      </c>
      <c r="C459" s="24" t="s">
        <v>493</v>
      </c>
      <c r="D459" s="1">
        <v>100</v>
      </c>
      <c r="E459" s="1">
        <v>10</v>
      </c>
      <c r="F459" s="1">
        <v>10</v>
      </c>
      <c r="G459" s="14">
        <v>1</v>
      </c>
      <c r="H459" s="4">
        <v>137</v>
      </c>
      <c r="I459" s="1">
        <v>137</v>
      </c>
      <c r="J459" s="30">
        <v>0</v>
      </c>
      <c r="K459" s="67">
        <v>0.183795781806111</v>
      </c>
      <c r="L459" s="26"/>
    </row>
    <row r="460" spans="2:15" x14ac:dyDescent="0.35">
      <c r="B460" s="71">
        <v>459</v>
      </c>
      <c r="C460" s="24" t="s">
        <v>494</v>
      </c>
      <c r="D460" s="1">
        <v>100</v>
      </c>
      <c r="E460" s="1">
        <v>10</v>
      </c>
      <c r="F460" s="1">
        <v>10</v>
      </c>
      <c r="G460" s="14">
        <v>1</v>
      </c>
      <c r="H460" s="4">
        <v>159</v>
      </c>
      <c r="I460" s="1">
        <v>159</v>
      </c>
      <c r="J460" s="30">
        <v>0</v>
      </c>
      <c r="K460" s="67">
        <v>0.29610995203256602</v>
      </c>
      <c r="L460" s="26"/>
    </row>
    <row r="461" spans="2:15" x14ac:dyDescent="0.35">
      <c r="B461" s="71">
        <v>460</v>
      </c>
      <c r="C461" s="24" t="s">
        <v>495</v>
      </c>
      <c r="D461" s="1">
        <v>100</v>
      </c>
      <c r="E461" s="1">
        <v>10</v>
      </c>
      <c r="F461" s="1">
        <v>10</v>
      </c>
      <c r="G461" s="14">
        <v>1</v>
      </c>
      <c r="H461" s="4">
        <v>128</v>
      </c>
      <c r="I461" s="1">
        <v>128</v>
      </c>
      <c r="J461" s="30">
        <v>0</v>
      </c>
      <c r="K461" s="67">
        <v>0.29264505021274001</v>
      </c>
      <c r="L461" s="26"/>
    </row>
    <row r="462" spans="2:15" x14ac:dyDescent="0.35">
      <c r="B462" s="71">
        <v>461</v>
      </c>
      <c r="C462" s="24" t="s">
        <v>496</v>
      </c>
      <c r="D462" s="1">
        <v>100</v>
      </c>
      <c r="E462" s="1">
        <v>10</v>
      </c>
      <c r="F462" s="1">
        <v>10</v>
      </c>
      <c r="G462" s="14">
        <v>2</v>
      </c>
      <c r="H462" s="4">
        <v>240</v>
      </c>
      <c r="I462" s="1">
        <v>240</v>
      </c>
      <c r="J462" s="30">
        <v>0</v>
      </c>
      <c r="K462" s="67">
        <v>0.30998499132692803</v>
      </c>
      <c r="L462" s="26"/>
    </row>
    <row r="463" spans="2:15" x14ac:dyDescent="0.35">
      <c r="B463" s="71">
        <v>462</v>
      </c>
      <c r="C463" s="24" t="s">
        <v>497</v>
      </c>
      <c r="D463" s="1">
        <v>100</v>
      </c>
      <c r="E463" s="1">
        <v>10</v>
      </c>
      <c r="F463" s="1">
        <v>10</v>
      </c>
      <c r="G463" s="14">
        <v>2</v>
      </c>
      <c r="H463" s="4">
        <v>233</v>
      </c>
      <c r="I463" s="1">
        <v>233</v>
      </c>
      <c r="J463" s="30">
        <v>0</v>
      </c>
      <c r="K463" s="67">
        <v>0.56525779142975796</v>
      </c>
      <c r="L463" s="26"/>
    </row>
    <row r="464" spans="2:15" x14ac:dyDescent="0.35">
      <c r="B464" s="71">
        <v>463</v>
      </c>
      <c r="C464" s="24" t="s">
        <v>498</v>
      </c>
      <c r="D464" s="1">
        <v>100</v>
      </c>
      <c r="E464" s="1">
        <v>10</v>
      </c>
      <c r="F464" s="1">
        <v>10</v>
      </c>
      <c r="G464" s="14">
        <v>2</v>
      </c>
      <c r="H464" s="4">
        <v>221</v>
      </c>
      <c r="I464" s="1">
        <v>221</v>
      </c>
      <c r="J464" s="30">
        <v>0</v>
      </c>
      <c r="K464" s="67">
        <v>0.26460395008325499</v>
      </c>
      <c r="L464" s="26"/>
    </row>
    <row r="465" spans="2:12" x14ac:dyDescent="0.35">
      <c r="B465" s="71">
        <v>464</v>
      </c>
      <c r="C465" s="24" t="s">
        <v>499</v>
      </c>
      <c r="D465" s="1">
        <v>100</v>
      </c>
      <c r="E465" s="1">
        <v>10</v>
      </c>
      <c r="F465" s="1">
        <v>10</v>
      </c>
      <c r="G465" s="14">
        <v>2</v>
      </c>
      <c r="H465" s="4">
        <v>219</v>
      </c>
      <c r="I465" s="1">
        <v>219</v>
      </c>
      <c r="J465" s="30">
        <v>0</v>
      </c>
      <c r="K465" s="67">
        <v>0.42250897176563701</v>
      </c>
      <c r="L465" s="26"/>
    </row>
    <row r="466" spans="2:12" x14ac:dyDescent="0.35">
      <c r="B466" s="71">
        <v>465</v>
      </c>
      <c r="C466" s="24" t="s">
        <v>500</v>
      </c>
      <c r="D466" s="1">
        <v>100</v>
      </c>
      <c r="E466" s="1">
        <v>10</v>
      </c>
      <c r="F466" s="1">
        <v>10</v>
      </c>
      <c r="G466" s="14">
        <v>2</v>
      </c>
      <c r="H466" s="4">
        <v>219</v>
      </c>
      <c r="I466" s="1">
        <v>219</v>
      </c>
      <c r="J466" s="30">
        <v>0</v>
      </c>
      <c r="K466" s="67">
        <v>0.32442080788314298</v>
      </c>
      <c r="L466" s="26"/>
    </row>
    <row r="467" spans="2:12" x14ac:dyDescent="0.35">
      <c r="B467" s="71">
        <v>466</v>
      </c>
      <c r="C467" s="24" t="s">
        <v>501</v>
      </c>
      <c r="D467" s="1">
        <v>100</v>
      </c>
      <c r="E467" s="1">
        <v>10</v>
      </c>
      <c r="F467" s="1">
        <v>10</v>
      </c>
      <c r="G467" s="14">
        <v>2</v>
      </c>
      <c r="H467" s="4">
        <v>210</v>
      </c>
      <c r="I467" s="1">
        <v>210</v>
      </c>
      <c r="J467" s="30">
        <v>0</v>
      </c>
      <c r="K467" s="67">
        <v>0.28676585666835303</v>
      </c>
      <c r="L467" s="26"/>
    </row>
    <row r="468" spans="2:12" x14ac:dyDescent="0.35">
      <c r="B468" s="71">
        <v>467</v>
      </c>
      <c r="C468" s="24" t="s">
        <v>502</v>
      </c>
      <c r="D468" s="1">
        <v>100</v>
      </c>
      <c r="E468" s="1">
        <v>10</v>
      </c>
      <c r="F468" s="1">
        <v>10</v>
      </c>
      <c r="G468" s="14">
        <v>2</v>
      </c>
      <c r="H468" s="4">
        <v>219</v>
      </c>
      <c r="I468" s="1">
        <v>219</v>
      </c>
      <c r="J468" s="30">
        <v>0</v>
      </c>
      <c r="K468" s="67">
        <v>0.47957149893045398</v>
      </c>
      <c r="L468" s="26"/>
    </row>
    <row r="469" spans="2:12" x14ac:dyDescent="0.35">
      <c r="B469" s="71">
        <v>468</v>
      </c>
      <c r="C469" s="24" t="s">
        <v>503</v>
      </c>
      <c r="D469" s="1">
        <v>100</v>
      </c>
      <c r="E469" s="1">
        <v>10</v>
      </c>
      <c r="F469" s="1">
        <v>10</v>
      </c>
      <c r="G469" s="14">
        <v>2</v>
      </c>
      <c r="H469" s="4">
        <v>215</v>
      </c>
      <c r="I469" s="1">
        <v>215</v>
      </c>
      <c r="J469" s="30">
        <v>0</v>
      </c>
      <c r="K469" s="67">
        <v>0.25084513425826999</v>
      </c>
      <c r="L469" s="26"/>
    </row>
    <row r="470" spans="2:12" x14ac:dyDescent="0.35">
      <c r="B470" s="71">
        <v>469</v>
      </c>
      <c r="C470" s="24" t="s">
        <v>504</v>
      </c>
      <c r="D470" s="1">
        <v>100</v>
      </c>
      <c r="E470" s="1">
        <v>10</v>
      </c>
      <c r="F470" s="1">
        <v>10</v>
      </c>
      <c r="G470" s="14">
        <v>2</v>
      </c>
      <c r="H470" s="4">
        <v>249</v>
      </c>
      <c r="I470" s="1">
        <v>249</v>
      </c>
      <c r="J470" s="30">
        <v>0</v>
      </c>
      <c r="K470" s="67">
        <v>0.33338920585811099</v>
      </c>
      <c r="L470" s="26"/>
    </row>
    <row r="471" spans="2:12" x14ac:dyDescent="0.35">
      <c r="B471" s="71">
        <v>470</v>
      </c>
      <c r="C471" s="24" t="s">
        <v>505</v>
      </c>
      <c r="D471" s="1">
        <v>100</v>
      </c>
      <c r="E471" s="1">
        <v>10</v>
      </c>
      <c r="F471" s="1">
        <v>10</v>
      </c>
      <c r="G471" s="14">
        <v>2</v>
      </c>
      <c r="H471" s="4">
        <v>218</v>
      </c>
      <c r="I471" s="1">
        <v>218</v>
      </c>
      <c r="J471" s="30">
        <v>0</v>
      </c>
      <c r="K471" s="67">
        <v>0.209844850003719</v>
      </c>
      <c r="L471" s="26"/>
    </row>
    <row r="472" spans="2:12" x14ac:dyDescent="0.35">
      <c r="B472" s="71">
        <v>471</v>
      </c>
      <c r="C472" s="24" t="s">
        <v>506</v>
      </c>
      <c r="D472" s="1">
        <v>100</v>
      </c>
      <c r="E472" s="1">
        <v>10</v>
      </c>
      <c r="F472" s="1">
        <v>10</v>
      </c>
      <c r="G472" s="14">
        <v>4</v>
      </c>
      <c r="H472" s="4">
        <v>348</v>
      </c>
      <c r="I472" s="1">
        <v>348</v>
      </c>
      <c r="J472" s="30">
        <v>0</v>
      </c>
      <c r="K472" s="67">
        <v>0.40611750632524402</v>
      </c>
      <c r="L472" s="26"/>
    </row>
    <row r="473" spans="2:12" x14ac:dyDescent="0.35">
      <c r="B473" s="71">
        <v>472</v>
      </c>
      <c r="C473" s="24" t="s">
        <v>507</v>
      </c>
      <c r="D473" s="1">
        <v>100</v>
      </c>
      <c r="E473" s="1">
        <v>10</v>
      </c>
      <c r="F473" s="1">
        <v>10</v>
      </c>
      <c r="G473" s="14">
        <v>4</v>
      </c>
      <c r="H473" s="4">
        <v>335</v>
      </c>
      <c r="I473" s="1">
        <v>335</v>
      </c>
      <c r="J473" s="30">
        <v>0</v>
      </c>
      <c r="K473" s="67">
        <v>0.40463289059698498</v>
      </c>
      <c r="L473" s="26"/>
    </row>
    <row r="474" spans="2:12" x14ac:dyDescent="0.35">
      <c r="B474" s="71">
        <v>473</v>
      </c>
      <c r="C474" s="24" t="s">
        <v>508</v>
      </c>
      <c r="D474" s="1">
        <v>100</v>
      </c>
      <c r="E474" s="1">
        <v>10</v>
      </c>
      <c r="F474" s="1">
        <v>10</v>
      </c>
      <c r="G474" s="14">
        <v>4</v>
      </c>
      <c r="H474" s="4">
        <v>371</v>
      </c>
      <c r="I474" s="1">
        <v>371</v>
      </c>
      <c r="J474" s="30">
        <v>0</v>
      </c>
      <c r="K474" s="67">
        <v>0.28744008764624501</v>
      </c>
      <c r="L474" s="26"/>
    </row>
    <row r="475" spans="2:12" x14ac:dyDescent="0.35">
      <c r="B475" s="71">
        <v>474</v>
      </c>
      <c r="C475" s="24" t="s">
        <v>509</v>
      </c>
      <c r="D475" s="1">
        <v>100</v>
      </c>
      <c r="E475" s="1">
        <v>10</v>
      </c>
      <c r="F475" s="1">
        <v>10</v>
      </c>
      <c r="G475" s="14">
        <v>4</v>
      </c>
      <c r="H475" s="4">
        <v>327</v>
      </c>
      <c r="I475" s="1">
        <v>327</v>
      </c>
      <c r="J475" s="30">
        <v>0</v>
      </c>
      <c r="K475" s="67">
        <v>0.39985384047031403</v>
      </c>
      <c r="L475" s="26"/>
    </row>
    <row r="476" spans="2:12" x14ac:dyDescent="0.35">
      <c r="B476" s="71">
        <v>475</v>
      </c>
      <c r="C476" s="24" t="s">
        <v>510</v>
      </c>
      <c r="D476" s="1">
        <v>100</v>
      </c>
      <c r="E476" s="1">
        <v>10</v>
      </c>
      <c r="F476" s="1">
        <v>10</v>
      </c>
      <c r="G476" s="14">
        <v>4</v>
      </c>
      <c r="H476" s="4">
        <v>345</v>
      </c>
      <c r="I476" s="1">
        <v>345</v>
      </c>
      <c r="J476" s="30">
        <v>0</v>
      </c>
      <c r="K476" s="67">
        <v>0.30831582471728303</v>
      </c>
      <c r="L476" s="26"/>
    </row>
    <row r="477" spans="2:12" x14ac:dyDescent="0.35">
      <c r="B477" s="71">
        <v>476</v>
      </c>
      <c r="C477" s="24" t="s">
        <v>511</v>
      </c>
      <c r="D477" s="1">
        <v>100</v>
      </c>
      <c r="E477" s="1">
        <v>10</v>
      </c>
      <c r="F477" s="1">
        <v>10</v>
      </c>
      <c r="G477" s="14">
        <v>4</v>
      </c>
      <c r="H477" s="4">
        <v>336</v>
      </c>
      <c r="I477" s="1">
        <v>336</v>
      </c>
      <c r="J477" s="30">
        <v>0</v>
      </c>
      <c r="K477" s="67">
        <v>0.24398639425635299</v>
      </c>
      <c r="L477" s="26"/>
    </row>
    <row r="478" spans="2:12" x14ac:dyDescent="0.35">
      <c r="B478" s="71">
        <v>477</v>
      </c>
      <c r="C478" s="24" t="s">
        <v>512</v>
      </c>
      <c r="D478" s="1">
        <v>100</v>
      </c>
      <c r="E478" s="1">
        <v>10</v>
      </c>
      <c r="F478" s="1">
        <v>10</v>
      </c>
      <c r="G478" s="14">
        <v>4</v>
      </c>
      <c r="H478" s="4">
        <v>327</v>
      </c>
      <c r="I478" s="1">
        <v>327</v>
      </c>
      <c r="J478" s="30">
        <v>0</v>
      </c>
      <c r="K478" s="67">
        <v>0.291456723585724</v>
      </c>
      <c r="L478" s="26"/>
    </row>
    <row r="479" spans="2:12" x14ac:dyDescent="0.35">
      <c r="B479" s="71">
        <v>478</v>
      </c>
      <c r="C479" s="24" t="s">
        <v>513</v>
      </c>
      <c r="D479" s="1">
        <v>100</v>
      </c>
      <c r="E479" s="1">
        <v>10</v>
      </c>
      <c r="F479" s="1">
        <v>10</v>
      </c>
      <c r="G479" s="14">
        <v>4</v>
      </c>
      <c r="H479" s="4">
        <v>335</v>
      </c>
      <c r="I479" s="1">
        <v>335</v>
      </c>
      <c r="J479" s="30">
        <v>0</v>
      </c>
      <c r="K479" s="67">
        <v>0.27868228219449498</v>
      </c>
      <c r="L479" s="26"/>
    </row>
    <row r="480" spans="2:12" x14ac:dyDescent="0.35">
      <c r="B480" s="71">
        <v>479</v>
      </c>
      <c r="C480" s="24" t="s">
        <v>514</v>
      </c>
      <c r="D480" s="1">
        <v>100</v>
      </c>
      <c r="E480" s="1">
        <v>10</v>
      </c>
      <c r="F480" s="1">
        <v>10</v>
      </c>
      <c r="G480" s="14">
        <v>4</v>
      </c>
      <c r="H480" s="4">
        <v>357</v>
      </c>
      <c r="I480" s="1">
        <v>357</v>
      </c>
      <c r="J480" s="30">
        <v>0</v>
      </c>
      <c r="K480" s="67">
        <v>0.34288307838141902</v>
      </c>
      <c r="L480" s="26"/>
    </row>
    <row r="481" spans="2:12" x14ac:dyDescent="0.35">
      <c r="B481" s="71">
        <v>480</v>
      </c>
      <c r="C481" s="24" t="s">
        <v>515</v>
      </c>
      <c r="D481" s="1">
        <v>100</v>
      </c>
      <c r="E481" s="1">
        <v>10</v>
      </c>
      <c r="F481" s="1">
        <v>10</v>
      </c>
      <c r="G481" s="14">
        <v>4</v>
      </c>
      <c r="H481" s="4">
        <v>368</v>
      </c>
      <c r="I481" s="1">
        <v>368</v>
      </c>
      <c r="J481" s="30">
        <v>0</v>
      </c>
      <c r="K481" s="67">
        <v>0.31464410759508599</v>
      </c>
      <c r="L481" s="26"/>
    </row>
    <row r="482" spans="2:12" x14ac:dyDescent="0.35">
      <c r="B482" s="71">
        <v>481</v>
      </c>
      <c r="C482" s="24" t="s">
        <v>516</v>
      </c>
      <c r="D482" s="1">
        <v>100</v>
      </c>
      <c r="E482" s="1">
        <v>10</v>
      </c>
      <c r="F482" s="1">
        <v>20</v>
      </c>
      <c r="G482" s="14">
        <v>1</v>
      </c>
      <c r="H482" s="4">
        <v>264</v>
      </c>
      <c r="I482" s="1">
        <v>264</v>
      </c>
      <c r="J482" s="30">
        <v>0</v>
      </c>
      <c r="K482" s="67">
        <v>0.31257913820445499</v>
      </c>
      <c r="L482" s="26"/>
    </row>
    <row r="483" spans="2:12" x14ac:dyDescent="0.35">
      <c r="B483" s="71">
        <v>482</v>
      </c>
      <c r="C483" s="24" t="s">
        <v>517</v>
      </c>
      <c r="D483" s="1">
        <v>100</v>
      </c>
      <c r="E483" s="1">
        <v>10</v>
      </c>
      <c r="F483" s="1">
        <v>20</v>
      </c>
      <c r="G483" s="14">
        <v>1</v>
      </c>
      <c r="H483" s="4">
        <v>319</v>
      </c>
      <c r="I483" s="1">
        <v>319</v>
      </c>
      <c r="J483" s="30">
        <v>0</v>
      </c>
      <c r="K483" s="67">
        <v>0.28636818565428201</v>
      </c>
      <c r="L483" s="26"/>
    </row>
    <row r="484" spans="2:12" x14ac:dyDescent="0.35">
      <c r="B484" s="71">
        <v>483</v>
      </c>
      <c r="C484" s="24" t="s">
        <v>518</v>
      </c>
      <c r="D484" s="1">
        <v>100</v>
      </c>
      <c r="E484" s="1">
        <v>10</v>
      </c>
      <c r="F484" s="1">
        <v>20</v>
      </c>
      <c r="G484" s="14">
        <v>1</v>
      </c>
      <c r="H484" s="4">
        <v>299</v>
      </c>
      <c r="I484" s="1">
        <v>299</v>
      </c>
      <c r="J484" s="30">
        <v>0</v>
      </c>
      <c r="K484" s="67">
        <v>0.50887727923691195</v>
      </c>
      <c r="L484" s="26"/>
    </row>
    <row r="485" spans="2:12" x14ac:dyDescent="0.35">
      <c r="B485" s="71">
        <v>484</v>
      </c>
      <c r="C485" s="24" t="s">
        <v>519</v>
      </c>
      <c r="D485" s="1">
        <v>100</v>
      </c>
      <c r="E485" s="1">
        <v>10</v>
      </c>
      <c r="F485" s="1">
        <v>20</v>
      </c>
      <c r="G485" s="14">
        <v>1</v>
      </c>
      <c r="H485" s="4">
        <v>262</v>
      </c>
      <c r="I485" s="1">
        <v>262</v>
      </c>
      <c r="J485" s="30">
        <v>0</v>
      </c>
      <c r="K485" s="67">
        <v>0.252167763188481</v>
      </c>
      <c r="L485" s="26"/>
    </row>
    <row r="486" spans="2:12" x14ac:dyDescent="0.35">
      <c r="B486" s="71">
        <v>485</v>
      </c>
      <c r="C486" s="24" t="s">
        <v>520</v>
      </c>
      <c r="D486" s="1">
        <v>100</v>
      </c>
      <c r="E486" s="1">
        <v>10</v>
      </c>
      <c r="F486" s="1">
        <v>20</v>
      </c>
      <c r="G486" s="14">
        <v>1</v>
      </c>
      <c r="H486" s="4">
        <v>251</v>
      </c>
      <c r="I486" s="1">
        <v>251</v>
      </c>
      <c r="J486" s="30">
        <v>0</v>
      </c>
      <c r="K486" s="67">
        <v>0.30243501067161499</v>
      </c>
      <c r="L486" s="26"/>
    </row>
    <row r="487" spans="2:12" x14ac:dyDescent="0.35">
      <c r="B487" s="71">
        <v>486</v>
      </c>
      <c r="C487" s="24" t="s">
        <v>521</v>
      </c>
      <c r="D487" s="1">
        <v>100</v>
      </c>
      <c r="E487" s="1">
        <v>10</v>
      </c>
      <c r="F487" s="1">
        <v>20</v>
      </c>
      <c r="G487" s="14">
        <v>1</v>
      </c>
      <c r="H487" s="4">
        <v>295</v>
      </c>
      <c r="I487" s="1">
        <v>295</v>
      </c>
      <c r="J487" s="30">
        <v>0</v>
      </c>
      <c r="K487" s="67">
        <v>0.51268722675740697</v>
      </c>
      <c r="L487" s="26"/>
    </row>
    <row r="488" spans="2:12" x14ac:dyDescent="0.35">
      <c r="B488" s="71">
        <v>487</v>
      </c>
      <c r="C488" s="24" t="s">
        <v>522</v>
      </c>
      <c r="D488" s="1">
        <v>100</v>
      </c>
      <c r="E488" s="1">
        <v>10</v>
      </c>
      <c r="F488" s="1">
        <v>20</v>
      </c>
      <c r="G488" s="14">
        <v>1</v>
      </c>
      <c r="H488" s="4">
        <v>262</v>
      </c>
      <c r="I488" s="1">
        <v>262</v>
      </c>
      <c r="J488" s="30">
        <v>0</v>
      </c>
      <c r="K488" s="67">
        <v>0.32716473750769998</v>
      </c>
      <c r="L488" s="26"/>
    </row>
    <row r="489" spans="2:12" x14ac:dyDescent="0.35">
      <c r="B489" s="71">
        <v>488</v>
      </c>
      <c r="C489" s="24" t="s">
        <v>523</v>
      </c>
      <c r="D489" s="1">
        <v>100</v>
      </c>
      <c r="E489" s="1">
        <v>10</v>
      </c>
      <c r="F489" s="1">
        <v>20</v>
      </c>
      <c r="G489" s="14">
        <v>1</v>
      </c>
      <c r="H489" s="4">
        <v>310</v>
      </c>
      <c r="I489" s="1">
        <v>310</v>
      </c>
      <c r="J489" s="30">
        <v>0</v>
      </c>
      <c r="K489" s="67">
        <v>0.259306419640779</v>
      </c>
      <c r="L489" s="26"/>
    </row>
    <row r="490" spans="2:12" x14ac:dyDescent="0.35">
      <c r="B490" s="71">
        <v>489</v>
      </c>
      <c r="C490" s="24" t="s">
        <v>524</v>
      </c>
      <c r="D490" s="1">
        <v>100</v>
      </c>
      <c r="E490" s="1">
        <v>10</v>
      </c>
      <c r="F490" s="1">
        <v>20</v>
      </c>
      <c r="G490" s="14">
        <v>1</v>
      </c>
      <c r="H490" s="4">
        <v>280</v>
      </c>
      <c r="I490" s="1">
        <v>280</v>
      </c>
      <c r="J490" s="30">
        <v>0</v>
      </c>
      <c r="K490" s="67">
        <v>0.34907950647175301</v>
      </c>
      <c r="L490" s="26"/>
    </row>
    <row r="491" spans="2:12" x14ac:dyDescent="0.35">
      <c r="B491" s="71">
        <v>490</v>
      </c>
      <c r="C491" s="24" t="s">
        <v>525</v>
      </c>
      <c r="D491" s="1">
        <v>100</v>
      </c>
      <c r="E491" s="1">
        <v>10</v>
      </c>
      <c r="F491" s="1">
        <v>20</v>
      </c>
      <c r="G491" s="14">
        <v>1</v>
      </c>
      <c r="H491" s="4">
        <v>269</v>
      </c>
      <c r="I491" s="1">
        <v>269</v>
      </c>
      <c r="J491" s="30">
        <v>0</v>
      </c>
      <c r="K491" s="67">
        <v>0.30680923350155298</v>
      </c>
      <c r="L491" s="26"/>
    </row>
    <row r="492" spans="2:12" x14ac:dyDescent="0.35">
      <c r="B492" s="71">
        <v>491</v>
      </c>
      <c r="C492" s="24" t="s">
        <v>526</v>
      </c>
      <c r="D492" s="1">
        <v>100</v>
      </c>
      <c r="E492" s="1">
        <v>10</v>
      </c>
      <c r="F492" s="1">
        <v>20</v>
      </c>
      <c r="G492" s="14">
        <v>2</v>
      </c>
      <c r="H492" s="4">
        <v>336</v>
      </c>
      <c r="I492" s="1">
        <v>336</v>
      </c>
      <c r="J492" s="30">
        <v>0</v>
      </c>
      <c r="K492" s="67">
        <v>0.79531604424118996</v>
      </c>
      <c r="L492" s="26"/>
    </row>
    <row r="493" spans="2:12" x14ac:dyDescent="0.35">
      <c r="B493" s="71">
        <v>492</v>
      </c>
      <c r="C493" s="24" t="s">
        <v>527</v>
      </c>
      <c r="D493" s="1">
        <v>100</v>
      </c>
      <c r="E493" s="1">
        <v>10</v>
      </c>
      <c r="F493" s="1">
        <v>20</v>
      </c>
      <c r="G493" s="14">
        <v>2</v>
      </c>
      <c r="H493" s="4">
        <v>385</v>
      </c>
      <c r="I493" s="1">
        <v>385</v>
      </c>
      <c r="J493" s="30">
        <v>0</v>
      </c>
      <c r="K493" s="67">
        <v>0.39756800048053198</v>
      </c>
      <c r="L493" s="26"/>
    </row>
    <row r="494" spans="2:12" x14ac:dyDescent="0.35">
      <c r="B494" s="71">
        <v>493</v>
      </c>
      <c r="C494" s="24" t="s">
        <v>528</v>
      </c>
      <c r="D494" s="1">
        <v>100</v>
      </c>
      <c r="E494" s="1">
        <v>10</v>
      </c>
      <c r="F494" s="1">
        <v>20</v>
      </c>
      <c r="G494" s="14">
        <v>2</v>
      </c>
      <c r="H494" s="4">
        <v>383</v>
      </c>
      <c r="I494" s="1">
        <v>383</v>
      </c>
      <c r="J494" s="30">
        <v>0</v>
      </c>
      <c r="K494" s="67">
        <v>0.53893585689365797</v>
      </c>
      <c r="L494" s="26"/>
    </row>
    <row r="495" spans="2:12" x14ac:dyDescent="0.35">
      <c r="B495" s="71">
        <v>494</v>
      </c>
      <c r="C495" s="24" t="s">
        <v>529</v>
      </c>
      <c r="D495" s="1">
        <v>100</v>
      </c>
      <c r="E495" s="1">
        <v>10</v>
      </c>
      <c r="F495" s="1">
        <v>20</v>
      </c>
      <c r="G495" s="14">
        <v>2</v>
      </c>
      <c r="H495" s="4">
        <v>334</v>
      </c>
      <c r="I495" s="1">
        <v>334</v>
      </c>
      <c r="J495" s="30">
        <v>0</v>
      </c>
      <c r="K495" s="67">
        <v>0.29456104338169098</v>
      </c>
      <c r="L495" s="26"/>
    </row>
    <row r="496" spans="2:12" x14ac:dyDescent="0.35">
      <c r="B496" s="71">
        <v>495</v>
      </c>
      <c r="C496" s="24" t="s">
        <v>530</v>
      </c>
      <c r="D496" s="1">
        <v>100</v>
      </c>
      <c r="E496" s="1">
        <v>10</v>
      </c>
      <c r="F496" s="1">
        <v>20</v>
      </c>
      <c r="G496" s="14">
        <v>2</v>
      </c>
      <c r="H496" s="4">
        <v>323</v>
      </c>
      <c r="I496" s="1">
        <v>323</v>
      </c>
      <c r="J496" s="30">
        <v>0</v>
      </c>
      <c r="K496" s="67">
        <v>0.33199211210012403</v>
      </c>
      <c r="L496" s="26"/>
    </row>
    <row r="497" spans="2:12" x14ac:dyDescent="0.35">
      <c r="B497" s="71">
        <v>496</v>
      </c>
      <c r="C497" s="24" t="s">
        <v>531</v>
      </c>
      <c r="D497" s="1">
        <v>100</v>
      </c>
      <c r="E497" s="1">
        <v>10</v>
      </c>
      <c r="F497" s="1">
        <v>20</v>
      </c>
      <c r="G497" s="14">
        <v>2</v>
      </c>
      <c r="H497" s="4">
        <v>385</v>
      </c>
      <c r="I497" s="1">
        <v>385</v>
      </c>
      <c r="J497" s="30">
        <v>0</v>
      </c>
      <c r="K497" s="67">
        <v>0.36743356660008403</v>
      </c>
      <c r="L497" s="26"/>
    </row>
    <row r="498" spans="2:12" x14ac:dyDescent="0.35">
      <c r="B498" s="71">
        <v>497</v>
      </c>
      <c r="C498" s="24" t="s">
        <v>532</v>
      </c>
      <c r="D498" s="1">
        <v>100</v>
      </c>
      <c r="E498" s="1">
        <v>10</v>
      </c>
      <c r="F498" s="1">
        <v>20</v>
      </c>
      <c r="G498" s="14">
        <v>2</v>
      </c>
      <c r="H498" s="4">
        <v>322</v>
      </c>
      <c r="I498" s="1">
        <v>322</v>
      </c>
      <c r="J498" s="30">
        <v>0</v>
      </c>
      <c r="K498" s="67">
        <v>0.46240569837391299</v>
      </c>
      <c r="L498" s="26"/>
    </row>
    <row r="499" spans="2:12" x14ac:dyDescent="0.35">
      <c r="B499" s="71">
        <v>498</v>
      </c>
      <c r="C499" s="24" t="s">
        <v>533</v>
      </c>
      <c r="D499" s="1">
        <v>100</v>
      </c>
      <c r="E499" s="1">
        <v>10</v>
      </c>
      <c r="F499" s="1">
        <v>20</v>
      </c>
      <c r="G499" s="14">
        <v>2</v>
      </c>
      <c r="H499" s="4">
        <v>376</v>
      </c>
      <c r="I499" s="1">
        <v>376</v>
      </c>
      <c r="J499" s="30">
        <v>0</v>
      </c>
      <c r="K499" s="67">
        <v>0.48498784564435399</v>
      </c>
      <c r="L499" s="26"/>
    </row>
    <row r="500" spans="2:12" x14ac:dyDescent="0.35">
      <c r="B500" s="71">
        <v>499</v>
      </c>
      <c r="C500" s="24" t="s">
        <v>534</v>
      </c>
      <c r="D500" s="1">
        <v>100</v>
      </c>
      <c r="E500" s="1">
        <v>10</v>
      </c>
      <c r="F500" s="1">
        <v>20</v>
      </c>
      <c r="G500" s="14">
        <v>2</v>
      </c>
      <c r="H500" s="4">
        <v>358</v>
      </c>
      <c r="I500" s="1">
        <v>358</v>
      </c>
      <c r="J500" s="30">
        <v>0</v>
      </c>
      <c r="K500" s="67">
        <v>0.37408209405839399</v>
      </c>
      <c r="L500" s="26"/>
    </row>
    <row r="501" spans="2:12" x14ac:dyDescent="0.35">
      <c r="B501" s="71">
        <v>500</v>
      </c>
      <c r="C501" s="24" t="s">
        <v>535</v>
      </c>
      <c r="D501" s="1">
        <v>100</v>
      </c>
      <c r="E501" s="1">
        <v>10</v>
      </c>
      <c r="F501" s="1">
        <v>20</v>
      </c>
      <c r="G501" s="14">
        <v>2</v>
      </c>
      <c r="H501" s="4">
        <v>335</v>
      </c>
      <c r="I501" s="1">
        <v>335</v>
      </c>
      <c r="J501" s="30">
        <v>0</v>
      </c>
      <c r="K501" s="67">
        <v>0.32948542572557898</v>
      </c>
      <c r="L501" s="26"/>
    </row>
    <row r="502" spans="2:12" x14ac:dyDescent="0.35">
      <c r="B502" s="71">
        <v>501</v>
      </c>
      <c r="C502" s="24" t="s">
        <v>536</v>
      </c>
      <c r="D502" s="1">
        <v>100</v>
      </c>
      <c r="E502" s="1">
        <v>10</v>
      </c>
      <c r="F502" s="1">
        <v>20</v>
      </c>
      <c r="G502" s="14">
        <v>4</v>
      </c>
      <c r="H502" s="4">
        <v>486</v>
      </c>
      <c r="I502" s="1">
        <v>486</v>
      </c>
      <c r="J502" s="30">
        <v>0</v>
      </c>
      <c r="K502" s="67">
        <v>0.47015265934169198</v>
      </c>
      <c r="L502" s="26"/>
    </row>
    <row r="503" spans="2:12" x14ac:dyDescent="0.35">
      <c r="B503" s="71">
        <v>502</v>
      </c>
      <c r="C503" s="24" t="s">
        <v>537</v>
      </c>
      <c r="D503" s="1">
        <v>100</v>
      </c>
      <c r="E503" s="1">
        <v>10</v>
      </c>
      <c r="F503" s="1">
        <v>20</v>
      </c>
      <c r="G503" s="14">
        <v>4</v>
      </c>
      <c r="H503" s="4">
        <v>535</v>
      </c>
      <c r="I503" s="1">
        <v>535</v>
      </c>
      <c r="J503" s="30">
        <v>0</v>
      </c>
      <c r="K503" s="67">
        <v>0.39341085590422098</v>
      </c>
      <c r="L503" s="26"/>
    </row>
    <row r="504" spans="2:12" x14ac:dyDescent="0.35">
      <c r="B504" s="71">
        <v>503</v>
      </c>
      <c r="C504" s="24" t="s">
        <v>538</v>
      </c>
      <c r="D504" s="1">
        <v>100</v>
      </c>
      <c r="E504" s="1">
        <v>10</v>
      </c>
      <c r="F504" s="1">
        <v>20</v>
      </c>
      <c r="G504" s="14">
        <v>4</v>
      </c>
      <c r="H504" s="4">
        <v>467</v>
      </c>
      <c r="I504" s="1">
        <v>467</v>
      </c>
      <c r="J504" s="30">
        <v>0</v>
      </c>
      <c r="K504" s="67">
        <v>0.34058143943548203</v>
      </c>
      <c r="L504" s="26"/>
    </row>
    <row r="505" spans="2:12" x14ac:dyDescent="0.35">
      <c r="B505" s="71">
        <v>504</v>
      </c>
      <c r="C505" s="24" t="s">
        <v>539</v>
      </c>
      <c r="D505" s="1">
        <v>100</v>
      </c>
      <c r="E505" s="1">
        <v>10</v>
      </c>
      <c r="F505" s="1">
        <v>20</v>
      </c>
      <c r="G505" s="14">
        <v>4</v>
      </c>
      <c r="H505" s="4">
        <v>448</v>
      </c>
      <c r="I505" s="1">
        <v>448</v>
      </c>
      <c r="J505" s="30">
        <v>0</v>
      </c>
      <c r="K505" s="67">
        <v>0.44472323171794398</v>
      </c>
      <c r="L505" s="26"/>
    </row>
    <row r="506" spans="2:12" x14ac:dyDescent="0.35">
      <c r="B506" s="71">
        <v>505</v>
      </c>
      <c r="C506" s="24" t="s">
        <v>540</v>
      </c>
      <c r="D506" s="1">
        <v>100</v>
      </c>
      <c r="E506" s="1">
        <v>10</v>
      </c>
      <c r="F506" s="1">
        <v>20</v>
      </c>
      <c r="G506" s="14">
        <v>4</v>
      </c>
      <c r="H506" s="4">
        <v>455</v>
      </c>
      <c r="I506" s="1">
        <v>455</v>
      </c>
      <c r="J506" s="30">
        <v>0</v>
      </c>
      <c r="K506" s="67">
        <v>0.337243292480707</v>
      </c>
      <c r="L506" s="26"/>
    </row>
    <row r="507" spans="2:12" x14ac:dyDescent="0.35">
      <c r="B507" s="71">
        <v>506</v>
      </c>
      <c r="C507" s="24" t="s">
        <v>541</v>
      </c>
      <c r="D507" s="1">
        <v>100</v>
      </c>
      <c r="E507" s="1">
        <v>10</v>
      </c>
      <c r="F507" s="1">
        <v>20</v>
      </c>
      <c r="G507" s="14">
        <v>4</v>
      </c>
      <c r="H507" s="80">
        <v>475</v>
      </c>
      <c r="I507" s="80">
        <v>475</v>
      </c>
      <c r="J507" s="81">
        <v>0</v>
      </c>
      <c r="K507" s="82">
        <v>0.39079146087169597</v>
      </c>
      <c r="L507" s="26"/>
    </row>
    <row r="508" spans="2:12" x14ac:dyDescent="0.35">
      <c r="B508" s="71">
        <v>507</v>
      </c>
      <c r="C508" s="24" t="s">
        <v>542</v>
      </c>
      <c r="D508" s="1">
        <v>100</v>
      </c>
      <c r="E508" s="1">
        <v>10</v>
      </c>
      <c r="F508" s="1">
        <v>20</v>
      </c>
      <c r="G508" s="14">
        <v>4</v>
      </c>
      <c r="H508" s="4">
        <v>478</v>
      </c>
      <c r="I508" s="1">
        <v>478</v>
      </c>
      <c r="J508" s="30">
        <v>0</v>
      </c>
      <c r="K508" s="67">
        <v>0.40270989947021002</v>
      </c>
      <c r="L508" s="26"/>
    </row>
    <row r="509" spans="2:12" x14ac:dyDescent="0.35">
      <c r="B509" s="71">
        <v>508</v>
      </c>
      <c r="C509" s="24" t="s">
        <v>543</v>
      </c>
      <c r="D509" s="1">
        <v>100</v>
      </c>
      <c r="E509" s="1">
        <v>10</v>
      </c>
      <c r="F509" s="1">
        <v>20</v>
      </c>
      <c r="G509" s="14">
        <v>4</v>
      </c>
      <c r="H509" s="4">
        <v>490</v>
      </c>
      <c r="I509" s="1">
        <v>490</v>
      </c>
      <c r="J509" s="30">
        <v>0</v>
      </c>
      <c r="K509" s="67">
        <v>0.346988620236516</v>
      </c>
      <c r="L509" s="26"/>
    </row>
    <row r="510" spans="2:12" x14ac:dyDescent="0.35">
      <c r="B510" s="71">
        <v>509</v>
      </c>
      <c r="C510" s="24" t="s">
        <v>544</v>
      </c>
      <c r="D510" s="1">
        <v>100</v>
      </c>
      <c r="E510" s="1">
        <v>10</v>
      </c>
      <c r="F510" s="1">
        <v>20</v>
      </c>
      <c r="G510" s="14">
        <v>4</v>
      </c>
      <c r="H510" s="4">
        <v>484</v>
      </c>
      <c r="I510" s="1">
        <v>484</v>
      </c>
      <c r="J510" s="30">
        <v>0</v>
      </c>
      <c r="K510" s="67">
        <v>0.43554025329649398</v>
      </c>
      <c r="L510" s="26"/>
    </row>
    <row r="511" spans="2:12" x14ac:dyDescent="0.35">
      <c r="B511" s="71">
        <v>510</v>
      </c>
      <c r="C511" s="24" t="s">
        <v>545</v>
      </c>
      <c r="D511" s="1">
        <v>100</v>
      </c>
      <c r="E511" s="1">
        <v>10</v>
      </c>
      <c r="F511" s="1">
        <v>20</v>
      </c>
      <c r="G511" s="14">
        <v>4</v>
      </c>
      <c r="H511" s="4">
        <v>473</v>
      </c>
      <c r="I511" s="1">
        <v>473</v>
      </c>
      <c r="J511" s="30">
        <v>0</v>
      </c>
      <c r="K511" s="67">
        <v>0.40033787675201798</v>
      </c>
      <c r="L511" s="26"/>
    </row>
    <row r="512" spans="2:12" x14ac:dyDescent="0.35">
      <c r="B512" s="71">
        <v>511</v>
      </c>
      <c r="C512" s="24" t="s">
        <v>546</v>
      </c>
      <c r="D512" s="1">
        <v>100</v>
      </c>
      <c r="E512" s="1">
        <v>10</v>
      </c>
      <c r="F512" s="1">
        <v>30</v>
      </c>
      <c r="G512" s="14">
        <v>1</v>
      </c>
      <c r="H512" s="4">
        <v>421</v>
      </c>
      <c r="I512" s="1">
        <v>421</v>
      </c>
      <c r="J512" s="30">
        <v>0</v>
      </c>
      <c r="K512" s="67">
        <v>0.35621709749102498</v>
      </c>
      <c r="L512" s="26"/>
    </row>
    <row r="513" spans="2:12" x14ac:dyDescent="0.35">
      <c r="B513" s="71">
        <v>512</v>
      </c>
      <c r="C513" s="24" t="s">
        <v>547</v>
      </c>
      <c r="D513" s="1">
        <v>100</v>
      </c>
      <c r="E513" s="1">
        <v>10</v>
      </c>
      <c r="F513" s="1">
        <v>30</v>
      </c>
      <c r="G513" s="14">
        <v>1</v>
      </c>
      <c r="H513" s="4">
        <v>379</v>
      </c>
      <c r="I513" s="1">
        <v>379</v>
      </c>
      <c r="J513" s="30">
        <v>0</v>
      </c>
      <c r="K513" s="67">
        <v>0.55642776936292604</v>
      </c>
      <c r="L513" s="26"/>
    </row>
    <row r="514" spans="2:12" x14ac:dyDescent="0.35">
      <c r="B514" s="71">
        <v>513</v>
      </c>
      <c r="C514" s="24" t="s">
        <v>548</v>
      </c>
      <c r="D514" s="1">
        <v>100</v>
      </c>
      <c r="E514" s="1">
        <v>10</v>
      </c>
      <c r="F514" s="1">
        <v>30</v>
      </c>
      <c r="G514" s="14">
        <v>1</v>
      </c>
      <c r="H514" s="4">
        <v>368</v>
      </c>
      <c r="I514" s="1">
        <v>368</v>
      </c>
      <c r="J514" s="30">
        <v>0</v>
      </c>
      <c r="K514" s="67">
        <v>0.30513529665768102</v>
      </c>
      <c r="L514" s="26"/>
    </row>
    <row r="515" spans="2:12" x14ac:dyDescent="0.35">
      <c r="B515" s="71">
        <v>514</v>
      </c>
      <c r="C515" s="24" t="s">
        <v>549</v>
      </c>
      <c r="D515" s="1">
        <v>100</v>
      </c>
      <c r="E515" s="1">
        <v>10</v>
      </c>
      <c r="F515" s="1">
        <v>30</v>
      </c>
      <c r="G515" s="14">
        <v>1</v>
      </c>
      <c r="H515" s="4">
        <v>441</v>
      </c>
      <c r="I515" s="1">
        <v>441</v>
      </c>
      <c r="J515" s="30">
        <v>0</v>
      </c>
      <c r="K515" s="67">
        <v>0.46134261228144102</v>
      </c>
      <c r="L515" s="26"/>
    </row>
    <row r="516" spans="2:12" x14ac:dyDescent="0.35">
      <c r="B516" s="71">
        <v>515</v>
      </c>
      <c r="C516" s="24" t="s">
        <v>550</v>
      </c>
      <c r="D516" s="1">
        <v>100</v>
      </c>
      <c r="E516" s="1">
        <v>10</v>
      </c>
      <c r="F516" s="1">
        <v>30</v>
      </c>
      <c r="G516" s="14">
        <v>1</v>
      </c>
      <c r="H516" s="4">
        <v>411</v>
      </c>
      <c r="I516" s="1">
        <v>411</v>
      </c>
      <c r="J516" s="30">
        <v>0</v>
      </c>
      <c r="K516" s="67">
        <v>0.45498864166438502</v>
      </c>
      <c r="L516" s="26"/>
    </row>
    <row r="517" spans="2:12" x14ac:dyDescent="0.35">
      <c r="B517" s="71">
        <v>516</v>
      </c>
      <c r="C517" s="24" t="s">
        <v>551</v>
      </c>
      <c r="D517" s="1">
        <v>100</v>
      </c>
      <c r="E517" s="1">
        <v>10</v>
      </c>
      <c r="F517" s="1">
        <v>30</v>
      </c>
      <c r="G517" s="14">
        <v>1</v>
      </c>
      <c r="H517" s="4">
        <v>405</v>
      </c>
      <c r="I517" s="1">
        <v>405</v>
      </c>
      <c r="J517" s="30">
        <v>0</v>
      </c>
      <c r="K517" s="67">
        <v>0.495069345459342</v>
      </c>
      <c r="L517" s="26"/>
    </row>
    <row r="518" spans="2:12" x14ac:dyDescent="0.35">
      <c r="B518" s="71">
        <v>517</v>
      </c>
      <c r="C518" s="24" t="s">
        <v>552</v>
      </c>
      <c r="D518" s="1">
        <v>100</v>
      </c>
      <c r="E518" s="1">
        <v>10</v>
      </c>
      <c r="F518" s="1">
        <v>30</v>
      </c>
      <c r="G518" s="14">
        <v>1</v>
      </c>
      <c r="H518" s="4">
        <v>395</v>
      </c>
      <c r="I518" s="1">
        <v>395</v>
      </c>
      <c r="J518" s="30">
        <v>0</v>
      </c>
      <c r="K518" s="67">
        <v>0.42358732782304198</v>
      </c>
      <c r="L518" s="26"/>
    </row>
    <row r="519" spans="2:12" x14ac:dyDescent="0.35">
      <c r="B519" s="71">
        <v>518</v>
      </c>
      <c r="C519" s="24" t="s">
        <v>553</v>
      </c>
      <c r="D519" s="1">
        <v>100</v>
      </c>
      <c r="E519" s="1">
        <v>10</v>
      </c>
      <c r="F519" s="1">
        <v>30</v>
      </c>
      <c r="G519" s="14">
        <v>1</v>
      </c>
      <c r="H519" s="4">
        <v>407</v>
      </c>
      <c r="I519" s="1">
        <v>407</v>
      </c>
      <c r="J519" s="30">
        <v>0</v>
      </c>
      <c r="K519" s="67">
        <v>0.39014441333711097</v>
      </c>
      <c r="L519" s="26"/>
    </row>
    <row r="520" spans="2:12" x14ac:dyDescent="0.35">
      <c r="B520" s="71">
        <v>519</v>
      </c>
      <c r="C520" s="24" t="s">
        <v>554</v>
      </c>
      <c r="D520" s="1">
        <v>100</v>
      </c>
      <c r="E520" s="1">
        <v>10</v>
      </c>
      <c r="F520" s="1">
        <v>30</v>
      </c>
      <c r="G520" s="14">
        <v>1</v>
      </c>
      <c r="H520" s="4">
        <v>372</v>
      </c>
      <c r="I520" s="1">
        <v>372</v>
      </c>
      <c r="J520" s="30">
        <v>0</v>
      </c>
      <c r="K520" s="67">
        <v>0.47542553581297398</v>
      </c>
      <c r="L520" s="26"/>
    </row>
    <row r="521" spans="2:12" x14ac:dyDescent="0.35">
      <c r="B521" s="71">
        <v>520</v>
      </c>
      <c r="C521" s="24" t="s">
        <v>555</v>
      </c>
      <c r="D521" s="1">
        <v>100</v>
      </c>
      <c r="E521" s="1">
        <v>10</v>
      </c>
      <c r="F521" s="1">
        <v>30</v>
      </c>
      <c r="G521" s="14">
        <v>1</v>
      </c>
      <c r="H521" s="4">
        <v>423</v>
      </c>
      <c r="I521" s="1">
        <v>423</v>
      </c>
      <c r="J521" s="30">
        <v>0</v>
      </c>
      <c r="K521" s="67">
        <v>0.271150112152099</v>
      </c>
      <c r="L521" s="26"/>
    </row>
    <row r="522" spans="2:12" x14ac:dyDescent="0.35">
      <c r="B522" s="71">
        <v>521</v>
      </c>
      <c r="C522" s="24" t="s">
        <v>556</v>
      </c>
      <c r="D522" s="1">
        <v>100</v>
      </c>
      <c r="E522" s="1">
        <v>10</v>
      </c>
      <c r="F522" s="1">
        <v>30</v>
      </c>
      <c r="G522" s="14">
        <v>2</v>
      </c>
      <c r="H522" s="4">
        <v>475</v>
      </c>
      <c r="I522" s="1">
        <v>475</v>
      </c>
      <c r="J522" s="30">
        <v>0</v>
      </c>
      <c r="K522" s="67">
        <v>0.58235415630042497</v>
      </c>
      <c r="L522" s="26"/>
    </row>
    <row r="523" spans="2:12" x14ac:dyDescent="0.35">
      <c r="B523" s="71">
        <v>522</v>
      </c>
      <c r="C523" s="24" t="s">
        <v>557</v>
      </c>
      <c r="D523" s="1">
        <v>100</v>
      </c>
      <c r="E523" s="1">
        <v>10</v>
      </c>
      <c r="F523" s="1">
        <v>30</v>
      </c>
      <c r="G523" s="14">
        <v>2</v>
      </c>
      <c r="H523" s="4">
        <v>457</v>
      </c>
      <c r="I523" s="1">
        <v>457</v>
      </c>
      <c r="J523" s="30">
        <v>0</v>
      </c>
      <c r="K523" s="67">
        <v>0.34907352179288798</v>
      </c>
      <c r="L523" s="26"/>
    </row>
    <row r="524" spans="2:12" x14ac:dyDescent="0.35">
      <c r="B524" s="71">
        <v>523</v>
      </c>
      <c r="C524" s="24" t="s">
        <v>558</v>
      </c>
      <c r="D524" s="1">
        <v>100</v>
      </c>
      <c r="E524" s="1">
        <v>10</v>
      </c>
      <c r="F524" s="1">
        <v>30</v>
      </c>
      <c r="G524" s="14">
        <v>2</v>
      </c>
      <c r="H524" s="4">
        <v>434</v>
      </c>
      <c r="I524" s="1">
        <v>434</v>
      </c>
      <c r="J524" s="30">
        <v>0</v>
      </c>
      <c r="K524" s="67">
        <v>0.50574864447116796</v>
      </c>
      <c r="L524" s="26"/>
    </row>
    <row r="525" spans="2:12" x14ac:dyDescent="0.35">
      <c r="B525" s="71">
        <v>524</v>
      </c>
      <c r="C525" s="24" t="s">
        <v>559</v>
      </c>
      <c r="D525" s="1">
        <v>100</v>
      </c>
      <c r="E525" s="1">
        <v>10</v>
      </c>
      <c r="F525" s="1">
        <v>30</v>
      </c>
      <c r="G525" s="14">
        <v>2</v>
      </c>
      <c r="H525" s="4">
        <v>543</v>
      </c>
      <c r="I525" s="1">
        <v>543</v>
      </c>
      <c r="J525" s="30">
        <v>0</v>
      </c>
      <c r="K525" s="67">
        <v>0.50735502317547798</v>
      </c>
      <c r="L525" s="26"/>
    </row>
    <row r="526" spans="2:12" x14ac:dyDescent="0.35">
      <c r="B526" s="71">
        <v>525</v>
      </c>
      <c r="C526" s="24" t="s">
        <v>560</v>
      </c>
      <c r="D526" s="1">
        <v>100</v>
      </c>
      <c r="E526" s="1">
        <v>10</v>
      </c>
      <c r="F526" s="1">
        <v>30</v>
      </c>
      <c r="G526" s="14">
        <v>2</v>
      </c>
      <c r="H526" s="4">
        <v>501</v>
      </c>
      <c r="I526" s="1">
        <v>501</v>
      </c>
      <c r="J526" s="30">
        <v>0</v>
      </c>
      <c r="K526" s="67">
        <v>0.39539969339966702</v>
      </c>
      <c r="L526" s="26"/>
    </row>
    <row r="527" spans="2:12" x14ac:dyDescent="0.35">
      <c r="B527" s="71">
        <v>526</v>
      </c>
      <c r="C527" s="24" t="s">
        <v>561</v>
      </c>
      <c r="D527" s="1">
        <v>100</v>
      </c>
      <c r="E527" s="1">
        <v>10</v>
      </c>
      <c r="F527" s="1">
        <v>30</v>
      </c>
      <c r="G527" s="14">
        <v>2</v>
      </c>
      <c r="H527" s="4">
        <v>483</v>
      </c>
      <c r="I527" s="1">
        <v>483</v>
      </c>
      <c r="J527" s="30">
        <v>0</v>
      </c>
      <c r="K527" s="67">
        <v>0.51538259163498801</v>
      </c>
      <c r="L527" s="26"/>
    </row>
    <row r="528" spans="2:12" x14ac:dyDescent="0.35">
      <c r="B528" s="71">
        <v>527</v>
      </c>
      <c r="C528" s="24" t="s">
        <v>562</v>
      </c>
      <c r="D528" s="1">
        <v>100</v>
      </c>
      <c r="E528" s="1">
        <v>10</v>
      </c>
      <c r="F528" s="1">
        <v>30</v>
      </c>
      <c r="G528" s="14">
        <v>2</v>
      </c>
      <c r="H528" s="4">
        <v>467</v>
      </c>
      <c r="I528" s="1">
        <v>467</v>
      </c>
      <c r="J528" s="30">
        <v>0</v>
      </c>
      <c r="K528" s="67">
        <v>0.34381775185465802</v>
      </c>
      <c r="L528" s="26"/>
    </row>
    <row r="529" spans="2:15" x14ac:dyDescent="0.35">
      <c r="B529" s="71">
        <v>528</v>
      </c>
      <c r="C529" s="24" t="s">
        <v>563</v>
      </c>
      <c r="D529" s="1">
        <v>100</v>
      </c>
      <c r="E529" s="1">
        <v>10</v>
      </c>
      <c r="F529" s="1">
        <v>30</v>
      </c>
      <c r="G529" s="14">
        <v>2</v>
      </c>
      <c r="H529" s="4">
        <v>497</v>
      </c>
      <c r="I529" s="1">
        <v>497</v>
      </c>
      <c r="J529" s="30">
        <v>0</v>
      </c>
      <c r="K529" s="67">
        <v>0.33826152794063002</v>
      </c>
      <c r="L529" s="26"/>
    </row>
    <row r="530" spans="2:15" x14ac:dyDescent="0.35">
      <c r="B530" s="71">
        <v>529</v>
      </c>
      <c r="C530" s="24" t="s">
        <v>564</v>
      </c>
      <c r="D530" s="1">
        <v>100</v>
      </c>
      <c r="E530" s="1">
        <v>10</v>
      </c>
      <c r="F530" s="1">
        <v>30</v>
      </c>
      <c r="G530" s="14">
        <v>2</v>
      </c>
      <c r="H530" s="4">
        <v>444</v>
      </c>
      <c r="I530" s="1">
        <v>444</v>
      </c>
      <c r="J530" s="30">
        <v>0</v>
      </c>
      <c r="K530" s="67">
        <v>0.38019643537700099</v>
      </c>
      <c r="L530" s="26"/>
    </row>
    <row r="531" spans="2:15" x14ac:dyDescent="0.35">
      <c r="B531" s="71">
        <v>530</v>
      </c>
      <c r="C531" s="24" t="s">
        <v>565</v>
      </c>
      <c r="D531" s="1">
        <v>100</v>
      </c>
      <c r="E531" s="1">
        <v>10</v>
      </c>
      <c r="F531" s="1">
        <v>30</v>
      </c>
      <c r="G531" s="14">
        <v>2</v>
      </c>
      <c r="H531" s="4">
        <v>507</v>
      </c>
      <c r="I531" s="1">
        <v>507</v>
      </c>
      <c r="J531" s="30">
        <v>0</v>
      </c>
      <c r="K531" s="67">
        <v>0.30895100906491202</v>
      </c>
      <c r="L531" s="26"/>
    </row>
    <row r="532" spans="2:15" x14ac:dyDescent="0.35">
      <c r="B532" s="71">
        <v>531</v>
      </c>
      <c r="C532" s="24" t="s">
        <v>566</v>
      </c>
      <c r="D532" s="1">
        <v>100</v>
      </c>
      <c r="E532" s="1">
        <v>10</v>
      </c>
      <c r="F532" s="1">
        <v>30</v>
      </c>
      <c r="G532" s="14">
        <v>4</v>
      </c>
      <c r="H532" s="48">
        <v>601</v>
      </c>
      <c r="I532" s="38">
        <v>601</v>
      </c>
      <c r="J532" s="76">
        <v>0</v>
      </c>
      <c r="K532" s="77">
        <v>0.38980329595506102</v>
      </c>
      <c r="L532" s="26"/>
    </row>
    <row r="533" spans="2:15" x14ac:dyDescent="0.35">
      <c r="B533" s="71">
        <v>532</v>
      </c>
      <c r="C533" s="24" t="s">
        <v>567</v>
      </c>
      <c r="D533" s="1">
        <v>100</v>
      </c>
      <c r="E533" s="1">
        <v>10</v>
      </c>
      <c r="F533" s="1">
        <v>30</v>
      </c>
      <c r="G533" s="14">
        <v>4</v>
      </c>
      <c r="H533" s="4">
        <v>559</v>
      </c>
      <c r="I533" s="1">
        <v>559</v>
      </c>
      <c r="J533" s="30">
        <v>0</v>
      </c>
      <c r="K533" s="67">
        <v>0.38924549147486598</v>
      </c>
      <c r="L533" s="26"/>
    </row>
    <row r="534" spans="2:15" x14ac:dyDescent="0.35">
      <c r="B534" s="71">
        <v>533</v>
      </c>
      <c r="C534" s="24" t="s">
        <v>568</v>
      </c>
      <c r="D534" s="1">
        <v>100</v>
      </c>
      <c r="E534" s="1">
        <v>10</v>
      </c>
      <c r="F534" s="1">
        <v>30</v>
      </c>
      <c r="G534" s="14">
        <v>4</v>
      </c>
      <c r="H534" s="4">
        <v>590</v>
      </c>
      <c r="I534" s="1">
        <v>590</v>
      </c>
      <c r="J534" s="30">
        <v>0</v>
      </c>
      <c r="K534" s="67">
        <v>0.37774976715445502</v>
      </c>
      <c r="L534" s="26"/>
    </row>
    <row r="535" spans="2:15" x14ac:dyDescent="0.35">
      <c r="B535" s="71">
        <v>534</v>
      </c>
      <c r="C535" s="24" t="s">
        <v>569</v>
      </c>
      <c r="D535" s="1">
        <v>100</v>
      </c>
      <c r="E535" s="1">
        <v>10</v>
      </c>
      <c r="F535" s="1">
        <v>30</v>
      </c>
      <c r="G535" s="14">
        <v>4</v>
      </c>
      <c r="H535" s="4">
        <v>609</v>
      </c>
      <c r="I535" s="1">
        <v>609</v>
      </c>
      <c r="J535" s="30">
        <v>0</v>
      </c>
      <c r="K535" s="67">
        <v>0.41767414286732601</v>
      </c>
      <c r="L535" s="26"/>
    </row>
    <row r="536" spans="2:15" x14ac:dyDescent="0.35">
      <c r="B536" s="71">
        <v>535</v>
      </c>
      <c r="C536" s="24" t="s">
        <v>570</v>
      </c>
      <c r="D536" s="1">
        <v>100</v>
      </c>
      <c r="E536" s="1">
        <v>10</v>
      </c>
      <c r="F536" s="1">
        <v>30</v>
      </c>
      <c r="G536" s="14">
        <v>4</v>
      </c>
      <c r="H536" s="4">
        <v>603</v>
      </c>
      <c r="I536" s="1">
        <v>603</v>
      </c>
      <c r="J536" s="30">
        <v>0</v>
      </c>
      <c r="K536" s="67">
        <v>0.4186158683151</v>
      </c>
      <c r="L536" s="26"/>
    </row>
    <row r="537" spans="2:15" ht="15" thickBot="1" x14ac:dyDescent="0.4">
      <c r="B537" s="71">
        <v>536</v>
      </c>
      <c r="C537" s="24" t="s">
        <v>571</v>
      </c>
      <c r="D537" s="1">
        <v>100</v>
      </c>
      <c r="E537" s="1">
        <v>10</v>
      </c>
      <c r="F537" s="1">
        <v>30</v>
      </c>
      <c r="G537" s="14">
        <v>4</v>
      </c>
      <c r="H537" s="4">
        <v>591</v>
      </c>
      <c r="I537" s="1">
        <v>591</v>
      </c>
      <c r="J537" s="30">
        <v>0</v>
      </c>
      <c r="K537" s="67">
        <v>0.41584757715463599</v>
      </c>
      <c r="L537" s="26"/>
    </row>
    <row r="538" spans="2:15" ht="16" thickBot="1" x14ac:dyDescent="0.4">
      <c r="B538" s="71">
        <v>537</v>
      </c>
      <c r="C538" s="24" t="s">
        <v>572</v>
      </c>
      <c r="D538" s="1">
        <v>100</v>
      </c>
      <c r="E538" s="1">
        <v>10</v>
      </c>
      <c r="F538" s="1">
        <v>30</v>
      </c>
      <c r="G538" s="14">
        <v>4</v>
      </c>
      <c r="H538" s="4">
        <v>569</v>
      </c>
      <c r="I538" s="1">
        <v>569</v>
      </c>
      <c r="J538" s="30">
        <v>0</v>
      </c>
      <c r="K538" s="67">
        <v>0.36150216124951801</v>
      </c>
      <c r="L538" s="26"/>
      <c r="M538" s="17" t="s">
        <v>191</v>
      </c>
      <c r="N538" s="18" t="s">
        <v>192</v>
      </c>
      <c r="O538" s="20" t="s">
        <v>193</v>
      </c>
    </row>
    <row r="539" spans="2:15" ht="19" thickBot="1" x14ac:dyDescent="0.5">
      <c r="B539" s="71">
        <v>538</v>
      </c>
      <c r="C539" s="24" t="s">
        <v>573</v>
      </c>
      <c r="D539" s="1">
        <v>100</v>
      </c>
      <c r="E539" s="1">
        <v>10</v>
      </c>
      <c r="F539" s="1">
        <v>30</v>
      </c>
      <c r="G539" s="14">
        <v>4</v>
      </c>
      <c r="H539" s="4">
        <v>611</v>
      </c>
      <c r="I539" s="1">
        <v>611</v>
      </c>
      <c r="J539" s="30">
        <v>0</v>
      </c>
      <c r="K539" s="67">
        <v>0.35331773757934498</v>
      </c>
      <c r="L539" s="26"/>
      <c r="M539" s="7">
        <f>COUNTIF(J452:J541,"=0")</f>
        <v>90</v>
      </c>
      <c r="N539" s="29">
        <f>AVERAGE(J452:J541)</f>
        <v>0</v>
      </c>
      <c r="O539" s="111">
        <f>AVERAGE(K452:K541)</f>
        <v>0.37135365895099093</v>
      </c>
    </row>
    <row r="540" spans="2:15" ht="19" thickBot="1" x14ac:dyDescent="0.5">
      <c r="B540" s="71">
        <v>539</v>
      </c>
      <c r="C540" s="24" t="s">
        <v>574</v>
      </c>
      <c r="D540" s="1">
        <v>100</v>
      </c>
      <c r="E540" s="1">
        <v>10</v>
      </c>
      <c r="F540" s="1">
        <v>30</v>
      </c>
      <c r="G540" s="14">
        <v>4</v>
      </c>
      <c r="H540" s="4">
        <v>582</v>
      </c>
      <c r="I540" s="1">
        <v>582</v>
      </c>
      <c r="J540" s="30">
        <v>0</v>
      </c>
      <c r="K540" s="67">
        <v>0.39763297513127299</v>
      </c>
      <c r="L540" s="26"/>
      <c r="M540" s="7"/>
      <c r="N540" s="29" t="e">
        <f>AVERAGEIF(J452:J541,"&gt;0")</f>
        <v>#DIV/0!</v>
      </c>
      <c r="O540" s="112">
        <f>AVERAGEIF(J452:J541,"=0",K452:K541)</f>
        <v>0.37135365895099093</v>
      </c>
    </row>
    <row r="541" spans="2:15" ht="19" thickBot="1" x14ac:dyDescent="0.5">
      <c r="B541" s="71">
        <v>540</v>
      </c>
      <c r="C541" s="25" t="s">
        <v>575</v>
      </c>
      <c r="D541" s="15">
        <v>100</v>
      </c>
      <c r="E541" s="15">
        <v>10</v>
      </c>
      <c r="F541" s="15">
        <v>30</v>
      </c>
      <c r="G541" s="16">
        <v>4</v>
      </c>
      <c r="H541" s="6">
        <v>627</v>
      </c>
      <c r="I541" s="15">
        <v>627</v>
      </c>
      <c r="J541" s="57">
        <v>0</v>
      </c>
      <c r="K541" s="68">
        <v>0.39420618116855599</v>
      </c>
      <c r="L541" s="26"/>
      <c r="M541" s="92" t="s">
        <v>197</v>
      </c>
      <c r="N541" s="93">
        <f>MAX(J452:J541)</f>
        <v>0</v>
      </c>
      <c r="O541" s="113"/>
    </row>
    <row r="542" spans="2:15" x14ac:dyDescent="0.35">
      <c r="B542" s="71">
        <v>541</v>
      </c>
      <c r="C542" s="24" t="s">
        <v>576</v>
      </c>
      <c r="D542" s="1">
        <v>150</v>
      </c>
      <c r="E542" s="1">
        <v>2</v>
      </c>
      <c r="F542" s="1">
        <v>10</v>
      </c>
      <c r="G542" s="14">
        <v>1</v>
      </c>
      <c r="H542" s="5">
        <v>1531</v>
      </c>
      <c r="I542" s="12">
        <v>1531</v>
      </c>
      <c r="J542" s="58">
        <v>0</v>
      </c>
      <c r="K542" s="66">
        <v>1.9962111487984598E-2</v>
      </c>
      <c r="L542" s="26"/>
    </row>
    <row r="543" spans="2:15" x14ac:dyDescent="0.35">
      <c r="B543" s="71">
        <v>542</v>
      </c>
      <c r="C543" s="24" t="s">
        <v>577</v>
      </c>
      <c r="D543" s="1">
        <v>150</v>
      </c>
      <c r="E543" s="1">
        <v>2</v>
      </c>
      <c r="F543" s="1">
        <v>10</v>
      </c>
      <c r="G543" s="14">
        <v>1</v>
      </c>
      <c r="H543" s="4">
        <v>1497</v>
      </c>
      <c r="I543" s="1">
        <v>1497</v>
      </c>
      <c r="J543" s="30">
        <v>0</v>
      </c>
      <c r="K543" s="67">
        <v>1.76161956042051E-2</v>
      </c>
      <c r="L543" s="26"/>
    </row>
    <row r="544" spans="2:15" x14ac:dyDescent="0.35">
      <c r="B544" s="71">
        <v>543</v>
      </c>
      <c r="C544" s="24" t="s">
        <v>578</v>
      </c>
      <c r="D544" s="1">
        <v>150</v>
      </c>
      <c r="E544" s="1">
        <v>2</v>
      </c>
      <c r="F544" s="1">
        <v>10</v>
      </c>
      <c r="G544" s="14">
        <v>1</v>
      </c>
      <c r="H544" s="4">
        <v>1505</v>
      </c>
      <c r="I544" s="1">
        <v>1505</v>
      </c>
      <c r="J544" s="30">
        <v>0</v>
      </c>
      <c r="K544" s="67">
        <v>1.87374223023653E-2</v>
      </c>
      <c r="L544" s="26"/>
    </row>
    <row r="545" spans="2:12" x14ac:dyDescent="0.35">
      <c r="B545" s="71">
        <v>544</v>
      </c>
      <c r="C545" s="24" t="s">
        <v>579</v>
      </c>
      <c r="D545" s="1">
        <v>150</v>
      </c>
      <c r="E545" s="1">
        <v>2</v>
      </c>
      <c r="F545" s="1">
        <v>10</v>
      </c>
      <c r="G545" s="14">
        <v>1</v>
      </c>
      <c r="H545" s="4">
        <v>1467</v>
      </c>
      <c r="I545" s="1">
        <v>1467</v>
      </c>
      <c r="J545" s="30">
        <v>0</v>
      </c>
      <c r="K545" s="67">
        <v>1.58315487205982E-2</v>
      </c>
      <c r="L545" s="26"/>
    </row>
    <row r="546" spans="2:12" x14ac:dyDescent="0.35">
      <c r="B546" s="71">
        <v>545</v>
      </c>
      <c r="C546" s="24" t="s">
        <v>580</v>
      </c>
      <c r="D546" s="1">
        <v>150</v>
      </c>
      <c r="E546" s="1">
        <v>2</v>
      </c>
      <c r="F546" s="1">
        <v>10</v>
      </c>
      <c r="G546" s="14">
        <v>1</v>
      </c>
      <c r="H546" s="4">
        <v>1508</v>
      </c>
      <c r="I546" s="1">
        <v>1508</v>
      </c>
      <c r="J546" s="30">
        <v>0</v>
      </c>
      <c r="K546" s="67">
        <v>6.0976227745413697E-2</v>
      </c>
      <c r="L546" s="26"/>
    </row>
    <row r="547" spans="2:12" x14ac:dyDescent="0.35">
      <c r="B547" s="71">
        <v>546</v>
      </c>
      <c r="C547" s="24" t="s">
        <v>581</v>
      </c>
      <c r="D547" s="1">
        <v>150</v>
      </c>
      <c r="E547" s="1">
        <v>2</v>
      </c>
      <c r="F547" s="1">
        <v>10</v>
      </c>
      <c r="G547" s="14">
        <v>1</v>
      </c>
      <c r="H547" s="4">
        <v>1482</v>
      </c>
      <c r="I547" s="1">
        <v>1482</v>
      </c>
      <c r="J547" s="30">
        <v>0</v>
      </c>
      <c r="K547" s="67">
        <v>1.9706552848219799E-2</v>
      </c>
      <c r="L547" s="26"/>
    </row>
    <row r="548" spans="2:12" x14ac:dyDescent="0.35">
      <c r="B548" s="71">
        <v>547</v>
      </c>
      <c r="C548" s="24" t="s">
        <v>582</v>
      </c>
      <c r="D548" s="1">
        <v>150</v>
      </c>
      <c r="E548" s="1">
        <v>2</v>
      </c>
      <c r="F548" s="1">
        <v>10</v>
      </c>
      <c r="G548" s="14">
        <v>1</v>
      </c>
      <c r="H548" s="4">
        <v>1517</v>
      </c>
      <c r="I548" s="1">
        <v>1517</v>
      </c>
      <c r="J548" s="30">
        <v>0</v>
      </c>
      <c r="K548" s="67">
        <v>8.4544774144887907E-3</v>
      </c>
      <c r="L548" s="26"/>
    </row>
    <row r="549" spans="2:12" x14ac:dyDescent="0.35">
      <c r="B549" s="71">
        <v>548</v>
      </c>
      <c r="C549" s="24" t="s">
        <v>583</v>
      </c>
      <c r="D549" s="1">
        <v>150</v>
      </c>
      <c r="E549" s="1">
        <v>2</v>
      </c>
      <c r="F549" s="1">
        <v>10</v>
      </c>
      <c r="G549" s="14">
        <v>1</v>
      </c>
      <c r="H549" s="4">
        <v>1384</v>
      </c>
      <c r="I549" s="1">
        <v>1384</v>
      </c>
      <c r="J549" s="30">
        <v>0</v>
      </c>
      <c r="K549" s="67">
        <v>2.1044362336397102E-2</v>
      </c>
      <c r="L549" s="26"/>
    </row>
    <row r="550" spans="2:12" x14ac:dyDescent="0.35">
      <c r="B550" s="71">
        <v>549</v>
      </c>
      <c r="C550" s="24" t="s">
        <v>584</v>
      </c>
      <c r="D550" s="1">
        <v>150</v>
      </c>
      <c r="E550" s="1">
        <v>2</v>
      </c>
      <c r="F550" s="1">
        <v>10</v>
      </c>
      <c r="G550" s="14">
        <v>1</v>
      </c>
      <c r="H550" s="4">
        <v>1495</v>
      </c>
      <c r="I550" s="1">
        <v>1495</v>
      </c>
      <c r="J550" s="30">
        <v>0</v>
      </c>
      <c r="K550" s="67">
        <v>1.52036752551794E-2</v>
      </c>
      <c r="L550" s="26"/>
    </row>
    <row r="551" spans="2:12" x14ac:dyDescent="0.35">
      <c r="B551" s="71">
        <v>550</v>
      </c>
      <c r="C551" s="24" t="s">
        <v>585</v>
      </c>
      <c r="D551" s="1">
        <v>150</v>
      </c>
      <c r="E551" s="1">
        <v>2</v>
      </c>
      <c r="F551" s="1">
        <v>10</v>
      </c>
      <c r="G551" s="14">
        <v>1</v>
      </c>
      <c r="H551" s="4">
        <v>1470</v>
      </c>
      <c r="I551" s="1">
        <v>1470</v>
      </c>
      <c r="J551" s="30">
        <v>0</v>
      </c>
      <c r="K551" s="67">
        <v>1.81637965142726E-2</v>
      </c>
      <c r="L551" s="26"/>
    </row>
    <row r="552" spans="2:12" x14ac:dyDescent="0.35">
      <c r="B552" s="71">
        <v>551</v>
      </c>
      <c r="C552" s="24" t="s">
        <v>586</v>
      </c>
      <c r="D552" s="1">
        <v>150</v>
      </c>
      <c r="E552" s="1">
        <v>2</v>
      </c>
      <c r="F552" s="1">
        <v>10</v>
      </c>
      <c r="G552" s="14">
        <v>2</v>
      </c>
      <c r="H552" s="4">
        <v>2131</v>
      </c>
      <c r="I552" s="1">
        <v>2131</v>
      </c>
      <c r="J552" s="30">
        <v>0</v>
      </c>
      <c r="K552" s="67">
        <v>2.3533530533313699E-2</v>
      </c>
      <c r="L552" s="26"/>
    </row>
    <row r="553" spans="2:12" x14ac:dyDescent="0.35">
      <c r="B553" s="71">
        <v>552</v>
      </c>
      <c r="C553" s="24" t="s">
        <v>587</v>
      </c>
      <c r="D553" s="1">
        <v>150</v>
      </c>
      <c r="E553" s="1">
        <v>2</v>
      </c>
      <c r="F553" s="1">
        <v>10</v>
      </c>
      <c r="G553" s="14">
        <v>2</v>
      </c>
      <c r="H553" s="4">
        <v>2007</v>
      </c>
      <c r="I553" s="1">
        <v>2007</v>
      </c>
      <c r="J553" s="30">
        <v>0</v>
      </c>
      <c r="K553" s="67">
        <v>1.7069155350327402E-2</v>
      </c>
      <c r="L553" s="26"/>
    </row>
    <row r="554" spans="2:12" x14ac:dyDescent="0.35">
      <c r="B554" s="71">
        <v>553</v>
      </c>
      <c r="C554" s="24" t="s">
        <v>588</v>
      </c>
      <c r="D554" s="1">
        <v>150</v>
      </c>
      <c r="E554" s="1">
        <v>2</v>
      </c>
      <c r="F554" s="1">
        <v>10</v>
      </c>
      <c r="G554" s="14">
        <v>2</v>
      </c>
      <c r="H554" s="4">
        <v>2045</v>
      </c>
      <c r="I554" s="1">
        <v>2045</v>
      </c>
      <c r="J554" s="30">
        <v>0</v>
      </c>
      <c r="K554" s="67">
        <v>2.06722505390644E-2</v>
      </c>
      <c r="L554" s="26"/>
    </row>
    <row r="555" spans="2:12" x14ac:dyDescent="0.35">
      <c r="B555" s="71">
        <v>554</v>
      </c>
      <c r="C555" s="24" t="s">
        <v>589</v>
      </c>
      <c r="D555" s="1">
        <v>150</v>
      </c>
      <c r="E555" s="1">
        <v>2</v>
      </c>
      <c r="F555" s="1">
        <v>10</v>
      </c>
      <c r="G555" s="14">
        <v>2</v>
      </c>
      <c r="H555" s="4">
        <v>1947</v>
      </c>
      <c r="I555" s="1">
        <v>1947</v>
      </c>
      <c r="J555" s="30">
        <v>0</v>
      </c>
      <c r="K555" s="67">
        <v>1.7949441447854E-2</v>
      </c>
      <c r="L555" s="26"/>
    </row>
    <row r="556" spans="2:12" x14ac:dyDescent="0.35">
      <c r="B556" s="71">
        <v>555</v>
      </c>
      <c r="C556" s="24" t="s">
        <v>590</v>
      </c>
      <c r="D556" s="1">
        <v>150</v>
      </c>
      <c r="E556" s="1">
        <v>2</v>
      </c>
      <c r="F556" s="1">
        <v>10</v>
      </c>
      <c r="G556" s="14">
        <v>2</v>
      </c>
      <c r="H556" s="4">
        <v>2108</v>
      </c>
      <c r="I556" s="1">
        <v>2108</v>
      </c>
      <c r="J556" s="30">
        <v>0</v>
      </c>
      <c r="K556" s="67">
        <v>1.97413843125104E-2</v>
      </c>
      <c r="L556" s="26"/>
    </row>
    <row r="557" spans="2:12" x14ac:dyDescent="0.35">
      <c r="B557" s="71">
        <v>556</v>
      </c>
      <c r="C557" s="24" t="s">
        <v>591</v>
      </c>
      <c r="D557" s="1">
        <v>150</v>
      </c>
      <c r="E557" s="1">
        <v>2</v>
      </c>
      <c r="F557" s="1">
        <v>10</v>
      </c>
      <c r="G557" s="14">
        <v>2</v>
      </c>
      <c r="H557" s="4">
        <v>2112</v>
      </c>
      <c r="I557" s="1">
        <v>2112</v>
      </c>
      <c r="J557" s="30">
        <v>0</v>
      </c>
      <c r="K557" s="67">
        <v>1.7348101362586001E-2</v>
      </c>
      <c r="L557" s="26"/>
    </row>
    <row r="558" spans="2:12" x14ac:dyDescent="0.35">
      <c r="B558" s="71">
        <v>557</v>
      </c>
      <c r="C558" s="24" t="s">
        <v>592</v>
      </c>
      <c r="D558" s="1">
        <v>150</v>
      </c>
      <c r="E558" s="1">
        <v>2</v>
      </c>
      <c r="F558" s="1">
        <v>10</v>
      </c>
      <c r="G558" s="14">
        <v>2</v>
      </c>
      <c r="H558" s="4">
        <v>2207</v>
      </c>
      <c r="I558" s="1">
        <v>2207</v>
      </c>
      <c r="J558" s="30">
        <v>0</v>
      </c>
      <c r="K558" s="67">
        <v>1.68438609689474E-2</v>
      </c>
      <c r="L558" s="26"/>
    </row>
    <row r="559" spans="2:12" x14ac:dyDescent="0.35">
      <c r="B559" s="71">
        <v>558</v>
      </c>
      <c r="C559" s="24" t="s">
        <v>593</v>
      </c>
      <c r="D559" s="1">
        <v>150</v>
      </c>
      <c r="E559" s="1">
        <v>2</v>
      </c>
      <c r="F559" s="1">
        <v>10</v>
      </c>
      <c r="G559" s="14">
        <v>2</v>
      </c>
      <c r="H559" s="4">
        <v>2014</v>
      </c>
      <c r="I559" s="1">
        <v>2014</v>
      </c>
      <c r="J559" s="30">
        <v>0</v>
      </c>
      <c r="K559" s="67">
        <v>1.8618417903780899E-2</v>
      </c>
      <c r="L559" s="26"/>
    </row>
    <row r="560" spans="2:12" x14ac:dyDescent="0.35">
      <c r="B560" s="71">
        <v>559</v>
      </c>
      <c r="C560" s="24" t="s">
        <v>594</v>
      </c>
      <c r="D560" s="1">
        <v>150</v>
      </c>
      <c r="E560" s="1">
        <v>2</v>
      </c>
      <c r="F560" s="1">
        <v>10</v>
      </c>
      <c r="G560" s="14">
        <v>2</v>
      </c>
      <c r="H560" s="4">
        <v>2035</v>
      </c>
      <c r="I560" s="1">
        <v>2035</v>
      </c>
      <c r="J560" s="30">
        <v>0</v>
      </c>
      <c r="K560" s="67">
        <v>1.7339164391160001E-2</v>
      </c>
      <c r="L560" s="26"/>
    </row>
    <row r="561" spans="2:12" x14ac:dyDescent="0.35">
      <c r="B561" s="71">
        <v>560</v>
      </c>
      <c r="C561" s="24" t="s">
        <v>595</v>
      </c>
      <c r="D561" s="1">
        <v>150</v>
      </c>
      <c r="E561" s="1">
        <v>2</v>
      </c>
      <c r="F561" s="1">
        <v>10</v>
      </c>
      <c r="G561" s="14">
        <v>2</v>
      </c>
      <c r="H561" s="4">
        <v>2130</v>
      </c>
      <c r="I561" s="1">
        <v>2130</v>
      </c>
      <c r="J561" s="30">
        <v>0</v>
      </c>
      <c r="K561" s="67">
        <v>1.91419124603271E-2</v>
      </c>
      <c r="L561" s="26"/>
    </row>
    <row r="562" spans="2:12" x14ac:dyDescent="0.35">
      <c r="B562" s="71">
        <v>561</v>
      </c>
      <c r="C562" s="24" t="s">
        <v>596</v>
      </c>
      <c r="D562" s="1">
        <v>150</v>
      </c>
      <c r="E562" s="1">
        <v>2</v>
      </c>
      <c r="F562" s="1">
        <v>10</v>
      </c>
      <c r="G562" s="14">
        <v>4</v>
      </c>
      <c r="H562" s="4">
        <v>2821</v>
      </c>
      <c r="I562" s="1">
        <v>2821</v>
      </c>
      <c r="J562" s="30">
        <v>0</v>
      </c>
      <c r="K562" s="67">
        <v>5.0943452864885302E-2</v>
      </c>
      <c r="L562" s="26"/>
    </row>
    <row r="563" spans="2:12" x14ac:dyDescent="0.35">
      <c r="B563" s="71">
        <v>562</v>
      </c>
      <c r="C563" s="24" t="s">
        <v>597</v>
      </c>
      <c r="D563" s="1">
        <v>150</v>
      </c>
      <c r="E563" s="1">
        <v>2</v>
      </c>
      <c r="F563" s="1">
        <v>10</v>
      </c>
      <c r="G563" s="14">
        <v>4</v>
      </c>
      <c r="H563" s="4">
        <v>2907</v>
      </c>
      <c r="I563" s="1">
        <v>2907</v>
      </c>
      <c r="J563" s="30">
        <v>0</v>
      </c>
      <c r="K563" s="67">
        <v>2.08581332117319E-2</v>
      </c>
      <c r="L563" s="26"/>
    </row>
    <row r="564" spans="2:12" x14ac:dyDescent="0.35">
      <c r="B564" s="71">
        <v>563</v>
      </c>
      <c r="C564" s="24" t="s">
        <v>598</v>
      </c>
      <c r="D564" s="1">
        <v>150</v>
      </c>
      <c r="E564" s="1">
        <v>2</v>
      </c>
      <c r="F564" s="1">
        <v>10</v>
      </c>
      <c r="G564" s="14">
        <v>4</v>
      </c>
      <c r="H564" s="4">
        <v>2975</v>
      </c>
      <c r="I564" s="1">
        <v>2975</v>
      </c>
      <c r="J564" s="30">
        <v>0</v>
      </c>
      <c r="K564" s="67">
        <v>2.5909446179866701E-2</v>
      </c>
      <c r="L564" s="26"/>
    </row>
    <row r="565" spans="2:12" x14ac:dyDescent="0.35">
      <c r="B565" s="71">
        <v>564</v>
      </c>
      <c r="C565" s="24" t="s">
        <v>599</v>
      </c>
      <c r="D565" s="1">
        <v>150</v>
      </c>
      <c r="E565" s="1">
        <v>2</v>
      </c>
      <c r="F565" s="1">
        <v>10</v>
      </c>
      <c r="G565" s="14">
        <v>4</v>
      </c>
      <c r="H565" s="4">
        <v>2997</v>
      </c>
      <c r="I565" s="1">
        <v>2997</v>
      </c>
      <c r="J565" s="30">
        <v>0</v>
      </c>
      <c r="K565" s="67">
        <v>2.1608877927064798E-2</v>
      </c>
      <c r="L565" s="26"/>
    </row>
    <row r="566" spans="2:12" x14ac:dyDescent="0.35">
      <c r="B566" s="71">
        <v>565</v>
      </c>
      <c r="C566" s="24" t="s">
        <v>600</v>
      </c>
      <c r="D566" s="1">
        <v>150</v>
      </c>
      <c r="E566" s="1">
        <v>2</v>
      </c>
      <c r="F566" s="1">
        <v>10</v>
      </c>
      <c r="G566" s="14">
        <v>4</v>
      </c>
      <c r="H566" s="4">
        <v>3098</v>
      </c>
      <c r="I566" s="1">
        <v>3098</v>
      </c>
      <c r="J566" s="30">
        <v>0</v>
      </c>
      <c r="K566" s="67">
        <v>3.3889679238200097E-2</v>
      </c>
      <c r="L566" s="26"/>
    </row>
    <row r="567" spans="2:12" x14ac:dyDescent="0.35">
      <c r="B567" s="71">
        <v>566</v>
      </c>
      <c r="C567" s="24" t="s">
        <v>601</v>
      </c>
      <c r="D567" s="1">
        <v>150</v>
      </c>
      <c r="E567" s="1">
        <v>2</v>
      </c>
      <c r="F567" s="1">
        <v>10</v>
      </c>
      <c r="G567" s="14">
        <v>4</v>
      </c>
      <c r="H567" s="4">
        <v>2922</v>
      </c>
      <c r="I567" s="1">
        <v>2922</v>
      </c>
      <c r="J567" s="30">
        <v>0</v>
      </c>
      <c r="K567" s="67">
        <v>1.7051422968506799E-2</v>
      </c>
      <c r="L567" s="26"/>
    </row>
    <row r="568" spans="2:12" x14ac:dyDescent="0.35">
      <c r="B568" s="71">
        <v>567</v>
      </c>
      <c r="C568" s="24" t="s">
        <v>602</v>
      </c>
      <c r="D568" s="1">
        <v>150</v>
      </c>
      <c r="E568" s="1">
        <v>2</v>
      </c>
      <c r="F568" s="1">
        <v>10</v>
      </c>
      <c r="G568" s="14">
        <v>4</v>
      </c>
      <c r="H568" s="4">
        <v>2867</v>
      </c>
      <c r="I568" s="1">
        <v>2867</v>
      </c>
      <c r="J568" s="30">
        <v>0</v>
      </c>
      <c r="K568" s="67">
        <v>3.6002472043037401E-2</v>
      </c>
      <c r="L568" s="26"/>
    </row>
    <row r="569" spans="2:12" x14ac:dyDescent="0.35">
      <c r="B569" s="71">
        <v>568</v>
      </c>
      <c r="C569" s="24" t="s">
        <v>603</v>
      </c>
      <c r="D569" s="1">
        <v>150</v>
      </c>
      <c r="E569" s="1">
        <v>2</v>
      </c>
      <c r="F569" s="1">
        <v>10</v>
      </c>
      <c r="G569" s="14">
        <v>4</v>
      </c>
      <c r="H569" s="4">
        <v>3094</v>
      </c>
      <c r="I569" s="1">
        <v>3094</v>
      </c>
      <c r="J569" s="30">
        <v>0</v>
      </c>
      <c r="K569" s="67">
        <v>1.8658811226487101E-2</v>
      </c>
      <c r="L569" s="26"/>
    </row>
    <row r="570" spans="2:12" x14ac:dyDescent="0.35">
      <c r="B570" s="71">
        <v>569</v>
      </c>
      <c r="C570" s="24" t="s">
        <v>604</v>
      </c>
      <c r="D570" s="1">
        <v>150</v>
      </c>
      <c r="E570" s="1">
        <v>2</v>
      </c>
      <c r="F570" s="1">
        <v>10</v>
      </c>
      <c r="G570" s="14">
        <v>4</v>
      </c>
      <c r="H570" s="4">
        <v>2755</v>
      </c>
      <c r="I570" s="1">
        <v>2755</v>
      </c>
      <c r="J570" s="30">
        <v>0</v>
      </c>
      <c r="K570" s="67">
        <v>2.89276912808418E-2</v>
      </c>
      <c r="L570" s="26"/>
    </row>
    <row r="571" spans="2:12" x14ac:dyDescent="0.35">
      <c r="B571" s="71">
        <v>570</v>
      </c>
      <c r="C571" s="24" t="s">
        <v>605</v>
      </c>
      <c r="D571" s="1">
        <v>150</v>
      </c>
      <c r="E571" s="1">
        <v>2</v>
      </c>
      <c r="F571" s="1">
        <v>10</v>
      </c>
      <c r="G571" s="14">
        <v>4</v>
      </c>
      <c r="H571" s="4">
        <v>2910</v>
      </c>
      <c r="I571" s="1">
        <v>2910</v>
      </c>
      <c r="J571" s="30">
        <v>0</v>
      </c>
      <c r="K571" s="67">
        <v>3.6481749266385997E-2</v>
      </c>
      <c r="L571" s="26"/>
    </row>
    <row r="572" spans="2:12" x14ac:dyDescent="0.35">
      <c r="B572" s="71">
        <v>571</v>
      </c>
      <c r="C572" s="24" t="s">
        <v>606</v>
      </c>
      <c r="D572" s="1">
        <v>150</v>
      </c>
      <c r="E572" s="1">
        <v>2</v>
      </c>
      <c r="F572" s="1">
        <v>20</v>
      </c>
      <c r="G572" s="14">
        <v>1</v>
      </c>
      <c r="H572" s="4">
        <v>2421</v>
      </c>
      <c r="I572" s="1">
        <v>2421</v>
      </c>
      <c r="J572" s="30">
        <v>0</v>
      </c>
      <c r="K572" s="67">
        <v>3.0250497162341999E-2</v>
      </c>
      <c r="L572" s="26"/>
    </row>
    <row r="573" spans="2:12" x14ac:dyDescent="0.35">
      <c r="B573" s="71">
        <v>572</v>
      </c>
      <c r="C573" s="24" t="s">
        <v>607</v>
      </c>
      <c r="D573" s="1">
        <v>150</v>
      </c>
      <c r="E573" s="1">
        <v>2</v>
      </c>
      <c r="F573" s="1">
        <v>20</v>
      </c>
      <c r="G573" s="14">
        <v>1</v>
      </c>
      <c r="H573" s="4">
        <v>2508</v>
      </c>
      <c r="I573" s="1">
        <v>2508</v>
      </c>
      <c r="J573" s="30">
        <v>0</v>
      </c>
      <c r="K573" s="67">
        <v>2.0392235368490198E-2</v>
      </c>
      <c r="L573" s="26"/>
    </row>
    <row r="574" spans="2:12" x14ac:dyDescent="0.35">
      <c r="B574" s="71">
        <v>573</v>
      </c>
      <c r="C574" s="24" t="s">
        <v>608</v>
      </c>
      <c r="D574" s="1">
        <v>150</v>
      </c>
      <c r="E574" s="1">
        <v>2</v>
      </c>
      <c r="F574" s="1">
        <v>20</v>
      </c>
      <c r="G574" s="14">
        <v>1</v>
      </c>
      <c r="H574" s="4">
        <v>2353</v>
      </c>
      <c r="I574" s="1">
        <v>2353</v>
      </c>
      <c r="J574" s="30">
        <v>0</v>
      </c>
      <c r="K574" s="67">
        <v>1.9084135070443101E-2</v>
      </c>
      <c r="L574" s="26"/>
    </row>
    <row r="575" spans="2:12" x14ac:dyDescent="0.35">
      <c r="B575" s="71">
        <v>574</v>
      </c>
      <c r="C575" s="24" t="s">
        <v>609</v>
      </c>
      <c r="D575" s="1">
        <v>150</v>
      </c>
      <c r="E575" s="1">
        <v>2</v>
      </c>
      <c r="F575" s="1">
        <v>20</v>
      </c>
      <c r="G575" s="14">
        <v>1</v>
      </c>
      <c r="H575" s="4">
        <v>2350</v>
      </c>
      <c r="I575" s="1">
        <v>2350</v>
      </c>
      <c r="J575" s="30">
        <v>0</v>
      </c>
      <c r="K575" s="67">
        <v>2.0745495334267599E-2</v>
      </c>
      <c r="L575" s="26"/>
    </row>
    <row r="576" spans="2:12" x14ac:dyDescent="0.35">
      <c r="B576" s="71">
        <v>575</v>
      </c>
      <c r="C576" s="24" t="s">
        <v>610</v>
      </c>
      <c r="D576" s="1">
        <v>150</v>
      </c>
      <c r="E576" s="1">
        <v>2</v>
      </c>
      <c r="F576" s="1">
        <v>20</v>
      </c>
      <c r="G576" s="14">
        <v>1</v>
      </c>
      <c r="H576" s="4">
        <v>2311</v>
      </c>
      <c r="I576" s="1">
        <v>2311</v>
      </c>
      <c r="J576" s="30">
        <v>0</v>
      </c>
      <c r="K576" s="67">
        <v>2.0788626745343201E-2</v>
      </c>
      <c r="L576" s="26"/>
    </row>
    <row r="577" spans="2:12" x14ac:dyDescent="0.35">
      <c r="B577" s="71">
        <v>576</v>
      </c>
      <c r="C577" s="24" t="s">
        <v>611</v>
      </c>
      <c r="D577" s="1">
        <v>150</v>
      </c>
      <c r="E577" s="1">
        <v>2</v>
      </c>
      <c r="F577" s="1">
        <v>20</v>
      </c>
      <c r="G577" s="14">
        <v>1</v>
      </c>
      <c r="H577" s="4">
        <v>2450</v>
      </c>
      <c r="I577" s="1">
        <v>2450</v>
      </c>
      <c r="J577" s="30">
        <v>0</v>
      </c>
      <c r="K577" s="67">
        <v>1.8091998994350399E-2</v>
      </c>
      <c r="L577" s="26"/>
    </row>
    <row r="578" spans="2:12" x14ac:dyDescent="0.35">
      <c r="B578" s="71">
        <v>577</v>
      </c>
      <c r="C578" s="24" t="s">
        <v>612</v>
      </c>
      <c r="D578" s="1">
        <v>150</v>
      </c>
      <c r="E578" s="1">
        <v>2</v>
      </c>
      <c r="F578" s="1">
        <v>20</v>
      </c>
      <c r="G578" s="14">
        <v>1</v>
      </c>
      <c r="H578" s="4">
        <v>2330</v>
      </c>
      <c r="I578" s="1">
        <v>2330</v>
      </c>
      <c r="J578" s="30">
        <v>0</v>
      </c>
      <c r="K578" s="67">
        <v>1.9579749554395599E-2</v>
      </c>
      <c r="L578" s="26"/>
    </row>
    <row r="579" spans="2:12" x14ac:dyDescent="0.35">
      <c r="B579" s="71">
        <v>578</v>
      </c>
      <c r="C579" s="24" t="s">
        <v>613</v>
      </c>
      <c r="D579" s="1">
        <v>150</v>
      </c>
      <c r="E579" s="1">
        <v>2</v>
      </c>
      <c r="F579" s="1">
        <v>20</v>
      </c>
      <c r="G579" s="14">
        <v>1</v>
      </c>
      <c r="H579" s="4">
        <v>2314</v>
      </c>
      <c r="I579" s="1">
        <v>2314</v>
      </c>
      <c r="J579" s="30">
        <v>0</v>
      </c>
      <c r="K579" s="67">
        <v>2.1048607304692199E-2</v>
      </c>
      <c r="L579" s="26"/>
    </row>
    <row r="580" spans="2:12" x14ac:dyDescent="0.35">
      <c r="B580" s="71">
        <v>579</v>
      </c>
      <c r="C580" s="24" t="s">
        <v>614</v>
      </c>
      <c r="D580" s="1">
        <v>150</v>
      </c>
      <c r="E580" s="1">
        <v>2</v>
      </c>
      <c r="F580" s="1">
        <v>20</v>
      </c>
      <c r="G580" s="14">
        <v>1</v>
      </c>
      <c r="H580" s="4">
        <v>2490</v>
      </c>
      <c r="I580" s="1">
        <v>2490</v>
      </c>
      <c r="J580" s="30">
        <v>0</v>
      </c>
      <c r="K580" s="67">
        <v>2.0820120349526398E-2</v>
      </c>
      <c r="L580" s="26"/>
    </row>
    <row r="581" spans="2:12" x14ac:dyDescent="0.35">
      <c r="B581" s="71">
        <v>580</v>
      </c>
      <c r="C581" s="24" t="s">
        <v>615</v>
      </c>
      <c r="D581" s="1">
        <v>150</v>
      </c>
      <c r="E581" s="1">
        <v>2</v>
      </c>
      <c r="F581" s="1">
        <v>20</v>
      </c>
      <c r="G581" s="14">
        <v>1</v>
      </c>
      <c r="H581" s="4">
        <v>2297</v>
      </c>
      <c r="I581" s="1">
        <v>2297</v>
      </c>
      <c r="J581" s="30">
        <v>0</v>
      </c>
      <c r="K581" s="67">
        <v>1.70761868357658E-2</v>
      </c>
      <c r="L581" s="26"/>
    </row>
    <row r="582" spans="2:12" x14ac:dyDescent="0.35">
      <c r="B582" s="71">
        <v>581</v>
      </c>
      <c r="C582" s="24" t="s">
        <v>616</v>
      </c>
      <c r="D582" s="1">
        <v>150</v>
      </c>
      <c r="E582" s="1">
        <v>2</v>
      </c>
      <c r="F582" s="1">
        <v>20</v>
      </c>
      <c r="G582" s="14">
        <v>2</v>
      </c>
      <c r="H582" s="4">
        <v>3021</v>
      </c>
      <c r="I582" s="1">
        <v>3021</v>
      </c>
      <c r="J582" s="30">
        <v>0</v>
      </c>
      <c r="K582" s="67">
        <v>2.0982000976800901E-2</v>
      </c>
      <c r="L582" s="26"/>
    </row>
    <row r="583" spans="2:12" x14ac:dyDescent="0.35">
      <c r="B583" s="71">
        <v>582</v>
      </c>
      <c r="C583" s="24" t="s">
        <v>617</v>
      </c>
      <c r="D583" s="1">
        <v>150</v>
      </c>
      <c r="E583" s="1">
        <v>2</v>
      </c>
      <c r="F583" s="1">
        <v>20</v>
      </c>
      <c r="G583" s="14">
        <v>2</v>
      </c>
      <c r="H583" s="4">
        <v>2958</v>
      </c>
      <c r="I583" s="1">
        <v>2958</v>
      </c>
      <c r="J583" s="30">
        <v>0</v>
      </c>
      <c r="K583" s="67">
        <v>2.0132783800363499E-2</v>
      </c>
      <c r="L583" s="26"/>
    </row>
    <row r="584" spans="2:12" x14ac:dyDescent="0.35">
      <c r="B584" s="71">
        <v>583</v>
      </c>
      <c r="C584" s="24" t="s">
        <v>618</v>
      </c>
      <c r="D584" s="1">
        <v>150</v>
      </c>
      <c r="E584" s="1">
        <v>2</v>
      </c>
      <c r="F584" s="1">
        <v>20</v>
      </c>
      <c r="G584" s="14">
        <v>2</v>
      </c>
      <c r="H584" s="4">
        <v>2833</v>
      </c>
      <c r="I584" s="1">
        <v>2833</v>
      </c>
      <c r="J584" s="30">
        <v>0</v>
      </c>
      <c r="K584" s="67">
        <v>1.7150280997157E-2</v>
      </c>
      <c r="L584" s="26"/>
    </row>
    <row r="585" spans="2:12" x14ac:dyDescent="0.35">
      <c r="B585" s="71">
        <v>584</v>
      </c>
      <c r="C585" s="24" t="s">
        <v>619</v>
      </c>
      <c r="D585" s="1">
        <v>150</v>
      </c>
      <c r="E585" s="1">
        <v>2</v>
      </c>
      <c r="F585" s="1">
        <v>20</v>
      </c>
      <c r="G585" s="14">
        <v>2</v>
      </c>
      <c r="H585" s="4">
        <v>2980</v>
      </c>
      <c r="I585" s="1">
        <v>2980</v>
      </c>
      <c r="J585" s="30">
        <v>0</v>
      </c>
      <c r="K585" s="67">
        <v>2.2888388484716402E-2</v>
      </c>
      <c r="L585" s="26"/>
    </row>
    <row r="586" spans="2:12" x14ac:dyDescent="0.35">
      <c r="B586" s="71">
        <v>585</v>
      </c>
      <c r="C586" s="24" t="s">
        <v>620</v>
      </c>
      <c r="D586" s="1">
        <v>150</v>
      </c>
      <c r="E586" s="1">
        <v>2</v>
      </c>
      <c r="F586" s="1">
        <v>20</v>
      </c>
      <c r="G586" s="14">
        <v>2</v>
      </c>
      <c r="H586" s="4">
        <v>2851</v>
      </c>
      <c r="I586" s="1">
        <v>2851</v>
      </c>
      <c r="J586" s="30">
        <v>0</v>
      </c>
      <c r="K586" s="67">
        <v>1.72400996088981E-2</v>
      </c>
      <c r="L586" s="26"/>
    </row>
    <row r="587" spans="2:12" x14ac:dyDescent="0.35">
      <c r="B587" s="71">
        <v>586</v>
      </c>
      <c r="C587" s="24" t="s">
        <v>621</v>
      </c>
      <c r="D587" s="1">
        <v>150</v>
      </c>
      <c r="E587" s="1">
        <v>2</v>
      </c>
      <c r="F587" s="1">
        <v>20</v>
      </c>
      <c r="G587" s="14">
        <v>2</v>
      </c>
      <c r="H587" s="4">
        <v>3020</v>
      </c>
      <c r="I587" s="1">
        <v>3020</v>
      </c>
      <c r="J587" s="30">
        <v>0</v>
      </c>
      <c r="K587" s="67">
        <v>1.47636383771896E-2</v>
      </c>
      <c r="L587" s="26"/>
    </row>
    <row r="588" spans="2:12" x14ac:dyDescent="0.35">
      <c r="B588" s="71">
        <v>587</v>
      </c>
      <c r="C588" s="24" t="s">
        <v>622</v>
      </c>
      <c r="D588" s="1">
        <v>150</v>
      </c>
      <c r="E588" s="1">
        <v>2</v>
      </c>
      <c r="F588" s="1">
        <v>20</v>
      </c>
      <c r="G588" s="14">
        <v>2</v>
      </c>
      <c r="H588" s="4">
        <v>3020</v>
      </c>
      <c r="I588" s="1">
        <v>3020</v>
      </c>
      <c r="J588" s="30">
        <v>0</v>
      </c>
      <c r="K588" s="67">
        <v>3.1943468376994098E-2</v>
      </c>
      <c r="L588" s="26"/>
    </row>
    <row r="589" spans="2:12" x14ac:dyDescent="0.35">
      <c r="B589" s="71">
        <v>588</v>
      </c>
      <c r="C589" s="24" t="s">
        <v>623</v>
      </c>
      <c r="D589" s="1">
        <v>150</v>
      </c>
      <c r="E589" s="1">
        <v>2</v>
      </c>
      <c r="F589" s="1">
        <v>20</v>
      </c>
      <c r="G589" s="14">
        <v>2</v>
      </c>
      <c r="H589" s="4">
        <v>2944</v>
      </c>
      <c r="I589" s="1">
        <v>2944</v>
      </c>
      <c r="J589" s="30">
        <v>0</v>
      </c>
      <c r="K589" s="67">
        <v>1.8901633098721501E-2</v>
      </c>
      <c r="L589" s="26"/>
    </row>
    <row r="590" spans="2:12" x14ac:dyDescent="0.35">
      <c r="B590" s="71">
        <v>589</v>
      </c>
      <c r="C590" s="24" t="s">
        <v>624</v>
      </c>
      <c r="D590" s="1">
        <v>150</v>
      </c>
      <c r="E590" s="1">
        <v>2</v>
      </c>
      <c r="F590" s="1">
        <v>20</v>
      </c>
      <c r="G590" s="14">
        <v>2</v>
      </c>
      <c r="H590" s="4">
        <v>3060</v>
      </c>
      <c r="I590" s="1">
        <v>3060</v>
      </c>
      <c r="J590" s="30">
        <v>0</v>
      </c>
      <c r="K590" s="67">
        <v>1.6850072890519999E-2</v>
      </c>
      <c r="L590" s="26"/>
    </row>
    <row r="591" spans="2:12" x14ac:dyDescent="0.35">
      <c r="B591" s="71">
        <v>590</v>
      </c>
      <c r="C591" s="24" t="s">
        <v>625</v>
      </c>
      <c r="D591" s="1">
        <v>150</v>
      </c>
      <c r="E591" s="1">
        <v>2</v>
      </c>
      <c r="F591" s="1">
        <v>20</v>
      </c>
      <c r="G591" s="14">
        <v>2</v>
      </c>
      <c r="H591" s="4">
        <v>3017</v>
      </c>
      <c r="I591" s="1">
        <v>3017</v>
      </c>
      <c r="J591" s="30">
        <v>0</v>
      </c>
      <c r="K591" s="67">
        <v>2.1286040544509801E-2</v>
      </c>
      <c r="L591" s="26"/>
    </row>
    <row r="592" spans="2:12" x14ac:dyDescent="0.35">
      <c r="B592" s="71">
        <v>591</v>
      </c>
      <c r="C592" s="24" t="s">
        <v>626</v>
      </c>
      <c r="D592" s="1">
        <v>150</v>
      </c>
      <c r="E592" s="1">
        <v>2</v>
      </c>
      <c r="F592" s="1">
        <v>20</v>
      </c>
      <c r="G592" s="14">
        <v>4</v>
      </c>
      <c r="H592" s="4">
        <v>3681</v>
      </c>
      <c r="I592" s="1">
        <v>3681</v>
      </c>
      <c r="J592" s="30">
        <v>0</v>
      </c>
      <c r="K592" s="67">
        <v>2.45469808578491E-2</v>
      </c>
      <c r="L592" s="26"/>
    </row>
    <row r="593" spans="2:12" x14ac:dyDescent="0.35">
      <c r="B593" s="71">
        <v>592</v>
      </c>
      <c r="C593" s="24" t="s">
        <v>627</v>
      </c>
      <c r="D593" s="1">
        <v>150</v>
      </c>
      <c r="E593" s="1">
        <v>2</v>
      </c>
      <c r="F593" s="1">
        <v>20</v>
      </c>
      <c r="G593" s="14">
        <v>4</v>
      </c>
      <c r="H593" s="4">
        <v>4008</v>
      </c>
      <c r="I593" s="1">
        <v>4008</v>
      </c>
      <c r="J593" s="30">
        <v>0</v>
      </c>
      <c r="K593" s="67">
        <v>2.35345140099525E-2</v>
      </c>
      <c r="L593" s="26"/>
    </row>
    <row r="594" spans="2:12" x14ac:dyDescent="0.35">
      <c r="B594" s="71">
        <v>593</v>
      </c>
      <c r="C594" s="24" t="s">
        <v>628</v>
      </c>
      <c r="D594" s="1">
        <v>150</v>
      </c>
      <c r="E594" s="1">
        <v>2</v>
      </c>
      <c r="F594" s="1">
        <v>20</v>
      </c>
      <c r="G594" s="14">
        <v>4</v>
      </c>
      <c r="H594" s="4">
        <v>3703</v>
      </c>
      <c r="I594" s="1">
        <v>3703</v>
      </c>
      <c r="J594" s="30">
        <v>0</v>
      </c>
      <c r="K594" s="67">
        <v>1.6338355839252399E-2</v>
      </c>
      <c r="L594" s="26"/>
    </row>
    <row r="595" spans="2:12" x14ac:dyDescent="0.35">
      <c r="B595" s="71">
        <v>594</v>
      </c>
      <c r="C595" s="24" t="s">
        <v>629</v>
      </c>
      <c r="D595" s="1">
        <v>150</v>
      </c>
      <c r="E595" s="1">
        <v>2</v>
      </c>
      <c r="F595" s="1">
        <v>20</v>
      </c>
      <c r="G595" s="14">
        <v>4</v>
      </c>
      <c r="H595" s="4">
        <v>3940</v>
      </c>
      <c r="I595" s="1">
        <v>3940</v>
      </c>
      <c r="J595" s="30">
        <v>0</v>
      </c>
      <c r="K595" s="67">
        <v>2.0567068830132401E-2</v>
      </c>
      <c r="L595" s="26"/>
    </row>
    <row r="596" spans="2:12" x14ac:dyDescent="0.35">
      <c r="B596" s="71">
        <v>595</v>
      </c>
      <c r="C596" s="24" t="s">
        <v>630</v>
      </c>
      <c r="D596" s="1">
        <v>150</v>
      </c>
      <c r="E596" s="1">
        <v>2</v>
      </c>
      <c r="F596" s="1">
        <v>20</v>
      </c>
      <c r="G596" s="14">
        <v>4</v>
      </c>
      <c r="H596" s="4">
        <v>3811</v>
      </c>
      <c r="I596" s="1">
        <v>3811</v>
      </c>
      <c r="J596" s="30">
        <v>0</v>
      </c>
      <c r="K596" s="67">
        <v>2.5671835988759901E-2</v>
      </c>
      <c r="L596" s="26"/>
    </row>
    <row r="597" spans="2:12" x14ac:dyDescent="0.35">
      <c r="B597" s="71">
        <v>596</v>
      </c>
      <c r="C597" s="24" t="s">
        <v>631</v>
      </c>
      <c r="D597" s="1">
        <v>150</v>
      </c>
      <c r="E597" s="1">
        <v>2</v>
      </c>
      <c r="F597" s="1">
        <v>20</v>
      </c>
      <c r="G597" s="14">
        <v>4</v>
      </c>
      <c r="H597" s="4">
        <v>3770</v>
      </c>
      <c r="I597" s="1">
        <v>3770</v>
      </c>
      <c r="J597" s="30">
        <v>0</v>
      </c>
      <c r="K597" s="67">
        <v>2.1649271249771101E-2</v>
      </c>
      <c r="L597" s="26"/>
    </row>
    <row r="598" spans="2:12" x14ac:dyDescent="0.35">
      <c r="B598" s="71">
        <v>597</v>
      </c>
      <c r="C598" s="24" t="s">
        <v>632</v>
      </c>
      <c r="D598" s="1">
        <v>150</v>
      </c>
      <c r="E598" s="1">
        <v>2</v>
      </c>
      <c r="F598" s="1">
        <v>20</v>
      </c>
      <c r="G598" s="14">
        <v>4</v>
      </c>
      <c r="H598" s="4">
        <v>3950</v>
      </c>
      <c r="I598" s="1">
        <v>3950</v>
      </c>
      <c r="J598" s="30">
        <v>0</v>
      </c>
      <c r="K598" s="67">
        <v>2.73917876183986E-2</v>
      </c>
      <c r="L598" s="26"/>
    </row>
    <row r="599" spans="2:12" x14ac:dyDescent="0.35">
      <c r="B599" s="71">
        <v>598</v>
      </c>
      <c r="C599" s="24" t="s">
        <v>633</v>
      </c>
      <c r="D599" s="1">
        <v>150</v>
      </c>
      <c r="E599" s="1">
        <v>2</v>
      </c>
      <c r="F599" s="1">
        <v>20</v>
      </c>
      <c r="G599" s="14">
        <v>4</v>
      </c>
      <c r="H599" s="4">
        <v>3844</v>
      </c>
      <c r="I599" s="1">
        <v>3844</v>
      </c>
      <c r="J599" s="30">
        <v>0</v>
      </c>
      <c r="K599" s="67">
        <v>1.9690047949552501E-2</v>
      </c>
      <c r="L599" s="26"/>
    </row>
    <row r="600" spans="2:12" x14ac:dyDescent="0.35">
      <c r="B600" s="71">
        <v>599</v>
      </c>
      <c r="C600" s="24" t="s">
        <v>634</v>
      </c>
      <c r="D600" s="1">
        <v>150</v>
      </c>
      <c r="E600" s="1">
        <v>2</v>
      </c>
      <c r="F600" s="1">
        <v>20</v>
      </c>
      <c r="G600" s="14">
        <v>4</v>
      </c>
      <c r="H600" s="4">
        <v>3960</v>
      </c>
      <c r="I600" s="1">
        <v>3960</v>
      </c>
      <c r="J600" s="30">
        <v>0</v>
      </c>
      <c r="K600" s="67">
        <v>2.1872047334909401E-2</v>
      </c>
      <c r="L600" s="26"/>
    </row>
    <row r="601" spans="2:12" x14ac:dyDescent="0.35">
      <c r="B601" s="71">
        <v>600</v>
      </c>
      <c r="C601" s="24" t="s">
        <v>635</v>
      </c>
      <c r="D601" s="1">
        <v>150</v>
      </c>
      <c r="E601" s="1">
        <v>2</v>
      </c>
      <c r="F601" s="1">
        <v>20</v>
      </c>
      <c r="G601" s="14">
        <v>4</v>
      </c>
      <c r="H601" s="4">
        <v>3767</v>
      </c>
      <c r="I601" s="1">
        <v>3767</v>
      </c>
      <c r="J601" s="30">
        <v>0</v>
      </c>
      <c r="K601" s="67">
        <v>6.15526773035526E-2</v>
      </c>
      <c r="L601" s="26"/>
    </row>
    <row r="602" spans="2:12" x14ac:dyDescent="0.35">
      <c r="B602" s="71">
        <v>601</v>
      </c>
      <c r="C602" s="24" t="s">
        <v>636</v>
      </c>
      <c r="D602" s="1">
        <v>150</v>
      </c>
      <c r="E602" s="1">
        <v>2</v>
      </c>
      <c r="F602" s="1">
        <v>30</v>
      </c>
      <c r="G602" s="14">
        <v>1</v>
      </c>
      <c r="H602" s="4">
        <v>3282</v>
      </c>
      <c r="I602" s="1">
        <v>3282</v>
      </c>
      <c r="J602" s="30">
        <v>0</v>
      </c>
      <c r="K602" s="67">
        <v>1.3747213408350899E-2</v>
      </c>
      <c r="L602" s="26"/>
    </row>
    <row r="603" spans="2:12" x14ac:dyDescent="0.35">
      <c r="B603" s="71">
        <v>602</v>
      </c>
      <c r="C603" s="24" t="s">
        <v>637</v>
      </c>
      <c r="D603" s="1">
        <v>150</v>
      </c>
      <c r="E603" s="1">
        <v>2</v>
      </c>
      <c r="F603" s="1">
        <v>30</v>
      </c>
      <c r="G603" s="14">
        <v>1</v>
      </c>
      <c r="H603" s="4">
        <v>3634</v>
      </c>
      <c r="I603" s="1">
        <v>3634</v>
      </c>
      <c r="J603" s="30">
        <v>0</v>
      </c>
      <c r="K603" s="67">
        <v>2.0309029147028899E-2</v>
      </c>
      <c r="L603" s="26"/>
    </row>
    <row r="604" spans="2:12" x14ac:dyDescent="0.35">
      <c r="B604" s="71">
        <v>603</v>
      </c>
      <c r="C604" s="24" t="s">
        <v>638</v>
      </c>
      <c r="D604" s="1">
        <v>150</v>
      </c>
      <c r="E604" s="1">
        <v>2</v>
      </c>
      <c r="F604" s="1">
        <v>30</v>
      </c>
      <c r="G604" s="14">
        <v>1</v>
      </c>
      <c r="H604" s="4">
        <v>3352</v>
      </c>
      <c r="I604" s="1">
        <v>3352</v>
      </c>
      <c r="J604" s="30">
        <v>0</v>
      </c>
      <c r="K604" s="67">
        <v>2.01130621135234E-2</v>
      </c>
      <c r="L604" s="26"/>
    </row>
    <row r="605" spans="2:12" x14ac:dyDescent="0.35">
      <c r="B605" s="71">
        <v>604</v>
      </c>
      <c r="C605" s="24" t="s">
        <v>639</v>
      </c>
      <c r="D605" s="1">
        <v>150</v>
      </c>
      <c r="E605" s="1">
        <v>2</v>
      </c>
      <c r="F605" s="1">
        <v>30</v>
      </c>
      <c r="G605" s="14">
        <v>1</v>
      </c>
      <c r="H605" s="4">
        <v>3567</v>
      </c>
      <c r="I605" s="1">
        <v>3567</v>
      </c>
      <c r="J605" s="30">
        <v>0</v>
      </c>
      <c r="K605" s="67">
        <v>1.5694376081228201E-2</v>
      </c>
      <c r="L605" s="26"/>
    </row>
    <row r="606" spans="2:12" x14ac:dyDescent="0.35">
      <c r="B606" s="71">
        <v>605</v>
      </c>
      <c r="C606" s="24" t="s">
        <v>640</v>
      </c>
      <c r="D606" s="1">
        <v>150</v>
      </c>
      <c r="E606" s="1">
        <v>2</v>
      </c>
      <c r="F606" s="1">
        <v>30</v>
      </c>
      <c r="G606" s="14">
        <v>1</v>
      </c>
      <c r="H606" s="4">
        <v>3573</v>
      </c>
      <c r="I606" s="1">
        <v>3573</v>
      </c>
      <c r="J606" s="30">
        <v>0</v>
      </c>
      <c r="K606" s="67">
        <v>6.1629321426153096E-3</v>
      </c>
      <c r="L606" s="26"/>
    </row>
    <row r="607" spans="2:12" x14ac:dyDescent="0.35">
      <c r="B607" s="71">
        <v>606</v>
      </c>
      <c r="C607" s="24" t="s">
        <v>641</v>
      </c>
      <c r="D607" s="1">
        <v>150</v>
      </c>
      <c r="E607" s="1">
        <v>2</v>
      </c>
      <c r="F607" s="1">
        <v>30</v>
      </c>
      <c r="G607" s="14">
        <v>1</v>
      </c>
      <c r="H607" s="4">
        <v>3455</v>
      </c>
      <c r="I607" s="1">
        <v>3455</v>
      </c>
      <c r="J607" s="30">
        <v>0</v>
      </c>
      <c r="K607" s="67">
        <v>1.6222134232521002E-2</v>
      </c>
      <c r="L607" s="26"/>
    </row>
    <row r="608" spans="2:12" x14ac:dyDescent="0.35">
      <c r="B608" s="71">
        <v>607</v>
      </c>
      <c r="C608" s="24" t="s">
        <v>642</v>
      </c>
      <c r="D608" s="1">
        <v>150</v>
      </c>
      <c r="E608" s="1">
        <v>2</v>
      </c>
      <c r="F608" s="1">
        <v>30</v>
      </c>
      <c r="G608" s="14">
        <v>1</v>
      </c>
      <c r="H608" s="4">
        <v>3562</v>
      </c>
      <c r="I608" s="1">
        <v>3562</v>
      </c>
      <c r="J608" s="30">
        <v>0</v>
      </c>
      <c r="K608" s="67">
        <v>1.8672345206141399E-2</v>
      </c>
      <c r="L608" s="26"/>
    </row>
    <row r="609" spans="2:12" x14ac:dyDescent="0.35">
      <c r="B609" s="71">
        <v>608</v>
      </c>
      <c r="C609" s="24" t="s">
        <v>643</v>
      </c>
      <c r="D609" s="1">
        <v>150</v>
      </c>
      <c r="E609" s="1">
        <v>2</v>
      </c>
      <c r="F609" s="1">
        <v>30</v>
      </c>
      <c r="G609" s="14">
        <v>1</v>
      </c>
      <c r="H609" s="4">
        <v>3513</v>
      </c>
      <c r="I609" s="1">
        <v>3513</v>
      </c>
      <c r="J609" s="30">
        <v>0</v>
      </c>
      <c r="K609" s="67">
        <v>2.1876603364944399E-2</v>
      </c>
      <c r="L609" s="26"/>
    </row>
    <row r="610" spans="2:12" x14ac:dyDescent="0.35">
      <c r="B610" s="71">
        <v>609</v>
      </c>
      <c r="C610" s="24" t="s">
        <v>644</v>
      </c>
      <c r="D610" s="1">
        <v>150</v>
      </c>
      <c r="E610" s="1">
        <v>2</v>
      </c>
      <c r="F610" s="1">
        <v>30</v>
      </c>
      <c r="G610" s="14">
        <v>1</v>
      </c>
      <c r="H610" s="4">
        <v>3291</v>
      </c>
      <c r="I610" s="1">
        <v>3291</v>
      </c>
      <c r="J610" s="30">
        <v>0</v>
      </c>
      <c r="K610" s="67">
        <v>1.9639052450656801E-2</v>
      </c>
      <c r="L610" s="26"/>
    </row>
    <row r="611" spans="2:12" x14ac:dyDescent="0.35">
      <c r="B611" s="71">
        <v>610</v>
      </c>
      <c r="C611" s="24" t="s">
        <v>645</v>
      </c>
      <c r="D611" s="1">
        <v>150</v>
      </c>
      <c r="E611" s="1">
        <v>2</v>
      </c>
      <c r="F611" s="1">
        <v>30</v>
      </c>
      <c r="G611" s="14">
        <v>1</v>
      </c>
      <c r="H611" s="4">
        <v>3472</v>
      </c>
      <c r="I611" s="1">
        <v>3472</v>
      </c>
      <c r="J611" s="30">
        <v>0</v>
      </c>
      <c r="K611" s="67">
        <v>2.1846037358045502E-2</v>
      </c>
      <c r="L611" s="26"/>
    </row>
    <row r="612" spans="2:12" x14ac:dyDescent="0.35">
      <c r="B612" s="71">
        <v>611</v>
      </c>
      <c r="C612" s="24" t="s">
        <v>646</v>
      </c>
      <c r="D612" s="1">
        <v>150</v>
      </c>
      <c r="E612" s="1">
        <v>2</v>
      </c>
      <c r="F612" s="1">
        <v>30</v>
      </c>
      <c r="G612" s="14">
        <v>2</v>
      </c>
      <c r="H612" s="4">
        <v>3882</v>
      </c>
      <c r="I612" s="1">
        <v>3882</v>
      </c>
      <c r="J612" s="30">
        <v>0</v>
      </c>
      <c r="K612" s="67">
        <v>1.67270079255104E-2</v>
      </c>
      <c r="L612" s="26"/>
    </row>
    <row r="613" spans="2:12" x14ac:dyDescent="0.35">
      <c r="B613" s="71">
        <v>612</v>
      </c>
      <c r="C613" s="24" t="s">
        <v>647</v>
      </c>
      <c r="D613" s="1">
        <v>150</v>
      </c>
      <c r="E613" s="1">
        <v>2</v>
      </c>
      <c r="F613" s="1">
        <v>30</v>
      </c>
      <c r="G613" s="14">
        <v>2</v>
      </c>
      <c r="H613" s="4">
        <v>4234</v>
      </c>
      <c r="I613" s="1">
        <v>4234</v>
      </c>
      <c r="J613" s="30">
        <v>0</v>
      </c>
      <c r="K613" s="67">
        <v>2.15905215591192E-2</v>
      </c>
      <c r="L613" s="26"/>
    </row>
    <row r="614" spans="2:12" x14ac:dyDescent="0.35">
      <c r="B614" s="71">
        <v>613</v>
      </c>
      <c r="C614" s="24" t="s">
        <v>648</v>
      </c>
      <c r="D614" s="1">
        <v>150</v>
      </c>
      <c r="E614" s="1">
        <v>2</v>
      </c>
      <c r="F614" s="1">
        <v>30</v>
      </c>
      <c r="G614" s="14">
        <v>2</v>
      </c>
      <c r="H614" s="4">
        <v>3952</v>
      </c>
      <c r="I614" s="1">
        <v>3952</v>
      </c>
      <c r="J614" s="30">
        <v>0</v>
      </c>
      <c r="K614" s="67">
        <v>1.7451843246817499E-2</v>
      </c>
      <c r="L614" s="26"/>
    </row>
    <row r="615" spans="2:12" x14ac:dyDescent="0.35">
      <c r="B615" s="71">
        <v>614</v>
      </c>
      <c r="C615" s="24" t="s">
        <v>649</v>
      </c>
      <c r="D615" s="1">
        <v>150</v>
      </c>
      <c r="E615" s="1">
        <v>2</v>
      </c>
      <c r="F615" s="1">
        <v>30</v>
      </c>
      <c r="G615" s="14">
        <v>2</v>
      </c>
      <c r="H615" s="4">
        <v>4077</v>
      </c>
      <c r="I615" s="1">
        <v>4077</v>
      </c>
      <c r="J615" s="30">
        <v>0</v>
      </c>
      <c r="K615" s="67">
        <v>2.18379516154527E-2</v>
      </c>
      <c r="L615" s="26"/>
    </row>
    <row r="616" spans="2:12" x14ac:dyDescent="0.35">
      <c r="B616" s="71">
        <v>615</v>
      </c>
      <c r="C616" s="24" t="s">
        <v>650</v>
      </c>
      <c r="D616" s="1">
        <v>150</v>
      </c>
      <c r="E616" s="1">
        <v>2</v>
      </c>
      <c r="F616" s="1">
        <v>30</v>
      </c>
      <c r="G616" s="14">
        <v>2</v>
      </c>
      <c r="H616" s="4">
        <v>4143</v>
      </c>
      <c r="I616" s="1">
        <v>4143</v>
      </c>
      <c r="J616" s="30">
        <v>0</v>
      </c>
      <c r="K616" s="67">
        <v>2.0994652062654402E-2</v>
      </c>
      <c r="L616" s="26"/>
    </row>
    <row r="617" spans="2:12" x14ac:dyDescent="0.35">
      <c r="B617" s="71">
        <v>616</v>
      </c>
      <c r="C617" s="24" t="s">
        <v>651</v>
      </c>
      <c r="D617" s="1">
        <v>150</v>
      </c>
      <c r="E617" s="1">
        <v>2</v>
      </c>
      <c r="F617" s="1">
        <v>30</v>
      </c>
      <c r="G617" s="14">
        <v>2</v>
      </c>
      <c r="H617" s="4">
        <v>3995</v>
      </c>
      <c r="I617" s="1">
        <v>3995</v>
      </c>
      <c r="J617" s="30">
        <v>0</v>
      </c>
      <c r="K617" s="67">
        <v>1.6934979707002602E-2</v>
      </c>
      <c r="L617" s="26"/>
    </row>
    <row r="618" spans="2:12" x14ac:dyDescent="0.35">
      <c r="B618" s="71">
        <v>617</v>
      </c>
      <c r="C618" s="24" t="s">
        <v>652</v>
      </c>
      <c r="D618" s="1">
        <v>150</v>
      </c>
      <c r="E618" s="1">
        <v>2</v>
      </c>
      <c r="F618" s="1">
        <v>30</v>
      </c>
      <c r="G618" s="14">
        <v>2</v>
      </c>
      <c r="H618" s="4">
        <v>4072</v>
      </c>
      <c r="I618" s="1">
        <v>4072</v>
      </c>
      <c r="J618" s="30">
        <v>0</v>
      </c>
      <c r="K618" s="67">
        <v>3.8379119709134102E-2</v>
      </c>
      <c r="L618" s="26"/>
    </row>
    <row r="619" spans="2:12" x14ac:dyDescent="0.35">
      <c r="B619" s="71">
        <v>618</v>
      </c>
      <c r="C619" s="24" t="s">
        <v>653</v>
      </c>
      <c r="D619" s="1">
        <v>150</v>
      </c>
      <c r="E619" s="1">
        <v>2</v>
      </c>
      <c r="F619" s="1">
        <v>30</v>
      </c>
      <c r="G619" s="14">
        <v>2</v>
      </c>
      <c r="H619" s="4">
        <v>4083</v>
      </c>
      <c r="I619" s="1">
        <v>4083</v>
      </c>
      <c r="J619" s="30">
        <v>0</v>
      </c>
      <c r="K619" s="67">
        <v>1.8381195142865101E-2</v>
      </c>
      <c r="L619" s="26"/>
    </row>
    <row r="620" spans="2:12" x14ac:dyDescent="0.35">
      <c r="B620" s="71">
        <v>619</v>
      </c>
      <c r="C620" s="24" t="s">
        <v>654</v>
      </c>
      <c r="D620" s="1">
        <v>150</v>
      </c>
      <c r="E620" s="1">
        <v>2</v>
      </c>
      <c r="F620" s="1">
        <v>30</v>
      </c>
      <c r="G620" s="14">
        <v>2</v>
      </c>
      <c r="H620" s="4">
        <v>3891</v>
      </c>
      <c r="I620" s="1">
        <v>3891</v>
      </c>
      <c r="J620" s="30">
        <v>0</v>
      </c>
      <c r="K620" s="67">
        <v>7.9736460000276496E-2</v>
      </c>
      <c r="L620" s="26"/>
    </row>
    <row r="621" spans="2:12" x14ac:dyDescent="0.35">
      <c r="B621" s="71">
        <v>620</v>
      </c>
      <c r="C621" s="24" t="s">
        <v>655</v>
      </c>
      <c r="D621" s="1">
        <v>150</v>
      </c>
      <c r="E621" s="1">
        <v>2</v>
      </c>
      <c r="F621" s="1">
        <v>30</v>
      </c>
      <c r="G621" s="14">
        <v>2</v>
      </c>
      <c r="H621" s="4">
        <v>4102</v>
      </c>
      <c r="I621" s="1">
        <v>4102</v>
      </c>
      <c r="J621" s="30">
        <v>0</v>
      </c>
      <c r="K621" s="67">
        <v>2.3895511403679799E-2</v>
      </c>
      <c r="L621" s="26"/>
    </row>
    <row r="622" spans="2:12" x14ac:dyDescent="0.35">
      <c r="B622" s="71">
        <v>621</v>
      </c>
      <c r="C622" s="24" t="s">
        <v>656</v>
      </c>
      <c r="D622" s="1">
        <v>150</v>
      </c>
      <c r="E622" s="1">
        <v>2</v>
      </c>
      <c r="F622" s="1">
        <v>30</v>
      </c>
      <c r="G622" s="14">
        <v>4</v>
      </c>
      <c r="H622" s="4">
        <v>4632</v>
      </c>
      <c r="I622" s="1">
        <v>4632</v>
      </c>
      <c r="J622" s="30">
        <v>0</v>
      </c>
      <c r="K622" s="67">
        <v>9.1954711824655498E-3</v>
      </c>
      <c r="L622" s="26"/>
    </row>
    <row r="623" spans="2:12" x14ac:dyDescent="0.35">
      <c r="B623" s="71">
        <v>622</v>
      </c>
      <c r="C623" s="24" t="s">
        <v>657</v>
      </c>
      <c r="D623" s="1">
        <v>150</v>
      </c>
      <c r="E623" s="1">
        <v>2</v>
      </c>
      <c r="F623" s="1">
        <v>30</v>
      </c>
      <c r="G623" s="14">
        <v>4</v>
      </c>
      <c r="H623" s="4">
        <v>5134</v>
      </c>
      <c r="I623" s="1">
        <v>5134</v>
      </c>
      <c r="J623" s="30">
        <v>0</v>
      </c>
      <c r="K623" s="67">
        <v>6.6924588754773098E-2</v>
      </c>
      <c r="L623" s="26"/>
    </row>
    <row r="624" spans="2:12" x14ac:dyDescent="0.35">
      <c r="B624" s="71">
        <v>623</v>
      </c>
      <c r="C624" s="24" t="s">
        <v>658</v>
      </c>
      <c r="D624" s="1">
        <v>150</v>
      </c>
      <c r="E624" s="1">
        <v>2</v>
      </c>
      <c r="F624" s="1">
        <v>30</v>
      </c>
      <c r="G624" s="14">
        <v>4</v>
      </c>
      <c r="H624" s="4">
        <v>4732</v>
      </c>
      <c r="I624" s="1">
        <v>4732</v>
      </c>
      <c r="J624" s="30">
        <v>0</v>
      </c>
      <c r="K624" s="67">
        <v>9.5054209232330305E-3</v>
      </c>
      <c r="L624" s="26"/>
    </row>
    <row r="625" spans="2:15" x14ac:dyDescent="0.35">
      <c r="B625" s="71">
        <v>624</v>
      </c>
      <c r="C625" s="24" t="s">
        <v>659</v>
      </c>
      <c r="D625" s="1">
        <v>150</v>
      </c>
      <c r="E625" s="1">
        <v>2</v>
      </c>
      <c r="F625" s="1">
        <v>30</v>
      </c>
      <c r="G625" s="14">
        <v>4</v>
      </c>
      <c r="H625" s="4">
        <v>4857</v>
      </c>
      <c r="I625" s="1">
        <v>4857</v>
      </c>
      <c r="J625" s="30">
        <v>0</v>
      </c>
      <c r="K625" s="67">
        <v>2.13438514620065E-2</v>
      </c>
      <c r="L625" s="26"/>
    </row>
    <row r="626" spans="2:15" x14ac:dyDescent="0.35">
      <c r="B626" s="71">
        <v>625</v>
      </c>
      <c r="C626" s="24" t="s">
        <v>660</v>
      </c>
      <c r="D626" s="1">
        <v>150</v>
      </c>
      <c r="E626" s="1">
        <v>2</v>
      </c>
      <c r="F626" s="1">
        <v>30</v>
      </c>
      <c r="G626" s="14">
        <v>4</v>
      </c>
      <c r="H626" s="4">
        <v>4953</v>
      </c>
      <c r="I626" s="1">
        <v>4953</v>
      </c>
      <c r="J626" s="30">
        <v>0</v>
      </c>
      <c r="K626" s="67">
        <v>2.63322591781616E-2</v>
      </c>
      <c r="L626" s="26"/>
    </row>
    <row r="627" spans="2:15" ht="15" thickBot="1" x14ac:dyDescent="0.4">
      <c r="B627" s="71">
        <v>626</v>
      </c>
      <c r="C627" s="24" t="s">
        <v>661</v>
      </c>
      <c r="D627" s="1">
        <v>150</v>
      </c>
      <c r="E627" s="1">
        <v>2</v>
      </c>
      <c r="F627" s="1">
        <v>30</v>
      </c>
      <c r="G627" s="14">
        <v>4</v>
      </c>
      <c r="H627" s="4">
        <v>4895</v>
      </c>
      <c r="I627" s="1">
        <v>4895</v>
      </c>
      <c r="J627" s="30">
        <v>0</v>
      </c>
      <c r="K627" s="67">
        <v>3.7989212200045502E-2</v>
      </c>
      <c r="L627" s="26"/>
    </row>
    <row r="628" spans="2:15" ht="16" thickBot="1" x14ac:dyDescent="0.4">
      <c r="B628" s="71">
        <v>627</v>
      </c>
      <c r="C628" s="24" t="s">
        <v>662</v>
      </c>
      <c r="D628" s="1">
        <v>150</v>
      </c>
      <c r="E628" s="1">
        <v>2</v>
      </c>
      <c r="F628" s="1">
        <v>30</v>
      </c>
      <c r="G628" s="14">
        <v>4</v>
      </c>
      <c r="H628" s="4">
        <v>4972</v>
      </c>
      <c r="I628" s="1">
        <v>4972</v>
      </c>
      <c r="J628" s="30">
        <v>0</v>
      </c>
      <c r="K628" s="67">
        <v>2.6442361995577798E-2</v>
      </c>
      <c r="L628" s="26"/>
      <c r="M628" s="17" t="s">
        <v>191</v>
      </c>
      <c r="N628" s="18" t="s">
        <v>192</v>
      </c>
      <c r="O628" s="20" t="s">
        <v>193</v>
      </c>
    </row>
    <row r="629" spans="2:15" ht="19" thickBot="1" x14ac:dyDescent="0.5">
      <c r="B629" s="71">
        <v>628</v>
      </c>
      <c r="C629" s="24" t="s">
        <v>663</v>
      </c>
      <c r="D629" s="1">
        <v>150</v>
      </c>
      <c r="E629" s="1">
        <v>2</v>
      </c>
      <c r="F629" s="1">
        <v>30</v>
      </c>
      <c r="G629" s="14">
        <v>4</v>
      </c>
      <c r="H629" s="4">
        <v>4863</v>
      </c>
      <c r="I629" s="1">
        <v>4863</v>
      </c>
      <c r="J629" s="30">
        <v>0</v>
      </c>
      <c r="K629" s="67">
        <v>4.3159969151020001E-2</v>
      </c>
      <c r="L629" s="26"/>
      <c r="M629" s="7">
        <f>COUNTIF(J542:J631,"=0")</f>
        <v>90</v>
      </c>
      <c r="N629" s="29">
        <f>AVERAGE(J542:J631)</f>
        <v>0</v>
      </c>
      <c r="O629" s="111">
        <f>AVERAGE(K542:K631)</f>
        <v>2.3573093199067627E-2</v>
      </c>
    </row>
    <row r="630" spans="2:15" ht="19" thickBot="1" x14ac:dyDescent="0.5">
      <c r="B630" s="71">
        <v>629</v>
      </c>
      <c r="C630" s="24" t="s">
        <v>664</v>
      </c>
      <c r="D630" s="1">
        <v>150</v>
      </c>
      <c r="E630" s="1">
        <v>2</v>
      </c>
      <c r="F630" s="1">
        <v>30</v>
      </c>
      <c r="G630" s="14">
        <v>4</v>
      </c>
      <c r="H630" s="4">
        <v>4731</v>
      </c>
      <c r="I630" s="1">
        <v>4731</v>
      </c>
      <c r="J630" s="30">
        <v>0</v>
      </c>
      <c r="K630" s="67">
        <v>2.9808307066559701E-2</v>
      </c>
      <c r="L630" s="26"/>
      <c r="M630" s="7"/>
      <c r="N630" s="29" t="e">
        <f>AVERAGEIF(J542:J631,"&gt;0")</f>
        <v>#DIV/0!</v>
      </c>
      <c r="O630" s="112">
        <f>AVERAGEIF(J542:J631,"=0",K542:K631)</f>
        <v>2.3573093199067627E-2</v>
      </c>
    </row>
    <row r="631" spans="2:15" ht="19" thickBot="1" x14ac:dyDescent="0.5">
      <c r="B631" s="71">
        <v>630</v>
      </c>
      <c r="C631" s="25" t="s">
        <v>665</v>
      </c>
      <c r="D631" s="15">
        <v>150</v>
      </c>
      <c r="E631" s="15">
        <v>2</v>
      </c>
      <c r="F631" s="15">
        <v>30</v>
      </c>
      <c r="G631" s="16">
        <v>4</v>
      </c>
      <c r="H631" s="6">
        <v>5032</v>
      </c>
      <c r="I631" s="15">
        <v>5032</v>
      </c>
      <c r="J631" s="57">
        <v>0</v>
      </c>
      <c r="K631" s="68">
        <v>3.3548945561051299E-2</v>
      </c>
      <c r="L631" s="26"/>
      <c r="M631" s="92" t="s">
        <v>197</v>
      </c>
      <c r="N631" s="93">
        <f>MAX(J542:J631)</f>
        <v>0</v>
      </c>
      <c r="O631" s="113"/>
    </row>
    <row r="632" spans="2:15" x14ac:dyDescent="0.35">
      <c r="B632" s="71">
        <v>631</v>
      </c>
      <c r="C632" s="24" t="s">
        <v>666</v>
      </c>
      <c r="D632" s="1">
        <v>150</v>
      </c>
      <c r="E632" s="1">
        <v>5</v>
      </c>
      <c r="F632" s="1">
        <v>10</v>
      </c>
      <c r="G632" s="14">
        <v>1</v>
      </c>
      <c r="H632" s="5">
        <v>568</v>
      </c>
      <c r="I632" s="12">
        <v>568</v>
      </c>
      <c r="J632" s="58">
        <v>0</v>
      </c>
      <c r="K632" s="66">
        <v>0.115596188232302</v>
      </c>
      <c r="L632" s="26"/>
    </row>
    <row r="633" spans="2:15" x14ac:dyDescent="0.35">
      <c r="B633" s="71">
        <v>632</v>
      </c>
      <c r="C633" s="24" t="s">
        <v>667</v>
      </c>
      <c r="D633" s="1">
        <v>150</v>
      </c>
      <c r="E633" s="1">
        <v>5</v>
      </c>
      <c r="F633" s="1">
        <v>10</v>
      </c>
      <c r="G633" s="14">
        <v>1</v>
      </c>
      <c r="H633" s="4">
        <v>556</v>
      </c>
      <c r="I633" s="1">
        <v>556</v>
      </c>
      <c r="J633" s="30">
        <v>0</v>
      </c>
      <c r="K633" s="67">
        <v>0.14073099195957101</v>
      </c>
      <c r="L633" s="26"/>
    </row>
    <row r="634" spans="2:15" x14ac:dyDescent="0.35">
      <c r="B634" s="71">
        <v>633</v>
      </c>
      <c r="C634" s="24" t="s">
        <v>668</v>
      </c>
      <c r="D634" s="1">
        <v>150</v>
      </c>
      <c r="E634" s="1">
        <v>5</v>
      </c>
      <c r="F634" s="1">
        <v>10</v>
      </c>
      <c r="G634" s="14">
        <v>1</v>
      </c>
      <c r="H634" s="4">
        <v>523</v>
      </c>
      <c r="I634" s="1">
        <v>523</v>
      </c>
      <c r="J634" s="30">
        <v>0</v>
      </c>
      <c r="K634" s="67">
        <v>0.123227622359991</v>
      </c>
      <c r="L634" s="26"/>
    </row>
    <row r="635" spans="2:15" x14ac:dyDescent="0.35">
      <c r="B635" s="71">
        <v>634</v>
      </c>
      <c r="C635" s="24" t="s">
        <v>669</v>
      </c>
      <c r="D635" s="1">
        <v>150</v>
      </c>
      <c r="E635" s="1">
        <v>5</v>
      </c>
      <c r="F635" s="1">
        <v>10</v>
      </c>
      <c r="G635" s="14">
        <v>1</v>
      </c>
      <c r="H635" s="4">
        <v>536</v>
      </c>
      <c r="I635" s="1">
        <v>536</v>
      </c>
      <c r="J635" s="30">
        <v>0</v>
      </c>
      <c r="K635" s="67">
        <v>0.13376119732856701</v>
      </c>
      <c r="L635" s="26"/>
    </row>
    <row r="636" spans="2:15" x14ac:dyDescent="0.35">
      <c r="B636" s="71">
        <v>635</v>
      </c>
      <c r="C636" s="24" t="s">
        <v>670</v>
      </c>
      <c r="D636" s="1">
        <v>150</v>
      </c>
      <c r="E636" s="1">
        <v>5</v>
      </c>
      <c r="F636" s="1">
        <v>10</v>
      </c>
      <c r="G636" s="14">
        <v>1</v>
      </c>
      <c r="H636" s="4">
        <v>574</v>
      </c>
      <c r="I636" s="1">
        <v>574</v>
      </c>
      <c r="J636" s="30">
        <v>0</v>
      </c>
      <c r="K636" s="67">
        <v>0.11822359263896901</v>
      </c>
      <c r="L636" s="26"/>
    </row>
    <row r="637" spans="2:15" x14ac:dyDescent="0.35">
      <c r="B637" s="71">
        <v>636</v>
      </c>
      <c r="C637" s="24" t="s">
        <v>671</v>
      </c>
      <c r="D637" s="1">
        <v>150</v>
      </c>
      <c r="E637" s="1">
        <v>5</v>
      </c>
      <c r="F637" s="1">
        <v>10</v>
      </c>
      <c r="G637" s="14">
        <v>1</v>
      </c>
      <c r="H637" s="4">
        <v>568</v>
      </c>
      <c r="I637" s="1">
        <v>568</v>
      </c>
      <c r="J637" s="30">
        <v>0</v>
      </c>
      <c r="K637" s="67">
        <v>0.111797092482447</v>
      </c>
      <c r="L637" s="26"/>
    </row>
    <row r="638" spans="2:15" x14ac:dyDescent="0.35">
      <c r="B638" s="71">
        <v>637</v>
      </c>
      <c r="C638" s="24" t="s">
        <v>672</v>
      </c>
      <c r="D638" s="1">
        <v>150</v>
      </c>
      <c r="E638" s="1">
        <v>5</v>
      </c>
      <c r="F638" s="1">
        <v>10</v>
      </c>
      <c r="G638" s="14">
        <v>1</v>
      </c>
      <c r="H638" s="4">
        <v>550</v>
      </c>
      <c r="I638" s="1">
        <v>550</v>
      </c>
      <c r="J638" s="30">
        <v>0</v>
      </c>
      <c r="K638" s="67">
        <v>0.12665612250566399</v>
      </c>
      <c r="L638" s="26"/>
    </row>
    <row r="639" spans="2:15" x14ac:dyDescent="0.35">
      <c r="B639" s="71">
        <v>638</v>
      </c>
      <c r="C639" s="24" t="s">
        <v>673</v>
      </c>
      <c r="D639" s="1">
        <v>150</v>
      </c>
      <c r="E639" s="1">
        <v>5</v>
      </c>
      <c r="F639" s="1">
        <v>10</v>
      </c>
      <c r="G639" s="14">
        <v>1</v>
      </c>
      <c r="H639" s="4">
        <v>537</v>
      </c>
      <c r="I639" s="1">
        <v>537</v>
      </c>
      <c r="J639" s="30">
        <v>0</v>
      </c>
      <c r="K639" s="67">
        <v>0.181922757998108</v>
      </c>
      <c r="L639" s="26"/>
    </row>
    <row r="640" spans="2:15" x14ac:dyDescent="0.35">
      <c r="B640" s="71">
        <v>639</v>
      </c>
      <c r="C640" s="24" t="s">
        <v>674</v>
      </c>
      <c r="D640" s="1">
        <v>150</v>
      </c>
      <c r="E640" s="1">
        <v>5</v>
      </c>
      <c r="F640" s="1">
        <v>10</v>
      </c>
      <c r="G640" s="14">
        <v>1</v>
      </c>
      <c r="H640" s="4">
        <v>571</v>
      </c>
      <c r="I640" s="1">
        <v>571</v>
      </c>
      <c r="J640" s="30">
        <v>0</v>
      </c>
      <c r="K640" s="67">
        <v>0.14757981710135901</v>
      </c>
      <c r="L640" s="26"/>
    </row>
    <row r="641" spans="2:12" x14ac:dyDescent="0.35">
      <c r="B641" s="71">
        <v>640</v>
      </c>
      <c r="C641" s="24" t="s">
        <v>675</v>
      </c>
      <c r="D641" s="1">
        <v>150</v>
      </c>
      <c r="E641" s="1">
        <v>5</v>
      </c>
      <c r="F641" s="1">
        <v>10</v>
      </c>
      <c r="G641" s="14">
        <v>1</v>
      </c>
      <c r="H641" s="4">
        <v>539</v>
      </c>
      <c r="I641" s="1">
        <v>539</v>
      </c>
      <c r="J641" s="30">
        <v>0</v>
      </c>
      <c r="K641" s="67">
        <v>0.163081245496869</v>
      </c>
      <c r="L641" s="26"/>
    </row>
    <row r="642" spans="2:12" x14ac:dyDescent="0.35">
      <c r="B642" s="71">
        <v>641</v>
      </c>
      <c r="C642" s="24" t="s">
        <v>676</v>
      </c>
      <c r="D642" s="1">
        <v>150</v>
      </c>
      <c r="E642" s="1">
        <v>5</v>
      </c>
      <c r="F642" s="1">
        <v>10</v>
      </c>
      <c r="G642" s="14">
        <v>2</v>
      </c>
      <c r="H642" s="4">
        <v>808</v>
      </c>
      <c r="I642" s="1">
        <v>808</v>
      </c>
      <c r="J642" s="30">
        <v>0</v>
      </c>
      <c r="K642" s="67">
        <v>0.177954060956835</v>
      </c>
      <c r="L642" s="26"/>
    </row>
    <row r="643" spans="2:12" x14ac:dyDescent="0.35">
      <c r="B643" s="71">
        <v>642</v>
      </c>
      <c r="C643" s="24" t="s">
        <v>677</v>
      </c>
      <c r="D643" s="1">
        <v>150</v>
      </c>
      <c r="E643" s="1">
        <v>5</v>
      </c>
      <c r="F643" s="1">
        <v>10</v>
      </c>
      <c r="G643" s="14">
        <v>2</v>
      </c>
      <c r="H643" s="4">
        <v>796</v>
      </c>
      <c r="I643" s="1">
        <v>796</v>
      </c>
      <c r="J643" s="30">
        <v>0</v>
      </c>
      <c r="K643" s="67">
        <v>0.16383819282054901</v>
      </c>
      <c r="L643" s="26"/>
    </row>
    <row r="644" spans="2:12" x14ac:dyDescent="0.35">
      <c r="B644" s="71">
        <v>643</v>
      </c>
      <c r="C644" s="24" t="s">
        <v>678</v>
      </c>
      <c r="D644" s="1">
        <v>150</v>
      </c>
      <c r="E644" s="1">
        <v>5</v>
      </c>
      <c r="F644" s="1">
        <v>10</v>
      </c>
      <c r="G644" s="14">
        <v>2</v>
      </c>
      <c r="H644" s="4">
        <v>763</v>
      </c>
      <c r="I644" s="1">
        <v>763</v>
      </c>
      <c r="J644" s="30">
        <v>0</v>
      </c>
      <c r="K644" s="67">
        <v>0.14764176867902201</v>
      </c>
      <c r="L644" s="26"/>
    </row>
    <row r="645" spans="2:12" x14ac:dyDescent="0.35">
      <c r="B645" s="71">
        <v>644</v>
      </c>
      <c r="C645" s="24" t="s">
        <v>679</v>
      </c>
      <c r="D645" s="1">
        <v>150</v>
      </c>
      <c r="E645" s="1">
        <v>5</v>
      </c>
      <c r="F645" s="1">
        <v>10</v>
      </c>
      <c r="G645" s="14">
        <v>2</v>
      </c>
      <c r="H645" s="4">
        <v>752</v>
      </c>
      <c r="I645" s="1">
        <v>752</v>
      </c>
      <c r="J645" s="30">
        <v>0</v>
      </c>
      <c r="K645" s="67">
        <v>0.16130744665861099</v>
      </c>
      <c r="L645" s="26"/>
    </row>
    <row r="646" spans="2:12" x14ac:dyDescent="0.35">
      <c r="B646" s="71">
        <v>645</v>
      </c>
      <c r="C646" s="24" t="s">
        <v>680</v>
      </c>
      <c r="D646" s="1">
        <v>150</v>
      </c>
      <c r="E646" s="1">
        <v>5</v>
      </c>
      <c r="F646" s="1">
        <v>10</v>
      </c>
      <c r="G646" s="14">
        <v>2</v>
      </c>
      <c r="H646" s="4">
        <v>826</v>
      </c>
      <c r="I646" s="1">
        <v>826</v>
      </c>
      <c r="J646" s="30">
        <v>0</v>
      </c>
      <c r="K646" s="67">
        <v>0.14840207248926099</v>
      </c>
      <c r="L646" s="26"/>
    </row>
    <row r="647" spans="2:12" x14ac:dyDescent="0.35">
      <c r="B647" s="71">
        <v>646</v>
      </c>
      <c r="C647" s="24" t="s">
        <v>681</v>
      </c>
      <c r="D647" s="1">
        <v>150</v>
      </c>
      <c r="E647" s="1">
        <v>5</v>
      </c>
      <c r="F647" s="1">
        <v>10</v>
      </c>
      <c r="G647" s="14">
        <v>2</v>
      </c>
      <c r="H647" s="4">
        <v>784</v>
      </c>
      <c r="I647" s="1">
        <v>784</v>
      </c>
      <c r="J647" s="30">
        <v>0</v>
      </c>
      <c r="K647" s="67">
        <v>0.11880619637668099</v>
      </c>
      <c r="L647" s="26"/>
    </row>
    <row r="648" spans="2:12" x14ac:dyDescent="0.35">
      <c r="B648" s="71">
        <v>647</v>
      </c>
      <c r="C648" s="24" t="s">
        <v>682</v>
      </c>
      <c r="D648" s="1">
        <v>150</v>
      </c>
      <c r="E648" s="1">
        <v>5</v>
      </c>
      <c r="F648" s="1">
        <v>10</v>
      </c>
      <c r="G648" s="14">
        <v>2</v>
      </c>
      <c r="H648" s="4">
        <v>778</v>
      </c>
      <c r="I648" s="1">
        <v>778</v>
      </c>
      <c r="J648" s="30">
        <v>0</v>
      </c>
      <c r="K648" s="67">
        <v>8.1225894391536699E-2</v>
      </c>
      <c r="L648" s="26"/>
    </row>
    <row r="649" spans="2:12" x14ac:dyDescent="0.35">
      <c r="B649" s="71">
        <v>648</v>
      </c>
      <c r="C649" s="24" t="s">
        <v>683</v>
      </c>
      <c r="D649" s="1">
        <v>150</v>
      </c>
      <c r="E649" s="1">
        <v>5</v>
      </c>
      <c r="F649" s="1">
        <v>10</v>
      </c>
      <c r="G649" s="14">
        <v>2</v>
      </c>
      <c r="H649" s="4">
        <v>765</v>
      </c>
      <c r="I649" s="1">
        <v>765</v>
      </c>
      <c r="J649" s="30">
        <v>0</v>
      </c>
      <c r="K649" s="67">
        <v>0.21206125430762701</v>
      </c>
      <c r="L649" s="26"/>
    </row>
    <row r="650" spans="2:12" x14ac:dyDescent="0.35">
      <c r="B650" s="71">
        <v>649</v>
      </c>
      <c r="C650" s="24" t="s">
        <v>684</v>
      </c>
      <c r="D650" s="1">
        <v>150</v>
      </c>
      <c r="E650" s="1">
        <v>5</v>
      </c>
      <c r="F650" s="1">
        <v>10</v>
      </c>
      <c r="G650" s="14">
        <v>2</v>
      </c>
      <c r="H650" s="4">
        <v>811</v>
      </c>
      <c r="I650" s="1">
        <v>811</v>
      </c>
      <c r="J650" s="30">
        <v>0</v>
      </c>
      <c r="K650" s="67">
        <v>0.15767437778413201</v>
      </c>
      <c r="L650" s="26"/>
    </row>
    <row r="651" spans="2:12" x14ac:dyDescent="0.35">
      <c r="B651" s="71">
        <v>650</v>
      </c>
      <c r="C651" s="24" t="s">
        <v>685</v>
      </c>
      <c r="D651" s="1">
        <v>150</v>
      </c>
      <c r="E651" s="1">
        <v>5</v>
      </c>
      <c r="F651" s="1">
        <v>10</v>
      </c>
      <c r="G651" s="14">
        <v>2</v>
      </c>
      <c r="H651" s="4">
        <v>743</v>
      </c>
      <c r="I651" s="1">
        <v>743</v>
      </c>
      <c r="J651" s="30">
        <v>0</v>
      </c>
      <c r="K651" s="67">
        <v>0.13819782063364899</v>
      </c>
      <c r="L651" s="26"/>
    </row>
    <row r="652" spans="2:12" x14ac:dyDescent="0.35">
      <c r="B652" s="71">
        <v>651</v>
      </c>
      <c r="C652" s="24" t="s">
        <v>686</v>
      </c>
      <c r="D652" s="1">
        <v>150</v>
      </c>
      <c r="E652" s="1">
        <v>5</v>
      </c>
      <c r="F652" s="1">
        <v>10</v>
      </c>
      <c r="G652" s="14">
        <v>4</v>
      </c>
      <c r="H652" s="4">
        <v>1132</v>
      </c>
      <c r="I652" s="1">
        <v>1132</v>
      </c>
      <c r="J652" s="30">
        <v>0</v>
      </c>
      <c r="K652" s="67">
        <v>0.21695300377905299</v>
      </c>
      <c r="L652" s="26"/>
    </row>
    <row r="653" spans="2:12" x14ac:dyDescent="0.35">
      <c r="B653" s="71">
        <v>652</v>
      </c>
      <c r="C653" s="24" t="s">
        <v>687</v>
      </c>
      <c r="D653" s="1">
        <v>150</v>
      </c>
      <c r="E653" s="1">
        <v>5</v>
      </c>
      <c r="F653" s="1">
        <v>10</v>
      </c>
      <c r="G653" s="14">
        <v>4</v>
      </c>
      <c r="H653" s="4">
        <v>1132</v>
      </c>
      <c r="I653" s="1">
        <v>1132</v>
      </c>
      <c r="J653" s="30">
        <v>0</v>
      </c>
      <c r="K653" s="67">
        <v>0.16688706353306701</v>
      </c>
      <c r="L653" s="26"/>
    </row>
    <row r="654" spans="2:12" x14ac:dyDescent="0.35">
      <c r="B654" s="71">
        <v>653</v>
      </c>
      <c r="C654" s="24" t="s">
        <v>688</v>
      </c>
      <c r="D654" s="1">
        <v>150</v>
      </c>
      <c r="E654" s="1">
        <v>5</v>
      </c>
      <c r="F654" s="1">
        <v>10</v>
      </c>
      <c r="G654" s="14">
        <v>4</v>
      </c>
      <c r="H654" s="4">
        <v>1111</v>
      </c>
      <c r="I654" s="1">
        <v>1111</v>
      </c>
      <c r="J654" s="30">
        <v>0</v>
      </c>
      <c r="K654" s="67">
        <v>0.15862298570573299</v>
      </c>
      <c r="L654" s="26"/>
    </row>
    <row r="655" spans="2:12" x14ac:dyDescent="0.35">
      <c r="B655" s="71">
        <v>654</v>
      </c>
      <c r="C655" s="24" t="s">
        <v>689</v>
      </c>
      <c r="D655" s="1">
        <v>150</v>
      </c>
      <c r="E655" s="1">
        <v>5</v>
      </c>
      <c r="F655" s="1">
        <v>10</v>
      </c>
      <c r="G655" s="14">
        <v>4</v>
      </c>
      <c r="H655" s="4">
        <v>1052</v>
      </c>
      <c r="I655" s="1">
        <v>1052</v>
      </c>
      <c r="J655" s="30">
        <v>0</v>
      </c>
      <c r="K655" s="67">
        <v>0.202309900894761</v>
      </c>
      <c r="L655" s="26"/>
    </row>
    <row r="656" spans="2:12" x14ac:dyDescent="0.35">
      <c r="B656" s="71">
        <v>655</v>
      </c>
      <c r="C656" s="24" t="s">
        <v>690</v>
      </c>
      <c r="D656" s="1">
        <v>150</v>
      </c>
      <c r="E656" s="1">
        <v>5</v>
      </c>
      <c r="F656" s="1">
        <v>10</v>
      </c>
      <c r="G656" s="14">
        <v>4</v>
      </c>
      <c r="H656" s="4">
        <v>1138</v>
      </c>
      <c r="I656" s="1">
        <v>1138</v>
      </c>
      <c r="J656" s="30">
        <v>0</v>
      </c>
      <c r="K656" s="67">
        <v>0.18421039171516801</v>
      </c>
      <c r="L656" s="26"/>
    </row>
    <row r="657" spans="2:12" x14ac:dyDescent="0.35">
      <c r="B657" s="71">
        <v>656</v>
      </c>
      <c r="C657" s="24" t="s">
        <v>691</v>
      </c>
      <c r="D657" s="1">
        <v>150</v>
      </c>
      <c r="E657" s="1">
        <v>5</v>
      </c>
      <c r="F657" s="1">
        <v>10</v>
      </c>
      <c r="G657" s="14">
        <v>4</v>
      </c>
      <c r="H657" s="4">
        <v>1180</v>
      </c>
      <c r="I657" s="1">
        <v>1180</v>
      </c>
      <c r="J657" s="30">
        <v>0</v>
      </c>
      <c r="K657" s="67">
        <v>0.246271256357431</v>
      </c>
      <c r="L657" s="26"/>
    </row>
    <row r="658" spans="2:12" x14ac:dyDescent="0.35">
      <c r="B658" s="71">
        <v>657</v>
      </c>
      <c r="C658" s="24" t="s">
        <v>692</v>
      </c>
      <c r="D658" s="1">
        <v>150</v>
      </c>
      <c r="E658" s="1">
        <v>5</v>
      </c>
      <c r="F658" s="1">
        <v>10</v>
      </c>
      <c r="G658" s="14">
        <v>4</v>
      </c>
      <c r="H658" s="4">
        <v>1162</v>
      </c>
      <c r="I658" s="1">
        <v>1162</v>
      </c>
      <c r="J658" s="30">
        <v>0</v>
      </c>
      <c r="K658" s="67">
        <v>0.25043972395360398</v>
      </c>
      <c r="L658" s="26"/>
    </row>
    <row r="659" spans="2:12" x14ac:dyDescent="0.35">
      <c r="B659" s="71">
        <v>658</v>
      </c>
      <c r="C659" s="24" t="s">
        <v>693</v>
      </c>
      <c r="D659" s="1">
        <v>150</v>
      </c>
      <c r="E659" s="1">
        <v>5</v>
      </c>
      <c r="F659" s="1">
        <v>10</v>
      </c>
      <c r="G659" s="14">
        <v>4</v>
      </c>
      <c r="H659" s="4">
        <v>1125</v>
      </c>
      <c r="I659" s="1">
        <v>1125</v>
      </c>
      <c r="J659" s="30">
        <v>0</v>
      </c>
      <c r="K659" s="67">
        <v>0.155021987855434</v>
      </c>
      <c r="L659" s="26"/>
    </row>
    <row r="660" spans="2:12" x14ac:dyDescent="0.35">
      <c r="B660" s="71">
        <v>659</v>
      </c>
      <c r="C660" s="24" t="s">
        <v>694</v>
      </c>
      <c r="D660" s="1">
        <v>150</v>
      </c>
      <c r="E660" s="1">
        <v>5</v>
      </c>
      <c r="F660" s="1">
        <v>10</v>
      </c>
      <c r="G660" s="14">
        <v>4</v>
      </c>
      <c r="H660" s="4">
        <v>1135</v>
      </c>
      <c r="I660" s="1">
        <v>1135</v>
      </c>
      <c r="J660" s="30">
        <v>0</v>
      </c>
      <c r="K660" s="67">
        <v>0.17596235685050399</v>
      </c>
      <c r="L660" s="26"/>
    </row>
    <row r="661" spans="2:12" x14ac:dyDescent="0.35">
      <c r="B661" s="71">
        <v>660</v>
      </c>
      <c r="C661" s="24" t="s">
        <v>695</v>
      </c>
      <c r="D661" s="1">
        <v>150</v>
      </c>
      <c r="E661" s="1">
        <v>5</v>
      </c>
      <c r="F661" s="1">
        <v>10</v>
      </c>
      <c r="G661" s="14">
        <v>4</v>
      </c>
      <c r="H661" s="4">
        <v>1055</v>
      </c>
      <c r="I661" s="1">
        <v>1055</v>
      </c>
      <c r="J661" s="30">
        <v>0</v>
      </c>
      <c r="K661" s="67">
        <v>0.199629681184887</v>
      </c>
      <c r="L661" s="26"/>
    </row>
    <row r="662" spans="2:12" x14ac:dyDescent="0.35">
      <c r="B662" s="71">
        <v>661</v>
      </c>
      <c r="C662" s="24" t="s">
        <v>696</v>
      </c>
      <c r="D662" s="1">
        <v>150</v>
      </c>
      <c r="E662" s="1">
        <v>5</v>
      </c>
      <c r="F662" s="1">
        <v>20</v>
      </c>
      <c r="G662" s="14">
        <v>1</v>
      </c>
      <c r="H662" s="4">
        <v>883</v>
      </c>
      <c r="I662" s="1">
        <v>883</v>
      </c>
      <c r="J662" s="30">
        <v>0</v>
      </c>
      <c r="K662" s="67">
        <v>0.15952212549746</v>
      </c>
      <c r="L662" s="26"/>
    </row>
    <row r="663" spans="2:12" x14ac:dyDescent="0.35">
      <c r="B663" s="71">
        <v>662</v>
      </c>
      <c r="C663" s="24" t="s">
        <v>697</v>
      </c>
      <c r="D663" s="1">
        <v>150</v>
      </c>
      <c r="E663" s="1">
        <v>5</v>
      </c>
      <c r="F663" s="1">
        <v>20</v>
      </c>
      <c r="G663" s="14">
        <v>1</v>
      </c>
      <c r="H663" s="4">
        <v>963</v>
      </c>
      <c r="I663" s="1">
        <v>963</v>
      </c>
      <c r="J663" s="30">
        <v>0</v>
      </c>
      <c r="K663" s="67">
        <v>0.18441303446888899</v>
      </c>
      <c r="L663" s="26"/>
    </row>
    <row r="664" spans="2:12" x14ac:dyDescent="0.35">
      <c r="B664" s="71">
        <v>663</v>
      </c>
      <c r="C664" s="24" t="s">
        <v>698</v>
      </c>
      <c r="D664" s="1">
        <v>150</v>
      </c>
      <c r="E664" s="1">
        <v>5</v>
      </c>
      <c r="F664" s="1">
        <v>20</v>
      </c>
      <c r="G664" s="14">
        <v>1</v>
      </c>
      <c r="H664" s="4">
        <v>933</v>
      </c>
      <c r="I664" s="1">
        <v>933</v>
      </c>
      <c r="J664" s="30">
        <v>0</v>
      </c>
      <c r="K664" s="67">
        <v>0.20264151506125899</v>
      </c>
      <c r="L664" s="26"/>
    </row>
    <row r="665" spans="2:12" x14ac:dyDescent="0.35">
      <c r="B665" s="71">
        <v>664</v>
      </c>
      <c r="C665" s="24" t="s">
        <v>699</v>
      </c>
      <c r="D665" s="1">
        <v>150</v>
      </c>
      <c r="E665" s="1">
        <v>5</v>
      </c>
      <c r="F665" s="1">
        <v>20</v>
      </c>
      <c r="G665" s="14">
        <v>1</v>
      </c>
      <c r="H665" s="4">
        <v>900</v>
      </c>
      <c r="I665" s="1">
        <v>900</v>
      </c>
      <c r="J665" s="30">
        <v>0</v>
      </c>
      <c r="K665" s="67">
        <v>0.170821327716112</v>
      </c>
      <c r="L665" s="26"/>
    </row>
    <row r="666" spans="2:12" x14ac:dyDescent="0.35">
      <c r="B666" s="71">
        <v>665</v>
      </c>
      <c r="C666" s="24" t="s">
        <v>700</v>
      </c>
      <c r="D666" s="1">
        <v>150</v>
      </c>
      <c r="E666" s="1">
        <v>5</v>
      </c>
      <c r="F666" s="1">
        <v>20</v>
      </c>
      <c r="G666" s="14">
        <v>1</v>
      </c>
      <c r="H666" s="4">
        <v>908</v>
      </c>
      <c r="I666" s="1">
        <v>908</v>
      </c>
      <c r="J666" s="30">
        <v>0</v>
      </c>
      <c r="K666" s="67">
        <v>0.148668287321925</v>
      </c>
      <c r="L666" s="26"/>
    </row>
    <row r="667" spans="2:12" x14ac:dyDescent="0.35">
      <c r="B667" s="71">
        <v>666</v>
      </c>
      <c r="C667" s="24" t="s">
        <v>701</v>
      </c>
      <c r="D667" s="1">
        <v>150</v>
      </c>
      <c r="E667" s="1">
        <v>5</v>
      </c>
      <c r="F667" s="1">
        <v>20</v>
      </c>
      <c r="G667" s="14">
        <v>1</v>
      </c>
      <c r="H667" s="4">
        <v>974</v>
      </c>
      <c r="I667" s="1">
        <v>974</v>
      </c>
      <c r="J667" s="30">
        <v>0</v>
      </c>
      <c r="K667" s="67">
        <v>0.14533744007349</v>
      </c>
      <c r="L667" s="26"/>
    </row>
    <row r="668" spans="2:12" x14ac:dyDescent="0.35">
      <c r="B668" s="71">
        <v>667</v>
      </c>
      <c r="C668" s="24" t="s">
        <v>702</v>
      </c>
      <c r="D668" s="1">
        <v>150</v>
      </c>
      <c r="E668" s="1">
        <v>5</v>
      </c>
      <c r="F668" s="1">
        <v>20</v>
      </c>
      <c r="G668" s="14">
        <v>1</v>
      </c>
      <c r="H668" s="4">
        <v>945</v>
      </c>
      <c r="I668" s="1">
        <v>945</v>
      </c>
      <c r="J668" s="30">
        <v>0</v>
      </c>
      <c r="K668" s="67">
        <v>0.15768594108521899</v>
      </c>
      <c r="L668" s="26"/>
    </row>
    <row r="669" spans="2:12" x14ac:dyDescent="0.35">
      <c r="B669" s="71">
        <v>668</v>
      </c>
      <c r="C669" s="24" t="s">
        <v>703</v>
      </c>
      <c r="D669" s="1">
        <v>150</v>
      </c>
      <c r="E669" s="1">
        <v>5</v>
      </c>
      <c r="F669" s="1">
        <v>20</v>
      </c>
      <c r="G669" s="14">
        <v>1</v>
      </c>
      <c r="H669" s="4">
        <v>957</v>
      </c>
      <c r="I669" s="1">
        <v>957</v>
      </c>
      <c r="J669" s="30">
        <v>0</v>
      </c>
      <c r="K669" s="67">
        <v>0.18062714301049701</v>
      </c>
      <c r="L669" s="26"/>
    </row>
    <row r="670" spans="2:12" x14ac:dyDescent="0.35">
      <c r="B670" s="71">
        <v>669</v>
      </c>
      <c r="C670" s="24" t="s">
        <v>704</v>
      </c>
      <c r="D670" s="1">
        <v>150</v>
      </c>
      <c r="E670" s="1">
        <v>5</v>
      </c>
      <c r="F670" s="1">
        <v>20</v>
      </c>
      <c r="G670" s="14">
        <v>1</v>
      </c>
      <c r="H670" s="4">
        <v>972</v>
      </c>
      <c r="I670" s="1">
        <v>972</v>
      </c>
      <c r="J670" s="30">
        <v>0</v>
      </c>
      <c r="K670" s="67">
        <v>9.5318583771586404E-2</v>
      </c>
      <c r="L670" s="26"/>
    </row>
    <row r="671" spans="2:12" x14ac:dyDescent="0.35">
      <c r="B671" s="71">
        <v>670</v>
      </c>
      <c r="C671" s="24" t="s">
        <v>705</v>
      </c>
      <c r="D671" s="1">
        <v>150</v>
      </c>
      <c r="E671" s="1">
        <v>5</v>
      </c>
      <c r="F671" s="1">
        <v>20</v>
      </c>
      <c r="G671" s="14">
        <v>1</v>
      </c>
      <c r="H671" s="4">
        <v>879</v>
      </c>
      <c r="I671" s="1">
        <v>879</v>
      </c>
      <c r="J671" s="30">
        <v>0</v>
      </c>
      <c r="K671" s="67">
        <v>0.147965272888541</v>
      </c>
      <c r="L671" s="26"/>
    </row>
    <row r="672" spans="2:12" x14ac:dyDescent="0.35">
      <c r="B672" s="71">
        <v>671</v>
      </c>
      <c r="C672" s="24" t="s">
        <v>74</v>
      </c>
      <c r="D672" s="1">
        <v>150</v>
      </c>
      <c r="E672" s="1">
        <v>5</v>
      </c>
      <c r="F672" s="1">
        <v>20</v>
      </c>
      <c r="G672" s="14">
        <v>2</v>
      </c>
      <c r="H672" s="4">
        <v>1123</v>
      </c>
      <c r="I672" s="1">
        <v>1123</v>
      </c>
      <c r="J672" s="30">
        <v>0</v>
      </c>
      <c r="K672" s="67">
        <v>0.16015838086605</v>
      </c>
      <c r="L672" s="26"/>
    </row>
    <row r="673" spans="2:12" x14ac:dyDescent="0.35">
      <c r="B673" s="71">
        <v>672</v>
      </c>
      <c r="C673" s="24" t="s">
        <v>75</v>
      </c>
      <c r="D673" s="1">
        <v>150</v>
      </c>
      <c r="E673" s="1">
        <v>5</v>
      </c>
      <c r="F673" s="1">
        <v>20</v>
      </c>
      <c r="G673" s="14">
        <v>2</v>
      </c>
      <c r="H673" s="4">
        <v>1191</v>
      </c>
      <c r="I673" s="1">
        <v>1191</v>
      </c>
      <c r="J673" s="30">
        <v>0</v>
      </c>
      <c r="K673" s="67">
        <v>0.20708859898149901</v>
      </c>
      <c r="L673" s="26"/>
    </row>
    <row r="674" spans="2:12" x14ac:dyDescent="0.35">
      <c r="B674" s="71">
        <v>673</v>
      </c>
      <c r="C674" s="24" t="s">
        <v>76</v>
      </c>
      <c r="D674" s="1">
        <v>150</v>
      </c>
      <c r="E674" s="1">
        <v>5</v>
      </c>
      <c r="F674" s="1">
        <v>20</v>
      </c>
      <c r="G674" s="14">
        <v>2</v>
      </c>
      <c r="H674" s="4">
        <v>1137</v>
      </c>
      <c r="I674" s="1">
        <v>1137</v>
      </c>
      <c r="J674" s="30">
        <v>0</v>
      </c>
      <c r="K674" s="67">
        <v>0.165854832157492</v>
      </c>
      <c r="L674" s="26"/>
    </row>
    <row r="675" spans="2:12" x14ac:dyDescent="0.35">
      <c r="B675" s="71">
        <v>674</v>
      </c>
      <c r="C675" s="24" t="s">
        <v>77</v>
      </c>
      <c r="D675" s="1">
        <v>150</v>
      </c>
      <c r="E675" s="1">
        <v>5</v>
      </c>
      <c r="F675" s="1">
        <v>20</v>
      </c>
      <c r="G675" s="14">
        <v>2</v>
      </c>
      <c r="H675" s="4">
        <v>1140</v>
      </c>
      <c r="I675" s="1">
        <v>1140</v>
      </c>
      <c r="J675" s="30">
        <v>0</v>
      </c>
      <c r="K675" s="67">
        <v>0.12366448715329099</v>
      </c>
      <c r="L675" s="26"/>
    </row>
    <row r="676" spans="2:12" x14ac:dyDescent="0.35">
      <c r="B676" s="71">
        <v>675</v>
      </c>
      <c r="C676" s="24" t="s">
        <v>78</v>
      </c>
      <c r="D676" s="1">
        <v>150</v>
      </c>
      <c r="E676" s="1">
        <v>5</v>
      </c>
      <c r="F676" s="1">
        <v>20</v>
      </c>
      <c r="G676" s="14">
        <v>2</v>
      </c>
      <c r="H676" s="4">
        <v>1148</v>
      </c>
      <c r="I676" s="1">
        <v>1148</v>
      </c>
      <c r="J676" s="30">
        <v>0</v>
      </c>
      <c r="K676" s="67">
        <v>0.147791428491473</v>
      </c>
      <c r="L676" s="26"/>
    </row>
    <row r="677" spans="2:12" x14ac:dyDescent="0.35">
      <c r="B677" s="71">
        <v>676</v>
      </c>
      <c r="C677" s="24" t="s">
        <v>706</v>
      </c>
      <c r="D677" s="1">
        <v>150</v>
      </c>
      <c r="E677" s="1">
        <v>5</v>
      </c>
      <c r="F677" s="1">
        <v>20</v>
      </c>
      <c r="G677" s="14">
        <v>2</v>
      </c>
      <c r="H677" s="4">
        <v>1226</v>
      </c>
      <c r="I677" s="1">
        <v>1226</v>
      </c>
      <c r="J677" s="30">
        <v>0</v>
      </c>
      <c r="K677" s="67">
        <v>0.192205155268311</v>
      </c>
      <c r="L677" s="26"/>
    </row>
    <row r="678" spans="2:12" x14ac:dyDescent="0.35">
      <c r="B678" s="71">
        <v>677</v>
      </c>
      <c r="C678" s="24" t="s">
        <v>707</v>
      </c>
      <c r="D678" s="1">
        <v>150</v>
      </c>
      <c r="E678" s="1">
        <v>5</v>
      </c>
      <c r="F678" s="1">
        <v>20</v>
      </c>
      <c r="G678" s="14">
        <v>2</v>
      </c>
      <c r="H678" s="4">
        <v>1185</v>
      </c>
      <c r="I678" s="1">
        <v>1185</v>
      </c>
      <c r="J678" s="30">
        <v>0</v>
      </c>
      <c r="K678" s="67">
        <v>0.22118443623185099</v>
      </c>
      <c r="L678" s="26"/>
    </row>
    <row r="679" spans="2:12" x14ac:dyDescent="0.35">
      <c r="B679" s="71">
        <v>678</v>
      </c>
      <c r="C679" s="24" t="s">
        <v>708</v>
      </c>
      <c r="D679" s="1">
        <v>150</v>
      </c>
      <c r="E679" s="1">
        <v>5</v>
      </c>
      <c r="F679" s="1">
        <v>20</v>
      </c>
      <c r="G679" s="14">
        <v>2</v>
      </c>
      <c r="H679" s="4">
        <v>1161</v>
      </c>
      <c r="I679" s="1">
        <v>1161</v>
      </c>
      <c r="J679" s="30">
        <v>0</v>
      </c>
      <c r="K679" s="67">
        <v>0.20159857720136601</v>
      </c>
      <c r="L679" s="26"/>
    </row>
    <row r="680" spans="2:12" x14ac:dyDescent="0.35">
      <c r="B680" s="71">
        <v>679</v>
      </c>
      <c r="C680" s="24" t="s">
        <v>709</v>
      </c>
      <c r="D680" s="1">
        <v>150</v>
      </c>
      <c r="E680" s="1">
        <v>5</v>
      </c>
      <c r="F680" s="1">
        <v>20</v>
      </c>
      <c r="G680" s="14">
        <v>2</v>
      </c>
      <c r="H680" s="4">
        <v>1212</v>
      </c>
      <c r="I680" s="1">
        <v>1212</v>
      </c>
      <c r="J680" s="30">
        <v>0</v>
      </c>
      <c r="K680" s="67">
        <v>0.17775049619376601</v>
      </c>
      <c r="L680" s="26"/>
    </row>
    <row r="681" spans="2:12" x14ac:dyDescent="0.35">
      <c r="B681" s="71">
        <v>680</v>
      </c>
      <c r="C681" s="24" t="s">
        <v>710</v>
      </c>
      <c r="D681" s="1">
        <v>150</v>
      </c>
      <c r="E681" s="1">
        <v>5</v>
      </c>
      <c r="F681" s="1">
        <v>20</v>
      </c>
      <c r="G681" s="14">
        <v>2</v>
      </c>
      <c r="H681" s="4">
        <v>1119</v>
      </c>
      <c r="I681" s="1">
        <v>1119</v>
      </c>
      <c r="J681" s="30">
        <v>0</v>
      </c>
      <c r="K681" s="67">
        <v>0.24364061281085</v>
      </c>
      <c r="L681" s="26"/>
    </row>
    <row r="682" spans="2:12" x14ac:dyDescent="0.35">
      <c r="B682" s="71">
        <v>681</v>
      </c>
      <c r="C682" s="24" t="s">
        <v>79</v>
      </c>
      <c r="D682" s="1">
        <v>150</v>
      </c>
      <c r="E682" s="1">
        <v>5</v>
      </c>
      <c r="F682" s="1">
        <v>20</v>
      </c>
      <c r="G682" s="14">
        <v>4</v>
      </c>
      <c r="H682" s="4">
        <v>1495</v>
      </c>
      <c r="I682" s="1">
        <v>1495</v>
      </c>
      <c r="J682" s="30">
        <v>0</v>
      </c>
      <c r="K682" s="67">
        <v>0.201660566031932</v>
      </c>
      <c r="L682" s="26"/>
    </row>
    <row r="683" spans="2:12" x14ac:dyDescent="0.35">
      <c r="B683" s="71">
        <v>682</v>
      </c>
      <c r="C683" s="24" t="s">
        <v>80</v>
      </c>
      <c r="D683" s="1">
        <v>150</v>
      </c>
      <c r="E683" s="1">
        <v>5</v>
      </c>
      <c r="F683" s="1">
        <v>20</v>
      </c>
      <c r="G683" s="14">
        <v>4</v>
      </c>
      <c r="H683" s="4">
        <v>1611</v>
      </c>
      <c r="I683" s="1">
        <v>1611</v>
      </c>
      <c r="J683" s="30">
        <v>0</v>
      </c>
      <c r="K683" s="67">
        <v>0.23228963650762999</v>
      </c>
      <c r="L683" s="26"/>
    </row>
    <row r="684" spans="2:12" x14ac:dyDescent="0.35">
      <c r="B684" s="71">
        <v>683</v>
      </c>
      <c r="C684" s="24" t="s">
        <v>81</v>
      </c>
      <c r="D684" s="1">
        <v>150</v>
      </c>
      <c r="E684" s="1">
        <v>5</v>
      </c>
      <c r="F684" s="1">
        <v>20</v>
      </c>
      <c r="G684" s="14">
        <v>4</v>
      </c>
      <c r="H684" s="4">
        <v>1473</v>
      </c>
      <c r="I684" s="1">
        <v>1473</v>
      </c>
      <c r="J684" s="30">
        <v>0</v>
      </c>
      <c r="K684" s="67">
        <v>0.21948047727346401</v>
      </c>
      <c r="L684" s="26"/>
    </row>
    <row r="685" spans="2:12" x14ac:dyDescent="0.35">
      <c r="B685" s="71">
        <v>684</v>
      </c>
      <c r="C685" s="24" t="s">
        <v>82</v>
      </c>
      <c r="D685" s="1">
        <v>150</v>
      </c>
      <c r="E685" s="1">
        <v>5</v>
      </c>
      <c r="F685" s="1">
        <v>20</v>
      </c>
      <c r="G685" s="14">
        <v>4</v>
      </c>
      <c r="H685" s="4">
        <v>1476</v>
      </c>
      <c r="I685" s="1">
        <v>1476</v>
      </c>
      <c r="J685" s="30">
        <v>0</v>
      </c>
      <c r="K685" s="67">
        <v>0.159230407327413</v>
      </c>
      <c r="L685" s="26"/>
    </row>
    <row r="686" spans="2:12" x14ac:dyDescent="0.35">
      <c r="B686" s="71">
        <v>685</v>
      </c>
      <c r="C686" s="24" t="s">
        <v>83</v>
      </c>
      <c r="D686" s="1">
        <v>150</v>
      </c>
      <c r="E686" s="1">
        <v>5</v>
      </c>
      <c r="F686" s="1">
        <v>20</v>
      </c>
      <c r="G686" s="14">
        <v>4</v>
      </c>
      <c r="H686" s="4">
        <v>1520</v>
      </c>
      <c r="I686" s="1">
        <v>1520</v>
      </c>
      <c r="J686" s="30">
        <v>0</v>
      </c>
      <c r="K686" s="67">
        <v>0.19894571974873501</v>
      </c>
      <c r="L686" s="26"/>
    </row>
    <row r="687" spans="2:12" x14ac:dyDescent="0.35">
      <c r="B687" s="71">
        <v>686</v>
      </c>
      <c r="C687" s="24" t="s">
        <v>711</v>
      </c>
      <c r="D687" s="1">
        <v>150</v>
      </c>
      <c r="E687" s="1">
        <v>5</v>
      </c>
      <c r="F687" s="1">
        <v>20</v>
      </c>
      <c r="G687" s="14">
        <v>4</v>
      </c>
      <c r="H687" s="4">
        <v>1586</v>
      </c>
      <c r="I687" s="1">
        <v>1586</v>
      </c>
      <c r="J687" s="30">
        <v>0</v>
      </c>
      <c r="K687" s="67">
        <v>0.30523798428475801</v>
      </c>
      <c r="L687" s="26"/>
    </row>
    <row r="688" spans="2:12" x14ac:dyDescent="0.35">
      <c r="B688" s="71">
        <v>687</v>
      </c>
      <c r="C688" s="24" t="s">
        <v>712</v>
      </c>
      <c r="D688" s="1">
        <v>150</v>
      </c>
      <c r="E688" s="1">
        <v>5</v>
      </c>
      <c r="F688" s="1">
        <v>20</v>
      </c>
      <c r="G688" s="14">
        <v>4</v>
      </c>
      <c r="H688" s="4">
        <v>1497</v>
      </c>
      <c r="I688" s="1">
        <v>1497</v>
      </c>
      <c r="J688" s="30">
        <v>0</v>
      </c>
      <c r="K688" s="67">
        <v>0.22521718405187099</v>
      </c>
      <c r="L688" s="26"/>
    </row>
    <row r="689" spans="2:12" x14ac:dyDescent="0.35">
      <c r="B689" s="71">
        <v>688</v>
      </c>
      <c r="C689" s="24" t="s">
        <v>713</v>
      </c>
      <c r="D689" s="1">
        <v>150</v>
      </c>
      <c r="E689" s="1">
        <v>5</v>
      </c>
      <c r="F689" s="1">
        <v>20</v>
      </c>
      <c r="G689" s="14">
        <v>4</v>
      </c>
      <c r="H689" s="4">
        <v>1653</v>
      </c>
      <c r="I689" s="1">
        <v>1653</v>
      </c>
      <c r="J689" s="30">
        <v>0</v>
      </c>
      <c r="K689" s="67">
        <v>0.286010907962918</v>
      </c>
      <c r="L689" s="26"/>
    </row>
    <row r="690" spans="2:12" x14ac:dyDescent="0.35">
      <c r="B690" s="71">
        <v>689</v>
      </c>
      <c r="C690" s="24" t="s">
        <v>714</v>
      </c>
      <c r="D690" s="1">
        <v>150</v>
      </c>
      <c r="E690" s="1">
        <v>5</v>
      </c>
      <c r="F690" s="1">
        <v>20</v>
      </c>
      <c r="G690" s="14">
        <v>4</v>
      </c>
      <c r="H690" s="4">
        <v>1620</v>
      </c>
      <c r="I690" s="1">
        <v>1620</v>
      </c>
      <c r="J690" s="30">
        <v>0</v>
      </c>
      <c r="K690" s="67">
        <v>0.17920564860105501</v>
      </c>
      <c r="L690" s="26"/>
    </row>
    <row r="691" spans="2:12" x14ac:dyDescent="0.35">
      <c r="B691" s="71">
        <v>690</v>
      </c>
      <c r="C691" s="24" t="s">
        <v>715</v>
      </c>
      <c r="D691" s="1">
        <v>150</v>
      </c>
      <c r="E691" s="1">
        <v>5</v>
      </c>
      <c r="F691" s="1">
        <v>20</v>
      </c>
      <c r="G691" s="14">
        <v>4</v>
      </c>
      <c r="H691" s="4">
        <v>1467</v>
      </c>
      <c r="I691" s="1">
        <v>1467</v>
      </c>
      <c r="J691" s="30">
        <v>0</v>
      </c>
      <c r="K691" s="67">
        <v>0.20803641155362099</v>
      </c>
      <c r="L691" s="26"/>
    </row>
    <row r="692" spans="2:12" x14ac:dyDescent="0.35">
      <c r="B692" s="71">
        <v>691</v>
      </c>
      <c r="C692" s="24" t="s">
        <v>716</v>
      </c>
      <c r="D692" s="1">
        <v>150</v>
      </c>
      <c r="E692" s="1">
        <v>5</v>
      </c>
      <c r="F692" s="1">
        <v>30</v>
      </c>
      <c r="G692" s="14">
        <v>1</v>
      </c>
      <c r="H692" s="4">
        <v>1253</v>
      </c>
      <c r="I692" s="1">
        <v>1253</v>
      </c>
      <c r="J692" s="30">
        <v>0</v>
      </c>
      <c r="K692" s="67">
        <v>0.197260262444615</v>
      </c>
      <c r="L692" s="26"/>
    </row>
    <row r="693" spans="2:12" x14ac:dyDescent="0.35">
      <c r="B693" s="71">
        <v>692</v>
      </c>
      <c r="C693" s="24" t="s">
        <v>717</v>
      </c>
      <c r="D693" s="1">
        <v>150</v>
      </c>
      <c r="E693" s="1">
        <v>5</v>
      </c>
      <c r="F693" s="1">
        <v>30</v>
      </c>
      <c r="G693" s="14">
        <v>1</v>
      </c>
      <c r="H693" s="4">
        <v>1321</v>
      </c>
      <c r="I693" s="1">
        <v>1321</v>
      </c>
      <c r="J693" s="30">
        <v>0</v>
      </c>
      <c r="K693" s="67">
        <v>0.17472630739212</v>
      </c>
      <c r="L693" s="26"/>
    </row>
    <row r="694" spans="2:12" x14ac:dyDescent="0.35">
      <c r="B694" s="71">
        <v>693</v>
      </c>
      <c r="C694" s="24" t="s">
        <v>718</v>
      </c>
      <c r="D694" s="1">
        <v>150</v>
      </c>
      <c r="E694" s="1">
        <v>5</v>
      </c>
      <c r="F694" s="1">
        <v>30</v>
      </c>
      <c r="G694" s="14">
        <v>1</v>
      </c>
      <c r="H694" s="4">
        <v>1316</v>
      </c>
      <c r="I694" s="1">
        <v>1316</v>
      </c>
      <c r="J694" s="30">
        <v>0</v>
      </c>
      <c r="K694" s="67">
        <v>0.178304448723793</v>
      </c>
      <c r="L694" s="26"/>
    </row>
    <row r="695" spans="2:12" x14ac:dyDescent="0.35">
      <c r="B695" s="71">
        <v>694</v>
      </c>
      <c r="C695" s="24" t="s">
        <v>719</v>
      </c>
      <c r="D695" s="1">
        <v>150</v>
      </c>
      <c r="E695" s="1">
        <v>5</v>
      </c>
      <c r="F695" s="1">
        <v>30</v>
      </c>
      <c r="G695" s="14">
        <v>1</v>
      </c>
      <c r="H695" s="4">
        <v>1332</v>
      </c>
      <c r="I695" s="1">
        <v>1332</v>
      </c>
      <c r="J695" s="30">
        <v>0</v>
      </c>
      <c r="K695" s="67">
        <v>0.20190555043518499</v>
      </c>
      <c r="L695" s="26"/>
    </row>
    <row r="696" spans="2:12" x14ac:dyDescent="0.35">
      <c r="B696" s="71">
        <v>695</v>
      </c>
      <c r="C696" s="24" t="s">
        <v>720</v>
      </c>
      <c r="D696" s="1">
        <v>150</v>
      </c>
      <c r="E696" s="1">
        <v>5</v>
      </c>
      <c r="F696" s="1">
        <v>30</v>
      </c>
      <c r="G696" s="14">
        <v>1</v>
      </c>
      <c r="H696" s="4">
        <v>1281</v>
      </c>
      <c r="I696" s="1">
        <v>1281</v>
      </c>
      <c r="J696" s="30">
        <v>0</v>
      </c>
      <c r="K696" s="67">
        <v>0.194567549973726</v>
      </c>
      <c r="L696" s="26"/>
    </row>
    <row r="697" spans="2:12" x14ac:dyDescent="0.35">
      <c r="B697" s="71">
        <v>696</v>
      </c>
      <c r="C697" s="24" t="s">
        <v>721</v>
      </c>
      <c r="D697" s="1">
        <v>150</v>
      </c>
      <c r="E697" s="1">
        <v>5</v>
      </c>
      <c r="F697" s="1">
        <v>30</v>
      </c>
      <c r="G697" s="14">
        <v>1</v>
      </c>
      <c r="H697" s="4">
        <v>1341</v>
      </c>
      <c r="I697" s="1">
        <v>1341</v>
      </c>
      <c r="J697" s="30">
        <v>0</v>
      </c>
      <c r="K697" s="67">
        <v>0.12701192498207001</v>
      </c>
      <c r="L697" s="26"/>
    </row>
    <row r="698" spans="2:12" x14ac:dyDescent="0.35">
      <c r="B698" s="71">
        <v>697</v>
      </c>
      <c r="C698" s="24" t="s">
        <v>722</v>
      </c>
      <c r="D698" s="1">
        <v>150</v>
      </c>
      <c r="E698" s="1">
        <v>5</v>
      </c>
      <c r="F698" s="1">
        <v>30</v>
      </c>
      <c r="G698" s="14">
        <v>1</v>
      </c>
      <c r="H698" s="4">
        <v>1416</v>
      </c>
      <c r="I698" s="1">
        <v>1416</v>
      </c>
      <c r="J698" s="30">
        <v>0</v>
      </c>
      <c r="K698" s="67">
        <v>0.212990147992968</v>
      </c>
      <c r="L698" s="26"/>
    </row>
    <row r="699" spans="2:12" x14ac:dyDescent="0.35">
      <c r="B699" s="71">
        <v>698</v>
      </c>
      <c r="C699" s="24" t="s">
        <v>723</v>
      </c>
      <c r="D699" s="1">
        <v>150</v>
      </c>
      <c r="E699" s="1">
        <v>5</v>
      </c>
      <c r="F699" s="1">
        <v>30</v>
      </c>
      <c r="G699" s="14">
        <v>1</v>
      </c>
      <c r="H699" s="4">
        <v>1419</v>
      </c>
      <c r="I699" s="1">
        <v>1419</v>
      </c>
      <c r="J699" s="30">
        <v>0</v>
      </c>
      <c r="K699" s="67">
        <v>0.18544944189488799</v>
      </c>
      <c r="L699" s="26"/>
    </row>
    <row r="700" spans="2:12" x14ac:dyDescent="0.35">
      <c r="B700" s="71">
        <v>699</v>
      </c>
      <c r="C700" s="24" t="s">
        <v>724</v>
      </c>
      <c r="D700" s="1">
        <v>150</v>
      </c>
      <c r="E700" s="1">
        <v>5</v>
      </c>
      <c r="F700" s="1">
        <v>30</v>
      </c>
      <c r="G700" s="14">
        <v>1</v>
      </c>
      <c r="H700" s="4">
        <v>1312</v>
      </c>
      <c r="I700" s="1">
        <v>1312</v>
      </c>
      <c r="J700" s="30">
        <v>0</v>
      </c>
      <c r="K700" s="67">
        <v>0.19086450152099099</v>
      </c>
      <c r="L700" s="26"/>
    </row>
    <row r="701" spans="2:12" x14ac:dyDescent="0.35">
      <c r="B701" s="71">
        <v>700</v>
      </c>
      <c r="C701" s="24" t="s">
        <v>725</v>
      </c>
      <c r="D701" s="1">
        <v>150</v>
      </c>
      <c r="E701" s="1">
        <v>5</v>
      </c>
      <c r="F701" s="1">
        <v>30</v>
      </c>
      <c r="G701" s="14">
        <v>1</v>
      </c>
      <c r="H701" s="4">
        <v>1404</v>
      </c>
      <c r="I701" s="1">
        <v>1404</v>
      </c>
      <c r="J701" s="30">
        <v>0</v>
      </c>
      <c r="K701" s="67">
        <v>0.21114012971520399</v>
      </c>
      <c r="L701" s="26"/>
    </row>
    <row r="702" spans="2:12" x14ac:dyDescent="0.35">
      <c r="B702" s="71">
        <v>701</v>
      </c>
      <c r="C702" s="24" t="s">
        <v>84</v>
      </c>
      <c r="D702" s="1">
        <v>150</v>
      </c>
      <c r="E702" s="1">
        <v>5</v>
      </c>
      <c r="F702" s="1">
        <v>30</v>
      </c>
      <c r="G702" s="14">
        <v>2</v>
      </c>
      <c r="H702" s="4">
        <v>1469</v>
      </c>
      <c r="I702" s="1">
        <v>1469</v>
      </c>
      <c r="J702" s="30">
        <v>0</v>
      </c>
      <c r="K702" s="67">
        <v>0.210848629474639</v>
      </c>
      <c r="L702" s="26"/>
    </row>
    <row r="703" spans="2:12" x14ac:dyDescent="0.35">
      <c r="B703" s="71">
        <v>702</v>
      </c>
      <c r="C703" s="24" t="s">
        <v>85</v>
      </c>
      <c r="D703" s="1">
        <v>150</v>
      </c>
      <c r="E703" s="1">
        <v>5</v>
      </c>
      <c r="F703" s="1">
        <v>30</v>
      </c>
      <c r="G703" s="14">
        <v>2</v>
      </c>
      <c r="H703" s="4">
        <v>1597</v>
      </c>
      <c r="I703" s="1">
        <v>1597</v>
      </c>
      <c r="J703" s="30">
        <v>0</v>
      </c>
      <c r="K703" s="67">
        <v>0.19866283237934099</v>
      </c>
      <c r="L703" s="26"/>
    </row>
    <row r="704" spans="2:12" x14ac:dyDescent="0.35">
      <c r="B704" s="71">
        <v>703</v>
      </c>
      <c r="C704" s="24" t="s">
        <v>86</v>
      </c>
      <c r="D704" s="1">
        <v>150</v>
      </c>
      <c r="E704" s="1">
        <v>5</v>
      </c>
      <c r="F704" s="1">
        <v>30</v>
      </c>
      <c r="G704" s="14">
        <v>2</v>
      </c>
      <c r="H704" s="4">
        <v>1508</v>
      </c>
      <c r="I704" s="1">
        <v>1508</v>
      </c>
      <c r="J704" s="30">
        <v>0</v>
      </c>
      <c r="K704" s="67">
        <v>0.31331003084778702</v>
      </c>
      <c r="L704" s="26"/>
    </row>
    <row r="705" spans="2:15" x14ac:dyDescent="0.35">
      <c r="B705" s="71">
        <v>704</v>
      </c>
      <c r="C705" s="24" t="s">
        <v>87</v>
      </c>
      <c r="D705" s="1">
        <v>150</v>
      </c>
      <c r="E705" s="1">
        <v>5</v>
      </c>
      <c r="F705" s="1">
        <v>30</v>
      </c>
      <c r="G705" s="14">
        <v>2</v>
      </c>
      <c r="H705" s="4">
        <v>1536</v>
      </c>
      <c r="I705" s="1">
        <v>1536</v>
      </c>
      <c r="J705" s="30">
        <v>0</v>
      </c>
      <c r="K705" s="67">
        <v>0.17462176457047399</v>
      </c>
      <c r="L705" s="26"/>
    </row>
    <row r="706" spans="2:15" x14ac:dyDescent="0.35">
      <c r="B706" s="71">
        <v>705</v>
      </c>
      <c r="C706" s="24" t="s">
        <v>88</v>
      </c>
      <c r="D706" s="1">
        <v>150</v>
      </c>
      <c r="E706" s="1">
        <v>5</v>
      </c>
      <c r="F706" s="1">
        <v>30</v>
      </c>
      <c r="G706" s="14">
        <v>2</v>
      </c>
      <c r="H706" s="4">
        <v>1497</v>
      </c>
      <c r="I706" s="1">
        <v>1497</v>
      </c>
      <c r="J706" s="30">
        <v>0</v>
      </c>
      <c r="K706" s="67">
        <v>0.17598461546003799</v>
      </c>
      <c r="L706" s="26"/>
    </row>
    <row r="707" spans="2:15" x14ac:dyDescent="0.35">
      <c r="B707" s="71">
        <v>706</v>
      </c>
      <c r="C707" s="24" t="s">
        <v>726</v>
      </c>
      <c r="D707" s="1">
        <v>150</v>
      </c>
      <c r="E707" s="1">
        <v>5</v>
      </c>
      <c r="F707" s="1">
        <v>30</v>
      </c>
      <c r="G707" s="14">
        <v>2</v>
      </c>
      <c r="H707" s="4">
        <v>1605</v>
      </c>
      <c r="I707" s="1">
        <v>1605</v>
      </c>
      <c r="J707" s="30">
        <v>0</v>
      </c>
      <c r="K707" s="67">
        <v>0.20085518434643701</v>
      </c>
      <c r="L707" s="26"/>
    </row>
    <row r="708" spans="2:15" x14ac:dyDescent="0.35">
      <c r="B708" s="71">
        <v>707</v>
      </c>
      <c r="C708" s="24" t="s">
        <v>727</v>
      </c>
      <c r="D708" s="1">
        <v>150</v>
      </c>
      <c r="E708" s="1">
        <v>5</v>
      </c>
      <c r="F708" s="1">
        <v>30</v>
      </c>
      <c r="G708" s="14">
        <v>2</v>
      </c>
      <c r="H708" s="4">
        <v>1632</v>
      </c>
      <c r="I708" s="1">
        <v>1632</v>
      </c>
      <c r="J708" s="30">
        <v>0</v>
      </c>
      <c r="K708" s="67">
        <v>0.15368510968983101</v>
      </c>
      <c r="L708" s="26"/>
    </row>
    <row r="709" spans="2:15" x14ac:dyDescent="0.35">
      <c r="B709" s="71">
        <v>708</v>
      </c>
      <c r="C709" s="24" t="s">
        <v>728</v>
      </c>
      <c r="D709" s="1">
        <v>150</v>
      </c>
      <c r="E709" s="1">
        <v>5</v>
      </c>
      <c r="F709" s="1">
        <v>30</v>
      </c>
      <c r="G709" s="14">
        <v>2</v>
      </c>
      <c r="H709" s="4">
        <v>1635</v>
      </c>
      <c r="I709" s="1">
        <v>1635</v>
      </c>
      <c r="J709" s="30">
        <v>0</v>
      </c>
      <c r="K709" s="67">
        <v>0.19746595248579901</v>
      </c>
      <c r="L709" s="26"/>
    </row>
    <row r="710" spans="2:15" x14ac:dyDescent="0.35">
      <c r="B710" s="71">
        <v>709</v>
      </c>
      <c r="C710" s="24" t="s">
        <v>729</v>
      </c>
      <c r="D710" s="1">
        <v>150</v>
      </c>
      <c r="E710" s="1">
        <v>5</v>
      </c>
      <c r="F710" s="1">
        <v>30</v>
      </c>
      <c r="G710" s="14">
        <v>2</v>
      </c>
      <c r="H710" s="4">
        <v>1504</v>
      </c>
      <c r="I710" s="1">
        <v>1504</v>
      </c>
      <c r="J710" s="30">
        <v>0</v>
      </c>
      <c r="K710" s="67">
        <v>0.144090866670012</v>
      </c>
      <c r="L710" s="26"/>
    </row>
    <row r="711" spans="2:15" x14ac:dyDescent="0.35">
      <c r="B711" s="71">
        <v>710</v>
      </c>
      <c r="C711" s="24" t="s">
        <v>730</v>
      </c>
      <c r="D711" s="1">
        <v>150</v>
      </c>
      <c r="E711" s="1">
        <v>5</v>
      </c>
      <c r="F711" s="1">
        <v>30</v>
      </c>
      <c r="G711" s="14">
        <v>2</v>
      </c>
      <c r="H711" s="4">
        <v>1656</v>
      </c>
      <c r="I711" s="1">
        <v>1656</v>
      </c>
      <c r="J711" s="30">
        <v>0</v>
      </c>
      <c r="K711" s="67">
        <v>0.16911299712955899</v>
      </c>
      <c r="L711" s="26"/>
    </row>
    <row r="712" spans="2:15" x14ac:dyDescent="0.35">
      <c r="B712" s="71">
        <v>711</v>
      </c>
      <c r="C712" s="24" t="s">
        <v>89</v>
      </c>
      <c r="D712" s="1">
        <v>150</v>
      </c>
      <c r="E712" s="1">
        <v>5</v>
      </c>
      <c r="F712" s="1">
        <v>30</v>
      </c>
      <c r="G712" s="14">
        <v>4</v>
      </c>
      <c r="H712" s="4">
        <v>1889</v>
      </c>
      <c r="I712" s="1">
        <v>1889</v>
      </c>
      <c r="J712" s="30">
        <v>0</v>
      </c>
      <c r="K712" s="67">
        <v>0.22530228272080399</v>
      </c>
      <c r="L712" s="26"/>
    </row>
    <row r="713" spans="2:15" x14ac:dyDescent="0.35">
      <c r="B713" s="71">
        <v>712</v>
      </c>
      <c r="C713" s="24" t="s">
        <v>90</v>
      </c>
      <c r="D713" s="1">
        <v>150</v>
      </c>
      <c r="E713" s="1">
        <v>5</v>
      </c>
      <c r="F713" s="1">
        <v>30</v>
      </c>
      <c r="G713" s="14">
        <v>4</v>
      </c>
      <c r="H713" s="4">
        <v>1933</v>
      </c>
      <c r="I713" s="1">
        <v>1933</v>
      </c>
      <c r="J713" s="30">
        <v>0</v>
      </c>
      <c r="K713" s="67">
        <v>0.18654363788664299</v>
      </c>
      <c r="L713" s="26"/>
    </row>
    <row r="714" spans="2:15" x14ac:dyDescent="0.35">
      <c r="B714" s="71">
        <v>713</v>
      </c>
      <c r="C714" s="24" t="s">
        <v>91</v>
      </c>
      <c r="D714" s="1">
        <v>150</v>
      </c>
      <c r="E714" s="1">
        <v>5</v>
      </c>
      <c r="F714" s="1">
        <v>30</v>
      </c>
      <c r="G714" s="14">
        <v>4</v>
      </c>
      <c r="H714" s="4">
        <v>1904</v>
      </c>
      <c r="I714" s="1">
        <v>1904</v>
      </c>
      <c r="J714" s="30">
        <v>0</v>
      </c>
      <c r="K714" s="67">
        <v>0.185081776231527</v>
      </c>
      <c r="L714" s="26"/>
    </row>
    <row r="715" spans="2:15" x14ac:dyDescent="0.35">
      <c r="B715" s="71">
        <v>714</v>
      </c>
      <c r="C715" s="24" t="s">
        <v>731</v>
      </c>
      <c r="D715" s="1">
        <v>150</v>
      </c>
      <c r="E715" s="1">
        <v>5</v>
      </c>
      <c r="F715" s="1">
        <v>30</v>
      </c>
      <c r="G715" s="14">
        <v>4</v>
      </c>
      <c r="H715" s="4">
        <v>1860</v>
      </c>
      <c r="I715" s="1">
        <v>1860</v>
      </c>
      <c r="J715" s="30">
        <v>0</v>
      </c>
      <c r="K715" s="67">
        <v>0.17605930753052201</v>
      </c>
      <c r="L715" s="26"/>
    </row>
    <row r="716" spans="2:15" x14ac:dyDescent="0.35">
      <c r="B716" s="71">
        <v>715</v>
      </c>
      <c r="C716" s="24" t="s">
        <v>732</v>
      </c>
      <c r="D716" s="1">
        <v>150</v>
      </c>
      <c r="E716" s="1">
        <v>5</v>
      </c>
      <c r="F716" s="1">
        <v>30</v>
      </c>
      <c r="G716" s="14">
        <v>4</v>
      </c>
      <c r="H716" s="4">
        <v>1881</v>
      </c>
      <c r="I716" s="1">
        <v>1881</v>
      </c>
      <c r="J716" s="30">
        <v>0</v>
      </c>
      <c r="K716" s="67">
        <v>0.20998498238623101</v>
      </c>
      <c r="L716" s="26"/>
    </row>
    <row r="717" spans="2:15" ht="15" thickBot="1" x14ac:dyDescent="0.4">
      <c r="B717" s="71">
        <v>716</v>
      </c>
      <c r="C717" s="24" t="s">
        <v>733</v>
      </c>
      <c r="D717" s="1">
        <v>150</v>
      </c>
      <c r="E717" s="1">
        <v>5</v>
      </c>
      <c r="F717" s="1">
        <v>30</v>
      </c>
      <c r="G717" s="14">
        <v>4</v>
      </c>
      <c r="H717" s="4">
        <v>1965</v>
      </c>
      <c r="I717" s="1">
        <v>1965</v>
      </c>
      <c r="J717" s="30">
        <v>0</v>
      </c>
      <c r="K717" s="67">
        <v>0.25713585689663798</v>
      </c>
      <c r="L717" s="26"/>
    </row>
    <row r="718" spans="2:15" ht="16" thickBot="1" x14ac:dyDescent="0.4">
      <c r="B718" s="71">
        <v>717</v>
      </c>
      <c r="C718" s="24" t="s">
        <v>734</v>
      </c>
      <c r="D718" s="1">
        <v>150</v>
      </c>
      <c r="E718" s="1">
        <v>5</v>
      </c>
      <c r="F718" s="1">
        <v>30</v>
      </c>
      <c r="G718" s="14">
        <v>4</v>
      </c>
      <c r="H718" s="4">
        <v>2016</v>
      </c>
      <c r="I718" s="1">
        <v>2016</v>
      </c>
      <c r="J718" s="30">
        <v>0</v>
      </c>
      <c r="K718" s="67">
        <v>0.286142623052001</v>
      </c>
      <c r="L718" s="26"/>
      <c r="M718" s="17" t="s">
        <v>191</v>
      </c>
      <c r="N718" s="18" t="s">
        <v>192</v>
      </c>
      <c r="O718" s="20" t="s">
        <v>193</v>
      </c>
    </row>
    <row r="719" spans="2:15" ht="19" thickBot="1" x14ac:dyDescent="0.5">
      <c r="B719" s="71">
        <v>718</v>
      </c>
      <c r="C719" s="24" t="s">
        <v>735</v>
      </c>
      <c r="D719" s="1">
        <v>150</v>
      </c>
      <c r="E719" s="1">
        <v>5</v>
      </c>
      <c r="F719" s="1">
        <v>30</v>
      </c>
      <c r="G719" s="14">
        <v>4</v>
      </c>
      <c r="H719" s="4">
        <v>2019</v>
      </c>
      <c r="I719" s="1">
        <v>2019</v>
      </c>
      <c r="J719" s="30">
        <v>0</v>
      </c>
      <c r="K719" s="67">
        <v>0.23903685249388201</v>
      </c>
      <c r="L719" s="26"/>
      <c r="M719" s="7">
        <f>COUNTIF(J632:J721,"=0")</f>
        <v>90</v>
      </c>
      <c r="N719" s="29">
        <f>AVERAGE(J632:J721)</f>
        <v>0</v>
      </c>
      <c r="O719" s="111">
        <f>AVERAGE(K632:K721)</f>
        <v>0.1833049107756877</v>
      </c>
    </row>
    <row r="720" spans="2:15" ht="19" thickBot="1" x14ac:dyDescent="0.5">
      <c r="B720" s="71">
        <v>719</v>
      </c>
      <c r="C720" s="24" t="s">
        <v>736</v>
      </c>
      <c r="D720" s="1">
        <v>150</v>
      </c>
      <c r="E720" s="1">
        <v>5</v>
      </c>
      <c r="F720" s="1">
        <v>30</v>
      </c>
      <c r="G720" s="14">
        <v>4</v>
      </c>
      <c r="H720" s="4">
        <v>1912</v>
      </c>
      <c r="I720" s="1">
        <v>1912</v>
      </c>
      <c r="J720" s="30">
        <v>0</v>
      </c>
      <c r="K720" s="67">
        <v>0.27194321714341602</v>
      </c>
      <c r="L720" s="26"/>
      <c r="M720" s="7"/>
      <c r="N720" s="29" t="e">
        <f>AVERAGEIF(J632:J721,"&gt;0")</f>
        <v>#DIV/0!</v>
      </c>
      <c r="O720" s="112">
        <f>AVERAGEIF(J632:J721,"=0",K632:K721)</f>
        <v>0.1833049107756877</v>
      </c>
    </row>
    <row r="721" spans="2:15" ht="19" thickBot="1" x14ac:dyDescent="0.5">
      <c r="B721" s="71">
        <v>720</v>
      </c>
      <c r="C721" s="24" t="s">
        <v>737</v>
      </c>
      <c r="D721" s="15">
        <v>150</v>
      </c>
      <c r="E721" s="15">
        <v>5</v>
      </c>
      <c r="F721" s="15">
        <v>30</v>
      </c>
      <c r="G721" s="16">
        <v>4</v>
      </c>
      <c r="H721" s="6">
        <v>2016</v>
      </c>
      <c r="I721" s="15">
        <v>2016</v>
      </c>
      <c r="J721" s="57">
        <v>0</v>
      </c>
      <c r="K721" s="68">
        <v>0.17210650071501701</v>
      </c>
      <c r="L721" s="26"/>
      <c r="M721" s="92" t="s">
        <v>197</v>
      </c>
      <c r="N721" s="93">
        <f>MAX(J632:J721)</f>
        <v>0</v>
      </c>
      <c r="O721" s="113"/>
    </row>
    <row r="722" spans="2:15" x14ac:dyDescent="0.35">
      <c r="B722" s="71">
        <v>721</v>
      </c>
      <c r="C722" s="23" t="s">
        <v>738</v>
      </c>
      <c r="D722" s="12">
        <v>150</v>
      </c>
      <c r="E722" s="12">
        <v>10</v>
      </c>
      <c r="F722" s="12">
        <v>10</v>
      </c>
      <c r="G722" s="13">
        <v>1</v>
      </c>
      <c r="H722" s="5">
        <v>248</v>
      </c>
      <c r="I722" s="12">
        <v>248</v>
      </c>
      <c r="J722" s="58">
        <v>0</v>
      </c>
      <c r="K722" s="66">
        <v>0.26762045174837101</v>
      </c>
      <c r="L722" s="26"/>
    </row>
    <row r="723" spans="2:15" x14ac:dyDescent="0.35">
      <c r="B723" s="71">
        <v>722</v>
      </c>
      <c r="C723" s="24" t="s">
        <v>739</v>
      </c>
      <c r="D723" s="1">
        <v>150</v>
      </c>
      <c r="E723" s="1">
        <v>10</v>
      </c>
      <c r="F723" s="1">
        <v>10</v>
      </c>
      <c r="G723" s="14">
        <v>1</v>
      </c>
      <c r="H723" s="4">
        <v>241</v>
      </c>
      <c r="I723" s="1">
        <v>241</v>
      </c>
      <c r="J723" s="30">
        <v>0</v>
      </c>
      <c r="K723" s="67">
        <v>0.34828103333711602</v>
      </c>
      <c r="L723" s="26"/>
    </row>
    <row r="724" spans="2:15" x14ac:dyDescent="0.35">
      <c r="B724" s="71">
        <v>723</v>
      </c>
      <c r="C724" s="24" t="s">
        <v>740</v>
      </c>
      <c r="D724" s="1">
        <v>150</v>
      </c>
      <c r="E724" s="1">
        <v>10</v>
      </c>
      <c r="F724" s="1">
        <v>10</v>
      </c>
      <c r="G724" s="14">
        <v>1</v>
      </c>
      <c r="H724" s="4">
        <v>252</v>
      </c>
      <c r="I724" s="1">
        <v>252</v>
      </c>
      <c r="J724" s="30">
        <v>0</v>
      </c>
      <c r="K724" s="67">
        <v>0.287408776581287</v>
      </c>
      <c r="L724" s="26"/>
    </row>
    <row r="725" spans="2:15" x14ac:dyDescent="0.35">
      <c r="B725" s="71">
        <v>724</v>
      </c>
      <c r="C725" s="24" t="s">
        <v>741</v>
      </c>
      <c r="D725" s="1">
        <v>150</v>
      </c>
      <c r="E725" s="1">
        <v>10</v>
      </c>
      <c r="F725" s="1">
        <v>10</v>
      </c>
      <c r="G725" s="14">
        <v>1</v>
      </c>
      <c r="H725" s="4">
        <v>221</v>
      </c>
      <c r="I725" s="1">
        <v>221</v>
      </c>
      <c r="J725" s="30">
        <v>0</v>
      </c>
      <c r="K725" s="67">
        <v>0.25405976176261902</v>
      </c>
      <c r="L725" s="26"/>
    </row>
    <row r="726" spans="2:15" x14ac:dyDescent="0.35">
      <c r="B726" s="71">
        <v>725</v>
      </c>
      <c r="C726" s="24" t="s">
        <v>742</v>
      </c>
      <c r="D726" s="1">
        <v>150</v>
      </c>
      <c r="E726" s="1">
        <v>10</v>
      </c>
      <c r="F726" s="1">
        <v>10</v>
      </c>
      <c r="G726" s="14">
        <v>1</v>
      </c>
      <c r="H726" s="4">
        <v>241</v>
      </c>
      <c r="I726" s="1">
        <v>241</v>
      </c>
      <c r="J726" s="30">
        <v>0</v>
      </c>
      <c r="K726" s="67">
        <v>0.25087693706154801</v>
      </c>
      <c r="L726" s="26"/>
    </row>
    <row r="727" spans="2:15" x14ac:dyDescent="0.35">
      <c r="B727" s="71">
        <v>726</v>
      </c>
      <c r="C727" s="24" t="s">
        <v>743</v>
      </c>
      <c r="D727" s="1">
        <v>150</v>
      </c>
      <c r="E727" s="1">
        <v>10</v>
      </c>
      <c r="F727" s="1">
        <v>10</v>
      </c>
      <c r="G727" s="14">
        <v>1</v>
      </c>
      <c r="H727" s="4">
        <v>261</v>
      </c>
      <c r="I727" s="1">
        <v>261</v>
      </c>
      <c r="J727" s="30">
        <v>0</v>
      </c>
      <c r="K727" s="67">
        <v>0.392365843057632</v>
      </c>
      <c r="L727" s="26"/>
    </row>
    <row r="728" spans="2:15" x14ac:dyDescent="0.35">
      <c r="B728" s="71">
        <v>727</v>
      </c>
      <c r="C728" s="24" t="s">
        <v>744</v>
      </c>
      <c r="D728" s="1">
        <v>150</v>
      </c>
      <c r="E728" s="1">
        <v>10</v>
      </c>
      <c r="F728" s="1">
        <v>10</v>
      </c>
      <c r="G728" s="14">
        <v>1</v>
      </c>
      <c r="H728" s="4">
        <v>239</v>
      </c>
      <c r="I728" s="1">
        <v>239</v>
      </c>
      <c r="J728" s="30">
        <v>0</v>
      </c>
      <c r="K728" s="67">
        <v>0.35433180257677999</v>
      </c>
      <c r="L728" s="26"/>
    </row>
    <row r="729" spans="2:15" x14ac:dyDescent="0.35">
      <c r="B729" s="71">
        <v>728</v>
      </c>
      <c r="C729" s="24" t="s">
        <v>745</v>
      </c>
      <c r="D729" s="1">
        <v>150</v>
      </c>
      <c r="E729" s="1">
        <v>10</v>
      </c>
      <c r="F729" s="1">
        <v>10</v>
      </c>
      <c r="G729" s="14">
        <v>1</v>
      </c>
      <c r="H729" s="4">
        <v>263</v>
      </c>
      <c r="I729" s="1">
        <v>263</v>
      </c>
      <c r="J729" s="30">
        <v>0</v>
      </c>
      <c r="K729" s="67">
        <v>0.45166966877877701</v>
      </c>
      <c r="L729" s="26"/>
    </row>
    <row r="730" spans="2:15" x14ac:dyDescent="0.35">
      <c r="B730" s="71">
        <v>729</v>
      </c>
      <c r="C730" s="24" t="s">
        <v>746</v>
      </c>
      <c r="D730" s="1">
        <v>150</v>
      </c>
      <c r="E730" s="1">
        <v>10</v>
      </c>
      <c r="F730" s="1">
        <v>10</v>
      </c>
      <c r="G730" s="14">
        <v>1</v>
      </c>
      <c r="H730" s="4">
        <v>259</v>
      </c>
      <c r="I730" s="1">
        <v>259</v>
      </c>
      <c r="J730" s="30">
        <v>0</v>
      </c>
      <c r="K730" s="67">
        <v>0.332936231046915</v>
      </c>
      <c r="L730" s="26"/>
    </row>
    <row r="731" spans="2:15" x14ac:dyDescent="0.35">
      <c r="B731" s="71">
        <v>730</v>
      </c>
      <c r="C731" s="24" t="s">
        <v>747</v>
      </c>
      <c r="D731" s="1">
        <v>150</v>
      </c>
      <c r="E731" s="1">
        <v>10</v>
      </c>
      <c r="F731" s="1">
        <v>10</v>
      </c>
      <c r="G731" s="14">
        <v>1</v>
      </c>
      <c r="H731" s="4">
        <v>244</v>
      </c>
      <c r="I731" s="1">
        <v>244</v>
      </c>
      <c r="J731" s="30">
        <v>0</v>
      </c>
      <c r="K731" s="67">
        <v>0.37723283283412401</v>
      </c>
      <c r="L731" s="26"/>
    </row>
    <row r="732" spans="2:15" x14ac:dyDescent="0.35">
      <c r="B732" s="71">
        <v>731</v>
      </c>
      <c r="C732" s="24" t="s">
        <v>748</v>
      </c>
      <c r="D732" s="1">
        <v>150</v>
      </c>
      <c r="E732" s="1">
        <v>10</v>
      </c>
      <c r="F732" s="1">
        <v>10</v>
      </c>
      <c r="G732" s="14">
        <v>2</v>
      </c>
      <c r="H732" s="4">
        <v>380</v>
      </c>
      <c r="I732" s="1">
        <v>380</v>
      </c>
      <c r="J732" s="30">
        <v>0</v>
      </c>
      <c r="K732" s="67">
        <v>0.405223483219742</v>
      </c>
      <c r="L732" s="26"/>
    </row>
    <row r="733" spans="2:15" x14ac:dyDescent="0.35">
      <c r="B733" s="71">
        <v>732</v>
      </c>
      <c r="C733" s="24" t="s">
        <v>749</v>
      </c>
      <c r="D733" s="1">
        <v>150</v>
      </c>
      <c r="E733" s="1">
        <v>10</v>
      </c>
      <c r="F733" s="1">
        <v>10</v>
      </c>
      <c r="G733" s="14">
        <v>2</v>
      </c>
      <c r="H733" s="4">
        <v>367</v>
      </c>
      <c r="I733" s="1">
        <v>367</v>
      </c>
      <c r="J733" s="30">
        <v>0</v>
      </c>
      <c r="K733" s="67">
        <v>0.52977756224572603</v>
      </c>
      <c r="L733" s="26"/>
    </row>
    <row r="734" spans="2:15" x14ac:dyDescent="0.35">
      <c r="B734" s="71">
        <v>733</v>
      </c>
      <c r="C734" s="24" t="s">
        <v>750</v>
      </c>
      <c r="D734" s="1">
        <v>150</v>
      </c>
      <c r="E734" s="1">
        <v>10</v>
      </c>
      <c r="F734" s="1">
        <v>10</v>
      </c>
      <c r="G734" s="14">
        <v>2</v>
      </c>
      <c r="H734" s="4">
        <v>372</v>
      </c>
      <c r="I734" s="1">
        <v>372</v>
      </c>
      <c r="J734" s="30">
        <v>0</v>
      </c>
      <c r="K734" s="67">
        <v>0.33709221892058799</v>
      </c>
      <c r="L734" s="26"/>
    </row>
    <row r="735" spans="2:15" x14ac:dyDescent="0.35">
      <c r="B735" s="71">
        <v>734</v>
      </c>
      <c r="C735" s="24" t="s">
        <v>751</v>
      </c>
      <c r="D735" s="1">
        <v>150</v>
      </c>
      <c r="E735" s="1">
        <v>10</v>
      </c>
      <c r="F735" s="1">
        <v>10</v>
      </c>
      <c r="G735" s="14">
        <v>2</v>
      </c>
      <c r="H735" s="4">
        <v>323</v>
      </c>
      <c r="I735" s="1">
        <v>323</v>
      </c>
      <c r="J735" s="30">
        <v>0</v>
      </c>
      <c r="K735" s="67">
        <v>0.24964508414268399</v>
      </c>
      <c r="L735" s="26"/>
    </row>
    <row r="736" spans="2:15" x14ac:dyDescent="0.35">
      <c r="B736" s="71">
        <v>735</v>
      </c>
      <c r="C736" s="24" t="s">
        <v>752</v>
      </c>
      <c r="D736" s="1">
        <v>150</v>
      </c>
      <c r="E736" s="1">
        <v>10</v>
      </c>
      <c r="F736" s="1">
        <v>10</v>
      </c>
      <c r="G736" s="14">
        <v>2</v>
      </c>
      <c r="H736" s="4">
        <v>355</v>
      </c>
      <c r="I736" s="1">
        <v>355</v>
      </c>
      <c r="J736" s="30">
        <v>0</v>
      </c>
      <c r="K736" s="67">
        <v>0.36412115767598102</v>
      </c>
      <c r="L736" s="26"/>
    </row>
    <row r="737" spans="2:12" x14ac:dyDescent="0.35">
      <c r="B737" s="71">
        <v>736</v>
      </c>
      <c r="C737" s="24" t="s">
        <v>753</v>
      </c>
      <c r="D737" s="1">
        <v>150</v>
      </c>
      <c r="E737" s="1">
        <v>10</v>
      </c>
      <c r="F737" s="1">
        <v>10</v>
      </c>
      <c r="G737" s="14">
        <v>2</v>
      </c>
      <c r="H737" s="4">
        <v>363</v>
      </c>
      <c r="I737" s="1">
        <v>363</v>
      </c>
      <c r="J737" s="30">
        <v>0</v>
      </c>
      <c r="K737" s="67">
        <v>0.425744269043207</v>
      </c>
      <c r="L737" s="26"/>
    </row>
    <row r="738" spans="2:12" x14ac:dyDescent="0.35">
      <c r="B738" s="71">
        <v>737</v>
      </c>
      <c r="C738" s="24" t="s">
        <v>754</v>
      </c>
      <c r="D738" s="1">
        <v>150</v>
      </c>
      <c r="E738" s="1">
        <v>10</v>
      </c>
      <c r="F738" s="1">
        <v>10</v>
      </c>
      <c r="G738" s="14">
        <v>2</v>
      </c>
      <c r="H738" s="4">
        <v>371</v>
      </c>
      <c r="I738" s="1">
        <v>371</v>
      </c>
      <c r="J738" s="30">
        <v>0</v>
      </c>
      <c r="K738" s="67">
        <v>0.374682592228055</v>
      </c>
      <c r="L738" s="26"/>
    </row>
    <row r="739" spans="2:12" x14ac:dyDescent="0.35">
      <c r="B739" s="71">
        <v>738</v>
      </c>
      <c r="C739" s="24" t="s">
        <v>755</v>
      </c>
      <c r="D739" s="1">
        <v>150</v>
      </c>
      <c r="E739" s="1">
        <v>10</v>
      </c>
      <c r="F739" s="1">
        <v>10</v>
      </c>
      <c r="G739" s="14">
        <v>2</v>
      </c>
      <c r="H739" s="4">
        <v>383</v>
      </c>
      <c r="I739" s="1">
        <v>383</v>
      </c>
      <c r="J739" s="30">
        <v>0</v>
      </c>
      <c r="K739" s="67">
        <v>0.44144541397690701</v>
      </c>
      <c r="L739" s="26"/>
    </row>
    <row r="740" spans="2:12" x14ac:dyDescent="0.35">
      <c r="B740" s="71">
        <v>739</v>
      </c>
      <c r="C740" s="24" t="s">
        <v>756</v>
      </c>
      <c r="D740" s="1">
        <v>150</v>
      </c>
      <c r="E740" s="1">
        <v>10</v>
      </c>
      <c r="F740" s="1">
        <v>10</v>
      </c>
      <c r="G740" s="14">
        <v>2</v>
      </c>
      <c r="H740" s="4">
        <v>355</v>
      </c>
      <c r="I740" s="1">
        <v>355</v>
      </c>
      <c r="J740" s="30">
        <v>0</v>
      </c>
      <c r="K740" s="67">
        <v>0.34549937583506102</v>
      </c>
      <c r="L740" s="26"/>
    </row>
    <row r="741" spans="2:12" x14ac:dyDescent="0.35">
      <c r="B741" s="71">
        <v>740</v>
      </c>
      <c r="C741" s="24" t="s">
        <v>757</v>
      </c>
      <c r="D741" s="1">
        <v>150</v>
      </c>
      <c r="E741" s="1">
        <v>10</v>
      </c>
      <c r="F741" s="1">
        <v>10</v>
      </c>
      <c r="G741" s="14">
        <v>2</v>
      </c>
      <c r="H741" s="4">
        <v>358</v>
      </c>
      <c r="I741" s="1">
        <v>358</v>
      </c>
      <c r="J741" s="30">
        <v>0</v>
      </c>
      <c r="K741" s="67">
        <v>0.34200633317232099</v>
      </c>
      <c r="L741" s="26"/>
    </row>
    <row r="742" spans="2:12" x14ac:dyDescent="0.35">
      <c r="B742" s="71">
        <v>741</v>
      </c>
      <c r="C742" s="24" t="s">
        <v>758</v>
      </c>
      <c r="D742" s="1">
        <v>150</v>
      </c>
      <c r="E742" s="1">
        <v>10</v>
      </c>
      <c r="F742" s="1">
        <v>10</v>
      </c>
      <c r="G742" s="14">
        <v>4</v>
      </c>
      <c r="H742" s="4">
        <v>524</v>
      </c>
      <c r="I742" s="1">
        <v>524</v>
      </c>
      <c r="J742" s="30">
        <v>0</v>
      </c>
      <c r="K742" s="67">
        <v>0.41486408375203598</v>
      </c>
      <c r="L742" s="26"/>
    </row>
    <row r="743" spans="2:12" x14ac:dyDescent="0.35">
      <c r="B743" s="71">
        <v>742</v>
      </c>
      <c r="C743" s="24" t="s">
        <v>759</v>
      </c>
      <c r="D743" s="1">
        <v>150</v>
      </c>
      <c r="E743" s="1">
        <v>10</v>
      </c>
      <c r="F743" s="1">
        <v>10</v>
      </c>
      <c r="G743" s="14">
        <v>4</v>
      </c>
      <c r="H743" s="4">
        <v>535</v>
      </c>
      <c r="I743" s="1">
        <v>535</v>
      </c>
      <c r="J743" s="30">
        <v>0</v>
      </c>
      <c r="K743" s="67">
        <v>0.45539170876145302</v>
      </c>
      <c r="L743" s="26"/>
    </row>
    <row r="744" spans="2:12" x14ac:dyDescent="0.35">
      <c r="B744" s="71">
        <v>743</v>
      </c>
      <c r="C744" s="24" t="s">
        <v>760</v>
      </c>
      <c r="D744" s="1">
        <v>150</v>
      </c>
      <c r="E744" s="1">
        <v>10</v>
      </c>
      <c r="F744" s="1">
        <v>10</v>
      </c>
      <c r="G744" s="14">
        <v>4</v>
      </c>
      <c r="H744" s="4">
        <v>570</v>
      </c>
      <c r="I744" s="1">
        <v>570</v>
      </c>
      <c r="J744" s="30">
        <v>0</v>
      </c>
      <c r="K744" s="67">
        <v>0.478085121139884</v>
      </c>
      <c r="L744" s="26"/>
    </row>
    <row r="745" spans="2:12" x14ac:dyDescent="0.35">
      <c r="B745" s="71">
        <v>744</v>
      </c>
      <c r="C745" s="24" t="s">
        <v>761</v>
      </c>
      <c r="D745" s="1">
        <v>150</v>
      </c>
      <c r="E745" s="1">
        <v>10</v>
      </c>
      <c r="F745" s="1">
        <v>10</v>
      </c>
      <c r="G745" s="14">
        <v>4</v>
      </c>
      <c r="H745" s="4">
        <v>569</v>
      </c>
      <c r="I745" s="1">
        <v>569</v>
      </c>
      <c r="J745" s="30">
        <v>0</v>
      </c>
      <c r="K745" s="67">
        <v>0.318715240806341</v>
      </c>
      <c r="L745" s="26"/>
    </row>
    <row r="746" spans="2:12" x14ac:dyDescent="0.35">
      <c r="B746" s="71">
        <v>745</v>
      </c>
      <c r="C746" s="24" t="s">
        <v>762</v>
      </c>
      <c r="D746" s="1">
        <v>150</v>
      </c>
      <c r="E746" s="1">
        <v>10</v>
      </c>
      <c r="F746" s="1">
        <v>10</v>
      </c>
      <c r="G746" s="14">
        <v>4</v>
      </c>
      <c r="H746" s="4">
        <v>523</v>
      </c>
      <c r="I746" s="1">
        <v>523</v>
      </c>
      <c r="J746" s="30">
        <v>0</v>
      </c>
      <c r="K746" s="67">
        <v>0.53935765661299195</v>
      </c>
      <c r="L746" s="26"/>
    </row>
    <row r="747" spans="2:12" x14ac:dyDescent="0.35">
      <c r="B747" s="71">
        <v>746</v>
      </c>
      <c r="C747" s="24" t="s">
        <v>763</v>
      </c>
      <c r="D747" s="1">
        <v>150</v>
      </c>
      <c r="E747" s="1">
        <v>10</v>
      </c>
      <c r="F747" s="1">
        <v>10</v>
      </c>
      <c r="G747" s="14">
        <v>4</v>
      </c>
      <c r="H747" s="4">
        <v>531</v>
      </c>
      <c r="I747" s="1">
        <v>531</v>
      </c>
      <c r="J747" s="30">
        <v>0</v>
      </c>
      <c r="K747" s="67">
        <v>0.51947456039488304</v>
      </c>
      <c r="L747" s="26"/>
    </row>
    <row r="748" spans="2:12" x14ac:dyDescent="0.35">
      <c r="B748" s="71">
        <v>747</v>
      </c>
      <c r="C748" s="24" t="s">
        <v>764</v>
      </c>
      <c r="D748" s="1">
        <v>150</v>
      </c>
      <c r="E748" s="1">
        <v>10</v>
      </c>
      <c r="F748" s="1">
        <v>10</v>
      </c>
      <c r="G748" s="14">
        <v>4</v>
      </c>
      <c r="H748" s="4">
        <v>527</v>
      </c>
      <c r="I748" s="1">
        <v>527</v>
      </c>
      <c r="J748" s="30">
        <v>0</v>
      </c>
      <c r="K748" s="67">
        <v>0.37486820109188501</v>
      </c>
      <c r="L748" s="26"/>
    </row>
    <row r="749" spans="2:12" x14ac:dyDescent="0.35">
      <c r="B749" s="71">
        <v>748</v>
      </c>
      <c r="C749" s="24" t="s">
        <v>765</v>
      </c>
      <c r="D749" s="1">
        <v>150</v>
      </c>
      <c r="E749" s="1">
        <v>10</v>
      </c>
      <c r="F749" s="1">
        <v>10</v>
      </c>
      <c r="G749" s="14">
        <v>4</v>
      </c>
      <c r="H749" s="4">
        <v>539</v>
      </c>
      <c r="I749" s="1">
        <v>539</v>
      </c>
      <c r="J749" s="30">
        <v>0</v>
      </c>
      <c r="K749" s="67">
        <v>0.48743352666497197</v>
      </c>
      <c r="L749" s="26"/>
    </row>
    <row r="750" spans="2:12" x14ac:dyDescent="0.35">
      <c r="B750" s="71">
        <v>749</v>
      </c>
      <c r="C750" s="24" t="s">
        <v>766</v>
      </c>
      <c r="D750" s="1">
        <v>150</v>
      </c>
      <c r="E750" s="1">
        <v>10</v>
      </c>
      <c r="F750" s="1">
        <v>10</v>
      </c>
      <c r="G750" s="14">
        <v>4</v>
      </c>
      <c r="H750" s="4">
        <v>565</v>
      </c>
      <c r="I750" s="1">
        <v>565</v>
      </c>
      <c r="J750" s="30">
        <v>0</v>
      </c>
      <c r="K750" s="67">
        <v>0.32475552521646001</v>
      </c>
      <c r="L750" s="26"/>
    </row>
    <row r="751" spans="2:12" x14ac:dyDescent="0.35">
      <c r="B751" s="71">
        <v>750</v>
      </c>
      <c r="C751" s="24" t="s">
        <v>767</v>
      </c>
      <c r="D751" s="1">
        <v>150</v>
      </c>
      <c r="E751" s="1">
        <v>10</v>
      </c>
      <c r="F751" s="1">
        <v>10</v>
      </c>
      <c r="G751" s="14">
        <v>4</v>
      </c>
      <c r="H751" s="4">
        <v>502</v>
      </c>
      <c r="I751" s="1">
        <v>502</v>
      </c>
      <c r="J751" s="30">
        <v>0</v>
      </c>
      <c r="K751" s="67">
        <v>0.41330677829682799</v>
      </c>
      <c r="L751" s="26"/>
    </row>
    <row r="752" spans="2:12" x14ac:dyDescent="0.35">
      <c r="B752" s="71">
        <v>751</v>
      </c>
      <c r="C752" s="24" t="s">
        <v>768</v>
      </c>
      <c r="D752" s="1">
        <v>150</v>
      </c>
      <c r="E752" s="1">
        <v>10</v>
      </c>
      <c r="F752" s="1">
        <v>20</v>
      </c>
      <c r="G752" s="14">
        <v>1</v>
      </c>
      <c r="H752" s="4">
        <v>458</v>
      </c>
      <c r="I752" s="1">
        <v>458</v>
      </c>
      <c r="J752" s="30">
        <v>0</v>
      </c>
      <c r="K752" s="67">
        <v>0.37524945102632001</v>
      </c>
      <c r="L752" s="26"/>
    </row>
    <row r="753" spans="2:12" x14ac:dyDescent="0.35">
      <c r="B753" s="71">
        <v>752</v>
      </c>
      <c r="C753" s="24" t="s">
        <v>769</v>
      </c>
      <c r="D753" s="1">
        <v>150</v>
      </c>
      <c r="E753" s="1">
        <v>10</v>
      </c>
      <c r="F753" s="1">
        <v>20</v>
      </c>
      <c r="G753" s="14">
        <v>1</v>
      </c>
      <c r="H753" s="4">
        <v>428</v>
      </c>
      <c r="I753" s="1">
        <v>428</v>
      </c>
      <c r="J753" s="30">
        <v>0</v>
      </c>
      <c r="K753" s="67">
        <v>0.46996625326573799</v>
      </c>
      <c r="L753" s="26"/>
    </row>
    <row r="754" spans="2:12" x14ac:dyDescent="0.35">
      <c r="B754" s="71">
        <v>753</v>
      </c>
      <c r="C754" s="24" t="s">
        <v>770</v>
      </c>
      <c r="D754" s="1">
        <v>150</v>
      </c>
      <c r="E754" s="1">
        <v>10</v>
      </c>
      <c r="F754" s="1">
        <v>20</v>
      </c>
      <c r="G754" s="14">
        <v>1</v>
      </c>
      <c r="H754" s="4">
        <v>451</v>
      </c>
      <c r="I754" s="1">
        <v>451</v>
      </c>
      <c r="J754" s="30">
        <v>0</v>
      </c>
      <c r="K754" s="67">
        <v>0.40337647870182902</v>
      </c>
      <c r="L754" s="26"/>
    </row>
    <row r="755" spans="2:12" x14ac:dyDescent="0.35">
      <c r="B755" s="71">
        <v>754</v>
      </c>
      <c r="C755" s="24" t="s">
        <v>771</v>
      </c>
      <c r="D755" s="1">
        <v>150</v>
      </c>
      <c r="E755" s="1">
        <v>10</v>
      </c>
      <c r="F755" s="1">
        <v>20</v>
      </c>
      <c r="G755" s="14">
        <v>1</v>
      </c>
      <c r="H755" s="4">
        <v>438</v>
      </c>
      <c r="I755" s="1">
        <v>438</v>
      </c>
      <c r="J755" s="30">
        <v>0</v>
      </c>
      <c r="K755" s="67">
        <v>0.41963616199791398</v>
      </c>
      <c r="L755" s="26"/>
    </row>
    <row r="756" spans="2:12" x14ac:dyDescent="0.35">
      <c r="B756" s="71">
        <v>755</v>
      </c>
      <c r="C756" s="24" t="s">
        <v>772</v>
      </c>
      <c r="D756" s="1">
        <v>150</v>
      </c>
      <c r="E756" s="1">
        <v>10</v>
      </c>
      <c r="F756" s="1">
        <v>20</v>
      </c>
      <c r="G756" s="14">
        <v>1</v>
      </c>
      <c r="H756" s="4">
        <v>503</v>
      </c>
      <c r="I756" s="1">
        <v>503</v>
      </c>
      <c r="J756" s="30">
        <v>0</v>
      </c>
      <c r="K756" s="67">
        <v>0.56083493866026402</v>
      </c>
      <c r="L756" s="26"/>
    </row>
    <row r="757" spans="2:12" x14ac:dyDescent="0.35">
      <c r="B757" s="71">
        <v>756</v>
      </c>
      <c r="C757" s="24" t="s">
        <v>773</v>
      </c>
      <c r="D757" s="1">
        <v>150</v>
      </c>
      <c r="E757" s="1">
        <v>10</v>
      </c>
      <c r="F757" s="1">
        <v>20</v>
      </c>
      <c r="G757" s="14">
        <v>1</v>
      </c>
      <c r="H757" s="4">
        <v>447</v>
      </c>
      <c r="I757" s="1">
        <v>447</v>
      </c>
      <c r="J757" s="30">
        <v>0</v>
      </c>
      <c r="K757" s="67">
        <v>0.36329821683466401</v>
      </c>
      <c r="L757" s="26"/>
    </row>
    <row r="758" spans="2:12" x14ac:dyDescent="0.35">
      <c r="B758" s="71">
        <v>757</v>
      </c>
      <c r="C758" s="24" t="s">
        <v>774</v>
      </c>
      <c r="D758" s="1">
        <v>150</v>
      </c>
      <c r="E758" s="1">
        <v>10</v>
      </c>
      <c r="F758" s="1">
        <v>20</v>
      </c>
      <c r="G758" s="14">
        <v>1</v>
      </c>
      <c r="H758" s="4">
        <v>447</v>
      </c>
      <c r="I758" s="1">
        <v>447</v>
      </c>
      <c r="J758" s="30">
        <v>0</v>
      </c>
      <c r="K758" s="67">
        <v>0.475921090692281</v>
      </c>
      <c r="L758" s="26"/>
    </row>
    <row r="759" spans="2:12" x14ac:dyDescent="0.35">
      <c r="B759" s="71">
        <v>758</v>
      </c>
      <c r="C759" s="24" t="s">
        <v>775</v>
      </c>
      <c r="D759" s="1">
        <v>150</v>
      </c>
      <c r="E759" s="1">
        <v>10</v>
      </c>
      <c r="F759" s="1">
        <v>20</v>
      </c>
      <c r="G759" s="14">
        <v>1</v>
      </c>
      <c r="H759" s="4">
        <v>447</v>
      </c>
      <c r="I759" s="1">
        <v>447</v>
      </c>
      <c r="J759" s="30">
        <v>0</v>
      </c>
      <c r="K759" s="67">
        <v>0.32172092236578398</v>
      </c>
      <c r="L759" s="26"/>
    </row>
    <row r="760" spans="2:12" x14ac:dyDescent="0.35">
      <c r="B760" s="71">
        <v>759</v>
      </c>
      <c r="C760" s="24" t="s">
        <v>776</v>
      </c>
      <c r="D760" s="1">
        <v>150</v>
      </c>
      <c r="E760" s="1">
        <v>10</v>
      </c>
      <c r="F760" s="1">
        <v>20</v>
      </c>
      <c r="G760" s="14">
        <v>1</v>
      </c>
      <c r="H760" s="4">
        <v>428</v>
      </c>
      <c r="I760" s="1">
        <v>428</v>
      </c>
      <c r="J760" s="30">
        <v>0</v>
      </c>
      <c r="K760" s="67">
        <v>0.32020312361419201</v>
      </c>
      <c r="L760" s="26"/>
    </row>
    <row r="761" spans="2:12" x14ac:dyDescent="0.35">
      <c r="B761" s="71">
        <v>760</v>
      </c>
      <c r="C761" s="24" t="s">
        <v>777</v>
      </c>
      <c r="D761" s="1">
        <v>150</v>
      </c>
      <c r="E761" s="1">
        <v>10</v>
      </c>
      <c r="F761" s="1">
        <v>20</v>
      </c>
      <c r="G761" s="14">
        <v>1</v>
      </c>
      <c r="H761" s="4">
        <v>427</v>
      </c>
      <c r="I761" s="1">
        <v>427</v>
      </c>
      <c r="J761" s="30">
        <v>0</v>
      </c>
      <c r="K761" s="67">
        <v>0.36446737870573997</v>
      </c>
      <c r="L761" s="26"/>
    </row>
    <row r="762" spans="2:12" x14ac:dyDescent="0.35">
      <c r="B762" s="71">
        <v>761</v>
      </c>
      <c r="C762" s="24" t="s">
        <v>778</v>
      </c>
      <c r="D762" s="1">
        <v>150</v>
      </c>
      <c r="E762" s="1">
        <v>10</v>
      </c>
      <c r="F762" s="1">
        <v>20</v>
      </c>
      <c r="G762" s="14">
        <v>2</v>
      </c>
      <c r="H762" s="4">
        <v>590</v>
      </c>
      <c r="I762" s="1">
        <v>590</v>
      </c>
      <c r="J762" s="30">
        <v>0</v>
      </c>
      <c r="K762" s="67">
        <v>0.43244002200663001</v>
      </c>
      <c r="L762" s="26"/>
    </row>
    <row r="763" spans="2:12" x14ac:dyDescent="0.35">
      <c r="B763" s="71">
        <v>762</v>
      </c>
      <c r="C763" s="24" t="s">
        <v>779</v>
      </c>
      <c r="D763" s="1">
        <v>150</v>
      </c>
      <c r="E763" s="1">
        <v>10</v>
      </c>
      <c r="F763" s="1">
        <v>20</v>
      </c>
      <c r="G763" s="14">
        <v>2</v>
      </c>
      <c r="H763" s="4">
        <v>536</v>
      </c>
      <c r="I763" s="1">
        <v>536</v>
      </c>
      <c r="J763" s="30">
        <v>0</v>
      </c>
      <c r="K763" s="67">
        <v>0.46372233889997</v>
      </c>
      <c r="L763" s="26"/>
    </row>
    <row r="764" spans="2:12" x14ac:dyDescent="0.35">
      <c r="B764" s="71">
        <v>763</v>
      </c>
      <c r="C764" s="24" t="s">
        <v>780</v>
      </c>
      <c r="D764" s="1">
        <v>150</v>
      </c>
      <c r="E764" s="1">
        <v>10</v>
      </c>
      <c r="F764" s="1">
        <v>20</v>
      </c>
      <c r="G764" s="14">
        <v>2</v>
      </c>
      <c r="H764" s="4">
        <v>565</v>
      </c>
      <c r="I764" s="1">
        <v>565</v>
      </c>
      <c r="J764" s="30">
        <v>0</v>
      </c>
      <c r="K764" s="67">
        <v>0.42976760491728699</v>
      </c>
      <c r="L764" s="26"/>
    </row>
    <row r="765" spans="2:12" x14ac:dyDescent="0.35">
      <c r="B765" s="71">
        <v>764</v>
      </c>
      <c r="C765" s="24" t="s">
        <v>781</v>
      </c>
      <c r="D765" s="1">
        <v>150</v>
      </c>
      <c r="E765" s="1">
        <v>10</v>
      </c>
      <c r="F765" s="1">
        <v>20</v>
      </c>
      <c r="G765" s="14">
        <v>2</v>
      </c>
      <c r="H765" s="4">
        <v>534</v>
      </c>
      <c r="I765" s="1">
        <v>534</v>
      </c>
      <c r="J765" s="30">
        <v>0</v>
      </c>
      <c r="K765" s="67">
        <v>0.46300158649682999</v>
      </c>
      <c r="L765" s="26"/>
    </row>
    <row r="766" spans="2:12" x14ac:dyDescent="0.35">
      <c r="B766" s="71">
        <v>765</v>
      </c>
      <c r="C766" s="24" t="s">
        <v>782</v>
      </c>
      <c r="D766" s="1">
        <v>150</v>
      </c>
      <c r="E766" s="1">
        <v>10</v>
      </c>
      <c r="F766" s="1">
        <v>20</v>
      </c>
      <c r="G766" s="14">
        <v>2</v>
      </c>
      <c r="H766" s="4">
        <v>617</v>
      </c>
      <c r="I766" s="1">
        <v>617</v>
      </c>
      <c r="J766" s="30">
        <v>0</v>
      </c>
      <c r="K766" s="67">
        <v>0.61931541189551298</v>
      </c>
      <c r="L766" s="26"/>
    </row>
    <row r="767" spans="2:12" x14ac:dyDescent="0.35">
      <c r="B767" s="71">
        <v>766</v>
      </c>
      <c r="C767" s="24" t="s">
        <v>783</v>
      </c>
      <c r="D767" s="1">
        <v>150</v>
      </c>
      <c r="E767" s="1">
        <v>10</v>
      </c>
      <c r="F767" s="1">
        <v>20</v>
      </c>
      <c r="G767" s="14">
        <v>2</v>
      </c>
      <c r="H767" s="4">
        <v>537</v>
      </c>
      <c r="I767" s="1">
        <v>537</v>
      </c>
      <c r="J767" s="30">
        <v>0</v>
      </c>
      <c r="K767" s="67">
        <v>0.35331401973962701</v>
      </c>
      <c r="L767" s="26"/>
    </row>
    <row r="768" spans="2:12" x14ac:dyDescent="0.35">
      <c r="B768" s="71">
        <v>767</v>
      </c>
      <c r="C768" s="24" t="s">
        <v>784</v>
      </c>
      <c r="D768" s="1">
        <v>150</v>
      </c>
      <c r="E768" s="1">
        <v>10</v>
      </c>
      <c r="F768" s="1">
        <v>20</v>
      </c>
      <c r="G768" s="14">
        <v>2</v>
      </c>
      <c r="H768" s="4">
        <v>549</v>
      </c>
      <c r="I768" s="1">
        <v>549</v>
      </c>
      <c r="J768" s="30">
        <v>0</v>
      </c>
      <c r="K768" s="67">
        <v>0.48752056248485998</v>
      </c>
      <c r="L768" s="26"/>
    </row>
    <row r="769" spans="2:12" x14ac:dyDescent="0.35">
      <c r="B769" s="71">
        <v>768</v>
      </c>
      <c r="C769" s="24" t="s">
        <v>785</v>
      </c>
      <c r="D769" s="1">
        <v>150</v>
      </c>
      <c r="E769" s="1">
        <v>10</v>
      </c>
      <c r="F769" s="1">
        <v>20</v>
      </c>
      <c r="G769" s="14">
        <v>2</v>
      </c>
      <c r="H769" s="4">
        <v>555</v>
      </c>
      <c r="I769" s="1">
        <v>555</v>
      </c>
      <c r="J769" s="30">
        <v>0</v>
      </c>
      <c r="K769" s="67">
        <v>0.40508999861776801</v>
      </c>
      <c r="L769" s="26"/>
    </row>
    <row r="770" spans="2:12" x14ac:dyDescent="0.35">
      <c r="B770" s="71">
        <v>769</v>
      </c>
      <c r="C770" s="24" t="s">
        <v>786</v>
      </c>
      <c r="D770" s="1">
        <v>150</v>
      </c>
      <c r="E770" s="1">
        <v>10</v>
      </c>
      <c r="F770" s="1">
        <v>20</v>
      </c>
      <c r="G770" s="14">
        <v>2</v>
      </c>
      <c r="H770" s="4">
        <v>548</v>
      </c>
      <c r="I770" s="1">
        <v>548</v>
      </c>
      <c r="J770" s="30">
        <v>0</v>
      </c>
      <c r="K770" s="67">
        <v>0.43494157493114399</v>
      </c>
      <c r="L770" s="26"/>
    </row>
    <row r="771" spans="2:12" x14ac:dyDescent="0.35">
      <c r="B771" s="71">
        <v>770</v>
      </c>
      <c r="C771" s="24" t="s">
        <v>787</v>
      </c>
      <c r="D771" s="1">
        <v>150</v>
      </c>
      <c r="E771" s="1">
        <v>10</v>
      </c>
      <c r="F771" s="1">
        <v>20</v>
      </c>
      <c r="G771" s="14">
        <v>2</v>
      </c>
      <c r="H771" s="4">
        <v>541</v>
      </c>
      <c r="I771" s="1">
        <v>541</v>
      </c>
      <c r="J771" s="30">
        <v>0</v>
      </c>
      <c r="K771" s="67">
        <v>0.44987243413925099</v>
      </c>
      <c r="L771" s="26"/>
    </row>
    <row r="772" spans="2:12" x14ac:dyDescent="0.35">
      <c r="B772" s="71">
        <v>771</v>
      </c>
      <c r="C772" s="24" t="s">
        <v>788</v>
      </c>
      <c r="D772" s="1">
        <v>150</v>
      </c>
      <c r="E772" s="1">
        <v>10</v>
      </c>
      <c r="F772" s="1">
        <v>20</v>
      </c>
      <c r="G772" s="14">
        <v>4</v>
      </c>
      <c r="H772" s="4">
        <v>788</v>
      </c>
      <c r="I772" s="1">
        <v>788</v>
      </c>
      <c r="J772" s="30">
        <v>0</v>
      </c>
      <c r="K772" s="67">
        <v>0.47522835433483102</v>
      </c>
      <c r="L772" s="26"/>
    </row>
    <row r="773" spans="2:12" x14ac:dyDescent="0.35">
      <c r="B773" s="71">
        <v>772</v>
      </c>
      <c r="C773" s="24" t="s">
        <v>789</v>
      </c>
      <c r="D773" s="1">
        <v>150</v>
      </c>
      <c r="E773" s="1">
        <v>10</v>
      </c>
      <c r="F773" s="1">
        <v>20</v>
      </c>
      <c r="G773" s="14">
        <v>4</v>
      </c>
      <c r="H773" s="4">
        <v>704</v>
      </c>
      <c r="I773" s="1">
        <v>704</v>
      </c>
      <c r="J773" s="30">
        <v>0</v>
      </c>
      <c r="K773" s="67">
        <v>0.68776443228125494</v>
      </c>
      <c r="L773" s="26"/>
    </row>
    <row r="774" spans="2:12" x14ac:dyDescent="0.35">
      <c r="B774" s="71">
        <v>773</v>
      </c>
      <c r="C774" s="24" t="s">
        <v>790</v>
      </c>
      <c r="D774" s="1">
        <v>150</v>
      </c>
      <c r="E774" s="1">
        <v>10</v>
      </c>
      <c r="F774" s="1">
        <v>20</v>
      </c>
      <c r="G774" s="14">
        <v>4</v>
      </c>
      <c r="H774" s="4">
        <v>763</v>
      </c>
      <c r="I774" s="1">
        <v>763</v>
      </c>
      <c r="J774" s="30">
        <v>0</v>
      </c>
      <c r="K774" s="67">
        <v>0.48148453235626198</v>
      </c>
      <c r="L774" s="26"/>
    </row>
    <row r="775" spans="2:12" x14ac:dyDescent="0.35">
      <c r="B775" s="71">
        <v>774</v>
      </c>
      <c r="C775" s="24" t="s">
        <v>791</v>
      </c>
      <c r="D775" s="1">
        <v>150</v>
      </c>
      <c r="E775" s="1">
        <v>10</v>
      </c>
      <c r="F775" s="1">
        <v>20</v>
      </c>
      <c r="G775" s="14">
        <v>4</v>
      </c>
      <c r="H775" s="4">
        <v>678</v>
      </c>
      <c r="I775" s="1">
        <v>678</v>
      </c>
      <c r="J775" s="30">
        <v>0</v>
      </c>
      <c r="K775" s="67">
        <v>0.377291304990649</v>
      </c>
      <c r="L775" s="26"/>
    </row>
    <row r="776" spans="2:12" x14ac:dyDescent="0.35">
      <c r="B776" s="71">
        <v>775</v>
      </c>
      <c r="C776" s="24" t="s">
        <v>792</v>
      </c>
      <c r="D776" s="1">
        <v>150</v>
      </c>
      <c r="E776" s="1">
        <v>10</v>
      </c>
      <c r="F776" s="1">
        <v>20</v>
      </c>
      <c r="G776" s="14">
        <v>4</v>
      </c>
      <c r="H776" s="4">
        <v>809</v>
      </c>
      <c r="I776" s="1">
        <v>809</v>
      </c>
      <c r="J776" s="30">
        <v>0</v>
      </c>
      <c r="K776" s="67">
        <v>0.79498984292149499</v>
      </c>
      <c r="L776" s="26"/>
    </row>
    <row r="777" spans="2:12" x14ac:dyDescent="0.35">
      <c r="B777" s="71">
        <v>776</v>
      </c>
      <c r="C777" s="24" t="s">
        <v>793</v>
      </c>
      <c r="D777" s="1">
        <v>150</v>
      </c>
      <c r="E777" s="1">
        <v>10</v>
      </c>
      <c r="F777" s="1">
        <v>20</v>
      </c>
      <c r="G777" s="14">
        <v>4</v>
      </c>
      <c r="H777" s="4">
        <v>741</v>
      </c>
      <c r="I777" s="1">
        <v>741</v>
      </c>
      <c r="J777" s="30">
        <v>0</v>
      </c>
      <c r="K777" s="67">
        <v>0.491254191845655</v>
      </c>
      <c r="L777" s="26"/>
    </row>
    <row r="778" spans="2:12" x14ac:dyDescent="0.35">
      <c r="B778" s="71">
        <v>777</v>
      </c>
      <c r="C778" s="24" t="s">
        <v>794</v>
      </c>
      <c r="D778" s="1">
        <v>150</v>
      </c>
      <c r="E778" s="1">
        <v>10</v>
      </c>
      <c r="F778" s="1">
        <v>20</v>
      </c>
      <c r="G778" s="14">
        <v>4</v>
      </c>
      <c r="H778" s="4">
        <v>711</v>
      </c>
      <c r="I778" s="1">
        <v>711</v>
      </c>
      <c r="J778" s="30">
        <v>0</v>
      </c>
      <c r="K778" s="67">
        <v>0.709617653861641</v>
      </c>
      <c r="L778" s="26"/>
    </row>
    <row r="779" spans="2:12" x14ac:dyDescent="0.35">
      <c r="B779" s="71">
        <v>778</v>
      </c>
      <c r="C779" s="24" t="s">
        <v>795</v>
      </c>
      <c r="D779" s="1">
        <v>150</v>
      </c>
      <c r="E779" s="1">
        <v>10</v>
      </c>
      <c r="F779" s="1">
        <v>20</v>
      </c>
      <c r="G779" s="14">
        <v>4</v>
      </c>
      <c r="H779" s="4">
        <v>753</v>
      </c>
      <c r="I779" s="1">
        <v>753</v>
      </c>
      <c r="J779" s="30">
        <v>0</v>
      </c>
      <c r="K779" s="67">
        <v>0.50561263598501605</v>
      </c>
      <c r="L779" s="26"/>
    </row>
    <row r="780" spans="2:12" x14ac:dyDescent="0.35">
      <c r="B780" s="71">
        <v>779</v>
      </c>
      <c r="C780" s="24" t="s">
        <v>796</v>
      </c>
      <c r="D780" s="1">
        <v>150</v>
      </c>
      <c r="E780" s="1">
        <v>10</v>
      </c>
      <c r="F780" s="1">
        <v>20</v>
      </c>
      <c r="G780" s="14">
        <v>4</v>
      </c>
      <c r="H780" s="4">
        <v>746</v>
      </c>
      <c r="I780" s="1">
        <v>746</v>
      </c>
      <c r="J780" s="30">
        <v>0</v>
      </c>
      <c r="K780" s="67">
        <v>0.45267579890787601</v>
      </c>
      <c r="L780" s="26"/>
    </row>
    <row r="781" spans="2:12" x14ac:dyDescent="0.35">
      <c r="B781" s="71">
        <v>780</v>
      </c>
      <c r="C781" s="24" t="s">
        <v>797</v>
      </c>
      <c r="D781" s="1">
        <v>150</v>
      </c>
      <c r="E781" s="1">
        <v>10</v>
      </c>
      <c r="F781" s="1">
        <v>20</v>
      </c>
      <c r="G781" s="14">
        <v>4</v>
      </c>
      <c r="H781" s="4">
        <v>715</v>
      </c>
      <c r="I781" s="1">
        <v>715</v>
      </c>
      <c r="J781" s="30">
        <v>0</v>
      </c>
      <c r="K781" s="67">
        <v>0.335314020514488</v>
      </c>
      <c r="L781" s="26"/>
    </row>
    <row r="782" spans="2:12" x14ac:dyDescent="0.35">
      <c r="B782" s="71">
        <v>781</v>
      </c>
      <c r="C782" s="24" t="s">
        <v>798</v>
      </c>
      <c r="D782" s="1">
        <v>150</v>
      </c>
      <c r="E782" s="1">
        <v>10</v>
      </c>
      <c r="F782" s="1">
        <v>30</v>
      </c>
      <c r="G782" s="14">
        <v>1</v>
      </c>
      <c r="H782" s="4">
        <v>568</v>
      </c>
      <c r="I782" s="1">
        <v>568</v>
      </c>
      <c r="J782" s="30">
        <v>0</v>
      </c>
      <c r="K782" s="67">
        <v>0.46409865282475898</v>
      </c>
      <c r="L782" s="26"/>
    </row>
    <row r="783" spans="2:12" x14ac:dyDescent="0.35">
      <c r="B783" s="71">
        <v>782</v>
      </c>
      <c r="C783" s="24" t="s">
        <v>799</v>
      </c>
      <c r="D783" s="1">
        <v>150</v>
      </c>
      <c r="E783" s="1">
        <v>10</v>
      </c>
      <c r="F783" s="1">
        <v>30</v>
      </c>
      <c r="G783" s="14">
        <v>1</v>
      </c>
      <c r="H783" s="4">
        <v>645</v>
      </c>
      <c r="I783" s="1">
        <v>645</v>
      </c>
      <c r="J783" s="30">
        <v>0</v>
      </c>
      <c r="K783" s="67">
        <v>0.46097690612077702</v>
      </c>
      <c r="L783" s="26"/>
    </row>
    <row r="784" spans="2:12" x14ac:dyDescent="0.35">
      <c r="B784" s="71">
        <v>783</v>
      </c>
      <c r="C784" s="24" t="s">
        <v>800</v>
      </c>
      <c r="D784" s="1">
        <v>150</v>
      </c>
      <c r="E784" s="1">
        <v>10</v>
      </c>
      <c r="F784" s="1">
        <v>30</v>
      </c>
      <c r="G784" s="14">
        <v>1</v>
      </c>
      <c r="H784" s="4">
        <v>618</v>
      </c>
      <c r="I784" s="1">
        <v>618</v>
      </c>
      <c r="J784" s="30">
        <v>0</v>
      </c>
      <c r="K784" s="67">
        <v>0.41020602360367697</v>
      </c>
      <c r="L784" s="26"/>
    </row>
    <row r="785" spans="2:12" x14ac:dyDescent="0.35">
      <c r="B785" s="71">
        <v>784</v>
      </c>
      <c r="C785" s="24" t="s">
        <v>801</v>
      </c>
      <c r="D785" s="1">
        <v>150</v>
      </c>
      <c r="E785" s="1">
        <v>10</v>
      </c>
      <c r="F785" s="1">
        <v>30</v>
      </c>
      <c r="G785" s="14">
        <v>1</v>
      </c>
      <c r="H785" s="4">
        <v>634</v>
      </c>
      <c r="I785" s="1">
        <v>634</v>
      </c>
      <c r="J785" s="30">
        <v>0</v>
      </c>
      <c r="K785" s="67">
        <v>0.427591828629374</v>
      </c>
      <c r="L785" s="26"/>
    </row>
    <row r="786" spans="2:12" x14ac:dyDescent="0.35">
      <c r="B786" s="71">
        <v>785</v>
      </c>
      <c r="C786" s="24" t="s">
        <v>802</v>
      </c>
      <c r="D786" s="1">
        <v>150</v>
      </c>
      <c r="E786" s="1">
        <v>10</v>
      </c>
      <c r="F786" s="1">
        <v>30</v>
      </c>
      <c r="G786" s="14">
        <v>1</v>
      </c>
      <c r="H786" s="4">
        <v>627</v>
      </c>
      <c r="I786" s="1">
        <v>627</v>
      </c>
      <c r="J786" s="30">
        <v>0</v>
      </c>
      <c r="K786" s="67">
        <v>0.43986539542675002</v>
      </c>
      <c r="L786" s="26"/>
    </row>
    <row r="787" spans="2:12" x14ac:dyDescent="0.35">
      <c r="B787" s="71">
        <v>786</v>
      </c>
      <c r="C787" s="24" t="s">
        <v>803</v>
      </c>
      <c r="D787" s="1">
        <v>150</v>
      </c>
      <c r="E787" s="1">
        <v>10</v>
      </c>
      <c r="F787" s="1">
        <v>30</v>
      </c>
      <c r="G787" s="14">
        <v>1</v>
      </c>
      <c r="H787" s="4">
        <v>613</v>
      </c>
      <c r="I787" s="1">
        <v>613</v>
      </c>
      <c r="J787" s="30">
        <v>0</v>
      </c>
      <c r="K787" s="67">
        <v>0.40295639447867798</v>
      </c>
      <c r="L787" s="26"/>
    </row>
    <row r="788" spans="2:12" x14ac:dyDescent="0.35">
      <c r="B788" s="71">
        <v>787</v>
      </c>
      <c r="C788" s="24" t="s">
        <v>804</v>
      </c>
      <c r="D788" s="1">
        <v>150</v>
      </c>
      <c r="E788" s="1">
        <v>10</v>
      </c>
      <c r="F788" s="1">
        <v>30</v>
      </c>
      <c r="G788" s="14">
        <v>1</v>
      </c>
      <c r="H788" s="4">
        <v>567</v>
      </c>
      <c r="I788" s="1">
        <v>567</v>
      </c>
      <c r="J788" s="30">
        <v>0</v>
      </c>
      <c r="K788" s="67">
        <v>0.449064886197447</v>
      </c>
      <c r="L788" s="26"/>
    </row>
    <row r="789" spans="2:12" x14ac:dyDescent="0.35">
      <c r="B789" s="71">
        <v>788</v>
      </c>
      <c r="C789" s="24" t="s">
        <v>805</v>
      </c>
      <c r="D789" s="1">
        <v>150</v>
      </c>
      <c r="E789" s="1">
        <v>10</v>
      </c>
      <c r="F789" s="1">
        <v>30</v>
      </c>
      <c r="G789" s="14">
        <v>1</v>
      </c>
      <c r="H789" s="4">
        <v>585</v>
      </c>
      <c r="I789" s="1">
        <v>585</v>
      </c>
      <c r="J789" s="30">
        <v>0</v>
      </c>
      <c r="K789" s="67">
        <v>0.469911009073257</v>
      </c>
      <c r="L789" s="26"/>
    </row>
    <row r="790" spans="2:12" x14ac:dyDescent="0.35">
      <c r="B790" s="71">
        <v>789</v>
      </c>
      <c r="C790" s="24" t="s">
        <v>806</v>
      </c>
      <c r="D790" s="1">
        <v>150</v>
      </c>
      <c r="E790" s="1">
        <v>10</v>
      </c>
      <c r="F790" s="1">
        <v>30</v>
      </c>
      <c r="G790" s="14">
        <v>1</v>
      </c>
      <c r="H790" s="4">
        <v>625</v>
      </c>
      <c r="I790" s="1">
        <v>625</v>
      </c>
      <c r="J790" s="30">
        <v>0</v>
      </c>
      <c r="K790" s="67">
        <v>0.467025827616453</v>
      </c>
      <c r="L790" s="26"/>
    </row>
    <row r="791" spans="2:12" x14ac:dyDescent="0.35">
      <c r="B791" s="71">
        <v>790</v>
      </c>
      <c r="C791" s="24" t="s">
        <v>807</v>
      </c>
      <c r="D791" s="1">
        <v>150</v>
      </c>
      <c r="E791" s="1">
        <v>10</v>
      </c>
      <c r="F791" s="1">
        <v>30</v>
      </c>
      <c r="G791" s="14">
        <v>1</v>
      </c>
      <c r="H791" s="4">
        <v>649</v>
      </c>
      <c r="I791" s="1">
        <v>649</v>
      </c>
      <c r="J791" s="30">
        <v>0</v>
      </c>
      <c r="K791" s="67">
        <v>0.41642642393708201</v>
      </c>
      <c r="L791" s="26"/>
    </row>
    <row r="792" spans="2:12" x14ac:dyDescent="0.35">
      <c r="B792" s="71">
        <v>791</v>
      </c>
      <c r="C792" s="24" t="s">
        <v>808</v>
      </c>
      <c r="D792" s="1">
        <v>150</v>
      </c>
      <c r="E792" s="1">
        <v>10</v>
      </c>
      <c r="F792" s="1">
        <v>30</v>
      </c>
      <c r="G792" s="14">
        <v>2</v>
      </c>
      <c r="H792" s="4">
        <v>682</v>
      </c>
      <c r="I792" s="1">
        <v>682</v>
      </c>
      <c r="J792" s="30">
        <v>0</v>
      </c>
      <c r="K792" s="67">
        <v>0.45231764391064599</v>
      </c>
      <c r="L792" s="26"/>
    </row>
    <row r="793" spans="2:12" x14ac:dyDescent="0.35">
      <c r="B793" s="71">
        <v>792</v>
      </c>
      <c r="C793" s="24" t="s">
        <v>809</v>
      </c>
      <c r="D793" s="1">
        <v>150</v>
      </c>
      <c r="E793" s="1">
        <v>10</v>
      </c>
      <c r="F793" s="1">
        <v>30</v>
      </c>
      <c r="G793" s="14">
        <v>2</v>
      </c>
      <c r="H793" s="4">
        <v>783</v>
      </c>
      <c r="I793" s="1">
        <v>783</v>
      </c>
      <c r="J793" s="30">
        <v>0</v>
      </c>
      <c r="K793" s="67">
        <v>0.43789310567080902</v>
      </c>
      <c r="L793" s="26"/>
    </row>
    <row r="794" spans="2:12" x14ac:dyDescent="0.35">
      <c r="B794" s="71">
        <v>793</v>
      </c>
      <c r="C794" s="24" t="s">
        <v>810</v>
      </c>
      <c r="D794" s="1">
        <v>150</v>
      </c>
      <c r="E794" s="1">
        <v>10</v>
      </c>
      <c r="F794" s="1">
        <v>30</v>
      </c>
      <c r="G794" s="14">
        <v>2</v>
      </c>
      <c r="H794" s="4">
        <v>744</v>
      </c>
      <c r="I794" s="1">
        <v>744</v>
      </c>
      <c r="J794" s="30">
        <v>0</v>
      </c>
      <c r="K794" s="67">
        <v>0.53462218306958598</v>
      </c>
      <c r="L794" s="26"/>
    </row>
    <row r="795" spans="2:12" x14ac:dyDescent="0.35">
      <c r="B795" s="71">
        <v>794</v>
      </c>
      <c r="C795" s="24" t="s">
        <v>811</v>
      </c>
      <c r="D795" s="1">
        <v>150</v>
      </c>
      <c r="E795" s="1">
        <v>10</v>
      </c>
      <c r="F795" s="1">
        <v>30</v>
      </c>
      <c r="G795" s="14">
        <v>2</v>
      </c>
      <c r="H795" s="4">
        <v>760</v>
      </c>
      <c r="I795" s="1">
        <v>760</v>
      </c>
      <c r="J795" s="30">
        <v>0</v>
      </c>
      <c r="K795" s="67">
        <v>0.467800678685307</v>
      </c>
      <c r="L795" s="26"/>
    </row>
    <row r="796" spans="2:12" x14ac:dyDescent="0.35">
      <c r="B796" s="71">
        <v>795</v>
      </c>
      <c r="C796" s="24" t="s">
        <v>812</v>
      </c>
      <c r="D796" s="1">
        <v>150</v>
      </c>
      <c r="E796" s="1">
        <v>10</v>
      </c>
      <c r="F796" s="1">
        <v>30</v>
      </c>
      <c r="G796" s="14">
        <v>2</v>
      </c>
      <c r="H796" s="4">
        <v>753</v>
      </c>
      <c r="I796" s="1">
        <v>753</v>
      </c>
      <c r="J796" s="30">
        <v>0</v>
      </c>
      <c r="K796" s="67">
        <v>0.56225498951971498</v>
      </c>
      <c r="L796" s="26"/>
    </row>
    <row r="797" spans="2:12" x14ac:dyDescent="0.35">
      <c r="B797" s="71">
        <v>796</v>
      </c>
      <c r="C797" s="24" t="s">
        <v>813</v>
      </c>
      <c r="D797" s="1">
        <v>150</v>
      </c>
      <c r="E797" s="1">
        <v>10</v>
      </c>
      <c r="F797" s="1">
        <v>30</v>
      </c>
      <c r="G797" s="14">
        <v>2</v>
      </c>
      <c r="H797" s="4">
        <v>739</v>
      </c>
      <c r="I797" s="1">
        <v>739</v>
      </c>
      <c r="J797" s="30">
        <v>0</v>
      </c>
      <c r="K797" s="67">
        <v>0.40978737547993599</v>
      </c>
      <c r="L797" s="26"/>
    </row>
    <row r="798" spans="2:12" x14ac:dyDescent="0.35">
      <c r="B798" s="71">
        <v>797</v>
      </c>
      <c r="C798" s="24" t="s">
        <v>814</v>
      </c>
      <c r="D798" s="1">
        <v>150</v>
      </c>
      <c r="E798" s="1">
        <v>10</v>
      </c>
      <c r="F798" s="1">
        <v>30</v>
      </c>
      <c r="G798" s="14">
        <v>2</v>
      </c>
      <c r="H798" s="4">
        <v>675</v>
      </c>
      <c r="I798" s="1">
        <v>675</v>
      </c>
      <c r="J798" s="30">
        <v>0</v>
      </c>
      <c r="K798" s="67">
        <v>0.47896692343056202</v>
      </c>
      <c r="L798" s="26"/>
    </row>
    <row r="799" spans="2:12" x14ac:dyDescent="0.35">
      <c r="B799" s="71">
        <v>798</v>
      </c>
      <c r="C799" s="24" t="s">
        <v>815</v>
      </c>
      <c r="D799" s="1">
        <v>150</v>
      </c>
      <c r="E799" s="1">
        <v>10</v>
      </c>
      <c r="F799" s="1">
        <v>30</v>
      </c>
      <c r="G799" s="14">
        <v>2</v>
      </c>
      <c r="H799" s="4">
        <v>711</v>
      </c>
      <c r="I799" s="1">
        <v>711</v>
      </c>
      <c r="J799" s="30">
        <v>0</v>
      </c>
      <c r="K799" s="67">
        <v>0.60089956223964602</v>
      </c>
      <c r="L799" s="26"/>
    </row>
    <row r="800" spans="2:12" x14ac:dyDescent="0.35">
      <c r="B800" s="71">
        <v>799</v>
      </c>
      <c r="C800" s="24" t="s">
        <v>816</v>
      </c>
      <c r="D800" s="1">
        <v>150</v>
      </c>
      <c r="E800" s="1">
        <v>10</v>
      </c>
      <c r="F800" s="1">
        <v>30</v>
      </c>
      <c r="G800" s="14">
        <v>2</v>
      </c>
      <c r="H800" s="4">
        <v>745</v>
      </c>
      <c r="I800" s="1">
        <v>745</v>
      </c>
      <c r="J800" s="30">
        <v>0</v>
      </c>
      <c r="K800" s="67">
        <v>0.50062025897204798</v>
      </c>
      <c r="L800" s="26"/>
    </row>
    <row r="801" spans="2:15" x14ac:dyDescent="0.35">
      <c r="B801" s="71">
        <v>800</v>
      </c>
      <c r="C801" s="24" t="s">
        <v>817</v>
      </c>
      <c r="D801" s="1">
        <v>150</v>
      </c>
      <c r="E801" s="1">
        <v>10</v>
      </c>
      <c r="F801" s="1">
        <v>30</v>
      </c>
      <c r="G801" s="14">
        <v>2</v>
      </c>
      <c r="H801" s="4">
        <v>763</v>
      </c>
      <c r="I801" s="1">
        <v>763</v>
      </c>
      <c r="J801" s="30">
        <v>0</v>
      </c>
      <c r="K801" s="67">
        <v>0.61475742794573296</v>
      </c>
      <c r="L801" s="26"/>
    </row>
    <row r="802" spans="2:15" x14ac:dyDescent="0.35">
      <c r="B802" s="71">
        <v>801</v>
      </c>
      <c r="C802" s="24" t="s">
        <v>818</v>
      </c>
      <c r="D802" s="1">
        <v>150</v>
      </c>
      <c r="E802" s="1">
        <v>10</v>
      </c>
      <c r="F802" s="1">
        <v>30</v>
      </c>
      <c r="G802" s="14">
        <v>4</v>
      </c>
      <c r="H802" s="4">
        <v>862</v>
      </c>
      <c r="I802" s="1">
        <v>862</v>
      </c>
      <c r="J802" s="30">
        <v>0</v>
      </c>
      <c r="K802" s="67">
        <v>0.48506524041295002</v>
      </c>
      <c r="L802" s="26"/>
    </row>
    <row r="803" spans="2:15" x14ac:dyDescent="0.35">
      <c r="B803" s="71">
        <v>802</v>
      </c>
      <c r="C803" s="24" t="s">
        <v>819</v>
      </c>
      <c r="D803" s="1">
        <v>150</v>
      </c>
      <c r="E803" s="1">
        <v>10</v>
      </c>
      <c r="F803" s="1">
        <v>30</v>
      </c>
      <c r="G803" s="14">
        <v>4</v>
      </c>
      <c r="H803" s="4">
        <v>939</v>
      </c>
      <c r="I803" s="1">
        <v>939</v>
      </c>
      <c r="J803" s="30">
        <v>0</v>
      </c>
      <c r="K803" s="67">
        <v>0.76542255468666498</v>
      </c>
      <c r="L803" s="26"/>
    </row>
    <row r="804" spans="2:15" x14ac:dyDescent="0.35">
      <c r="B804" s="71">
        <v>803</v>
      </c>
      <c r="C804" s="24" t="s">
        <v>820</v>
      </c>
      <c r="D804" s="1">
        <v>150</v>
      </c>
      <c r="E804" s="1">
        <v>10</v>
      </c>
      <c r="F804" s="1">
        <v>30</v>
      </c>
      <c r="G804" s="14">
        <v>4</v>
      </c>
      <c r="H804" s="4">
        <v>948</v>
      </c>
      <c r="I804" s="1">
        <v>948</v>
      </c>
      <c r="J804" s="30">
        <v>0</v>
      </c>
      <c r="K804" s="67">
        <v>0.61758220009505704</v>
      </c>
      <c r="L804" s="26"/>
    </row>
    <row r="805" spans="2:15" x14ac:dyDescent="0.35">
      <c r="B805" s="71">
        <v>804</v>
      </c>
      <c r="C805" s="24" t="s">
        <v>821</v>
      </c>
      <c r="D805" s="1">
        <v>150</v>
      </c>
      <c r="E805" s="1">
        <v>10</v>
      </c>
      <c r="F805" s="1">
        <v>30</v>
      </c>
      <c r="G805" s="14">
        <v>4</v>
      </c>
      <c r="H805" s="4">
        <v>964</v>
      </c>
      <c r="I805" s="1">
        <v>964</v>
      </c>
      <c r="J805" s="30">
        <v>0</v>
      </c>
      <c r="K805" s="67">
        <v>0.40335147269070099</v>
      </c>
      <c r="L805" s="26"/>
    </row>
    <row r="806" spans="2:15" x14ac:dyDescent="0.35">
      <c r="B806" s="71">
        <v>805</v>
      </c>
      <c r="C806" s="24" t="s">
        <v>822</v>
      </c>
      <c r="D806" s="1">
        <v>150</v>
      </c>
      <c r="E806" s="1">
        <v>10</v>
      </c>
      <c r="F806" s="1">
        <v>30</v>
      </c>
      <c r="G806" s="14">
        <v>4</v>
      </c>
      <c r="H806" s="4">
        <v>891</v>
      </c>
      <c r="I806" s="1">
        <v>891</v>
      </c>
      <c r="J806" s="30">
        <v>0</v>
      </c>
      <c r="K806" s="67">
        <v>0.79579480737447705</v>
      </c>
      <c r="L806" s="26"/>
    </row>
    <row r="807" spans="2:15" ht="15" thickBot="1" x14ac:dyDescent="0.4">
      <c r="B807" s="71">
        <v>806</v>
      </c>
      <c r="C807" s="24" t="s">
        <v>823</v>
      </c>
      <c r="D807" s="1">
        <v>150</v>
      </c>
      <c r="E807" s="1">
        <v>10</v>
      </c>
      <c r="F807" s="1">
        <v>30</v>
      </c>
      <c r="G807" s="14">
        <v>4</v>
      </c>
      <c r="H807" s="4">
        <v>889</v>
      </c>
      <c r="I807" s="1">
        <v>889</v>
      </c>
      <c r="J807" s="30">
        <v>0</v>
      </c>
      <c r="K807" s="67">
        <v>0.48797940649092197</v>
      </c>
      <c r="L807" s="26"/>
    </row>
    <row r="808" spans="2:15" ht="16" thickBot="1" x14ac:dyDescent="0.4">
      <c r="B808" s="71">
        <v>807</v>
      </c>
      <c r="C808" s="24" t="s">
        <v>824</v>
      </c>
      <c r="D808" s="1">
        <v>150</v>
      </c>
      <c r="E808" s="1">
        <v>10</v>
      </c>
      <c r="F808" s="1">
        <v>30</v>
      </c>
      <c r="G808" s="14">
        <v>4</v>
      </c>
      <c r="H808" s="4">
        <v>879</v>
      </c>
      <c r="I808" s="1">
        <v>879</v>
      </c>
      <c r="J808" s="30">
        <v>0</v>
      </c>
      <c r="K808" s="67">
        <v>0.68683293089270503</v>
      </c>
      <c r="L808" s="26"/>
      <c r="M808" s="17" t="s">
        <v>191</v>
      </c>
      <c r="N808" s="18" t="s">
        <v>192</v>
      </c>
      <c r="O808" s="20" t="s">
        <v>193</v>
      </c>
    </row>
    <row r="809" spans="2:15" ht="19" thickBot="1" x14ac:dyDescent="0.5">
      <c r="B809" s="71">
        <v>808</v>
      </c>
      <c r="C809" s="24" t="s">
        <v>825</v>
      </c>
      <c r="D809" s="1">
        <v>150</v>
      </c>
      <c r="E809" s="1">
        <v>10</v>
      </c>
      <c r="F809" s="1">
        <v>30</v>
      </c>
      <c r="G809" s="14">
        <v>4</v>
      </c>
      <c r="H809" s="4">
        <v>903</v>
      </c>
      <c r="I809" s="1">
        <v>903</v>
      </c>
      <c r="J809" s="30">
        <v>0</v>
      </c>
      <c r="K809" s="67">
        <v>1.1396542545407999</v>
      </c>
      <c r="L809" s="26"/>
      <c r="M809" s="7">
        <f>COUNTIF(J722:J811,"=0")</f>
        <v>90</v>
      </c>
      <c r="N809" s="29">
        <f>AVERAGE(J722:J811)</f>
        <v>0</v>
      </c>
      <c r="O809" s="111">
        <f>AVERAGE(K722:K811)</f>
        <v>0.46488784390191229</v>
      </c>
    </row>
    <row r="810" spans="2:15" ht="19" thickBot="1" x14ac:dyDescent="0.5">
      <c r="B810" s="71">
        <v>809</v>
      </c>
      <c r="C810" s="24" t="s">
        <v>826</v>
      </c>
      <c r="D810" s="1">
        <v>150</v>
      </c>
      <c r="E810" s="1">
        <v>10</v>
      </c>
      <c r="F810" s="1">
        <v>30</v>
      </c>
      <c r="G810" s="14">
        <v>4</v>
      </c>
      <c r="H810" s="4">
        <v>925</v>
      </c>
      <c r="I810" s="1">
        <v>925</v>
      </c>
      <c r="J810" s="30">
        <v>0</v>
      </c>
      <c r="K810" s="67">
        <v>0.87104894034564495</v>
      </c>
      <c r="L810" s="26"/>
      <c r="M810" s="7"/>
      <c r="N810" s="29" t="e">
        <f>AVERAGEIF(J722:J811,"&gt;0")</f>
        <v>#DIV/0!</v>
      </c>
      <c r="O810" s="112">
        <f>AVERAGEIF(J722:J811,"=0",K722:K811)</f>
        <v>0.46488784390191229</v>
      </c>
    </row>
    <row r="811" spans="2:15" ht="19" thickBot="1" x14ac:dyDescent="0.5">
      <c r="B811" s="71">
        <v>810</v>
      </c>
      <c r="C811" s="25" t="s">
        <v>827</v>
      </c>
      <c r="D811" s="15">
        <v>150</v>
      </c>
      <c r="E811" s="15">
        <v>10</v>
      </c>
      <c r="F811" s="15">
        <v>30</v>
      </c>
      <c r="G811" s="16">
        <v>4</v>
      </c>
      <c r="H811" s="6">
        <v>925</v>
      </c>
      <c r="I811" s="15">
        <v>925</v>
      </c>
      <c r="J811" s="57">
        <v>0</v>
      </c>
      <c r="K811" s="68">
        <v>0.73596507683396295</v>
      </c>
      <c r="L811" s="26"/>
      <c r="M811" s="92" t="s">
        <v>197</v>
      </c>
      <c r="N811" s="93">
        <f>MAX(J722:J811)</f>
        <v>0</v>
      </c>
      <c r="O811" s="113"/>
    </row>
    <row r="812" spans="2:15" x14ac:dyDescent="0.35">
      <c r="B812" s="71">
        <v>811</v>
      </c>
      <c r="C812" s="23" t="s">
        <v>828</v>
      </c>
      <c r="D812" s="12">
        <v>200</v>
      </c>
      <c r="E812" s="12">
        <v>2</v>
      </c>
      <c r="F812" s="12">
        <v>10</v>
      </c>
      <c r="G812" s="13">
        <v>1</v>
      </c>
      <c r="H812" s="5">
        <v>1919</v>
      </c>
      <c r="I812" s="12">
        <v>1919</v>
      </c>
      <c r="J812" s="58">
        <v>0</v>
      </c>
      <c r="K812" s="66">
        <v>1.7834965139627401E-2</v>
      </c>
      <c r="L812" s="26"/>
    </row>
    <row r="813" spans="2:15" x14ac:dyDescent="0.35">
      <c r="B813" s="71">
        <v>812</v>
      </c>
      <c r="C813" s="24" t="s">
        <v>829</v>
      </c>
      <c r="D813" s="1">
        <v>200</v>
      </c>
      <c r="E813" s="1">
        <v>2</v>
      </c>
      <c r="F813" s="1">
        <v>10</v>
      </c>
      <c r="G813" s="14">
        <v>1</v>
      </c>
      <c r="H813" s="4">
        <v>1939</v>
      </c>
      <c r="I813" s="1">
        <v>1939</v>
      </c>
      <c r="J813" s="30">
        <v>0</v>
      </c>
      <c r="K813" s="67">
        <v>1.8836429342627501E-2</v>
      </c>
      <c r="L813" s="26"/>
    </row>
    <row r="814" spans="2:15" x14ac:dyDescent="0.35">
      <c r="B814" s="71">
        <v>813</v>
      </c>
      <c r="C814" s="24" t="s">
        <v>830</v>
      </c>
      <c r="D814" s="1">
        <v>200</v>
      </c>
      <c r="E814" s="1">
        <v>2</v>
      </c>
      <c r="F814" s="1">
        <v>10</v>
      </c>
      <c r="G814" s="14">
        <v>1</v>
      </c>
      <c r="H814" s="4">
        <v>1970</v>
      </c>
      <c r="I814" s="1">
        <v>1970</v>
      </c>
      <c r="J814" s="30">
        <v>0</v>
      </c>
      <c r="K814" s="67">
        <v>2.1889606490731201E-2</v>
      </c>
      <c r="L814" s="26"/>
    </row>
    <row r="815" spans="2:15" x14ac:dyDescent="0.35">
      <c r="B815" s="71">
        <v>814</v>
      </c>
      <c r="C815" s="24" t="s">
        <v>831</v>
      </c>
      <c r="D815" s="1">
        <v>200</v>
      </c>
      <c r="E815" s="1">
        <v>2</v>
      </c>
      <c r="F815" s="1">
        <v>10</v>
      </c>
      <c r="G815" s="14">
        <v>1</v>
      </c>
      <c r="H815" s="4">
        <v>1832</v>
      </c>
      <c r="I815" s="1">
        <v>1832</v>
      </c>
      <c r="J815" s="30">
        <v>0</v>
      </c>
      <c r="K815" s="67">
        <v>1.9220491871237699E-2</v>
      </c>
      <c r="L815" s="26"/>
    </row>
    <row r="816" spans="2:15" x14ac:dyDescent="0.35">
      <c r="B816" s="71">
        <v>815</v>
      </c>
      <c r="C816" s="24" t="s">
        <v>832</v>
      </c>
      <c r="D816" s="1">
        <v>200</v>
      </c>
      <c r="E816" s="1">
        <v>2</v>
      </c>
      <c r="F816" s="1">
        <v>10</v>
      </c>
      <c r="G816" s="14">
        <v>1</v>
      </c>
      <c r="H816" s="4">
        <v>2032</v>
      </c>
      <c r="I816" s="1">
        <v>2032</v>
      </c>
      <c r="J816" s="30">
        <v>0</v>
      </c>
      <c r="K816" s="67">
        <v>1.9357839599251699E-2</v>
      </c>
      <c r="L816" s="26"/>
    </row>
    <row r="817" spans="2:12" x14ac:dyDescent="0.35">
      <c r="B817" s="71">
        <v>816</v>
      </c>
      <c r="C817" s="24" t="s">
        <v>833</v>
      </c>
      <c r="D817" s="1">
        <v>200</v>
      </c>
      <c r="E817" s="1">
        <v>2</v>
      </c>
      <c r="F817" s="1">
        <v>10</v>
      </c>
      <c r="G817" s="14">
        <v>1</v>
      </c>
      <c r="H817" s="4">
        <v>2003</v>
      </c>
      <c r="I817" s="1">
        <v>2003</v>
      </c>
      <c r="J817" s="30">
        <v>0</v>
      </c>
      <c r="K817" s="67">
        <v>1.9497100263834E-2</v>
      </c>
      <c r="L817" s="26"/>
    </row>
    <row r="818" spans="2:12" x14ac:dyDescent="0.35">
      <c r="B818" s="71">
        <v>817</v>
      </c>
      <c r="C818" s="24" t="s">
        <v>834</v>
      </c>
      <c r="D818" s="1">
        <v>200</v>
      </c>
      <c r="E818" s="1">
        <v>2</v>
      </c>
      <c r="F818" s="1">
        <v>10</v>
      </c>
      <c r="G818" s="14">
        <v>1</v>
      </c>
      <c r="H818" s="4">
        <v>1851</v>
      </c>
      <c r="I818" s="1">
        <v>1851</v>
      </c>
      <c r="J818" s="30">
        <v>0</v>
      </c>
      <c r="K818" s="67">
        <v>1.9868522882461499E-2</v>
      </c>
      <c r="L818" s="26"/>
    </row>
    <row r="819" spans="2:12" x14ac:dyDescent="0.35">
      <c r="B819" s="71">
        <v>818</v>
      </c>
      <c r="C819" s="24" t="s">
        <v>835</v>
      </c>
      <c r="D819" s="1">
        <v>200</v>
      </c>
      <c r="E819" s="1">
        <v>2</v>
      </c>
      <c r="F819" s="1">
        <v>10</v>
      </c>
      <c r="G819" s="14">
        <v>1</v>
      </c>
      <c r="H819" s="4">
        <v>1930</v>
      </c>
      <c r="I819" s="1">
        <v>1930</v>
      </c>
      <c r="J819" s="30">
        <v>0</v>
      </c>
      <c r="K819" s="67">
        <v>9.0880990028381296E-3</v>
      </c>
      <c r="L819" s="26"/>
    </row>
    <row r="820" spans="2:12" x14ac:dyDescent="0.35">
      <c r="B820" s="71">
        <v>819</v>
      </c>
      <c r="C820" s="24" t="s">
        <v>836</v>
      </c>
      <c r="D820" s="1">
        <v>200</v>
      </c>
      <c r="E820" s="1">
        <v>2</v>
      </c>
      <c r="F820" s="1">
        <v>10</v>
      </c>
      <c r="G820" s="14">
        <v>1</v>
      </c>
      <c r="H820" s="4">
        <v>2096</v>
      </c>
      <c r="I820" s="1">
        <v>2096</v>
      </c>
      <c r="J820" s="30">
        <v>0</v>
      </c>
      <c r="K820" s="67">
        <v>1.6902821138501101E-2</v>
      </c>
      <c r="L820" s="26"/>
    </row>
    <row r="821" spans="2:12" x14ac:dyDescent="0.35">
      <c r="B821" s="71">
        <v>820</v>
      </c>
      <c r="C821" s="24" t="s">
        <v>837</v>
      </c>
      <c r="D821" s="1">
        <v>200</v>
      </c>
      <c r="E821" s="1">
        <v>2</v>
      </c>
      <c r="F821" s="1">
        <v>10</v>
      </c>
      <c r="G821" s="14">
        <v>1</v>
      </c>
      <c r="H821" s="4">
        <v>1911</v>
      </c>
      <c r="I821" s="1">
        <v>1911</v>
      </c>
      <c r="J821" s="30">
        <v>0</v>
      </c>
      <c r="K821" s="67">
        <v>1.7246039584279001E-2</v>
      </c>
      <c r="L821" s="26"/>
    </row>
    <row r="822" spans="2:12" x14ac:dyDescent="0.35">
      <c r="B822" s="71">
        <v>821</v>
      </c>
      <c r="C822" s="24" t="s">
        <v>838</v>
      </c>
      <c r="D822" s="1">
        <v>200</v>
      </c>
      <c r="E822" s="1">
        <v>2</v>
      </c>
      <c r="F822" s="1">
        <v>10</v>
      </c>
      <c r="G822" s="14">
        <v>2</v>
      </c>
      <c r="H822" s="4">
        <v>2849</v>
      </c>
      <c r="I822" s="1">
        <v>2849</v>
      </c>
      <c r="J822" s="30">
        <v>0</v>
      </c>
      <c r="K822" s="67">
        <v>1.8610024824738499E-2</v>
      </c>
      <c r="L822" s="26"/>
    </row>
    <row r="823" spans="2:12" x14ac:dyDescent="0.35">
      <c r="B823" s="71">
        <v>822</v>
      </c>
      <c r="C823" s="24" t="s">
        <v>839</v>
      </c>
      <c r="D823" s="1">
        <v>200</v>
      </c>
      <c r="E823" s="1">
        <v>2</v>
      </c>
      <c r="F823" s="1">
        <v>10</v>
      </c>
      <c r="G823" s="14">
        <v>2</v>
      </c>
      <c r="H823" s="4">
        <v>2749</v>
      </c>
      <c r="I823" s="1">
        <v>2749</v>
      </c>
      <c r="J823" s="30">
        <v>0</v>
      </c>
      <c r="K823" s="67">
        <v>1.8639881163835501E-2</v>
      </c>
      <c r="L823" s="26"/>
    </row>
    <row r="824" spans="2:12" x14ac:dyDescent="0.35">
      <c r="B824" s="71">
        <v>823</v>
      </c>
      <c r="C824" s="24" t="s">
        <v>840</v>
      </c>
      <c r="D824" s="1">
        <v>200</v>
      </c>
      <c r="E824" s="1">
        <v>2</v>
      </c>
      <c r="F824" s="1">
        <v>10</v>
      </c>
      <c r="G824" s="14">
        <v>2</v>
      </c>
      <c r="H824" s="4">
        <v>2720</v>
      </c>
      <c r="I824" s="1">
        <v>2720</v>
      </c>
      <c r="J824" s="30">
        <v>0</v>
      </c>
      <c r="K824" s="67">
        <v>1.8285788595676401E-2</v>
      </c>
      <c r="L824" s="26"/>
    </row>
    <row r="825" spans="2:12" x14ac:dyDescent="0.35">
      <c r="B825" s="71">
        <v>824</v>
      </c>
      <c r="C825" s="24" t="s">
        <v>841</v>
      </c>
      <c r="D825" s="1">
        <v>200</v>
      </c>
      <c r="E825" s="1">
        <v>2</v>
      </c>
      <c r="F825" s="1">
        <v>10</v>
      </c>
      <c r="G825" s="14">
        <v>2</v>
      </c>
      <c r="H825" s="4">
        <v>2462</v>
      </c>
      <c r="I825" s="1">
        <v>2462</v>
      </c>
      <c r="J825" s="30">
        <v>0</v>
      </c>
      <c r="K825" s="67">
        <v>3.1439371407031999E-2</v>
      </c>
      <c r="L825" s="26"/>
    </row>
    <row r="826" spans="2:12" x14ac:dyDescent="0.35">
      <c r="B826" s="71">
        <v>825</v>
      </c>
      <c r="C826" s="24" t="s">
        <v>842</v>
      </c>
      <c r="D826" s="1">
        <v>200</v>
      </c>
      <c r="E826" s="1">
        <v>2</v>
      </c>
      <c r="F826" s="1">
        <v>10</v>
      </c>
      <c r="G826" s="14">
        <v>2</v>
      </c>
      <c r="H826" s="4">
        <v>2752</v>
      </c>
      <c r="I826" s="1">
        <v>2752</v>
      </c>
      <c r="J826" s="30">
        <v>0</v>
      </c>
      <c r="K826" s="67">
        <v>2.4640642106532998E-2</v>
      </c>
      <c r="L826" s="26"/>
    </row>
    <row r="827" spans="2:12" x14ac:dyDescent="0.35">
      <c r="B827" s="71">
        <v>826</v>
      </c>
      <c r="C827" s="24" t="s">
        <v>843</v>
      </c>
      <c r="D827" s="1">
        <v>200</v>
      </c>
      <c r="E827" s="1">
        <v>2</v>
      </c>
      <c r="F827" s="1">
        <v>10</v>
      </c>
      <c r="G827" s="14">
        <v>2</v>
      </c>
      <c r="H827" s="4">
        <v>2843</v>
      </c>
      <c r="I827" s="1">
        <v>2843</v>
      </c>
      <c r="J827" s="30">
        <v>0</v>
      </c>
      <c r="K827" s="67">
        <v>1.9447952508926301E-2</v>
      </c>
      <c r="L827" s="26"/>
    </row>
    <row r="828" spans="2:12" x14ac:dyDescent="0.35">
      <c r="B828" s="71">
        <v>827</v>
      </c>
      <c r="C828" s="24" t="s">
        <v>844</v>
      </c>
      <c r="D828" s="1">
        <v>200</v>
      </c>
      <c r="E828" s="1">
        <v>2</v>
      </c>
      <c r="F828" s="1">
        <v>10</v>
      </c>
      <c r="G828" s="14">
        <v>2</v>
      </c>
      <c r="H828" s="4">
        <v>2691</v>
      </c>
      <c r="I828" s="1">
        <v>2691</v>
      </c>
      <c r="J828" s="30">
        <v>0</v>
      </c>
      <c r="K828" s="67">
        <v>1.7697099596261898E-2</v>
      </c>
      <c r="L828" s="26"/>
    </row>
    <row r="829" spans="2:12" x14ac:dyDescent="0.35">
      <c r="B829" s="71">
        <v>828</v>
      </c>
      <c r="C829" s="24" t="s">
        <v>845</v>
      </c>
      <c r="D829" s="1">
        <v>200</v>
      </c>
      <c r="E829" s="1">
        <v>2</v>
      </c>
      <c r="F829" s="1">
        <v>10</v>
      </c>
      <c r="G829" s="14">
        <v>2</v>
      </c>
      <c r="H829" s="4">
        <v>2740</v>
      </c>
      <c r="I829" s="1">
        <v>2740</v>
      </c>
      <c r="J829" s="30">
        <v>0</v>
      </c>
      <c r="K829" s="67">
        <v>1.62270013242959E-2</v>
      </c>
      <c r="L829" s="26"/>
    </row>
    <row r="830" spans="2:12" x14ac:dyDescent="0.35">
      <c r="B830" s="71">
        <v>829</v>
      </c>
      <c r="C830" s="24" t="s">
        <v>846</v>
      </c>
      <c r="D830" s="1">
        <v>200</v>
      </c>
      <c r="E830" s="1">
        <v>2</v>
      </c>
      <c r="F830" s="1">
        <v>10</v>
      </c>
      <c r="G830" s="14">
        <v>2</v>
      </c>
      <c r="H830" s="4">
        <v>2906</v>
      </c>
      <c r="I830" s="1">
        <v>2906</v>
      </c>
      <c r="J830" s="30">
        <v>0</v>
      </c>
      <c r="K830" s="67">
        <v>1.7139172181487E-2</v>
      </c>
      <c r="L830" s="26"/>
    </row>
    <row r="831" spans="2:12" x14ac:dyDescent="0.35">
      <c r="B831" s="71">
        <v>830</v>
      </c>
      <c r="C831" s="24" t="s">
        <v>847</v>
      </c>
      <c r="D831" s="1">
        <v>200</v>
      </c>
      <c r="E831" s="1">
        <v>2</v>
      </c>
      <c r="F831" s="1">
        <v>10</v>
      </c>
      <c r="G831" s="14">
        <v>2</v>
      </c>
      <c r="H831" s="4">
        <v>2751</v>
      </c>
      <c r="I831" s="1">
        <v>2751</v>
      </c>
      <c r="J831" s="30">
        <v>0</v>
      </c>
      <c r="K831" s="67">
        <v>1.7721572890877699E-2</v>
      </c>
      <c r="L831" s="26"/>
    </row>
    <row r="832" spans="2:12" x14ac:dyDescent="0.35">
      <c r="B832" s="71">
        <v>831</v>
      </c>
      <c r="C832" s="24" t="s">
        <v>848</v>
      </c>
      <c r="D832" s="1">
        <v>200</v>
      </c>
      <c r="E832" s="1">
        <v>2</v>
      </c>
      <c r="F832" s="1">
        <v>10</v>
      </c>
      <c r="G832" s="14">
        <v>4</v>
      </c>
      <c r="H832" s="4">
        <v>3989</v>
      </c>
      <c r="I832" s="1">
        <v>3989</v>
      </c>
      <c r="J832" s="30">
        <v>0</v>
      </c>
      <c r="K832" s="67">
        <v>3.5434728488326003E-2</v>
      </c>
      <c r="L832" s="26"/>
    </row>
    <row r="833" spans="2:12" x14ac:dyDescent="0.35">
      <c r="B833" s="71">
        <v>832</v>
      </c>
      <c r="C833" s="24" t="s">
        <v>849</v>
      </c>
      <c r="D833" s="1">
        <v>200</v>
      </c>
      <c r="E833" s="1">
        <v>2</v>
      </c>
      <c r="F833" s="1">
        <v>10</v>
      </c>
      <c r="G833" s="14">
        <v>4</v>
      </c>
      <c r="H833" s="4">
        <v>3949</v>
      </c>
      <c r="I833" s="1">
        <v>3949</v>
      </c>
      <c r="J833" s="30">
        <v>0</v>
      </c>
      <c r="K833" s="67">
        <v>2.4016348645091001E-2</v>
      </c>
      <c r="L833" s="26"/>
    </row>
    <row r="834" spans="2:12" x14ac:dyDescent="0.35">
      <c r="B834" s="71">
        <v>833</v>
      </c>
      <c r="C834" s="24" t="s">
        <v>850</v>
      </c>
      <c r="D834" s="1">
        <v>200</v>
      </c>
      <c r="E834" s="1">
        <v>2</v>
      </c>
      <c r="F834" s="1">
        <v>10</v>
      </c>
      <c r="G834" s="14">
        <v>4</v>
      </c>
      <c r="H834" s="4">
        <v>3830</v>
      </c>
      <c r="I834" s="1">
        <v>3830</v>
      </c>
      <c r="J834" s="30">
        <v>0</v>
      </c>
      <c r="K834" s="67">
        <v>4.2995711788535097E-2</v>
      </c>
      <c r="L834" s="26"/>
    </row>
    <row r="835" spans="2:12" x14ac:dyDescent="0.35">
      <c r="B835" s="71">
        <v>834</v>
      </c>
      <c r="C835" s="24" t="s">
        <v>851</v>
      </c>
      <c r="D835" s="1">
        <v>200</v>
      </c>
      <c r="E835" s="1">
        <v>2</v>
      </c>
      <c r="F835" s="1">
        <v>10</v>
      </c>
      <c r="G835" s="14">
        <v>4</v>
      </c>
      <c r="H835" s="4">
        <v>3782</v>
      </c>
      <c r="I835" s="1">
        <v>3782</v>
      </c>
      <c r="J835" s="30">
        <v>0</v>
      </c>
      <c r="K835" s="67">
        <v>6.6473763436078998E-2</v>
      </c>
      <c r="L835" s="26"/>
    </row>
    <row r="836" spans="2:12" x14ac:dyDescent="0.35">
      <c r="B836" s="71">
        <v>835</v>
      </c>
      <c r="C836" s="24" t="s">
        <v>852</v>
      </c>
      <c r="D836" s="1">
        <v>200</v>
      </c>
      <c r="E836" s="1">
        <v>2</v>
      </c>
      <c r="F836" s="1">
        <v>10</v>
      </c>
      <c r="G836" s="14">
        <v>4</v>
      </c>
      <c r="H836" s="4">
        <v>4012</v>
      </c>
      <c r="I836" s="1">
        <v>4012</v>
      </c>
      <c r="J836" s="30">
        <v>0</v>
      </c>
      <c r="K836" s="67">
        <v>2.3292805999517399E-2</v>
      </c>
      <c r="L836" s="26"/>
    </row>
    <row r="837" spans="2:12" x14ac:dyDescent="0.35">
      <c r="B837" s="71">
        <v>836</v>
      </c>
      <c r="C837" s="24" t="s">
        <v>853</v>
      </c>
      <c r="D837" s="1">
        <v>200</v>
      </c>
      <c r="E837" s="1">
        <v>2</v>
      </c>
      <c r="F837" s="1">
        <v>10</v>
      </c>
      <c r="G837" s="14">
        <v>4</v>
      </c>
      <c r="H837" s="4">
        <v>4073</v>
      </c>
      <c r="I837" s="1">
        <v>4073</v>
      </c>
      <c r="J837" s="30">
        <v>0</v>
      </c>
      <c r="K837" s="67">
        <v>2.0903024822473502E-2</v>
      </c>
      <c r="L837" s="26"/>
    </row>
    <row r="838" spans="2:12" x14ac:dyDescent="0.35">
      <c r="B838" s="71">
        <v>837</v>
      </c>
      <c r="C838" s="24" t="s">
        <v>854</v>
      </c>
      <c r="D838" s="1">
        <v>200</v>
      </c>
      <c r="E838" s="1">
        <v>2</v>
      </c>
      <c r="F838" s="1">
        <v>10</v>
      </c>
      <c r="G838" s="14">
        <v>4</v>
      </c>
      <c r="H838" s="4">
        <v>3771</v>
      </c>
      <c r="I838" s="1">
        <v>3771</v>
      </c>
      <c r="J838" s="30">
        <v>0</v>
      </c>
      <c r="K838" s="67">
        <v>2.9827041551470701E-2</v>
      </c>
      <c r="L838" s="26"/>
    </row>
    <row r="839" spans="2:12" x14ac:dyDescent="0.35">
      <c r="B839" s="71">
        <v>838</v>
      </c>
      <c r="C839" s="24" t="s">
        <v>855</v>
      </c>
      <c r="D839" s="1">
        <v>200</v>
      </c>
      <c r="E839" s="1">
        <v>2</v>
      </c>
      <c r="F839" s="1">
        <v>10</v>
      </c>
      <c r="G839" s="14">
        <v>4</v>
      </c>
      <c r="H839" s="4">
        <v>3910</v>
      </c>
      <c r="I839" s="1">
        <v>3910</v>
      </c>
      <c r="J839" s="30">
        <v>0</v>
      </c>
      <c r="K839" s="67">
        <v>9.1626178473234107E-3</v>
      </c>
      <c r="L839" s="26"/>
    </row>
    <row r="840" spans="2:12" x14ac:dyDescent="0.35">
      <c r="B840" s="71">
        <v>839</v>
      </c>
      <c r="C840" s="24" t="s">
        <v>856</v>
      </c>
      <c r="D840" s="1">
        <v>200</v>
      </c>
      <c r="E840" s="1">
        <v>2</v>
      </c>
      <c r="F840" s="1">
        <v>10</v>
      </c>
      <c r="G840" s="14">
        <v>4</v>
      </c>
      <c r="H840" s="4">
        <v>4046</v>
      </c>
      <c r="I840" s="1">
        <v>4046</v>
      </c>
      <c r="J840" s="30">
        <v>0</v>
      </c>
      <c r="K840" s="67">
        <v>2.6988025754690101E-2</v>
      </c>
      <c r="L840" s="26"/>
    </row>
    <row r="841" spans="2:12" x14ac:dyDescent="0.35">
      <c r="B841" s="71">
        <v>840</v>
      </c>
      <c r="C841" s="24" t="s">
        <v>857</v>
      </c>
      <c r="D841" s="1">
        <v>200</v>
      </c>
      <c r="E841" s="1">
        <v>2</v>
      </c>
      <c r="F841" s="1">
        <v>10</v>
      </c>
      <c r="G841" s="14">
        <v>4</v>
      </c>
      <c r="H841" s="4">
        <v>3891</v>
      </c>
      <c r="I841" s="1">
        <v>3891</v>
      </c>
      <c r="J841" s="30">
        <v>0</v>
      </c>
      <c r="K841" s="67">
        <v>3.0382096767425499E-2</v>
      </c>
      <c r="L841" s="26"/>
    </row>
    <row r="842" spans="2:12" x14ac:dyDescent="0.35">
      <c r="B842" s="71">
        <v>841</v>
      </c>
      <c r="C842" s="24" t="s">
        <v>858</v>
      </c>
      <c r="D842" s="1">
        <v>200</v>
      </c>
      <c r="E842" s="1">
        <v>2</v>
      </c>
      <c r="F842" s="1">
        <v>20</v>
      </c>
      <c r="G842" s="14">
        <v>1</v>
      </c>
      <c r="H842" s="4">
        <v>3341</v>
      </c>
      <c r="I842" s="1">
        <v>3341</v>
      </c>
      <c r="J842" s="30">
        <v>0</v>
      </c>
      <c r="K842" s="67">
        <v>1.7807131633162498E-2</v>
      </c>
      <c r="L842" s="26"/>
    </row>
    <row r="843" spans="2:12" x14ac:dyDescent="0.35">
      <c r="B843" s="71">
        <v>842</v>
      </c>
      <c r="C843" s="24" t="s">
        <v>859</v>
      </c>
      <c r="D843" s="1">
        <v>200</v>
      </c>
      <c r="E843" s="1">
        <v>2</v>
      </c>
      <c r="F843" s="1">
        <v>20</v>
      </c>
      <c r="G843" s="14">
        <v>1</v>
      </c>
      <c r="H843" s="4">
        <v>3159</v>
      </c>
      <c r="I843" s="1">
        <v>3159</v>
      </c>
      <c r="J843" s="30">
        <v>0</v>
      </c>
      <c r="K843" s="67">
        <v>2.85645350813865E-2</v>
      </c>
      <c r="L843" s="26"/>
    </row>
    <row r="844" spans="2:12" x14ac:dyDescent="0.35">
      <c r="B844" s="71">
        <v>843</v>
      </c>
      <c r="C844" s="24" t="s">
        <v>860</v>
      </c>
      <c r="D844" s="1">
        <v>200</v>
      </c>
      <c r="E844" s="1">
        <v>2</v>
      </c>
      <c r="F844" s="1">
        <v>20</v>
      </c>
      <c r="G844" s="14">
        <v>1</v>
      </c>
      <c r="H844" s="4">
        <v>3338</v>
      </c>
      <c r="I844" s="1">
        <v>3338</v>
      </c>
      <c r="J844" s="30">
        <v>0</v>
      </c>
      <c r="K844" s="67">
        <v>1.75917707383632E-2</v>
      </c>
      <c r="L844" s="26"/>
    </row>
    <row r="845" spans="2:12" x14ac:dyDescent="0.35">
      <c r="B845" s="71">
        <v>844</v>
      </c>
      <c r="C845" s="24" t="s">
        <v>861</v>
      </c>
      <c r="D845" s="1">
        <v>200</v>
      </c>
      <c r="E845" s="1">
        <v>2</v>
      </c>
      <c r="F845" s="1">
        <v>20</v>
      </c>
      <c r="G845" s="14">
        <v>1</v>
      </c>
      <c r="H845" s="4">
        <v>3057</v>
      </c>
      <c r="I845" s="1">
        <v>3057</v>
      </c>
      <c r="J845" s="30">
        <v>0</v>
      </c>
      <c r="K845" s="67">
        <v>2.4346904829144402E-2</v>
      </c>
      <c r="L845" s="26"/>
    </row>
    <row r="846" spans="2:12" x14ac:dyDescent="0.35">
      <c r="B846" s="71">
        <v>845</v>
      </c>
      <c r="C846" s="24" t="s">
        <v>862</v>
      </c>
      <c r="D846" s="1">
        <v>200</v>
      </c>
      <c r="E846" s="1">
        <v>2</v>
      </c>
      <c r="F846" s="1">
        <v>20</v>
      </c>
      <c r="G846" s="14">
        <v>1</v>
      </c>
      <c r="H846" s="4">
        <v>3118</v>
      </c>
      <c r="I846" s="1">
        <v>3118</v>
      </c>
      <c r="J846" s="30">
        <v>0</v>
      </c>
      <c r="K846" s="67">
        <v>2.09475886076688E-2</v>
      </c>
      <c r="L846" s="26"/>
    </row>
    <row r="847" spans="2:12" x14ac:dyDescent="0.35">
      <c r="B847" s="71">
        <v>846</v>
      </c>
      <c r="C847" s="24" t="s">
        <v>863</v>
      </c>
      <c r="D847" s="1">
        <v>200</v>
      </c>
      <c r="E847" s="1">
        <v>2</v>
      </c>
      <c r="F847" s="1">
        <v>20</v>
      </c>
      <c r="G847" s="14">
        <v>1</v>
      </c>
      <c r="H847" s="4">
        <v>3307</v>
      </c>
      <c r="I847" s="1">
        <v>3307</v>
      </c>
      <c r="J847" s="30">
        <v>0</v>
      </c>
      <c r="K847" s="67">
        <v>1.6715379431843699E-2</v>
      </c>
      <c r="L847" s="26"/>
    </row>
    <row r="848" spans="2:12" x14ac:dyDescent="0.35">
      <c r="B848" s="71">
        <v>847</v>
      </c>
      <c r="C848" s="24" t="s">
        <v>864</v>
      </c>
      <c r="D848" s="1">
        <v>200</v>
      </c>
      <c r="E848" s="1">
        <v>2</v>
      </c>
      <c r="F848" s="1">
        <v>20</v>
      </c>
      <c r="G848" s="14">
        <v>1</v>
      </c>
      <c r="H848" s="4">
        <v>3237</v>
      </c>
      <c r="I848" s="1">
        <v>3237</v>
      </c>
      <c r="J848" s="30">
        <v>0</v>
      </c>
      <c r="K848" s="67">
        <v>2.1636562421917901E-2</v>
      </c>
      <c r="L848" s="26"/>
    </row>
    <row r="849" spans="2:12" x14ac:dyDescent="0.35">
      <c r="B849" s="71">
        <v>848</v>
      </c>
      <c r="C849" s="24" t="s">
        <v>865</v>
      </c>
      <c r="D849" s="1">
        <v>200</v>
      </c>
      <c r="E849" s="1">
        <v>2</v>
      </c>
      <c r="F849" s="1">
        <v>20</v>
      </c>
      <c r="G849" s="14">
        <v>1</v>
      </c>
      <c r="H849" s="4">
        <v>3171</v>
      </c>
      <c r="I849" s="1">
        <v>3171</v>
      </c>
      <c r="J849" s="30">
        <v>0</v>
      </c>
      <c r="K849" s="67">
        <v>1.8426312133669801E-2</v>
      </c>
      <c r="L849" s="26"/>
    </row>
    <row r="850" spans="2:12" x14ac:dyDescent="0.35">
      <c r="B850" s="71">
        <v>849</v>
      </c>
      <c r="C850" s="24" t="s">
        <v>866</v>
      </c>
      <c r="D850" s="1">
        <v>200</v>
      </c>
      <c r="E850" s="1">
        <v>2</v>
      </c>
      <c r="F850" s="1">
        <v>20</v>
      </c>
      <c r="G850" s="14">
        <v>1</v>
      </c>
      <c r="H850" s="4">
        <v>3269</v>
      </c>
      <c r="I850" s="1">
        <v>3269</v>
      </c>
      <c r="J850" s="30">
        <v>0</v>
      </c>
      <c r="K850" s="67">
        <v>1.9389683380723E-2</v>
      </c>
      <c r="L850" s="26"/>
    </row>
    <row r="851" spans="2:12" x14ac:dyDescent="0.35">
      <c r="B851" s="71">
        <v>850</v>
      </c>
      <c r="C851" s="24" t="s">
        <v>867</v>
      </c>
      <c r="D851" s="1">
        <v>200</v>
      </c>
      <c r="E851" s="1">
        <v>2</v>
      </c>
      <c r="F851" s="1">
        <v>20</v>
      </c>
      <c r="G851" s="14">
        <v>1</v>
      </c>
      <c r="H851" s="4">
        <v>3339</v>
      </c>
      <c r="I851" s="1">
        <v>3339</v>
      </c>
      <c r="J851" s="30">
        <v>0</v>
      </c>
      <c r="K851" s="67">
        <v>1.8083833158016201E-2</v>
      </c>
      <c r="L851" s="26"/>
    </row>
    <row r="852" spans="2:12" x14ac:dyDescent="0.35">
      <c r="B852" s="71">
        <v>851</v>
      </c>
      <c r="C852" s="24" t="s">
        <v>868</v>
      </c>
      <c r="D852" s="1">
        <v>200</v>
      </c>
      <c r="E852" s="1">
        <v>2</v>
      </c>
      <c r="F852" s="1">
        <v>20</v>
      </c>
      <c r="G852" s="14">
        <v>2</v>
      </c>
      <c r="H852" s="4">
        <v>4061</v>
      </c>
      <c r="I852" s="1">
        <v>4061</v>
      </c>
      <c r="J852" s="30">
        <v>0</v>
      </c>
      <c r="K852" s="67">
        <v>2.3896839469671201E-2</v>
      </c>
      <c r="L852" s="26"/>
    </row>
    <row r="853" spans="2:12" x14ac:dyDescent="0.35">
      <c r="B853" s="71">
        <v>852</v>
      </c>
      <c r="C853" s="24" t="s">
        <v>869</v>
      </c>
      <c r="D853" s="1">
        <v>200</v>
      </c>
      <c r="E853" s="1">
        <v>2</v>
      </c>
      <c r="F853" s="1">
        <v>20</v>
      </c>
      <c r="G853" s="14">
        <v>2</v>
      </c>
      <c r="H853" s="4">
        <v>3939</v>
      </c>
      <c r="I853" s="1">
        <v>3939</v>
      </c>
      <c r="J853" s="30">
        <v>0</v>
      </c>
      <c r="K853" s="67">
        <v>2.10432428866624E-2</v>
      </c>
      <c r="L853" s="26"/>
    </row>
    <row r="854" spans="2:12" x14ac:dyDescent="0.35">
      <c r="B854" s="71">
        <v>853</v>
      </c>
      <c r="C854" s="24" t="s">
        <v>870</v>
      </c>
      <c r="D854" s="1">
        <v>200</v>
      </c>
      <c r="E854" s="1">
        <v>2</v>
      </c>
      <c r="F854" s="1">
        <v>20</v>
      </c>
      <c r="G854" s="14">
        <v>2</v>
      </c>
      <c r="H854" s="4">
        <v>4148</v>
      </c>
      <c r="I854" s="1">
        <v>4148</v>
      </c>
      <c r="J854" s="30">
        <v>0</v>
      </c>
      <c r="K854" s="67">
        <v>1.85655690729618E-2</v>
      </c>
      <c r="L854" s="26"/>
    </row>
    <row r="855" spans="2:12" x14ac:dyDescent="0.35">
      <c r="B855" s="71">
        <v>854</v>
      </c>
      <c r="C855" s="24" t="s">
        <v>871</v>
      </c>
      <c r="D855" s="1">
        <v>200</v>
      </c>
      <c r="E855" s="1">
        <v>2</v>
      </c>
      <c r="F855" s="1">
        <v>20</v>
      </c>
      <c r="G855" s="14">
        <v>2</v>
      </c>
      <c r="H855" s="4">
        <v>3957</v>
      </c>
      <c r="I855" s="1">
        <v>3957</v>
      </c>
      <c r="J855" s="30">
        <v>0</v>
      </c>
      <c r="K855" s="67">
        <v>3.1071787700056998E-2</v>
      </c>
      <c r="L855" s="26"/>
    </row>
    <row r="856" spans="2:12" x14ac:dyDescent="0.35">
      <c r="B856" s="71">
        <v>855</v>
      </c>
      <c r="C856" s="24" t="s">
        <v>872</v>
      </c>
      <c r="D856" s="1">
        <v>200</v>
      </c>
      <c r="E856" s="1">
        <v>2</v>
      </c>
      <c r="F856" s="1">
        <v>20</v>
      </c>
      <c r="G856" s="14">
        <v>2</v>
      </c>
      <c r="H856" s="4">
        <v>3928</v>
      </c>
      <c r="I856" s="1">
        <v>3928</v>
      </c>
      <c r="J856" s="30">
        <v>0</v>
      </c>
      <c r="K856" s="67">
        <v>2.3688113316893501E-2</v>
      </c>
      <c r="L856" s="26"/>
    </row>
    <row r="857" spans="2:12" x14ac:dyDescent="0.35">
      <c r="B857" s="71">
        <v>856</v>
      </c>
      <c r="C857" s="24" t="s">
        <v>873</v>
      </c>
      <c r="D857" s="1">
        <v>200</v>
      </c>
      <c r="E857" s="1">
        <v>2</v>
      </c>
      <c r="F857" s="1">
        <v>20</v>
      </c>
      <c r="G857" s="14">
        <v>2</v>
      </c>
      <c r="H857" s="4">
        <v>3967</v>
      </c>
      <c r="I857" s="1">
        <v>3967</v>
      </c>
      <c r="J857" s="30">
        <v>0</v>
      </c>
      <c r="K857" s="67">
        <v>2.4842830374836901E-2</v>
      </c>
      <c r="L857" s="26"/>
    </row>
    <row r="858" spans="2:12" x14ac:dyDescent="0.35">
      <c r="B858" s="71">
        <v>857</v>
      </c>
      <c r="C858" s="24" t="s">
        <v>874</v>
      </c>
      <c r="D858" s="1">
        <v>200</v>
      </c>
      <c r="E858" s="1">
        <v>2</v>
      </c>
      <c r="F858" s="1">
        <v>20</v>
      </c>
      <c r="G858" s="14">
        <v>2</v>
      </c>
      <c r="H858" s="4">
        <v>4017</v>
      </c>
      <c r="I858" s="1">
        <v>4017</v>
      </c>
      <c r="J858" s="30">
        <v>0</v>
      </c>
      <c r="K858" s="67">
        <v>1.8526347354054399E-2</v>
      </c>
      <c r="L858" s="26"/>
    </row>
    <row r="859" spans="2:12" x14ac:dyDescent="0.35">
      <c r="B859" s="71">
        <v>858</v>
      </c>
      <c r="C859" s="24" t="s">
        <v>875</v>
      </c>
      <c r="D859" s="1">
        <v>200</v>
      </c>
      <c r="E859" s="1">
        <v>2</v>
      </c>
      <c r="F859" s="1">
        <v>20</v>
      </c>
      <c r="G859" s="14">
        <v>2</v>
      </c>
      <c r="H859" s="4">
        <v>4011</v>
      </c>
      <c r="I859" s="1">
        <v>4011</v>
      </c>
      <c r="J859" s="30">
        <v>0</v>
      </c>
      <c r="K859" s="67">
        <v>2.2007651627063699E-2</v>
      </c>
      <c r="L859" s="26"/>
    </row>
    <row r="860" spans="2:12" x14ac:dyDescent="0.35">
      <c r="B860" s="71">
        <v>859</v>
      </c>
      <c r="C860" s="24" t="s">
        <v>876</v>
      </c>
      <c r="D860" s="1">
        <v>200</v>
      </c>
      <c r="E860" s="1">
        <v>2</v>
      </c>
      <c r="F860" s="1">
        <v>20</v>
      </c>
      <c r="G860" s="14">
        <v>2</v>
      </c>
      <c r="H860" s="4">
        <v>4079</v>
      </c>
      <c r="I860" s="1">
        <v>4079</v>
      </c>
      <c r="J860" s="30">
        <v>0</v>
      </c>
      <c r="K860" s="67">
        <v>2.04929169267416E-2</v>
      </c>
      <c r="L860" s="26"/>
    </row>
    <row r="861" spans="2:12" x14ac:dyDescent="0.35">
      <c r="B861" s="71">
        <v>860</v>
      </c>
      <c r="C861" s="24" t="s">
        <v>877</v>
      </c>
      <c r="D861" s="1">
        <v>200</v>
      </c>
      <c r="E861" s="1">
        <v>2</v>
      </c>
      <c r="F861" s="1">
        <v>20</v>
      </c>
      <c r="G861" s="14">
        <v>2</v>
      </c>
      <c r="H861" s="4">
        <v>4059</v>
      </c>
      <c r="I861" s="1">
        <v>4059</v>
      </c>
      <c r="J861" s="30">
        <v>0</v>
      </c>
      <c r="K861" s="67">
        <v>2.0971266552805901E-2</v>
      </c>
      <c r="L861" s="26"/>
    </row>
    <row r="862" spans="2:12" x14ac:dyDescent="0.35">
      <c r="B862" s="71">
        <v>861</v>
      </c>
      <c r="C862" s="24" t="s">
        <v>878</v>
      </c>
      <c r="D862" s="1">
        <v>200</v>
      </c>
      <c r="E862" s="1">
        <v>2</v>
      </c>
      <c r="F862" s="1">
        <v>20</v>
      </c>
      <c r="G862" s="14">
        <v>4</v>
      </c>
      <c r="H862" s="4">
        <v>5501</v>
      </c>
      <c r="I862" s="1">
        <v>5501</v>
      </c>
      <c r="J862" s="30">
        <v>0</v>
      </c>
      <c r="K862" s="67">
        <v>4.2806107550859403E-2</v>
      </c>
      <c r="L862" s="26"/>
    </row>
    <row r="863" spans="2:12" x14ac:dyDescent="0.35">
      <c r="B863" s="71">
        <v>862</v>
      </c>
      <c r="C863" s="24" t="s">
        <v>879</v>
      </c>
      <c r="D863" s="1">
        <v>200</v>
      </c>
      <c r="E863" s="1">
        <v>2</v>
      </c>
      <c r="F863" s="1">
        <v>20</v>
      </c>
      <c r="G863" s="14">
        <v>4</v>
      </c>
      <c r="H863" s="4">
        <v>5319</v>
      </c>
      <c r="I863" s="1">
        <v>5319</v>
      </c>
      <c r="J863" s="30">
        <v>0</v>
      </c>
      <c r="K863" s="67">
        <v>2.4423075839877101E-2</v>
      </c>
      <c r="L863" s="26"/>
    </row>
    <row r="864" spans="2:12" x14ac:dyDescent="0.35">
      <c r="B864" s="71">
        <v>863</v>
      </c>
      <c r="C864" s="24" t="s">
        <v>880</v>
      </c>
      <c r="D864" s="1">
        <v>200</v>
      </c>
      <c r="E864" s="1">
        <v>2</v>
      </c>
      <c r="F864" s="1">
        <v>20</v>
      </c>
      <c r="G864" s="14">
        <v>4</v>
      </c>
      <c r="H864" s="4">
        <v>5558</v>
      </c>
      <c r="I864" s="1">
        <v>5558</v>
      </c>
      <c r="J864" s="30">
        <v>0</v>
      </c>
      <c r="K864" s="67">
        <v>3.3840291202068301E-2</v>
      </c>
      <c r="L864" s="26"/>
    </row>
    <row r="865" spans="2:12" x14ac:dyDescent="0.35">
      <c r="B865" s="71">
        <v>864</v>
      </c>
      <c r="C865" s="24" t="s">
        <v>881</v>
      </c>
      <c r="D865" s="1">
        <v>200</v>
      </c>
      <c r="E865" s="1">
        <v>2</v>
      </c>
      <c r="F865" s="1">
        <v>20</v>
      </c>
      <c r="G865" s="14">
        <v>4</v>
      </c>
      <c r="H865" s="4">
        <v>5217</v>
      </c>
      <c r="I865" s="1">
        <v>5217</v>
      </c>
      <c r="J865" s="30">
        <v>0</v>
      </c>
      <c r="K865" s="67">
        <v>2.54042167216539E-2</v>
      </c>
      <c r="L865" s="26"/>
    </row>
    <row r="866" spans="2:12" x14ac:dyDescent="0.35">
      <c r="B866" s="71">
        <v>865</v>
      </c>
      <c r="C866" s="24" t="s">
        <v>882</v>
      </c>
      <c r="D866" s="1">
        <v>200</v>
      </c>
      <c r="E866" s="1">
        <v>2</v>
      </c>
      <c r="F866" s="1">
        <v>20</v>
      </c>
      <c r="G866" s="14">
        <v>4</v>
      </c>
      <c r="H866" s="4">
        <v>5038</v>
      </c>
      <c r="I866" s="1">
        <v>5038</v>
      </c>
      <c r="J866" s="30">
        <v>0</v>
      </c>
      <c r="K866" s="67">
        <v>2.2545265033841098E-2</v>
      </c>
      <c r="L866" s="26"/>
    </row>
    <row r="867" spans="2:12" x14ac:dyDescent="0.35">
      <c r="B867" s="71">
        <v>866</v>
      </c>
      <c r="C867" s="24" t="s">
        <v>883</v>
      </c>
      <c r="D867" s="1">
        <v>200</v>
      </c>
      <c r="E867" s="1">
        <v>2</v>
      </c>
      <c r="F867" s="1">
        <v>20</v>
      </c>
      <c r="G867" s="14">
        <v>4</v>
      </c>
      <c r="H867" s="4">
        <v>5467</v>
      </c>
      <c r="I867" s="1">
        <v>5467</v>
      </c>
      <c r="J867" s="30">
        <v>0</v>
      </c>
      <c r="K867" s="67">
        <v>2.95420121401548E-2</v>
      </c>
      <c r="L867" s="26"/>
    </row>
    <row r="868" spans="2:12" x14ac:dyDescent="0.35">
      <c r="B868" s="71">
        <v>867</v>
      </c>
      <c r="C868" s="24" t="s">
        <v>884</v>
      </c>
      <c r="D868" s="1">
        <v>200</v>
      </c>
      <c r="E868" s="1">
        <v>2</v>
      </c>
      <c r="F868" s="1">
        <v>20</v>
      </c>
      <c r="G868" s="14">
        <v>4</v>
      </c>
      <c r="H868" s="4">
        <v>5217</v>
      </c>
      <c r="I868" s="1">
        <v>5217</v>
      </c>
      <c r="J868" s="30">
        <v>0</v>
      </c>
      <c r="K868" s="67">
        <v>3.8785910233855199E-2</v>
      </c>
      <c r="L868" s="26"/>
    </row>
    <row r="869" spans="2:12" x14ac:dyDescent="0.35">
      <c r="B869" s="71">
        <v>868</v>
      </c>
      <c r="C869" s="24" t="s">
        <v>885</v>
      </c>
      <c r="D869" s="1">
        <v>200</v>
      </c>
      <c r="E869" s="1">
        <v>2</v>
      </c>
      <c r="F869" s="1">
        <v>20</v>
      </c>
      <c r="G869" s="14">
        <v>4</v>
      </c>
      <c r="H869" s="4">
        <v>5061</v>
      </c>
      <c r="I869" s="1">
        <v>5061</v>
      </c>
      <c r="J869" s="30">
        <v>0</v>
      </c>
      <c r="K869" s="67">
        <v>2.0654266700148499E-2</v>
      </c>
      <c r="L869" s="26"/>
    </row>
    <row r="870" spans="2:12" x14ac:dyDescent="0.35">
      <c r="B870" s="71">
        <v>869</v>
      </c>
      <c r="C870" s="24" t="s">
        <v>886</v>
      </c>
      <c r="D870" s="1">
        <v>200</v>
      </c>
      <c r="E870" s="1">
        <v>2</v>
      </c>
      <c r="F870" s="1">
        <v>20</v>
      </c>
      <c r="G870" s="14">
        <v>4</v>
      </c>
      <c r="H870" s="4">
        <v>5279</v>
      </c>
      <c r="I870" s="1">
        <v>5279</v>
      </c>
      <c r="J870" s="30">
        <v>0</v>
      </c>
      <c r="K870" s="67">
        <v>2.53249891102314E-2</v>
      </c>
      <c r="L870" s="26"/>
    </row>
    <row r="871" spans="2:12" x14ac:dyDescent="0.35">
      <c r="B871" s="71">
        <v>870</v>
      </c>
      <c r="C871" s="24" t="s">
        <v>887</v>
      </c>
      <c r="D871" s="1">
        <v>200</v>
      </c>
      <c r="E871" s="1">
        <v>2</v>
      </c>
      <c r="F871" s="1">
        <v>20</v>
      </c>
      <c r="G871" s="14">
        <v>4</v>
      </c>
      <c r="H871" s="4">
        <v>5079</v>
      </c>
      <c r="I871" s="1">
        <v>5079</v>
      </c>
      <c r="J871" s="30">
        <v>0</v>
      </c>
      <c r="K871" s="67">
        <v>2.26468946784734E-2</v>
      </c>
      <c r="L871" s="26"/>
    </row>
    <row r="872" spans="2:12" x14ac:dyDescent="0.35">
      <c r="B872" s="71">
        <v>871</v>
      </c>
      <c r="C872" s="24" t="s">
        <v>888</v>
      </c>
      <c r="D872" s="1">
        <v>200</v>
      </c>
      <c r="E872" s="1">
        <v>2</v>
      </c>
      <c r="F872" s="1">
        <v>30</v>
      </c>
      <c r="G872" s="14">
        <v>1</v>
      </c>
      <c r="H872" s="4">
        <v>4492</v>
      </c>
      <c r="I872" s="1">
        <v>4492</v>
      </c>
      <c r="J872" s="30">
        <v>0</v>
      </c>
      <c r="K872" s="67">
        <v>2.4651229381561199E-2</v>
      </c>
      <c r="L872" s="26"/>
    </row>
    <row r="873" spans="2:12" x14ac:dyDescent="0.35">
      <c r="B873" s="71">
        <v>872</v>
      </c>
      <c r="C873" s="24" t="s">
        <v>889</v>
      </c>
      <c r="D873" s="1">
        <v>200</v>
      </c>
      <c r="E873" s="1">
        <v>2</v>
      </c>
      <c r="F873" s="1">
        <v>30</v>
      </c>
      <c r="G873" s="14">
        <v>1</v>
      </c>
      <c r="H873" s="4">
        <v>4258</v>
      </c>
      <c r="I873" s="1">
        <v>4258</v>
      </c>
      <c r="J873" s="30">
        <v>0</v>
      </c>
      <c r="K873" s="67">
        <v>2.4453157559037202E-2</v>
      </c>
      <c r="L873" s="26"/>
    </row>
    <row r="874" spans="2:12" x14ac:dyDescent="0.35">
      <c r="B874" s="71">
        <v>873</v>
      </c>
      <c r="C874" s="24" t="s">
        <v>890</v>
      </c>
      <c r="D874" s="1">
        <v>200</v>
      </c>
      <c r="E874" s="1">
        <v>2</v>
      </c>
      <c r="F874" s="1">
        <v>30</v>
      </c>
      <c r="G874" s="14">
        <v>1</v>
      </c>
      <c r="H874" s="4">
        <v>4396</v>
      </c>
      <c r="I874" s="1">
        <v>4396</v>
      </c>
      <c r="J874" s="30">
        <v>0</v>
      </c>
      <c r="K874" s="67">
        <v>2.30032745748758E-2</v>
      </c>
      <c r="L874" s="26"/>
    </row>
    <row r="875" spans="2:12" x14ac:dyDescent="0.35">
      <c r="B875" s="71">
        <v>874</v>
      </c>
      <c r="C875" s="24" t="s">
        <v>891</v>
      </c>
      <c r="D875" s="1">
        <v>200</v>
      </c>
      <c r="E875" s="1">
        <v>2</v>
      </c>
      <c r="F875" s="1">
        <v>30</v>
      </c>
      <c r="G875" s="14">
        <v>1</v>
      </c>
      <c r="H875" s="4">
        <v>4705</v>
      </c>
      <c r="I875" s="1">
        <v>4705</v>
      </c>
      <c r="J875" s="30">
        <v>0</v>
      </c>
      <c r="K875" s="67">
        <v>2.2520182654261499E-2</v>
      </c>
      <c r="L875" s="26"/>
    </row>
    <row r="876" spans="2:12" x14ac:dyDescent="0.35">
      <c r="B876" s="71">
        <v>875</v>
      </c>
      <c r="C876" s="24" t="s">
        <v>892</v>
      </c>
      <c r="D876" s="1">
        <v>200</v>
      </c>
      <c r="E876" s="1">
        <v>2</v>
      </c>
      <c r="F876" s="1">
        <v>30</v>
      </c>
      <c r="G876" s="14">
        <v>1</v>
      </c>
      <c r="H876" s="4">
        <v>4401</v>
      </c>
      <c r="I876" s="1">
        <v>4401</v>
      </c>
      <c r="J876" s="30">
        <v>0</v>
      </c>
      <c r="K876" s="67">
        <v>1.81925799697637E-2</v>
      </c>
      <c r="L876" s="26"/>
    </row>
    <row r="877" spans="2:12" x14ac:dyDescent="0.35">
      <c r="B877" s="71">
        <v>876</v>
      </c>
      <c r="C877" s="24" t="s">
        <v>893</v>
      </c>
      <c r="D877" s="1">
        <v>200</v>
      </c>
      <c r="E877" s="1">
        <v>2</v>
      </c>
      <c r="F877" s="1">
        <v>30</v>
      </c>
      <c r="G877" s="14">
        <v>1</v>
      </c>
      <c r="H877" s="4">
        <v>4743</v>
      </c>
      <c r="I877" s="1">
        <v>4743</v>
      </c>
      <c r="J877" s="30">
        <v>0</v>
      </c>
      <c r="K877" s="67">
        <v>2.2442555055022202E-2</v>
      </c>
      <c r="L877" s="26"/>
    </row>
    <row r="878" spans="2:12" x14ac:dyDescent="0.35">
      <c r="B878" s="71">
        <v>877</v>
      </c>
      <c r="C878" s="24" t="s">
        <v>894</v>
      </c>
      <c r="D878" s="1">
        <v>200</v>
      </c>
      <c r="E878" s="1">
        <v>2</v>
      </c>
      <c r="F878" s="1">
        <v>30</v>
      </c>
      <c r="G878" s="14">
        <v>1</v>
      </c>
      <c r="H878" s="4">
        <v>4630</v>
      </c>
      <c r="I878" s="1">
        <v>4630</v>
      </c>
      <c r="J878" s="30">
        <v>0</v>
      </c>
      <c r="K878" s="67">
        <v>1.7506446689367201E-2</v>
      </c>
      <c r="L878" s="26"/>
    </row>
    <row r="879" spans="2:12" x14ac:dyDescent="0.35">
      <c r="B879" s="71">
        <v>878</v>
      </c>
      <c r="C879" s="24" t="s">
        <v>895</v>
      </c>
      <c r="D879" s="1">
        <v>200</v>
      </c>
      <c r="E879" s="1">
        <v>2</v>
      </c>
      <c r="F879" s="1">
        <v>30</v>
      </c>
      <c r="G879" s="14">
        <v>1</v>
      </c>
      <c r="H879" s="4">
        <v>4547</v>
      </c>
      <c r="I879" s="1">
        <v>4547</v>
      </c>
      <c r="J879" s="30">
        <v>0</v>
      </c>
      <c r="K879" s="67">
        <v>2.73774899542331E-2</v>
      </c>
      <c r="L879" s="26"/>
    </row>
    <row r="880" spans="2:12" x14ac:dyDescent="0.35">
      <c r="B880" s="71">
        <v>879</v>
      </c>
      <c r="C880" s="24" t="s">
        <v>896</v>
      </c>
      <c r="D880" s="1">
        <v>200</v>
      </c>
      <c r="E880" s="1">
        <v>2</v>
      </c>
      <c r="F880" s="1">
        <v>30</v>
      </c>
      <c r="G880" s="14">
        <v>1</v>
      </c>
      <c r="H880" s="4">
        <v>4395</v>
      </c>
      <c r="I880" s="1">
        <v>4395</v>
      </c>
      <c r="J880" s="30">
        <v>0</v>
      </c>
      <c r="K880" s="67">
        <v>2.29922924190759E-2</v>
      </c>
      <c r="L880" s="26"/>
    </row>
    <row r="881" spans="2:12" x14ac:dyDescent="0.35">
      <c r="B881" s="71">
        <v>880</v>
      </c>
      <c r="C881" s="24" t="s">
        <v>897</v>
      </c>
      <c r="D881" s="1">
        <v>200</v>
      </c>
      <c r="E881" s="1">
        <v>2</v>
      </c>
      <c r="F881" s="1">
        <v>30</v>
      </c>
      <c r="G881" s="14">
        <v>1</v>
      </c>
      <c r="H881" s="4">
        <v>4605</v>
      </c>
      <c r="I881" s="1">
        <v>4605</v>
      </c>
      <c r="J881" s="30">
        <v>0</v>
      </c>
      <c r="K881" s="67">
        <v>9.6028894186019897E-3</v>
      </c>
      <c r="L881" s="26"/>
    </row>
    <row r="882" spans="2:12" x14ac:dyDescent="0.35">
      <c r="B882" s="71">
        <v>881</v>
      </c>
      <c r="C882" s="24" t="s">
        <v>898</v>
      </c>
      <c r="D882" s="1">
        <v>200</v>
      </c>
      <c r="E882" s="1">
        <v>2</v>
      </c>
      <c r="F882" s="1">
        <v>30</v>
      </c>
      <c r="G882" s="14">
        <v>2</v>
      </c>
      <c r="H882" s="4">
        <v>5302</v>
      </c>
      <c r="I882" s="1">
        <v>5302</v>
      </c>
      <c r="J882" s="30">
        <v>0</v>
      </c>
      <c r="K882" s="67">
        <v>2.1748984232544899E-2</v>
      </c>
      <c r="L882" s="26"/>
    </row>
    <row r="883" spans="2:12" x14ac:dyDescent="0.35">
      <c r="B883" s="71">
        <v>882</v>
      </c>
      <c r="C883" s="24" t="s">
        <v>899</v>
      </c>
      <c r="D883" s="1">
        <v>200</v>
      </c>
      <c r="E883" s="1">
        <v>2</v>
      </c>
      <c r="F883" s="1">
        <v>30</v>
      </c>
      <c r="G883" s="14">
        <v>2</v>
      </c>
      <c r="H883" s="4">
        <v>5128</v>
      </c>
      <c r="I883" s="1">
        <v>5128</v>
      </c>
      <c r="J883" s="30">
        <v>0</v>
      </c>
      <c r="K883" s="67">
        <v>1.7953425645828198E-2</v>
      </c>
      <c r="L883" s="26"/>
    </row>
    <row r="884" spans="2:12" x14ac:dyDescent="0.35">
      <c r="B884" s="71">
        <v>883</v>
      </c>
      <c r="C884" s="24" t="s">
        <v>900</v>
      </c>
      <c r="D884" s="1">
        <v>200</v>
      </c>
      <c r="E884" s="1">
        <v>2</v>
      </c>
      <c r="F884" s="1">
        <v>30</v>
      </c>
      <c r="G884" s="14">
        <v>2</v>
      </c>
      <c r="H884" s="4">
        <v>5026</v>
      </c>
      <c r="I884" s="1">
        <v>5026</v>
      </c>
      <c r="J884" s="30">
        <v>0</v>
      </c>
      <c r="K884" s="67">
        <v>1.9555002450942899E-2</v>
      </c>
      <c r="L884" s="26"/>
    </row>
    <row r="885" spans="2:12" x14ac:dyDescent="0.35">
      <c r="B885" s="71">
        <v>884</v>
      </c>
      <c r="C885" s="24" t="s">
        <v>901</v>
      </c>
      <c r="D885" s="1">
        <v>200</v>
      </c>
      <c r="E885" s="1">
        <v>2</v>
      </c>
      <c r="F885" s="1">
        <v>30</v>
      </c>
      <c r="G885" s="14">
        <v>2</v>
      </c>
      <c r="H885" s="4">
        <v>5635</v>
      </c>
      <c r="I885" s="1">
        <v>5635</v>
      </c>
      <c r="J885" s="30">
        <v>0</v>
      </c>
      <c r="K885" s="67">
        <v>2.0581306889653199E-2</v>
      </c>
      <c r="L885" s="26"/>
    </row>
    <row r="886" spans="2:12" x14ac:dyDescent="0.35">
      <c r="B886" s="71">
        <v>885</v>
      </c>
      <c r="C886" s="24" t="s">
        <v>902</v>
      </c>
      <c r="D886" s="1">
        <v>200</v>
      </c>
      <c r="E886" s="1">
        <v>2</v>
      </c>
      <c r="F886" s="1">
        <v>30</v>
      </c>
      <c r="G886" s="14">
        <v>2</v>
      </c>
      <c r="H886" s="4">
        <v>5211</v>
      </c>
      <c r="I886" s="1">
        <v>5211</v>
      </c>
      <c r="J886" s="30">
        <v>0</v>
      </c>
      <c r="K886" s="67">
        <v>2.1111050620675E-2</v>
      </c>
      <c r="L886" s="26"/>
    </row>
    <row r="887" spans="2:12" x14ac:dyDescent="0.35">
      <c r="B887" s="71">
        <v>886</v>
      </c>
      <c r="C887" s="24" t="s">
        <v>903</v>
      </c>
      <c r="D887" s="1">
        <v>200</v>
      </c>
      <c r="E887" s="1">
        <v>2</v>
      </c>
      <c r="F887" s="1">
        <v>30</v>
      </c>
      <c r="G887" s="14">
        <v>2</v>
      </c>
      <c r="H887" s="4">
        <v>5523</v>
      </c>
      <c r="I887" s="1">
        <v>5523</v>
      </c>
      <c r="J887" s="30">
        <v>0</v>
      </c>
      <c r="K887" s="67">
        <v>2.58488319814205E-2</v>
      </c>
      <c r="L887" s="26"/>
    </row>
    <row r="888" spans="2:12" x14ac:dyDescent="0.35">
      <c r="B888" s="71">
        <v>887</v>
      </c>
      <c r="C888" s="24" t="s">
        <v>904</v>
      </c>
      <c r="D888" s="1">
        <v>200</v>
      </c>
      <c r="E888" s="1">
        <v>2</v>
      </c>
      <c r="F888" s="1">
        <v>30</v>
      </c>
      <c r="G888" s="14">
        <v>2</v>
      </c>
      <c r="H888" s="4">
        <v>5470</v>
      </c>
      <c r="I888" s="1">
        <v>5470</v>
      </c>
      <c r="J888" s="30">
        <v>0</v>
      </c>
      <c r="K888" s="67">
        <v>2.33124587684869E-2</v>
      </c>
      <c r="L888" s="26"/>
    </row>
    <row r="889" spans="2:12" x14ac:dyDescent="0.35">
      <c r="B889" s="71">
        <v>888</v>
      </c>
      <c r="C889" s="24" t="s">
        <v>905</v>
      </c>
      <c r="D889" s="1">
        <v>200</v>
      </c>
      <c r="E889" s="1">
        <v>2</v>
      </c>
      <c r="F889" s="1">
        <v>30</v>
      </c>
      <c r="G889" s="14">
        <v>2</v>
      </c>
      <c r="H889" s="4">
        <v>5297</v>
      </c>
      <c r="I889" s="1">
        <v>5297</v>
      </c>
      <c r="J889" s="30">
        <v>0</v>
      </c>
      <c r="K889" s="67">
        <v>2.1794354543089801E-2</v>
      </c>
      <c r="L889" s="26"/>
    </row>
    <row r="890" spans="2:12" x14ac:dyDescent="0.35">
      <c r="B890" s="71">
        <v>889</v>
      </c>
      <c r="C890" s="24" t="s">
        <v>906</v>
      </c>
      <c r="D890" s="1">
        <v>200</v>
      </c>
      <c r="E890" s="1">
        <v>2</v>
      </c>
      <c r="F890" s="1">
        <v>30</v>
      </c>
      <c r="G890" s="14">
        <v>2</v>
      </c>
      <c r="H890" s="4">
        <v>5055</v>
      </c>
      <c r="I890" s="1">
        <v>5055</v>
      </c>
      <c r="J890" s="30">
        <v>0</v>
      </c>
      <c r="K890" s="67">
        <v>2.2010967135429299E-2</v>
      </c>
      <c r="L890" s="26"/>
    </row>
    <row r="891" spans="2:12" x14ac:dyDescent="0.35">
      <c r="B891" s="71">
        <v>890</v>
      </c>
      <c r="C891" s="24" t="s">
        <v>907</v>
      </c>
      <c r="D891" s="1">
        <v>200</v>
      </c>
      <c r="E891" s="1">
        <v>2</v>
      </c>
      <c r="F891" s="1">
        <v>30</v>
      </c>
      <c r="G891" s="14">
        <v>2</v>
      </c>
      <c r="H891" s="4">
        <v>5325</v>
      </c>
      <c r="I891" s="1">
        <v>5325</v>
      </c>
      <c r="J891" s="30">
        <v>0</v>
      </c>
      <c r="K891" s="67">
        <v>2.6276350021362301E-2</v>
      </c>
      <c r="L891" s="26"/>
    </row>
    <row r="892" spans="2:12" x14ac:dyDescent="0.35">
      <c r="B892" s="71">
        <v>891</v>
      </c>
      <c r="C892" s="24" t="s">
        <v>908</v>
      </c>
      <c r="D892" s="1">
        <v>200</v>
      </c>
      <c r="E892" s="1">
        <v>2</v>
      </c>
      <c r="F892" s="1">
        <v>30</v>
      </c>
      <c r="G892" s="14">
        <v>4</v>
      </c>
      <c r="H892" s="4">
        <v>6412</v>
      </c>
      <c r="I892" s="1">
        <v>6412</v>
      </c>
      <c r="J892" s="30">
        <v>0</v>
      </c>
      <c r="K892" s="67">
        <v>2.3378269746899601E-2</v>
      </c>
      <c r="L892" s="26"/>
    </row>
    <row r="893" spans="2:12" x14ac:dyDescent="0.35">
      <c r="B893" s="71">
        <v>892</v>
      </c>
      <c r="C893" s="24" t="s">
        <v>909</v>
      </c>
      <c r="D893" s="1">
        <v>200</v>
      </c>
      <c r="E893" s="1">
        <v>2</v>
      </c>
      <c r="F893" s="1">
        <v>30</v>
      </c>
      <c r="G893" s="14">
        <v>4</v>
      </c>
      <c r="H893" s="4">
        <v>6538</v>
      </c>
      <c r="I893" s="1">
        <v>6538</v>
      </c>
      <c r="J893" s="30">
        <v>0</v>
      </c>
      <c r="K893" s="67">
        <v>2.5523370131850201E-2</v>
      </c>
      <c r="L893" s="26"/>
    </row>
    <row r="894" spans="2:12" x14ac:dyDescent="0.35">
      <c r="B894" s="71">
        <v>893</v>
      </c>
      <c r="C894" s="24" t="s">
        <v>910</v>
      </c>
      <c r="D894" s="1">
        <v>200</v>
      </c>
      <c r="E894" s="1">
        <v>2</v>
      </c>
      <c r="F894" s="1">
        <v>30</v>
      </c>
      <c r="G894" s="14">
        <v>4</v>
      </c>
      <c r="H894" s="4">
        <v>6376</v>
      </c>
      <c r="I894" s="1">
        <v>6376</v>
      </c>
      <c r="J894" s="30">
        <v>0</v>
      </c>
      <c r="K894" s="67">
        <v>3.11737600713968E-2</v>
      </c>
      <c r="L894" s="26"/>
    </row>
    <row r="895" spans="2:12" x14ac:dyDescent="0.35">
      <c r="B895" s="71">
        <v>894</v>
      </c>
      <c r="C895" s="24" t="s">
        <v>911</v>
      </c>
      <c r="D895" s="1">
        <v>200</v>
      </c>
      <c r="E895" s="1">
        <v>2</v>
      </c>
      <c r="F895" s="1">
        <v>30</v>
      </c>
      <c r="G895" s="14">
        <v>4</v>
      </c>
      <c r="H895" s="4">
        <v>6625</v>
      </c>
      <c r="I895" s="1">
        <v>6625</v>
      </c>
      <c r="J895" s="30">
        <v>0</v>
      </c>
      <c r="K895" s="67">
        <v>4.0165301412343903E-2</v>
      </c>
      <c r="L895" s="8"/>
    </row>
    <row r="896" spans="2:12" x14ac:dyDescent="0.35">
      <c r="B896" s="71">
        <v>895</v>
      </c>
      <c r="C896" s="24" t="s">
        <v>912</v>
      </c>
      <c r="D896" s="1">
        <v>200</v>
      </c>
      <c r="E896" s="1">
        <v>2</v>
      </c>
      <c r="F896" s="1">
        <v>30</v>
      </c>
      <c r="G896" s="14">
        <v>4</v>
      </c>
      <c r="H896" s="4">
        <v>6261</v>
      </c>
      <c r="I896" s="1">
        <v>6261</v>
      </c>
      <c r="J896" s="30">
        <v>0</v>
      </c>
      <c r="K896" s="67">
        <v>2.3487817496061301E-2</v>
      </c>
      <c r="L896" s="8"/>
    </row>
    <row r="897" spans="2:15" ht="15" thickBot="1" x14ac:dyDescent="0.4">
      <c r="B897" s="71">
        <v>896</v>
      </c>
      <c r="C897" s="24" t="s">
        <v>913</v>
      </c>
      <c r="D897" s="1">
        <v>200</v>
      </c>
      <c r="E897" s="1">
        <v>2</v>
      </c>
      <c r="F897" s="1">
        <v>30</v>
      </c>
      <c r="G897" s="14">
        <v>4</v>
      </c>
      <c r="H897" s="4">
        <v>6783</v>
      </c>
      <c r="I897" s="1">
        <v>6783</v>
      </c>
      <c r="J897" s="30">
        <v>0</v>
      </c>
      <c r="K897" s="67">
        <v>2.86543518304824E-2</v>
      </c>
      <c r="L897" s="8"/>
    </row>
    <row r="898" spans="2:15" ht="16" thickBot="1" x14ac:dyDescent="0.4">
      <c r="B898" s="71">
        <v>897</v>
      </c>
      <c r="C898" s="24" t="s">
        <v>914</v>
      </c>
      <c r="D898" s="1">
        <v>200</v>
      </c>
      <c r="E898" s="1">
        <v>2</v>
      </c>
      <c r="F898" s="1">
        <v>30</v>
      </c>
      <c r="G898" s="14">
        <v>4</v>
      </c>
      <c r="H898" s="4">
        <v>6490</v>
      </c>
      <c r="I898" s="1">
        <v>6490</v>
      </c>
      <c r="J898" s="30">
        <v>0</v>
      </c>
      <c r="K898" s="67">
        <v>2.8713453561067501E-2</v>
      </c>
      <c r="L898" s="8"/>
      <c r="M898" s="17" t="s">
        <v>191</v>
      </c>
      <c r="N898" s="18" t="s">
        <v>192</v>
      </c>
      <c r="O898" s="20" t="s">
        <v>193</v>
      </c>
    </row>
    <row r="899" spans="2:15" ht="19" thickBot="1" x14ac:dyDescent="0.5">
      <c r="B899" s="71">
        <v>898</v>
      </c>
      <c r="C899" s="24" t="s">
        <v>915</v>
      </c>
      <c r="D899" s="1">
        <v>200</v>
      </c>
      <c r="E899" s="1">
        <v>2</v>
      </c>
      <c r="F899" s="1">
        <v>30</v>
      </c>
      <c r="G899" s="14">
        <v>4</v>
      </c>
      <c r="H899" s="4">
        <v>6317</v>
      </c>
      <c r="I899" s="1">
        <v>6317</v>
      </c>
      <c r="J899" s="30">
        <v>0</v>
      </c>
      <c r="K899" s="67">
        <v>3.43289729207754E-2</v>
      </c>
      <c r="L899" s="8"/>
      <c r="M899" s="7">
        <f>COUNTIF(J812:J901,"=0")</f>
        <v>90</v>
      </c>
      <c r="N899" s="29">
        <f>AVERAGE(J812:J901)</f>
        <v>0</v>
      </c>
      <c r="O899" s="111">
        <f>AVERAGE(K812:K901)</f>
        <v>2.3961395873791615E-2</v>
      </c>
    </row>
    <row r="900" spans="2:15" ht="19" thickBot="1" x14ac:dyDescent="0.5">
      <c r="B900" s="71">
        <v>899</v>
      </c>
      <c r="C900" s="24" t="s">
        <v>916</v>
      </c>
      <c r="D900" s="1">
        <v>200</v>
      </c>
      <c r="E900" s="1">
        <v>2</v>
      </c>
      <c r="F900" s="1">
        <v>30</v>
      </c>
      <c r="G900" s="14">
        <v>4</v>
      </c>
      <c r="H900" s="4">
        <v>6345</v>
      </c>
      <c r="I900" s="1">
        <v>6345</v>
      </c>
      <c r="J900" s="30">
        <v>0</v>
      </c>
      <c r="K900" s="67">
        <v>3.21814324706792E-2</v>
      </c>
      <c r="L900" s="8"/>
      <c r="M900" s="7"/>
      <c r="N900" s="29" t="e">
        <f>AVERAGEIF(J812:J901,"&gt;0")</f>
        <v>#DIV/0!</v>
      </c>
      <c r="O900" s="112">
        <f>AVERAGEIF(J812:J901,"=0",K812:K901)</f>
        <v>2.3961395873791615E-2</v>
      </c>
    </row>
    <row r="901" spans="2:15" ht="19" thickBot="1" x14ac:dyDescent="0.5">
      <c r="B901" s="71">
        <v>900</v>
      </c>
      <c r="C901" s="24" t="s">
        <v>917</v>
      </c>
      <c r="D901" s="15">
        <v>200</v>
      </c>
      <c r="E901" s="15">
        <v>2</v>
      </c>
      <c r="F901" s="15">
        <v>30</v>
      </c>
      <c r="G901" s="16">
        <v>4</v>
      </c>
      <c r="H901" s="6">
        <v>6645</v>
      </c>
      <c r="I901" s="15">
        <v>6645</v>
      </c>
      <c r="J901" s="57">
        <v>0</v>
      </c>
      <c r="K901" s="68">
        <v>5.2328186109662E-2</v>
      </c>
      <c r="L901" s="8"/>
      <c r="M901" s="92" t="s">
        <v>197</v>
      </c>
      <c r="N901" s="93">
        <f>MAX(J812:J901)</f>
        <v>0</v>
      </c>
      <c r="O901" s="113"/>
    </row>
    <row r="902" spans="2:15" x14ac:dyDescent="0.35">
      <c r="B902" s="71">
        <v>901</v>
      </c>
      <c r="C902" s="23" t="s">
        <v>918</v>
      </c>
      <c r="D902" s="12">
        <v>200</v>
      </c>
      <c r="E902" s="12">
        <v>5</v>
      </c>
      <c r="F902" s="12">
        <v>10</v>
      </c>
      <c r="G902" s="13">
        <v>1</v>
      </c>
      <c r="H902" s="5">
        <v>769</v>
      </c>
      <c r="I902" s="12">
        <v>769</v>
      </c>
      <c r="J902" s="58">
        <v>0</v>
      </c>
      <c r="K902" s="66">
        <v>0.188542190939188</v>
      </c>
      <c r="L902" s="8"/>
    </row>
    <row r="903" spans="2:15" x14ac:dyDescent="0.35">
      <c r="B903" s="71">
        <v>902</v>
      </c>
      <c r="C903" s="24" t="s">
        <v>919</v>
      </c>
      <c r="D903" s="1">
        <v>200</v>
      </c>
      <c r="E903" s="1">
        <v>5</v>
      </c>
      <c r="F903" s="1">
        <v>10</v>
      </c>
      <c r="G903" s="14">
        <v>1</v>
      </c>
      <c r="H903" s="4">
        <v>760</v>
      </c>
      <c r="I903" s="1">
        <v>760</v>
      </c>
      <c r="J903" s="30">
        <v>0</v>
      </c>
      <c r="K903" s="67">
        <v>0.19212947040796199</v>
      </c>
      <c r="L903" s="8"/>
    </row>
    <row r="904" spans="2:15" x14ac:dyDescent="0.35">
      <c r="B904" s="71">
        <v>903</v>
      </c>
      <c r="C904" s="24" t="s">
        <v>920</v>
      </c>
      <c r="D904" s="1">
        <v>200</v>
      </c>
      <c r="E904" s="1">
        <v>5</v>
      </c>
      <c r="F904" s="1">
        <v>10</v>
      </c>
      <c r="G904" s="14">
        <v>1</v>
      </c>
      <c r="H904" s="4">
        <v>760</v>
      </c>
      <c r="I904" s="1">
        <v>760</v>
      </c>
      <c r="J904" s="30">
        <v>0</v>
      </c>
      <c r="K904" s="67">
        <v>0.17112245038151699</v>
      </c>
      <c r="L904" s="8"/>
    </row>
    <row r="905" spans="2:15" x14ac:dyDescent="0.35">
      <c r="B905" s="71">
        <v>904</v>
      </c>
      <c r="C905" s="24" t="s">
        <v>921</v>
      </c>
      <c r="D905" s="1">
        <v>200</v>
      </c>
      <c r="E905" s="1">
        <v>5</v>
      </c>
      <c r="F905" s="1">
        <v>10</v>
      </c>
      <c r="G905" s="14">
        <v>1</v>
      </c>
      <c r="H905" s="4">
        <v>742</v>
      </c>
      <c r="I905" s="1">
        <v>742</v>
      </c>
      <c r="J905" s="30">
        <v>0</v>
      </c>
      <c r="K905" s="67">
        <v>0.15497619844973001</v>
      </c>
      <c r="L905" s="8"/>
    </row>
    <row r="906" spans="2:15" x14ac:dyDescent="0.35">
      <c r="B906" s="71">
        <v>905</v>
      </c>
      <c r="C906" s="24" t="s">
        <v>922</v>
      </c>
      <c r="D906" s="1">
        <v>200</v>
      </c>
      <c r="E906" s="1">
        <v>5</v>
      </c>
      <c r="F906" s="1">
        <v>10</v>
      </c>
      <c r="G906" s="14">
        <v>1</v>
      </c>
      <c r="H906" s="4">
        <v>769</v>
      </c>
      <c r="I906" s="1">
        <v>769</v>
      </c>
      <c r="J906" s="30">
        <v>0</v>
      </c>
      <c r="K906" s="67">
        <v>0.18145977705717001</v>
      </c>
      <c r="L906" s="8"/>
    </row>
    <row r="907" spans="2:15" x14ac:dyDescent="0.35">
      <c r="B907" s="71">
        <v>906</v>
      </c>
      <c r="C907" s="24" t="s">
        <v>923</v>
      </c>
      <c r="D907" s="1">
        <v>200</v>
      </c>
      <c r="E907" s="1">
        <v>5</v>
      </c>
      <c r="F907" s="1">
        <v>10</v>
      </c>
      <c r="G907" s="14">
        <v>1</v>
      </c>
      <c r="H907" s="4">
        <v>739</v>
      </c>
      <c r="I907" s="1">
        <v>739</v>
      </c>
      <c r="J907" s="30">
        <v>0</v>
      </c>
      <c r="K907" s="67">
        <v>0.126654297113418</v>
      </c>
      <c r="L907" s="8"/>
    </row>
    <row r="908" spans="2:15" x14ac:dyDescent="0.35">
      <c r="B908" s="71">
        <v>907</v>
      </c>
      <c r="C908" s="24" t="s">
        <v>924</v>
      </c>
      <c r="D908" s="1">
        <v>200</v>
      </c>
      <c r="E908" s="1">
        <v>5</v>
      </c>
      <c r="F908" s="1">
        <v>10</v>
      </c>
      <c r="G908" s="14">
        <v>1</v>
      </c>
      <c r="H908" s="4">
        <v>767</v>
      </c>
      <c r="I908" s="1">
        <v>767</v>
      </c>
      <c r="J908" s="30">
        <v>0</v>
      </c>
      <c r="K908" s="67">
        <v>0.16740008629858399</v>
      </c>
      <c r="L908" s="8"/>
    </row>
    <row r="909" spans="2:15" x14ac:dyDescent="0.35">
      <c r="B909" s="71">
        <v>908</v>
      </c>
      <c r="C909" s="24" t="s">
        <v>925</v>
      </c>
      <c r="D909" s="1">
        <v>200</v>
      </c>
      <c r="E909" s="1">
        <v>5</v>
      </c>
      <c r="F909" s="1">
        <v>10</v>
      </c>
      <c r="G909" s="14">
        <v>1</v>
      </c>
      <c r="H909" s="4">
        <v>736</v>
      </c>
      <c r="I909" s="1">
        <v>736</v>
      </c>
      <c r="J909" s="30">
        <v>0</v>
      </c>
      <c r="K909" s="67">
        <v>0.13892731443047501</v>
      </c>
      <c r="L909" s="8"/>
    </row>
    <row r="910" spans="2:15" x14ac:dyDescent="0.35">
      <c r="B910" s="71">
        <v>909</v>
      </c>
      <c r="C910" s="24" t="s">
        <v>926</v>
      </c>
      <c r="D910" s="1">
        <v>200</v>
      </c>
      <c r="E910" s="1">
        <v>5</v>
      </c>
      <c r="F910" s="1">
        <v>10</v>
      </c>
      <c r="G910" s="14">
        <v>1</v>
      </c>
      <c r="H910" s="4">
        <v>747</v>
      </c>
      <c r="I910" s="1">
        <v>747</v>
      </c>
      <c r="J910" s="30">
        <v>0</v>
      </c>
      <c r="K910" s="67">
        <v>0.14329287037253299</v>
      </c>
      <c r="L910" s="8"/>
    </row>
    <row r="911" spans="2:15" x14ac:dyDescent="0.35">
      <c r="B911" s="71">
        <v>910</v>
      </c>
      <c r="C911" s="24" t="s">
        <v>927</v>
      </c>
      <c r="D911" s="1">
        <v>200</v>
      </c>
      <c r="E911" s="1">
        <v>5</v>
      </c>
      <c r="F911" s="1">
        <v>10</v>
      </c>
      <c r="G911" s="14">
        <v>1</v>
      </c>
      <c r="H911" s="4">
        <v>797</v>
      </c>
      <c r="I911" s="1">
        <v>797</v>
      </c>
      <c r="J911" s="30">
        <v>0</v>
      </c>
      <c r="K911" s="67">
        <v>0.14754629880189801</v>
      </c>
      <c r="L911" s="8"/>
    </row>
    <row r="912" spans="2:15" x14ac:dyDescent="0.35">
      <c r="B912" s="71">
        <v>911</v>
      </c>
      <c r="C912" s="24" t="s">
        <v>928</v>
      </c>
      <c r="D912" s="1">
        <v>200</v>
      </c>
      <c r="E912" s="1">
        <v>5</v>
      </c>
      <c r="F912" s="1">
        <v>10</v>
      </c>
      <c r="G912" s="14">
        <v>2</v>
      </c>
      <c r="H912" s="4">
        <v>1069</v>
      </c>
      <c r="I912" s="1">
        <v>1069</v>
      </c>
      <c r="J912" s="30">
        <v>0</v>
      </c>
      <c r="K912" s="67">
        <v>0.180496225133538</v>
      </c>
      <c r="L912" s="8"/>
    </row>
    <row r="913" spans="2:12" x14ac:dyDescent="0.35">
      <c r="B913" s="71">
        <v>912</v>
      </c>
      <c r="C913" s="24" t="s">
        <v>929</v>
      </c>
      <c r="D913" s="1">
        <v>200</v>
      </c>
      <c r="E913" s="1">
        <v>5</v>
      </c>
      <c r="F913" s="1">
        <v>10</v>
      </c>
      <c r="G913" s="14">
        <v>2</v>
      </c>
      <c r="H913" s="4">
        <v>1036</v>
      </c>
      <c r="I913" s="1">
        <v>1036</v>
      </c>
      <c r="J913" s="30">
        <v>0</v>
      </c>
      <c r="K913" s="67">
        <v>0.203173236921429</v>
      </c>
      <c r="L913" s="8"/>
    </row>
    <row r="914" spans="2:12" x14ac:dyDescent="0.35">
      <c r="B914" s="71">
        <v>913</v>
      </c>
      <c r="C914" s="24" t="s">
        <v>930</v>
      </c>
      <c r="D914" s="1">
        <v>200</v>
      </c>
      <c r="E914" s="1">
        <v>5</v>
      </c>
      <c r="F914" s="1">
        <v>10</v>
      </c>
      <c r="G914" s="14">
        <v>2</v>
      </c>
      <c r="H914" s="4">
        <v>1072</v>
      </c>
      <c r="I914" s="1">
        <v>1072</v>
      </c>
      <c r="J914" s="30">
        <v>0</v>
      </c>
      <c r="K914" s="67">
        <v>0.17332968674600099</v>
      </c>
      <c r="L914" s="8"/>
    </row>
    <row r="915" spans="2:12" x14ac:dyDescent="0.35">
      <c r="B915" s="71">
        <v>914</v>
      </c>
      <c r="C915" s="24" t="s">
        <v>931</v>
      </c>
      <c r="D915" s="1">
        <v>200</v>
      </c>
      <c r="E915" s="1">
        <v>5</v>
      </c>
      <c r="F915" s="1">
        <v>10</v>
      </c>
      <c r="G915" s="14">
        <v>2</v>
      </c>
      <c r="H915" s="4">
        <v>1078</v>
      </c>
      <c r="I915" s="1">
        <v>1078</v>
      </c>
      <c r="J915" s="30">
        <v>0</v>
      </c>
      <c r="K915" s="67">
        <v>0.21213912032544599</v>
      </c>
      <c r="L915" s="8"/>
    </row>
    <row r="916" spans="2:12" x14ac:dyDescent="0.35">
      <c r="B916" s="71">
        <v>915</v>
      </c>
      <c r="C916" s="24" t="s">
        <v>932</v>
      </c>
      <c r="D916" s="1">
        <v>200</v>
      </c>
      <c r="E916" s="1">
        <v>5</v>
      </c>
      <c r="F916" s="1">
        <v>10</v>
      </c>
      <c r="G916" s="14">
        <v>2</v>
      </c>
      <c r="H916" s="4">
        <v>1057</v>
      </c>
      <c r="I916" s="1">
        <v>1057</v>
      </c>
      <c r="J916" s="30">
        <v>0</v>
      </c>
      <c r="K916" s="67">
        <v>0.18080831877887199</v>
      </c>
      <c r="L916" s="8"/>
    </row>
    <row r="917" spans="2:12" x14ac:dyDescent="0.35">
      <c r="B917" s="71">
        <v>916</v>
      </c>
      <c r="C917" s="24" t="s">
        <v>933</v>
      </c>
      <c r="D917" s="1">
        <v>200</v>
      </c>
      <c r="E917" s="1">
        <v>5</v>
      </c>
      <c r="F917" s="1">
        <v>10</v>
      </c>
      <c r="G917" s="14">
        <v>2</v>
      </c>
      <c r="H917" s="4">
        <v>1051</v>
      </c>
      <c r="I917" s="1">
        <v>1051</v>
      </c>
      <c r="J917" s="30">
        <v>0</v>
      </c>
      <c r="K917" s="67">
        <v>0.24503424577414901</v>
      </c>
      <c r="L917" s="8"/>
    </row>
    <row r="918" spans="2:12" x14ac:dyDescent="0.35">
      <c r="B918" s="71">
        <v>917</v>
      </c>
      <c r="C918" s="24" t="s">
        <v>934</v>
      </c>
      <c r="D918" s="1">
        <v>200</v>
      </c>
      <c r="E918" s="1">
        <v>5</v>
      </c>
      <c r="F918" s="1">
        <v>10</v>
      </c>
      <c r="G918" s="14">
        <v>2</v>
      </c>
      <c r="H918" s="4">
        <v>1067</v>
      </c>
      <c r="I918" s="1">
        <v>1067</v>
      </c>
      <c r="J918" s="30">
        <v>0</v>
      </c>
      <c r="K918" s="67">
        <v>0.18962235376238801</v>
      </c>
      <c r="L918" s="8"/>
    </row>
    <row r="919" spans="2:12" x14ac:dyDescent="0.35">
      <c r="B919" s="71">
        <v>918</v>
      </c>
      <c r="C919" s="24" t="s">
        <v>935</v>
      </c>
      <c r="D919" s="1">
        <v>200</v>
      </c>
      <c r="E919" s="1">
        <v>5</v>
      </c>
      <c r="F919" s="1">
        <v>10</v>
      </c>
      <c r="G919" s="14">
        <v>2</v>
      </c>
      <c r="H919" s="4">
        <v>1072</v>
      </c>
      <c r="I919" s="1">
        <v>1072</v>
      </c>
      <c r="J919" s="30">
        <v>0</v>
      </c>
      <c r="K919" s="67">
        <v>0.14690070785581999</v>
      </c>
      <c r="L919" s="8"/>
    </row>
    <row r="920" spans="2:12" x14ac:dyDescent="0.35">
      <c r="B920" s="71">
        <v>919</v>
      </c>
      <c r="C920" s="24" t="s">
        <v>936</v>
      </c>
      <c r="D920" s="1">
        <v>200</v>
      </c>
      <c r="E920" s="1">
        <v>5</v>
      </c>
      <c r="F920" s="1">
        <v>10</v>
      </c>
      <c r="G920" s="14">
        <v>2</v>
      </c>
      <c r="H920" s="4">
        <v>1035</v>
      </c>
      <c r="I920" s="1">
        <v>1035</v>
      </c>
      <c r="J920" s="30">
        <v>0</v>
      </c>
      <c r="K920" s="67">
        <v>0.18837303481996001</v>
      </c>
      <c r="L920" s="8"/>
    </row>
    <row r="921" spans="2:12" x14ac:dyDescent="0.35">
      <c r="B921" s="71">
        <v>920</v>
      </c>
      <c r="C921" s="24" t="s">
        <v>937</v>
      </c>
      <c r="D921" s="1">
        <v>200</v>
      </c>
      <c r="E921" s="1">
        <v>5</v>
      </c>
      <c r="F921" s="1">
        <v>10</v>
      </c>
      <c r="G921" s="14">
        <v>2</v>
      </c>
      <c r="H921" s="4">
        <v>1097</v>
      </c>
      <c r="I921" s="1">
        <v>1097</v>
      </c>
      <c r="J921" s="30">
        <v>0</v>
      </c>
      <c r="K921" s="67">
        <v>0.16956588253378799</v>
      </c>
      <c r="L921" s="8"/>
    </row>
    <row r="922" spans="2:12" x14ac:dyDescent="0.35">
      <c r="B922" s="71">
        <v>921</v>
      </c>
      <c r="C922" s="24" t="s">
        <v>938</v>
      </c>
      <c r="D922" s="1">
        <v>200</v>
      </c>
      <c r="E922" s="1">
        <v>5</v>
      </c>
      <c r="F922" s="1">
        <v>10</v>
      </c>
      <c r="G922" s="14">
        <v>4</v>
      </c>
      <c r="H922" s="4">
        <v>1621</v>
      </c>
      <c r="I922" s="1">
        <v>1621</v>
      </c>
      <c r="J922" s="30">
        <v>0</v>
      </c>
      <c r="K922" s="67">
        <v>0.19297928363084699</v>
      </c>
      <c r="L922" s="8"/>
    </row>
    <row r="923" spans="2:12" x14ac:dyDescent="0.35">
      <c r="B923" s="71">
        <v>922</v>
      </c>
      <c r="C923" s="24" t="s">
        <v>939</v>
      </c>
      <c r="D923" s="1">
        <v>200</v>
      </c>
      <c r="E923" s="1">
        <v>5</v>
      </c>
      <c r="F923" s="1">
        <v>10</v>
      </c>
      <c r="G923" s="14">
        <v>4</v>
      </c>
      <c r="H923" s="4">
        <v>1528</v>
      </c>
      <c r="I923" s="1">
        <v>1528</v>
      </c>
      <c r="J923" s="30">
        <v>0</v>
      </c>
      <c r="K923" s="67">
        <v>0.22011176310479599</v>
      </c>
      <c r="L923" s="8"/>
    </row>
    <row r="924" spans="2:12" x14ac:dyDescent="0.35">
      <c r="B924" s="71">
        <v>923</v>
      </c>
      <c r="C924" s="24" t="s">
        <v>940</v>
      </c>
      <c r="D924" s="1">
        <v>200</v>
      </c>
      <c r="E924" s="1">
        <v>5</v>
      </c>
      <c r="F924" s="1">
        <v>10</v>
      </c>
      <c r="G924" s="14">
        <v>4</v>
      </c>
      <c r="H924" s="4">
        <v>1612</v>
      </c>
      <c r="I924" s="1">
        <v>1612</v>
      </c>
      <c r="J924" s="30">
        <v>0</v>
      </c>
      <c r="K924" s="67">
        <v>0.19741831533610801</v>
      </c>
      <c r="L924" s="8"/>
    </row>
    <row r="925" spans="2:12" x14ac:dyDescent="0.35">
      <c r="B925" s="71">
        <v>924</v>
      </c>
      <c r="C925" s="24" t="s">
        <v>941</v>
      </c>
      <c r="D925" s="1">
        <v>200</v>
      </c>
      <c r="E925" s="1">
        <v>5</v>
      </c>
      <c r="F925" s="1">
        <v>10</v>
      </c>
      <c r="G925" s="14">
        <v>4</v>
      </c>
      <c r="H925" s="4">
        <v>1510</v>
      </c>
      <c r="I925" s="1">
        <v>1510</v>
      </c>
      <c r="J925" s="30">
        <v>0</v>
      </c>
      <c r="K925" s="67">
        <v>0.27180699817836201</v>
      </c>
      <c r="L925" s="8"/>
    </row>
    <row r="926" spans="2:12" x14ac:dyDescent="0.35">
      <c r="B926" s="71">
        <v>925</v>
      </c>
      <c r="C926" s="24" t="s">
        <v>942</v>
      </c>
      <c r="D926" s="1">
        <v>200</v>
      </c>
      <c r="E926" s="1">
        <v>5</v>
      </c>
      <c r="F926" s="1">
        <v>10</v>
      </c>
      <c r="G926" s="14">
        <v>4</v>
      </c>
      <c r="H926" s="4">
        <v>1477</v>
      </c>
      <c r="I926" s="1">
        <v>1477</v>
      </c>
      <c r="J926" s="30">
        <v>0</v>
      </c>
      <c r="K926" s="67">
        <v>0.21404645964503199</v>
      </c>
      <c r="L926" s="8"/>
    </row>
    <row r="927" spans="2:12" x14ac:dyDescent="0.35">
      <c r="B927" s="71">
        <v>926</v>
      </c>
      <c r="C927" s="24" t="s">
        <v>943</v>
      </c>
      <c r="D927" s="1">
        <v>200</v>
      </c>
      <c r="E927" s="1">
        <v>5</v>
      </c>
      <c r="F927" s="1">
        <v>10</v>
      </c>
      <c r="G927" s="14">
        <v>4</v>
      </c>
      <c r="H927" s="4">
        <v>1543</v>
      </c>
      <c r="I927" s="1">
        <v>1543</v>
      </c>
      <c r="J927" s="30">
        <v>0</v>
      </c>
      <c r="K927" s="67">
        <v>0.17557566799223401</v>
      </c>
      <c r="L927" s="8"/>
    </row>
    <row r="928" spans="2:12" x14ac:dyDescent="0.35">
      <c r="B928" s="71">
        <v>927</v>
      </c>
      <c r="C928" s="24" t="s">
        <v>944</v>
      </c>
      <c r="D928" s="1">
        <v>200</v>
      </c>
      <c r="E928" s="1">
        <v>5</v>
      </c>
      <c r="F928" s="1">
        <v>10</v>
      </c>
      <c r="G928" s="14">
        <v>4</v>
      </c>
      <c r="H928" s="4">
        <v>1571</v>
      </c>
      <c r="I928" s="1">
        <v>1571</v>
      </c>
      <c r="J928" s="30">
        <v>0</v>
      </c>
      <c r="K928" s="67">
        <v>0.21909537538886001</v>
      </c>
      <c r="L928" s="8"/>
    </row>
    <row r="929" spans="2:12" x14ac:dyDescent="0.35">
      <c r="B929" s="71">
        <v>928</v>
      </c>
      <c r="C929" s="24" t="s">
        <v>945</v>
      </c>
      <c r="D929" s="1">
        <v>200</v>
      </c>
      <c r="E929" s="1">
        <v>5</v>
      </c>
      <c r="F929" s="1">
        <v>10</v>
      </c>
      <c r="G929" s="14">
        <v>4</v>
      </c>
      <c r="H929" s="4">
        <v>1564</v>
      </c>
      <c r="I929" s="1">
        <v>1564</v>
      </c>
      <c r="J929" s="30">
        <v>0</v>
      </c>
      <c r="K929" s="67">
        <v>0.21341024525463501</v>
      </c>
      <c r="L929" s="8"/>
    </row>
    <row r="930" spans="2:12" x14ac:dyDescent="0.35">
      <c r="B930" s="71">
        <v>929</v>
      </c>
      <c r="C930" s="24" t="s">
        <v>946</v>
      </c>
      <c r="D930" s="1">
        <v>200</v>
      </c>
      <c r="E930" s="1">
        <v>5</v>
      </c>
      <c r="F930" s="1">
        <v>10</v>
      </c>
      <c r="G930" s="14">
        <v>4</v>
      </c>
      <c r="H930" s="4">
        <v>1539</v>
      </c>
      <c r="I930" s="1">
        <v>1539</v>
      </c>
      <c r="J930" s="30">
        <v>0</v>
      </c>
      <c r="K930" s="67">
        <v>0.19996150024235201</v>
      </c>
      <c r="L930" s="8"/>
    </row>
    <row r="931" spans="2:12" x14ac:dyDescent="0.35">
      <c r="B931" s="71">
        <v>930</v>
      </c>
      <c r="C931" s="24" t="s">
        <v>947</v>
      </c>
      <c r="D931" s="1">
        <v>200</v>
      </c>
      <c r="E931" s="1">
        <v>5</v>
      </c>
      <c r="F931" s="1">
        <v>10</v>
      </c>
      <c r="G931" s="14">
        <v>4</v>
      </c>
      <c r="H931" s="4">
        <v>1565</v>
      </c>
      <c r="I931" s="1">
        <v>1565</v>
      </c>
      <c r="J931" s="30">
        <v>0</v>
      </c>
      <c r="K931" s="67">
        <v>0.25318263657390999</v>
      </c>
      <c r="L931" s="8"/>
    </row>
    <row r="932" spans="2:12" x14ac:dyDescent="0.35">
      <c r="B932" s="71">
        <v>931</v>
      </c>
      <c r="C932" s="24" t="s">
        <v>948</v>
      </c>
      <c r="D932" s="1">
        <v>200</v>
      </c>
      <c r="E932" s="1">
        <v>5</v>
      </c>
      <c r="F932" s="1">
        <v>20</v>
      </c>
      <c r="G932" s="14">
        <v>1</v>
      </c>
      <c r="H932" s="4">
        <v>1308</v>
      </c>
      <c r="I932" s="1">
        <v>1308</v>
      </c>
      <c r="J932" s="30">
        <v>0</v>
      </c>
      <c r="K932" s="67">
        <v>0.17397461645305101</v>
      </c>
      <c r="L932" s="8"/>
    </row>
    <row r="933" spans="2:12" x14ac:dyDescent="0.35">
      <c r="B933" s="71">
        <v>932</v>
      </c>
      <c r="C933" s="24" t="s">
        <v>949</v>
      </c>
      <c r="D933" s="1">
        <v>200</v>
      </c>
      <c r="E933" s="1">
        <v>5</v>
      </c>
      <c r="F933" s="1">
        <v>20</v>
      </c>
      <c r="G933" s="14">
        <v>1</v>
      </c>
      <c r="H933" s="4">
        <v>1341</v>
      </c>
      <c r="I933" s="1">
        <v>1341</v>
      </c>
      <c r="J933" s="30">
        <v>0</v>
      </c>
      <c r="K933" s="67">
        <v>0.22705581039190201</v>
      </c>
      <c r="L933" s="8"/>
    </row>
    <row r="934" spans="2:12" x14ac:dyDescent="0.35">
      <c r="B934" s="71">
        <v>933</v>
      </c>
      <c r="C934" s="24" t="s">
        <v>950</v>
      </c>
      <c r="D934" s="1">
        <v>200</v>
      </c>
      <c r="E934" s="1">
        <v>5</v>
      </c>
      <c r="F934" s="1">
        <v>20</v>
      </c>
      <c r="G934" s="14">
        <v>1</v>
      </c>
      <c r="H934" s="4">
        <v>1328</v>
      </c>
      <c r="I934" s="1">
        <v>1328</v>
      </c>
      <c r="J934" s="30">
        <v>0</v>
      </c>
      <c r="K934" s="67">
        <v>0.252443483099341</v>
      </c>
      <c r="L934" s="8"/>
    </row>
    <row r="935" spans="2:12" x14ac:dyDescent="0.35">
      <c r="B935" s="71">
        <v>934</v>
      </c>
      <c r="C935" s="24" t="s">
        <v>951</v>
      </c>
      <c r="D935" s="1">
        <v>200</v>
      </c>
      <c r="E935" s="1">
        <v>5</v>
      </c>
      <c r="F935" s="1">
        <v>20</v>
      </c>
      <c r="G935" s="14">
        <v>1</v>
      </c>
      <c r="H935" s="4">
        <v>1286</v>
      </c>
      <c r="I935" s="1">
        <v>1286</v>
      </c>
      <c r="J935" s="30">
        <v>0</v>
      </c>
      <c r="K935" s="67">
        <v>0.158294647932052</v>
      </c>
      <c r="L935" s="8"/>
    </row>
    <row r="936" spans="2:12" x14ac:dyDescent="0.35">
      <c r="B936" s="71">
        <v>935</v>
      </c>
      <c r="C936" s="24" t="s">
        <v>952</v>
      </c>
      <c r="D936" s="1">
        <v>200</v>
      </c>
      <c r="E936" s="1">
        <v>5</v>
      </c>
      <c r="F936" s="1">
        <v>20</v>
      </c>
      <c r="G936" s="14">
        <v>1</v>
      </c>
      <c r="H936" s="4">
        <v>1253</v>
      </c>
      <c r="I936" s="1">
        <v>1253</v>
      </c>
      <c r="J936" s="30">
        <v>0</v>
      </c>
      <c r="K936" s="67">
        <v>0.15089602395892099</v>
      </c>
      <c r="L936" s="8"/>
    </row>
    <row r="937" spans="2:12" x14ac:dyDescent="0.35">
      <c r="B937" s="71">
        <v>936</v>
      </c>
      <c r="C937" s="24" t="s">
        <v>953</v>
      </c>
      <c r="D937" s="1">
        <v>200</v>
      </c>
      <c r="E937" s="1">
        <v>5</v>
      </c>
      <c r="F937" s="1">
        <v>20</v>
      </c>
      <c r="G937" s="14">
        <v>1</v>
      </c>
      <c r="H937" s="4">
        <v>1213</v>
      </c>
      <c r="I937" s="1">
        <v>1213</v>
      </c>
      <c r="J937" s="30">
        <v>0</v>
      </c>
      <c r="K937" s="67">
        <v>0.24879173189401599</v>
      </c>
      <c r="L937" s="8"/>
    </row>
    <row r="938" spans="2:12" x14ac:dyDescent="0.35">
      <c r="B938" s="71">
        <v>937</v>
      </c>
      <c r="C938" s="24" t="s">
        <v>954</v>
      </c>
      <c r="D938" s="1">
        <v>200</v>
      </c>
      <c r="E938" s="1">
        <v>5</v>
      </c>
      <c r="F938" s="1">
        <v>20</v>
      </c>
      <c r="G938" s="14">
        <v>1</v>
      </c>
      <c r="H938" s="4">
        <v>1269</v>
      </c>
      <c r="I938" s="1">
        <v>1269</v>
      </c>
      <c r="J938" s="30">
        <v>0</v>
      </c>
      <c r="K938" s="67">
        <v>0.23220103420317101</v>
      </c>
      <c r="L938" s="8"/>
    </row>
    <row r="939" spans="2:12" x14ac:dyDescent="0.35">
      <c r="B939" s="71">
        <v>938</v>
      </c>
      <c r="C939" s="24" t="s">
        <v>955</v>
      </c>
      <c r="D939" s="1">
        <v>200</v>
      </c>
      <c r="E939" s="1">
        <v>5</v>
      </c>
      <c r="F939" s="1">
        <v>20</v>
      </c>
      <c r="G939" s="14">
        <v>1</v>
      </c>
      <c r="H939" s="4">
        <v>1254</v>
      </c>
      <c r="I939" s="1">
        <v>1254</v>
      </c>
      <c r="J939" s="30">
        <v>0</v>
      </c>
      <c r="K939" s="67">
        <v>0.173355111852288</v>
      </c>
      <c r="L939" s="8"/>
    </row>
    <row r="940" spans="2:12" x14ac:dyDescent="0.35">
      <c r="B940" s="71">
        <v>939</v>
      </c>
      <c r="C940" s="24" t="s">
        <v>956</v>
      </c>
      <c r="D940" s="1">
        <v>200</v>
      </c>
      <c r="E940" s="1">
        <v>5</v>
      </c>
      <c r="F940" s="1">
        <v>20</v>
      </c>
      <c r="G940" s="14">
        <v>1</v>
      </c>
      <c r="H940" s="4">
        <v>1337</v>
      </c>
      <c r="I940" s="1">
        <v>1337</v>
      </c>
      <c r="J940" s="30">
        <v>0</v>
      </c>
      <c r="K940" s="67">
        <v>0.18935999833047301</v>
      </c>
      <c r="L940" s="8"/>
    </row>
    <row r="941" spans="2:12" x14ac:dyDescent="0.35">
      <c r="B941" s="71">
        <v>940</v>
      </c>
      <c r="C941" s="24" t="s">
        <v>957</v>
      </c>
      <c r="D941" s="1">
        <v>200</v>
      </c>
      <c r="E941" s="1">
        <v>5</v>
      </c>
      <c r="F941" s="1">
        <v>20</v>
      </c>
      <c r="G941" s="14">
        <v>1</v>
      </c>
      <c r="H941" s="4">
        <v>1224</v>
      </c>
      <c r="I941" s="1">
        <v>1224</v>
      </c>
      <c r="J941" s="30">
        <v>0</v>
      </c>
      <c r="K941" s="67">
        <v>0.21823164448141999</v>
      </c>
      <c r="L941" s="8"/>
    </row>
    <row r="942" spans="2:12" x14ac:dyDescent="0.35">
      <c r="B942" s="71">
        <v>941</v>
      </c>
      <c r="C942" s="24" t="s">
        <v>92</v>
      </c>
      <c r="D942" s="1">
        <v>200</v>
      </c>
      <c r="E942" s="1">
        <v>5</v>
      </c>
      <c r="F942" s="1">
        <v>20</v>
      </c>
      <c r="G942" s="14">
        <v>2</v>
      </c>
      <c r="H942" s="4">
        <v>1572</v>
      </c>
      <c r="I942" s="1">
        <v>1572</v>
      </c>
      <c r="J942" s="30">
        <v>0</v>
      </c>
      <c r="K942" s="67">
        <v>0.21328642591833999</v>
      </c>
      <c r="L942" s="8"/>
    </row>
    <row r="943" spans="2:12" x14ac:dyDescent="0.35">
      <c r="B943" s="71">
        <v>942</v>
      </c>
      <c r="C943" s="24" t="s">
        <v>93</v>
      </c>
      <c r="D943" s="1">
        <v>200</v>
      </c>
      <c r="E943" s="1">
        <v>5</v>
      </c>
      <c r="F943" s="1">
        <v>20</v>
      </c>
      <c r="G943" s="14">
        <v>2</v>
      </c>
      <c r="H943" s="4">
        <v>1605</v>
      </c>
      <c r="I943" s="1">
        <v>1605</v>
      </c>
      <c r="J943" s="30">
        <v>0</v>
      </c>
      <c r="K943" s="67">
        <v>0.183926036581397</v>
      </c>
      <c r="L943" s="8"/>
    </row>
    <row r="944" spans="2:12" x14ac:dyDescent="0.35">
      <c r="B944" s="71">
        <v>943</v>
      </c>
      <c r="C944" s="24" t="s">
        <v>94</v>
      </c>
      <c r="D944" s="1">
        <v>200</v>
      </c>
      <c r="E944" s="1">
        <v>5</v>
      </c>
      <c r="F944" s="1">
        <v>20</v>
      </c>
      <c r="G944" s="14">
        <v>2</v>
      </c>
      <c r="H944" s="4">
        <v>1664</v>
      </c>
      <c r="I944" s="1">
        <v>1664</v>
      </c>
      <c r="J944" s="30">
        <v>0</v>
      </c>
      <c r="K944" s="67">
        <v>0.20655236206948699</v>
      </c>
      <c r="L944" s="8"/>
    </row>
    <row r="945" spans="2:12" x14ac:dyDescent="0.35">
      <c r="B945" s="71">
        <v>944</v>
      </c>
      <c r="C945" s="24" t="s">
        <v>95</v>
      </c>
      <c r="D945" s="1">
        <v>200</v>
      </c>
      <c r="E945" s="1">
        <v>5</v>
      </c>
      <c r="F945" s="1">
        <v>20</v>
      </c>
      <c r="G945" s="14">
        <v>2</v>
      </c>
      <c r="H945" s="4">
        <v>1574</v>
      </c>
      <c r="I945" s="1">
        <v>1574</v>
      </c>
      <c r="J945" s="30">
        <v>0</v>
      </c>
      <c r="K945" s="67">
        <v>0.237892696633934</v>
      </c>
      <c r="L945" s="8"/>
    </row>
    <row r="946" spans="2:12" x14ac:dyDescent="0.35">
      <c r="B946" s="71">
        <v>945</v>
      </c>
      <c r="C946" s="24" t="s">
        <v>96</v>
      </c>
      <c r="D946" s="1">
        <v>200</v>
      </c>
      <c r="E946" s="1">
        <v>5</v>
      </c>
      <c r="F946" s="1">
        <v>20</v>
      </c>
      <c r="G946" s="14">
        <v>2</v>
      </c>
      <c r="H946" s="4">
        <v>1601</v>
      </c>
      <c r="I946" s="1">
        <v>1601</v>
      </c>
      <c r="J946" s="30">
        <v>0</v>
      </c>
      <c r="K946" s="67">
        <v>0.24393537081778</v>
      </c>
      <c r="L946" s="8"/>
    </row>
    <row r="947" spans="2:12" x14ac:dyDescent="0.35">
      <c r="B947" s="71">
        <v>946</v>
      </c>
      <c r="C947" s="24" t="s">
        <v>958</v>
      </c>
      <c r="D947" s="1">
        <v>200</v>
      </c>
      <c r="E947" s="1">
        <v>5</v>
      </c>
      <c r="F947" s="1">
        <v>20</v>
      </c>
      <c r="G947" s="14">
        <v>2</v>
      </c>
      <c r="H947" s="4">
        <v>1513</v>
      </c>
      <c r="I947" s="1">
        <v>1513</v>
      </c>
      <c r="J947" s="30">
        <v>0</v>
      </c>
      <c r="K947" s="67">
        <v>0.294377781450748</v>
      </c>
      <c r="L947" s="8"/>
    </row>
    <row r="948" spans="2:12" x14ac:dyDescent="0.35">
      <c r="B948" s="71">
        <v>947</v>
      </c>
      <c r="C948" s="24" t="s">
        <v>959</v>
      </c>
      <c r="D948" s="1">
        <v>200</v>
      </c>
      <c r="E948" s="1">
        <v>5</v>
      </c>
      <c r="F948" s="1">
        <v>20</v>
      </c>
      <c r="G948" s="14">
        <v>2</v>
      </c>
      <c r="H948" s="4">
        <v>1569</v>
      </c>
      <c r="I948" s="1">
        <v>1569</v>
      </c>
      <c r="J948" s="30">
        <v>0</v>
      </c>
      <c r="K948" s="67">
        <v>0.23082754574716</v>
      </c>
      <c r="L948" s="8"/>
    </row>
    <row r="949" spans="2:12" x14ac:dyDescent="0.35">
      <c r="B949" s="71">
        <v>948</v>
      </c>
      <c r="C949" s="24" t="s">
        <v>960</v>
      </c>
      <c r="D949" s="1">
        <v>200</v>
      </c>
      <c r="E949" s="1">
        <v>5</v>
      </c>
      <c r="F949" s="1">
        <v>20</v>
      </c>
      <c r="G949" s="14">
        <v>2</v>
      </c>
      <c r="H949" s="4">
        <v>1566</v>
      </c>
      <c r="I949" s="1">
        <v>1566</v>
      </c>
      <c r="J949" s="30">
        <v>0</v>
      </c>
      <c r="K949" s="67">
        <v>0.20870240032672799</v>
      </c>
      <c r="L949" s="8"/>
    </row>
    <row r="950" spans="2:12" x14ac:dyDescent="0.35">
      <c r="B950" s="71">
        <v>949</v>
      </c>
      <c r="C950" s="24" t="s">
        <v>961</v>
      </c>
      <c r="D950" s="1">
        <v>200</v>
      </c>
      <c r="E950" s="1">
        <v>5</v>
      </c>
      <c r="F950" s="1">
        <v>20</v>
      </c>
      <c r="G950" s="14">
        <v>2</v>
      </c>
      <c r="H950" s="4">
        <v>1625</v>
      </c>
      <c r="I950" s="1">
        <v>1625</v>
      </c>
      <c r="J950" s="30">
        <v>0</v>
      </c>
      <c r="K950" s="67">
        <v>0.185494929552078</v>
      </c>
      <c r="L950" s="8"/>
    </row>
    <row r="951" spans="2:12" x14ac:dyDescent="0.35">
      <c r="B951" s="71">
        <v>950</v>
      </c>
      <c r="C951" s="24" t="s">
        <v>962</v>
      </c>
      <c r="D951" s="1">
        <v>200</v>
      </c>
      <c r="E951" s="1">
        <v>5</v>
      </c>
      <c r="F951" s="1">
        <v>20</v>
      </c>
      <c r="G951" s="14">
        <v>2</v>
      </c>
      <c r="H951" s="4">
        <v>1524</v>
      </c>
      <c r="I951" s="1">
        <v>1524</v>
      </c>
      <c r="J951" s="30">
        <v>0</v>
      </c>
      <c r="K951" s="67">
        <v>0.22411675937473699</v>
      </c>
      <c r="L951" s="8"/>
    </row>
    <row r="952" spans="2:12" x14ac:dyDescent="0.35">
      <c r="B952" s="71">
        <v>951</v>
      </c>
      <c r="C952" s="24" t="s">
        <v>97</v>
      </c>
      <c r="D952" s="1">
        <v>200</v>
      </c>
      <c r="E952" s="1">
        <v>5</v>
      </c>
      <c r="F952" s="1">
        <v>20</v>
      </c>
      <c r="G952" s="14">
        <v>4</v>
      </c>
      <c r="H952" s="4">
        <v>2136</v>
      </c>
      <c r="I952" s="1">
        <v>2136</v>
      </c>
      <c r="J952" s="30">
        <v>0</v>
      </c>
      <c r="K952" s="67">
        <v>0.25690595619380402</v>
      </c>
      <c r="L952" s="8"/>
    </row>
    <row r="953" spans="2:12" x14ac:dyDescent="0.35">
      <c r="B953" s="71">
        <v>952</v>
      </c>
      <c r="C953" s="24" t="s">
        <v>963</v>
      </c>
      <c r="D953" s="1">
        <v>200</v>
      </c>
      <c r="E953" s="1">
        <v>5</v>
      </c>
      <c r="F953" s="1">
        <v>20</v>
      </c>
      <c r="G953" s="14">
        <v>4</v>
      </c>
      <c r="H953" s="4">
        <v>2109</v>
      </c>
      <c r="I953" s="1">
        <v>2109</v>
      </c>
      <c r="J953" s="30">
        <v>0</v>
      </c>
      <c r="K953" s="67">
        <v>0.249914780259132</v>
      </c>
      <c r="L953" s="8"/>
    </row>
    <row r="954" spans="2:12" x14ac:dyDescent="0.35">
      <c r="B954" s="71">
        <v>953</v>
      </c>
      <c r="C954" s="24" t="s">
        <v>964</v>
      </c>
      <c r="D954" s="1">
        <v>200</v>
      </c>
      <c r="E954" s="1">
        <v>5</v>
      </c>
      <c r="F954" s="1">
        <v>20</v>
      </c>
      <c r="G954" s="14">
        <v>4</v>
      </c>
      <c r="H954" s="4">
        <v>2144</v>
      </c>
      <c r="I954" s="1">
        <v>2144</v>
      </c>
      <c r="J954" s="30">
        <v>0</v>
      </c>
      <c r="K954" s="67">
        <v>0.25210727378726</v>
      </c>
      <c r="L954" s="8"/>
    </row>
    <row r="955" spans="2:12" x14ac:dyDescent="0.35">
      <c r="B955" s="71">
        <v>954</v>
      </c>
      <c r="C955" s="24" t="s">
        <v>965</v>
      </c>
      <c r="D955" s="1">
        <v>200</v>
      </c>
      <c r="E955" s="1">
        <v>5</v>
      </c>
      <c r="F955" s="1">
        <v>20</v>
      </c>
      <c r="G955" s="14">
        <v>4</v>
      </c>
      <c r="H955" s="4">
        <v>2042</v>
      </c>
      <c r="I955" s="1">
        <v>2042</v>
      </c>
      <c r="J955" s="30">
        <v>0</v>
      </c>
      <c r="K955" s="67">
        <v>0.27410992793738798</v>
      </c>
      <c r="L955" s="8"/>
    </row>
    <row r="956" spans="2:12" x14ac:dyDescent="0.35">
      <c r="B956" s="71">
        <v>955</v>
      </c>
      <c r="C956" s="24" t="s">
        <v>966</v>
      </c>
      <c r="D956" s="1">
        <v>200</v>
      </c>
      <c r="E956" s="1">
        <v>5</v>
      </c>
      <c r="F956" s="1">
        <v>20</v>
      </c>
      <c r="G956" s="14">
        <v>4</v>
      </c>
      <c r="H956" s="4">
        <v>2009</v>
      </c>
      <c r="I956" s="1">
        <v>2009</v>
      </c>
      <c r="J956" s="30">
        <v>0</v>
      </c>
      <c r="K956" s="67">
        <v>0.20700703933834999</v>
      </c>
      <c r="L956" s="8"/>
    </row>
    <row r="957" spans="2:12" x14ac:dyDescent="0.35">
      <c r="B957" s="71">
        <v>956</v>
      </c>
      <c r="C957" s="24" t="s">
        <v>967</v>
      </c>
      <c r="D957" s="1">
        <v>200</v>
      </c>
      <c r="E957" s="1">
        <v>5</v>
      </c>
      <c r="F957" s="1">
        <v>20</v>
      </c>
      <c r="G957" s="14">
        <v>4</v>
      </c>
      <c r="H957" s="4">
        <v>1957</v>
      </c>
      <c r="I957" s="1">
        <v>1957</v>
      </c>
      <c r="J957" s="30">
        <v>0</v>
      </c>
      <c r="K957" s="67">
        <v>0.27848559990525201</v>
      </c>
      <c r="L957" s="8"/>
    </row>
    <row r="958" spans="2:12" x14ac:dyDescent="0.35">
      <c r="B958" s="71">
        <v>957</v>
      </c>
      <c r="C958" s="24" t="s">
        <v>968</v>
      </c>
      <c r="D958" s="1">
        <v>200</v>
      </c>
      <c r="E958" s="1">
        <v>5</v>
      </c>
      <c r="F958" s="1">
        <v>20</v>
      </c>
      <c r="G958" s="14">
        <v>4</v>
      </c>
      <c r="H958" s="4">
        <v>1989</v>
      </c>
      <c r="I958" s="1">
        <v>1989</v>
      </c>
      <c r="J958" s="30">
        <v>0</v>
      </c>
      <c r="K958" s="67">
        <v>0.22544164769351399</v>
      </c>
      <c r="L958" s="8"/>
    </row>
    <row r="959" spans="2:12" x14ac:dyDescent="0.35">
      <c r="B959" s="71">
        <v>958</v>
      </c>
      <c r="C959" s="24" t="s">
        <v>969</v>
      </c>
      <c r="D959" s="1">
        <v>200</v>
      </c>
      <c r="E959" s="1">
        <v>5</v>
      </c>
      <c r="F959" s="1">
        <v>20</v>
      </c>
      <c r="G959" s="14">
        <v>4</v>
      </c>
      <c r="H959" s="4">
        <v>2010</v>
      </c>
      <c r="I959" s="1">
        <v>2010</v>
      </c>
      <c r="J959" s="30">
        <v>0</v>
      </c>
      <c r="K959" s="67">
        <v>0.22774557955562999</v>
      </c>
      <c r="L959" s="8"/>
    </row>
    <row r="960" spans="2:12" x14ac:dyDescent="0.35">
      <c r="B960" s="71">
        <v>959</v>
      </c>
      <c r="C960" s="24" t="s">
        <v>970</v>
      </c>
      <c r="D960" s="1">
        <v>200</v>
      </c>
      <c r="E960" s="1">
        <v>5</v>
      </c>
      <c r="F960" s="1">
        <v>20</v>
      </c>
      <c r="G960" s="14">
        <v>4</v>
      </c>
      <c r="H960" s="4">
        <v>2117</v>
      </c>
      <c r="I960" s="1">
        <v>2117</v>
      </c>
      <c r="J960" s="30">
        <v>0</v>
      </c>
      <c r="K960" s="67">
        <v>5.9743377119302696</v>
      </c>
      <c r="L960" s="8"/>
    </row>
    <row r="961" spans="2:12" x14ac:dyDescent="0.35">
      <c r="B961" s="71">
        <v>960</v>
      </c>
      <c r="C961" s="24" t="s">
        <v>971</v>
      </c>
      <c r="D961" s="1">
        <v>200</v>
      </c>
      <c r="E961" s="1">
        <v>5</v>
      </c>
      <c r="F961" s="1">
        <v>20</v>
      </c>
      <c r="G961" s="14">
        <v>4</v>
      </c>
      <c r="H961" s="4">
        <v>1956</v>
      </c>
      <c r="I961" s="1">
        <v>1956</v>
      </c>
      <c r="J961" s="30">
        <v>0</v>
      </c>
      <c r="K961" s="67">
        <v>0.32428048178553498</v>
      </c>
      <c r="L961" s="8"/>
    </row>
    <row r="962" spans="2:12" x14ac:dyDescent="0.35">
      <c r="B962" s="71">
        <v>961</v>
      </c>
      <c r="C962" s="24" t="s">
        <v>972</v>
      </c>
      <c r="D962" s="1">
        <v>200</v>
      </c>
      <c r="E962" s="1">
        <v>5</v>
      </c>
      <c r="F962" s="1">
        <v>30</v>
      </c>
      <c r="G962" s="14">
        <v>1</v>
      </c>
      <c r="H962" s="4">
        <v>1810</v>
      </c>
      <c r="I962" s="1">
        <v>1810</v>
      </c>
      <c r="J962" s="30">
        <v>0</v>
      </c>
      <c r="K962" s="67">
        <v>0.18214031681418399</v>
      </c>
      <c r="L962" s="8"/>
    </row>
    <row r="963" spans="2:12" x14ac:dyDescent="0.35">
      <c r="B963" s="71">
        <v>962</v>
      </c>
      <c r="C963" s="24" t="s">
        <v>973</v>
      </c>
      <c r="D963" s="1">
        <v>200</v>
      </c>
      <c r="E963" s="1">
        <v>5</v>
      </c>
      <c r="F963" s="1">
        <v>30</v>
      </c>
      <c r="G963" s="14">
        <v>1</v>
      </c>
      <c r="H963" s="4">
        <v>1768</v>
      </c>
      <c r="I963" s="1">
        <v>1768</v>
      </c>
      <c r="J963" s="30">
        <v>0</v>
      </c>
      <c r="K963" s="67">
        <v>0.198126310482621</v>
      </c>
      <c r="L963" s="8"/>
    </row>
    <row r="964" spans="2:12" x14ac:dyDescent="0.35">
      <c r="B964" s="71">
        <v>963</v>
      </c>
      <c r="C964" s="24" t="s">
        <v>974</v>
      </c>
      <c r="D964" s="1">
        <v>200</v>
      </c>
      <c r="E964" s="1">
        <v>5</v>
      </c>
      <c r="F964" s="1">
        <v>30</v>
      </c>
      <c r="G964" s="14">
        <v>1</v>
      </c>
      <c r="H964" s="4">
        <v>1748</v>
      </c>
      <c r="I964" s="1">
        <v>1748</v>
      </c>
      <c r="J964" s="30">
        <v>0</v>
      </c>
      <c r="K964" s="67">
        <v>0.23601244017481801</v>
      </c>
      <c r="L964" s="8"/>
    </row>
    <row r="965" spans="2:12" x14ac:dyDescent="0.35">
      <c r="B965" s="71">
        <v>964</v>
      </c>
      <c r="C965" s="24" t="s">
        <v>975</v>
      </c>
      <c r="D965" s="1">
        <v>200</v>
      </c>
      <c r="E965" s="1">
        <v>5</v>
      </c>
      <c r="F965" s="1">
        <v>30</v>
      </c>
      <c r="G965" s="14">
        <v>1</v>
      </c>
      <c r="H965" s="4">
        <v>1869</v>
      </c>
      <c r="I965" s="1">
        <v>1869</v>
      </c>
      <c r="J965" s="30">
        <v>0</v>
      </c>
      <c r="K965" s="67">
        <v>0.22829976119101</v>
      </c>
      <c r="L965" s="8"/>
    </row>
    <row r="966" spans="2:12" x14ac:dyDescent="0.35">
      <c r="B966" s="71">
        <v>965</v>
      </c>
      <c r="C966" s="24" t="s">
        <v>976</v>
      </c>
      <c r="D966" s="1">
        <v>200</v>
      </c>
      <c r="E966" s="1">
        <v>5</v>
      </c>
      <c r="F966" s="1">
        <v>30</v>
      </c>
      <c r="G966" s="14">
        <v>1</v>
      </c>
      <c r="H966" s="4">
        <v>1692</v>
      </c>
      <c r="I966" s="1">
        <v>1692</v>
      </c>
      <c r="J966" s="30">
        <v>0</v>
      </c>
      <c r="K966" s="67">
        <v>0.21881158277392301</v>
      </c>
      <c r="L966" s="8"/>
    </row>
    <row r="967" spans="2:12" x14ac:dyDescent="0.35">
      <c r="B967" s="71">
        <v>966</v>
      </c>
      <c r="C967" s="24" t="s">
        <v>977</v>
      </c>
      <c r="D967" s="1">
        <v>200</v>
      </c>
      <c r="E967" s="1">
        <v>5</v>
      </c>
      <c r="F967" s="1">
        <v>30</v>
      </c>
      <c r="G967" s="14">
        <v>1</v>
      </c>
      <c r="H967" s="4">
        <v>1793</v>
      </c>
      <c r="I967" s="1">
        <v>1793</v>
      </c>
      <c r="J967" s="30">
        <v>0</v>
      </c>
      <c r="K967" s="67">
        <v>0.211155384778976</v>
      </c>
      <c r="L967" s="8"/>
    </row>
    <row r="968" spans="2:12" x14ac:dyDescent="0.35">
      <c r="B968" s="71">
        <v>967</v>
      </c>
      <c r="C968" s="24" t="s">
        <v>978</v>
      </c>
      <c r="D968" s="1">
        <v>200</v>
      </c>
      <c r="E968" s="1">
        <v>5</v>
      </c>
      <c r="F968" s="1">
        <v>30</v>
      </c>
      <c r="G968" s="14">
        <v>1</v>
      </c>
      <c r="H968" s="4">
        <v>1681</v>
      </c>
      <c r="I968" s="1">
        <v>1681</v>
      </c>
      <c r="J968" s="30">
        <v>0</v>
      </c>
      <c r="K968" s="67">
        <v>0.289089551195502</v>
      </c>
      <c r="L968" s="8"/>
    </row>
    <row r="969" spans="2:12" x14ac:dyDescent="0.35">
      <c r="B969" s="71">
        <v>968</v>
      </c>
      <c r="C969" s="24" t="s">
        <v>979</v>
      </c>
      <c r="D969" s="1">
        <v>200</v>
      </c>
      <c r="E969" s="1">
        <v>5</v>
      </c>
      <c r="F969" s="1">
        <v>30</v>
      </c>
      <c r="G969" s="14">
        <v>1</v>
      </c>
      <c r="H969" s="4">
        <v>1890</v>
      </c>
      <c r="I969" s="1">
        <v>1890</v>
      </c>
      <c r="J969" s="30">
        <v>0</v>
      </c>
      <c r="K969" s="67">
        <v>0.37334813177585602</v>
      </c>
      <c r="L969" s="8"/>
    </row>
    <row r="970" spans="2:12" x14ac:dyDescent="0.35">
      <c r="B970" s="71">
        <v>969</v>
      </c>
      <c r="C970" s="24" t="s">
        <v>980</v>
      </c>
      <c r="D970" s="1">
        <v>200</v>
      </c>
      <c r="E970" s="1">
        <v>5</v>
      </c>
      <c r="F970" s="1">
        <v>30</v>
      </c>
      <c r="G970" s="14">
        <v>1</v>
      </c>
      <c r="H970" s="4">
        <v>1783</v>
      </c>
      <c r="I970" s="1">
        <v>1783</v>
      </c>
      <c r="J970" s="30">
        <v>0</v>
      </c>
      <c r="K970" s="67">
        <v>0.18374478444456999</v>
      </c>
      <c r="L970" s="8"/>
    </row>
    <row r="971" spans="2:12" x14ac:dyDescent="0.35">
      <c r="B971" s="71">
        <v>970</v>
      </c>
      <c r="C971" s="24" t="s">
        <v>981</v>
      </c>
      <c r="D971" s="1">
        <v>200</v>
      </c>
      <c r="E971" s="1">
        <v>5</v>
      </c>
      <c r="F971" s="1">
        <v>30</v>
      </c>
      <c r="G971" s="14">
        <v>1</v>
      </c>
      <c r="H971" s="4">
        <v>1822</v>
      </c>
      <c r="I971" s="1">
        <v>1822</v>
      </c>
      <c r="J971" s="30">
        <v>0</v>
      </c>
      <c r="K971" s="67">
        <v>0.216557696461677</v>
      </c>
      <c r="L971" s="8"/>
    </row>
    <row r="972" spans="2:12" x14ac:dyDescent="0.35">
      <c r="B972" s="71">
        <v>971</v>
      </c>
      <c r="C972" s="24" t="s">
        <v>982</v>
      </c>
      <c r="D972" s="1">
        <v>200</v>
      </c>
      <c r="E972" s="1">
        <v>5</v>
      </c>
      <c r="F972" s="1">
        <v>30</v>
      </c>
      <c r="G972" s="14">
        <v>2</v>
      </c>
      <c r="H972" s="4">
        <v>2098</v>
      </c>
      <c r="I972" s="1">
        <v>2098</v>
      </c>
      <c r="J972" s="30">
        <v>0</v>
      </c>
      <c r="K972" s="67">
        <v>0.29719597101211498</v>
      </c>
      <c r="L972" s="8"/>
    </row>
    <row r="973" spans="2:12" x14ac:dyDescent="0.35">
      <c r="B973" s="71">
        <v>972</v>
      </c>
      <c r="C973" s="24" t="s">
        <v>983</v>
      </c>
      <c r="D973" s="1">
        <v>200</v>
      </c>
      <c r="E973" s="1">
        <v>5</v>
      </c>
      <c r="F973" s="1">
        <v>30</v>
      </c>
      <c r="G973" s="14">
        <v>2</v>
      </c>
      <c r="H973" s="4">
        <v>2080</v>
      </c>
      <c r="I973" s="1">
        <v>2080</v>
      </c>
      <c r="J973" s="30">
        <v>0</v>
      </c>
      <c r="K973" s="67">
        <v>0.16256733611226001</v>
      </c>
      <c r="L973" s="8"/>
    </row>
    <row r="974" spans="2:12" x14ac:dyDescent="0.35">
      <c r="B974" s="71">
        <v>973</v>
      </c>
      <c r="C974" s="24" t="s">
        <v>984</v>
      </c>
      <c r="D974" s="1">
        <v>200</v>
      </c>
      <c r="E974" s="1">
        <v>5</v>
      </c>
      <c r="F974" s="1">
        <v>30</v>
      </c>
      <c r="G974" s="14">
        <v>2</v>
      </c>
      <c r="H974" s="4">
        <v>2072</v>
      </c>
      <c r="I974" s="1">
        <v>2072</v>
      </c>
      <c r="J974" s="30">
        <v>0</v>
      </c>
      <c r="K974" s="67">
        <v>0.55279563181102198</v>
      </c>
      <c r="L974" s="8"/>
    </row>
    <row r="975" spans="2:12" x14ac:dyDescent="0.35">
      <c r="B975" s="71">
        <v>974</v>
      </c>
      <c r="C975" s="24" t="s">
        <v>985</v>
      </c>
      <c r="D975" s="1">
        <v>200</v>
      </c>
      <c r="E975" s="1">
        <v>5</v>
      </c>
      <c r="F975" s="1">
        <v>30</v>
      </c>
      <c r="G975" s="14">
        <v>2</v>
      </c>
      <c r="H975" s="4">
        <v>2181</v>
      </c>
      <c r="I975" s="1">
        <v>2181</v>
      </c>
      <c r="J975" s="30">
        <v>0</v>
      </c>
      <c r="K975" s="67">
        <v>0.27861545421183098</v>
      </c>
      <c r="L975" s="8"/>
    </row>
    <row r="976" spans="2:12" x14ac:dyDescent="0.35">
      <c r="B976" s="71">
        <v>975</v>
      </c>
      <c r="C976" s="24" t="s">
        <v>986</v>
      </c>
      <c r="D976" s="1">
        <v>200</v>
      </c>
      <c r="E976" s="1">
        <v>5</v>
      </c>
      <c r="F976" s="1">
        <v>30</v>
      </c>
      <c r="G976" s="14">
        <v>2</v>
      </c>
      <c r="H976" s="4">
        <v>1992</v>
      </c>
      <c r="I976" s="1">
        <v>1992</v>
      </c>
      <c r="J976" s="30">
        <v>0</v>
      </c>
      <c r="K976" s="67">
        <v>0.47509965486824501</v>
      </c>
      <c r="L976" s="8"/>
    </row>
    <row r="977" spans="2:15" x14ac:dyDescent="0.35">
      <c r="B977" s="71">
        <v>976</v>
      </c>
      <c r="C977" s="24" t="s">
        <v>987</v>
      </c>
      <c r="D977" s="1">
        <v>200</v>
      </c>
      <c r="E977" s="1">
        <v>5</v>
      </c>
      <c r="F977" s="1">
        <v>30</v>
      </c>
      <c r="G977" s="14">
        <v>2</v>
      </c>
      <c r="H977" s="4">
        <v>2117</v>
      </c>
      <c r="I977" s="1">
        <v>2117</v>
      </c>
      <c r="J977" s="30">
        <v>0</v>
      </c>
      <c r="K977" s="67">
        <v>0.369802160188555</v>
      </c>
      <c r="L977" s="8"/>
    </row>
    <row r="978" spans="2:15" x14ac:dyDescent="0.35">
      <c r="B978" s="71">
        <v>977</v>
      </c>
      <c r="C978" s="24" t="s">
        <v>988</v>
      </c>
      <c r="D978" s="1">
        <v>200</v>
      </c>
      <c r="E978" s="1">
        <v>5</v>
      </c>
      <c r="F978" s="1">
        <v>30</v>
      </c>
      <c r="G978" s="14">
        <v>2</v>
      </c>
      <c r="H978" s="4">
        <v>2005</v>
      </c>
      <c r="I978" s="1">
        <v>2005</v>
      </c>
      <c r="J978" s="30">
        <v>0</v>
      </c>
      <c r="K978" s="67">
        <v>0.192685035988688</v>
      </c>
      <c r="L978" s="8"/>
    </row>
    <row r="979" spans="2:15" x14ac:dyDescent="0.35">
      <c r="B979" s="71">
        <v>978</v>
      </c>
      <c r="C979" s="24" t="s">
        <v>989</v>
      </c>
      <c r="D979" s="1">
        <v>200</v>
      </c>
      <c r="E979" s="1">
        <v>5</v>
      </c>
      <c r="F979" s="1">
        <v>30</v>
      </c>
      <c r="G979" s="14">
        <v>2</v>
      </c>
      <c r="H979" s="4">
        <v>2238</v>
      </c>
      <c r="I979" s="1">
        <v>2238</v>
      </c>
      <c r="J979" s="30">
        <v>0</v>
      </c>
      <c r="K979" s="67">
        <v>0.296288156881928</v>
      </c>
      <c r="L979" s="8"/>
    </row>
    <row r="980" spans="2:15" x14ac:dyDescent="0.35">
      <c r="B980" s="71">
        <v>979</v>
      </c>
      <c r="C980" s="24" t="s">
        <v>990</v>
      </c>
      <c r="D980" s="1">
        <v>200</v>
      </c>
      <c r="E980" s="1">
        <v>5</v>
      </c>
      <c r="F980" s="1">
        <v>30</v>
      </c>
      <c r="G980" s="14">
        <v>2</v>
      </c>
      <c r="H980" s="4">
        <v>2083</v>
      </c>
      <c r="I980" s="1">
        <v>2083</v>
      </c>
      <c r="J980" s="30">
        <v>0</v>
      </c>
      <c r="K980" s="67">
        <v>0.275285303592681</v>
      </c>
      <c r="L980" s="8"/>
    </row>
    <row r="981" spans="2:15" x14ac:dyDescent="0.35">
      <c r="B981" s="71">
        <v>980</v>
      </c>
      <c r="C981" s="24" t="s">
        <v>991</v>
      </c>
      <c r="D981" s="1">
        <v>200</v>
      </c>
      <c r="E981" s="1">
        <v>5</v>
      </c>
      <c r="F981" s="1">
        <v>30</v>
      </c>
      <c r="G981" s="14">
        <v>2</v>
      </c>
      <c r="H981" s="4">
        <v>2098</v>
      </c>
      <c r="I981" s="1">
        <v>2098</v>
      </c>
      <c r="J981" s="30">
        <v>0</v>
      </c>
      <c r="K981" s="67">
        <v>0.20603620074689299</v>
      </c>
      <c r="L981" s="8"/>
    </row>
    <row r="982" spans="2:15" x14ac:dyDescent="0.35">
      <c r="B982" s="71">
        <v>981</v>
      </c>
      <c r="C982" s="24" t="s">
        <v>992</v>
      </c>
      <c r="D982" s="1">
        <v>200</v>
      </c>
      <c r="E982" s="1">
        <v>5</v>
      </c>
      <c r="F982" s="1">
        <v>30</v>
      </c>
      <c r="G982" s="14">
        <v>4</v>
      </c>
      <c r="H982" s="4">
        <v>2626</v>
      </c>
      <c r="I982" s="1">
        <v>2626</v>
      </c>
      <c r="J982" s="30">
        <v>0</v>
      </c>
      <c r="K982" s="67">
        <v>0.44962773658335198</v>
      </c>
      <c r="L982" s="8"/>
    </row>
    <row r="983" spans="2:15" x14ac:dyDescent="0.35">
      <c r="B983" s="71">
        <v>982</v>
      </c>
      <c r="C983" s="24" t="s">
        <v>993</v>
      </c>
      <c r="D983" s="1">
        <v>200</v>
      </c>
      <c r="E983" s="1">
        <v>5</v>
      </c>
      <c r="F983" s="1">
        <v>30</v>
      </c>
      <c r="G983" s="14">
        <v>4</v>
      </c>
      <c r="H983" s="4">
        <v>2560</v>
      </c>
      <c r="I983" s="1">
        <v>2560</v>
      </c>
      <c r="J983" s="30">
        <v>0</v>
      </c>
      <c r="K983" s="67">
        <v>0.29873627983033602</v>
      </c>
      <c r="L983" s="8"/>
    </row>
    <row r="984" spans="2:15" x14ac:dyDescent="0.35">
      <c r="B984" s="71">
        <v>983</v>
      </c>
      <c r="C984" s="24" t="s">
        <v>994</v>
      </c>
      <c r="D984" s="1">
        <v>200</v>
      </c>
      <c r="E984" s="1">
        <v>5</v>
      </c>
      <c r="F984" s="1">
        <v>30</v>
      </c>
      <c r="G984" s="14">
        <v>4</v>
      </c>
      <c r="H984" s="4">
        <v>2480</v>
      </c>
      <c r="I984" s="1">
        <v>2480</v>
      </c>
      <c r="J984" s="30">
        <v>0</v>
      </c>
      <c r="K984" s="67">
        <v>0.26105799339711599</v>
      </c>
      <c r="L984" s="8"/>
    </row>
    <row r="985" spans="2:15" x14ac:dyDescent="0.35">
      <c r="B985" s="71">
        <v>984</v>
      </c>
      <c r="C985" s="24" t="s">
        <v>995</v>
      </c>
      <c r="D985" s="1">
        <v>200</v>
      </c>
      <c r="E985" s="1">
        <v>5</v>
      </c>
      <c r="F985" s="1">
        <v>30</v>
      </c>
      <c r="G985" s="14">
        <v>4</v>
      </c>
      <c r="H985" s="4">
        <v>2769</v>
      </c>
      <c r="I985" s="1">
        <v>2769</v>
      </c>
      <c r="J985" s="30">
        <v>0</v>
      </c>
      <c r="K985" s="67">
        <v>0.399711748585104</v>
      </c>
      <c r="L985" s="8"/>
    </row>
    <row r="986" spans="2:15" x14ac:dyDescent="0.35">
      <c r="B986" s="71">
        <v>985</v>
      </c>
      <c r="C986" s="24" t="s">
        <v>996</v>
      </c>
      <c r="D986" s="1">
        <v>200</v>
      </c>
      <c r="E986" s="1">
        <v>5</v>
      </c>
      <c r="F986" s="1">
        <v>30</v>
      </c>
      <c r="G986" s="14">
        <v>4</v>
      </c>
      <c r="H986" s="4">
        <v>2424</v>
      </c>
      <c r="I986" s="1">
        <v>2424</v>
      </c>
      <c r="J986" s="30">
        <v>0</v>
      </c>
      <c r="K986" s="67">
        <v>0.27435571327805502</v>
      </c>
      <c r="L986" s="8"/>
    </row>
    <row r="987" spans="2:15" ht="15" thickBot="1" x14ac:dyDescent="0.4">
      <c r="B987" s="71">
        <v>986</v>
      </c>
      <c r="C987" s="24" t="s">
        <v>997</v>
      </c>
      <c r="D987" s="1">
        <v>200</v>
      </c>
      <c r="E987" s="1">
        <v>5</v>
      </c>
      <c r="F987" s="1">
        <v>30</v>
      </c>
      <c r="G987" s="14">
        <v>4</v>
      </c>
      <c r="H987" s="4">
        <v>2669</v>
      </c>
      <c r="I987" s="1">
        <v>2669</v>
      </c>
      <c r="J987" s="30">
        <v>0</v>
      </c>
      <c r="K987" s="67">
        <v>0.25190624967217401</v>
      </c>
      <c r="L987" s="8"/>
    </row>
    <row r="988" spans="2:15" ht="16" thickBot="1" x14ac:dyDescent="0.4">
      <c r="B988" s="71">
        <v>987</v>
      </c>
      <c r="C988" s="24" t="s">
        <v>998</v>
      </c>
      <c r="D988" s="1">
        <v>200</v>
      </c>
      <c r="E988" s="1">
        <v>5</v>
      </c>
      <c r="F988" s="1">
        <v>30</v>
      </c>
      <c r="G988" s="14">
        <v>4</v>
      </c>
      <c r="H988" s="4">
        <v>2413</v>
      </c>
      <c r="I988" s="1">
        <v>2413</v>
      </c>
      <c r="J988" s="30">
        <v>0</v>
      </c>
      <c r="K988" s="67">
        <v>0.19865589961409499</v>
      </c>
      <c r="L988" s="8"/>
      <c r="M988" s="17" t="s">
        <v>191</v>
      </c>
      <c r="N988" s="18" t="s">
        <v>192</v>
      </c>
      <c r="O988" s="20" t="s">
        <v>193</v>
      </c>
    </row>
    <row r="989" spans="2:15" ht="19" thickBot="1" x14ac:dyDescent="0.5">
      <c r="B989" s="71">
        <v>988</v>
      </c>
      <c r="C989" s="24" t="s">
        <v>999</v>
      </c>
      <c r="D989" s="1">
        <v>200</v>
      </c>
      <c r="E989" s="1">
        <v>5</v>
      </c>
      <c r="F989" s="1">
        <v>30</v>
      </c>
      <c r="G989" s="14">
        <v>4</v>
      </c>
      <c r="H989" s="4">
        <v>2646</v>
      </c>
      <c r="I989" s="1">
        <v>2646</v>
      </c>
      <c r="J989" s="30">
        <v>0</v>
      </c>
      <c r="K989" s="67">
        <v>0.20646919496357399</v>
      </c>
      <c r="L989" s="8"/>
      <c r="M989" s="7">
        <f>COUNTIF(J902:J991,"=0")</f>
        <v>90</v>
      </c>
      <c r="N989" s="29">
        <f>AVERAGE(J902:J991)</f>
        <v>0</v>
      </c>
      <c r="O989" s="111">
        <f>AVERAGE(K902:K991)</f>
        <v>0.29451376429448484</v>
      </c>
    </row>
    <row r="990" spans="2:15" ht="19" thickBot="1" x14ac:dyDescent="0.5">
      <c r="B990" s="71">
        <v>989</v>
      </c>
      <c r="C990" s="24" t="s">
        <v>1000</v>
      </c>
      <c r="D990" s="1">
        <v>200</v>
      </c>
      <c r="E990" s="1">
        <v>5</v>
      </c>
      <c r="F990" s="1">
        <v>30</v>
      </c>
      <c r="G990" s="14">
        <v>4</v>
      </c>
      <c r="H990" s="4">
        <v>2551</v>
      </c>
      <c r="I990" s="1">
        <v>2551</v>
      </c>
      <c r="J990" s="30">
        <v>0</v>
      </c>
      <c r="K990" s="67">
        <v>0.31244497559964601</v>
      </c>
      <c r="L990" s="8"/>
      <c r="M990" s="7"/>
      <c r="N990" s="29" t="e">
        <f>AVERAGEIF(J902:J991,"&gt;0")</f>
        <v>#DIV/0!</v>
      </c>
      <c r="O990" s="112">
        <f>AVERAGEIF(J902:J991,"=0",K902:K991)</f>
        <v>0.29451376429448484</v>
      </c>
    </row>
    <row r="991" spans="2:15" ht="19" thickBot="1" x14ac:dyDescent="0.5">
      <c r="B991" s="71">
        <v>990</v>
      </c>
      <c r="C991" s="25" t="s">
        <v>1001</v>
      </c>
      <c r="D991" s="15">
        <v>200</v>
      </c>
      <c r="E991" s="15">
        <v>5</v>
      </c>
      <c r="F991" s="15">
        <v>30</v>
      </c>
      <c r="G991" s="16">
        <v>4</v>
      </c>
      <c r="H991" s="6">
        <v>2590</v>
      </c>
      <c r="I991" s="15">
        <v>2590</v>
      </c>
      <c r="J991" s="57">
        <v>0</v>
      </c>
      <c r="K991" s="68">
        <v>0.226481707766652</v>
      </c>
      <c r="L991" s="8"/>
      <c r="M991" s="92" t="s">
        <v>197</v>
      </c>
      <c r="N991" s="93">
        <f>MAX(J902:J991)</f>
        <v>0</v>
      </c>
      <c r="O991" s="113"/>
    </row>
    <row r="992" spans="2:15" x14ac:dyDescent="0.35">
      <c r="B992" s="71">
        <v>991</v>
      </c>
      <c r="C992" s="24" t="s">
        <v>1002</v>
      </c>
      <c r="D992" s="1">
        <v>200</v>
      </c>
      <c r="E992" s="1">
        <v>10</v>
      </c>
      <c r="F992" s="1">
        <v>10</v>
      </c>
      <c r="G992" s="14">
        <v>1</v>
      </c>
      <c r="H992" s="5">
        <v>378</v>
      </c>
      <c r="I992" s="12">
        <v>378</v>
      </c>
      <c r="J992" s="58">
        <v>0</v>
      </c>
      <c r="K992" s="66">
        <v>0.449405908584594</v>
      </c>
      <c r="L992" s="8"/>
    </row>
    <row r="993" spans="2:12" x14ac:dyDescent="0.35">
      <c r="B993" s="71">
        <v>992</v>
      </c>
      <c r="C993" s="24" t="s">
        <v>1003</v>
      </c>
      <c r="D993" s="1">
        <v>200</v>
      </c>
      <c r="E993" s="1">
        <v>10</v>
      </c>
      <c r="F993" s="1">
        <v>10</v>
      </c>
      <c r="G993" s="14">
        <v>1</v>
      </c>
      <c r="H993" s="4">
        <v>334</v>
      </c>
      <c r="I993" s="1">
        <v>334</v>
      </c>
      <c r="J993" s="30">
        <v>0</v>
      </c>
      <c r="K993" s="67">
        <v>0.39826915226876702</v>
      </c>
      <c r="L993" s="8"/>
    </row>
    <row r="994" spans="2:12" x14ac:dyDescent="0.35">
      <c r="B994" s="71">
        <v>993</v>
      </c>
      <c r="C994" s="24" t="s">
        <v>1004</v>
      </c>
      <c r="D994" s="1">
        <v>200</v>
      </c>
      <c r="E994" s="1">
        <v>10</v>
      </c>
      <c r="F994" s="1">
        <v>10</v>
      </c>
      <c r="G994" s="14">
        <v>1</v>
      </c>
      <c r="H994" s="4">
        <v>355</v>
      </c>
      <c r="I994" s="1">
        <v>355</v>
      </c>
      <c r="J994" s="30">
        <v>0</v>
      </c>
      <c r="K994" s="67">
        <v>0.45242829993367101</v>
      </c>
      <c r="L994" s="8"/>
    </row>
    <row r="995" spans="2:12" x14ac:dyDescent="0.35">
      <c r="B995" s="71">
        <v>994</v>
      </c>
      <c r="C995" s="24" t="s">
        <v>1005</v>
      </c>
      <c r="D995" s="1">
        <v>200</v>
      </c>
      <c r="E995" s="1">
        <v>10</v>
      </c>
      <c r="F995" s="1">
        <v>10</v>
      </c>
      <c r="G995" s="14">
        <v>1</v>
      </c>
      <c r="H995" s="4">
        <v>354</v>
      </c>
      <c r="I995" s="1">
        <v>354</v>
      </c>
      <c r="J995" s="30">
        <v>0</v>
      </c>
      <c r="K995" s="67">
        <v>0.39214208908379</v>
      </c>
      <c r="L995" s="8"/>
    </row>
    <row r="996" spans="2:12" x14ac:dyDescent="0.35">
      <c r="B996" s="71">
        <v>995</v>
      </c>
      <c r="C996" s="24" t="s">
        <v>1006</v>
      </c>
      <c r="D996" s="1">
        <v>200</v>
      </c>
      <c r="E996" s="1">
        <v>10</v>
      </c>
      <c r="F996" s="1">
        <v>10</v>
      </c>
      <c r="G996" s="14">
        <v>1</v>
      </c>
      <c r="H996" s="4">
        <v>362</v>
      </c>
      <c r="I996" s="1">
        <v>362</v>
      </c>
      <c r="J996" s="30">
        <v>0</v>
      </c>
      <c r="K996" s="67">
        <v>0.40235272422432899</v>
      </c>
      <c r="L996" s="8"/>
    </row>
    <row r="997" spans="2:12" x14ac:dyDescent="0.35">
      <c r="B997" s="71">
        <v>996</v>
      </c>
      <c r="C997" s="24" t="s">
        <v>1007</v>
      </c>
      <c r="D997" s="1">
        <v>200</v>
      </c>
      <c r="E997" s="1">
        <v>10</v>
      </c>
      <c r="F997" s="1">
        <v>10</v>
      </c>
      <c r="G997" s="14">
        <v>1</v>
      </c>
      <c r="H997" s="4">
        <v>338</v>
      </c>
      <c r="I997" s="1">
        <v>338</v>
      </c>
      <c r="J997" s="30">
        <v>0</v>
      </c>
      <c r="K997" s="67">
        <v>0.50570880807936103</v>
      </c>
      <c r="L997" s="8"/>
    </row>
    <row r="998" spans="2:12" x14ac:dyDescent="0.35">
      <c r="B998" s="71">
        <v>997</v>
      </c>
      <c r="C998" s="24" t="s">
        <v>1008</v>
      </c>
      <c r="D998" s="1">
        <v>200</v>
      </c>
      <c r="E998" s="1">
        <v>10</v>
      </c>
      <c r="F998" s="1">
        <v>10</v>
      </c>
      <c r="G998" s="14">
        <v>1</v>
      </c>
      <c r="H998" s="4">
        <v>344</v>
      </c>
      <c r="I998" s="1">
        <v>344</v>
      </c>
      <c r="J998" s="30">
        <v>0</v>
      </c>
      <c r="K998" s="67">
        <v>0.52690766379237097</v>
      </c>
      <c r="L998" s="8"/>
    </row>
    <row r="999" spans="2:12" x14ac:dyDescent="0.35">
      <c r="B999" s="71">
        <v>998</v>
      </c>
      <c r="C999" s="24" t="s">
        <v>1009</v>
      </c>
      <c r="D999" s="1">
        <v>200</v>
      </c>
      <c r="E999" s="1">
        <v>10</v>
      </c>
      <c r="F999" s="1">
        <v>10</v>
      </c>
      <c r="G999" s="14">
        <v>1</v>
      </c>
      <c r="H999" s="4">
        <v>342</v>
      </c>
      <c r="I999" s="1">
        <v>342</v>
      </c>
      <c r="J999" s="30">
        <v>0</v>
      </c>
      <c r="K999" s="67">
        <v>0.469681035727262</v>
      </c>
      <c r="L999" s="8"/>
    </row>
    <row r="1000" spans="2:12" x14ac:dyDescent="0.35">
      <c r="B1000" s="71">
        <v>999</v>
      </c>
      <c r="C1000" s="24" t="s">
        <v>1010</v>
      </c>
      <c r="D1000" s="1">
        <v>200</v>
      </c>
      <c r="E1000" s="1">
        <v>10</v>
      </c>
      <c r="F1000" s="1">
        <v>10</v>
      </c>
      <c r="G1000" s="14">
        <v>1</v>
      </c>
      <c r="H1000" s="4">
        <v>358</v>
      </c>
      <c r="I1000" s="1">
        <v>358</v>
      </c>
      <c r="J1000" s="30">
        <v>0</v>
      </c>
      <c r="K1000" s="67">
        <v>0.450895750895142</v>
      </c>
      <c r="L1000" s="8"/>
    </row>
    <row r="1001" spans="2:12" x14ac:dyDescent="0.35">
      <c r="B1001" s="71">
        <v>1000</v>
      </c>
      <c r="C1001" s="24" t="s">
        <v>1011</v>
      </c>
      <c r="D1001" s="1">
        <v>200</v>
      </c>
      <c r="E1001" s="1">
        <v>10</v>
      </c>
      <c r="F1001" s="1">
        <v>10</v>
      </c>
      <c r="G1001" s="14">
        <v>1</v>
      </c>
      <c r="H1001" s="4">
        <v>370</v>
      </c>
      <c r="I1001" s="1">
        <v>370</v>
      </c>
      <c r="J1001" s="30">
        <v>0</v>
      </c>
      <c r="K1001" s="67">
        <v>0.361772244796156</v>
      </c>
      <c r="L1001" s="8"/>
    </row>
    <row r="1002" spans="2:12" x14ac:dyDescent="0.35">
      <c r="B1002" s="71">
        <v>1001</v>
      </c>
      <c r="C1002" s="24" t="s">
        <v>1012</v>
      </c>
      <c r="D1002" s="1">
        <v>200</v>
      </c>
      <c r="E1002" s="1">
        <v>10</v>
      </c>
      <c r="F1002" s="1">
        <v>10</v>
      </c>
      <c r="G1002" s="14">
        <v>2</v>
      </c>
      <c r="H1002" s="4">
        <v>516</v>
      </c>
      <c r="I1002" s="1">
        <v>516</v>
      </c>
      <c r="J1002" s="30">
        <v>0</v>
      </c>
      <c r="K1002" s="67">
        <v>0.52309618517756395</v>
      </c>
      <c r="L1002" s="8"/>
    </row>
    <row r="1003" spans="2:12" x14ac:dyDescent="0.35">
      <c r="B1003" s="71">
        <v>1002</v>
      </c>
      <c r="C1003" s="24" t="s">
        <v>1013</v>
      </c>
      <c r="D1003" s="1">
        <v>200</v>
      </c>
      <c r="E1003" s="1">
        <v>10</v>
      </c>
      <c r="F1003" s="1">
        <v>10</v>
      </c>
      <c r="G1003" s="14">
        <v>2</v>
      </c>
      <c r="H1003" s="4">
        <v>490</v>
      </c>
      <c r="I1003" s="1">
        <v>490</v>
      </c>
      <c r="J1003" s="30">
        <v>0</v>
      </c>
      <c r="K1003" s="67">
        <v>0.53098501637577999</v>
      </c>
      <c r="L1003" s="8"/>
    </row>
    <row r="1004" spans="2:12" x14ac:dyDescent="0.35">
      <c r="B1004" s="71">
        <v>1003</v>
      </c>
      <c r="C1004" s="24" t="s">
        <v>1014</v>
      </c>
      <c r="D1004" s="1">
        <v>200</v>
      </c>
      <c r="E1004" s="1">
        <v>10</v>
      </c>
      <c r="F1004" s="1">
        <v>10</v>
      </c>
      <c r="G1004" s="14">
        <v>2</v>
      </c>
      <c r="H1004" s="4">
        <v>499</v>
      </c>
      <c r="I1004" s="1">
        <v>499</v>
      </c>
      <c r="J1004" s="30">
        <v>0</v>
      </c>
      <c r="K1004" s="67">
        <v>0.55473347753286295</v>
      </c>
      <c r="L1004" s="8"/>
    </row>
    <row r="1005" spans="2:12" x14ac:dyDescent="0.35">
      <c r="B1005" s="71">
        <v>1004</v>
      </c>
      <c r="C1005" s="24" t="s">
        <v>1015</v>
      </c>
      <c r="D1005" s="1">
        <v>200</v>
      </c>
      <c r="E1005" s="1">
        <v>10</v>
      </c>
      <c r="F1005" s="1">
        <v>10</v>
      </c>
      <c r="G1005" s="14">
        <v>2</v>
      </c>
      <c r="H1005" s="4">
        <v>510</v>
      </c>
      <c r="I1005" s="1">
        <v>510</v>
      </c>
      <c r="J1005" s="30">
        <v>0</v>
      </c>
      <c r="K1005" s="67">
        <v>0.36917681992053902</v>
      </c>
      <c r="L1005" s="8"/>
    </row>
    <row r="1006" spans="2:12" x14ac:dyDescent="0.35">
      <c r="B1006" s="71">
        <v>1005</v>
      </c>
      <c r="C1006" s="24" t="s">
        <v>1016</v>
      </c>
      <c r="D1006" s="1">
        <v>200</v>
      </c>
      <c r="E1006" s="1">
        <v>10</v>
      </c>
      <c r="F1006" s="1">
        <v>10</v>
      </c>
      <c r="G1006" s="14">
        <v>2</v>
      </c>
      <c r="H1006" s="4">
        <v>524</v>
      </c>
      <c r="I1006" s="1">
        <v>524</v>
      </c>
      <c r="J1006" s="30">
        <v>0</v>
      </c>
      <c r="K1006" s="67">
        <v>0.42258656211197299</v>
      </c>
      <c r="L1006" s="8"/>
    </row>
    <row r="1007" spans="2:12" x14ac:dyDescent="0.35">
      <c r="B1007" s="71">
        <v>1006</v>
      </c>
      <c r="C1007" s="24" t="s">
        <v>1017</v>
      </c>
      <c r="D1007" s="1">
        <v>200</v>
      </c>
      <c r="E1007" s="1">
        <v>10</v>
      </c>
      <c r="F1007" s="1">
        <v>10</v>
      </c>
      <c r="G1007" s="14">
        <v>2</v>
      </c>
      <c r="H1007" s="4">
        <v>494</v>
      </c>
      <c r="I1007" s="1">
        <v>494</v>
      </c>
      <c r="J1007" s="30">
        <v>0</v>
      </c>
      <c r="K1007" s="67">
        <v>0.67211509868502595</v>
      </c>
      <c r="L1007" s="8"/>
    </row>
    <row r="1008" spans="2:12" x14ac:dyDescent="0.35">
      <c r="B1008" s="71">
        <v>1007</v>
      </c>
      <c r="C1008" s="24" t="s">
        <v>1018</v>
      </c>
      <c r="D1008" s="1">
        <v>200</v>
      </c>
      <c r="E1008" s="1">
        <v>10</v>
      </c>
      <c r="F1008" s="1">
        <v>10</v>
      </c>
      <c r="G1008" s="14">
        <v>2</v>
      </c>
      <c r="H1008" s="4">
        <v>488</v>
      </c>
      <c r="I1008" s="1">
        <v>488</v>
      </c>
      <c r="J1008" s="30">
        <v>0</v>
      </c>
      <c r="K1008" s="67">
        <v>0.58834731392562301</v>
      </c>
      <c r="L1008" s="8"/>
    </row>
    <row r="1009" spans="2:12" x14ac:dyDescent="0.35">
      <c r="B1009" s="71">
        <v>1008</v>
      </c>
      <c r="C1009" s="24" t="s">
        <v>1019</v>
      </c>
      <c r="D1009" s="1">
        <v>200</v>
      </c>
      <c r="E1009" s="1">
        <v>10</v>
      </c>
      <c r="F1009" s="1">
        <v>10</v>
      </c>
      <c r="G1009" s="14">
        <v>2</v>
      </c>
      <c r="H1009" s="4">
        <v>486</v>
      </c>
      <c r="I1009" s="1">
        <v>486</v>
      </c>
      <c r="J1009" s="30">
        <v>0</v>
      </c>
      <c r="K1009" s="67">
        <v>0.39699107408523499</v>
      </c>
      <c r="L1009" s="8"/>
    </row>
    <row r="1010" spans="2:12" x14ac:dyDescent="0.35">
      <c r="B1010" s="71">
        <v>1009</v>
      </c>
      <c r="C1010" s="24" t="s">
        <v>1020</v>
      </c>
      <c r="D1010" s="1">
        <v>200</v>
      </c>
      <c r="E1010" s="1">
        <v>10</v>
      </c>
      <c r="F1010" s="1">
        <v>10</v>
      </c>
      <c r="G1010" s="14">
        <v>2</v>
      </c>
      <c r="H1010" s="4">
        <v>484</v>
      </c>
      <c r="I1010" s="1">
        <v>484</v>
      </c>
      <c r="J1010" s="30">
        <v>0</v>
      </c>
      <c r="K1010" s="67">
        <v>0.47094498388469203</v>
      </c>
      <c r="L1010" s="8"/>
    </row>
    <row r="1011" spans="2:12" x14ac:dyDescent="0.35">
      <c r="B1011" s="71">
        <v>1010</v>
      </c>
      <c r="C1011" s="24" t="s">
        <v>1021</v>
      </c>
      <c r="D1011" s="1">
        <v>200</v>
      </c>
      <c r="E1011" s="1">
        <v>10</v>
      </c>
      <c r="F1011" s="1">
        <v>10</v>
      </c>
      <c r="G1011" s="14">
        <v>2</v>
      </c>
      <c r="H1011" s="4">
        <v>532</v>
      </c>
      <c r="I1011" s="1">
        <v>532</v>
      </c>
      <c r="J1011" s="30">
        <v>0</v>
      </c>
      <c r="K1011" s="67">
        <v>0.37856986001133902</v>
      </c>
      <c r="L1011" s="8"/>
    </row>
    <row r="1012" spans="2:12" x14ac:dyDescent="0.35">
      <c r="B1012" s="71">
        <v>1011</v>
      </c>
      <c r="C1012" s="24" t="s">
        <v>1022</v>
      </c>
      <c r="D1012" s="1">
        <v>200</v>
      </c>
      <c r="E1012" s="1">
        <v>10</v>
      </c>
      <c r="F1012" s="1">
        <v>10</v>
      </c>
      <c r="G1012" s="14">
        <v>4</v>
      </c>
      <c r="H1012" s="4">
        <v>756</v>
      </c>
      <c r="I1012" s="1">
        <v>756</v>
      </c>
      <c r="J1012" s="30">
        <v>0</v>
      </c>
      <c r="K1012" s="67">
        <v>0.49644624069332999</v>
      </c>
      <c r="L1012" s="8"/>
    </row>
    <row r="1013" spans="2:12" x14ac:dyDescent="0.35">
      <c r="B1013" s="71">
        <v>1012</v>
      </c>
      <c r="C1013" s="24" t="s">
        <v>1023</v>
      </c>
      <c r="D1013" s="1">
        <v>200</v>
      </c>
      <c r="E1013" s="1">
        <v>10</v>
      </c>
      <c r="F1013" s="1">
        <v>10</v>
      </c>
      <c r="G1013" s="14">
        <v>4</v>
      </c>
      <c r="H1013" s="4">
        <v>742</v>
      </c>
      <c r="I1013" s="1">
        <v>742</v>
      </c>
      <c r="J1013" s="30">
        <v>0</v>
      </c>
      <c r="K1013" s="67">
        <v>0.56631132401525897</v>
      </c>
      <c r="L1013" s="8"/>
    </row>
    <row r="1014" spans="2:12" x14ac:dyDescent="0.35">
      <c r="B1014" s="71">
        <v>1013</v>
      </c>
      <c r="C1014" s="24" t="s">
        <v>1024</v>
      </c>
      <c r="D1014" s="1">
        <v>200</v>
      </c>
      <c r="E1014" s="1">
        <v>10</v>
      </c>
      <c r="F1014" s="1">
        <v>10</v>
      </c>
      <c r="G1014" s="14">
        <v>4</v>
      </c>
      <c r="H1014" s="4">
        <v>757</v>
      </c>
      <c r="I1014" s="1">
        <v>757</v>
      </c>
      <c r="J1014" s="30">
        <v>0</v>
      </c>
      <c r="K1014" s="67">
        <v>0.52826582267880395</v>
      </c>
      <c r="L1014" s="8"/>
    </row>
    <row r="1015" spans="2:12" x14ac:dyDescent="0.35">
      <c r="B1015" s="71">
        <v>1014</v>
      </c>
      <c r="C1015" s="24" t="s">
        <v>1025</v>
      </c>
      <c r="D1015" s="1">
        <v>200</v>
      </c>
      <c r="E1015" s="1">
        <v>10</v>
      </c>
      <c r="F1015" s="1">
        <v>10</v>
      </c>
      <c r="G1015" s="14">
        <v>4</v>
      </c>
      <c r="H1015" s="4">
        <v>738</v>
      </c>
      <c r="I1015" s="1">
        <v>738</v>
      </c>
      <c r="J1015" s="30">
        <v>0</v>
      </c>
      <c r="K1015" s="67">
        <v>0.43722509965300499</v>
      </c>
      <c r="L1015" s="8"/>
    </row>
    <row r="1016" spans="2:12" x14ac:dyDescent="0.35">
      <c r="B1016" s="71">
        <v>1015</v>
      </c>
      <c r="C1016" s="24" t="s">
        <v>1026</v>
      </c>
      <c r="D1016" s="1">
        <v>200</v>
      </c>
      <c r="E1016" s="1">
        <v>10</v>
      </c>
      <c r="F1016" s="1">
        <v>10</v>
      </c>
      <c r="G1016" s="14">
        <v>4</v>
      </c>
      <c r="H1016" s="4">
        <v>758</v>
      </c>
      <c r="I1016" s="1">
        <v>758</v>
      </c>
      <c r="J1016" s="30">
        <v>0</v>
      </c>
      <c r="K1016" s="67">
        <v>0.41369736008345998</v>
      </c>
      <c r="L1016" s="8"/>
    </row>
    <row r="1017" spans="2:12" x14ac:dyDescent="0.35">
      <c r="B1017" s="71">
        <v>1016</v>
      </c>
      <c r="C1017" s="24" t="s">
        <v>1027</v>
      </c>
      <c r="D1017" s="1">
        <v>200</v>
      </c>
      <c r="E1017" s="1">
        <v>10</v>
      </c>
      <c r="F1017" s="1">
        <v>10</v>
      </c>
      <c r="G1017" s="14">
        <v>4</v>
      </c>
      <c r="H1017" s="4">
        <v>752</v>
      </c>
      <c r="I1017" s="1">
        <v>752</v>
      </c>
      <c r="J1017" s="30">
        <v>0</v>
      </c>
      <c r="K1017" s="67">
        <v>0.79570295661687795</v>
      </c>
      <c r="L1017" s="8"/>
    </row>
    <row r="1018" spans="2:12" x14ac:dyDescent="0.35">
      <c r="B1018" s="71">
        <v>1017</v>
      </c>
      <c r="C1018" s="24" t="s">
        <v>1028</v>
      </c>
      <c r="D1018" s="1">
        <v>200</v>
      </c>
      <c r="E1018" s="1">
        <v>10</v>
      </c>
      <c r="F1018" s="1">
        <v>10</v>
      </c>
      <c r="G1018" s="14">
        <v>4</v>
      </c>
      <c r="H1018" s="4">
        <v>716</v>
      </c>
      <c r="I1018" s="1">
        <v>716</v>
      </c>
      <c r="J1018" s="30">
        <v>0</v>
      </c>
      <c r="K1018" s="67">
        <v>0.44061259925365398</v>
      </c>
      <c r="L1018" s="8"/>
    </row>
    <row r="1019" spans="2:12" x14ac:dyDescent="0.35">
      <c r="B1019" s="71">
        <v>1018</v>
      </c>
      <c r="C1019" s="24" t="s">
        <v>1029</v>
      </c>
      <c r="D1019" s="1">
        <v>200</v>
      </c>
      <c r="E1019" s="1">
        <v>10</v>
      </c>
      <c r="F1019" s="1">
        <v>10</v>
      </c>
      <c r="G1019" s="14">
        <v>4</v>
      </c>
      <c r="H1019" s="4">
        <v>726</v>
      </c>
      <c r="I1019" s="1">
        <v>726</v>
      </c>
      <c r="J1019" s="30">
        <v>0</v>
      </c>
      <c r="K1019" s="67">
        <v>0.49997839331626798</v>
      </c>
      <c r="L1019" s="8"/>
    </row>
    <row r="1020" spans="2:12" x14ac:dyDescent="0.35">
      <c r="B1020" s="71">
        <v>1019</v>
      </c>
      <c r="C1020" s="24" t="s">
        <v>1030</v>
      </c>
      <c r="D1020" s="1">
        <v>200</v>
      </c>
      <c r="E1020" s="1">
        <v>10</v>
      </c>
      <c r="F1020" s="1">
        <v>10</v>
      </c>
      <c r="G1020" s="14">
        <v>4</v>
      </c>
      <c r="H1020" s="4">
        <v>760</v>
      </c>
      <c r="I1020" s="1">
        <v>760</v>
      </c>
      <c r="J1020" s="30">
        <v>0</v>
      </c>
      <c r="K1020" s="67">
        <v>0.60555591247975804</v>
      </c>
      <c r="L1020" s="8"/>
    </row>
    <row r="1021" spans="2:12" x14ac:dyDescent="0.35">
      <c r="B1021" s="71">
        <v>1020</v>
      </c>
      <c r="C1021" s="24" t="s">
        <v>1031</v>
      </c>
      <c r="D1021" s="1">
        <v>200</v>
      </c>
      <c r="E1021" s="1">
        <v>10</v>
      </c>
      <c r="F1021" s="1">
        <v>10</v>
      </c>
      <c r="G1021" s="14">
        <v>4</v>
      </c>
      <c r="H1021" s="4">
        <v>736</v>
      </c>
      <c r="I1021" s="1">
        <v>736</v>
      </c>
      <c r="J1021" s="30">
        <v>0</v>
      </c>
      <c r="K1021" s="67">
        <v>0.60159704461693697</v>
      </c>
      <c r="L1021" s="8"/>
    </row>
    <row r="1022" spans="2:12" x14ac:dyDescent="0.35">
      <c r="B1022" s="71">
        <v>1021</v>
      </c>
      <c r="C1022" s="24" t="s">
        <v>1032</v>
      </c>
      <c r="D1022" s="1">
        <v>200</v>
      </c>
      <c r="E1022" s="1">
        <v>10</v>
      </c>
      <c r="F1022" s="1">
        <v>20</v>
      </c>
      <c r="G1022" s="14">
        <v>1</v>
      </c>
      <c r="H1022" s="4">
        <v>572</v>
      </c>
      <c r="I1022" s="1">
        <v>572</v>
      </c>
      <c r="J1022" s="30">
        <v>0</v>
      </c>
      <c r="K1022" s="67">
        <v>0.54617985151708104</v>
      </c>
      <c r="L1022" s="8"/>
    </row>
    <row r="1023" spans="2:12" x14ac:dyDescent="0.35">
      <c r="B1023" s="71">
        <v>1022</v>
      </c>
      <c r="C1023" s="24" t="s">
        <v>1033</v>
      </c>
      <c r="D1023" s="1">
        <v>200</v>
      </c>
      <c r="E1023" s="1">
        <v>10</v>
      </c>
      <c r="F1023" s="1">
        <v>20</v>
      </c>
      <c r="G1023" s="14">
        <v>1</v>
      </c>
      <c r="H1023" s="4">
        <v>600</v>
      </c>
      <c r="I1023" s="1">
        <v>600</v>
      </c>
      <c r="J1023" s="30">
        <v>0</v>
      </c>
      <c r="K1023" s="67">
        <v>0.58356856182217598</v>
      </c>
      <c r="L1023" s="8"/>
    </row>
    <row r="1024" spans="2:12" x14ac:dyDescent="0.35">
      <c r="B1024" s="71">
        <v>1023</v>
      </c>
      <c r="C1024" s="24" t="s">
        <v>1034</v>
      </c>
      <c r="D1024" s="1">
        <v>200</v>
      </c>
      <c r="E1024" s="1">
        <v>10</v>
      </c>
      <c r="F1024" s="1">
        <v>20</v>
      </c>
      <c r="G1024" s="14">
        <v>1</v>
      </c>
      <c r="H1024" s="4">
        <v>601</v>
      </c>
      <c r="I1024" s="1">
        <v>601</v>
      </c>
      <c r="J1024" s="30">
        <v>0</v>
      </c>
      <c r="K1024" s="67">
        <v>0.63131856918334905</v>
      </c>
      <c r="L1024" s="8"/>
    </row>
    <row r="1025" spans="2:12" x14ac:dyDescent="0.35">
      <c r="B1025" s="71">
        <v>1024</v>
      </c>
      <c r="C1025" s="24" t="s">
        <v>1035</v>
      </c>
      <c r="D1025" s="1">
        <v>200</v>
      </c>
      <c r="E1025" s="1">
        <v>10</v>
      </c>
      <c r="F1025" s="1">
        <v>20</v>
      </c>
      <c r="G1025" s="14">
        <v>1</v>
      </c>
      <c r="H1025" s="4">
        <v>672</v>
      </c>
      <c r="I1025" s="1">
        <v>672</v>
      </c>
      <c r="J1025" s="30">
        <v>0</v>
      </c>
      <c r="K1025" s="67">
        <v>0.45341551303863498</v>
      </c>
      <c r="L1025" s="8"/>
    </row>
    <row r="1026" spans="2:12" x14ac:dyDescent="0.35">
      <c r="B1026" s="71">
        <v>1025</v>
      </c>
      <c r="C1026" s="24" t="s">
        <v>1036</v>
      </c>
      <c r="D1026" s="1">
        <v>200</v>
      </c>
      <c r="E1026" s="1">
        <v>10</v>
      </c>
      <c r="F1026" s="1">
        <v>20</v>
      </c>
      <c r="G1026" s="14">
        <v>1</v>
      </c>
      <c r="H1026" s="4">
        <v>595</v>
      </c>
      <c r="I1026" s="1">
        <v>595</v>
      </c>
      <c r="J1026" s="30">
        <v>0</v>
      </c>
      <c r="K1026" s="67">
        <v>0.63210338540375199</v>
      </c>
      <c r="L1026" s="8"/>
    </row>
    <row r="1027" spans="2:12" x14ac:dyDescent="0.35">
      <c r="B1027" s="71">
        <v>1026</v>
      </c>
      <c r="C1027" s="24" t="s">
        <v>1037</v>
      </c>
      <c r="D1027" s="1">
        <v>200</v>
      </c>
      <c r="E1027" s="1">
        <v>10</v>
      </c>
      <c r="F1027" s="1">
        <v>20</v>
      </c>
      <c r="G1027" s="14">
        <v>1</v>
      </c>
      <c r="H1027" s="4">
        <v>583</v>
      </c>
      <c r="I1027" s="1">
        <v>583</v>
      </c>
      <c r="J1027" s="30">
        <v>0</v>
      </c>
      <c r="K1027" s="67">
        <v>0.45486046932637603</v>
      </c>
      <c r="L1027" s="8"/>
    </row>
    <row r="1028" spans="2:12" x14ac:dyDescent="0.35">
      <c r="B1028" s="71">
        <v>1027</v>
      </c>
      <c r="C1028" s="24" t="s">
        <v>1038</v>
      </c>
      <c r="D1028" s="1">
        <v>200</v>
      </c>
      <c r="E1028" s="1">
        <v>10</v>
      </c>
      <c r="F1028" s="1">
        <v>20</v>
      </c>
      <c r="G1028" s="14">
        <v>1</v>
      </c>
      <c r="H1028" s="4">
        <v>626</v>
      </c>
      <c r="I1028" s="1">
        <v>626</v>
      </c>
      <c r="J1028" s="30">
        <v>0</v>
      </c>
      <c r="K1028" s="67">
        <v>0.69245971925556604</v>
      </c>
      <c r="L1028" s="8"/>
    </row>
    <row r="1029" spans="2:12" x14ac:dyDescent="0.35">
      <c r="B1029" s="71">
        <v>1028</v>
      </c>
      <c r="C1029" s="24" t="s">
        <v>1039</v>
      </c>
      <c r="D1029" s="1">
        <v>200</v>
      </c>
      <c r="E1029" s="1">
        <v>10</v>
      </c>
      <c r="F1029" s="1">
        <v>20</v>
      </c>
      <c r="G1029" s="14">
        <v>1</v>
      </c>
      <c r="H1029" s="4">
        <v>625</v>
      </c>
      <c r="I1029" s="1">
        <v>625</v>
      </c>
      <c r="J1029" s="30">
        <v>0</v>
      </c>
      <c r="K1029" s="67">
        <v>0.68827060237526805</v>
      </c>
      <c r="L1029" s="8"/>
    </row>
    <row r="1030" spans="2:12" x14ac:dyDescent="0.35">
      <c r="B1030" s="71">
        <v>1029</v>
      </c>
      <c r="C1030" s="24" t="s">
        <v>1040</v>
      </c>
      <c r="D1030" s="1">
        <v>200</v>
      </c>
      <c r="E1030" s="1">
        <v>10</v>
      </c>
      <c r="F1030" s="1">
        <v>20</v>
      </c>
      <c r="G1030" s="14">
        <v>1</v>
      </c>
      <c r="H1030" s="4">
        <v>608</v>
      </c>
      <c r="I1030" s="1">
        <v>608</v>
      </c>
      <c r="J1030" s="30">
        <v>0</v>
      </c>
      <c r="K1030" s="67">
        <v>0.90722921304404702</v>
      </c>
      <c r="L1030" s="8"/>
    </row>
    <row r="1031" spans="2:12" x14ac:dyDescent="0.35">
      <c r="B1031" s="71">
        <v>1030</v>
      </c>
      <c r="C1031" s="24" t="s">
        <v>1041</v>
      </c>
      <c r="D1031" s="1">
        <v>200</v>
      </c>
      <c r="E1031" s="1">
        <v>10</v>
      </c>
      <c r="F1031" s="1">
        <v>20</v>
      </c>
      <c r="G1031" s="14">
        <v>1</v>
      </c>
      <c r="H1031" s="4">
        <v>598</v>
      </c>
      <c r="I1031" s="1">
        <v>598</v>
      </c>
      <c r="J1031" s="30">
        <v>0</v>
      </c>
      <c r="K1031" s="67">
        <v>0.65853597410023201</v>
      </c>
      <c r="L1031" s="8"/>
    </row>
    <row r="1032" spans="2:12" x14ac:dyDescent="0.35">
      <c r="B1032" s="71">
        <v>1031</v>
      </c>
      <c r="C1032" s="24" t="s">
        <v>1042</v>
      </c>
      <c r="D1032" s="1">
        <v>200</v>
      </c>
      <c r="E1032" s="1">
        <v>10</v>
      </c>
      <c r="F1032" s="1">
        <v>20</v>
      </c>
      <c r="G1032" s="14">
        <v>2</v>
      </c>
      <c r="H1032" s="4">
        <v>722</v>
      </c>
      <c r="I1032" s="1">
        <v>722</v>
      </c>
      <c r="J1032" s="30">
        <v>0</v>
      </c>
      <c r="K1032" s="67">
        <v>0.48211540095508099</v>
      </c>
      <c r="L1032" s="8"/>
    </row>
    <row r="1033" spans="2:12" x14ac:dyDescent="0.35">
      <c r="B1033" s="71">
        <v>1032</v>
      </c>
      <c r="C1033" s="24" t="s">
        <v>1043</v>
      </c>
      <c r="D1033" s="1">
        <v>200</v>
      </c>
      <c r="E1033" s="1">
        <v>10</v>
      </c>
      <c r="F1033" s="1">
        <v>20</v>
      </c>
      <c r="G1033" s="14">
        <v>2</v>
      </c>
      <c r="H1033" s="4">
        <v>750</v>
      </c>
      <c r="I1033" s="1">
        <v>750</v>
      </c>
      <c r="J1033" s="30">
        <v>0</v>
      </c>
      <c r="K1033" s="67">
        <v>0.453421741724014</v>
      </c>
      <c r="L1033" s="8"/>
    </row>
    <row r="1034" spans="2:12" x14ac:dyDescent="0.35">
      <c r="B1034" s="71">
        <v>1033</v>
      </c>
      <c r="C1034" s="24" t="s">
        <v>1044</v>
      </c>
      <c r="D1034" s="1">
        <v>200</v>
      </c>
      <c r="E1034" s="1">
        <v>10</v>
      </c>
      <c r="F1034" s="1">
        <v>20</v>
      </c>
      <c r="G1034" s="14">
        <v>2</v>
      </c>
      <c r="H1034" s="4">
        <v>757</v>
      </c>
      <c r="I1034" s="1">
        <v>757</v>
      </c>
      <c r="J1034" s="30">
        <v>0</v>
      </c>
      <c r="K1034" s="67">
        <v>0.51709337159991198</v>
      </c>
      <c r="L1034" s="8"/>
    </row>
    <row r="1035" spans="2:12" x14ac:dyDescent="0.35">
      <c r="B1035" s="71">
        <v>1034</v>
      </c>
      <c r="C1035" s="24" t="s">
        <v>1045</v>
      </c>
      <c r="D1035" s="1">
        <v>200</v>
      </c>
      <c r="E1035" s="1">
        <v>10</v>
      </c>
      <c r="F1035" s="1">
        <v>20</v>
      </c>
      <c r="G1035" s="14">
        <v>2</v>
      </c>
      <c r="H1035" s="4">
        <v>804</v>
      </c>
      <c r="I1035" s="1">
        <v>804</v>
      </c>
      <c r="J1035" s="30">
        <v>0</v>
      </c>
      <c r="K1035" s="67">
        <v>0.55624779127538204</v>
      </c>
      <c r="L1035" s="8"/>
    </row>
    <row r="1036" spans="2:12" x14ac:dyDescent="0.35">
      <c r="B1036" s="71">
        <v>1035</v>
      </c>
      <c r="C1036" s="24" t="s">
        <v>1046</v>
      </c>
      <c r="D1036" s="1">
        <v>200</v>
      </c>
      <c r="E1036" s="1">
        <v>10</v>
      </c>
      <c r="F1036" s="1">
        <v>20</v>
      </c>
      <c r="G1036" s="14">
        <v>2</v>
      </c>
      <c r="H1036" s="4">
        <v>763</v>
      </c>
      <c r="I1036" s="1">
        <v>763</v>
      </c>
      <c r="J1036" s="30">
        <v>0</v>
      </c>
      <c r="K1036" s="67">
        <v>0.54329739697277502</v>
      </c>
      <c r="L1036" s="8"/>
    </row>
    <row r="1037" spans="2:12" x14ac:dyDescent="0.35">
      <c r="B1037" s="71">
        <v>1036</v>
      </c>
      <c r="C1037" s="24" t="s">
        <v>1047</v>
      </c>
      <c r="D1037" s="1">
        <v>200</v>
      </c>
      <c r="E1037" s="1">
        <v>10</v>
      </c>
      <c r="F1037" s="1">
        <v>20</v>
      </c>
      <c r="G1037" s="14">
        <v>2</v>
      </c>
      <c r="H1037" s="4">
        <v>727</v>
      </c>
      <c r="I1037" s="1">
        <v>727</v>
      </c>
      <c r="J1037" s="30">
        <v>0</v>
      </c>
      <c r="K1037" s="67">
        <v>0.53588960506021899</v>
      </c>
      <c r="L1037" s="8"/>
    </row>
    <row r="1038" spans="2:12" x14ac:dyDescent="0.35">
      <c r="B1038" s="71">
        <v>1037</v>
      </c>
      <c r="C1038" s="24" t="s">
        <v>1048</v>
      </c>
      <c r="D1038" s="1">
        <v>200</v>
      </c>
      <c r="E1038" s="1">
        <v>10</v>
      </c>
      <c r="F1038" s="1">
        <v>20</v>
      </c>
      <c r="G1038" s="14">
        <v>2</v>
      </c>
      <c r="H1038" s="4">
        <v>776</v>
      </c>
      <c r="I1038" s="1">
        <v>776</v>
      </c>
      <c r="J1038" s="30">
        <v>0</v>
      </c>
      <c r="K1038" s="67">
        <v>0.48004304990172297</v>
      </c>
      <c r="L1038" s="8"/>
    </row>
    <row r="1039" spans="2:12" x14ac:dyDescent="0.35">
      <c r="B1039" s="71">
        <v>1038</v>
      </c>
      <c r="C1039" s="24" t="s">
        <v>1049</v>
      </c>
      <c r="D1039" s="1">
        <v>200</v>
      </c>
      <c r="E1039" s="1">
        <v>10</v>
      </c>
      <c r="F1039" s="1">
        <v>20</v>
      </c>
      <c r="G1039" s="14">
        <v>2</v>
      </c>
      <c r="H1039" s="4">
        <v>775</v>
      </c>
      <c r="I1039" s="1">
        <v>775</v>
      </c>
      <c r="J1039" s="30">
        <v>0</v>
      </c>
      <c r="K1039" s="67">
        <v>0.61664745211601202</v>
      </c>
      <c r="L1039" s="8"/>
    </row>
    <row r="1040" spans="2:12" x14ac:dyDescent="0.35">
      <c r="B1040" s="71">
        <v>1039</v>
      </c>
      <c r="C1040" s="24" t="s">
        <v>1050</v>
      </c>
      <c r="D1040" s="1">
        <v>200</v>
      </c>
      <c r="E1040" s="1">
        <v>10</v>
      </c>
      <c r="F1040" s="1">
        <v>20</v>
      </c>
      <c r="G1040" s="14">
        <v>2</v>
      </c>
      <c r="H1040" s="4">
        <v>776</v>
      </c>
      <c r="I1040" s="1">
        <v>776</v>
      </c>
      <c r="J1040" s="30">
        <v>0</v>
      </c>
      <c r="K1040" s="67">
        <v>0.56575266085565001</v>
      </c>
      <c r="L1040" s="8"/>
    </row>
    <row r="1041" spans="2:12" x14ac:dyDescent="0.35">
      <c r="B1041" s="71">
        <v>1040</v>
      </c>
      <c r="C1041" s="24" t="s">
        <v>1051</v>
      </c>
      <c r="D1041" s="1">
        <v>200</v>
      </c>
      <c r="E1041" s="1">
        <v>10</v>
      </c>
      <c r="F1041" s="1">
        <v>20</v>
      </c>
      <c r="G1041" s="14">
        <v>2</v>
      </c>
      <c r="H1041" s="4">
        <v>760</v>
      </c>
      <c r="I1041" s="1">
        <v>760</v>
      </c>
      <c r="J1041" s="30">
        <v>0</v>
      </c>
      <c r="K1041" s="67">
        <v>0.473965039476752</v>
      </c>
      <c r="L1041" s="8"/>
    </row>
    <row r="1042" spans="2:12" x14ac:dyDescent="0.35">
      <c r="B1042" s="71">
        <v>1041</v>
      </c>
      <c r="C1042" s="24" t="s">
        <v>1052</v>
      </c>
      <c r="D1042" s="1">
        <v>200</v>
      </c>
      <c r="E1042" s="1">
        <v>10</v>
      </c>
      <c r="F1042" s="1">
        <v>20</v>
      </c>
      <c r="G1042" s="14">
        <v>4</v>
      </c>
      <c r="H1042" s="4">
        <v>986</v>
      </c>
      <c r="I1042" s="1">
        <v>986</v>
      </c>
      <c r="J1042" s="30">
        <v>0</v>
      </c>
      <c r="K1042" s="67">
        <v>0.85978972353041105</v>
      </c>
      <c r="L1042" s="8"/>
    </row>
    <row r="1043" spans="2:12" x14ac:dyDescent="0.35">
      <c r="B1043" s="71">
        <v>1042</v>
      </c>
      <c r="C1043" s="24" t="s">
        <v>1053</v>
      </c>
      <c r="D1043" s="1">
        <v>200</v>
      </c>
      <c r="E1043" s="1">
        <v>10</v>
      </c>
      <c r="F1043" s="1">
        <v>20</v>
      </c>
      <c r="G1043" s="14">
        <v>4</v>
      </c>
      <c r="H1043" s="4">
        <v>1008</v>
      </c>
      <c r="I1043" s="1">
        <v>1008</v>
      </c>
      <c r="J1043" s="30">
        <v>0</v>
      </c>
      <c r="K1043" s="67">
        <v>0.58657550066709496</v>
      </c>
      <c r="L1043" s="8"/>
    </row>
    <row r="1044" spans="2:12" x14ac:dyDescent="0.35">
      <c r="B1044" s="71">
        <v>1043</v>
      </c>
      <c r="C1044" s="24" t="s">
        <v>1054</v>
      </c>
      <c r="D1044" s="1">
        <v>200</v>
      </c>
      <c r="E1044" s="1">
        <v>10</v>
      </c>
      <c r="F1044" s="1">
        <v>20</v>
      </c>
      <c r="G1044" s="14">
        <v>4</v>
      </c>
      <c r="H1044" s="4">
        <v>979</v>
      </c>
      <c r="I1044" s="1">
        <v>979</v>
      </c>
      <c r="J1044" s="30">
        <v>0</v>
      </c>
      <c r="K1044" s="67">
        <v>0.47534451633691699</v>
      </c>
      <c r="L1044" s="8"/>
    </row>
    <row r="1045" spans="2:12" x14ac:dyDescent="0.35">
      <c r="B1045" s="71">
        <v>1044</v>
      </c>
      <c r="C1045" s="24" t="s">
        <v>1055</v>
      </c>
      <c r="D1045" s="1">
        <v>200</v>
      </c>
      <c r="E1045" s="1">
        <v>10</v>
      </c>
      <c r="F1045" s="1">
        <v>20</v>
      </c>
      <c r="G1045" s="14">
        <v>4</v>
      </c>
      <c r="H1045" s="4">
        <v>1104</v>
      </c>
      <c r="I1045" s="1">
        <v>1104</v>
      </c>
      <c r="J1045" s="30">
        <v>0</v>
      </c>
      <c r="K1045" s="67">
        <v>0.61578897200524796</v>
      </c>
      <c r="L1045" s="8"/>
    </row>
    <row r="1046" spans="2:12" x14ac:dyDescent="0.35">
      <c r="B1046" s="71">
        <v>1045</v>
      </c>
      <c r="C1046" s="24" t="s">
        <v>1056</v>
      </c>
      <c r="D1046" s="1">
        <v>200</v>
      </c>
      <c r="E1046" s="1">
        <v>10</v>
      </c>
      <c r="F1046" s="1">
        <v>20</v>
      </c>
      <c r="G1046" s="14">
        <v>4</v>
      </c>
      <c r="H1046" s="4">
        <v>955</v>
      </c>
      <c r="I1046" s="1">
        <v>955</v>
      </c>
      <c r="J1046" s="30">
        <v>0</v>
      </c>
      <c r="K1046" s="67">
        <v>0.66642259061336495</v>
      </c>
      <c r="L1046" s="8"/>
    </row>
    <row r="1047" spans="2:12" x14ac:dyDescent="0.35">
      <c r="B1047" s="71">
        <v>1046</v>
      </c>
      <c r="C1047" s="24" t="s">
        <v>1057</v>
      </c>
      <c r="D1047" s="1">
        <v>200</v>
      </c>
      <c r="E1047" s="1">
        <v>10</v>
      </c>
      <c r="F1047" s="1">
        <v>20</v>
      </c>
      <c r="G1047" s="14">
        <v>4</v>
      </c>
      <c r="H1047" s="4">
        <v>973</v>
      </c>
      <c r="I1047" s="1">
        <v>973</v>
      </c>
      <c r="J1047" s="30">
        <v>0</v>
      </c>
      <c r="K1047" s="67">
        <v>0.60954559966921795</v>
      </c>
      <c r="L1047" s="8"/>
    </row>
    <row r="1048" spans="2:12" x14ac:dyDescent="0.35">
      <c r="B1048" s="71">
        <v>1047</v>
      </c>
      <c r="C1048" s="24" t="s">
        <v>1058</v>
      </c>
      <c r="D1048" s="1">
        <v>200</v>
      </c>
      <c r="E1048" s="1">
        <v>10</v>
      </c>
      <c r="F1048" s="1">
        <v>20</v>
      </c>
      <c r="G1048" s="14">
        <v>4</v>
      </c>
      <c r="H1048" s="4">
        <v>1004</v>
      </c>
      <c r="I1048" s="1">
        <v>1004</v>
      </c>
      <c r="J1048" s="30">
        <v>0</v>
      </c>
      <c r="K1048" s="67">
        <v>0.513154417276382</v>
      </c>
      <c r="L1048" s="8"/>
    </row>
    <row r="1049" spans="2:12" x14ac:dyDescent="0.35">
      <c r="B1049" s="71">
        <v>1048</v>
      </c>
      <c r="C1049" s="24" t="s">
        <v>1059</v>
      </c>
      <c r="D1049" s="1">
        <v>200</v>
      </c>
      <c r="E1049" s="1">
        <v>10</v>
      </c>
      <c r="F1049" s="1">
        <v>20</v>
      </c>
      <c r="G1049" s="14">
        <v>4</v>
      </c>
      <c r="H1049" s="4">
        <v>1003</v>
      </c>
      <c r="I1049" s="1">
        <v>1003</v>
      </c>
      <c r="J1049" s="30">
        <v>0</v>
      </c>
      <c r="K1049" s="67">
        <v>0.689477274194359</v>
      </c>
      <c r="L1049" s="8"/>
    </row>
    <row r="1050" spans="2:12" x14ac:dyDescent="0.35">
      <c r="B1050" s="71">
        <v>1049</v>
      </c>
      <c r="C1050" s="24" t="s">
        <v>1060</v>
      </c>
      <c r="D1050" s="1">
        <v>200</v>
      </c>
      <c r="E1050" s="1">
        <v>10</v>
      </c>
      <c r="F1050" s="1">
        <v>20</v>
      </c>
      <c r="G1050" s="14">
        <v>4</v>
      </c>
      <c r="H1050" s="4">
        <v>1046</v>
      </c>
      <c r="I1050" s="1">
        <v>1046</v>
      </c>
      <c r="J1050" s="30">
        <v>0</v>
      </c>
      <c r="K1050" s="67">
        <v>0.47347752936184401</v>
      </c>
      <c r="L1050" s="8"/>
    </row>
    <row r="1051" spans="2:12" x14ac:dyDescent="0.35">
      <c r="B1051" s="71">
        <v>1050</v>
      </c>
      <c r="C1051" s="24" t="s">
        <v>1061</v>
      </c>
      <c r="D1051" s="1">
        <v>200</v>
      </c>
      <c r="E1051" s="1">
        <v>10</v>
      </c>
      <c r="F1051" s="1">
        <v>20</v>
      </c>
      <c r="G1051" s="14">
        <v>4</v>
      </c>
      <c r="H1051" s="4">
        <v>1012</v>
      </c>
      <c r="I1051" s="1">
        <v>1012</v>
      </c>
      <c r="J1051" s="30">
        <v>0</v>
      </c>
      <c r="K1051" s="67">
        <v>0.51798954233527095</v>
      </c>
      <c r="L1051" s="8"/>
    </row>
    <row r="1052" spans="2:12" x14ac:dyDescent="0.35">
      <c r="B1052" s="71">
        <v>1051</v>
      </c>
      <c r="C1052" s="24" t="s">
        <v>1062</v>
      </c>
      <c r="D1052" s="1">
        <v>200</v>
      </c>
      <c r="E1052" s="1">
        <v>10</v>
      </c>
      <c r="F1052" s="1">
        <v>30</v>
      </c>
      <c r="G1052" s="14">
        <v>1</v>
      </c>
      <c r="H1052" s="4">
        <v>858</v>
      </c>
      <c r="I1052" s="1">
        <v>858</v>
      </c>
      <c r="J1052" s="30">
        <v>0</v>
      </c>
      <c r="K1052" s="67">
        <v>0.74653458781540305</v>
      </c>
      <c r="L1052" s="8"/>
    </row>
    <row r="1053" spans="2:12" x14ac:dyDescent="0.35">
      <c r="B1053" s="71">
        <v>1052</v>
      </c>
      <c r="C1053" s="24" t="s">
        <v>1063</v>
      </c>
      <c r="D1053" s="1">
        <v>200</v>
      </c>
      <c r="E1053" s="1">
        <v>10</v>
      </c>
      <c r="F1053" s="1">
        <v>30</v>
      </c>
      <c r="G1053" s="14">
        <v>1</v>
      </c>
      <c r="H1053" s="4">
        <v>817</v>
      </c>
      <c r="I1053" s="1">
        <v>817</v>
      </c>
      <c r="J1053" s="30">
        <v>0</v>
      </c>
      <c r="K1053" s="67">
        <v>2.5815676376223502</v>
      </c>
      <c r="L1053" s="8"/>
    </row>
    <row r="1054" spans="2:12" x14ac:dyDescent="0.35">
      <c r="B1054" s="71">
        <v>1053</v>
      </c>
      <c r="C1054" s="24" t="s">
        <v>1064</v>
      </c>
      <c r="D1054" s="1">
        <v>200</v>
      </c>
      <c r="E1054" s="1">
        <v>10</v>
      </c>
      <c r="F1054" s="1">
        <v>30</v>
      </c>
      <c r="G1054" s="14">
        <v>1</v>
      </c>
      <c r="H1054" s="4">
        <v>851</v>
      </c>
      <c r="I1054" s="1">
        <v>851</v>
      </c>
      <c r="J1054" s="30">
        <v>0</v>
      </c>
      <c r="K1054" s="67">
        <v>0.62665388174354997</v>
      </c>
      <c r="L1054" s="8"/>
    </row>
    <row r="1055" spans="2:12" x14ac:dyDescent="0.35">
      <c r="B1055" s="71">
        <v>1054</v>
      </c>
      <c r="C1055" s="24" t="s">
        <v>1065</v>
      </c>
      <c r="D1055" s="1">
        <v>200</v>
      </c>
      <c r="E1055" s="1">
        <v>10</v>
      </c>
      <c r="F1055" s="1">
        <v>30</v>
      </c>
      <c r="G1055" s="14">
        <v>1</v>
      </c>
      <c r="H1055" s="4">
        <v>854</v>
      </c>
      <c r="I1055" s="1">
        <v>854</v>
      </c>
      <c r="J1055" s="30">
        <v>0</v>
      </c>
      <c r="K1055" s="67">
        <v>0.76107771880924702</v>
      </c>
      <c r="L1055" s="8"/>
    </row>
    <row r="1056" spans="2:12" x14ac:dyDescent="0.35">
      <c r="B1056" s="71">
        <v>1055</v>
      </c>
      <c r="C1056" s="24" t="s">
        <v>1066</v>
      </c>
      <c r="D1056" s="1">
        <v>200</v>
      </c>
      <c r="E1056" s="1">
        <v>10</v>
      </c>
      <c r="F1056" s="1">
        <v>30</v>
      </c>
      <c r="G1056" s="14">
        <v>1</v>
      </c>
      <c r="H1056" s="4">
        <v>855</v>
      </c>
      <c r="I1056" s="1">
        <v>855</v>
      </c>
      <c r="J1056" s="30">
        <v>0</v>
      </c>
      <c r="K1056" s="67">
        <v>0.580842215567827</v>
      </c>
      <c r="L1056" s="8"/>
    </row>
    <row r="1057" spans="2:12" x14ac:dyDescent="0.35">
      <c r="B1057" s="71">
        <v>1056</v>
      </c>
      <c r="C1057" s="24" t="s">
        <v>1067</v>
      </c>
      <c r="D1057" s="1">
        <v>200</v>
      </c>
      <c r="E1057" s="1">
        <v>10</v>
      </c>
      <c r="F1057" s="1">
        <v>30</v>
      </c>
      <c r="G1057" s="14">
        <v>1</v>
      </c>
      <c r="H1057" s="4">
        <v>886</v>
      </c>
      <c r="I1057" s="1">
        <v>886</v>
      </c>
      <c r="J1057" s="30">
        <v>0</v>
      </c>
      <c r="K1057" s="67">
        <v>0.50696060433983803</v>
      </c>
      <c r="L1057" s="8"/>
    </row>
    <row r="1058" spans="2:12" x14ac:dyDescent="0.35">
      <c r="B1058" s="71">
        <v>1057</v>
      </c>
      <c r="C1058" s="24" t="s">
        <v>1068</v>
      </c>
      <c r="D1058" s="1">
        <v>200</v>
      </c>
      <c r="E1058" s="1">
        <v>10</v>
      </c>
      <c r="F1058" s="1">
        <v>30</v>
      </c>
      <c r="G1058" s="14">
        <v>1</v>
      </c>
      <c r="H1058" s="4">
        <v>881</v>
      </c>
      <c r="I1058" s="1">
        <v>881</v>
      </c>
      <c r="J1058" s="30">
        <v>0</v>
      </c>
      <c r="K1058" s="67">
        <v>0.65444645658135403</v>
      </c>
      <c r="L1058" s="8"/>
    </row>
    <row r="1059" spans="2:12" x14ac:dyDescent="0.35">
      <c r="B1059" s="71">
        <v>1058</v>
      </c>
      <c r="C1059" s="24" t="s">
        <v>1069</v>
      </c>
      <c r="D1059" s="1">
        <v>200</v>
      </c>
      <c r="E1059" s="1">
        <v>10</v>
      </c>
      <c r="F1059" s="1">
        <v>30</v>
      </c>
      <c r="G1059" s="14">
        <v>1</v>
      </c>
      <c r="H1059" s="4">
        <v>828</v>
      </c>
      <c r="I1059" s="1">
        <v>828</v>
      </c>
      <c r="J1059" s="30">
        <v>0</v>
      </c>
      <c r="K1059" s="67">
        <v>0.63283264450728804</v>
      </c>
      <c r="L1059" s="8"/>
    </row>
    <row r="1060" spans="2:12" x14ac:dyDescent="0.35">
      <c r="B1060" s="71">
        <v>1059</v>
      </c>
      <c r="C1060" s="24" t="s">
        <v>1070</v>
      </c>
      <c r="D1060" s="1">
        <v>200</v>
      </c>
      <c r="E1060" s="1">
        <v>10</v>
      </c>
      <c r="F1060" s="1">
        <v>30</v>
      </c>
      <c r="G1060" s="14">
        <v>1</v>
      </c>
      <c r="H1060" s="4">
        <v>837</v>
      </c>
      <c r="I1060" s="1">
        <v>837</v>
      </c>
      <c r="J1060" s="30">
        <v>0</v>
      </c>
      <c r="K1060" s="67">
        <v>0.82038396783172995</v>
      </c>
      <c r="L1060" s="8"/>
    </row>
    <row r="1061" spans="2:12" x14ac:dyDescent="0.35">
      <c r="B1061" s="71">
        <v>1060</v>
      </c>
      <c r="C1061" s="24" t="s">
        <v>1071</v>
      </c>
      <c r="D1061" s="1">
        <v>200</v>
      </c>
      <c r="E1061" s="1">
        <v>10</v>
      </c>
      <c r="F1061" s="1">
        <v>30</v>
      </c>
      <c r="G1061" s="14">
        <v>1</v>
      </c>
      <c r="H1061" s="4">
        <v>831</v>
      </c>
      <c r="I1061" s="1">
        <v>831</v>
      </c>
      <c r="J1061" s="30">
        <v>0</v>
      </c>
      <c r="K1061" s="67">
        <v>0.56622167490422703</v>
      </c>
      <c r="L1061" s="8"/>
    </row>
    <row r="1062" spans="2:12" x14ac:dyDescent="0.35">
      <c r="B1062" s="71">
        <v>1061</v>
      </c>
      <c r="C1062" s="24" t="s">
        <v>1072</v>
      </c>
      <c r="D1062" s="1">
        <v>200</v>
      </c>
      <c r="E1062" s="1">
        <v>10</v>
      </c>
      <c r="F1062" s="1">
        <v>30</v>
      </c>
      <c r="G1062" s="14">
        <v>2</v>
      </c>
      <c r="H1062" s="4">
        <v>1002</v>
      </c>
      <c r="I1062" s="1">
        <v>1002</v>
      </c>
      <c r="J1062" s="30">
        <v>0</v>
      </c>
      <c r="K1062" s="67">
        <v>0.74526099488139097</v>
      </c>
      <c r="L1062" s="8"/>
    </row>
    <row r="1063" spans="2:12" x14ac:dyDescent="0.35">
      <c r="B1063" s="71">
        <v>1062</v>
      </c>
      <c r="C1063" s="24" t="s">
        <v>1073</v>
      </c>
      <c r="D1063" s="1">
        <v>200</v>
      </c>
      <c r="E1063" s="1">
        <v>10</v>
      </c>
      <c r="F1063" s="1">
        <v>30</v>
      </c>
      <c r="G1063" s="14">
        <v>2</v>
      </c>
      <c r="H1063" s="4">
        <v>973</v>
      </c>
      <c r="I1063" s="1">
        <v>973</v>
      </c>
      <c r="J1063" s="30">
        <v>0</v>
      </c>
      <c r="K1063" s="67">
        <v>0.88290087878704004</v>
      </c>
      <c r="L1063" s="8"/>
    </row>
    <row r="1064" spans="2:12" x14ac:dyDescent="0.35">
      <c r="B1064" s="71">
        <v>1063</v>
      </c>
      <c r="C1064" s="24" t="s">
        <v>1074</v>
      </c>
      <c r="D1064" s="1">
        <v>200</v>
      </c>
      <c r="E1064" s="1">
        <v>10</v>
      </c>
      <c r="F1064" s="1">
        <v>30</v>
      </c>
      <c r="G1064" s="14">
        <v>2</v>
      </c>
      <c r="H1064" s="4">
        <v>1013</v>
      </c>
      <c r="I1064" s="1">
        <v>1013</v>
      </c>
      <c r="J1064" s="30">
        <v>0</v>
      </c>
      <c r="K1064" s="67">
        <v>1.0393422618508299</v>
      </c>
      <c r="L1064" s="8"/>
    </row>
    <row r="1065" spans="2:12" x14ac:dyDescent="0.35">
      <c r="B1065" s="71">
        <v>1064</v>
      </c>
      <c r="C1065" s="24" t="s">
        <v>1075</v>
      </c>
      <c r="D1065" s="1">
        <v>200</v>
      </c>
      <c r="E1065" s="1">
        <v>10</v>
      </c>
      <c r="F1065" s="1">
        <v>30</v>
      </c>
      <c r="G1065" s="14">
        <v>2</v>
      </c>
      <c r="H1065" s="4">
        <v>1028</v>
      </c>
      <c r="I1065" s="1">
        <v>1028</v>
      </c>
      <c r="J1065" s="30">
        <v>0</v>
      </c>
      <c r="K1065" s="67">
        <v>0.81465459614992097</v>
      </c>
      <c r="L1065" s="8"/>
    </row>
    <row r="1066" spans="2:12" x14ac:dyDescent="0.35">
      <c r="B1066" s="71">
        <v>1065</v>
      </c>
      <c r="C1066" s="24" t="s">
        <v>1076</v>
      </c>
      <c r="D1066" s="1">
        <v>200</v>
      </c>
      <c r="E1066" s="1">
        <v>10</v>
      </c>
      <c r="F1066" s="1">
        <v>30</v>
      </c>
      <c r="G1066" s="14">
        <v>2</v>
      </c>
      <c r="H1066" s="4">
        <v>993</v>
      </c>
      <c r="I1066" s="1">
        <v>993</v>
      </c>
      <c r="J1066" s="30">
        <v>0</v>
      </c>
      <c r="K1066" s="67">
        <v>0.75629518739879098</v>
      </c>
      <c r="L1066" s="8"/>
    </row>
    <row r="1067" spans="2:12" x14ac:dyDescent="0.35">
      <c r="B1067" s="71">
        <v>1066</v>
      </c>
      <c r="C1067" s="24" t="s">
        <v>1077</v>
      </c>
      <c r="D1067" s="1">
        <v>200</v>
      </c>
      <c r="E1067" s="1">
        <v>10</v>
      </c>
      <c r="F1067" s="1">
        <v>30</v>
      </c>
      <c r="G1067" s="14">
        <v>2</v>
      </c>
      <c r="H1067" s="4">
        <v>1042</v>
      </c>
      <c r="I1067" s="1">
        <v>1042</v>
      </c>
      <c r="J1067" s="30">
        <v>0</v>
      </c>
      <c r="K1067" s="67">
        <v>0.61208428442478102</v>
      </c>
      <c r="L1067" s="8"/>
    </row>
    <row r="1068" spans="2:12" x14ac:dyDescent="0.35">
      <c r="B1068" s="71">
        <v>1067</v>
      </c>
      <c r="C1068" s="24" t="s">
        <v>1078</v>
      </c>
      <c r="D1068" s="1">
        <v>200</v>
      </c>
      <c r="E1068" s="1">
        <v>10</v>
      </c>
      <c r="F1068" s="1">
        <v>30</v>
      </c>
      <c r="G1068" s="14">
        <v>2</v>
      </c>
      <c r="H1068" s="4">
        <v>1049</v>
      </c>
      <c r="I1068" s="1">
        <v>1049</v>
      </c>
      <c r="J1068" s="30">
        <v>0</v>
      </c>
      <c r="K1068" s="67">
        <v>0.992765162140131</v>
      </c>
      <c r="L1068" s="8"/>
    </row>
    <row r="1069" spans="2:12" x14ac:dyDescent="0.35">
      <c r="B1069" s="71">
        <v>1068</v>
      </c>
      <c r="C1069" s="24" t="s">
        <v>1079</v>
      </c>
      <c r="D1069" s="1">
        <v>200</v>
      </c>
      <c r="E1069" s="1">
        <v>10</v>
      </c>
      <c r="F1069" s="1">
        <v>30</v>
      </c>
      <c r="G1069" s="14">
        <v>2</v>
      </c>
      <c r="H1069" s="4">
        <v>978</v>
      </c>
      <c r="I1069" s="1">
        <v>978</v>
      </c>
      <c r="J1069" s="30">
        <v>0</v>
      </c>
      <c r="K1069" s="67">
        <v>0.70287840813398295</v>
      </c>
      <c r="L1069" s="8"/>
    </row>
    <row r="1070" spans="2:12" x14ac:dyDescent="0.35">
      <c r="B1070" s="71">
        <v>1069</v>
      </c>
      <c r="C1070" s="24" t="s">
        <v>1080</v>
      </c>
      <c r="D1070" s="1">
        <v>200</v>
      </c>
      <c r="E1070" s="1">
        <v>10</v>
      </c>
      <c r="F1070" s="1">
        <v>30</v>
      </c>
      <c r="G1070" s="14">
        <v>2</v>
      </c>
      <c r="H1070" s="4">
        <v>999</v>
      </c>
      <c r="I1070" s="1">
        <v>999</v>
      </c>
      <c r="J1070" s="30">
        <v>0</v>
      </c>
      <c r="K1070" s="67">
        <v>0.83465067856013697</v>
      </c>
      <c r="L1070" s="8"/>
    </row>
    <row r="1071" spans="2:12" x14ac:dyDescent="0.35">
      <c r="B1071" s="71">
        <v>1070</v>
      </c>
      <c r="C1071" s="24" t="s">
        <v>1081</v>
      </c>
      <c r="D1071" s="1">
        <v>200</v>
      </c>
      <c r="E1071" s="1">
        <v>10</v>
      </c>
      <c r="F1071" s="1">
        <v>30</v>
      </c>
      <c r="G1071" s="14">
        <v>2</v>
      </c>
      <c r="H1071" s="4">
        <v>1017</v>
      </c>
      <c r="I1071" s="1">
        <v>1017</v>
      </c>
      <c r="J1071" s="30">
        <v>0</v>
      </c>
      <c r="K1071" s="67">
        <v>0.63318725302815404</v>
      </c>
      <c r="L1071" s="8"/>
    </row>
    <row r="1072" spans="2:12" x14ac:dyDescent="0.35">
      <c r="B1072" s="71">
        <v>1071</v>
      </c>
      <c r="C1072" s="24" t="s">
        <v>1082</v>
      </c>
      <c r="D1072" s="1">
        <v>200</v>
      </c>
      <c r="E1072" s="1">
        <v>10</v>
      </c>
      <c r="F1072" s="1">
        <v>30</v>
      </c>
      <c r="G1072" s="14">
        <v>4</v>
      </c>
      <c r="H1072" s="4">
        <v>1266</v>
      </c>
      <c r="I1072" s="1">
        <v>1266</v>
      </c>
      <c r="J1072" s="30">
        <v>0</v>
      </c>
      <c r="K1072" s="67">
        <v>0.88614954799413603</v>
      </c>
      <c r="L1072" s="8"/>
    </row>
    <row r="1073" spans="2:15" x14ac:dyDescent="0.35">
      <c r="B1073" s="71">
        <v>1072</v>
      </c>
      <c r="C1073" s="24" t="s">
        <v>1083</v>
      </c>
      <c r="D1073" s="1">
        <v>200</v>
      </c>
      <c r="E1073" s="1">
        <v>10</v>
      </c>
      <c r="F1073" s="1">
        <v>30</v>
      </c>
      <c r="G1073" s="14">
        <v>4</v>
      </c>
      <c r="H1073" s="4">
        <v>1249</v>
      </c>
      <c r="I1073" s="1">
        <v>1249</v>
      </c>
      <c r="J1073" s="30">
        <v>0</v>
      </c>
      <c r="K1073" s="67">
        <v>1.10826929658651</v>
      </c>
      <c r="L1073" s="8"/>
    </row>
    <row r="1074" spans="2:15" x14ac:dyDescent="0.35">
      <c r="B1074" s="71">
        <v>1073</v>
      </c>
      <c r="C1074" s="24" t="s">
        <v>1084</v>
      </c>
      <c r="D1074" s="1">
        <v>200</v>
      </c>
      <c r="E1074" s="1">
        <v>10</v>
      </c>
      <c r="F1074" s="1">
        <v>30</v>
      </c>
      <c r="G1074" s="14">
        <v>4</v>
      </c>
      <c r="H1074" s="4">
        <v>1289</v>
      </c>
      <c r="I1074" s="1">
        <v>1289</v>
      </c>
      <c r="J1074" s="30">
        <v>0</v>
      </c>
      <c r="K1074" s="67">
        <v>1.06177783943712</v>
      </c>
      <c r="L1074" s="8"/>
    </row>
    <row r="1075" spans="2:15" x14ac:dyDescent="0.35">
      <c r="B1075" s="71">
        <v>1074</v>
      </c>
      <c r="C1075" s="24" t="s">
        <v>1085</v>
      </c>
      <c r="D1075" s="1">
        <v>200</v>
      </c>
      <c r="E1075" s="1">
        <v>10</v>
      </c>
      <c r="F1075" s="1">
        <v>30</v>
      </c>
      <c r="G1075" s="14">
        <v>4</v>
      </c>
      <c r="H1075" s="4">
        <v>1286</v>
      </c>
      <c r="I1075" s="1">
        <v>1286</v>
      </c>
      <c r="J1075" s="30">
        <v>0</v>
      </c>
      <c r="K1075" s="67">
        <v>1.95458537153899</v>
      </c>
      <c r="L1075" s="8"/>
    </row>
    <row r="1076" spans="2:15" x14ac:dyDescent="0.35">
      <c r="B1076" s="71">
        <v>1075</v>
      </c>
      <c r="C1076" s="24" t="s">
        <v>1086</v>
      </c>
      <c r="D1076" s="1">
        <v>200</v>
      </c>
      <c r="E1076" s="1">
        <v>10</v>
      </c>
      <c r="F1076" s="1">
        <v>30</v>
      </c>
      <c r="G1076" s="14">
        <v>4</v>
      </c>
      <c r="H1076" s="4">
        <v>1263</v>
      </c>
      <c r="I1076" s="1">
        <v>1263</v>
      </c>
      <c r="J1076" s="30">
        <v>0</v>
      </c>
      <c r="K1076" s="67">
        <v>0.99665926024317697</v>
      </c>
      <c r="L1076" s="8"/>
    </row>
    <row r="1077" spans="2:15" ht="15" thickBot="1" x14ac:dyDescent="0.4">
      <c r="B1077" s="71">
        <v>1076</v>
      </c>
      <c r="C1077" s="24" t="s">
        <v>1087</v>
      </c>
      <c r="D1077" s="1">
        <v>200</v>
      </c>
      <c r="E1077" s="1">
        <v>10</v>
      </c>
      <c r="F1077" s="1">
        <v>30</v>
      </c>
      <c r="G1077" s="14">
        <v>4</v>
      </c>
      <c r="H1077" s="4">
        <v>1210</v>
      </c>
      <c r="I1077" s="1">
        <v>1210</v>
      </c>
      <c r="J1077" s="30">
        <v>0</v>
      </c>
      <c r="K1077" s="67">
        <v>0.61114235594868604</v>
      </c>
      <c r="L1077" s="8"/>
    </row>
    <row r="1078" spans="2:15" ht="16" thickBot="1" x14ac:dyDescent="0.4">
      <c r="B1078" s="71">
        <v>1077</v>
      </c>
      <c r="C1078" s="24" t="s">
        <v>1088</v>
      </c>
      <c r="D1078" s="1">
        <v>200</v>
      </c>
      <c r="E1078" s="1">
        <v>10</v>
      </c>
      <c r="F1078" s="1">
        <v>30</v>
      </c>
      <c r="G1078" s="14">
        <v>4</v>
      </c>
      <c r="H1078" s="4">
        <v>1313</v>
      </c>
      <c r="I1078" s="1">
        <v>1313</v>
      </c>
      <c r="J1078" s="30">
        <v>0</v>
      </c>
      <c r="K1078" s="67">
        <v>1.0957129802554799</v>
      </c>
      <c r="L1078" s="8"/>
      <c r="M1078" s="17" t="s">
        <v>191</v>
      </c>
      <c r="N1078" s="18" t="s">
        <v>192</v>
      </c>
      <c r="O1078" s="20" t="s">
        <v>193</v>
      </c>
    </row>
    <row r="1079" spans="2:15" ht="19" thickBot="1" x14ac:dyDescent="0.5">
      <c r="B1079" s="71">
        <v>1078</v>
      </c>
      <c r="C1079" s="24" t="s">
        <v>1089</v>
      </c>
      <c r="D1079" s="1">
        <v>200</v>
      </c>
      <c r="E1079" s="1">
        <v>10</v>
      </c>
      <c r="F1079" s="1">
        <v>30</v>
      </c>
      <c r="G1079" s="14">
        <v>4</v>
      </c>
      <c r="H1079" s="4">
        <v>1224</v>
      </c>
      <c r="I1079" s="1">
        <v>1224</v>
      </c>
      <c r="J1079" s="30">
        <v>0</v>
      </c>
      <c r="K1079" s="67">
        <v>0.99836698547005598</v>
      </c>
      <c r="L1079" s="8"/>
      <c r="M1079" s="7">
        <f>COUNTIF(J992:J1081,"=0")</f>
        <v>90</v>
      </c>
      <c r="N1079" s="29">
        <f>AVERAGE(J992:J1081)</f>
        <v>0</v>
      </c>
      <c r="O1079" s="111">
        <f>AVERAGE(K992:K1081)</f>
        <v>0.65780292103687865</v>
      </c>
    </row>
    <row r="1080" spans="2:15" ht="19" thickBot="1" x14ac:dyDescent="0.5">
      <c r="B1080" s="71">
        <v>1079</v>
      </c>
      <c r="C1080" s="24" t="s">
        <v>1090</v>
      </c>
      <c r="D1080" s="1">
        <v>200</v>
      </c>
      <c r="E1080" s="1">
        <v>10</v>
      </c>
      <c r="F1080" s="1">
        <v>30</v>
      </c>
      <c r="G1080" s="14">
        <v>4</v>
      </c>
      <c r="H1080" s="4">
        <v>1215</v>
      </c>
      <c r="I1080" s="1">
        <v>1215</v>
      </c>
      <c r="J1080" s="30">
        <v>0</v>
      </c>
      <c r="K1080" s="67">
        <v>0.71047499030828398</v>
      </c>
      <c r="L1080" s="8"/>
      <c r="M1080" s="7"/>
      <c r="N1080" s="29" t="e">
        <f>AVERAGEIF(J992:J1081,"&gt;0")</f>
        <v>#DIV/0!</v>
      </c>
      <c r="O1080" s="112">
        <f>AVERAGEIF(J992:J1081,"=0",K992:K1081)</f>
        <v>0.65780292103687865</v>
      </c>
    </row>
    <row r="1081" spans="2:15" ht="19" thickBot="1" x14ac:dyDescent="0.5">
      <c r="B1081" s="72">
        <v>1080</v>
      </c>
      <c r="C1081" s="24" t="s">
        <v>1091</v>
      </c>
      <c r="D1081" s="15">
        <v>200</v>
      </c>
      <c r="E1081" s="15">
        <v>10</v>
      </c>
      <c r="F1081" s="15">
        <v>30</v>
      </c>
      <c r="G1081" s="16">
        <v>4</v>
      </c>
      <c r="H1081" s="6">
        <v>1239</v>
      </c>
      <c r="I1081" s="15">
        <v>1239</v>
      </c>
      <c r="J1081" s="57">
        <v>0</v>
      </c>
      <c r="K1081" s="68">
        <v>1.1050993129611</v>
      </c>
      <c r="L1081" s="8"/>
      <c r="M1081" s="92" t="s">
        <v>197</v>
      </c>
      <c r="N1081" s="93">
        <f>MAX(J992:J1081)</f>
        <v>0</v>
      </c>
      <c r="O1081" s="113"/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8788-AB8F-41F5-AFFB-6CCD2FB7CC0D}">
  <dimension ref="B1:Q1081"/>
  <sheetViews>
    <sheetView topLeftCell="A528" zoomScale="115" zoomScaleNormal="115" workbookViewId="0">
      <selection activeCell="A531" sqref="A531:XFD531"/>
    </sheetView>
  </sheetViews>
  <sheetFormatPr defaultColWidth="8.54296875" defaultRowHeight="14.5" x14ac:dyDescent="0.35"/>
  <cols>
    <col min="3" max="3" width="39.54296875" customWidth="1"/>
    <col min="4" max="4" width="9.453125" bestFit="1" customWidth="1"/>
    <col min="8" max="8" width="11.54296875" bestFit="1" customWidth="1"/>
    <col min="9" max="9" width="7.453125" bestFit="1" customWidth="1"/>
    <col min="10" max="10" width="8.7265625" bestFit="1" customWidth="1"/>
    <col min="11" max="11" width="27.453125" bestFit="1" customWidth="1"/>
    <col min="12" max="12" width="13.453125" customWidth="1"/>
    <col min="13" max="13" width="35.54296875" bestFit="1" customWidth="1"/>
    <col min="14" max="14" width="13.453125" bestFit="1" customWidth="1"/>
    <col min="15" max="15" width="13.54296875" bestFit="1" customWidth="1"/>
    <col min="29" max="29" width="13.54296875" bestFit="1" customWidth="1"/>
  </cols>
  <sheetData>
    <row r="1" spans="2:12" ht="15" thickBot="1" x14ac:dyDescent="0.4">
      <c r="B1" s="69" t="s">
        <v>1105</v>
      </c>
      <c r="C1" s="27" t="s">
        <v>98</v>
      </c>
      <c r="D1" s="2" t="s">
        <v>99</v>
      </c>
      <c r="E1" s="2" t="s">
        <v>100</v>
      </c>
      <c r="F1" s="2" t="s">
        <v>101</v>
      </c>
      <c r="G1" s="3" t="s">
        <v>102</v>
      </c>
      <c r="H1" s="2" t="s">
        <v>1129</v>
      </c>
      <c r="I1" s="2" t="s">
        <v>104</v>
      </c>
      <c r="J1" s="2" t="s">
        <v>105</v>
      </c>
      <c r="K1" s="3" t="s">
        <v>1110</v>
      </c>
      <c r="L1" s="1"/>
    </row>
    <row r="2" spans="2:12" x14ac:dyDescent="0.35">
      <c r="B2" s="71">
        <v>1</v>
      </c>
      <c r="C2" s="23" t="s">
        <v>106</v>
      </c>
      <c r="D2" s="12">
        <v>50</v>
      </c>
      <c r="E2" s="12">
        <v>2</v>
      </c>
      <c r="F2" s="12">
        <v>10</v>
      </c>
      <c r="G2" s="13">
        <v>1</v>
      </c>
      <c r="H2" s="5">
        <v>439</v>
      </c>
      <c r="I2" s="12">
        <v>439</v>
      </c>
      <c r="J2" s="58">
        <v>0</v>
      </c>
      <c r="K2" s="66">
        <v>2.0400000000000001E-2</v>
      </c>
      <c r="L2" s="26"/>
    </row>
    <row r="3" spans="2:12" x14ac:dyDescent="0.35">
      <c r="B3" s="71">
        <v>2</v>
      </c>
      <c r="C3" s="24" t="s">
        <v>107</v>
      </c>
      <c r="D3" s="1">
        <v>50</v>
      </c>
      <c r="E3" s="1">
        <v>2</v>
      </c>
      <c r="F3" s="1">
        <v>10</v>
      </c>
      <c r="G3" s="14">
        <v>1</v>
      </c>
      <c r="H3" s="4">
        <v>449</v>
      </c>
      <c r="I3" s="1">
        <v>449</v>
      </c>
      <c r="J3" s="30">
        <v>0</v>
      </c>
      <c r="K3" s="67">
        <v>1.6915334388613701E-2</v>
      </c>
      <c r="L3" s="26"/>
    </row>
    <row r="4" spans="2:12" x14ac:dyDescent="0.35">
      <c r="B4" s="71">
        <v>3</v>
      </c>
      <c r="C4" s="24" t="s">
        <v>108</v>
      </c>
      <c r="D4" s="1">
        <v>50</v>
      </c>
      <c r="E4" s="1">
        <v>2</v>
      </c>
      <c r="F4" s="1">
        <v>10</v>
      </c>
      <c r="G4" s="14">
        <v>1</v>
      </c>
      <c r="H4" s="4">
        <v>498</v>
      </c>
      <c r="I4" s="1">
        <v>498</v>
      </c>
      <c r="J4" s="30">
        <v>0</v>
      </c>
      <c r="K4" s="67">
        <v>1.47966407239437E-2</v>
      </c>
      <c r="L4" s="26"/>
    </row>
    <row r="5" spans="2:12" x14ac:dyDescent="0.35">
      <c r="B5" s="71">
        <v>4</v>
      </c>
      <c r="C5" s="24" t="s">
        <v>109</v>
      </c>
      <c r="D5" s="1">
        <v>50</v>
      </c>
      <c r="E5" s="1">
        <v>2</v>
      </c>
      <c r="F5" s="1">
        <v>10</v>
      </c>
      <c r="G5" s="14">
        <v>1</v>
      </c>
      <c r="H5" s="4">
        <v>477</v>
      </c>
      <c r="I5" s="1">
        <v>477</v>
      </c>
      <c r="J5" s="30">
        <v>0</v>
      </c>
      <c r="K5" s="67">
        <v>1.5347596257925001E-2</v>
      </c>
      <c r="L5" s="26"/>
    </row>
    <row r="6" spans="2:12" x14ac:dyDescent="0.35">
      <c r="B6" s="71">
        <v>5</v>
      </c>
      <c r="C6" s="24" t="s">
        <v>110</v>
      </c>
      <c r="D6" s="1">
        <v>50</v>
      </c>
      <c r="E6" s="1">
        <v>2</v>
      </c>
      <c r="F6" s="1">
        <v>10</v>
      </c>
      <c r="G6" s="14">
        <v>1</v>
      </c>
      <c r="H6" s="4">
        <v>449</v>
      </c>
      <c r="I6" s="1">
        <v>449</v>
      </c>
      <c r="J6" s="30">
        <v>0</v>
      </c>
      <c r="K6" s="67">
        <v>1.25175639986991E-2</v>
      </c>
      <c r="L6" s="26"/>
    </row>
    <row r="7" spans="2:12" x14ac:dyDescent="0.35">
      <c r="B7" s="71">
        <v>6</v>
      </c>
      <c r="C7" s="24" t="s">
        <v>111</v>
      </c>
      <c r="D7" s="1">
        <v>50</v>
      </c>
      <c r="E7" s="1">
        <v>2</v>
      </c>
      <c r="F7" s="1">
        <v>10</v>
      </c>
      <c r="G7" s="14">
        <v>1</v>
      </c>
      <c r="H7" s="4">
        <v>494</v>
      </c>
      <c r="I7" s="1">
        <v>494</v>
      </c>
      <c r="J7" s="30">
        <v>0</v>
      </c>
      <c r="K7" s="67">
        <v>3.3611215651035302E-2</v>
      </c>
      <c r="L7" s="26"/>
    </row>
    <row r="8" spans="2:12" x14ac:dyDescent="0.35">
      <c r="B8" s="71">
        <v>7</v>
      </c>
      <c r="C8" s="24" t="s">
        <v>112</v>
      </c>
      <c r="D8" s="1">
        <v>50</v>
      </c>
      <c r="E8" s="1">
        <v>2</v>
      </c>
      <c r="F8" s="1">
        <v>10</v>
      </c>
      <c r="G8" s="14">
        <v>1</v>
      </c>
      <c r="H8" s="4">
        <v>456</v>
      </c>
      <c r="I8" s="1">
        <v>456</v>
      </c>
      <c r="J8" s="30">
        <v>0</v>
      </c>
      <c r="K8" s="67">
        <v>2.1400982514023701E-2</v>
      </c>
      <c r="L8" s="26"/>
    </row>
    <row r="9" spans="2:12" x14ac:dyDescent="0.35">
      <c r="B9" s="71">
        <v>8</v>
      </c>
      <c r="C9" s="24" t="s">
        <v>113</v>
      </c>
      <c r="D9" s="1">
        <v>50</v>
      </c>
      <c r="E9" s="1">
        <v>2</v>
      </c>
      <c r="F9" s="1">
        <v>10</v>
      </c>
      <c r="G9" s="14">
        <v>1</v>
      </c>
      <c r="H9" s="4">
        <v>434</v>
      </c>
      <c r="I9" s="1">
        <v>434</v>
      </c>
      <c r="J9" s="30">
        <v>0</v>
      </c>
      <c r="K9" s="67">
        <v>1.34842544794082E-2</v>
      </c>
      <c r="L9" s="26"/>
    </row>
    <row r="10" spans="2:12" x14ac:dyDescent="0.35">
      <c r="B10" s="71">
        <v>9</v>
      </c>
      <c r="C10" s="24" t="s">
        <v>114</v>
      </c>
      <c r="D10" s="1">
        <v>50</v>
      </c>
      <c r="E10" s="1">
        <v>2</v>
      </c>
      <c r="F10" s="1">
        <v>10</v>
      </c>
      <c r="G10" s="14">
        <v>1</v>
      </c>
      <c r="H10" s="4">
        <v>421</v>
      </c>
      <c r="I10" s="1">
        <v>421</v>
      </c>
      <c r="J10" s="30">
        <v>0</v>
      </c>
      <c r="K10" s="67">
        <v>1.6672899946570299E-2</v>
      </c>
      <c r="L10" s="26"/>
    </row>
    <row r="11" spans="2:12" x14ac:dyDescent="0.35">
      <c r="B11" s="71">
        <v>10</v>
      </c>
      <c r="C11" s="24" t="s">
        <v>115</v>
      </c>
      <c r="D11" s="1">
        <v>50</v>
      </c>
      <c r="E11" s="1">
        <v>2</v>
      </c>
      <c r="F11" s="1">
        <v>10</v>
      </c>
      <c r="G11" s="14">
        <v>1</v>
      </c>
      <c r="H11" s="4">
        <v>466</v>
      </c>
      <c r="I11" s="1">
        <v>466</v>
      </c>
      <c r="J11" s="30">
        <v>0</v>
      </c>
      <c r="K11" s="67">
        <v>1.7263799905776901E-2</v>
      </c>
      <c r="L11" s="26"/>
    </row>
    <row r="12" spans="2:12" x14ac:dyDescent="0.35">
      <c r="B12" s="71">
        <v>11</v>
      </c>
      <c r="C12" s="24" t="s">
        <v>116</v>
      </c>
      <c r="D12" s="1">
        <v>50</v>
      </c>
      <c r="E12" s="1">
        <v>2</v>
      </c>
      <c r="F12" s="1">
        <v>10</v>
      </c>
      <c r="G12" s="14">
        <v>2</v>
      </c>
      <c r="H12" s="4">
        <v>627</v>
      </c>
      <c r="I12" s="1">
        <v>627</v>
      </c>
      <c r="J12" s="30">
        <v>0</v>
      </c>
      <c r="K12" s="67">
        <v>1.71087346971035E-2</v>
      </c>
      <c r="L12" s="26"/>
    </row>
    <row r="13" spans="2:12" x14ac:dyDescent="0.35">
      <c r="B13" s="71">
        <v>12</v>
      </c>
      <c r="C13" s="24" t="s">
        <v>117</v>
      </c>
      <c r="D13" s="1">
        <v>50</v>
      </c>
      <c r="E13" s="1">
        <v>2</v>
      </c>
      <c r="F13" s="1">
        <v>10</v>
      </c>
      <c r="G13" s="14">
        <v>2</v>
      </c>
      <c r="H13" s="4">
        <v>645</v>
      </c>
      <c r="I13" s="1">
        <v>645</v>
      </c>
      <c r="J13" s="30">
        <v>0</v>
      </c>
      <c r="K13" s="67">
        <v>1.70515328645706E-2</v>
      </c>
      <c r="L13" s="26"/>
    </row>
    <row r="14" spans="2:12" x14ac:dyDescent="0.35">
      <c r="B14" s="71">
        <v>13</v>
      </c>
      <c r="C14" s="24" t="s">
        <v>118</v>
      </c>
      <c r="D14" s="1">
        <v>50</v>
      </c>
      <c r="E14" s="1">
        <v>2</v>
      </c>
      <c r="F14" s="1">
        <v>10</v>
      </c>
      <c r="G14" s="14">
        <v>2</v>
      </c>
      <c r="H14" s="4">
        <v>625</v>
      </c>
      <c r="I14" s="1">
        <v>625</v>
      </c>
      <c r="J14" s="30">
        <v>0</v>
      </c>
      <c r="K14" s="67">
        <v>2.6849387213587698E-2</v>
      </c>
      <c r="L14" s="26"/>
    </row>
    <row r="15" spans="2:12" x14ac:dyDescent="0.35">
      <c r="B15" s="71">
        <v>14</v>
      </c>
      <c r="C15" s="24" t="s">
        <v>119</v>
      </c>
      <c r="D15" s="1">
        <v>50</v>
      </c>
      <c r="E15" s="1">
        <v>2</v>
      </c>
      <c r="F15" s="1">
        <v>10</v>
      </c>
      <c r="G15" s="14">
        <v>2</v>
      </c>
      <c r="H15" s="4">
        <v>719</v>
      </c>
      <c r="I15" s="1">
        <v>719</v>
      </c>
      <c r="J15" s="30">
        <v>0</v>
      </c>
      <c r="K15" s="67">
        <v>9.2904232442378998E-3</v>
      </c>
      <c r="L15" s="26"/>
    </row>
    <row r="16" spans="2:12" x14ac:dyDescent="0.35">
      <c r="B16" s="71">
        <v>15</v>
      </c>
      <c r="C16" s="24" t="s">
        <v>120</v>
      </c>
      <c r="D16" s="1">
        <v>50</v>
      </c>
      <c r="E16" s="1">
        <v>2</v>
      </c>
      <c r="F16" s="1">
        <v>10</v>
      </c>
      <c r="G16" s="14">
        <v>2</v>
      </c>
      <c r="H16" s="4">
        <v>729</v>
      </c>
      <c r="I16" s="1">
        <v>729</v>
      </c>
      <c r="J16" s="30">
        <v>0</v>
      </c>
      <c r="K16" s="67">
        <v>1.85593217611312E-2</v>
      </c>
      <c r="L16" s="26"/>
    </row>
    <row r="17" spans="2:12" x14ac:dyDescent="0.35">
      <c r="B17" s="71">
        <v>16</v>
      </c>
      <c r="C17" s="24" t="s">
        <v>121</v>
      </c>
      <c r="D17" s="1">
        <v>50</v>
      </c>
      <c r="E17" s="1">
        <v>2</v>
      </c>
      <c r="F17" s="1">
        <v>10</v>
      </c>
      <c r="G17" s="14">
        <v>2</v>
      </c>
      <c r="H17" s="4">
        <v>661</v>
      </c>
      <c r="I17" s="1">
        <v>661</v>
      </c>
      <c r="J17" s="30">
        <v>0</v>
      </c>
      <c r="K17" s="67">
        <v>2.02810037881135E-2</v>
      </c>
      <c r="L17" s="26"/>
    </row>
    <row r="18" spans="2:12" x14ac:dyDescent="0.35">
      <c r="B18" s="71">
        <v>17</v>
      </c>
      <c r="C18" s="24" t="s">
        <v>122</v>
      </c>
      <c r="D18" s="1">
        <v>50</v>
      </c>
      <c r="E18" s="1">
        <v>2</v>
      </c>
      <c r="F18" s="1">
        <v>10</v>
      </c>
      <c r="G18" s="14">
        <v>2</v>
      </c>
      <c r="H18" s="4">
        <v>674</v>
      </c>
      <c r="I18" s="1">
        <v>674</v>
      </c>
      <c r="J18" s="30">
        <v>0</v>
      </c>
      <c r="K18" s="67">
        <v>1.5872266143560399E-2</v>
      </c>
      <c r="L18" s="26"/>
    </row>
    <row r="19" spans="2:12" x14ac:dyDescent="0.35">
      <c r="B19" s="71">
        <v>18</v>
      </c>
      <c r="C19" s="24" t="s">
        <v>123</v>
      </c>
      <c r="D19" s="1">
        <v>50</v>
      </c>
      <c r="E19" s="1">
        <v>2</v>
      </c>
      <c r="F19" s="1">
        <v>10</v>
      </c>
      <c r="G19" s="14">
        <v>2</v>
      </c>
      <c r="H19" s="4">
        <v>603</v>
      </c>
      <c r="I19" s="1">
        <v>603</v>
      </c>
      <c r="J19" s="30">
        <v>0</v>
      </c>
      <c r="K19" s="67">
        <v>2.3442767560482001E-2</v>
      </c>
      <c r="L19" s="26"/>
    </row>
    <row r="20" spans="2:12" x14ac:dyDescent="0.35">
      <c r="B20" s="71">
        <v>19</v>
      </c>
      <c r="C20" s="24" t="s">
        <v>124</v>
      </c>
      <c r="D20" s="1">
        <v>50</v>
      </c>
      <c r="E20" s="1">
        <v>2</v>
      </c>
      <c r="F20" s="1">
        <v>10</v>
      </c>
      <c r="G20" s="14">
        <v>2</v>
      </c>
      <c r="H20" s="4">
        <v>645</v>
      </c>
      <c r="I20" s="1">
        <v>645</v>
      </c>
      <c r="J20" s="30">
        <v>0</v>
      </c>
      <c r="K20" s="67">
        <v>1.3427864760160399E-2</v>
      </c>
      <c r="L20" s="26"/>
    </row>
    <row r="21" spans="2:12" x14ac:dyDescent="0.35">
      <c r="B21" s="71">
        <v>20</v>
      </c>
      <c r="C21" s="24" t="s">
        <v>125</v>
      </c>
      <c r="D21" s="1">
        <v>50</v>
      </c>
      <c r="E21" s="1">
        <v>2</v>
      </c>
      <c r="F21" s="1">
        <v>10</v>
      </c>
      <c r="G21" s="14">
        <v>2</v>
      </c>
      <c r="H21" s="4">
        <v>583</v>
      </c>
      <c r="I21" s="1">
        <v>583</v>
      </c>
      <c r="J21" s="30">
        <v>0</v>
      </c>
      <c r="K21" s="67">
        <v>2.8271161019802E-2</v>
      </c>
      <c r="L21" s="26"/>
    </row>
    <row r="22" spans="2:12" x14ac:dyDescent="0.35">
      <c r="B22" s="71">
        <v>21</v>
      </c>
      <c r="C22" s="24" t="s">
        <v>126</v>
      </c>
      <c r="D22" s="1">
        <v>50</v>
      </c>
      <c r="E22" s="1">
        <v>2</v>
      </c>
      <c r="F22" s="1">
        <v>10</v>
      </c>
      <c r="G22" s="14">
        <v>4</v>
      </c>
      <c r="H22" s="4">
        <v>1107</v>
      </c>
      <c r="I22" s="1">
        <v>1107</v>
      </c>
      <c r="J22" s="30">
        <v>0</v>
      </c>
      <c r="K22" s="67">
        <v>2.7528505772352201E-2</v>
      </c>
      <c r="L22" s="26"/>
    </row>
    <row r="23" spans="2:12" x14ac:dyDescent="0.35">
      <c r="B23" s="71">
        <v>22</v>
      </c>
      <c r="C23" s="24" t="s">
        <v>127</v>
      </c>
      <c r="D23" s="1">
        <v>50</v>
      </c>
      <c r="E23" s="1">
        <v>2</v>
      </c>
      <c r="F23" s="1">
        <v>10</v>
      </c>
      <c r="G23" s="14">
        <v>4</v>
      </c>
      <c r="H23" s="4">
        <v>1065</v>
      </c>
      <c r="I23" s="1">
        <v>1065</v>
      </c>
      <c r="J23" s="30">
        <v>0</v>
      </c>
      <c r="K23" s="67">
        <v>1.6760699450969599E-2</v>
      </c>
      <c r="L23" s="26"/>
    </row>
    <row r="24" spans="2:12" x14ac:dyDescent="0.35">
      <c r="B24" s="71">
        <v>23</v>
      </c>
      <c r="C24" s="24" t="s">
        <v>128</v>
      </c>
      <c r="D24" s="1">
        <v>50</v>
      </c>
      <c r="E24" s="1">
        <v>2</v>
      </c>
      <c r="F24" s="1">
        <v>10</v>
      </c>
      <c r="G24" s="14">
        <v>4</v>
      </c>
      <c r="H24" s="4">
        <v>1045</v>
      </c>
      <c r="I24" s="1">
        <v>1045</v>
      </c>
      <c r="J24" s="30">
        <v>0</v>
      </c>
      <c r="K24" s="67">
        <v>1.84872169047594E-2</v>
      </c>
      <c r="L24" s="26"/>
    </row>
    <row r="25" spans="2:12" x14ac:dyDescent="0.35">
      <c r="B25" s="71">
        <v>24</v>
      </c>
      <c r="C25" s="24" t="s">
        <v>129</v>
      </c>
      <c r="D25" s="1">
        <v>50</v>
      </c>
      <c r="E25" s="1">
        <v>2</v>
      </c>
      <c r="F25" s="1">
        <v>10</v>
      </c>
      <c r="G25" s="14">
        <v>4</v>
      </c>
      <c r="H25" s="4">
        <v>1019</v>
      </c>
      <c r="I25" s="1">
        <v>1019</v>
      </c>
      <c r="J25" s="30">
        <v>0</v>
      </c>
      <c r="K25" s="67">
        <v>1.6539188101887699E-2</v>
      </c>
      <c r="L25" s="26"/>
    </row>
    <row r="26" spans="2:12" x14ac:dyDescent="0.35">
      <c r="B26" s="71">
        <v>25</v>
      </c>
      <c r="C26" s="24" t="s">
        <v>130</v>
      </c>
      <c r="D26" s="1">
        <v>50</v>
      </c>
      <c r="E26" s="1">
        <v>2</v>
      </c>
      <c r="F26" s="1">
        <v>10</v>
      </c>
      <c r="G26" s="14">
        <v>4</v>
      </c>
      <c r="H26" s="4">
        <v>849</v>
      </c>
      <c r="I26" s="1">
        <v>849</v>
      </c>
      <c r="J26" s="30">
        <v>0</v>
      </c>
      <c r="K26" s="67">
        <v>1.8914263695478401E-2</v>
      </c>
      <c r="L26" s="26"/>
    </row>
    <row r="27" spans="2:12" x14ac:dyDescent="0.35">
      <c r="B27" s="71">
        <v>26</v>
      </c>
      <c r="C27" s="24" t="s">
        <v>131</v>
      </c>
      <c r="D27" s="1">
        <v>50</v>
      </c>
      <c r="E27" s="1">
        <v>2</v>
      </c>
      <c r="F27" s="1">
        <v>10</v>
      </c>
      <c r="G27" s="14">
        <v>4</v>
      </c>
      <c r="H27" s="4">
        <v>1021</v>
      </c>
      <c r="I27" s="1">
        <v>1021</v>
      </c>
      <c r="J27" s="30">
        <v>0</v>
      </c>
      <c r="K27" s="67">
        <v>1.66876018047332E-2</v>
      </c>
      <c r="L27" s="26"/>
    </row>
    <row r="28" spans="2:12" x14ac:dyDescent="0.35">
      <c r="B28" s="71">
        <v>27</v>
      </c>
      <c r="C28" s="24" t="s">
        <v>132</v>
      </c>
      <c r="D28" s="1">
        <v>50</v>
      </c>
      <c r="E28" s="1">
        <v>2</v>
      </c>
      <c r="F28" s="1">
        <v>10</v>
      </c>
      <c r="G28" s="14">
        <v>4</v>
      </c>
      <c r="H28" s="4">
        <v>974</v>
      </c>
      <c r="I28" s="1">
        <v>974</v>
      </c>
      <c r="J28" s="30">
        <v>0</v>
      </c>
      <c r="K28" s="67">
        <v>1.40423942357301E-2</v>
      </c>
      <c r="L28" s="26"/>
    </row>
    <row r="29" spans="2:12" x14ac:dyDescent="0.35">
      <c r="B29" s="71">
        <v>28</v>
      </c>
      <c r="C29" s="24" t="s">
        <v>133</v>
      </c>
      <c r="D29" s="1">
        <v>50</v>
      </c>
      <c r="E29" s="1">
        <v>2</v>
      </c>
      <c r="F29" s="1">
        <v>10</v>
      </c>
      <c r="G29" s="14">
        <v>4</v>
      </c>
      <c r="H29" s="4">
        <v>903</v>
      </c>
      <c r="I29" s="1">
        <v>903</v>
      </c>
      <c r="J29" s="30">
        <v>0</v>
      </c>
      <c r="K29" s="67">
        <v>1.6164839267730699E-2</v>
      </c>
      <c r="L29" s="26"/>
    </row>
    <row r="30" spans="2:12" x14ac:dyDescent="0.35">
      <c r="B30" s="71">
        <v>29</v>
      </c>
      <c r="C30" s="24" t="s">
        <v>134</v>
      </c>
      <c r="D30" s="1">
        <v>50</v>
      </c>
      <c r="E30" s="1">
        <v>2</v>
      </c>
      <c r="F30" s="1">
        <v>10</v>
      </c>
      <c r="G30" s="14">
        <v>4</v>
      </c>
      <c r="H30" s="4">
        <v>855</v>
      </c>
      <c r="I30" s="1">
        <v>855</v>
      </c>
      <c r="J30" s="30">
        <v>0</v>
      </c>
      <c r="K30" s="67">
        <v>1.2739190831780401E-2</v>
      </c>
      <c r="L30" s="26"/>
    </row>
    <row r="31" spans="2:12" x14ac:dyDescent="0.35">
      <c r="B31" s="71">
        <v>30</v>
      </c>
      <c r="C31" s="24" t="s">
        <v>135</v>
      </c>
      <c r="D31" s="1">
        <v>50</v>
      </c>
      <c r="E31" s="1">
        <v>2</v>
      </c>
      <c r="F31" s="1">
        <v>10</v>
      </c>
      <c r="G31" s="14">
        <v>4</v>
      </c>
      <c r="H31" s="4">
        <v>943</v>
      </c>
      <c r="I31" s="1">
        <v>943</v>
      </c>
      <c r="J31" s="30">
        <v>0</v>
      </c>
      <c r="K31" s="67">
        <v>1.16309393197298E-2</v>
      </c>
      <c r="L31" s="26"/>
    </row>
    <row r="32" spans="2:12" x14ac:dyDescent="0.35">
      <c r="B32" s="71">
        <v>31</v>
      </c>
      <c r="C32" s="24" t="s">
        <v>136</v>
      </c>
      <c r="D32" s="1">
        <v>50</v>
      </c>
      <c r="E32" s="1">
        <v>2</v>
      </c>
      <c r="F32" s="1">
        <v>20</v>
      </c>
      <c r="G32" s="14">
        <v>1</v>
      </c>
      <c r="H32" s="4">
        <v>852</v>
      </c>
      <c r="I32" s="1">
        <v>852</v>
      </c>
      <c r="J32" s="30">
        <v>0</v>
      </c>
      <c r="K32" s="67">
        <v>1.68586689978837E-2</v>
      </c>
      <c r="L32" s="26"/>
    </row>
    <row r="33" spans="2:12" x14ac:dyDescent="0.35">
      <c r="B33" s="71">
        <v>32</v>
      </c>
      <c r="C33" s="24" t="s">
        <v>137</v>
      </c>
      <c r="D33" s="1">
        <v>50</v>
      </c>
      <c r="E33" s="1">
        <v>2</v>
      </c>
      <c r="F33" s="1">
        <v>20</v>
      </c>
      <c r="G33" s="14">
        <v>1</v>
      </c>
      <c r="H33" s="4">
        <v>752</v>
      </c>
      <c r="I33" s="1">
        <v>752</v>
      </c>
      <c r="J33" s="30">
        <v>0</v>
      </c>
      <c r="K33" s="67">
        <v>1.59643180668354E-2</v>
      </c>
      <c r="L33" s="26"/>
    </row>
    <row r="34" spans="2:12" x14ac:dyDescent="0.35">
      <c r="B34" s="71">
        <v>33</v>
      </c>
      <c r="C34" s="24" t="s">
        <v>138</v>
      </c>
      <c r="D34" s="1">
        <v>50</v>
      </c>
      <c r="E34" s="1">
        <v>2</v>
      </c>
      <c r="F34" s="1">
        <v>20</v>
      </c>
      <c r="G34" s="14">
        <v>1</v>
      </c>
      <c r="H34" s="4">
        <v>806</v>
      </c>
      <c r="I34" s="1">
        <v>806</v>
      </c>
      <c r="J34" s="30">
        <v>0</v>
      </c>
      <c r="K34" s="67">
        <v>1.81819126009941E-2</v>
      </c>
      <c r="L34" s="26"/>
    </row>
    <row r="35" spans="2:12" x14ac:dyDescent="0.35">
      <c r="B35" s="71">
        <v>34</v>
      </c>
      <c r="C35" s="24" t="s">
        <v>139</v>
      </c>
      <c r="D35" s="1">
        <v>50</v>
      </c>
      <c r="E35" s="1">
        <v>2</v>
      </c>
      <c r="F35" s="1">
        <v>20</v>
      </c>
      <c r="G35" s="14">
        <v>1</v>
      </c>
      <c r="H35" s="4">
        <v>841</v>
      </c>
      <c r="I35" s="1">
        <v>841</v>
      </c>
      <c r="J35" s="30">
        <v>0</v>
      </c>
      <c r="K35" s="67">
        <v>1.9858963787555601E-2</v>
      </c>
      <c r="L35" s="26"/>
    </row>
    <row r="36" spans="2:12" x14ac:dyDescent="0.35">
      <c r="B36" s="71">
        <v>35</v>
      </c>
      <c r="C36" s="24" t="s">
        <v>140</v>
      </c>
      <c r="D36" s="1">
        <v>50</v>
      </c>
      <c r="E36" s="1">
        <v>2</v>
      </c>
      <c r="F36" s="1">
        <v>20</v>
      </c>
      <c r="G36" s="14">
        <v>1</v>
      </c>
      <c r="H36" s="4">
        <v>803</v>
      </c>
      <c r="I36" s="1">
        <v>803</v>
      </c>
      <c r="J36" s="30">
        <v>0</v>
      </c>
      <c r="K36" s="67">
        <v>1.6205610707402202E-2</v>
      </c>
      <c r="L36" s="26"/>
    </row>
    <row r="37" spans="2:12" x14ac:dyDescent="0.35">
      <c r="B37" s="71">
        <v>36</v>
      </c>
      <c r="C37" s="24" t="s">
        <v>141</v>
      </c>
      <c r="D37" s="1">
        <v>50</v>
      </c>
      <c r="E37" s="1">
        <v>2</v>
      </c>
      <c r="F37" s="1">
        <v>20</v>
      </c>
      <c r="G37" s="14">
        <v>1</v>
      </c>
      <c r="H37" s="4">
        <v>855</v>
      </c>
      <c r="I37" s="1">
        <v>855</v>
      </c>
      <c r="J37" s="30">
        <v>0</v>
      </c>
      <c r="K37" s="67">
        <v>1.88876520842313E-2</v>
      </c>
      <c r="L37" s="26"/>
    </row>
    <row r="38" spans="2:12" x14ac:dyDescent="0.35">
      <c r="B38" s="71">
        <v>37</v>
      </c>
      <c r="C38" s="24" t="s">
        <v>142</v>
      </c>
      <c r="D38" s="1">
        <v>50</v>
      </c>
      <c r="E38" s="1">
        <v>2</v>
      </c>
      <c r="F38" s="1">
        <v>20</v>
      </c>
      <c r="G38" s="14">
        <v>1</v>
      </c>
      <c r="H38" s="4">
        <v>798</v>
      </c>
      <c r="I38" s="1">
        <v>798</v>
      </c>
      <c r="J38" s="30">
        <v>0</v>
      </c>
      <c r="K38" s="67">
        <v>1.4573348686099E-2</v>
      </c>
      <c r="L38" s="26"/>
    </row>
    <row r="39" spans="2:12" x14ac:dyDescent="0.35">
      <c r="B39" s="71">
        <v>38</v>
      </c>
      <c r="C39" s="24" t="s">
        <v>143</v>
      </c>
      <c r="D39" s="1">
        <v>50</v>
      </c>
      <c r="E39" s="1">
        <v>2</v>
      </c>
      <c r="F39" s="1">
        <v>20</v>
      </c>
      <c r="G39" s="14">
        <v>1</v>
      </c>
      <c r="H39" s="4">
        <v>917</v>
      </c>
      <c r="I39" s="1">
        <v>917</v>
      </c>
      <c r="J39" s="30">
        <v>0</v>
      </c>
      <c r="K39" s="67">
        <v>1.6264839097857399E-2</v>
      </c>
      <c r="L39" s="26"/>
    </row>
    <row r="40" spans="2:12" x14ac:dyDescent="0.35">
      <c r="B40" s="71">
        <v>39</v>
      </c>
      <c r="C40" s="24" t="s">
        <v>144</v>
      </c>
      <c r="D40" s="1">
        <v>50</v>
      </c>
      <c r="E40" s="1">
        <v>2</v>
      </c>
      <c r="F40" s="1">
        <v>20</v>
      </c>
      <c r="G40" s="14">
        <v>1</v>
      </c>
      <c r="H40" s="4">
        <v>800</v>
      </c>
      <c r="I40" s="1">
        <v>800</v>
      </c>
      <c r="J40" s="30">
        <v>0</v>
      </c>
      <c r="K40" s="67">
        <v>1.6316767781972798E-2</v>
      </c>
      <c r="L40" s="26"/>
    </row>
    <row r="41" spans="2:12" x14ac:dyDescent="0.35">
      <c r="B41" s="71">
        <v>40</v>
      </c>
      <c r="C41" s="24" t="s">
        <v>145</v>
      </c>
      <c r="D41" s="1">
        <v>50</v>
      </c>
      <c r="E41" s="1">
        <v>2</v>
      </c>
      <c r="F41" s="1">
        <v>20</v>
      </c>
      <c r="G41" s="14">
        <v>1</v>
      </c>
      <c r="H41" s="4">
        <v>843</v>
      </c>
      <c r="I41" s="1">
        <v>843</v>
      </c>
      <c r="J41" s="30">
        <v>0</v>
      </c>
      <c r="K41" s="67">
        <v>1.6464179381728099E-2</v>
      </c>
      <c r="L41" s="26"/>
    </row>
    <row r="42" spans="2:12" x14ac:dyDescent="0.35">
      <c r="B42" s="71">
        <v>41</v>
      </c>
      <c r="C42" s="24" t="s">
        <v>146</v>
      </c>
      <c r="D42" s="1">
        <v>50</v>
      </c>
      <c r="E42" s="1">
        <v>2</v>
      </c>
      <c r="F42" s="1">
        <v>20</v>
      </c>
      <c r="G42" s="14">
        <v>2</v>
      </c>
      <c r="H42" s="4">
        <v>1061</v>
      </c>
      <c r="I42" s="1">
        <v>1061</v>
      </c>
      <c r="J42" s="30">
        <v>0</v>
      </c>
      <c r="K42" s="67">
        <v>1.5890952199697401E-2</v>
      </c>
      <c r="L42" s="26"/>
    </row>
    <row r="43" spans="2:12" x14ac:dyDescent="0.35">
      <c r="B43" s="71">
        <v>42</v>
      </c>
      <c r="C43" s="24" t="s">
        <v>147</v>
      </c>
      <c r="D43" s="1">
        <v>50</v>
      </c>
      <c r="E43" s="1">
        <v>2</v>
      </c>
      <c r="F43" s="1">
        <v>20</v>
      </c>
      <c r="G43" s="14">
        <v>2</v>
      </c>
      <c r="H43" s="4">
        <v>987</v>
      </c>
      <c r="I43" s="1">
        <v>987</v>
      </c>
      <c r="J43" s="30">
        <v>0</v>
      </c>
      <c r="K43" s="67">
        <v>1.6430890187621099E-2</v>
      </c>
      <c r="L43" s="26"/>
    </row>
    <row r="44" spans="2:12" x14ac:dyDescent="0.35">
      <c r="B44" s="71">
        <v>43</v>
      </c>
      <c r="C44" s="24" t="s">
        <v>148</v>
      </c>
      <c r="D44" s="1">
        <v>50</v>
      </c>
      <c r="E44" s="1">
        <v>2</v>
      </c>
      <c r="F44" s="1">
        <v>20</v>
      </c>
      <c r="G44" s="14">
        <v>2</v>
      </c>
      <c r="H44" s="4">
        <v>1012</v>
      </c>
      <c r="I44" s="1">
        <v>1012</v>
      </c>
      <c r="J44" s="30">
        <v>0</v>
      </c>
      <c r="K44" s="67">
        <v>1.8319012597203199E-2</v>
      </c>
      <c r="L44" s="26"/>
    </row>
    <row r="45" spans="2:12" x14ac:dyDescent="0.35">
      <c r="B45" s="71">
        <v>44</v>
      </c>
      <c r="C45" s="24" t="s">
        <v>149</v>
      </c>
      <c r="D45" s="1">
        <v>50</v>
      </c>
      <c r="E45" s="1">
        <v>2</v>
      </c>
      <c r="F45" s="1">
        <v>20</v>
      </c>
      <c r="G45" s="14">
        <v>2</v>
      </c>
      <c r="H45" s="4">
        <v>1006</v>
      </c>
      <c r="I45" s="1">
        <v>1006</v>
      </c>
      <c r="J45" s="30">
        <v>0</v>
      </c>
      <c r="K45" s="67">
        <v>1.44965033978223E-2</v>
      </c>
      <c r="L45" s="26"/>
    </row>
    <row r="46" spans="2:12" x14ac:dyDescent="0.35">
      <c r="B46" s="71">
        <v>45</v>
      </c>
      <c r="C46" s="24" t="s">
        <v>150</v>
      </c>
      <c r="D46" s="1">
        <v>50</v>
      </c>
      <c r="E46" s="1">
        <v>2</v>
      </c>
      <c r="F46" s="1">
        <v>20</v>
      </c>
      <c r="G46" s="14">
        <v>2</v>
      </c>
      <c r="H46" s="4">
        <v>1072</v>
      </c>
      <c r="I46" s="1">
        <v>1072</v>
      </c>
      <c r="J46" s="30">
        <v>0</v>
      </c>
      <c r="K46" s="67">
        <v>2.9491916298866199E-2</v>
      </c>
      <c r="L46" s="26"/>
    </row>
    <row r="47" spans="2:12" x14ac:dyDescent="0.35">
      <c r="B47" s="71">
        <v>46</v>
      </c>
      <c r="C47" s="24" t="s">
        <v>151</v>
      </c>
      <c r="D47" s="1">
        <v>50</v>
      </c>
      <c r="E47" s="1">
        <v>2</v>
      </c>
      <c r="F47" s="1">
        <v>20</v>
      </c>
      <c r="G47" s="14">
        <v>2</v>
      </c>
      <c r="H47" s="4">
        <v>1023</v>
      </c>
      <c r="I47" s="1">
        <v>1023</v>
      </c>
      <c r="J47" s="30">
        <v>0</v>
      </c>
      <c r="K47" s="67">
        <v>1.6528144478797899E-2</v>
      </c>
      <c r="L47" s="26"/>
    </row>
    <row r="48" spans="2:12" x14ac:dyDescent="0.35">
      <c r="B48" s="71">
        <v>47</v>
      </c>
      <c r="C48" s="24" t="s">
        <v>152</v>
      </c>
      <c r="D48" s="1">
        <v>50</v>
      </c>
      <c r="E48" s="1">
        <v>2</v>
      </c>
      <c r="F48" s="1">
        <v>20</v>
      </c>
      <c r="G48" s="14">
        <v>2</v>
      </c>
      <c r="H48" s="4">
        <v>1006</v>
      </c>
      <c r="I48" s="1">
        <v>1006</v>
      </c>
      <c r="J48" s="30">
        <v>0</v>
      </c>
      <c r="K48" s="67">
        <v>1.89319681376218E-2</v>
      </c>
      <c r="L48" s="26"/>
    </row>
    <row r="49" spans="2:12" x14ac:dyDescent="0.35">
      <c r="B49" s="71">
        <v>48</v>
      </c>
      <c r="C49" s="24" t="s">
        <v>153</v>
      </c>
      <c r="D49" s="1">
        <v>50</v>
      </c>
      <c r="E49" s="1">
        <v>2</v>
      </c>
      <c r="F49" s="1">
        <v>20</v>
      </c>
      <c r="G49" s="14">
        <v>2</v>
      </c>
      <c r="H49" s="4">
        <v>1032</v>
      </c>
      <c r="I49" s="1">
        <v>1032</v>
      </c>
      <c r="J49" s="30">
        <v>0</v>
      </c>
      <c r="K49" s="67">
        <v>3.0308119952678601E-2</v>
      </c>
      <c r="L49" s="26"/>
    </row>
    <row r="50" spans="2:12" x14ac:dyDescent="0.35">
      <c r="B50" s="71">
        <v>49</v>
      </c>
      <c r="C50" s="24" t="s">
        <v>154</v>
      </c>
      <c r="D50" s="1">
        <v>50</v>
      </c>
      <c r="E50" s="1">
        <v>2</v>
      </c>
      <c r="F50" s="1">
        <v>20</v>
      </c>
      <c r="G50" s="14">
        <v>2</v>
      </c>
      <c r="H50" s="4">
        <v>946</v>
      </c>
      <c r="I50" s="1">
        <v>946</v>
      </c>
      <c r="J50" s="30">
        <v>0</v>
      </c>
      <c r="K50" s="67">
        <v>1.8796147778630201E-2</v>
      </c>
      <c r="L50" s="26"/>
    </row>
    <row r="51" spans="2:12" x14ac:dyDescent="0.35">
      <c r="B51" s="71">
        <v>50</v>
      </c>
      <c r="C51" s="24" t="s">
        <v>155</v>
      </c>
      <c r="D51" s="1">
        <v>50</v>
      </c>
      <c r="E51" s="1">
        <v>2</v>
      </c>
      <c r="F51" s="1">
        <v>20</v>
      </c>
      <c r="G51" s="14">
        <v>2</v>
      </c>
      <c r="H51" s="4">
        <v>997</v>
      </c>
      <c r="I51" s="1">
        <v>997</v>
      </c>
      <c r="J51" s="30">
        <v>0</v>
      </c>
      <c r="K51" s="67">
        <v>1.81743539869785E-2</v>
      </c>
      <c r="L51" s="26"/>
    </row>
    <row r="52" spans="2:12" x14ac:dyDescent="0.35">
      <c r="B52" s="71">
        <v>51</v>
      </c>
      <c r="C52" s="24" t="s">
        <v>156</v>
      </c>
      <c r="D52" s="1">
        <v>50</v>
      </c>
      <c r="E52" s="1">
        <v>2</v>
      </c>
      <c r="F52" s="1">
        <v>20</v>
      </c>
      <c r="G52" s="14">
        <v>4</v>
      </c>
      <c r="H52" s="4">
        <v>1331</v>
      </c>
      <c r="I52" s="1">
        <v>1331</v>
      </c>
      <c r="J52" s="30">
        <v>0</v>
      </c>
      <c r="K52" s="67">
        <v>1.52405556291341E-2</v>
      </c>
      <c r="L52" s="26"/>
    </row>
    <row r="53" spans="2:12" x14ac:dyDescent="0.35">
      <c r="B53" s="71">
        <v>52</v>
      </c>
      <c r="C53" s="24" t="s">
        <v>157</v>
      </c>
      <c r="D53" s="1">
        <v>50</v>
      </c>
      <c r="E53" s="1">
        <v>2</v>
      </c>
      <c r="F53" s="1">
        <v>20</v>
      </c>
      <c r="G53" s="14">
        <v>4</v>
      </c>
      <c r="H53" s="4">
        <v>1317</v>
      </c>
      <c r="I53" s="1">
        <v>1317</v>
      </c>
      <c r="J53" s="30">
        <v>0</v>
      </c>
      <c r="K53" s="67">
        <v>1.69220510870218E-2</v>
      </c>
      <c r="L53" s="26"/>
    </row>
    <row r="54" spans="2:12" x14ac:dyDescent="0.35">
      <c r="B54" s="71">
        <v>53</v>
      </c>
      <c r="C54" s="24" t="s">
        <v>158</v>
      </c>
      <c r="D54" s="1">
        <v>50</v>
      </c>
      <c r="E54" s="1">
        <v>2</v>
      </c>
      <c r="F54" s="1">
        <v>20</v>
      </c>
      <c r="G54" s="14">
        <v>4</v>
      </c>
      <c r="H54" s="4">
        <v>1192</v>
      </c>
      <c r="I54" s="1">
        <v>1192</v>
      </c>
      <c r="J54" s="30">
        <v>0</v>
      </c>
      <c r="K54" s="67">
        <v>2.93326657265424E-2</v>
      </c>
      <c r="L54" s="26"/>
    </row>
    <row r="55" spans="2:12" x14ac:dyDescent="0.35">
      <c r="B55" s="71">
        <v>54</v>
      </c>
      <c r="C55" s="24" t="s">
        <v>159</v>
      </c>
      <c r="D55" s="1">
        <v>50</v>
      </c>
      <c r="E55" s="1">
        <v>2</v>
      </c>
      <c r="F55" s="1">
        <v>20</v>
      </c>
      <c r="G55" s="14">
        <v>4</v>
      </c>
      <c r="H55" s="4">
        <v>1456</v>
      </c>
      <c r="I55" s="1">
        <v>1456</v>
      </c>
      <c r="J55" s="30">
        <v>0</v>
      </c>
      <c r="K55" s="67">
        <v>1.4912251383066099E-2</v>
      </c>
      <c r="L55" s="26"/>
    </row>
    <row r="56" spans="2:12" x14ac:dyDescent="0.35">
      <c r="B56" s="71">
        <v>55</v>
      </c>
      <c r="C56" s="24" t="s">
        <v>160</v>
      </c>
      <c r="D56" s="1">
        <v>50</v>
      </c>
      <c r="E56" s="1">
        <v>2</v>
      </c>
      <c r="F56" s="1">
        <v>20</v>
      </c>
      <c r="G56" s="14">
        <v>4</v>
      </c>
      <c r="H56" s="4">
        <v>1372</v>
      </c>
      <c r="I56" s="1">
        <v>1372</v>
      </c>
      <c r="J56" s="30">
        <v>0</v>
      </c>
      <c r="K56" s="67">
        <v>1.7488101497292501E-2</v>
      </c>
      <c r="L56" s="26"/>
    </row>
    <row r="57" spans="2:12" x14ac:dyDescent="0.35">
      <c r="B57" s="71">
        <v>56</v>
      </c>
      <c r="C57" s="24" t="s">
        <v>161</v>
      </c>
      <c r="D57" s="1">
        <v>50</v>
      </c>
      <c r="E57" s="1">
        <v>2</v>
      </c>
      <c r="F57" s="1">
        <v>20</v>
      </c>
      <c r="G57" s="14">
        <v>4</v>
      </c>
      <c r="H57" s="4">
        <v>1383</v>
      </c>
      <c r="I57" s="1">
        <v>1383</v>
      </c>
      <c r="J57" s="30">
        <v>0</v>
      </c>
      <c r="K57" s="67">
        <v>1.7927031964063599E-2</v>
      </c>
      <c r="L57" s="26"/>
    </row>
    <row r="58" spans="2:12" x14ac:dyDescent="0.35">
      <c r="B58" s="71">
        <v>57</v>
      </c>
      <c r="C58" s="24" t="s">
        <v>162</v>
      </c>
      <c r="D58" s="1">
        <v>50</v>
      </c>
      <c r="E58" s="1">
        <v>2</v>
      </c>
      <c r="F58" s="1">
        <v>20</v>
      </c>
      <c r="G58" s="14">
        <v>4</v>
      </c>
      <c r="H58" s="4">
        <v>1276</v>
      </c>
      <c r="I58" s="1">
        <v>1276</v>
      </c>
      <c r="J58" s="30">
        <v>0</v>
      </c>
      <c r="K58" s="67">
        <v>8.0477241426706297E-3</v>
      </c>
      <c r="L58" s="26"/>
    </row>
    <row r="59" spans="2:12" x14ac:dyDescent="0.35">
      <c r="B59" s="71">
        <v>58</v>
      </c>
      <c r="C59" s="24" t="s">
        <v>163</v>
      </c>
      <c r="D59" s="1">
        <v>50</v>
      </c>
      <c r="E59" s="1">
        <v>2</v>
      </c>
      <c r="F59" s="1">
        <v>20</v>
      </c>
      <c r="G59" s="14">
        <v>4</v>
      </c>
      <c r="H59" s="4">
        <v>1422</v>
      </c>
      <c r="I59" s="1">
        <v>1422</v>
      </c>
      <c r="J59" s="30">
        <v>0</v>
      </c>
      <c r="K59" s="67">
        <v>2.25996188819408E-2</v>
      </c>
      <c r="L59" s="26"/>
    </row>
    <row r="60" spans="2:12" x14ac:dyDescent="0.35">
      <c r="B60" s="71">
        <v>59</v>
      </c>
      <c r="C60" s="24" t="s">
        <v>164</v>
      </c>
      <c r="D60" s="1">
        <v>50</v>
      </c>
      <c r="E60" s="1">
        <v>2</v>
      </c>
      <c r="F60" s="1">
        <v>20</v>
      </c>
      <c r="G60" s="14">
        <v>4</v>
      </c>
      <c r="H60" s="4">
        <v>1336</v>
      </c>
      <c r="I60" s="1">
        <v>1336</v>
      </c>
      <c r="J60" s="30">
        <v>0</v>
      </c>
      <c r="K60" s="67">
        <v>1.7453663051128301E-2</v>
      </c>
      <c r="L60" s="26"/>
    </row>
    <row r="61" spans="2:12" x14ac:dyDescent="0.35">
      <c r="B61" s="71">
        <v>60</v>
      </c>
      <c r="C61" s="24" t="s">
        <v>165</v>
      </c>
      <c r="D61" s="1">
        <v>50</v>
      </c>
      <c r="E61" s="1">
        <v>2</v>
      </c>
      <c r="F61" s="1">
        <v>20</v>
      </c>
      <c r="G61" s="14">
        <v>4</v>
      </c>
      <c r="H61" s="4">
        <v>1387</v>
      </c>
      <c r="I61" s="1">
        <v>1387</v>
      </c>
      <c r="J61" s="30">
        <v>0</v>
      </c>
      <c r="K61" s="67">
        <v>3.0994027853012002E-2</v>
      </c>
      <c r="L61" s="26"/>
    </row>
    <row r="62" spans="2:12" x14ac:dyDescent="0.35">
      <c r="B62" s="71">
        <v>61</v>
      </c>
      <c r="C62" s="24" t="s">
        <v>166</v>
      </c>
      <c r="D62" s="1">
        <v>50</v>
      </c>
      <c r="E62" s="1">
        <v>2</v>
      </c>
      <c r="F62" s="1">
        <v>30</v>
      </c>
      <c r="G62" s="14">
        <v>1</v>
      </c>
      <c r="H62" s="4">
        <v>1017</v>
      </c>
      <c r="I62" s="1">
        <v>1017</v>
      </c>
      <c r="J62" s="30">
        <v>0</v>
      </c>
      <c r="K62" s="67">
        <v>1.2632137164473501E-2</v>
      </c>
      <c r="L62" s="26"/>
    </row>
    <row r="63" spans="2:12" x14ac:dyDescent="0.35">
      <c r="B63" s="71">
        <v>62</v>
      </c>
      <c r="C63" s="24" t="s">
        <v>167</v>
      </c>
      <c r="D63" s="1">
        <v>50</v>
      </c>
      <c r="E63" s="1">
        <v>2</v>
      </c>
      <c r="F63" s="1">
        <v>30</v>
      </c>
      <c r="G63" s="14">
        <v>1</v>
      </c>
      <c r="H63" s="4">
        <v>1064</v>
      </c>
      <c r="I63" s="1">
        <v>1064</v>
      </c>
      <c r="J63" s="30">
        <v>0</v>
      </c>
      <c r="K63" s="67">
        <v>1.49525552988052E-2</v>
      </c>
      <c r="L63" s="26"/>
    </row>
    <row r="64" spans="2:12" x14ac:dyDescent="0.35">
      <c r="B64" s="71">
        <v>63</v>
      </c>
      <c r="C64" s="24" t="s">
        <v>168</v>
      </c>
      <c r="D64" s="1">
        <v>50</v>
      </c>
      <c r="E64" s="1">
        <v>2</v>
      </c>
      <c r="F64" s="1">
        <v>30</v>
      </c>
      <c r="G64" s="14">
        <v>1</v>
      </c>
      <c r="H64" s="4">
        <v>1064</v>
      </c>
      <c r="I64" s="1">
        <v>1064</v>
      </c>
      <c r="J64" s="30">
        <v>0</v>
      </c>
      <c r="K64" s="67">
        <v>1.7958944663405401E-2</v>
      </c>
      <c r="L64" s="26"/>
    </row>
    <row r="65" spans="2:12" x14ac:dyDescent="0.35">
      <c r="B65" s="71">
        <v>64</v>
      </c>
      <c r="C65" s="24" t="s">
        <v>169</v>
      </c>
      <c r="D65" s="1">
        <v>50</v>
      </c>
      <c r="E65" s="1">
        <v>2</v>
      </c>
      <c r="F65" s="1">
        <v>30</v>
      </c>
      <c r="G65" s="14">
        <v>1</v>
      </c>
      <c r="H65" s="4">
        <v>1201</v>
      </c>
      <c r="I65" s="1">
        <v>1201</v>
      </c>
      <c r="J65" s="30">
        <v>0</v>
      </c>
      <c r="K65" s="67">
        <v>1.7879052087664601E-2</v>
      </c>
      <c r="L65" s="26"/>
    </row>
    <row r="66" spans="2:12" x14ac:dyDescent="0.35">
      <c r="B66" s="71">
        <v>65</v>
      </c>
      <c r="C66" s="24" t="s">
        <v>170</v>
      </c>
      <c r="D66" s="1">
        <v>50</v>
      </c>
      <c r="E66" s="1">
        <v>2</v>
      </c>
      <c r="F66" s="1">
        <v>30</v>
      </c>
      <c r="G66" s="14">
        <v>1</v>
      </c>
      <c r="H66" s="4">
        <v>1000</v>
      </c>
      <c r="I66" s="1">
        <v>1000</v>
      </c>
      <c r="J66" s="30">
        <v>0</v>
      </c>
      <c r="K66" s="67">
        <v>1.94947067648172E-2</v>
      </c>
      <c r="L66" s="26"/>
    </row>
    <row r="67" spans="2:12" x14ac:dyDescent="0.35">
      <c r="B67" s="71">
        <v>66</v>
      </c>
      <c r="C67" s="24" t="s">
        <v>171</v>
      </c>
      <c r="D67" s="1">
        <v>50</v>
      </c>
      <c r="E67" s="1">
        <v>2</v>
      </c>
      <c r="F67" s="1">
        <v>30</v>
      </c>
      <c r="G67" s="14">
        <v>1</v>
      </c>
      <c r="H67" s="4">
        <v>1297</v>
      </c>
      <c r="I67" s="1">
        <v>1297</v>
      </c>
      <c r="J67" s="30">
        <v>0</v>
      </c>
      <c r="K67" s="67">
        <v>2.6156757026910699E-2</v>
      </c>
      <c r="L67" s="26"/>
    </row>
    <row r="68" spans="2:12" x14ac:dyDescent="0.35">
      <c r="B68" s="71">
        <v>67</v>
      </c>
      <c r="C68" s="24" t="s">
        <v>172</v>
      </c>
      <c r="D68" s="1">
        <v>50</v>
      </c>
      <c r="E68" s="1">
        <v>2</v>
      </c>
      <c r="F68" s="1">
        <v>30</v>
      </c>
      <c r="G68" s="14">
        <v>1</v>
      </c>
      <c r="H68" s="4">
        <v>1052</v>
      </c>
      <c r="I68" s="1">
        <v>1052</v>
      </c>
      <c r="J68" s="30">
        <v>0</v>
      </c>
      <c r="K68" s="67">
        <v>1.50950048118829E-2</v>
      </c>
      <c r="L68" s="26"/>
    </row>
    <row r="69" spans="2:12" x14ac:dyDescent="0.35">
      <c r="B69" s="71">
        <v>68</v>
      </c>
      <c r="C69" s="24" t="s">
        <v>173</v>
      </c>
      <c r="D69" s="1">
        <v>50</v>
      </c>
      <c r="E69" s="1">
        <v>2</v>
      </c>
      <c r="F69" s="1">
        <v>30</v>
      </c>
      <c r="G69" s="14">
        <v>1</v>
      </c>
      <c r="H69" s="4">
        <v>1118</v>
      </c>
      <c r="I69" s="1">
        <v>1118</v>
      </c>
      <c r="J69" s="30">
        <v>0</v>
      </c>
      <c r="K69" s="67">
        <v>1.8183492124080599E-2</v>
      </c>
      <c r="L69" s="26"/>
    </row>
    <row r="70" spans="2:12" x14ac:dyDescent="0.35">
      <c r="B70" s="71">
        <v>69</v>
      </c>
      <c r="C70" s="24" t="s">
        <v>174</v>
      </c>
      <c r="D70" s="1">
        <v>50</v>
      </c>
      <c r="E70" s="1">
        <v>2</v>
      </c>
      <c r="F70" s="1">
        <v>30</v>
      </c>
      <c r="G70" s="14">
        <v>1</v>
      </c>
      <c r="H70" s="4">
        <v>1193</v>
      </c>
      <c r="I70" s="1">
        <v>1193</v>
      </c>
      <c r="J70" s="30">
        <v>0</v>
      </c>
      <c r="K70" s="67">
        <v>1.6502035781741101E-2</v>
      </c>
      <c r="L70" s="26"/>
    </row>
    <row r="71" spans="2:12" x14ac:dyDescent="0.35">
      <c r="B71" s="71">
        <v>70</v>
      </c>
      <c r="C71" s="24" t="s">
        <v>175</v>
      </c>
      <c r="D71" s="1">
        <v>50</v>
      </c>
      <c r="E71" s="1">
        <v>2</v>
      </c>
      <c r="F71" s="1">
        <v>30</v>
      </c>
      <c r="G71" s="14">
        <v>1</v>
      </c>
      <c r="H71" s="4">
        <v>1130</v>
      </c>
      <c r="I71" s="1">
        <v>1130</v>
      </c>
      <c r="J71" s="30">
        <v>0</v>
      </c>
      <c r="K71" s="67">
        <v>1.52610447257757E-2</v>
      </c>
      <c r="L71" s="26"/>
    </row>
    <row r="72" spans="2:12" x14ac:dyDescent="0.35">
      <c r="B72" s="71">
        <v>71</v>
      </c>
      <c r="C72" s="24" t="s">
        <v>176</v>
      </c>
      <c r="D72" s="1">
        <v>50</v>
      </c>
      <c r="E72" s="1">
        <v>2</v>
      </c>
      <c r="F72" s="1">
        <v>30</v>
      </c>
      <c r="G72" s="14">
        <v>2</v>
      </c>
      <c r="H72" s="4">
        <v>1227</v>
      </c>
      <c r="I72" s="1">
        <v>1227</v>
      </c>
      <c r="J72" s="30">
        <v>0</v>
      </c>
      <c r="K72" s="67">
        <v>3.1729064881801598E-2</v>
      </c>
      <c r="L72" s="26"/>
    </row>
    <row r="73" spans="2:12" x14ac:dyDescent="0.35">
      <c r="B73" s="71">
        <v>72</v>
      </c>
      <c r="C73" s="24" t="s">
        <v>177</v>
      </c>
      <c r="D73" s="1">
        <v>50</v>
      </c>
      <c r="E73" s="1">
        <v>2</v>
      </c>
      <c r="F73" s="1">
        <v>30</v>
      </c>
      <c r="G73" s="14">
        <v>2</v>
      </c>
      <c r="H73" s="4">
        <v>1214</v>
      </c>
      <c r="I73" s="1">
        <v>1214</v>
      </c>
      <c r="J73" s="30">
        <v>0</v>
      </c>
      <c r="K73" s="67">
        <v>1.6416847705840999E-2</v>
      </c>
      <c r="L73" s="26"/>
    </row>
    <row r="74" spans="2:12" x14ac:dyDescent="0.35">
      <c r="B74" s="71">
        <v>73</v>
      </c>
      <c r="C74" s="24" t="s">
        <v>178</v>
      </c>
      <c r="D74" s="1">
        <v>50</v>
      </c>
      <c r="E74" s="1">
        <v>2</v>
      </c>
      <c r="F74" s="1">
        <v>30</v>
      </c>
      <c r="G74" s="14">
        <v>2</v>
      </c>
      <c r="H74" s="4">
        <v>1209</v>
      </c>
      <c r="I74" s="1">
        <v>1209</v>
      </c>
      <c r="J74" s="30">
        <v>0</v>
      </c>
      <c r="K74" s="67">
        <v>1.9510464742779701E-2</v>
      </c>
      <c r="L74" s="26"/>
    </row>
    <row r="75" spans="2:12" x14ac:dyDescent="0.35">
      <c r="B75" s="71">
        <v>74</v>
      </c>
      <c r="C75" s="24" t="s">
        <v>179</v>
      </c>
      <c r="D75" s="1">
        <v>50</v>
      </c>
      <c r="E75" s="1">
        <v>2</v>
      </c>
      <c r="F75" s="1">
        <v>30</v>
      </c>
      <c r="G75" s="14">
        <v>2</v>
      </c>
      <c r="H75" s="4">
        <v>1319</v>
      </c>
      <c r="I75" s="1">
        <v>1319</v>
      </c>
      <c r="J75" s="30">
        <v>0</v>
      </c>
      <c r="K75" s="67">
        <v>4.0404032915830598E-2</v>
      </c>
      <c r="L75" s="26"/>
    </row>
    <row r="76" spans="2:12" x14ac:dyDescent="0.35">
      <c r="B76" s="71">
        <v>75</v>
      </c>
      <c r="C76" s="24" t="s">
        <v>180</v>
      </c>
      <c r="D76" s="1">
        <v>50</v>
      </c>
      <c r="E76" s="1">
        <v>2</v>
      </c>
      <c r="F76" s="1">
        <v>30</v>
      </c>
      <c r="G76" s="14">
        <v>2</v>
      </c>
      <c r="H76" s="4">
        <v>1262</v>
      </c>
      <c r="I76" s="1">
        <v>1262</v>
      </c>
      <c r="J76" s="30">
        <v>0</v>
      </c>
      <c r="K76" s="67">
        <v>2.8440423309802999E-2</v>
      </c>
      <c r="L76" s="26"/>
    </row>
    <row r="77" spans="2:12" x14ac:dyDescent="0.35">
      <c r="B77" s="71">
        <v>76</v>
      </c>
      <c r="C77" s="24" t="s">
        <v>181</v>
      </c>
      <c r="D77" s="1">
        <v>50</v>
      </c>
      <c r="E77" s="1">
        <v>2</v>
      </c>
      <c r="F77" s="1">
        <v>30</v>
      </c>
      <c r="G77" s="14">
        <v>2</v>
      </c>
      <c r="H77" s="4">
        <v>1475</v>
      </c>
      <c r="I77" s="1">
        <v>1475</v>
      </c>
      <c r="J77" s="30">
        <v>0</v>
      </c>
      <c r="K77" s="67">
        <v>3.3509980887174599E-2</v>
      </c>
      <c r="L77" s="26"/>
    </row>
    <row r="78" spans="2:12" x14ac:dyDescent="0.35">
      <c r="B78" s="71">
        <v>77</v>
      </c>
      <c r="C78" s="24" t="s">
        <v>182</v>
      </c>
      <c r="D78" s="1">
        <v>50</v>
      </c>
      <c r="E78" s="1">
        <v>2</v>
      </c>
      <c r="F78" s="1">
        <v>30</v>
      </c>
      <c r="G78" s="14">
        <v>2</v>
      </c>
      <c r="H78" s="4">
        <v>1225</v>
      </c>
      <c r="I78" s="1">
        <v>1225</v>
      </c>
      <c r="J78" s="30">
        <v>0</v>
      </c>
      <c r="K78" s="67">
        <v>2.0628092810511499E-2</v>
      </c>
      <c r="L78" s="26"/>
    </row>
    <row r="79" spans="2:12" x14ac:dyDescent="0.35">
      <c r="B79" s="71">
        <v>78</v>
      </c>
      <c r="C79" s="24" t="s">
        <v>183</v>
      </c>
      <c r="D79" s="1">
        <v>50</v>
      </c>
      <c r="E79" s="1">
        <v>2</v>
      </c>
      <c r="F79" s="1">
        <v>30</v>
      </c>
      <c r="G79" s="14">
        <v>2</v>
      </c>
      <c r="H79" s="4">
        <v>1267</v>
      </c>
      <c r="I79" s="1">
        <v>1267</v>
      </c>
      <c r="J79" s="30">
        <v>0</v>
      </c>
      <c r="K79" s="67">
        <v>1.46898198872804E-2</v>
      </c>
      <c r="L79" s="26"/>
    </row>
    <row r="80" spans="2:12" x14ac:dyDescent="0.35">
      <c r="B80" s="71">
        <v>79</v>
      </c>
      <c r="C80" s="24" t="s">
        <v>184</v>
      </c>
      <c r="D80" s="1">
        <v>50</v>
      </c>
      <c r="E80" s="1">
        <v>2</v>
      </c>
      <c r="F80" s="1">
        <v>30</v>
      </c>
      <c r="G80" s="14">
        <v>2</v>
      </c>
      <c r="H80" s="4">
        <v>1358</v>
      </c>
      <c r="I80" s="1">
        <v>1358</v>
      </c>
      <c r="J80" s="30">
        <v>0</v>
      </c>
      <c r="K80" s="67">
        <v>2.8566516935825299E-2</v>
      </c>
      <c r="L80" s="26"/>
    </row>
    <row r="81" spans="2:17" x14ac:dyDescent="0.35">
      <c r="B81" s="71">
        <v>80</v>
      </c>
      <c r="C81" s="24" t="s">
        <v>185</v>
      </c>
      <c r="D81" s="1">
        <v>50</v>
      </c>
      <c r="E81" s="1">
        <v>2</v>
      </c>
      <c r="F81" s="1">
        <v>30</v>
      </c>
      <c r="G81" s="14">
        <v>2</v>
      </c>
      <c r="H81" s="4">
        <v>1273</v>
      </c>
      <c r="I81" s="1">
        <v>1273</v>
      </c>
      <c r="J81" s="30">
        <v>0</v>
      </c>
      <c r="K81" s="67">
        <v>1.35019868612289E-2</v>
      </c>
      <c r="L81" s="26"/>
    </row>
    <row r="82" spans="2:17" x14ac:dyDescent="0.35">
      <c r="B82" s="71">
        <v>81</v>
      </c>
      <c r="C82" s="24" t="s">
        <v>186</v>
      </c>
      <c r="D82" s="1">
        <v>50</v>
      </c>
      <c r="E82" s="1">
        <v>2</v>
      </c>
      <c r="F82" s="1">
        <v>30</v>
      </c>
      <c r="G82" s="14">
        <v>4</v>
      </c>
      <c r="H82" s="4">
        <v>1557</v>
      </c>
      <c r="I82" s="1">
        <v>1557</v>
      </c>
      <c r="J82" s="30">
        <v>0</v>
      </c>
      <c r="K82" s="67">
        <v>1.76871158182621E-2</v>
      </c>
      <c r="L82" s="26"/>
    </row>
    <row r="83" spans="2:17" x14ac:dyDescent="0.35">
      <c r="B83" s="71">
        <v>82</v>
      </c>
      <c r="C83" s="24" t="s">
        <v>187</v>
      </c>
      <c r="D83" s="1">
        <v>50</v>
      </c>
      <c r="E83" s="1">
        <v>2</v>
      </c>
      <c r="F83" s="1">
        <v>30</v>
      </c>
      <c r="G83" s="14">
        <v>4</v>
      </c>
      <c r="H83" s="4">
        <v>1694</v>
      </c>
      <c r="I83" s="1">
        <v>1694</v>
      </c>
      <c r="J83" s="30">
        <v>0</v>
      </c>
      <c r="K83" s="67">
        <v>1.62015054374933E-2</v>
      </c>
      <c r="L83" s="26"/>
    </row>
    <row r="84" spans="2:17" x14ac:dyDescent="0.35">
      <c r="B84" s="71">
        <v>83</v>
      </c>
      <c r="C84" s="24" t="s">
        <v>188</v>
      </c>
      <c r="D84" s="1">
        <v>50</v>
      </c>
      <c r="E84" s="1">
        <v>2</v>
      </c>
      <c r="F84" s="1">
        <v>30</v>
      </c>
      <c r="G84" s="14">
        <v>4</v>
      </c>
      <c r="H84" s="4">
        <v>1479</v>
      </c>
      <c r="I84" s="1">
        <v>1479</v>
      </c>
      <c r="J84" s="30">
        <v>0</v>
      </c>
      <c r="K84" s="67">
        <v>1.9297227263450598E-2</v>
      </c>
      <c r="L84" s="26"/>
      <c r="Q84" s="32"/>
    </row>
    <row r="85" spans="2:17" x14ac:dyDescent="0.35">
      <c r="B85" s="71">
        <v>84</v>
      </c>
      <c r="C85" s="24" t="s">
        <v>189</v>
      </c>
      <c r="D85" s="1">
        <v>50</v>
      </c>
      <c r="E85" s="1">
        <v>2</v>
      </c>
      <c r="F85" s="1">
        <v>30</v>
      </c>
      <c r="G85" s="14">
        <v>4</v>
      </c>
      <c r="H85" s="4">
        <v>1559</v>
      </c>
      <c r="I85" s="1">
        <v>1559</v>
      </c>
      <c r="J85" s="30">
        <v>0</v>
      </c>
      <c r="K85" s="67">
        <v>1.6556182876229199E-2</v>
      </c>
      <c r="L85" s="26"/>
    </row>
    <row r="86" spans="2:17" x14ac:dyDescent="0.35">
      <c r="B86" s="71">
        <v>85</v>
      </c>
      <c r="C86" s="24" t="s">
        <v>190</v>
      </c>
      <c r="D86" s="1">
        <v>50</v>
      </c>
      <c r="E86" s="1">
        <v>2</v>
      </c>
      <c r="F86" s="1">
        <v>30</v>
      </c>
      <c r="G86" s="14">
        <v>4</v>
      </c>
      <c r="H86" s="4">
        <v>1382</v>
      </c>
      <c r="I86" s="1">
        <v>1382</v>
      </c>
      <c r="J86" s="30">
        <v>0</v>
      </c>
      <c r="K86" s="67">
        <v>1.5874868258833798E-2</v>
      </c>
      <c r="L86" s="26"/>
    </row>
    <row r="87" spans="2:17" ht="15" thickBot="1" x14ac:dyDescent="0.4">
      <c r="B87" s="71">
        <v>86</v>
      </c>
      <c r="C87" s="24" t="s">
        <v>194</v>
      </c>
      <c r="D87" s="1">
        <v>50</v>
      </c>
      <c r="E87" s="1">
        <v>2</v>
      </c>
      <c r="F87" s="1">
        <v>30</v>
      </c>
      <c r="G87" s="14">
        <v>4</v>
      </c>
      <c r="H87" s="4">
        <v>1865</v>
      </c>
      <c r="I87" s="1">
        <v>1865</v>
      </c>
      <c r="J87" s="30">
        <v>0</v>
      </c>
      <c r="K87" s="67">
        <v>1.6870420426130201E-2</v>
      </c>
      <c r="L87" s="26"/>
    </row>
    <row r="88" spans="2:17" ht="16" thickBot="1" x14ac:dyDescent="0.4">
      <c r="B88" s="71">
        <v>87</v>
      </c>
      <c r="C88" s="24" t="s">
        <v>195</v>
      </c>
      <c r="D88" s="1">
        <v>50</v>
      </c>
      <c r="E88" s="1">
        <v>2</v>
      </c>
      <c r="F88" s="1">
        <v>30</v>
      </c>
      <c r="G88" s="14">
        <v>4</v>
      </c>
      <c r="H88" s="4">
        <v>1615</v>
      </c>
      <c r="I88" s="1">
        <v>1615</v>
      </c>
      <c r="J88" s="30">
        <v>0</v>
      </c>
      <c r="K88" s="67">
        <v>2.0108524709939901E-2</v>
      </c>
      <c r="L88" s="26"/>
      <c r="M88" s="17" t="s">
        <v>191</v>
      </c>
      <c r="N88" s="18" t="s">
        <v>192</v>
      </c>
      <c r="O88" s="20" t="s">
        <v>193</v>
      </c>
    </row>
    <row r="89" spans="2:17" ht="19" thickBot="1" x14ac:dyDescent="0.5">
      <c r="B89" s="71">
        <v>88</v>
      </c>
      <c r="C89" s="24" t="s">
        <v>196</v>
      </c>
      <c r="D89" s="1">
        <v>50</v>
      </c>
      <c r="E89" s="1">
        <v>2</v>
      </c>
      <c r="F89" s="1">
        <v>30</v>
      </c>
      <c r="G89" s="14">
        <v>4</v>
      </c>
      <c r="H89" s="4">
        <v>1657</v>
      </c>
      <c r="I89" s="1">
        <v>1657</v>
      </c>
      <c r="J89" s="30">
        <v>0</v>
      </c>
      <c r="K89" s="67">
        <v>1.5667263418435998E-2</v>
      </c>
      <c r="L89" s="26"/>
      <c r="M89" s="7">
        <f>COUNTIF(J2:J91,"=0")</f>
        <v>90</v>
      </c>
      <c r="N89" s="29">
        <f>AVERAGE(J2:J91)</f>
        <v>0</v>
      </c>
      <c r="O89" s="111">
        <f>AVERAGE(K2:K91)</f>
        <v>1.8823956731392245E-2</v>
      </c>
    </row>
    <row r="90" spans="2:17" ht="19" thickBot="1" x14ac:dyDescent="0.5">
      <c r="B90" s="71">
        <v>89</v>
      </c>
      <c r="C90" s="24" t="s">
        <v>198</v>
      </c>
      <c r="D90" s="1">
        <v>50</v>
      </c>
      <c r="E90" s="1">
        <v>2</v>
      </c>
      <c r="F90" s="1">
        <v>30</v>
      </c>
      <c r="G90" s="14">
        <v>4</v>
      </c>
      <c r="H90" s="4">
        <v>1718</v>
      </c>
      <c r="I90" s="1">
        <v>1718</v>
      </c>
      <c r="J90" s="30">
        <v>0</v>
      </c>
      <c r="K90" s="67">
        <v>1.6630079597234702E-2</v>
      </c>
      <c r="L90" s="26"/>
      <c r="M90" s="7"/>
      <c r="N90" s="29" t="e">
        <f>AVERAGEIF(J2:J91,"&gt;0")</f>
        <v>#DIV/0!</v>
      </c>
      <c r="O90" s="112">
        <f>AVERAGEIF(J2:J91,"=0",K2:K91)</f>
        <v>1.8823956731392245E-2</v>
      </c>
    </row>
    <row r="91" spans="2:17" ht="19" thickBot="1" x14ac:dyDescent="0.5">
      <c r="B91" s="71">
        <v>90</v>
      </c>
      <c r="C91" s="24" t="s">
        <v>199</v>
      </c>
      <c r="D91" s="15">
        <v>50</v>
      </c>
      <c r="E91" s="15">
        <v>2</v>
      </c>
      <c r="F91" s="15">
        <v>30</v>
      </c>
      <c r="G91" s="16">
        <v>4</v>
      </c>
      <c r="H91" s="6">
        <v>1603</v>
      </c>
      <c r="I91" s="15">
        <v>1603</v>
      </c>
      <c r="J91" s="57">
        <v>0</v>
      </c>
      <c r="K91" s="68">
        <v>1.7828404903411799E-2</v>
      </c>
      <c r="L91" s="26"/>
      <c r="M91" s="92" t="s">
        <v>197</v>
      </c>
      <c r="N91" s="93">
        <f>MAX(J2:J91)</f>
        <v>0</v>
      </c>
      <c r="O91" s="113"/>
    </row>
    <row r="92" spans="2:17" x14ac:dyDescent="0.35">
      <c r="B92" s="71">
        <v>91</v>
      </c>
      <c r="C92" s="23" t="s">
        <v>0</v>
      </c>
      <c r="D92" s="12">
        <v>50</v>
      </c>
      <c r="E92" s="12">
        <v>5</v>
      </c>
      <c r="F92" s="12">
        <v>10</v>
      </c>
      <c r="G92" s="13">
        <v>1</v>
      </c>
      <c r="H92" s="5">
        <v>193</v>
      </c>
      <c r="I92" s="12">
        <v>193</v>
      </c>
      <c r="J92" s="58">
        <v>0</v>
      </c>
      <c r="K92" s="66">
        <v>2.9115745797753299E-2</v>
      </c>
      <c r="L92" s="26"/>
    </row>
    <row r="93" spans="2:17" x14ac:dyDescent="0.35">
      <c r="B93" s="71">
        <v>92</v>
      </c>
      <c r="C93" s="24" t="s">
        <v>1</v>
      </c>
      <c r="D93" s="1">
        <v>50</v>
      </c>
      <c r="E93" s="1">
        <v>5</v>
      </c>
      <c r="F93" s="1">
        <v>10</v>
      </c>
      <c r="G93" s="14">
        <v>1</v>
      </c>
      <c r="H93" s="4">
        <v>217</v>
      </c>
      <c r="I93" s="1">
        <v>217</v>
      </c>
      <c r="J93" s="30">
        <v>0</v>
      </c>
      <c r="K93" s="67">
        <v>3.4615809097886002E-2</v>
      </c>
      <c r="L93" s="26"/>
    </row>
    <row r="94" spans="2:17" x14ac:dyDescent="0.35">
      <c r="B94" s="71">
        <v>93</v>
      </c>
      <c r="C94" s="24" t="s">
        <v>2</v>
      </c>
      <c r="D94" s="1">
        <v>50</v>
      </c>
      <c r="E94" s="1">
        <v>5</v>
      </c>
      <c r="F94" s="1">
        <v>10</v>
      </c>
      <c r="G94" s="14">
        <v>1</v>
      </c>
      <c r="H94" s="4">
        <v>188</v>
      </c>
      <c r="I94" s="1">
        <v>188</v>
      </c>
      <c r="J94" s="30">
        <v>0</v>
      </c>
      <c r="K94" s="67">
        <v>7.3901172727346403E-3</v>
      </c>
      <c r="L94" s="26"/>
    </row>
    <row r="95" spans="2:17" x14ac:dyDescent="0.35">
      <c r="B95" s="71">
        <v>94</v>
      </c>
      <c r="C95" s="24" t="s">
        <v>3</v>
      </c>
      <c r="D95" s="1">
        <v>50</v>
      </c>
      <c r="E95" s="1">
        <v>5</v>
      </c>
      <c r="F95" s="1">
        <v>10</v>
      </c>
      <c r="G95" s="14">
        <v>1</v>
      </c>
      <c r="H95" s="4">
        <v>165</v>
      </c>
      <c r="I95" s="1">
        <v>165</v>
      </c>
      <c r="J95" s="30">
        <v>0</v>
      </c>
      <c r="K95" s="67">
        <v>3.45277208834886E-2</v>
      </c>
      <c r="L95" s="26"/>
    </row>
    <row r="96" spans="2:17" x14ac:dyDescent="0.35">
      <c r="B96" s="71">
        <v>95</v>
      </c>
      <c r="C96" s="24" t="s">
        <v>4</v>
      </c>
      <c r="D96" s="1">
        <v>50</v>
      </c>
      <c r="E96" s="1">
        <v>5</v>
      </c>
      <c r="F96" s="1">
        <v>10</v>
      </c>
      <c r="G96" s="14">
        <v>1</v>
      </c>
      <c r="H96" s="4">
        <v>196</v>
      </c>
      <c r="I96" s="1">
        <v>196</v>
      </c>
      <c r="J96" s="30">
        <v>0</v>
      </c>
      <c r="K96" s="67">
        <v>3.74482162296772E-2</v>
      </c>
      <c r="L96" s="26"/>
    </row>
    <row r="97" spans="2:12" x14ac:dyDescent="0.35">
      <c r="B97" s="71">
        <v>96</v>
      </c>
      <c r="C97" s="24" t="s">
        <v>5</v>
      </c>
      <c r="D97" s="1">
        <v>50</v>
      </c>
      <c r="E97" s="1">
        <v>5</v>
      </c>
      <c r="F97" s="1">
        <v>10</v>
      </c>
      <c r="G97" s="14">
        <v>1</v>
      </c>
      <c r="H97" s="4">
        <v>263</v>
      </c>
      <c r="I97" s="1">
        <v>263</v>
      </c>
      <c r="J97" s="30">
        <v>0</v>
      </c>
      <c r="K97" s="67">
        <v>8.1930570304393699E-3</v>
      </c>
      <c r="L97" s="26"/>
    </row>
    <row r="98" spans="2:12" x14ac:dyDescent="0.35">
      <c r="B98" s="71">
        <v>97</v>
      </c>
      <c r="C98" s="24" t="s">
        <v>6</v>
      </c>
      <c r="D98" s="1">
        <v>50</v>
      </c>
      <c r="E98" s="1">
        <v>5</v>
      </c>
      <c r="F98" s="1">
        <v>10</v>
      </c>
      <c r="G98" s="14">
        <v>1</v>
      </c>
      <c r="H98" s="4">
        <v>210</v>
      </c>
      <c r="I98" s="1">
        <v>210</v>
      </c>
      <c r="J98" s="30">
        <v>0</v>
      </c>
      <c r="K98" s="67">
        <v>3.0677748844027498E-2</v>
      </c>
      <c r="L98" s="26"/>
    </row>
    <row r="99" spans="2:12" x14ac:dyDescent="0.35">
      <c r="B99" s="71">
        <v>98</v>
      </c>
      <c r="C99" s="24" t="s">
        <v>7</v>
      </c>
      <c r="D99" s="1">
        <v>50</v>
      </c>
      <c r="E99" s="1">
        <v>5</v>
      </c>
      <c r="F99" s="1">
        <v>10</v>
      </c>
      <c r="G99" s="14">
        <v>1</v>
      </c>
      <c r="H99" s="4">
        <v>184</v>
      </c>
      <c r="I99" s="1">
        <v>184</v>
      </c>
      <c r="J99" s="30">
        <v>0</v>
      </c>
      <c r="K99" s="67">
        <v>7.1064420044422098E-3</v>
      </c>
      <c r="L99" s="26"/>
    </row>
    <row r="100" spans="2:12" x14ac:dyDescent="0.35">
      <c r="B100" s="71">
        <v>99</v>
      </c>
      <c r="C100" s="24" t="s">
        <v>8</v>
      </c>
      <c r="D100" s="1">
        <v>50</v>
      </c>
      <c r="E100" s="1">
        <v>5</v>
      </c>
      <c r="F100" s="1">
        <v>10</v>
      </c>
      <c r="G100" s="14">
        <v>1</v>
      </c>
      <c r="H100" s="4">
        <v>214</v>
      </c>
      <c r="I100" s="1">
        <v>214</v>
      </c>
      <c r="J100" s="30">
        <v>0</v>
      </c>
      <c r="K100" s="67">
        <v>3.4827852621674503E-2</v>
      </c>
      <c r="L100" s="26"/>
    </row>
    <row r="101" spans="2:12" x14ac:dyDescent="0.35">
      <c r="B101" s="71">
        <v>100</v>
      </c>
      <c r="C101" s="24" t="s">
        <v>9</v>
      </c>
      <c r="D101" s="1">
        <v>50</v>
      </c>
      <c r="E101" s="1">
        <v>5</v>
      </c>
      <c r="F101" s="1">
        <v>10</v>
      </c>
      <c r="G101" s="14">
        <v>1</v>
      </c>
      <c r="H101" s="4">
        <v>204</v>
      </c>
      <c r="I101" s="1">
        <v>204</v>
      </c>
      <c r="J101" s="30">
        <v>0</v>
      </c>
      <c r="K101" s="67">
        <v>6.4110327512025798E-3</v>
      </c>
      <c r="L101" s="26"/>
    </row>
    <row r="102" spans="2:12" x14ac:dyDescent="0.35">
      <c r="B102" s="71">
        <v>101</v>
      </c>
      <c r="C102" s="24" t="s">
        <v>10</v>
      </c>
      <c r="D102" s="1">
        <v>50</v>
      </c>
      <c r="E102" s="1">
        <v>5</v>
      </c>
      <c r="F102" s="1">
        <v>10</v>
      </c>
      <c r="G102" s="14">
        <v>2</v>
      </c>
      <c r="H102" s="4">
        <v>197</v>
      </c>
      <c r="I102" s="1">
        <v>197</v>
      </c>
      <c r="J102" s="30">
        <v>0</v>
      </c>
      <c r="K102" s="67">
        <v>5.9449737891554798E-2</v>
      </c>
      <c r="L102" s="26"/>
    </row>
    <row r="103" spans="2:12" x14ac:dyDescent="0.35">
      <c r="B103" s="71">
        <v>102</v>
      </c>
      <c r="C103" s="24" t="s">
        <v>11</v>
      </c>
      <c r="D103" s="1">
        <v>50</v>
      </c>
      <c r="E103" s="1">
        <v>5</v>
      </c>
      <c r="F103" s="1">
        <v>10</v>
      </c>
      <c r="G103" s="14">
        <v>2</v>
      </c>
      <c r="H103" s="4">
        <v>231</v>
      </c>
      <c r="I103" s="1">
        <v>231</v>
      </c>
      <c r="J103" s="30">
        <v>0</v>
      </c>
      <c r="K103" s="67">
        <v>9.0163240209221798E-2</v>
      </c>
      <c r="L103" s="26"/>
    </row>
    <row r="104" spans="2:12" x14ac:dyDescent="0.35">
      <c r="B104" s="71">
        <v>103</v>
      </c>
      <c r="C104" s="24" t="s">
        <v>12</v>
      </c>
      <c r="D104" s="1">
        <v>50</v>
      </c>
      <c r="E104" s="1">
        <v>5</v>
      </c>
      <c r="F104" s="1">
        <v>10</v>
      </c>
      <c r="G104" s="14">
        <v>2</v>
      </c>
      <c r="H104" s="4">
        <v>236</v>
      </c>
      <c r="I104" s="1">
        <v>236</v>
      </c>
      <c r="J104" s="30">
        <v>0</v>
      </c>
      <c r="K104" s="67">
        <v>6.1114408075809402E-2</v>
      </c>
      <c r="L104" s="26"/>
    </row>
    <row r="105" spans="2:12" x14ac:dyDescent="0.35">
      <c r="B105" s="71">
        <v>104</v>
      </c>
      <c r="C105" s="24" t="s">
        <v>13</v>
      </c>
      <c r="D105" s="1">
        <v>50</v>
      </c>
      <c r="E105" s="1">
        <v>5</v>
      </c>
      <c r="F105" s="1">
        <v>10</v>
      </c>
      <c r="G105" s="14">
        <v>2</v>
      </c>
      <c r="H105" s="4">
        <v>204</v>
      </c>
      <c r="I105" s="1">
        <v>204</v>
      </c>
      <c r="J105" s="30">
        <v>0</v>
      </c>
      <c r="K105" s="67">
        <v>5.7457335293292999E-2</v>
      </c>
      <c r="L105" s="26"/>
    </row>
    <row r="106" spans="2:12" x14ac:dyDescent="0.35">
      <c r="B106" s="71">
        <v>105</v>
      </c>
      <c r="C106" s="24" t="s">
        <v>14</v>
      </c>
      <c r="D106" s="1">
        <v>50</v>
      </c>
      <c r="E106" s="1">
        <v>5</v>
      </c>
      <c r="F106" s="1">
        <v>10</v>
      </c>
      <c r="G106" s="14">
        <v>2</v>
      </c>
      <c r="H106" s="4">
        <v>224</v>
      </c>
      <c r="I106" s="1">
        <v>224</v>
      </c>
      <c r="J106" s="30">
        <v>0</v>
      </c>
      <c r="K106" s="67">
        <v>6.6741585731506306E-2</v>
      </c>
      <c r="L106" s="26"/>
    </row>
    <row r="107" spans="2:12" x14ac:dyDescent="0.35">
      <c r="B107" s="71">
        <v>106</v>
      </c>
      <c r="C107" s="24" t="s">
        <v>15</v>
      </c>
      <c r="D107" s="1">
        <v>50</v>
      </c>
      <c r="E107" s="1">
        <v>5</v>
      </c>
      <c r="F107" s="1">
        <v>10</v>
      </c>
      <c r="G107" s="14">
        <v>2</v>
      </c>
      <c r="H107" s="4">
        <v>239</v>
      </c>
      <c r="I107" s="1">
        <v>239</v>
      </c>
      <c r="J107" s="30">
        <v>0</v>
      </c>
      <c r="K107" s="67">
        <v>6.41638673841953E-2</v>
      </c>
      <c r="L107" s="26"/>
    </row>
    <row r="108" spans="2:12" x14ac:dyDescent="0.35">
      <c r="B108" s="71">
        <v>107</v>
      </c>
      <c r="C108" s="24" t="s">
        <v>16</v>
      </c>
      <c r="D108" s="1">
        <v>50</v>
      </c>
      <c r="E108" s="1">
        <v>5</v>
      </c>
      <c r="F108" s="1">
        <v>10</v>
      </c>
      <c r="G108" s="14">
        <v>2</v>
      </c>
      <c r="H108" s="4">
        <v>230</v>
      </c>
      <c r="I108" s="1">
        <v>230</v>
      </c>
      <c r="J108" s="30">
        <v>0</v>
      </c>
      <c r="K108" s="67">
        <v>6.0692559927701902E-2</v>
      </c>
      <c r="L108" s="26"/>
    </row>
    <row r="109" spans="2:12" x14ac:dyDescent="0.35">
      <c r="B109" s="71">
        <v>108</v>
      </c>
      <c r="C109" s="24" t="s">
        <v>17</v>
      </c>
      <c r="D109" s="1">
        <v>50</v>
      </c>
      <c r="E109" s="1">
        <v>5</v>
      </c>
      <c r="F109" s="1">
        <v>10</v>
      </c>
      <c r="G109" s="14">
        <v>2</v>
      </c>
      <c r="H109" s="4">
        <v>211</v>
      </c>
      <c r="I109" s="1">
        <v>211</v>
      </c>
      <c r="J109" s="30">
        <v>0</v>
      </c>
      <c r="K109" s="67">
        <v>7.5104847550392095E-2</v>
      </c>
      <c r="L109" s="26"/>
    </row>
    <row r="110" spans="2:12" x14ac:dyDescent="0.35">
      <c r="B110" s="71">
        <v>109</v>
      </c>
      <c r="C110" s="24" t="s">
        <v>18</v>
      </c>
      <c r="D110" s="1">
        <v>50</v>
      </c>
      <c r="E110" s="1">
        <v>5</v>
      </c>
      <c r="F110" s="1">
        <v>10</v>
      </c>
      <c r="G110" s="14">
        <v>2</v>
      </c>
      <c r="H110" s="4">
        <v>263</v>
      </c>
      <c r="I110" s="1">
        <v>263</v>
      </c>
      <c r="J110" s="30">
        <v>0</v>
      </c>
      <c r="K110" s="67">
        <v>5.3298763930797501E-2</v>
      </c>
      <c r="L110" s="26"/>
    </row>
    <row r="111" spans="2:12" x14ac:dyDescent="0.35">
      <c r="B111" s="71">
        <v>110</v>
      </c>
      <c r="C111" s="24" t="s">
        <v>19</v>
      </c>
      <c r="D111" s="1">
        <v>50</v>
      </c>
      <c r="E111" s="1">
        <v>5</v>
      </c>
      <c r="F111" s="1">
        <v>10</v>
      </c>
      <c r="G111" s="14">
        <v>2</v>
      </c>
      <c r="H111" s="4">
        <v>245</v>
      </c>
      <c r="I111" s="1">
        <v>245</v>
      </c>
      <c r="J111" s="30">
        <v>0</v>
      </c>
      <c r="K111" s="67">
        <v>9.0388052165508201E-2</v>
      </c>
      <c r="L111" s="26"/>
    </row>
    <row r="112" spans="2:12" x14ac:dyDescent="0.35">
      <c r="B112" s="71">
        <v>111</v>
      </c>
      <c r="C112" s="24" t="s">
        <v>20</v>
      </c>
      <c r="D112" s="1">
        <v>50</v>
      </c>
      <c r="E112" s="1">
        <v>5</v>
      </c>
      <c r="F112" s="1">
        <v>10</v>
      </c>
      <c r="G112" s="14">
        <v>4</v>
      </c>
      <c r="H112" s="4">
        <v>310</v>
      </c>
      <c r="I112" s="1">
        <v>310</v>
      </c>
      <c r="J112" s="30">
        <v>0</v>
      </c>
      <c r="K112" s="67">
        <v>0.18042270466685201</v>
      </c>
      <c r="L112" s="26"/>
    </row>
    <row r="113" spans="2:12" x14ac:dyDescent="0.35">
      <c r="B113" s="71">
        <v>112</v>
      </c>
      <c r="C113" s="24" t="s">
        <v>21</v>
      </c>
      <c r="D113" s="1">
        <v>50</v>
      </c>
      <c r="E113" s="1">
        <v>5</v>
      </c>
      <c r="F113" s="1">
        <v>10</v>
      </c>
      <c r="G113" s="14">
        <v>4</v>
      </c>
      <c r="H113" s="4">
        <v>454</v>
      </c>
      <c r="I113" s="1">
        <v>454</v>
      </c>
      <c r="J113" s="30">
        <v>0</v>
      </c>
      <c r="K113" s="67">
        <v>0.143297104164958</v>
      </c>
      <c r="L113" s="26"/>
    </row>
    <row r="114" spans="2:12" x14ac:dyDescent="0.35">
      <c r="B114" s="71">
        <v>113</v>
      </c>
      <c r="C114" s="24" t="s">
        <v>22</v>
      </c>
      <c r="D114" s="1">
        <v>50</v>
      </c>
      <c r="E114" s="1">
        <v>5</v>
      </c>
      <c r="F114" s="1">
        <v>10</v>
      </c>
      <c r="G114" s="14">
        <v>4</v>
      </c>
      <c r="H114" s="4">
        <v>391</v>
      </c>
      <c r="I114" s="1">
        <v>391</v>
      </c>
      <c r="J114" s="30">
        <v>0</v>
      </c>
      <c r="K114" s="67">
        <v>4.2759707197546903E-2</v>
      </c>
      <c r="L114" s="26"/>
    </row>
    <row r="115" spans="2:12" x14ac:dyDescent="0.35">
      <c r="B115" s="71">
        <v>114</v>
      </c>
      <c r="C115" s="24" t="s">
        <v>23</v>
      </c>
      <c r="D115" s="1">
        <v>50</v>
      </c>
      <c r="E115" s="1">
        <v>5</v>
      </c>
      <c r="F115" s="1">
        <v>10</v>
      </c>
      <c r="G115" s="14">
        <v>4</v>
      </c>
      <c r="H115" s="4">
        <v>323</v>
      </c>
      <c r="I115" s="1">
        <v>323</v>
      </c>
      <c r="J115" s="30">
        <v>0</v>
      </c>
      <c r="K115" s="67">
        <v>0.12181912921368999</v>
      </c>
      <c r="L115" s="26"/>
    </row>
    <row r="116" spans="2:12" x14ac:dyDescent="0.35">
      <c r="B116" s="71">
        <v>115</v>
      </c>
      <c r="C116" s="24" t="s">
        <v>24</v>
      </c>
      <c r="D116" s="1">
        <v>50</v>
      </c>
      <c r="E116" s="1">
        <v>5</v>
      </c>
      <c r="F116" s="1">
        <v>10</v>
      </c>
      <c r="G116" s="14">
        <v>4</v>
      </c>
      <c r="H116" s="4">
        <v>400</v>
      </c>
      <c r="I116" s="1">
        <v>400</v>
      </c>
      <c r="J116" s="30">
        <v>0</v>
      </c>
      <c r="K116" s="67">
        <v>0.18143169768154599</v>
      </c>
      <c r="L116" s="26"/>
    </row>
    <row r="117" spans="2:12" x14ac:dyDescent="0.35">
      <c r="B117" s="71">
        <v>116</v>
      </c>
      <c r="C117" s="24" t="s">
        <v>25</v>
      </c>
      <c r="D117" s="1">
        <v>50</v>
      </c>
      <c r="E117" s="1">
        <v>5</v>
      </c>
      <c r="F117" s="1">
        <v>10</v>
      </c>
      <c r="G117" s="14">
        <v>4</v>
      </c>
      <c r="H117" s="4">
        <v>313</v>
      </c>
      <c r="I117" s="1">
        <v>313</v>
      </c>
      <c r="J117" s="30">
        <v>0</v>
      </c>
      <c r="K117" s="67">
        <v>0.112996773794293</v>
      </c>
      <c r="L117" s="26"/>
    </row>
    <row r="118" spans="2:12" x14ac:dyDescent="0.35">
      <c r="B118" s="71">
        <v>117</v>
      </c>
      <c r="C118" s="24" t="s">
        <v>26</v>
      </c>
      <c r="D118" s="1">
        <v>50</v>
      </c>
      <c r="E118" s="1">
        <v>5</v>
      </c>
      <c r="F118" s="1">
        <v>10</v>
      </c>
      <c r="G118" s="14">
        <v>4</v>
      </c>
      <c r="H118" s="4">
        <v>384</v>
      </c>
      <c r="I118" s="1">
        <v>384</v>
      </c>
      <c r="J118" s="30">
        <v>0</v>
      </c>
      <c r="K118" s="67">
        <v>0.15708334371447499</v>
      </c>
      <c r="L118" s="26"/>
    </row>
    <row r="119" spans="2:12" x14ac:dyDescent="0.35">
      <c r="B119" s="71">
        <v>118</v>
      </c>
      <c r="C119" s="24" t="s">
        <v>27</v>
      </c>
      <c r="D119" s="1">
        <v>50</v>
      </c>
      <c r="E119" s="1">
        <v>5</v>
      </c>
      <c r="F119" s="1">
        <v>10</v>
      </c>
      <c r="G119" s="14">
        <v>4</v>
      </c>
      <c r="H119" s="4">
        <v>351</v>
      </c>
      <c r="I119" s="1">
        <v>351</v>
      </c>
      <c r="J119" s="30">
        <v>0</v>
      </c>
      <c r="K119" s="67">
        <v>0.50062496215105001</v>
      </c>
      <c r="L119" s="26"/>
    </row>
    <row r="120" spans="2:12" x14ac:dyDescent="0.35">
      <c r="B120" s="71">
        <v>119</v>
      </c>
      <c r="C120" s="24" t="s">
        <v>28</v>
      </c>
      <c r="D120" s="1">
        <v>50</v>
      </c>
      <c r="E120" s="1">
        <v>5</v>
      </c>
      <c r="F120" s="1">
        <v>10</v>
      </c>
      <c r="G120" s="14">
        <v>4</v>
      </c>
      <c r="H120" s="4">
        <v>345</v>
      </c>
      <c r="I120" s="1">
        <v>345</v>
      </c>
      <c r="J120" s="30">
        <v>0</v>
      </c>
      <c r="K120" s="67">
        <v>0.524811556562781</v>
      </c>
      <c r="L120" s="26"/>
    </row>
    <row r="121" spans="2:12" x14ac:dyDescent="0.35">
      <c r="B121" s="71">
        <v>120</v>
      </c>
      <c r="C121" s="24" t="s">
        <v>29</v>
      </c>
      <c r="D121" s="1">
        <v>50</v>
      </c>
      <c r="E121" s="1">
        <v>5</v>
      </c>
      <c r="F121" s="1">
        <v>10</v>
      </c>
      <c r="G121" s="14">
        <v>4</v>
      </c>
      <c r="H121" s="4">
        <v>391</v>
      </c>
      <c r="I121" s="1">
        <v>391</v>
      </c>
      <c r="J121" s="30">
        <v>0</v>
      </c>
      <c r="K121" s="67">
        <v>0.26738446578383401</v>
      </c>
      <c r="L121" s="26"/>
    </row>
    <row r="122" spans="2:12" x14ac:dyDescent="0.35">
      <c r="B122" s="71">
        <v>121</v>
      </c>
      <c r="C122" s="24" t="s">
        <v>30</v>
      </c>
      <c r="D122" s="1">
        <v>50</v>
      </c>
      <c r="E122" s="1">
        <v>5</v>
      </c>
      <c r="F122" s="1">
        <v>20</v>
      </c>
      <c r="G122" s="14">
        <v>1</v>
      </c>
      <c r="H122" s="4">
        <v>303</v>
      </c>
      <c r="I122" s="1">
        <v>303</v>
      </c>
      <c r="J122" s="30">
        <v>0</v>
      </c>
      <c r="K122" s="67">
        <v>3.8716044276952702E-2</v>
      </c>
      <c r="L122" s="26"/>
    </row>
    <row r="123" spans="2:12" x14ac:dyDescent="0.35">
      <c r="B123" s="71">
        <v>122</v>
      </c>
      <c r="C123" s="24" t="s">
        <v>31</v>
      </c>
      <c r="D123" s="1">
        <v>50</v>
      </c>
      <c r="E123" s="1">
        <v>5</v>
      </c>
      <c r="F123" s="1">
        <v>20</v>
      </c>
      <c r="G123" s="14">
        <v>1</v>
      </c>
      <c r="H123" s="4">
        <v>414</v>
      </c>
      <c r="I123" s="1">
        <v>414</v>
      </c>
      <c r="J123" s="30">
        <v>0</v>
      </c>
      <c r="K123" s="67">
        <v>8.2585662603378296E-3</v>
      </c>
      <c r="L123" s="26"/>
    </row>
    <row r="124" spans="2:12" x14ac:dyDescent="0.35">
      <c r="B124" s="71">
        <v>123</v>
      </c>
      <c r="C124" s="24" t="s">
        <v>32</v>
      </c>
      <c r="D124" s="1">
        <v>50</v>
      </c>
      <c r="E124" s="1">
        <v>5</v>
      </c>
      <c r="F124" s="1">
        <v>20</v>
      </c>
      <c r="G124" s="14">
        <v>1</v>
      </c>
      <c r="H124" s="4">
        <v>377</v>
      </c>
      <c r="I124" s="1">
        <v>377</v>
      </c>
      <c r="J124" s="30">
        <v>0</v>
      </c>
      <c r="K124" s="67">
        <v>4.1218703612685197E-2</v>
      </c>
      <c r="L124" s="26"/>
    </row>
    <row r="125" spans="2:12" x14ac:dyDescent="0.35">
      <c r="B125" s="71">
        <v>124</v>
      </c>
      <c r="C125" s="24" t="s">
        <v>33</v>
      </c>
      <c r="D125" s="1">
        <v>50</v>
      </c>
      <c r="E125" s="1">
        <v>5</v>
      </c>
      <c r="F125" s="1">
        <v>20</v>
      </c>
      <c r="G125" s="14">
        <v>1</v>
      </c>
      <c r="H125" s="4">
        <v>351</v>
      </c>
      <c r="I125" s="1">
        <v>351</v>
      </c>
      <c r="J125" s="30">
        <v>0</v>
      </c>
      <c r="K125" s="67">
        <v>3.5493351519107798E-2</v>
      </c>
      <c r="L125" s="26"/>
    </row>
    <row r="126" spans="2:12" x14ac:dyDescent="0.35">
      <c r="B126" s="71">
        <v>125</v>
      </c>
      <c r="C126" s="24" t="s">
        <v>34</v>
      </c>
      <c r="D126" s="1">
        <v>50</v>
      </c>
      <c r="E126" s="1">
        <v>5</v>
      </c>
      <c r="F126" s="1">
        <v>20</v>
      </c>
      <c r="G126" s="14">
        <v>1</v>
      </c>
      <c r="H126" s="4">
        <v>325</v>
      </c>
      <c r="I126" s="1">
        <v>325</v>
      </c>
      <c r="J126" s="30">
        <v>0</v>
      </c>
      <c r="K126" s="67">
        <v>6.9605149328708597E-3</v>
      </c>
      <c r="L126" s="26"/>
    </row>
    <row r="127" spans="2:12" x14ac:dyDescent="0.35">
      <c r="B127" s="71">
        <v>126</v>
      </c>
      <c r="C127" s="24" t="s">
        <v>35</v>
      </c>
      <c r="D127" s="1">
        <v>50</v>
      </c>
      <c r="E127" s="1">
        <v>5</v>
      </c>
      <c r="F127" s="1">
        <v>20</v>
      </c>
      <c r="G127" s="14">
        <v>1</v>
      </c>
      <c r="H127" s="4">
        <v>305</v>
      </c>
      <c r="I127" s="1">
        <v>305</v>
      </c>
      <c r="J127" s="30">
        <v>0</v>
      </c>
      <c r="K127" s="67">
        <v>3.30719575285911E-2</v>
      </c>
      <c r="L127" s="26"/>
    </row>
    <row r="128" spans="2:12" x14ac:dyDescent="0.35">
      <c r="B128" s="71">
        <v>127</v>
      </c>
      <c r="C128" s="24" t="s">
        <v>36</v>
      </c>
      <c r="D128" s="1">
        <v>50</v>
      </c>
      <c r="E128" s="1">
        <v>5</v>
      </c>
      <c r="F128" s="1">
        <v>20</v>
      </c>
      <c r="G128" s="14">
        <v>1</v>
      </c>
      <c r="H128" s="4">
        <v>463</v>
      </c>
      <c r="I128" s="1">
        <v>463</v>
      </c>
      <c r="J128" s="30">
        <v>0</v>
      </c>
      <c r="K128" s="67">
        <v>7.0886313915252599E-3</v>
      </c>
      <c r="L128" s="26"/>
    </row>
    <row r="129" spans="2:12" x14ac:dyDescent="0.35">
      <c r="B129" s="71">
        <v>128</v>
      </c>
      <c r="C129" s="24" t="s">
        <v>37</v>
      </c>
      <c r="D129" s="1">
        <v>50</v>
      </c>
      <c r="E129" s="1">
        <v>5</v>
      </c>
      <c r="F129" s="1">
        <v>20</v>
      </c>
      <c r="G129" s="14">
        <v>1</v>
      </c>
      <c r="H129" s="4">
        <v>369</v>
      </c>
      <c r="I129" s="1">
        <v>369</v>
      </c>
      <c r="J129" s="30">
        <v>0</v>
      </c>
      <c r="K129" s="67">
        <v>8.2823112607002206E-3</v>
      </c>
      <c r="L129" s="26"/>
    </row>
    <row r="130" spans="2:12" x14ac:dyDescent="0.35">
      <c r="B130" s="71">
        <v>129</v>
      </c>
      <c r="C130" s="24" t="s">
        <v>38</v>
      </c>
      <c r="D130" s="1">
        <v>50</v>
      </c>
      <c r="E130" s="1">
        <v>5</v>
      </c>
      <c r="F130" s="1">
        <v>20</v>
      </c>
      <c r="G130" s="14">
        <v>1</v>
      </c>
      <c r="H130" s="4">
        <v>372</v>
      </c>
      <c r="I130" s="1">
        <v>372</v>
      </c>
      <c r="J130" s="30">
        <v>0</v>
      </c>
      <c r="K130" s="67">
        <v>2.8149200603365801E-2</v>
      </c>
      <c r="L130" s="26"/>
    </row>
    <row r="131" spans="2:12" x14ac:dyDescent="0.35">
      <c r="B131" s="71">
        <v>130</v>
      </c>
      <c r="C131" s="24" t="s">
        <v>39</v>
      </c>
      <c r="D131" s="1">
        <v>50</v>
      </c>
      <c r="E131" s="1">
        <v>5</v>
      </c>
      <c r="F131" s="1">
        <v>20</v>
      </c>
      <c r="G131" s="14">
        <v>1</v>
      </c>
      <c r="H131" s="4">
        <v>327</v>
      </c>
      <c r="I131" s="1">
        <v>327</v>
      </c>
      <c r="J131" s="30">
        <v>0</v>
      </c>
      <c r="K131" s="67">
        <v>7.0546809583902298E-3</v>
      </c>
      <c r="L131" s="26"/>
    </row>
    <row r="132" spans="2:12" x14ac:dyDescent="0.35">
      <c r="B132" s="71">
        <v>131</v>
      </c>
      <c r="C132" s="24" t="s">
        <v>40</v>
      </c>
      <c r="D132" s="1">
        <v>50</v>
      </c>
      <c r="E132" s="1">
        <v>5</v>
      </c>
      <c r="F132" s="1">
        <v>20</v>
      </c>
      <c r="G132" s="14">
        <v>2</v>
      </c>
      <c r="H132" s="4">
        <v>314</v>
      </c>
      <c r="I132" s="1">
        <v>314</v>
      </c>
      <c r="J132" s="30">
        <v>0</v>
      </c>
      <c r="K132" s="67">
        <v>6.26126639544963E-2</v>
      </c>
      <c r="L132" s="26"/>
    </row>
    <row r="133" spans="2:12" x14ac:dyDescent="0.35">
      <c r="B133" s="71">
        <v>132</v>
      </c>
      <c r="C133" s="24" t="s">
        <v>41</v>
      </c>
      <c r="D133" s="1">
        <v>50</v>
      </c>
      <c r="E133" s="1">
        <v>5</v>
      </c>
      <c r="F133" s="1">
        <v>20</v>
      </c>
      <c r="G133" s="14">
        <v>2</v>
      </c>
      <c r="H133" s="4">
        <v>404</v>
      </c>
      <c r="I133" s="1">
        <v>404</v>
      </c>
      <c r="J133" s="30">
        <v>0</v>
      </c>
      <c r="K133" s="67">
        <v>8.1646595150232301E-2</v>
      </c>
      <c r="L133" s="26"/>
    </row>
    <row r="134" spans="2:12" x14ac:dyDescent="0.35">
      <c r="B134" s="71">
        <v>133</v>
      </c>
      <c r="C134" s="24" t="s">
        <v>42</v>
      </c>
      <c r="D134" s="1">
        <v>50</v>
      </c>
      <c r="E134" s="1">
        <v>5</v>
      </c>
      <c r="F134" s="1">
        <v>20</v>
      </c>
      <c r="G134" s="14">
        <v>2</v>
      </c>
      <c r="H134" s="4">
        <v>404</v>
      </c>
      <c r="I134" s="1">
        <v>404</v>
      </c>
      <c r="J134" s="30">
        <v>0</v>
      </c>
      <c r="K134" s="67">
        <v>5.77589478343725E-2</v>
      </c>
      <c r="L134" s="26"/>
    </row>
    <row r="135" spans="2:12" x14ac:dyDescent="0.35">
      <c r="B135" s="71">
        <v>134</v>
      </c>
      <c r="C135" s="24" t="s">
        <v>43</v>
      </c>
      <c r="D135" s="1">
        <v>50</v>
      </c>
      <c r="E135" s="1">
        <v>5</v>
      </c>
      <c r="F135" s="1">
        <v>20</v>
      </c>
      <c r="G135" s="14">
        <v>2</v>
      </c>
      <c r="H135" s="4">
        <v>377</v>
      </c>
      <c r="I135" s="1">
        <v>377</v>
      </c>
      <c r="J135" s="30">
        <v>0</v>
      </c>
      <c r="K135" s="67">
        <v>6.0900187119841499E-2</v>
      </c>
      <c r="L135" s="26"/>
    </row>
    <row r="136" spans="2:12" x14ac:dyDescent="0.35">
      <c r="B136" s="71">
        <v>135</v>
      </c>
      <c r="C136" s="24" t="s">
        <v>44</v>
      </c>
      <c r="D136" s="1">
        <v>50</v>
      </c>
      <c r="E136" s="1">
        <v>5</v>
      </c>
      <c r="F136" s="1">
        <v>20</v>
      </c>
      <c r="G136" s="14">
        <v>2</v>
      </c>
      <c r="H136" s="4">
        <v>359</v>
      </c>
      <c r="I136" s="1">
        <v>359</v>
      </c>
      <c r="J136" s="30">
        <v>0</v>
      </c>
      <c r="K136" s="67">
        <v>7.4633864685893003E-2</v>
      </c>
      <c r="L136" s="26"/>
    </row>
    <row r="137" spans="2:12" x14ac:dyDescent="0.35">
      <c r="B137" s="71">
        <v>136</v>
      </c>
      <c r="C137" s="24" t="s">
        <v>45</v>
      </c>
      <c r="D137" s="1">
        <v>50</v>
      </c>
      <c r="E137" s="1">
        <v>5</v>
      </c>
      <c r="F137" s="1">
        <v>20</v>
      </c>
      <c r="G137" s="14">
        <v>2</v>
      </c>
      <c r="H137" s="4">
        <v>338</v>
      </c>
      <c r="I137" s="1">
        <v>338</v>
      </c>
      <c r="J137" s="30">
        <v>0</v>
      </c>
      <c r="K137" s="67">
        <v>7.2052676230668994E-2</v>
      </c>
      <c r="L137" s="26"/>
    </row>
    <row r="138" spans="2:12" x14ac:dyDescent="0.35">
      <c r="B138" s="71">
        <v>137</v>
      </c>
      <c r="C138" s="24" t="s">
        <v>46</v>
      </c>
      <c r="D138" s="1">
        <v>50</v>
      </c>
      <c r="E138" s="1">
        <v>5</v>
      </c>
      <c r="F138" s="1">
        <v>20</v>
      </c>
      <c r="G138" s="14">
        <v>2</v>
      </c>
      <c r="H138" s="4">
        <v>380</v>
      </c>
      <c r="I138" s="1">
        <v>380</v>
      </c>
      <c r="J138" s="30">
        <v>0</v>
      </c>
      <c r="K138" s="67">
        <v>6.2029296532273202E-2</v>
      </c>
      <c r="L138" s="26"/>
    </row>
    <row r="139" spans="2:12" x14ac:dyDescent="0.35">
      <c r="B139" s="71">
        <v>138</v>
      </c>
      <c r="C139" s="24" t="s">
        <v>47</v>
      </c>
      <c r="D139" s="1">
        <v>50</v>
      </c>
      <c r="E139" s="1">
        <v>5</v>
      </c>
      <c r="F139" s="1">
        <v>20</v>
      </c>
      <c r="G139" s="14">
        <v>2</v>
      </c>
      <c r="H139" s="4">
        <v>367</v>
      </c>
      <c r="I139" s="1">
        <v>367</v>
      </c>
      <c r="J139" s="30">
        <v>0</v>
      </c>
      <c r="K139" s="67">
        <v>4.51113507151603E-2</v>
      </c>
      <c r="L139" s="26"/>
    </row>
    <row r="140" spans="2:12" x14ac:dyDescent="0.35">
      <c r="B140" s="71">
        <v>139</v>
      </c>
      <c r="C140" s="24" t="s">
        <v>48</v>
      </c>
      <c r="D140" s="1">
        <v>50</v>
      </c>
      <c r="E140" s="1">
        <v>5</v>
      </c>
      <c r="F140" s="1">
        <v>20</v>
      </c>
      <c r="G140" s="14">
        <v>2</v>
      </c>
      <c r="H140" s="4">
        <v>371</v>
      </c>
      <c r="I140" s="1">
        <v>371</v>
      </c>
      <c r="J140" s="30">
        <v>0</v>
      </c>
      <c r="K140" s="67">
        <v>0.10183990933001</v>
      </c>
      <c r="L140" s="26"/>
    </row>
    <row r="141" spans="2:12" x14ac:dyDescent="0.35">
      <c r="B141" s="71">
        <v>140</v>
      </c>
      <c r="C141" s="24" t="s">
        <v>49</v>
      </c>
      <c r="D141" s="1">
        <v>50</v>
      </c>
      <c r="E141" s="1">
        <v>5</v>
      </c>
      <c r="F141" s="1">
        <v>20</v>
      </c>
      <c r="G141" s="14">
        <v>2</v>
      </c>
      <c r="H141" s="4">
        <v>354</v>
      </c>
      <c r="I141" s="1">
        <v>354</v>
      </c>
      <c r="J141" s="30">
        <v>0</v>
      </c>
      <c r="K141" s="67">
        <v>7.6343178749084403E-2</v>
      </c>
      <c r="L141" s="26"/>
    </row>
    <row r="142" spans="2:12" x14ac:dyDescent="0.35">
      <c r="B142" s="71">
        <v>141</v>
      </c>
      <c r="C142" s="24" t="s">
        <v>50</v>
      </c>
      <c r="D142" s="1">
        <v>50</v>
      </c>
      <c r="E142" s="1">
        <v>5</v>
      </c>
      <c r="F142" s="1">
        <v>20</v>
      </c>
      <c r="G142" s="14">
        <v>4</v>
      </c>
      <c r="H142" s="4">
        <v>401</v>
      </c>
      <c r="I142" s="1">
        <v>401</v>
      </c>
      <c r="J142" s="30">
        <v>0</v>
      </c>
      <c r="K142" s="67">
        <v>0.104008788242936</v>
      </c>
      <c r="L142" s="26"/>
    </row>
    <row r="143" spans="2:12" x14ac:dyDescent="0.35">
      <c r="B143" s="71">
        <v>142</v>
      </c>
      <c r="C143" s="24" t="s">
        <v>51</v>
      </c>
      <c r="D143" s="1">
        <v>50</v>
      </c>
      <c r="E143" s="1">
        <v>5</v>
      </c>
      <c r="F143" s="1">
        <v>20</v>
      </c>
      <c r="G143" s="14">
        <v>4</v>
      </c>
      <c r="H143" s="4">
        <v>486</v>
      </c>
      <c r="I143" s="1">
        <v>486</v>
      </c>
      <c r="J143" s="30">
        <v>0</v>
      </c>
      <c r="K143" s="67">
        <v>0.11293052695691499</v>
      </c>
      <c r="L143" s="26"/>
    </row>
    <row r="144" spans="2:12" x14ac:dyDescent="0.35">
      <c r="B144" s="71">
        <v>143</v>
      </c>
      <c r="C144" s="24" t="s">
        <v>52</v>
      </c>
      <c r="D144" s="1">
        <v>50</v>
      </c>
      <c r="E144" s="1">
        <v>5</v>
      </c>
      <c r="F144" s="1">
        <v>20</v>
      </c>
      <c r="G144" s="14">
        <v>4</v>
      </c>
      <c r="H144" s="4">
        <v>477</v>
      </c>
      <c r="I144" s="1">
        <v>477</v>
      </c>
      <c r="J144" s="30">
        <v>0</v>
      </c>
      <c r="K144" s="67">
        <v>0.61538409627974</v>
      </c>
      <c r="L144" s="26"/>
    </row>
    <row r="145" spans="2:12" x14ac:dyDescent="0.35">
      <c r="B145" s="71">
        <v>144</v>
      </c>
      <c r="C145" s="24" t="s">
        <v>53</v>
      </c>
      <c r="D145" s="1">
        <v>50</v>
      </c>
      <c r="E145" s="1">
        <v>5</v>
      </c>
      <c r="F145" s="1">
        <v>20</v>
      </c>
      <c r="G145" s="14">
        <v>4</v>
      </c>
      <c r="H145" s="4">
        <v>468</v>
      </c>
      <c r="I145" s="1">
        <v>468</v>
      </c>
      <c r="J145" s="30">
        <v>0</v>
      </c>
      <c r="K145" s="67">
        <v>7.7772576361894594E-2</v>
      </c>
      <c r="L145" s="26"/>
    </row>
    <row r="146" spans="2:12" x14ac:dyDescent="0.35">
      <c r="B146" s="71">
        <v>145</v>
      </c>
      <c r="C146" s="24" t="s">
        <v>54</v>
      </c>
      <c r="D146" s="1">
        <v>50</v>
      </c>
      <c r="E146" s="1">
        <v>5</v>
      </c>
      <c r="F146" s="1">
        <v>20</v>
      </c>
      <c r="G146" s="14">
        <v>4</v>
      </c>
      <c r="H146" s="4">
        <v>514</v>
      </c>
      <c r="I146" s="1">
        <v>514</v>
      </c>
      <c r="J146" s="30">
        <v>0</v>
      </c>
      <c r="K146" s="67">
        <v>0.14370385743677599</v>
      </c>
      <c r="L146" s="26"/>
    </row>
    <row r="147" spans="2:12" x14ac:dyDescent="0.35">
      <c r="B147" s="71">
        <v>146</v>
      </c>
      <c r="C147" s="24" t="s">
        <v>55</v>
      </c>
      <c r="D147" s="1">
        <v>50</v>
      </c>
      <c r="E147" s="1">
        <v>5</v>
      </c>
      <c r="F147" s="1">
        <v>20</v>
      </c>
      <c r="G147" s="14">
        <v>4</v>
      </c>
      <c r="H147" s="4">
        <v>463</v>
      </c>
      <c r="I147" s="1">
        <v>463</v>
      </c>
      <c r="J147" s="30">
        <v>0</v>
      </c>
      <c r="K147" s="67">
        <v>0.169636350125074</v>
      </c>
      <c r="L147" s="26"/>
    </row>
    <row r="148" spans="2:12" x14ac:dyDescent="0.35">
      <c r="B148" s="71">
        <v>147</v>
      </c>
      <c r="C148" s="24" t="s">
        <v>56</v>
      </c>
      <c r="D148" s="1">
        <v>50</v>
      </c>
      <c r="E148" s="1">
        <v>5</v>
      </c>
      <c r="F148" s="1">
        <v>20</v>
      </c>
      <c r="G148" s="14">
        <v>4</v>
      </c>
      <c r="H148" s="4">
        <v>515</v>
      </c>
      <c r="I148" s="1">
        <v>515</v>
      </c>
      <c r="J148" s="30">
        <v>0</v>
      </c>
      <c r="K148" s="67">
        <v>0.73564886301755905</v>
      </c>
      <c r="L148" s="26"/>
    </row>
    <row r="149" spans="2:12" x14ac:dyDescent="0.35">
      <c r="B149" s="71">
        <v>148</v>
      </c>
      <c r="C149" s="24" t="s">
        <v>57</v>
      </c>
      <c r="D149" s="1">
        <v>50</v>
      </c>
      <c r="E149" s="1">
        <v>5</v>
      </c>
      <c r="F149" s="1">
        <v>20</v>
      </c>
      <c r="G149" s="14">
        <v>4</v>
      </c>
      <c r="H149" s="4">
        <v>476</v>
      </c>
      <c r="I149" s="1">
        <v>476</v>
      </c>
      <c r="J149" s="30">
        <v>0</v>
      </c>
      <c r="K149" s="67">
        <v>0.33695807121693999</v>
      </c>
      <c r="L149" s="26"/>
    </row>
    <row r="150" spans="2:12" x14ac:dyDescent="0.35">
      <c r="B150" s="71">
        <v>149</v>
      </c>
      <c r="C150" s="24" t="s">
        <v>58</v>
      </c>
      <c r="D150" s="1">
        <v>50</v>
      </c>
      <c r="E150" s="1">
        <v>5</v>
      </c>
      <c r="F150" s="1">
        <v>20</v>
      </c>
      <c r="G150" s="14">
        <v>4</v>
      </c>
      <c r="H150" s="4">
        <v>519</v>
      </c>
      <c r="I150" s="1">
        <v>519</v>
      </c>
      <c r="J150" s="30">
        <v>0</v>
      </c>
      <c r="K150" s="67">
        <v>0.18421441130340099</v>
      </c>
      <c r="L150" s="26"/>
    </row>
    <row r="151" spans="2:12" x14ac:dyDescent="0.35">
      <c r="B151" s="71">
        <v>150</v>
      </c>
      <c r="C151" s="24" t="s">
        <v>59</v>
      </c>
      <c r="D151" s="1">
        <v>50</v>
      </c>
      <c r="E151" s="1">
        <v>5</v>
      </c>
      <c r="F151" s="1">
        <v>20</v>
      </c>
      <c r="G151" s="14">
        <v>4</v>
      </c>
      <c r="H151" s="4">
        <v>450</v>
      </c>
      <c r="I151" s="1">
        <v>450</v>
      </c>
      <c r="J151" s="30">
        <v>0</v>
      </c>
      <c r="K151" s="67">
        <v>0.27680086158216</v>
      </c>
      <c r="L151" s="26"/>
    </row>
    <row r="152" spans="2:12" x14ac:dyDescent="0.35">
      <c r="B152" s="71">
        <v>151</v>
      </c>
      <c r="C152" s="24" t="s">
        <v>60</v>
      </c>
      <c r="D152" s="1">
        <v>50</v>
      </c>
      <c r="E152" s="1">
        <v>5</v>
      </c>
      <c r="F152" s="1">
        <v>30</v>
      </c>
      <c r="G152" s="14">
        <v>1</v>
      </c>
      <c r="H152" s="4">
        <v>493</v>
      </c>
      <c r="I152" s="1">
        <v>493</v>
      </c>
      <c r="J152" s="30">
        <v>0</v>
      </c>
      <c r="K152" s="67">
        <v>7.4385982006788202E-3</v>
      </c>
      <c r="L152" s="26"/>
    </row>
    <row r="153" spans="2:12" x14ac:dyDescent="0.35">
      <c r="B153" s="71">
        <v>152</v>
      </c>
      <c r="C153" s="24" t="s">
        <v>61</v>
      </c>
      <c r="D153" s="1">
        <v>50</v>
      </c>
      <c r="E153" s="1">
        <v>5</v>
      </c>
      <c r="F153" s="1">
        <v>30</v>
      </c>
      <c r="G153" s="14">
        <v>1</v>
      </c>
      <c r="H153" s="4">
        <v>481</v>
      </c>
      <c r="I153" s="1">
        <v>481</v>
      </c>
      <c r="J153" s="30">
        <v>0</v>
      </c>
      <c r="K153" s="67">
        <v>6.4627919346094097E-3</v>
      </c>
      <c r="L153" s="26"/>
    </row>
    <row r="154" spans="2:12" x14ac:dyDescent="0.35">
      <c r="B154" s="71">
        <v>153</v>
      </c>
      <c r="C154" s="24" t="s">
        <v>62</v>
      </c>
      <c r="D154" s="1">
        <v>50</v>
      </c>
      <c r="E154" s="1">
        <v>5</v>
      </c>
      <c r="F154" s="1">
        <v>30</v>
      </c>
      <c r="G154" s="14">
        <v>1</v>
      </c>
      <c r="H154" s="4">
        <v>470</v>
      </c>
      <c r="I154" s="1">
        <v>470</v>
      </c>
      <c r="J154" s="30">
        <v>0</v>
      </c>
      <c r="K154" s="67">
        <v>6.0257241129875096E-3</v>
      </c>
      <c r="L154" s="26"/>
    </row>
    <row r="155" spans="2:12" x14ac:dyDescent="0.35">
      <c r="B155" s="71">
        <v>154</v>
      </c>
      <c r="C155" s="24" t="s">
        <v>63</v>
      </c>
      <c r="D155" s="1">
        <v>50</v>
      </c>
      <c r="E155" s="1">
        <v>5</v>
      </c>
      <c r="F155" s="1">
        <v>30</v>
      </c>
      <c r="G155" s="14">
        <v>1</v>
      </c>
      <c r="H155" s="4">
        <v>488</v>
      </c>
      <c r="I155" s="1">
        <v>488</v>
      </c>
      <c r="J155" s="30">
        <v>0</v>
      </c>
      <c r="K155" s="67">
        <v>4.5440291985869401E-2</v>
      </c>
      <c r="L155" s="26"/>
    </row>
    <row r="156" spans="2:12" x14ac:dyDescent="0.35">
      <c r="B156" s="71">
        <v>155</v>
      </c>
      <c r="C156" s="24" t="s">
        <v>64</v>
      </c>
      <c r="D156" s="1">
        <v>50</v>
      </c>
      <c r="E156" s="1">
        <v>5</v>
      </c>
      <c r="F156" s="1">
        <v>30</v>
      </c>
      <c r="G156" s="14">
        <v>1</v>
      </c>
      <c r="H156" s="4">
        <v>441</v>
      </c>
      <c r="I156" s="1">
        <v>441</v>
      </c>
      <c r="J156" s="30">
        <v>0</v>
      </c>
      <c r="K156" s="67">
        <v>5.3003318607807099E-3</v>
      </c>
      <c r="L156" s="26"/>
    </row>
    <row r="157" spans="2:12" x14ac:dyDescent="0.35">
      <c r="B157" s="71">
        <v>156</v>
      </c>
      <c r="C157" s="24" t="s">
        <v>65</v>
      </c>
      <c r="D157" s="1">
        <v>50</v>
      </c>
      <c r="E157" s="1">
        <v>5</v>
      </c>
      <c r="F157" s="1">
        <v>30</v>
      </c>
      <c r="G157" s="14">
        <v>1</v>
      </c>
      <c r="H157" s="4">
        <v>739</v>
      </c>
      <c r="I157" s="1">
        <v>739</v>
      </c>
      <c r="J157" s="30">
        <v>0</v>
      </c>
      <c r="K157" s="67">
        <v>5.8648101985454499E-3</v>
      </c>
      <c r="L157" s="26"/>
    </row>
    <row r="158" spans="2:12" x14ac:dyDescent="0.35">
      <c r="B158" s="71">
        <v>157</v>
      </c>
      <c r="C158" s="24" t="s">
        <v>66</v>
      </c>
      <c r="D158" s="1">
        <v>50</v>
      </c>
      <c r="E158" s="1">
        <v>5</v>
      </c>
      <c r="F158" s="1">
        <v>30</v>
      </c>
      <c r="G158" s="14">
        <v>1</v>
      </c>
      <c r="H158" s="4">
        <v>553</v>
      </c>
      <c r="I158" s="1">
        <v>553</v>
      </c>
      <c r="J158" s="30">
        <v>0</v>
      </c>
      <c r="K158" s="67">
        <v>5.8442875742912197E-3</v>
      </c>
      <c r="L158" s="26"/>
    </row>
    <row r="159" spans="2:12" x14ac:dyDescent="0.35">
      <c r="B159" s="71">
        <v>158</v>
      </c>
      <c r="C159" s="24" t="s">
        <v>67</v>
      </c>
      <c r="D159" s="1">
        <v>50</v>
      </c>
      <c r="E159" s="1">
        <v>5</v>
      </c>
      <c r="F159" s="1">
        <v>30</v>
      </c>
      <c r="G159" s="14">
        <v>1</v>
      </c>
      <c r="H159" s="4">
        <v>412</v>
      </c>
      <c r="I159" s="1">
        <v>412</v>
      </c>
      <c r="J159" s="30">
        <v>0</v>
      </c>
      <c r="K159" s="67">
        <v>2.3326439782977101E-2</v>
      </c>
      <c r="L159" s="26"/>
    </row>
    <row r="160" spans="2:12" x14ac:dyDescent="0.35">
      <c r="B160" s="71">
        <v>159</v>
      </c>
      <c r="C160" s="24" t="s">
        <v>68</v>
      </c>
      <c r="D160" s="1">
        <v>50</v>
      </c>
      <c r="E160" s="1">
        <v>5</v>
      </c>
      <c r="F160" s="1">
        <v>30</v>
      </c>
      <c r="G160" s="14">
        <v>1</v>
      </c>
      <c r="H160" s="4">
        <v>610</v>
      </c>
      <c r="I160" s="1">
        <v>610</v>
      </c>
      <c r="J160" s="30">
        <v>0</v>
      </c>
      <c r="K160" s="67">
        <v>5.4254438728094101E-3</v>
      </c>
      <c r="L160" s="26"/>
    </row>
    <row r="161" spans="2:12" x14ac:dyDescent="0.35">
      <c r="B161" s="71">
        <v>160</v>
      </c>
      <c r="C161" s="24" t="s">
        <v>69</v>
      </c>
      <c r="D161" s="1">
        <v>50</v>
      </c>
      <c r="E161" s="1">
        <v>5</v>
      </c>
      <c r="F161" s="1">
        <v>30</v>
      </c>
      <c r="G161" s="14">
        <v>1</v>
      </c>
      <c r="H161" s="4">
        <v>476</v>
      </c>
      <c r="I161" s="1">
        <v>476</v>
      </c>
      <c r="J161" s="30">
        <v>0</v>
      </c>
      <c r="K161" s="67">
        <v>6.2972921878099398E-3</v>
      </c>
      <c r="L161" s="26"/>
    </row>
    <row r="162" spans="2:12" x14ac:dyDescent="0.35">
      <c r="B162" s="71">
        <v>161</v>
      </c>
      <c r="C162" s="24" t="s">
        <v>70</v>
      </c>
      <c r="D162" s="1">
        <v>50</v>
      </c>
      <c r="E162" s="1">
        <v>5</v>
      </c>
      <c r="F162" s="1">
        <v>30</v>
      </c>
      <c r="G162" s="14">
        <v>2</v>
      </c>
      <c r="H162" s="4">
        <v>480</v>
      </c>
      <c r="I162" s="1">
        <v>480</v>
      </c>
      <c r="J162" s="30">
        <v>0</v>
      </c>
      <c r="K162" s="67">
        <v>7.7612269669771194E-2</v>
      </c>
      <c r="L162" s="26"/>
    </row>
    <row r="163" spans="2:12" x14ac:dyDescent="0.35">
      <c r="B163" s="71">
        <v>162</v>
      </c>
      <c r="C163" s="24" t="s">
        <v>71</v>
      </c>
      <c r="D163" s="1">
        <v>50</v>
      </c>
      <c r="E163" s="1">
        <v>5</v>
      </c>
      <c r="F163" s="1">
        <v>30</v>
      </c>
      <c r="G163" s="14">
        <v>2</v>
      </c>
      <c r="H163" s="4">
        <v>466</v>
      </c>
      <c r="I163" s="1">
        <v>466</v>
      </c>
      <c r="J163" s="30">
        <v>0</v>
      </c>
      <c r="K163" s="67">
        <v>8.0747092142701093E-2</v>
      </c>
      <c r="L163" s="26"/>
    </row>
    <row r="164" spans="2:12" x14ac:dyDescent="0.35">
      <c r="B164" s="71">
        <v>163</v>
      </c>
      <c r="C164" s="24" t="s">
        <v>72</v>
      </c>
      <c r="D164" s="1">
        <v>50</v>
      </c>
      <c r="E164" s="1">
        <v>5</v>
      </c>
      <c r="F164" s="1">
        <v>30</v>
      </c>
      <c r="G164" s="14">
        <v>2</v>
      </c>
      <c r="H164" s="4">
        <v>440</v>
      </c>
      <c r="I164" s="1">
        <v>440</v>
      </c>
      <c r="J164" s="30">
        <v>0</v>
      </c>
      <c r="K164" s="67">
        <v>5.3593873977661098E-2</v>
      </c>
      <c r="L164" s="26"/>
    </row>
    <row r="165" spans="2:12" x14ac:dyDescent="0.35">
      <c r="B165" s="71">
        <v>164</v>
      </c>
      <c r="C165" s="24" t="s">
        <v>73</v>
      </c>
      <c r="D165" s="1">
        <v>50</v>
      </c>
      <c r="E165" s="1">
        <v>5</v>
      </c>
      <c r="F165" s="1">
        <v>30</v>
      </c>
      <c r="G165" s="14">
        <v>2</v>
      </c>
      <c r="H165" s="4">
        <v>489</v>
      </c>
      <c r="I165" s="1">
        <v>489</v>
      </c>
      <c r="J165" s="30">
        <v>0</v>
      </c>
      <c r="K165" s="67">
        <v>9.7733058035373604E-2</v>
      </c>
      <c r="L165" s="26"/>
    </row>
    <row r="166" spans="2:12" x14ac:dyDescent="0.35">
      <c r="B166" s="71">
        <v>165</v>
      </c>
      <c r="C166" s="24" t="s">
        <v>200</v>
      </c>
      <c r="D166" s="1">
        <v>50</v>
      </c>
      <c r="E166" s="1">
        <v>5</v>
      </c>
      <c r="F166" s="1">
        <v>30</v>
      </c>
      <c r="G166" s="14">
        <v>2</v>
      </c>
      <c r="H166" s="4">
        <v>416</v>
      </c>
      <c r="I166" s="1">
        <v>416</v>
      </c>
      <c r="J166" s="30">
        <v>0</v>
      </c>
      <c r="K166" s="67">
        <v>7.4071602895855904E-2</v>
      </c>
      <c r="L166" s="26"/>
    </row>
    <row r="167" spans="2:12" x14ac:dyDescent="0.35">
      <c r="B167" s="71">
        <v>166</v>
      </c>
      <c r="C167" s="24" t="s">
        <v>201</v>
      </c>
      <c r="D167" s="1">
        <v>50</v>
      </c>
      <c r="E167" s="1">
        <v>5</v>
      </c>
      <c r="F167" s="1">
        <v>30</v>
      </c>
      <c r="G167" s="14">
        <v>2</v>
      </c>
      <c r="H167" s="4">
        <v>526</v>
      </c>
      <c r="I167" s="1">
        <v>526</v>
      </c>
      <c r="J167" s="30">
        <v>0</v>
      </c>
      <c r="K167" s="67">
        <v>5.4631425067782402E-2</v>
      </c>
      <c r="L167" s="26"/>
    </row>
    <row r="168" spans="2:12" x14ac:dyDescent="0.35">
      <c r="B168" s="71">
        <v>167</v>
      </c>
      <c r="C168" s="24" t="s">
        <v>202</v>
      </c>
      <c r="D168" s="1">
        <v>50</v>
      </c>
      <c r="E168" s="1">
        <v>5</v>
      </c>
      <c r="F168" s="1">
        <v>30</v>
      </c>
      <c r="G168" s="14">
        <v>2</v>
      </c>
      <c r="H168" s="4">
        <v>546</v>
      </c>
      <c r="I168" s="1">
        <v>546</v>
      </c>
      <c r="J168" s="30">
        <v>0</v>
      </c>
      <c r="K168" s="67">
        <v>5.6485174223780597E-2</v>
      </c>
      <c r="L168" s="26"/>
    </row>
    <row r="169" spans="2:12" x14ac:dyDescent="0.35">
      <c r="B169" s="71">
        <v>168</v>
      </c>
      <c r="C169" s="24" t="s">
        <v>203</v>
      </c>
      <c r="D169" s="1">
        <v>50</v>
      </c>
      <c r="E169" s="1">
        <v>5</v>
      </c>
      <c r="F169" s="1">
        <v>30</v>
      </c>
      <c r="G169" s="14">
        <v>2</v>
      </c>
      <c r="H169" s="4">
        <v>437</v>
      </c>
      <c r="I169" s="1">
        <v>437</v>
      </c>
      <c r="J169" s="30">
        <v>0</v>
      </c>
      <c r="K169" s="67">
        <v>5.4601389914750997E-2</v>
      </c>
      <c r="L169" s="26"/>
    </row>
    <row r="170" spans="2:12" x14ac:dyDescent="0.35">
      <c r="B170" s="71">
        <v>169</v>
      </c>
      <c r="C170" s="24" t="s">
        <v>204</v>
      </c>
      <c r="D170" s="1">
        <v>50</v>
      </c>
      <c r="E170" s="1">
        <v>5</v>
      </c>
      <c r="F170" s="1">
        <v>30</v>
      </c>
      <c r="G170" s="14">
        <v>2</v>
      </c>
      <c r="H170" s="4">
        <v>505</v>
      </c>
      <c r="I170" s="1">
        <v>505</v>
      </c>
      <c r="J170" s="30">
        <v>0</v>
      </c>
      <c r="K170" s="67">
        <v>9.9041748791933004E-2</v>
      </c>
      <c r="L170" s="26"/>
    </row>
    <row r="171" spans="2:12" x14ac:dyDescent="0.35">
      <c r="B171" s="71">
        <v>170</v>
      </c>
      <c r="C171" s="24" t="s">
        <v>205</v>
      </c>
      <c r="D171" s="1">
        <v>50</v>
      </c>
      <c r="E171" s="1">
        <v>5</v>
      </c>
      <c r="F171" s="1">
        <v>30</v>
      </c>
      <c r="G171" s="14">
        <v>2</v>
      </c>
      <c r="H171" s="4">
        <v>498</v>
      </c>
      <c r="I171" s="1">
        <v>498</v>
      </c>
      <c r="J171" s="30">
        <v>0</v>
      </c>
      <c r="K171" s="67">
        <v>0.116220265626907</v>
      </c>
      <c r="L171" s="26"/>
    </row>
    <row r="172" spans="2:12" x14ac:dyDescent="0.35">
      <c r="B172" s="71">
        <v>171</v>
      </c>
      <c r="C172" s="24" t="s">
        <v>206</v>
      </c>
      <c r="D172" s="1">
        <v>50</v>
      </c>
      <c r="E172" s="1">
        <v>5</v>
      </c>
      <c r="F172" s="1">
        <v>30</v>
      </c>
      <c r="G172" s="14">
        <v>4</v>
      </c>
      <c r="H172" s="4">
        <v>618</v>
      </c>
      <c r="I172" s="1">
        <v>618</v>
      </c>
      <c r="J172" s="30">
        <v>0</v>
      </c>
      <c r="K172" s="67">
        <v>0.13519392535090399</v>
      </c>
      <c r="L172" s="26"/>
    </row>
    <row r="173" spans="2:12" x14ac:dyDescent="0.35">
      <c r="B173" s="71">
        <v>172</v>
      </c>
      <c r="C173" s="24" t="s">
        <v>207</v>
      </c>
      <c r="D173" s="1">
        <v>50</v>
      </c>
      <c r="E173" s="1">
        <v>5</v>
      </c>
      <c r="F173" s="1">
        <v>30</v>
      </c>
      <c r="G173" s="14">
        <v>4</v>
      </c>
      <c r="H173" s="4">
        <v>570</v>
      </c>
      <c r="I173" s="1">
        <v>570</v>
      </c>
      <c r="J173" s="30">
        <v>0</v>
      </c>
      <c r="K173" s="67">
        <v>0.21851128898561001</v>
      </c>
      <c r="L173" s="26"/>
    </row>
    <row r="174" spans="2:12" x14ac:dyDescent="0.35">
      <c r="B174" s="71">
        <v>173</v>
      </c>
      <c r="C174" s="24" t="s">
        <v>208</v>
      </c>
      <c r="D174" s="1">
        <v>50</v>
      </c>
      <c r="E174" s="1">
        <v>5</v>
      </c>
      <c r="F174" s="1">
        <v>30</v>
      </c>
      <c r="G174" s="14">
        <v>4</v>
      </c>
      <c r="H174" s="4">
        <v>589</v>
      </c>
      <c r="I174" s="1">
        <v>589</v>
      </c>
      <c r="J174" s="30">
        <v>0</v>
      </c>
      <c r="K174" s="67">
        <v>0.82770702056586698</v>
      </c>
      <c r="L174" s="26"/>
    </row>
    <row r="175" spans="2:12" x14ac:dyDescent="0.35">
      <c r="B175" s="71">
        <v>174</v>
      </c>
      <c r="C175" s="24" t="s">
        <v>209</v>
      </c>
      <c r="D175" s="1">
        <v>50</v>
      </c>
      <c r="E175" s="1">
        <v>5</v>
      </c>
      <c r="F175" s="1">
        <v>30</v>
      </c>
      <c r="G175" s="14">
        <v>4</v>
      </c>
      <c r="H175" s="4">
        <v>592</v>
      </c>
      <c r="I175" s="1">
        <v>592</v>
      </c>
      <c r="J175" s="30">
        <v>0</v>
      </c>
      <c r="K175" s="67">
        <v>0.19134152121841899</v>
      </c>
      <c r="L175" s="26"/>
    </row>
    <row r="176" spans="2:12" x14ac:dyDescent="0.35">
      <c r="B176" s="71">
        <v>175</v>
      </c>
      <c r="C176" s="24" t="s">
        <v>210</v>
      </c>
      <c r="D176" s="1">
        <v>50</v>
      </c>
      <c r="E176" s="1">
        <v>5</v>
      </c>
      <c r="F176" s="1">
        <v>30</v>
      </c>
      <c r="G176" s="14">
        <v>4</v>
      </c>
      <c r="H176" s="4">
        <v>516</v>
      </c>
      <c r="I176" s="1">
        <v>516</v>
      </c>
      <c r="J176" s="30">
        <v>0</v>
      </c>
      <c r="K176" s="67">
        <v>0.280093513429164</v>
      </c>
      <c r="L176" s="26"/>
    </row>
    <row r="177" spans="2:15" ht="15" thickBot="1" x14ac:dyDescent="0.4">
      <c r="B177" s="71">
        <v>176</v>
      </c>
      <c r="C177" s="24" t="s">
        <v>211</v>
      </c>
      <c r="D177" s="1">
        <v>50</v>
      </c>
      <c r="E177" s="1">
        <v>5</v>
      </c>
      <c r="F177" s="1">
        <v>30</v>
      </c>
      <c r="G177" s="14">
        <v>4</v>
      </c>
      <c r="H177" s="4">
        <v>631</v>
      </c>
      <c r="I177" s="1">
        <v>631</v>
      </c>
      <c r="J177" s="30">
        <v>0</v>
      </c>
      <c r="K177" s="67">
        <v>0.40601805225014598</v>
      </c>
      <c r="L177" s="26"/>
    </row>
    <row r="178" spans="2:15" ht="16" thickBot="1" x14ac:dyDescent="0.4">
      <c r="B178" s="71">
        <v>177</v>
      </c>
      <c r="C178" s="24" t="s">
        <v>212</v>
      </c>
      <c r="D178" s="1">
        <v>50</v>
      </c>
      <c r="E178" s="1">
        <v>5</v>
      </c>
      <c r="F178" s="1">
        <v>30</v>
      </c>
      <c r="G178" s="14">
        <v>4</v>
      </c>
      <c r="H178" s="4">
        <v>698</v>
      </c>
      <c r="I178" s="1">
        <v>698</v>
      </c>
      <c r="J178" s="30">
        <v>0</v>
      </c>
      <c r="K178" s="67">
        <v>0.89930969290435303</v>
      </c>
      <c r="L178" s="26"/>
      <c r="M178" s="17" t="s">
        <v>191</v>
      </c>
      <c r="N178" s="18" t="s">
        <v>192</v>
      </c>
      <c r="O178" s="20" t="s">
        <v>193</v>
      </c>
    </row>
    <row r="179" spans="2:15" ht="19" thickBot="1" x14ac:dyDescent="0.5">
      <c r="B179" s="71">
        <v>178</v>
      </c>
      <c r="C179" s="24" t="s">
        <v>213</v>
      </c>
      <c r="D179" s="1">
        <v>50</v>
      </c>
      <c r="E179" s="1">
        <v>5</v>
      </c>
      <c r="F179" s="1">
        <v>30</v>
      </c>
      <c r="G179" s="14">
        <v>4</v>
      </c>
      <c r="H179" s="4">
        <v>565</v>
      </c>
      <c r="I179" s="1">
        <v>565</v>
      </c>
      <c r="J179" s="30">
        <v>0</v>
      </c>
      <c r="K179" s="67">
        <v>0.13699550181627199</v>
      </c>
      <c r="L179" s="26"/>
      <c r="M179" s="7">
        <f>COUNTIF(J92:J181,"=0")</f>
        <v>90</v>
      </c>
      <c r="N179" s="29">
        <f>AVERAGE(J92:J181)</f>
        <v>0</v>
      </c>
      <c r="O179" s="111">
        <f>AVERAGE(K92:K181)</f>
        <v>0.12265063495271727</v>
      </c>
    </row>
    <row r="180" spans="2:15" ht="19" thickBot="1" x14ac:dyDescent="0.5">
      <c r="B180" s="71">
        <v>179</v>
      </c>
      <c r="C180" s="24" t="s">
        <v>214</v>
      </c>
      <c r="D180" s="1">
        <v>50</v>
      </c>
      <c r="E180" s="1">
        <v>5</v>
      </c>
      <c r="F180" s="1">
        <v>30</v>
      </c>
      <c r="G180" s="14">
        <v>4</v>
      </c>
      <c r="H180" s="4">
        <v>620</v>
      </c>
      <c r="I180" s="1">
        <v>620</v>
      </c>
      <c r="J180" s="30">
        <v>0</v>
      </c>
      <c r="K180" s="67">
        <v>0.116764592006802</v>
      </c>
      <c r="L180" s="26"/>
      <c r="M180" s="7"/>
      <c r="N180" s="29" t="e">
        <f>AVERAGEIF(J92:J181,"&gt;0")</f>
        <v>#DIV/0!</v>
      </c>
      <c r="O180" s="112">
        <f>AVERAGEIF(J92:J181,"=0",K92:K181)</f>
        <v>0.12265063495271727</v>
      </c>
    </row>
    <row r="181" spans="2:15" ht="19" thickBot="1" x14ac:dyDescent="0.5">
      <c r="B181" s="71">
        <v>180</v>
      </c>
      <c r="C181" s="25" t="s">
        <v>215</v>
      </c>
      <c r="D181" s="15">
        <v>50</v>
      </c>
      <c r="E181" s="15">
        <v>5</v>
      </c>
      <c r="F181" s="15">
        <v>30</v>
      </c>
      <c r="G181" s="16">
        <v>4</v>
      </c>
      <c r="H181" s="6">
        <v>553</v>
      </c>
      <c r="I181" s="15">
        <v>553</v>
      </c>
      <c r="J181" s="57">
        <v>0</v>
      </c>
      <c r="K181" s="68">
        <v>0.136657504364848</v>
      </c>
      <c r="L181" s="26"/>
      <c r="M181" s="92" t="s">
        <v>197</v>
      </c>
      <c r="N181" s="93">
        <f>MAX(J92:J181)</f>
        <v>0</v>
      </c>
      <c r="O181" s="113"/>
    </row>
    <row r="182" spans="2:15" x14ac:dyDescent="0.35">
      <c r="B182" s="71">
        <v>181</v>
      </c>
      <c r="C182" s="24" t="s">
        <v>216</v>
      </c>
      <c r="D182" s="1">
        <v>50</v>
      </c>
      <c r="E182" s="1">
        <v>10</v>
      </c>
      <c r="F182" s="1">
        <v>10</v>
      </c>
      <c r="G182" s="14">
        <v>1</v>
      </c>
      <c r="H182" s="5">
        <v>136</v>
      </c>
      <c r="I182" s="12">
        <v>136</v>
      </c>
      <c r="J182" s="58">
        <v>0</v>
      </c>
      <c r="K182" s="66">
        <v>0</v>
      </c>
      <c r="L182" s="26"/>
    </row>
    <row r="183" spans="2:15" x14ac:dyDescent="0.35">
      <c r="B183" s="71">
        <v>182</v>
      </c>
      <c r="C183" s="24" t="s">
        <v>217</v>
      </c>
      <c r="D183" s="1">
        <v>50</v>
      </c>
      <c r="E183" s="1">
        <v>10</v>
      </c>
      <c r="F183" s="1">
        <v>10</v>
      </c>
      <c r="G183" s="14">
        <v>1</v>
      </c>
      <c r="H183" s="4">
        <v>158</v>
      </c>
      <c r="I183" s="1">
        <v>158</v>
      </c>
      <c r="J183" s="30">
        <v>0</v>
      </c>
      <c r="K183" s="67">
        <v>0</v>
      </c>
      <c r="L183" s="26"/>
    </row>
    <row r="184" spans="2:15" x14ac:dyDescent="0.35">
      <c r="B184" s="71">
        <v>183</v>
      </c>
      <c r="C184" s="24" t="s">
        <v>218</v>
      </c>
      <c r="D184" s="1">
        <v>50</v>
      </c>
      <c r="E184" s="1">
        <v>10</v>
      </c>
      <c r="F184" s="1">
        <v>10</v>
      </c>
      <c r="G184" s="14">
        <v>1</v>
      </c>
      <c r="H184" s="4">
        <v>201</v>
      </c>
      <c r="I184" s="1">
        <v>201</v>
      </c>
      <c r="J184" s="30">
        <v>0</v>
      </c>
      <c r="K184" s="67">
        <v>0</v>
      </c>
      <c r="L184" s="26"/>
    </row>
    <row r="185" spans="2:15" x14ac:dyDescent="0.35">
      <c r="B185" s="71">
        <v>184</v>
      </c>
      <c r="C185" s="24" t="s">
        <v>219</v>
      </c>
      <c r="D185" s="1">
        <v>50</v>
      </c>
      <c r="E185" s="1">
        <v>10</v>
      </c>
      <c r="F185" s="1">
        <v>10</v>
      </c>
      <c r="G185" s="14">
        <v>1</v>
      </c>
      <c r="H185" s="4">
        <v>165</v>
      </c>
      <c r="I185" s="1">
        <v>165</v>
      </c>
      <c r="J185" s="30">
        <v>0</v>
      </c>
      <c r="K185" s="67">
        <v>0</v>
      </c>
      <c r="L185" s="26"/>
    </row>
    <row r="186" spans="2:15" x14ac:dyDescent="0.35">
      <c r="B186" s="71">
        <v>185</v>
      </c>
      <c r="C186" s="24" t="s">
        <v>220</v>
      </c>
      <c r="D186" s="1">
        <v>50</v>
      </c>
      <c r="E186" s="1">
        <v>10</v>
      </c>
      <c r="F186" s="1">
        <v>10</v>
      </c>
      <c r="G186" s="14">
        <v>1</v>
      </c>
      <c r="H186" s="4">
        <v>144</v>
      </c>
      <c r="I186" s="1">
        <v>144</v>
      </c>
      <c r="J186" s="30">
        <v>0</v>
      </c>
      <c r="K186" s="67">
        <v>0</v>
      </c>
      <c r="L186" s="26"/>
    </row>
    <row r="187" spans="2:15" x14ac:dyDescent="0.35">
      <c r="B187" s="71">
        <v>186</v>
      </c>
      <c r="C187" s="24" t="s">
        <v>221</v>
      </c>
      <c r="D187" s="1">
        <v>50</v>
      </c>
      <c r="E187" s="1">
        <v>10</v>
      </c>
      <c r="F187" s="1">
        <v>10</v>
      </c>
      <c r="G187" s="14">
        <v>1</v>
      </c>
      <c r="H187" s="4">
        <v>208</v>
      </c>
      <c r="I187" s="1">
        <v>208</v>
      </c>
      <c r="J187" s="30">
        <v>0</v>
      </c>
      <c r="K187" s="67">
        <v>0</v>
      </c>
      <c r="L187" s="26"/>
    </row>
    <row r="188" spans="2:15" x14ac:dyDescent="0.35">
      <c r="B188" s="71">
        <v>187</v>
      </c>
      <c r="C188" s="24" t="s">
        <v>222</v>
      </c>
      <c r="D188" s="1">
        <v>50</v>
      </c>
      <c r="E188" s="1">
        <v>10</v>
      </c>
      <c r="F188" s="1">
        <v>10</v>
      </c>
      <c r="G188" s="14">
        <v>1</v>
      </c>
      <c r="H188" s="4">
        <v>161</v>
      </c>
      <c r="I188" s="1">
        <v>161</v>
      </c>
      <c r="J188" s="30">
        <v>0</v>
      </c>
      <c r="K188" s="67">
        <v>0</v>
      </c>
      <c r="L188" s="26"/>
    </row>
    <row r="189" spans="2:15" x14ac:dyDescent="0.35">
      <c r="B189" s="71">
        <v>188</v>
      </c>
      <c r="C189" s="24" t="s">
        <v>223</v>
      </c>
      <c r="D189" s="1">
        <v>50</v>
      </c>
      <c r="E189" s="1">
        <v>10</v>
      </c>
      <c r="F189" s="1">
        <v>10</v>
      </c>
      <c r="G189" s="14">
        <v>1</v>
      </c>
      <c r="H189" s="4">
        <v>191</v>
      </c>
      <c r="I189" s="1">
        <v>191</v>
      </c>
      <c r="J189" s="30">
        <v>0</v>
      </c>
      <c r="K189" s="67">
        <v>0</v>
      </c>
      <c r="L189" s="26"/>
    </row>
    <row r="190" spans="2:15" x14ac:dyDescent="0.35">
      <c r="B190" s="71">
        <v>189</v>
      </c>
      <c r="C190" s="24" t="s">
        <v>224</v>
      </c>
      <c r="D190" s="1">
        <v>50</v>
      </c>
      <c r="E190" s="1">
        <v>10</v>
      </c>
      <c r="F190" s="1">
        <v>10</v>
      </c>
      <c r="G190" s="14">
        <v>1</v>
      </c>
      <c r="H190" s="4">
        <v>187</v>
      </c>
      <c r="I190" s="1">
        <v>187</v>
      </c>
      <c r="J190" s="30">
        <v>0</v>
      </c>
      <c r="K190" s="67">
        <v>0</v>
      </c>
      <c r="L190" s="26"/>
    </row>
    <row r="191" spans="2:15" x14ac:dyDescent="0.35">
      <c r="B191" s="71">
        <v>190</v>
      </c>
      <c r="C191" s="24" t="s">
        <v>225</v>
      </c>
      <c r="D191" s="1">
        <v>50</v>
      </c>
      <c r="E191" s="1">
        <v>10</v>
      </c>
      <c r="F191" s="1">
        <v>10</v>
      </c>
      <c r="G191" s="14">
        <v>1</v>
      </c>
      <c r="H191" s="4">
        <v>117</v>
      </c>
      <c r="I191" s="1">
        <v>117</v>
      </c>
      <c r="J191" s="30">
        <v>0</v>
      </c>
      <c r="K191" s="67">
        <v>0</v>
      </c>
      <c r="L191" s="26"/>
    </row>
    <row r="192" spans="2:15" x14ac:dyDescent="0.35">
      <c r="B192" s="71">
        <v>191</v>
      </c>
      <c r="C192" s="24" t="s">
        <v>226</v>
      </c>
      <c r="D192" s="1">
        <v>50</v>
      </c>
      <c r="E192" s="1">
        <v>10</v>
      </c>
      <c r="F192" s="1">
        <v>10</v>
      </c>
      <c r="G192" s="14">
        <v>2</v>
      </c>
      <c r="H192" s="4">
        <v>112</v>
      </c>
      <c r="I192" s="1">
        <v>112</v>
      </c>
      <c r="J192" s="30">
        <v>0</v>
      </c>
      <c r="K192" s="67">
        <v>9.9689938127994496E-2</v>
      </c>
      <c r="L192" s="26"/>
    </row>
    <row r="193" spans="2:12" x14ac:dyDescent="0.35">
      <c r="B193" s="71">
        <v>192</v>
      </c>
      <c r="C193" s="24" t="s">
        <v>227</v>
      </c>
      <c r="D193" s="1">
        <v>50</v>
      </c>
      <c r="E193" s="1">
        <v>10</v>
      </c>
      <c r="F193" s="1">
        <v>10</v>
      </c>
      <c r="G193" s="14">
        <v>2</v>
      </c>
      <c r="H193" s="4">
        <v>127</v>
      </c>
      <c r="I193" s="1">
        <v>127</v>
      </c>
      <c r="J193" s="30">
        <v>0</v>
      </c>
      <c r="K193" s="67">
        <v>0.106744637712836</v>
      </c>
      <c r="L193" s="26"/>
    </row>
    <row r="194" spans="2:12" x14ac:dyDescent="0.35">
      <c r="B194" s="71">
        <v>193</v>
      </c>
      <c r="C194" s="24" t="s">
        <v>228</v>
      </c>
      <c r="D194" s="1">
        <v>50</v>
      </c>
      <c r="E194" s="1">
        <v>10</v>
      </c>
      <c r="F194" s="1">
        <v>10</v>
      </c>
      <c r="G194" s="14">
        <v>2</v>
      </c>
      <c r="H194" s="4">
        <v>132</v>
      </c>
      <c r="I194" s="1">
        <v>132</v>
      </c>
      <c r="J194" s="30">
        <v>0</v>
      </c>
      <c r="K194" s="67">
        <v>8.0327806994318907E-2</v>
      </c>
      <c r="L194" s="26"/>
    </row>
    <row r="195" spans="2:12" x14ac:dyDescent="0.35">
      <c r="B195" s="71">
        <v>194</v>
      </c>
      <c r="C195" s="24" t="s">
        <v>229</v>
      </c>
      <c r="D195" s="1">
        <v>50</v>
      </c>
      <c r="E195" s="1">
        <v>10</v>
      </c>
      <c r="F195" s="1">
        <v>10</v>
      </c>
      <c r="G195" s="14">
        <v>2</v>
      </c>
      <c r="H195" s="4">
        <v>129</v>
      </c>
      <c r="I195" s="1">
        <v>129</v>
      </c>
      <c r="J195" s="30">
        <v>0</v>
      </c>
      <c r="K195" s="67">
        <v>0.102634320035576</v>
      </c>
      <c r="L195" s="26"/>
    </row>
    <row r="196" spans="2:12" x14ac:dyDescent="0.35">
      <c r="B196" s="71">
        <v>195</v>
      </c>
      <c r="C196" s="24" t="s">
        <v>230</v>
      </c>
      <c r="D196" s="1">
        <v>50</v>
      </c>
      <c r="E196" s="1">
        <v>10</v>
      </c>
      <c r="F196" s="1">
        <v>10</v>
      </c>
      <c r="G196" s="14">
        <v>2</v>
      </c>
      <c r="H196" s="4">
        <v>119</v>
      </c>
      <c r="I196" s="1">
        <v>119</v>
      </c>
      <c r="J196" s="30">
        <v>0</v>
      </c>
      <c r="K196" s="67">
        <v>0.124885637313127</v>
      </c>
      <c r="L196" s="26"/>
    </row>
    <row r="197" spans="2:12" x14ac:dyDescent="0.35">
      <c r="B197" s="71">
        <v>196</v>
      </c>
      <c r="C197" s="24" t="s">
        <v>231</v>
      </c>
      <c r="D197" s="1">
        <v>50</v>
      </c>
      <c r="E197" s="1">
        <v>10</v>
      </c>
      <c r="F197" s="1">
        <v>10</v>
      </c>
      <c r="G197" s="14">
        <v>2</v>
      </c>
      <c r="H197" s="4">
        <v>126</v>
      </c>
      <c r="I197" s="1">
        <v>126</v>
      </c>
      <c r="J197" s="30">
        <v>0</v>
      </c>
      <c r="K197" s="67">
        <v>7.21028447151184E-3</v>
      </c>
      <c r="L197" s="26"/>
    </row>
    <row r="198" spans="2:12" x14ac:dyDescent="0.35">
      <c r="B198" s="71">
        <v>197</v>
      </c>
      <c r="C198" s="24" t="s">
        <v>232</v>
      </c>
      <c r="D198" s="1">
        <v>50</v>
      </c>
      <c r="E198" s="1">
        <v>10</v>
      </c>
      <c r="F198" s="1">
        <v>10</v>
      </c>
      <c r="G198" s="14">
        <v>2</v>
      </c>
      <c r="H198" s="4">
        <v>123</v>
      </c>
      <c r="I198" s="1">
        <v>123</v>
      </c>
      <c r="J198" s="30">
        <v>0</v>
      </c>
      <c r="K198" s="67">
        <v>0.110504696145653</v>
      </c>
      <c r="L198" s="26"/>
    </row>
    <row r="199" spans="2:12" x14ac:dyDescent="0.35">
      <c r="B199" s="71">
        <v>198</v>
      </c>
      <c r="C199" s="24" t="s">
        <v>233</v>
      </c>
      <c r="D199" s="1">
        <v>50</v>
      </c>
      <c r="E199" s="1">
        <v>10</v>
      </c>
      <c r="F199" s="1">
        <v>10</v>
      </c>
      <c r="G199" s="14">
        <v>2</v>
      </c>
      <c r="H199" s="4">
        <v>120</v>
      </c>
      <c r="I199" s="1">
        <v>120</v>
      </c>
      <c r="J199" s="30">
        <v>0</v>
      </c>
      <c r="K199" s="67">
        <v>0.11355011537671</v>
      </c>
      <c r="L199" s="26"/>
    </row>
    <row r="200" spans="2:12" x14ac:dyDescent="0.35">
      <c r="B200" s="71">
        <v>199</v>
      </c>
      <c r="C200" s="24" t="s">
        <v>234</v>
      </c>
      <c r="D200" s="1">
        <v>50</v>
      </c>
      <c r="E200" s="1">
        <v>10</v>
      </c>
      <c r="F200" s="1">
        <v>10</v>
      </c>
      <c r="G200" s="14">
        <v>2</v>
      </c>
      <c r="H200" s="4">
        <v>126</v>
      </c>
      <c r="I200" s="1">
        <v>126</v>
      </c>
      <c r="J200" s="30">
        <v>0</v>
      </c>
      <c r="K200" s="67">
        <v>9.2530956491827895E-2</v>
      </c>
      <c r="L200" s="26"/>
    </row>
    <row r="201" spans="2:12" x14ac:dyDescent="0.35">
      <c r="B201" s="71">
        <v>200</v>
      </c>
      <c r="C201" s="24" t="s">
        <v>235</v>
      </c>
      <c r="D201" s="1">
        <v>50</v>
      </c>
      <c r="E201" s="1">
        <v>10</v>
      </c>
      <c r="F201" s="1">
        <v>10</v>
      </c>
      <c r="G201" s="14">
        <v>2</v>
      </c>
      <c r="H201" s="4">
        <v>134</v>
      </c>
      <c r="I201" s="1">
        <v>134</v>
      </c>
      <c r="J201" s="30">
        <v>0</v>
      </c>
      <c r="K201" s="67">
        <v>9.6819588914513505E-2</v>
      </c>
      <c r="L201" s="26"/>
    </row>
    <row r="202" spans="2:12" x14ac:dyDescent="0.35">
      <c r="B202" s="71">
        <v>201</v>
      </c>
      <c r="C202" s="24" t="s">
        <v>236</v>
      </c>
      <c r="D202" s="1">
        <v>50</v>
      </c>
      <c r="E202" s="1">
        <v>10</v>
      </c>
      <c r="F202" s="1">
        <v>10</v>
      </c>
      <c r="G202" s="14">
        <v>4</v>
      </c>
      <c r="H202" s="4">
        <v>164</v>
      </c>
      <c r="I202" s="1">
        <v>164</v>
      </c>
      <c r="J202" s="30">
        <v>0</v>
      </c>
      <c r="K202" s="67">
        <v>1.4139347560703699</v>
      </c>
      <c r="L202" s="26"/>
    </row>
    <row r="203" spans="2:12" x14ac:dyDescent="0.35">
      <c r="B203" s="71">
        <v>202</v>
      </c>
      <c r="C203" s="24" t="s">
        <v>237</v>
      </c>
      <c r="D203" s="1">
        <v>50</v>
      </c>
      <c r="E203" s="1">
        <v>10</v>
      </c>
      <c r="F203" s="1">
        <v>10</v>
      </c>
      <c r="G203" s="14">
        <v>4</v>
      </c>
      <c r="H203" s="4">
        <v>174</v>
      </c>
      <c r="I203" s="1">
        <v>174</v>
      </c>
      <c r="J203" s="30">
        <v>0</v>
      </c>
      <c r="K203" s="67">
        <v>0.56824423186480999</v>
      </c>
      <c r="L203" s="26"/>
    </row>
    <row r="204" spans="2:12" x14ac:dyDescent="0.35">
      <c r="B204" s="71">
        <v>203</v>
      </c>
      <c r="C204" s="24" t="s">
        <v>238</v>
      </c>
      <c r="D204" s="1">
        <v>50</v>
      </c>
      <c r="E204" s="1">
        <v>10</v>
      </c>
      <c r="F204" s="1">
        <v>10</v>
      </c>
      <c r="G204" s="14">
        <v>4</v>
      </c>
      <c r="H204" s="4">
        <v>172</v>
      </c>
      <c r="I204" s="1">
        <v>172</v>
      </c>
      <c r="J204" s="30">
        <v>0</v>
      </c>
      <c r="K204" s="67">
        <v>0.70099786296486799</v>
      </c>
      <c r="L204" s="26"/>
    </row>
    <row r="205" spans="2:12" x14ac:dyDescent="0.35">
      <c r="B205" s="71">
        <v>204</v>
      </c>
      <c r="C205" s="24" t="s">
        <v>239</v>
      </c>
      <c r="D205" s="1">
        <v>50</v>
      </c>
      <c r="E205" s="1">
        <v>10</v>
      </c>
      <c r="F205" s="1">
        <v>10</v>
      </c>
      <c r="G205" s="14">
        <v>4</v>
      </c>
      <c r="H205" s="4">
        <v>162</v>
      </c>
      <c r="I205" s="1">
        <v>162</v>
      </c>
      <c r="J205" s="30">
        <v>0</v>
      </c>
      <c r="K205" s="67">
        <v>2.30126925744116</v>
      </c>
      <c r="L205" s="26"/>
    </row>
    <row r="206" spans="2:12" x14ac:dyDescent="0.35">
      <c r="B206" s="71">
        <v>205</v>
      </c>
      <c r="C206" s="24" t="s">
        <v>240</v>
      </c>
      <c r="D206" s="1">
        <v>50</v>
      </c>
      <c r="E206" s="1">
        <v>10</v>
      </c>
      <c r="F206" s="1">
        <v>10</v>
      </c>
      <c r="G206" s="14">
        <v>4</v>
      </c>
      <c r="H206" s="4">
        <v>175.99999999999801</v>
      </c>
      <c r="I206" s="1">
        <v>175.99999999999801</v>
      </c>
      <c r="J206" s="30">
        <v>0</v>
      </c>
      <c r="K206" s="67">
        <v>1.28698625229299</v>
      </c>
      <c r="L206" s="26"/>
    </row>
    <row r="207" spans="2:12" x14ac:dyDescent="0.35">
      <c r="B207" s="71">
        <v>206</v>
      </c>
      <c r="C207" s="24" t="s">
        <v>241</v>
      </c>
      <c r="D207" s="1">
        <v>50</v>
      </c>
      <c r="E207" s="1">
        <v>10</v>
      </c>
      <c r="F207" s="1">
        <v>10</v>
      </c>
      <c r="G207" s="14">
        <v>4</v>
      </c>
      <c r="H207" s="4">
        <v>183</v>
      </c>
      <c r="I207" s="1">
        <v>183</v>
      </c>
      <c r="J207" s="30">
        <v>0</v>
      </c>
      <c r="K207" s="67">
        <v>1.0516219493001699</v>
      </c>
      <c r="L207" s="26"/>
    </row>
    <row r="208" spans="2:12" x14ac:dyDescent="0.35">
      <c r="B208" s="71">
        <v>207</v>
      </c>
      <c r="C208" s="24" t="s">
        <v>242</v>
      </c>
      <c r="D208" s="1">
        <v>50</v>
      </c>
      <c r="E208" s="1">
        <v>10</v>
      </c>
      <c r="F208" s="1">
        <v>10</v>
      </c>
      <c r="G208" s="14">
        <v>4</v>
      </c>
      <c r="H208" s="4">
        <v>173</v>
      </c>
      <c r="I208" s="1">
        <v>173</v>
      </c>
      <c r="J208" s="30">
        <v>0</v>
      </c>
      <c r="K208" s="67">
        <v>40.2137063890695</v>
      </c>
      <c r="L208" s="26"/>
    </row>
    <row r="209" spans="2:12" x14ac:dyDescent="0.35">
      <c r="B209" s="71">
        <v>208</v>
      </c>
      <c r="C209" s="24" t="s">
        <v>243</v>
      </c>
      <c r="D209" s="1">
        <v>50</v>
      </c>
      <c r="E209" s="1">
        <v>10</v>
      </c>
      <c r="F209" s="1">
        <v>10</v>
      </c>
      <c r="G209" s="14">
        <v>4</v>
      </c>
      <c r="H209" s="4">
        <v>159</v>
      </c>
      <c r="I209" s="1">
        <v>159</v>
      </c>
      <c r="J209" s="30">
        <v>0</v>
      </c>
      <c r="K209" s="67">
        <v>1.0378357414156101</v>
      </c>
      <c r="L209" s="26"/>
    </row>
    <row r="210" spans="2:12" x14ac:dyDescent="0.35">
      <c r="B210" s="71">
        <v>209</v>
      </c>
      <c r="C210" s="24" t="s">
        <v>244</v>
      </c>
      <c r="D210" s="1">
        <v>50</v>
      </c>
      <c r="E210" s="1">
        <v>10</v>
      </c>
      <c r="F210" s="1">
        <v>10</v>
      </c>
      <c r="G210" s="14">
        <v>4</v>
      </c>
      <c r="H210" s="4">
        <v>153</v>
      </c>
      <c r="I210" s="1">
        <v>153</v>
      </c>
      <c r="J210" s="30">
        <v>0</v>
      </c>
      <c r="K210" s="67">
        <v>0.372671814635396</v>
      </c>
      <c r="L210" s="26"/>
    </row>
    <row r="211" spans="2:12" x14ac:dyDescent="0.35">
      <c r="B211" s="71">
        <v>210</v>
      </c>
      <c r="C211" s="24" t="s">
        <v>245</v>
      </c>
      <c r="D211" s="1">
        <v>50</v>
      </c>
      <c r="E211" s="1">
        <v>10</v>
      </c>
      <c r="F211" s="1">
        <v>10</v>
      </c>
      <c r="G211" s="14">
        <v>4</v>
      </c>
      <c r="H211" s="4">
        <v>172</v>
      </c>
      <c r="I211" s="1">
        <v>172</v>
      </c>
      <c r="J211" s="30">
        <v>0</v>
      </c>
      <c r="K211" s="67">
        <v>3.72212691418826</v>
      </c>
      <c r="L211" s="26"/>
    </row>
    <row r="212" spans="2:12" x14ac:dyDescent="0.35">
      <c r="B212" s="71">
        <v>211</v>
      </c>
      <c r="C212" s="24" t="s">
        <v>246</v>
      </c>
      <c r="D212" s="1">
        <v>50</v>
      </c>
      <c r="E212" s="1">
        <v>10</v>
      </c>
      <c r="F212" s="1">
        <v>20</v>
      </c>
      <c r="G212" s="14">
        <v>1</v>
      </c>
      <c r="H212" s="4">
        <v>399</v>
      </c>
      <c r="I212" s="1">
        <v>399</v>
      </c>
      <c r="J212" s="30">
        <v>0</v>
      </c>
      <c r="K212" s="67">
        <v>0</v>
      </c>
      <c r="L212" s="26"/>
    </row>
    <row r="213" spans="2:12" x14ac:dyDescent="0.35">
      <c r="B213" s="71">
        <v>212</v>
      </c>
      <c r="C213" s="24" t="s">
        <v>247</v>
      </c>
      <c r="D213" s="1">
        <v>50</v>
      </c>
      <c r="E213" s="1">
        <v>10</v>
      </c>
      <c r="F213" s="1">
        <v>20</v>
      </c>
      <c r="G213" s="14">
        <v>1</v>
      </c>
      <c r="H213" s="4">
        <v>258</v>
      </c>
      <c r="I213" s="1">
        <v>258</v>
      </c>
      <c r="J213" s="30">
        <v>0</v>
      </c>
      <c r="K213" s="67">
        <v>0</v>
      </c>
      <c r="L213" s="26"/>
    </row>
    <row r="214" spans="2:12" x14ac:dyDescent="0.35">
      <c r="B214" s="71">
        <v>213</v>
      </c>
      <c r="C214" s="24" t="s">
        <v>248</v>
      </c>
      <c r="D214" s="1">
        <v>50</v>
      </c>
      <c r="E214" s="1">
        <v>10</v>
      </c>
      <c r="F214" s="1">
        <v>20</v>
      </c>
      <c r="G214" s="14">
        <v>1</v>
      </c>
      <c r="H214" s="4">
        <v>422</v>
      </c>
      <c r="I214" s="1">
        <v>422</v>
      </c>
      <c r="J214" s="30">
        <v>0</v>
      </c>
      <c r="K214" s="67">
        <v>0</v>
      </c>
      <c r="L214" s="26"/>
    </row>
    <row r="215" spans="2:12" x14ac:dyDescent="0.35">
      <c r="B215" s="71">
        <v>214</v>
      </c>
      <c r="C215" s="24" t="s">
        <v>249</v>
      </c>
      <c r="D215" s="1">
        <v>50</v>
      </c>
      <c r="E215" s="1">
        <v>10</v>
      </c>
      <c r="F215" s="1">
        <v>20</v>
      </c>
      <c r="G215" s="14">
        <v>1</v>
      </c>
      <c r="H215" s="4">
        <v>417</v>
      </c>
      <c r="I215" s="1">
        <v>417</v>
      </c>
      <c r="J215" s="30">
        <v>0</v>
      </c>
      <c r="K215" s="67">
        <v>0</v>
      </c>
      <c r="L215" s="26"/>
    </row>
    <row r="216" spans="2:12" x14ac:dyDescent="0.35">
      <c r="B216" s="71">
        <v>215</v>
      </c>
      <c r="C216" s="24" t="s">
        <v>250</v>
      </c>
      <c r="D216" s="1">
        <v>50</v>
      </c>
      <c r="E216" s="1">
        <v>10</v>
      </c>
      <c r="F216" s="1">
        <v>20</v>
      </c>
      <c r="G216" s="14">
        <v>1</v>
      </c>
      <c r="H216" s="4">
        <v>392</v>
      </c>
      <c r="I216" s="1">
        <v>392</v>
      </c>
      <c r="J216" s="30">
        <v>0</v>
      </c>
      <c r="K216" s="67">
        <v>0</v>
      </c>
      <c r="L216" s="26"/>
    </row>
    <row r="217" spans="2:12" x14ac:dyDescent="0.35">
      <c r="B217" s="71">
        <v>216</v>
      </c>
      <c r="C217" s="24" t="s">
        <v>251</v>
      </c>
      <c r="D217" s="1">
        <v>50</v>
      </c>
      <c r="E217" s="1">
        <v>10</v>
      </c>
      <c r="F217" s="1">
        <v>20</v>
      </c>
      <c r="G217" s="14">
        <v>1</v>
      </c>
      <c r="H217" s="4">
        <v>361</v>
      </c>
      <c r="I217" s="1">
        <v>361</v>
      </c>
      <c r="J217" s="30">
        <v>0</v>
      </c>
      <c r="K217" s="67">
        <v>0</v>
      </c>
      <c r="L217" s="26"/>
    </row>
    <row r="218" spans="2:12" x14ac:dyDescent="0.35">
      <c r="B218" s="71">
        <v>217</v>
      </c>
      <c r="C218" s="24" t="s">
        <v>252</v>
      </c>
      <c r="D218" s="1">
        <v>50</v>
      </c>
      <c r="E218" s="1">
        <v>10</v>
      </c>
      <c r="F218" s="1">
        <v>20</v>
      </c>
      <c r="G218" s="14">
        <v>1</v>
      </c>
      <c r="H218" s="4">
        <v>287</v>
      </c>
      <c r="I218" s="1">
        <v>287</v>
      </c>
      <c r="J218" s="30">
        <v>0</v>
      </c>
      <c r="K218" s="67">
        <v>0</v>
      </c>
      <c r="L218" s="26"/>
    </row>
    <row r="219" spans="2:12" x14ac:dyDescent="0.35">
      <c r="B219" s="71">
        <v>218</v>
      </c>
      <c r="C219" s="24" t="s">
        <v>253</v>
      </c>
      <c r="D219" s="1">
        <v>50</v>
      </c>
      <c r="E219" s="1">
        <v>10</v>
      </c>
      <c r="F219" s="1">
        <v>20</v>
      </c>
      <c r="G219" s="14">
        <v>1</v>
      </c>
      <c r="H219" s="4">
        <v>256</v>
      </c>
      <c r="I219" s="1">
        <v>256</v>
      </c>
      <c r="J219" s="30">
        <v>0</v>
      </c>
      <c r="K219" s="67">
        <v>0</v>
      </c>
      <c r="L219" s="26"/>
    </row>
    <row r="220" spans="2:12" x14ac:dyDescent="0.35">
      <c r="B220" s="71">
        <v>219</v>
      </c>
      <c r="C220" s="24" t="s">
        <v>254</v>
      </c>
      <c r="D220" s="1">
        <v>50</v>
      </c>
      <c r="E220" s="1">
        <v>10</v>
      </c>
      <c r="F220" s="1">
        <v>20</v>
      </c>
      <c r="G220" s="14">
        <v>1</v>
      </c>
      <c r="H220" s="4">
        <v>514</v>
      </c>
      <c r="I220" s="1">
        <v>514</v>
      </c>
      <c r="J220" s="30">
        <v>0</v>
      </c>
      <c r="K220" s="67">
        <v>0</v>
      </c>
      <c r="L220" s="26"/>
    </row>
    <row r="221" spans="2:12" x14ac:dyDescent="0.35">
      <c r="B221" s="71">
        <v>220</v>
      </c>
      <c r="C221" s="24" t="s">
        <v>255</v>
      </c>
      <c r="D221" s="1">
        <v>50</v>
      </c>
      <c r="E221" s="1">
        <v>10</v>
      </c>
      <c r="F221" s="1">
        <v>20</v>
      </c>
      <c r="G221" s="14">
        <v>1</v>
      </c>
      <c r="H221" s="4">
        <v>253</v>
      </c>
      <c r="I221" s="1">
        <v>253</v>
      </c>
      <c r="J221" s="30">
        <v>0</v>
      </c>
      <c r="K221" s="67">
        <v>0</v>
      </c>
      <c r="L221" s="26"/>
    </row>
    <row r="222" spans="2:12" x14ac:dyDescent="0.35">
      <c r="B222" s="71">
        <v>221</v>
      </c>
      <c r="C222" s="24" t="s">
        <v>256</v>
      </c>
      <c r="D222" s="1">
        <v>50</v>
      </c>
      <c r="E222" s="1">
        <v>10</v>
      </c>
      <c r="F222" s="1">
        <v>20</v>
      </c>
      <c r="G222" s="14">
        <v>2</v>
      </c>
      <c r="H222" s="4">
        <v>199</v>
      </c>
      <c r="I222" s="1">
        <v>199</v>
      </c>
      <c r="J222" s="30">
        <v>0</v>
      </c>
      <c r="K222" s="67">
        <v>6.9087687879800797E-2</v>
      </c>
      <c r="L222" s="26"/>
    </row>
    <row r="223" spans="2:12" x14ac:dyDescent="0.35">
      <c r="B223" s="71">
        <v>222</v>
      </c>
      <c r="C223" s="24" t="s">
        <v>257</v>
      </c>
      <c r="D223" s="1">
        <v>50</v>
      </c>
      <c r="E223" s="1">
        <v>10</v>
      </c>
      <c r="F223" s="1">
        <v>20</v>
      </c>
      <c r="G223" s="14">
        <v>2</v>
      </c>
      <c r="H223" s="4">
        <v>205</v>
      </c>
      <c r="I223" s="1">
        <v>205</v>
      </c>
      <c r="J223" s="30">
        <v>0</v>
      </c>
      <c r="K223" s="67">
        <v>0.122197145596146</v>
      </c>
      <c r="L223" s="26"/>
    </row>
    <row r="224" spans="2:12" x14ac:dyDescent="0.35">
      <c r="B224" s="71">
        <v>223</v>
      </c>
      <c r="C224" s="24" t="s">
        <v>258</v>
      </c>
      <c r="D224" s="1">
        <v>50</v>
      </c>
      <c r="E224" s="1">
        <v>10</v>
      </c>
      <c r="F224" s="1">
        <v>20</v>
      </c>
      <c r="G224" s="14">
        <v>2</v>
      </c>
      <c r="H224" s="4">
        <v>193</v>
      </c>
      <c r="I224" s="1">
        <v>193</v>
      </c>
      <c r="J224" s="30">
        <v>0</v>
      </c>
      <c r="K224" s="67">
        <v>1.0816415771841999E-2</v>
      </c>
      <c r="L224" s="26"/>
    </row>
    <row r="225" spans="2:12" x14ac:dyDescent="0.35">
      <c r="B225" s="71">
        <v>224</v>
      </c>
      <c r="C225" s="24" t="s">
        <v>259</v>
      </c>
      <c r="D225" s="1">
        <v>50</v>
      </c>
      <c r="E225" s="1">
        <v>10</v>
      </c>
      <c r="F225" s="1">
        <v>20</v>
      </c>
      <c r="G225" s="14">
        <v>2</v>
      </c>
      <c r="H225" s="4">
        <v>213</v>
      </c>
      <c r="I225" s="1">
        <v>213</v>
      </c>
      <c r="J225" s="30">
        <v>0</v>
      </c>
      <c r="K225" s="67">
        <v>0.117295429110527</v>
      </c>
      <c r="L225" s="26"/>
    </row>
    <row r="226" spans="2:12" x14ac:dyDescent="0.35">
      <c r="B226" s="71">
        <v>225</v>
      </c>
      <c r="C226" s="24" t="s">
        <v>260</v>
      </c>
      <c r="D226" s="1">
        <v>50</v>
      </c>
      <c r="E226" s="1">
        <v>10</v>
      </c>
      <c r="F226" s="1">
        <v>20</v>
      </c>
      <c r="G226" s="14">
        <v>2</v>
      </c>
      <c r="H226" s="4">
        <v>198</v>
      </c>
      <c r="I226" s="1">
        <v>198</v>
      </c>
      <c r="J226" s="30">
        <v>0</v>
      </c>
      <c r="K226" s="67">
        <v>6.4349180087447097E-2</v>
      </c>
      <c r="L226" s="26"/>
    </row>
    <row r="227" spans="2:12" x14ac:dyDescent="0.35">
      <c r="B227" s="71">
        <v>226</v>
      </c>
      <c r="C227" s="24" t="s">
        <v>261</v>
      </c>
      <c r="D227" s="1">
        <v>50</v>
      </c>
      <c r="E227" s="1">
        <v>10</v>
      </c>
      <c r="F227" s="1">
        <v>20</v>
      </c>
      <c r="G227" s="14">
        <v>2</v>
      </c>
      <c r="H227" s="4">
        <v>261</v>
      </c>
      <c r="I227" s="1">
        <v>261</v>
      </c>
      <c r="J227" s="30">
        <v>0</v>
      </c>
      <c r="K227" s="67">
        <v>1.2475585564970901E-2</v>
      </c>
      <c r="L227" s="26"/>
    </row>
    <row r="228" spans="2:12" x14ac:dyDescent="0.35">
      <c r="B228" s="71">
        <v>227</v>
      </c>
      <c r="C228" s="24" t="s">
        <v>262</v>
      </c>
      <c r="D228" s="1">
        <v>50</v>
      </c>
      <c r="E228" s="1">
        <v>10</v>
      </c>
      <c r="F228" s="1">
        <v>20</v>
      </c>
      <c r="G228" s="14">
        <v>2</v>
      </c>
      <c r="H228" s="4">
        <v>210</v>
      </c>
      <c r="I228" s="1">
        <v>210</v>
      </c>
      <c r="J228" s="30">
        <v>0</v>
      </c>
      <c r="K228" s="67">
        <v>3.8529535755515099E-2</v>
      </c>
      <c r="L228" s="26"/>
    </row>
    <row r="229" spans="2:12" x14ac:dyDescent="0.35">
      <c r="B229" s="71">
        <v>228</v>
      </c>
      <c r="C229" s="24" t="s">
        <v>263</v>
      </c>
      <c r="D229" s="1">
        <v>50</v>
      </c>
      <c r="E229" s="1">
        <v>10</v>
      </c>
      <c r="F229" s="1">
        <v>20</v>
      </c>
      <c r="G229" s="14">
        <v>2</v>
      </c>
      <c r="H229" s="4">
        <v>188</v>
      </c>
      <c r="I229" s="1">
        <v>188</v>
      </c>
      <c r="J229" s="30">
        <v>0</v>
      </c>
      <c r="K229" s="67">
        <v>9.2134222388267503E-2</v>
      </c>
      <c r="L229" s="26"/>
    </row>
    <row r="230" spans="2:12" x14ac:dyDescent="0.35">
      <c r="B230" s="71">
        <v>229</v>
      </c>
      <c r="C230" s="24" t="s">
        <v>264</v>
      </c>
      <c r="D230" s="1">
        <v>50</v>
      </c>
      <c r="E230" s="1">
        <v>10</v>
      </c>
      <c r="F230" s="1">
        <v>20</v>
      </c>
      <c r="G230" s="14">
        <v>2</v>
      </c>
      <c r="H230" s="4">
        <v>211</v>
      </c>
      <c r="I230" s="1">
        <v>197</v>
      </c>
      <c r="J230" s="30">
        <v>6.6350710900442395E-2</v>
      </c>
      <c r="K230" s="67">
        <v>5.1135497167706399E-2</v>
      </c>
      <c r="L230" s="26"/>
    </row>
    <row r="231" spans="2:12" x14ac:dyDescent="0.35">
      <c r="B231" s="71">
        <v>230</v>
      </c>
      <c r="C231" s="24" t="s">
        <v>265</v>
      </c>
      <c r="D231" s="1">
        <v>50</v>
      </c>
      <c r="E231" s="1">
        <v>10</v>
      </c>
      <c r="F231" s="1">
        <v>20</v>
      </c>
      <c r="G231" s="14">
        <v>2</v>
      </c>
      <c r="H231" s="4">
        <v>196</v>
      </c>
      <c r="I231" s="1">
        <v>196</v>
      </c>
      <c r="J231" s="30">
        <v>0</v>
      </c>
      <c r="K231" s="67">
        <v>7.3739184066653196E-2</v>
      </c>
      <c r="L231" s="26"/>
    </row>
    <row r="232" spans="2:12" x14ac:dyDescent="0.35">
      <c r="B232" s="71">
        <v>231</v>
      </c>
      <c r="C232" s="24" t="s">
        <v>266</v>
      </c>
      <c r="D232" s="1">
        <v>50</v>
      </c>
      <c r="E232" s="1">
        <v>10</v>
      </c>
      <c r="F232" s="1">
        <v>20</v>
      </c>
      <c r="G232" s="14">
        <v>4</v>
      </c>
      <c r="H232" s="4">
        <v>214</v>
      </c>
      <c r="I232" s="1">
        <v>214</v>
      </c>
      <c r="J232" s="30">
        <v>0</v>
      </c>
      <c r="K232" s="67">
        <v>0.67472372949123305</v>
      </c>
      <c r="L232" s="26"/>
    </row>
    <row r="233" spans="2:12" x14ac:dyDescent="0.35">
      <c r="B233" s="71">
        <v>232</v>
      </c>
      <c r="C233" s="24" t="s">
        <v>267</v>
      </c>
      <c r="D233" s="1">
        <v>50</v>
      </c>
      <c r="E233" s="1">
        <v>10</v>
      </c>
      <c r="F233" s="1">
        <v>20</v>
      </c>
      <c r="G233" s="14">
        <v>4</v>
      </c>
      <c r="H233" s="4">
        <v>220</v>
      </c>
      <c r="I233" s="1">
        <v>220</v>
      </c>
      <c r="J233" s="30">
        <v>0</v>
      </c>
      <c r="K233" s="67">
        <v>1.5979368276893999</v>
      </c>
      <c r="L233" s="26"/>
    </row>
    <row r="234" spans="2:12" x14ac:dyDescent="0.35">
      <c r="B234" s="71">
        <v>233</v>
      </c>
      <c r="C234" s="24" t="s">
        <v>268</v>
      </c>
      <c r="D234" s="1">
        <v>50</v>
      </c>
      <c r="E234" s="1">
        <v>10</v>
      </c>
      <c r="F234" s="1">
        <v>20</v>
      </c>
      <c r="G234" s="14">
        <v>4</v>
      </c>
      <c r="H234" s="4">
        <v>231</v>
      </c>
      <c r="I234" s="1">
        <v>231</v>
      </c>
      <c r="J234" s="30">
        <v>0</v>
      </c>
      <c r="K234" s="67">
        <v>0.94072960689663798</v>
      </c>
      <c r="L234" s="26"/>
    </row>
    <row r="235" spans="2:12" x14ac:dyDescent="0.35">
      <c r="B235" s="71">
        <v>234</v>
      </c>
      <c r="C235" s="24" t="s">
        <v>269</v>
      </c>
      <c r="D235" s="1">
        <v>50</v>
      </c>
      <c r="E235" s="1">
        <v>10</v>
      </c>
      <c r="F235" s="1">
        <v>20</v>
      </c>
      <c r="G235" s="14">
        <v>4</v>
      </c>
      <c r="H235" s="4">
        <v>219</v>
      </c>
      <c r="I235" s="1">
        <v>219</v>
      </c>
      <c r="J235" s="30">
        <v>0</v>
      </c>
      <c r="K235" s="67">
        <v>1.48555530048906</v>
      </c>
      <c r="L235" s="26"/>
    </row>
    <row r="236" spans="2:12" x14ac:dyDescent="0.35">
      <c r="B236" s="71">
        <v>235</v>
      </c>
      <c r="C236" s="24" t="s">
        <v>270</v>
      </c>
      <c r="D236" s="1">
        <v>50</v>
      </c>
      <c r="E236" s="1">
        <v>10</v>
      </c>
      <c r="F236" s="1">
        <v>20</v>
      </c>
      <c r="G236" s="14">
        <v>4</v>
      </c>
      <c r="H236" s="4">
        <v>250</v>
      </c>
      <c r="I236" s="1">
        <v>250</v>
      </c>
      <c r="J236" s="30">
        <v>0</v>
      </c>
      <c r="K236" s="67">
        <v>22.868772564455799</v>
      </c>
      <c r="L236" s="26"/>
    </row>
    <row r="237" spans="2:12" x14ac:dyDescent="0.35">
      <c r="B237" s="71">
        <v>236</v>
      </c>
      <c r="C237" s="24" t="s">
        <v>271</v>
      </c>
      <c r="D237" s="1">
        <v>50</v>
      </c>
      <c r="E237" s="1">
        <v>10</v>
      </c>
      <c r="F237" s="1">
        <v>20</v>
      </c>
      <c r="G237" s="14">
        <v>4</v>
      </c>
      <c r="H237" s="4">
        <v>217</v>
      </c>
      <c r="I237" s="1">
        <v>217</v>
      </c>
      <c r="J237" s="30">
        <v>0</v>
      </c>
      <c r="K237" s="67">
        <v>3.4124665092676798</v>
      </c>
      <c r="L237" s="26"/>
    </row>
    <row r="238" spans="2:12" x14ac:dyDescent="0.35">
      <c r="B238" s="71">
        <v>237</v>
      </c>
      <c r="C238" s="24" t="s">
        <v>272</v>
      </c>
      <c r="D238" s="1">
        <v>50</v>
      </c>
      <c r="E238" s="1">
        <v>10</v>
      </c>
      <c r="F238" s="1">
        <v>20</v>
      </c>
      <c r="G238" s="14">
        <v>4</v>
      </c>
      <c r="H238" s="4">
        <v>242</v>
      </c>
      <c r="I238" s="1">
        <v>242</v>
      </c>
      <c r="J238" s="30">
        <v>0</v>
      </c>
      <c r="K238" s="67">
        <v>1.6690420992672399</v>
      </c>
      <c r="L238" s="26"/>
    </row>
    <row r="239" spans="2:12" x14ac:dyDescent="0.35">
      <c r="B239" s="71">
        <v>238</v>
      </c>
      <c r="C239" s="24" t="s">
        <v>273</v>
      </c>
      <c r="D239" s="1">
        <v>50</v>
      </c>
      <c r="E239" s="1">
        <v>10</v>
      </c>
      <c r="F239" s="1">
        <v>20</v>
      </c>
      <c r="G239" s="14">
        <v>4</v>
      </c>
      <c r="H239" s="4">
        <v>218</v>
      </c>
      <c r="I239" s="1">
        <v>218</v>
      </c>
      <c r="J239" s="30">
        <v>0</v>
      </c>
      <c r="K239" s="67">
        <v>0.97195024974644095</v>
      </c>
      <c r="L239" s="26"/>
    </row>
    <row r="240" spans="2:12" x14ac:dyDescent="0.35">
      <c r="B240" s="71">
        <v>239</v>
      </c>
      <c r="C240" s="24" t="s">
        <v>274</v>
      </c>
      <c r="D240" s="1">
        <v>50</v>
      </c>
      <c r="E240" s="1">
        <v>10</v>
      </c>
      <c r="F240" s="1">
        <v>20</v>
      </c>
      <c r="G240" s="14">
        <v>4</v>
      </c>
      <c r="H240" s="4">
        <v>224</v>
      </c>
      <c r="I240" s="1">
        <v>224</v>
      </c>
      <c r="J240" s="30">
        <v>0</v>
      </c>
      <c r="K240" s="67">
        <v>0.733635313808918</v>
      </c>
      <c r="L240" s="26"/>
    </row>
    <row r="241" spans="2:12" x14ac:dyDescent="0.35">
      <c r="B241" s="71">
        <v>240</v>
      </c>
      <c r="C241" s="24" t="s">
        <v>275</v>
      </c>
      <c r="D241" s="1">
        <v>50</v>
      </c>
      <c r="E241" s="1">
        <v>10</v>
      </c>
      <c r="F241" s="1">
        <v>20</v>
      </c>
      <c r="G241" s="14">
        <v>4</v>
      </c>
      <c r="H241" s="4">
        <v>196</v>
      </c>
      <c r="I241" s="1">
        <v>196</v>
      </c>
      <c r="J241" s="30">
        <v>0</v>
      </c>
      <c r="K241" s="67">
        <v>0.24706725589931</v>
      </c>
      <c r="L241" s="26"/>
    </row>
    <row r="242" spans="2:12" x14ac:dyDescent="0.35">
      <c r="B242" s="71">
        <v>241</v>
      </c>
      <c r="C242" s="24" t="s">
        <v>276</v>
      </c>
      <c r="D242" s="1">
        <v>50</v>
      </c>
      <c r="E242" s="1">
        <v>10</v>
      </c>
      <c r="F242" s="1">
        <v>30</v>
      </c>
      <c r="G242" s="14">
        <v>1</v>
      </c>
      <c r="H242" s="4">
        <v>665</v>
      </c>
      <c r="I242" s="1">
        <v>665</v>
      </c>
      <c r="J242" s="30">
        <v>0</v>
      </c>
      <c r="K242" s="67">
        <v>0</v>
      </c>
      <c r="L242" s="26"/>
    </row>
    <row r="243" spans="2:12" x14ac:dyDescent="0.35">
      <c r="B243" s="71">
        <v>242</v>
      </c>
      <c r="C243" s="24" t="s">
        <v>277</v>
      </c>
      <c r="D243" s="1">
        <v>50</v>
      </c>
      <c r="E243" s="1">
        <v>10</v>
      </c>
      <c r="F243" s="1">
        <v>30</v>
      </c>
      <c r="G243" s="14">
        <v>1</v>
      </c>
      <c r="H243" s="4">
        <v>371</v>
      </c>
      <c r="I243" s="1">
        <v>371</v>
      </c>
      <c r="J243" s="30">
        <v>0</v>
      </c>
      <c r="K243" s="67">
        <v>0</v>
      </c>
      <c r="L243" s="26"/>
    </row>
    <row r="244" spans="2:12" x14ac:dyDescent="0.35">
      <c r="B244" s="71">
        <v>243</v>
      </c>
      <c r="C244" s="24" t="s">
        <v>278</v>
      </c>
      <c r="D244" s="1">
        <v>50</v>
      </c>
      <c r="E244" s="1">
        <v>10</v>
      </c>
      <c r="F244" s="1">
        <v>30</v>
      </c>
      <c r="G244" s="14">
        <v>1</v>
      </c>
      <c r="H244" s="4">
        <v>703</v>
      </c>
      <c r="I244" s="1">
        <v>703</v>
      </c>
      <c r="J244" s="30">
        <v>0</v>
      </c>
      <c r="K244" s="67">
        <v>0</v>
      </c>
      <c r="L244" s="26"/>
    </row>
    <row r="245" spans="2:12" x14ac:dyDescent="0.35">
      <c r="B245" s="71">
        <v>244</v>
      </c>
      <c r="C245" s="24" t="s">
        <v>279</v>
      </c>
      <c r="D245" s="1">
        <v>50</v>
      </c>
      <c r="E245" s="1">
        <v>10</v>
      </c>
      <c r="F245" s="1">
        <v>30</v>
      </c>
      <c r="G245" s="14">
        <v>1</v>
      </c>
      <c r="H245" s="4">
        <v>400</v>
      </c>
      <c r="I245" s="1">
        <v>400</v>
      </c>
      <c r="J245" s="30">
        <v>0</v>
      </c>
      <c r="K245" s="67">
        <v>0</v>
      </c>
      <c r="L245" s="26"/>
    </row>
    <row r="246" spans="2:12" x14ac:dyDescent="0.35">
      <c r="B246" s="71">
        <v>245</v>
      </c>
      <c r="C246" s="24" t="s">
        <v>280</v>
      </c>
      <c r="D246" s="1">
        <v>50</v>
      </c>
      <c r="E246" s="1">
        <v>10</v>
      </c>
      <c r="F246" s="1">
        <v>30</v>
      </c>
      <c r="G246" s="14">
        <v>1</v>
      </c>
      <c r="H246" s="4">
        <v>490</v>
      </c>
      <c r="I246" s="1">
        <v>490</v>
      </c>
      <c r="J246" s="30">
        <v>0</v>
      </c>
      <c r="K246" s="67">
        <v>0</v>
      </c>
      <c r="L246" s="26"/>
    </row>
    <row r="247" spans="2:12" x14ac:dyDescent="0.35">
      <c r="B247" s="71">
        <v>246</v>
      </c>
      <c r="C247" s="24" t="s">
        <v>281</v>
      </c>
      <c r="D247" s="1">
        <v>50</v>
      </c>
      <c r="E247" s="1">
        <v>10</v>
      </c>
      <c r="F247" s="1">
        <v>30</v>
      </c>
      <c r="G247" s="14">
        <v>1</v>
      </c>
      <c r="H247" s="4">
        <v>723</v>
      </c>
      <c r="I247" s="1">
        <v>723</v>
      </c>
      <c r="J247" s="30">
        <v>0</v>
      </c>
      <c r="K247" s="67">
        <v>0</v>
      </c>
      <c r="L247" s="26"/>
    </row>
    <row r="248" spans="2:12" x14ac:dyDescent="0.35">
      <c r="B248" s="71">
        <v>247</v>
      </c>
      <c r="C248" s="24" t="s">
        <v>282</v>
      </c>
      <c r="D248" s="1">
        <v>50</v>
      </c>
      <c r="E248" s="1">
        <v>10</v>
      </c>
      <c r="F248" s="1">
        <v>30</v>
      </c>
      <c r="G248" s="14">
        <v>1</v>
      </c>
      <c r="H248" s="4">
        <v>321</v>
      </c>
      <c r="I248" s="1">
        <v>321</v>
      </c>
      <c r="J248" s="30">
        <v>0</v>
      </c>
      <c r="K248" s="67">
        <v>0</v>
      </c>
      <c r="L248" s="26"/>
    </row>
    <row r="249" spans="2:12" x14ac:dyDescent="0.35">
      <c r="B249" s="71">
        <v>248</v>
      </c>
      <c r="C249" s="24" t="s">
        <v>283</v>
      </c>
      <c r="D249" s="1">
        <v>50</v>
      </c>
      <c r="E249" s="1">
        <v>10</v>
      </c>
      <c r="F249" s="1">
        <v>30</v>
      </c>
      <c r="G249" s="14">
        <v>1</v>
      </c>
      <c r="H249" s="4">
        <v>600</v>
      </c>
      <c r="I249" s="1">
        <v>600</v>
      </c>
      <c r="J249" s="30">
        <v>0</v>
      </c>
      <c r="K249" s="67">
        <v>0</v>
      </c>
      <c r="L249" s="26"/>
    </row>
    <row r="250" spans="2:12" x14ac:dyDescent="0.35">
      <c r="B250" s="71">
        <v>249</v>
      </c>
      <c r="C250" s="24" t="s">
        <v>284</v>
      </c>
      <c r="D250" s="1">
        <v>50</v>
      </c>
      <c r="E250" s="1">
        <v>10</v>
      </c>
      <c r="F250" s="1">
        <v>30</v>
      </c>
      <c r="G250" s="14">
        <v>1</v>
      </c>
      <c r="H250" s="4">
        <v>781</v>
      </c>
      <c r="I250" s="1">
        <v>781</v>
      </c>
      <c r="J250" s="30">
        <v>0</v>
      </c>
      <c r="K250" s="67">
        <v>0</v>
      </c>
      <c r="L250" s="26"/>
    </row>
    <row r="251" spans="2:12" x14ac:dyDescent="0.35">
      <c r="B251" s="71">
        <v>250</v>
      </c>
      <c r="C251" s="24" t="s">
        <v>285</v>
      </c>
      <c r="D251" s="1">
        <v>50</v>
      </c>
      <c r="E251" s="1">
        <v>10</v>
      </c>
      <c r="F251" s="1">
        <v>30</v>
      </c>
      <c r="G251" s="14">
        <v>1</v>
      </c>
      <c r="H251" s="4">
        <v>689</v>
      </c>
      <c r="I251" s="1">
        <v>689</v>
      </c>
      <c r="J251" s="30">
        <v>0</v>
      </c>
      <c r="K251" s="67">
        <v>0</v>
      </c>
      <c r="L251" s="26"/>
    </row>
    <row r="252" spans="2:12" x14ac:dyDescent="0.35">
      <c r="B252" s="71">
        <v>251</v>
      </c>
      <c r="C252" s="24" t="s">
        <v>286</v>
      </c>
      <c r="D252" s="1">
        <v>50</v>
      </c>
      <c r="E252" s="1">
        <v>10</v>
      </c>
      <c r="F252" s="1">
        <v>30</v>
      </c>
      <c r="G252" s="14">
        <v>2</v>
      </c>
      <c r="H252" s="4">
        <v>241</v>
      </c>
      <c r="I252" s="1">
        <v>241</v>
      </c>
      <c r="J252" s="30">
        <v>0</v>
      </c>
      <c r="K252" s="67">
        <v>4.5233184471726397E-2</v>
      </c>
      <c r="L252" s="26"/>
    </row>
    <row r="253" spans="2:12" x14ac:dyDescent="0.35">
      <c r="B253" s="71">
        <v>252</v>
      </c>
      <c r="C253" s="24" t="s">
        <v>287</v>
      </c>
      <c r="D253" s="1">
        <v>50</v>
      </c>
      <c r="E253" s="1">
        <v>10</v>
      </c>
      <c r="F253" s="1">
        <v>30</v>
      </c>
      <c r="G253" s="14">
        <v>2</v>
      </c>
      <c r="H253" s="4">
        <v>278</v>
      </c>
      <c r="I253" s="1">
        <v>278</v>
      </c>
      <c r="J253" s="30">
        <v>0</v>
      </c>
      <c r="K253" s="67">
        <v>1.1233763769268899E-2</v>
      </c>
      <c r="L253" s="26"/>
    </row>
    <row r="254" spans="2:12" x14ac:dyDescent="0.35">
      <c r="B254" s="71">
        <v>253</v>
      </c>
      <c r="C254" s="24" t="s">
        <v>288</v>
      </c>
      <c r="D254" s="1">
        <v>50</v>
      </c>
      <c r="E254" s="1">
        <v>10</v>
      </c>
      <c r="F254" s="1">
        <v>30</v>
      </c>
      <c r="G254" s="14">
        <v>2</v>
      </c>
      <c r="H254" s="4">
        <v>267</v>
      </c>
      <c r="I254" s="1">
        <v>267</v>
      </c>
      <c r="J254" s="30">
        <v>0</v>
      </c>
      <c r="K254" s="67">
        <v>1.15859471261501E-2</v>
      </c>
      <c r="L254" s="26"/>
    </row>
    <row r="255" spans="2:12" x14ac:dyDescent="0.35">
      <c r="B255" s="71">
        <v>254</v>
      </c>
      <c r="C255" s="24" t="s">
        <v>289</v>
      </c>
      <c r="D255" s="1">
        <v>50</v>
      </c>
      <c r="E255" s="1">
        <v>10</v>
      </c>
      <c r="F255" s="1">
        <v>30</v>
      </c>
      <c r="G255" s="14">
        <v>2</v>
      </c>
      <c r="H255" s="4">
        <v>302</v>
      </c>
      <c r="I255" s="1">
        <v>302</v>
      </c>
      <c r="J255" s="30">
        <v>0</v>
      </c>
      <c r="K255" s="67">
        <v>1.34011413902044E-2</v>
      </c>
      <c r="L255" s="26"/>
    </row>
    <row r="256" spans="2:12" x14ac:dyDescent="0.35">
      <c r="B256" s="71">
        <v>255</v>
      </c>
      <c r="C256" s="24" t="s">
        <v>290</v>
      </c>
      <c r="D256" s="1">
        <v>50</v>
      </c>
      <c r="E256" s="1">
        <v>10</v>
      </c>
      <c r="F256" s="1">
        <v>30</v>
      </c>
      <c r="G256" s="14">
        <v>2</v>
      </c>
      <c r="H256" s="4">
        <v>278</v>
      </c>
      <c r="I256" s="1">
        <v>278</v>
      </c>
      <c r="J256" s="30">
        <v>0</v>
      </c>
      <c r="K256" s="67">
        <v>4.1416529566049499E-2</v>
      </c>
      <c r="L256" s="26"/>
    </row>
    <row r="257" spans="2:15" x14ac:dyDescent="0.35">
      <c r="B257" s="71">
        <v>256</v>
      </c>
      <c r="C257" s="24" t="s">
        <v>291</v>
      </c>
      <c r="D257" s="1">
        <v>50</v>
      </c>
      <c r="E257" s="1">
        <v>10</v>
      </c>
      <c r="F257" s="1">
        <v>30</v>
      </c>
      <c r="G257" s="14">
        <v>2</v>
      </c>
      <c r="H257" s="4">
        <v>294</v>
      </c>
      <c r="I257" s="1">
        <v>294</v>
      </c>
      <c r="J257" s="30">
        <v>0</v>
      </c>
      <c r="K257" s="67">
        <v>7.8808395192026995E-2</v>
      </c>
      <c r="L257" s="26"/>
    </row>
    <row r="258" spans="2:15" x14ac:dyDescent="0.35">
      <c r="B258" s="71">
        <v>257</v>
      </c>
      <c r="C258" s="24" t="s">
        <v>292</v>
      </c>
      <c r="D258" s="1">
        <v>50</v>
      </c>
      <c r="E258" s="1">
        <v>10</v>
      </c>
      <c r="F258" s="1">
        <v>30</v>
      </c>
      <c r="G258" s="14">
        <v>2</v>
      </c>
      <c r="H258" s="4">
        <v>220</v>
      </c>
      <c r="I258" s="1">
        <v>220</v>
      </c>
      <c r="J258" s="30">
        <v>0</v>
      </c>
      <c r="K258" s="67">
        <v>7.1367356926202705E-2</v>
      </c>
      <c r="L258" s="26"/>
    </row>
    <row r="259" spans="2:15" x14ac:dyDescent="0.35">
      <c r="B259" s="71">
        <v>258</v>
      </c>
      <c r="C259" s="24" t="s">
        <v>293</v>
      </c>
      <c r="D259" s="1">
        <v>50</v>
      </c>
      <c r="E259" s="1">
        <v>10</v>
      </c>
      <c r="F259" s="1">
        <v>30</v>
      </c>
      <c r="G259" s="14">
        <v>2</v>
      </c>
      <c r="H259" s="4">
        <v>368</v>
      </c>
      <c r="I259" s="1">
        <v>368</v>
      </c>
      <c r="J259" s="30">
        <v>0</v>
      </c>
      <c r="K259" s="67">
        <v>6.8162754178047102E-3</v>
      </c>
      <c r="L259" s="26"/>
    </row>
    <row r="260" spans="2:15" x14ac:dyDescent="0.35">
      <c r="B260" s="71">
        <v>259</v>
      </c>
      <c r="C260" s="24" t="s">
        <v>294</v>
      </c>
      <c r="D260" s="1">
        <v>50</v>
      </c>
      <c r="E260" s="1">
        <v>10</v>
      </c>
      <c r="F260" s="1">
        <v>30</v>
      </c>
      <c r="G260" s="14">
        <v>2</v>
      </c>
      <c r="H260" s="4">
        <v>287</v>
      </c>
      <c r="I260" s="1">
        <v>287</v>
      </c>
      <c r="J260" s="30">
        <v>0</v>
      </c>
      <c r="K260" s="67">
        <v>9.2452831566333701E-2</v>
      </c>
      <c r="L260" s="26"/>
    </row>
    <row r="261" spans="2:15" x14ac:dyDescent="0.35">
      <c r="B261" s="71">
        <v>260</v>
      </c>
      <c r="C261" s="24" t="s">
        <v>295</v>
      </c>
      <c r="D261" s="1">
        <v>50</v>
      </c>
      <c r="E261" s="1">
        <v>10</v>
      </c>
      <c r="F261" s="1">
        <v>30</v>
      </c>
      <c r="G261" s="14">
        <v>2</v>
      </c>
      <c r="H261" s="4">
        <v>274</v>
      </c>
      <c r="I261" s="1">
        <v>274</v>
      </c>
      <c r="J261" s="30">
        <v>0</v>
      </c>
      <c r="K261" s="67">
        <v>9.2225130647420796E-3</v>
      </c>
      <c r="L261" s="26"/>
    </row>
    <row r="262" spans="2:15" x14ac:dyDescent="0.35">
      <c r="B262" s="71">
        <v>261</v>
      </c>
      <c r="C262" s="24" t="s">
        <v>296</v>
      </c>
      <c r="D262" s="1">
        <v>50</v>
      </c>
      <c r="E262" s="1">
        <v>10</v>
      </c>
      <c r="F262" s="1">
        <v>30</v>
      </c>
      <c r="G262" s="14">
        <v>4</v>
      </c>
      <c r="H262" s="4">
        <v>255</v>
      </c>
      <c r="I262" s="1">
        <v>255</v>
      </c>
      <c r="J262" s="30">
        <v>0</v>
      </c>
      <c r="K262" s="67">
        <v>0.233239600434899</v>
      </c>
      <c r="L262" s="26"/>
    </row>
    <row r="263" spans="2:15" x14ac:dyDescent="0.35">
      <c r="B263" s="71">
        <v>262</v>
      </c>
      <c r="C263" s="24" t="s">
        <v>297</v>
      </c>
      <c r="D263" s="1">
        <v>50</v>
      </c>
      <c r="E263" s="1">
        <v>10</v>
      </c>
      <c r="F263" s="1">
        <v>30</v>
      </c>
      <c r="G263" s="14">
        <v>4</v>
      </c>
      <c r="H263" s="4">
        <v>320</v>
      </c>
      <c r="I263" s="1">
        <v>320</v>
      </c>
      <c r="J263" s="30">
        <v>0</v>
      </c>
      <c r="K263" s="67">
        <v>1.44475623965263E-2</v>
      </c>
      <c r="L263" s="26"/>
    </row>
    <row r="264" spans="2:15" x14ac:dyDescent="0.35">
      <c r="B264" s="71">
        <v>263</v>
      </c>
      <c r="C264" s="24" t="s">
        <v>298</v>
      </c>
      <c r="D264" s="1">
        <v>50</v>
      </c>
      <c r="E264" s="1">
        <v>10</v>
      </c>
      <c r="F264" s="1">
        <v>30</v>
      </c>
      <c r="G264" s="14">
        <v>4</v>
      </c>
      <c r="H264" s="4">
        <v>277</v>
      </c>
      <c r="I264" s="1">
        <v>277</v>
      </c>
      <c r="J264" s="30">
        <v>0</v>
      </c>
      <c r="K264" s="67">
        <v>1.11288246326148</v>
      </c>
      <c r="L264" s="26"/>
    </row>
    <row r="265" spans="2:15" x14ac:dyDescent="0.35">
      <c r="B265" s="71">
        <v>264</v>
      </c>
      <c r="C265" s="24" t="s">
        <v>299</v>
      </c>
      <c r="D265" s="1">
        <v>50</v>
      </c>
      <c r="E265" s="1">
        <v>10</v>
      </c>
      <c r="F265" s="1">
        <v>30</v>
      </c>
      <c r="G265" s="14">
        <v>4</v>
      </c>
      <c r="H265" s="4">
        <v>267</v>
      </c>
      <c r="I265" s="1">
        <v>267</v>
      </c>
      <c r="J265" s="30">
        <v>0</v>
      </c>
      <c r="K265" s="67">
        <v>0.26646263152360899</v>
      </c>
      <c r="L265" s="26"/>
    </row>
    <row r="266" spans="2:15" x14ac:dyDescent="0.35">
      <c r="B266" s="71">
        <v>265</v>
      </c>
      <c r="C266" s="24" t="s">
        <v>300</v>
      </c>
      <c r="D266" s="1">
        <v>50</v>
      </c>
      <c r="E266" s="1">
        <v>10</v>
      </c>
      <c r="F266" s="1">
        <v>30</v>
      </c>
      <c r="G266" s="14">
        <v>4</v>
      </c>
      <c r="H266" s="4">
        <v>296</v>
      </c>
      <c r="I266" s="1">
        <v>296</v>
      </c>
      <c r="J266" s="30">
        <v>0</v>
      </c>
      <c r="K266" s="67">
        <v>0.154350271448493</v>
      </c>
      <c r="L266" s="26"/>
    </row>
    <row r="267" spans="2:15" ht="15" thickBot="1" x14ac:dyDescent="0.4">
      <c r="B267" s="71">
        <v>266</v>
      </c>
      <c r="C267" s="24" t="s">
        <v>301</v>
      </c>
      <c r="D267" s="1">
        <v>50</v>
      </c>
      <c r="E267" s="1">
        <v>10</v>
      </c>
      <c r="F267" s="1">
        <v>30</v>
      </c>
      <c r="G267" s="14">
        <v>4</v>
      </c>
      <c r="H267" s="4">
        <v>319</v>
      </c>
      <c r="I267" s="1">
        <v>319</v>
      </c>
      <c r="J267" s="30">
        <v>0</v>
      </c>
      <c r="K267" s="67">
        <v>0.30210005864500999</v>
      </c>
      <c r="L267" s="26"/>
    </row>
    <row r="268" spans="2:15" ht="16" thickBot="1" x14ac:dyDescent="0.4">
      <c r="B268" s="71">
        <v>267</v>
      </c>
      <c r="C268" s="24" t="s">
        <v>302</v>
      </c>
      <c r="D268" s="1">
        <v>50</v>
      </c>
      <c r="E268" s="1">
        <v>10</v>
      </c>
      <c r="F268" s="1">
        <v>30</v>
      </c>
      <c r="G268" s="14">
        <v>4</v>
      </c>
      <c r="H268" s="4">
        <v>261</v>
      </c>
      <c r="I268" s="1">
        <v>261</v>
      </c>
      <c r="J268" s="30">
        <v>0</v>
      </c>
      <c r="K268" s="67">
        <v>0.93558725528418996</v>
      </c>
      <c r="L268" s="26"/>
      <c r="M268" s="17" t="s">
        <v>191</v>
      </c>
      <c r="N268" s="18" t="s">
        <v>192</v>
      </c>
      <c r="O268" s="20" t="s">
        <v>193</v>
      </c>
    </row>
    <row r="269" spans="2:15" ht="19" thickBot="1" x14ac:dyDescent="0.5">
      <c r="B269" s="71">
        <v>268</v>
      </c>
      <c r="C269" s="24" t="s">
        <v>303</v>
      </c>
      <c r="D269" s="1">
        <v>50</v>
      </c>
      <c r="E269" s="1">
        <v>10</v>
      </c>
      <c r="F269" s="1">
        <v>30</v>
      </c>
      <c r="G269" s="14">
        <v>4</v>
      </c>
      <c r="H269" s="4">
        <v>300</v>
      </c>
      <c r="I269" s="1">
        <v>300</v>
      </c>
      <c r="J269" s="30">
        <v>0</v>
      </c>
      <c r="K269" s="67">
        <v>0.126510960981249</v>
      </c>
      <c r="L269" s="26"/>
      <c r="M269" s="7">
        <f>COUNTIF(J182:J271,"=0")</f>
        <v>89</v>
      </c>
      <c r="N269" s="29">
        <f>AVERAGE(J182:J271)</f>
        <v>7.3723012111602656E-4</v>
      </c>
      <c r="O269" s="111">
        <f>AVERAGE(K182:K271)</f>
        <v>1.0387598760426024</v>
      </c>
    </row>
    <row r="270" spans="2:15" ht="19" thickBot="1" x14ac:dyDescent="0.5">
      <c r="B270" s="71">
        <v>269</v>
      </c>
      <c r="C270" s="24" t="s">
        <v>304</v>
      </c>
      <c r="D270" s="1">
        <v>50</v>
      </c>
      <c r="E270" s="1">
        <v>10</v>
      </c>
      <c r="F270" s="1">
        <v>30</v>
      </c>
      <c r="G270" s="14">
        <v>4</v>
      </c>
      <c r="H270" s="4">
        <v>319</v>
      </c>
      <c r="I270" s="1">
        <v>319</v>
      </c>
      <c r="J270" s="30">
        <v>0</v>
      </c>
      <c r="K270" s="67">
        <v>0.86564103141426996</v>
      </c>
      <c r="L270" s="26"/>
      <c r="M270" s="7"/>
      <c r="N270" s="29">
        <f>AVERAGEIF(J182:J271,"&gt;0")</f>
        <v>6.6350710900442395E-2</v>
      </c>
      <c r="O270" s="112">
        <f>AVERAGEIF(J182:J271,"=0",K182:K271)</f>
        <v>1.0498567791760283</v>
      </c>
    </row>
    <row r="271" spans="2:15" ht="19" thickBot="1" x14ac:dyDescent="0.5">
      <c r="B271" s="71">
        <v>270</v>
      </c>
      <c r="C271" s="24" t="s">
        <v>305</v>
      </c>
      <c r="D271" s="15">
        <v>50</v>
      </c>
      <c r="E271" s="15">
        <v>10</v>
      </c>
      <c r="F271" s="15">
        <v>30</v>
      </c>
      <c r="G271" s="16">
        <v>4</v>
      </c>
      <c r="H271" s="6">
        <v>277</v>
      </c>
      <c r="I271" s="15">
        <v>277</v>
      </c>
      <c r="J271" s="57">
        <v>0</v>
      </c>
      <c r="K271" s="68">
        <v>0.237696578726172</v>
      </c>
      <c r="L271" s="26"/>
      <c r="M271" s="92" t="s">
        <v>197</v>
      </c>
      <c r="N271" s="93">
        <f>MAX(J182:J271)</f>
        <v>6.6350710900442395E-2</v>
      </c>
      <c r="O271" s="113"/>
    </row>
    <row r="272" spans="2:15" x14ac:dyDescent="0.35">
      <c r="B272" s="71">
        <v>271</v>
      </c>
      <c r="C272" s="23" t="s">
        <v>306</v>
      </c>
      <c r="D272" s="1">
        <v>100</v>
      </c>
      <c r="E272" s="1">
        <v>2</v>
      </c>
      <c r="F272" s="1">
        <v>10</v>
      </c>
      <c r="G272" s="14">
        <v>1</v>
      </c>
      <c r="H272" s="5">
        <v>958</v>
      </c>
      <c r="I272" s="12">
        <v>958</v>
      </c>
      <c r="J272" s="58">
        <v>0</v>
      </c>
      <c r="K272" s="66">
        <v>1.34179573506116E-2</v>
      </c>
      <c r="L272" s="26"/>
    </row>
    <row r="273" spans="2:12" x14ac:dyDescent="0.35">
      <c r="B273" s="71">
        <v>272</v>
      </c>
      <c r="C273" s="24" t="s">
        <v>307</v>
      </c>
      <c r="D273" s="1">
        <v>100</v>
      </c>
      <c r="E273" s="1">
        <v>2</v>
      </c>
      <c r="F273" s="1">
        <v>10</v>
      </c>
      <c r="G273" s="14">
        <v>1</v>
      </c>
      <c r="H273" s="4">
        <v>926</v>
      </c>
      <c r="I273" s="1">
        <v>926</v>
      </c>
      <c r="J273" s="30">
        <v>0</v>
      </c>
      <c r="K273" s="67">
        <v>1.29807814955711E-2</v>
      </c>
      <c r="L273" s="26"/>
    </row>
    <row r="274" spans="2:12" x14ac:dyDescent="0.35">
      <c r="B274" s="71">
        <v>273</v>
      </c>
      <c r="C274" s="24" t="s">
        <v>308</v>
      </c>
      <c r="D274" s="1">
        <v>100</v>
      </c>
      <c r="E274" s="1">
        <v>2</v>
      </c>
      <c r="F274" s="1">
        <v>10</v>
      </c>
      <c r="G274" s="14">
        <v>1</v>
      </c>
      <c r="H274" s="4">
        <v>902</v>
      </c>
      <c r="I274" s="1">
        <v>902</v>
      </c>
      <c r="J274" s="30">
        <v>0</v>
      </c>
      <c r="K274" s="67">
        <v>2.8892537578940301E-2</v>
      </c>
      <c r="L274" s="26"/>
    </row>
    <row r="275" spans="2:12" x14ac:dyDescent="0.35">
      <c r="B275" s="71">
        <v>274</v>
      </c>
      <c r="C275" s="24" t="s">
        <v>309</v>
      </c>
      <c r="D275" s="1">
        <v>100</v>
      </c>
      <c r="E275" s="1">
        <v>2</v>
      </c>
      <c r="F275" s="1">
        <v>10</v>
      </c>
      <c r="G275" s="14">
        <v>1</v>
      </c>
      <c r="H275" s="4">
        <v>1026</v>
      </c>
      <c r="I275" s="1">
        <v>1026</v>
      </c>
      <c r="J275" s="30">
        <v>0</v>
      </c>
      <c r="K275" s="67">
        <v>1.46647449582815E-2</v>
      </c>
      <c r="L275" s="26"/>
    </row>
    <row r="276" spans="2:12" x14ac:dyDescent="0.35">
      <c r="B276" s="71">
        <v>275</v>
      </c>
      <c r="C276" s="24" t="s">
        <v>310</v>
      </c>
      <c r="D276" s="1">
        <v>100</v>
      </c>
      <c r="E276" s="1">
        <v>2</v>
      </c>
      <c r="F276" s="1">
        <v>10</v>
      </c>
      <c r="G276" s="14">
        <v>1</v>
      </c>
      <c r="H276" s="4">
        <v>986</v>
      </c>
      <c r="I276" s="1">
        <v>986</v>
      </c>
      <c r="J276" s="30">
        <v>0</v>
      </c>
      <c r="K276" s="67">
        <v>2.6470230892300599E-2</v>
      </c>
      <c r="L276" s="26"/>
    </row>
    <row r="277" spans="2:12" x14ac:dyDescent="0.35">
      <c r="B277" s="71">
        <v>276</v>
      </c>
      <c r="C277" s="24" t="s">
        <v>311</v>
      </c>
      <c r="D277" s="1">
        <v>100</v>
      </c>
      <c r="E277" s="1">
        <v>2</v>
      </c>
      <c r="F277" s="1">
        <v>10</v>
      </c>
      <c r="G277" s="14">
        <v>1</v>
      </c>
      <c r="H277" s="4">
        <v>980</v>
      </c>
      <c r="I277" s="1">
        <v>980</v>
      </c>
      <c r="J277" s="30">
        <v>0</v>
      </c>
      <c r="K277" s="67">
        <v>1.49454772472381E-2</v>
      </c>
      <c r="L277" s="26"/>
    </row>
    <row r="278" spans="2:12" x14ac:dyDescent="0.35">
      <c r="B278" s="71">
        <v>277</v>
      </c>
      <c r="C278" s="24" t="s">
        <v>312</v>
      </c>
      <c r="D278" s="1">
        <v>100</v>
      </c>
      <c r="E278" s="1">
        <v>2</v>
      </c>
      <c r="F278" s="1">
        <v>10</v>
      </c>
      <c r="G278" s="14">
        <v>1</v>
      </c>
      <c r="H278" s="4">
        <v>1059</v>
      </c>
      <c r="I278" s="1">
        <v>1059</v>
      </c>
      <c r="J278" s="30">
        <v>0</v>
      </c>
      <c r="K278" s="67">
        <v>1.9130777567625001E-2</v>
      </c>
      <c r="L278" s="26"/>
    </row>
    <row r="279" spans="2:12" x14ac:dyDescent="0.35">
      <c r="B279" s="71">
        <v>278</v>
      </c>
      <c r="C279" s="24" t="s">
        <v>313</v>
      </c>
      <c r="D279" s="1">
        <v>100</v>
      </c>
      <c r="E279" s="1">
        <v>2</v>
      </c>
      <c r="F279" s="1">
        <v>10</v>
      </c>
      <c r="G279" s="14">
        <v>1</v>
      </c>
      <c r="H279" s="4">
        <v>954</v>
      </c>
      <c r="I279" s="1">
        <v>954</v>
      </c>
      <c r="J279" s="30">
        <v>0</v>
      </c>
      <c r="K279" s="67">
        <v>3.59963718801736E-2</v>
      </c>
      <c r="L279" s="26"/>
    </row>
    <row r="280" spans="2:12" x14ac:dyDescent="0.35">
      <c r="B280" s="71">
        <v>279</v>
      </c>
      <c r="C280" s="24" t="s">
        <v>314</v>
      </c>
      <c r="D280" s="1">
        <v>100</v>
      </c>
      <c r="E280" s="1">
        <v>2</v>
      </c>
      <c r="F280" s="1">
        <v>10</v>
      </c>
      <c r="G280" s="14">
        <v>1</v>
      </c>
      <c r="H280" s="4">
        <v>1012</v>
      </c>
      <c r="I280" s="1">
        <v>1012</v>
      </c>
      <c r="J280" s="30">
        <v>0</v>
      </c>
      <c r="K280" s="67">
        <v>2.9653774574398901E-2</v>
      </c>
      <c r="L280" s="26"/>
    </row>
    <row r="281" spans="2:12" x14ac:dyDescent="0.35">
      <c r="B281" s="71">
        <v>280</v>
      </c>
      <c r="C281" s="24" t="s">
        <v>315</v>
      </c>
      <c r="D281" s="1">
        <v>100</v>
      </c>
      <c r="E281" s="1">
        <v>2</v>
      </c>
      <c r="F281" s="1">
        <v>10</v>
      </c>
      <c r="G281" s="14">
        <v>1</v>
      </c>
      <c r="H281" s="4">
        <v>1036</v>
      </c>
      <c r="I281" s="1">
        <v>1036</v>
      </c>
      <c r="J281" s="30">
        <v>0</v>
      </c>
      <c r="K281" s="67">
        <v>1.7686394974589299E-2</v>
      </c>
      <c r="L281" s="26"/>
    </row>
    <row r="282" spans="2:12" x14ac:dyDescent="0.35">
      <c r="B282" s="71">
        <v>281</v>
      </c>
      <c r="C282" s="24" t="s">
        <v>316</v>
      </c>
      <c r="D282" s="1">
        <v>100</v>
      </c>
      <c r="E282" s="1">
        <v>2</v>
      </c>
      <c r="F282" s="1">
        <v>10</v>
      </c>
      <c r="G282" s="14">
        <v>2</v>
      </c>
      <c r="H282" s="4">
        <v>1318</v>
      </c>
      <c r="I282" s="1">
        <v>1318</v>
      </c>
      <c r="J282" s="30">
        <v>0</v>
      </c>
      <c r="K282" s="67">
        <v>1.8579397350549601E-2</v>
      </c>
      <c r="L282" s="26"/>
    </row>
    <row r="283" spans="2:12" x14ac:dyDescent="0.35">
      <c r="B283" s="71">
        <v>282</v>
      </c>
      <c r="C283" s="24" t="s">
        <v>317</v>
      </c>
      <c r="D283" s="1">
        <v>100</v>
      </c>
      <c r="E283" s="1">
        <v>2</v>
      </c>
      <c r="F283" s="1">
        <v>10</v>
      </c>
      <c r="G283" s="14">
        <v>2</v>
      </c>
      <c r="H283" s="4">
        <v>1346</v>
      </c>
      <c r="I283" s="1">
        <v>1346</v>
      </c>
      <c r="J283" s="30">
        <v>0</v>
      </c>
      <c r="K283" s="67">
        <v>1.6122026368975601E-2</v>
      </c>
      <c r="L283" s="26"/>
    </row>
    <row r="284" spans="2:12" x14ac:dyDescent="0.35">
      <c r="B284" s="71">
        <v>283</v>
      </c>
      <c r="C284" s="24" t="s">
        <v>318</v>
      </c>
      <c r="D284" s="1">
        <v>100</v>
      </c>
      <c r="E284" s="1">
        <v>2</v>
      </c>
      <c r="F284" s="1">
        <v>10</v>
      </c>
      <c r="G284" s="14">
        <v>2</v>
      </c>
      <c r="H284" s="4">
        <v>1322</v>
      </c>
      <c r="I284" s="1">
        <v>1322</v>
      </c>
      <c r="J284" s="30">
        <v>0</v>
      </c>
      <c r="K284" s="67">
        <v>1.50425266474485E-2</v>
      </c>
      <c r="L284" s="26"/>
    </row>
    <row r="285" spans="2:12" x14ac:dyDescent="0.35">
      <c r="B285" s="71">
        <v>284</v>
      </c>
      <c r="C285" s="24" t="s">
        <v>319</v>
      </c>
      <c r="D285" s="1">
        <v>100</v>
      </c>
      <c r="E285" s="1">
        <v>2</v>
      </c>
      <c r="F285" s="1">
        <v>10</v>
      </c>
      <c r="G285" s="14">
        <v>2</v>
      </c>
      <c r="H285" s="4">
        <v>1296</v>
      </c>
      <c r="I285" s="1">
        <v>1296</v>
      </c>
      <c r="J285" s="30">
        <v>0</v>
      </c>
      <c r="K285" s="67">
        <v>1.7660455778241099E-2</v>
      </c>
      <c r="L285" s="26"/>
    </row>
    <row r="286" spans="2:12" x14ac:dyDescent="0.35">
      <c r="B286" s="71">
        <v>285</v>
      </c>
      <c r="C286" s="24" t="s">
        <v>320</v>
      </c>
      <c r="D286" s="1">
        <v>100</v>
      </c>
      <c r="E286" s="1">
        <v>2</v>
      </c>
      <c r="F286" s="1">
        <v>10</v>
      </c>
      <c r="G286" s="14">
        <v>2</v>
      </c>
      <c r="H286" s="4">
        <v>1346</v>
      </c>
      <c r="I286" s="1">
        <v>1346</v>
      </c>
      <c r="J286" s="30">
        <v>0</v>
      </c>
      <c r="K286" s="67">
        <v>1.49131938815116E-2</v>
      </c>
      <c r="L286" s="26"/>
    </row>
    <row r="287" spans="2:12" x14ac:dyDescent="0.35">
      <c r="B287" s="71">
        <v>286</v>
      </c>
      <c r="C287" s="24" t="s">
        <v>321</v>
      </c>
      <c r="D287" s="1">
        <v>100</v>
      </c>
      <c r="E287" s="1">
        <v>2</v>
      </c>
      <c r="F287" s="1">
        <v>10</v>
      </c>
      <c r="G287" s="14">
        <v>2</v>
      </c>
      <c r="H287" s="4">
        <v>1310</v>
      </c>
      <c r="I287" s="1">
        <v>1310</v>
      </c>
      <c r="J287" s="30">
        <v>0</v>
      </c>
      <c r="K287" s="67">
        <v>2.9497245326638201E-2</v>
      </c>
      <c r="L287" s="26"/>
    </row>
    <row r="288" spans="2:12" x14ac:dyDescent="0.35">
      <c r="B288" s="71">
        <v>287</v>
      </c>
      <c r="C288" s="24" t="s">
        <v>322</v>
      </c>
      <c r="D288" s="1">
        <v>100</v>
      </c>
      <c r="E288" s="1">
        <v>2</v>
      </c>
      <c r="F288" s="1">
        <v>10</v>
      </c>
      <c r="G288" s="14">
        <v>2</v>
      </c>
      <c r="H288" s="4">
        <v>1419</v>
      </c>
      <c r="I288" s="1">
        <v>1419</v>
      </c>
      <c r="J288" s="30">
        <v>0</v>
      </c>
      <c r="K288" s="67">
        <v>1.5711599960923101E-2</v>
      </c>
      <c r="L288" s="26"/>
    </row>
    <row r="289" spans="2:12" x14ac:dyDescent="0.35">
      <c r="B289" s="71">
        <v>288</v>
      </c>
      <c r="C289" s="24" t="s">
        <v>323</v>
      </c>
      <c r="D289" s="1">
        <v>100</v>
      </c>
      <c r="E289" s="1">
        <v>2</v>
      </c>
      <c r="F289" s="1">
        <v>10</v>
      </c>
      <c r="G289" s="14">
        <v>2</v>
      </c>
      <c r="H289" s="4">
        <v>1284</v>
      </c>
      <c r="I289" s="1">
        <v>1284</v>
      </c>
      <c r="J289" s="30">
        <v>0</v>
      </c>
      <c r="K289" s="67">
        <v>1.7661390826105999E-2</v>
      </c>
      <c r="L289" s="26"/>
    </row>
    <row r="290" spans="2:12" x14ac:dyDescent="0.35">
      <c r="B290" s="71">
        <v>289</v>
      </c>
      <c r="C290" s="24" t="s">
        <v>324</v>
      </c>
      <c r="D290" s="1">
        <v>100</v>
      </c>
      <c r="E290" s="1">
        <v>2</v>
      </c>
      <c r="F290" s="1">
        <v>10</v>
      </c>
      <c r="G290" s="14">
        <v>2</v>
      </c>
      <c r="H290" s="4">
        <v>1372</v>
      </c>
      <c r="I290" s="1">
        <v>1372</v>
      </c>
      <c r="J290" s="30">
        <v>0</v>
      </c>
      <c r="K290" s="67">
        <v>1.6964407637715301E-2</v>
      </c>
      <c r="L290" s="26"/>
    </row>
    <row r="291" spans="2:12" x14ac:dyDescent="0.35">
      <c r="B291" s="71">
        <v>290</v>
      </c>
      <c r="C291" s="24" t="s">
        <v>325</v>
      </c>
      <c r="D291" s="1">
        <v>100</v>
      </c>
      <c r="E291" s="1">
        <v>2</v>
      </c>
      <c r="F291" s="1">
        <v>10</v>
      </c>
      <c r="G291" s="14">
        <v>2</v>
      </c>
      <c r="H291" s="4">
        <v>1396</v>
      </c>
      <c r="I291" s="1">
        <v>1396</v>
      </c>
      <c r="J291" s="30">
        <v>0</v>
      </c>
      <c r="K291" s="67">
        <v>1.5777604654431301E-2</v>
      </c>
      <c r="L291" s="26"/>
    </row>
    <row r="292" spans="2:12" x14ac:dyDescent="0.35">
      <c r="B292" s="71">
        <v>291</v>
      </c>
      <c r="C292" s="24" t="s">
        <v>326</v>
      </c>
      <c r="D292" s="1">
        <v>100</v>
      </c>
      <c r="E292" s="1">
        <v>2</v>
      </c>
      <c r="F292" s="1">
        <v>10</v>
      </c>
      <c r="G292" s="14">
        <v>4</v>
      </c>
      <c r="H292" s="4">
        <v>1978</v>
      </c>
      <c r="I292" s="1">
        <v>1978</v>
      </c>
      <c r="J292" s="30">
        <v>0</v>
      </c>
      <c r="K292" s="67">
        <v>1.38304214924573E-2</v>
      </c>
      <c r="L292" s="26"/>
    </row>
    <row r="293" spans="2:12" x14ac:dyDescent="0.35">
      <c r="B293" s="71">
        <v>292</v>
      </c>
      <c r="C293" s="24" t="s">
        <v>327</v>
      </c>
      <c r="D293" s="1">
        <v>100</v>
      </c>
      <c r="E293" s="1">
        <v>2</v>
      </c>
      <c r="F293" s="1">
        <v>10</v>
      </c>
      <c r="G293" s="14">
        <v>4</v>
      </c>
      <c r="H293" s="4">
        <v>2036</v>
      </c>
      <c r="I293" s="1">
        <v>2036</v>
      </c>
      <c r="J293" s="30">
        <v>0</v>
      </c>
      <c r="K293" s="67">
        <v>6.5606664866209004E-3</v>
      </c>
      <c r="L293" s="26"/>
    </row>
    <row r="294" spans="2:12" x14ac:dyDescent="0.35">
      <c r="B294" s="71">
        <v>293</v>
      </c>
      <c r="C294" s="24" t="s">
        <v>328</v>
      </c>
      <c r="D294" s="1">
        <v>100</v>
      </c>
      <c r="E294" s="1">
        <v>2</v>
      </c>
      <c r="F294" s="1">
        <v>10</v>
      </c>
      <c r="G294" s="14">
        <v>4</v>
      </c>
      <c r="H294" s="4">
        <v>1892</v>
      </c>
      <c r="I294" s="1">
        <v>1892</v>
      </c>
      <c r="J294" s="30">
        <v>0</v>
      </c>
      <c r="K294" s="67">
        <v>2.1311776712536801E-2</v>
      </c>
      <c r="L294" s="26"/>
    </row>
    <row r="295" spans="2:12" x14ac:dyDescent="0.35">
      <c r="B295" s="71">
        <v>294</v>
      </c>
      <c r="C295" s="24" t="s">
        <v>329</v>
      </c>
      <c r="D295" s="1">
        <v>100</v>
      </c>
      <c r="E295" s="1">
        <v>2</v>
      </c>
      <c r="F295" s="1">
        <v>10</v>
      </c>
      <c r="G295" s="14">
        <v>4</v>
      </c>
      <c r="H295" s="4">
        <v>1836</v>
      </c>
      <c r="I295" s="1">
        <v>1836</v>
      </c>
      <c r="J295" s="30">
        <v>0</v>
      </c>
      <c r="K295" s="67">
        <v>1.7275791615247699E-2</v>
      </c>
      <c r="L295" s="26"/>
    </row>
    <row r="296" spans="2:12" x14ac:dyDescent="0.35">
      <c r="B296" s="71">
        <v>295</v>
      </c>
      <c r="C296" s="24" t="s">
        <v>330</v>
      </c>
      <c r="D296" s="1">
        <v>100</v>
      </c>
      <c r="E296" s="1">
        <v>2</v>
      </c>
      <c r="F296" s="1">
        <v>10</v>
      </c>
      <c r="G296" s="14">
        <v>4</v>
      </c>
      <c r="H296" s="4">
        <v>1826</v>
      </c>
      <c r="I296" s="1">
        <v>1826</v>
      </c>
      <c r="J296" s="30">
        <v>0</v>
      </c>
      <c r="K296" s="67">
        <v>3.70015483349561E-2</v>
      </c>
      <c r="L296" s="26"/>
    </row>
    <row r="297" spans="2:12" x14ac:dyDescent="0.35">
      <c r="B297" s="71">
        <v>296</v>
      </c>
      <c r="C297" s="24" t="s">
        <v>331</v>
      </c>
      <c r="D297" s="1">
        <v>100</v>
      </c>
      <c r="E297" s="1">
        <v>2</v>
      </c>
      <c r="F297" s="1">
        <v>10</v>
      </c>
      <c r="G297" s="14">
        <v>4</v>
      </c>
      <c r="H297" s="4">
        <v>2150</v>
      </c>
      <c r="I297" s="1">
        <v>2150</v>
      </c>
      <c r="J297" s="30">
        <v>0</v>
      </c>
      <c r="K297" s="67">
        <v>1.8013412132859199E-2</v>
      </c>
      <c r="L297" s="26"/>
    </row>
    <row r="298" spans="2:12" x14ac:dyDescent="0.35">
      <c r="B298" s="71">
        <v>297</v>
      </c>
      <c r="C298" s="24" t="s">
        <v>332</v>
      </c>
      <c r="D298" s="1">
        <v>100</v>
      </c>
      <c r="E298" s="1">
        <v>2</v>
      </c>
      <c r="F298" s="1">
        <v>10</v>
      </c>
      <c r="G298" s="14">
        <v>4</v>
      </c>
      <c r="H298" s="4">
        <v>1989</v>
      </c>
      <c r="I298" s="1">
        <v>1989</v>
      </c>
      <c r="J298" s="30">
        <v>0</v>
      </c>
      <c r="K298" s="67">
        <v>1.9154554232954899E-2</v>
      </c>
      <c r="L298" s="26"/>
    </row>
    <row r="299" spans="2:12" x14ac:dyDescent="0.35">
      <c r="B299" s="71">
        <v>298</v>
      </c>
      <c r="C299" s="24" t="s">
        <v>333</v>
      </c>
      <c r="D299" s="1">
        <v>100</v>
      </c>
      <c r="E299" s="1">
        <v>2</v>
      </c>
      <c r="F299" s="1">
        <v>10</v>
      </c>
      <c r="G299" s="14">
        <v>4</v>
      </c>
      <c r="H299" s="4">
        <v>1836</v>
      </c>
      <c r="I299" s="1">
        <v>1836</v>
      </c>
      <c r="J299" s="30">
        <v>0</v>
      </c>
      <c r="K299" s="67">
        <v>1.67140718549489E-2</v>
      </c>
      <c r="L299" s="26"/>
    </row>
    <row r="300" spans="2:12" x14ac:dyDescent="0.35">
      <c r="B300" s="71">
        <v>299</v>
      </c>
      <c r="C300" s="24" t="s">
        <v>334</v>
      </c>
      <c r="D300" s="1">
        <v>100</v>
      </c>
      <c r="E300" s="1">
        <v>2</v>
      </c>
      <c r="F300" s="1">
        <v>10</v>
      </c>
      <c r="G300" s="14">
        <v>4</v>
      </c>
      <c r="H300" s="4">
        <v>2092</v>
      </c>
      <c r="I300" s="1">
        <v>2092</v>
      </c>
      <c r="J300" s="30">
        <v>0</v>
      </c>
      <c r="K300" s="67">
        <v>1.4547636732459001E-2</v>
      </c>
      <c r="L300" s="26"/>
    </row>
    <row r="301" spans="2:12" x14ac:dyDescent="0.35">
      <c r="B301" s="71">
        <v>300</v>
      </c>
      <c r="C301" s="24" t="s">
        <v>335</v>
      </c>
      <c r="D301" s="1">
        <v>100</v>
      </c>
      <c r="E301" s="1">
        <v>2</v>
      </c>
      <c r="F301" s="1">
        <v>10</v>
      </c>
      <c r="G301" s="14">
        <v>4</v>
      </c>
      <c r="H301" s="4">
        <v>1996</v>
      </c>
      <c r="I301" s="1">
        <v>1996</v>
      </c>
      <c r="J301" s="30">
        <v>0</v>
      </c>
      <c r="K301" s="67">
        <v>1.45668350160121E-2</v>
      </c>
      <c r="L301" s="26"/>
    </row>
    <row r="302" spans="2:12" x14ac:dyDescent="0.35">
      <c r="B302" s="71">
        <v>301</v>
      </c>
      <c r="C302" s="24" t="s">
        <v>336</v>
      </c>
      <c r="D302" s="1">
        <v>100</v>
      </c>
      <c r="E302" s="1">
        <v>2</v>
      </c>
      <c r="F302" s="1">
        <v>20</v>
      </c>
      <c r="G302" s="14">
        <v>1</v>
      </c>
      <c r="H302" s="4">
        <v>1724</v>
      </c>
      <c r="I302" s="1">
        <v>1724</v>
      </c>
      <c r="J302" s="30">
        <v>0</v>
      </c>
      <c r="K302" s="67">
        <v>1.6897235065698599E-2</v>
      </c>
      <c r="L302" s="26"/>
    </row>
    <row r="303" spans="2:12" x14ac:dyDescent="0.35">
      <c r="B303" s="71">
        <v>302</v>
      </c>
      <c r="C303" s="24" t="s">
        <v>337</v>
      </c>
      <c r="D303" s="1">
        <v>100</v>
      </c>
      <c r="E303" s="1">
        <v>2</v>
      </c>
      <c r="F303" s="1">
        <v>20</v>
      </c>
      <c r="G303" s="14">
        <v>1</v>
      </c>
      <c r="H303" s="4">
        <v>1660</v>
      </c>
      <c r="I303" s="1">
        <v>1660</v>
      </c>
      <c r="J303" s="30">
        <v>0</v>
      </c>
      <c r="K303" s="67">
        <v>1.3199036940932199E-2</v>
      </c>
      <c r="L303" s="26"/>
    </row>
    <row r="304" spans="2:12" x14ac:dyDescent="0.35">
      <c r="B304" s="71">
        <v>303</v>
      </c>
      <c r="C304" s="24" t="s">
        <v>338</v>
      </c>
      <c r="D304" s="1">
        <v>100</v>
      </c>
      <c r="E304" s="1">
        <v>2</v>
      </c>
      <c r="F304" s="1">
        <v>20</v>
      </c>
      <c r="G304" s="14">
        <v>1</v>
      </c>
      <c r="H304" s="4">
        <v>1654</v>
      </c>
      <c r="I304" s="1">
        <v>1654</v>
      </c>
      <c r="J304" s="30">
        <v>0</v>
      </c>
      <c r="K304" s="67">
        <v>1.9279135391116101E-2</v>
      </c>
      <c r="L304" s="26"/>
    </row>
    <row r="305" spans="2:12" x14ac:dyDescent="0.35">
      <c r="B305" s="71">
        <v>304</v>
      </c>
      <c r="C305" s="24" t="s">
        <v>339</v>
      </c>
      <c r="D305" s="1">
        <v>100</v>
      </c>
      <c r="E305" s="1">
        <v>2</v>
      </c>
      <c r="F305" s="1">
        <v>20</v>
      </c>
      <c r="G305" s="14">
        <v>1</v>
      </c>
      <c r="H305" s="4">
        <v>1673</v>
      </c>
      <c r="I305" s="1">
        <v>1673</v>
      </c>
      <c r="J305" s="30">
        <v>0</v>
      </c>
      <c r="K305" s="67">
        <v>1.76505129784345E-2</v>
      </c>
      <c r="L305" s="26"/>
    </row>
    <row r="306" spans="2:12" x14ac:dyDescent="0.35">
      <c r="B306" s="71">
        <v>305</v>
      </c>
      <c r="C306" s="24" t="s">
        <v>340</v>
      </c>
      <c r="D306" s="1">
        <v>100</v>
      </c>
      <c r="E306" s="1">
        <v>2</v>
      </c>
      <c r="F306" s="1">
        <v>20</v>
      </c>
      <c r="G306" s="14">
        <v>1</v>
      </c>
      <c r="H306" s="4">
        <v>1539</v>
      </c>
      <c r="I306" s="1">
        <v>1539</v>
      </c>
      <c r="J306" s="30">
        <v>0</v>
      </c>
      <c r="K306" s="67">
        <v>1.5028819441795301E-2</v>
      </c>
      <c r="L306" s="26"/>
    </row>
    <row r="307" spans="2:12" x14ac:dyDescent="0.35">
      <c r="B307" s="71">
        <v>306</v>
      </c>
      <c r="C307" s="24" t="s">
        <v>341</v>
      </c>
      <c r="D307" s="1">
        <v>100</v>
      </c>
      <c r="E307" s="1">
        <v>2</v>
      </c>
      <c r="F307" s="1">
        <v>20</v>
      </c>
      <c r="G307" s="14">
        <v>1</v>
      </c>
      <c r="H307" s="4">
        <v>1580</v>
      </c>
      <c r="I307" s="1">
        <v>1580</v>
      </c>
      <c r="J307" s="30">
        <v>0</v>
      </c>
      <c r="K307" s="67">
        <v>2.7919443324208201E-2</v>
      </c>
      <c r="L307" s="26"/>
    </row>
    <row r="308" spans="2:12" x14ac:dyDescent="0.35">
      <c r="B308" s="71">
        <v>307</v>
      </c>
      <c r="C308" s="24" t="s">
        <v>342</v>
      </c>
      <c r="D308" s="1">
        <v>100</v>
      </c>
      <c r="E308" s="1">
        <v>2</v>
      </c>
      <c r="F308" s="1">
        <v>20</v>
      </c>
      <c r="G308" s="14">
        <v>1</v>
      </c>
      <c r="H308" s="4">
        <v>1723</v>
      </c>
      <c r="I308" s="1">
        <v>1723</v>
      </c>
      <c r="J308" s="30">
        <v>0</v>
      </c>
      <c r="K308" s="67">
        <v>1.39913782477378E-2</v>
      </c>
      <c r="L308" s="26"/>
    </row>
    <row r="309" spans="2:12" x14ac:dyDescent="0.35">
      <c r="B309" s="71">
        <v>308</v>
      </c>
      <c r="C309" s="24" t="s">
        <v>343</v>
      </c>
      <c r="D309" s="1">
        <v>100</v>
      </c>
      <c r="E309" s="1">
        <v>2</v>
      </c>
      <c r="F309" s="1">
        <v>20</v>
      </c>
      <c r="G309" s="14">
        <v>1</v>
      </c>
      <c r="H309" s="4">
        <v>1557</v>
      </c>
      <c r="I309" s="1">
        <v>1557</v>
      </c>
      <c r="J309" s="30">
        <v>0</v>
      </c>
      <c r="K309" s="67">
        <v>1.41894873231649E-2</v>
      </c>
      <c r="L309" s="26"/>
    </row>
    <row r="310" spans="2:12" x14ac:dyDescent="0.35">
      <c r="B310" s="71">
        <v>309</v>
      </c>
      <c r="C310" s="24" t="s">
        <v>344</v>
      </c>
      <c r="D310" s="1">
        <v>100</v>
      </c>
      <c r="E310" s="1">
        <v>2</v>
      </c>
      <c r="F310" s="1">
        <v>20</v>
      </c>
      <c r="G310" s="14">
        <v>1</v>
      </c>
      <c r="H310" s="4">
        <v>1566</v>
      </c>
      <c r="I310" s="1">
        <v>1566</v>
      </c>
      <c r="J310" s="30">
        <v>0</v>
      </c>
      <c r="K310" s="67">
        <v>1.42313931137323E-2</v>
      </c>
      <c r="L310" s="26"/>
    </row>
    <row r="311" spans="2:12" x14ac:dyDescent="0.35">
      <c r="B311" s="71">
        <v>310</v>
      </c>
      <c r="C311" s="24" t="s">
        <v>345</v>
      </c>
      <c r="D311" s="1">
        <v>100</v>
      </c>
      <c r="E311" s="1">
        <v>2</v>
      </c>
      <c r="F311" s="1">
        <v>20</v>
      </c>
      <c r="G311" s="14">
        <v>1</v>
      </c>
      <c r="H311" s="4">
        <v>1666</v>
      </c>
      <c r="I311" s="1">
        <v>1666</v>
      </c>
      <c r="J311" s="30">
        <v>0</v>
      </c>
      <c r="K311" s="67">
        <v>3.2305337488651199E-2</v>
      </c>
      <c r="L311" s="26"/>
    </row>
    <row r="312" spans="2:12" x14ac:dyDescent="0.35">
      <c r="B312" s="71">
        <v>311</v>
      </c>
      <c r="C312" s="24" t="s">
        <v>346</v>
      </c>
      <c r="D312" s="1">
        <v>100</v>
      </c>
      <c r="E312" s="1">
        <v>2</v>
      </c>
      <c r="F312" s="1">
        <v>20</v>
      </c>
      <c r="G312" s="14">
        <v>2</v>
      </c>
      <c r="H312" s="4">
        <v>2204</v>
      </c>
      <c r="I312" s="1">
        <v>2204</v>
      </c>
      <c r="J312" s="30">
        <v>0</v>
      </c>
      <c r="K312" s="67">
        <v>1.27832610160112E-2</v>
      </c>
      <c r="L312" s="26"/>
    </row>
    <row r="313" spans="2:12" x14ac:dyDescent="0.35">
      <c r="B313" s="71">
        <v>312</v>
      </c>
      <c r="C313" s="24" t="s">
        <v>347</v>
      </c>
      <c r="D313" s="1">
        <v>100</v>
      </c>
      <c r="E313" s="1">
        <v>2</v>
      </c>
      <c r="F313" s="1">
        <v>20</v>
      </c>
      <c r="G313" s="14">
        <v>2</v>
      </c>
      <c r="H313" s="4">
        <v>2080</v>
      </c>
      <c r="I313" s="1">
        <v>2080</v>
      </c>
      <c r="J313" s="30">
        <v>0</v>
      </c>
      <c r="K313" s="67">
        <v>1.1542478576302501E-2</v>
      </c>
      <c r="L313" s="26"/>
    </row>
    <row r="314" spans="2:12" x14ac:dyDescent="0.35">
      <c r="B314" s="71">
        <v>313</v>
      </c>
      <c r="C314" s="24" t="s">
        <v>348</v>
      </c>
      <c r="D314" s="1">
        <v>100</v>
      </c>
      <c r="E314" s="1">
        <v>2</v>
      </c>
      <c r="F314" s="1">
        <v>20</v>
      </c>
      <c r="G314" s="14">
        <v>2</v>
      </c>
      <c r="H314" s="4">
        <v>1984</v>
      </c>
      <c r="I314" s="1">
        <v>1984</v>
      </c>
      <c r="J314" s="30">
        <v>0</v>
      </c>
      <c r="K314" s="67">
        <v>1.8690770491957599E-2</v>
      </c>
      <c r="L314" s="26"/>
    </row>
    <row r="315" spans="2:12" x14ac:dyDescent="0.35">
      <c r="B315" s="71">
        <v>314</v>
      </c>
      <c r="C315" s="24" t="s">
        <v>349</v>
      </c>
      <c r="D315" s="1">
        <v>100</v>
      </c>
      <c r="E315" s="1">
        <v>2</v>
      </c>
      <c r="F315" s="1">
        <v>20</v>
      </c>
      <c r="G315" s="14">
        <v>2</v>
      </c>
      <c r="H315" s="4">
        <v>2093</v>
      </c>
      <c r="I315" s="1">
        <v>2093</v>
      </c>
      <c r="J315" s="30">
        <v>0</v>
      </c>
      <c r="K315" s="67">
        <v>1.20163038372993E-2</v>
      </c>
      <c r="L315" s="26"/>
    </row>
    <row r="316" spans="2:12" x14ac:dyDescent="0.35">
      <c r="B316" s="71">
        <v>315</v>
      </c>
      <c r="C316" s="24" t="s">
        <v>350</v>
      </c>
      <c r="D316" s="1">
        <v>100</v>
      </c>
      <c r="E316" s="1">
        <v>2</v>
      </c>
      <c r="F316" s="1">
        <v>20</v>
      </c>
      <c r="G316" s="14">
        <v>2</v>
      </c>
      <c r="H316" s="4">
        <v>1899</v>
      </c>
      <c r="I316" s="1">
        <v>1899</v>
      </c>
      <c r="J316" s="30">
        <v>0</v>
      </c>
      <c r="K316" s="67">
        <v>6.1275698244571599E-3</v>
      </c>
      <c r="L316" s="26"/>
    </row>
    <row r="317" spans="2:12" x14ac:dyDescent="0.35">
      <c r="B317" s="71">
        <v>316</v>
      </c>
      <c r="C317" s="24" t="s">
        <v>351</v>
      </c>
      <c r="D317" s="1">
        <v>100</v>
      </c>
      <c r="E317" s="1">
        <v>2</v>
      </c>
      <c r="F317" s="1">
        <v>20</v>
      </c>
      <c r="G317" s="14">
        <v>2</v>
      </c>
      <c r="H317" s="4">
        <v>2030</v>
      </c>
      <c r="I317" s="1">
        <v>2030</v>
      </c>
      <c r="J317" s="30">
        <v>0</v>
      </c>
      <c r="K317" s="67">
        <v>1.9011439755558902E-2</v>
      </c>
      <c r="L317" s="26"/>
    </row>
    <row r="318" spans="2:12" x14ac:dyDescent="0.35">
      <c r="B318" s="71">
        <v>317</v>
      </c>
      <c r="C318" s="24" t="s">
        <v>352</v>
      </c>
      <c r="D318" s="1">
        <v>100</v>
      </c>
      <c r="E318" s="1">
        <v>2</v>
      </c>
      <c r="F318" s="1">
        <v>20</v>
      </c>
      <c r="G318" s="14">
        <v>2</v>
      </c>
      <c r="H318" s="4">
        <v>2083</v>
      </c>
      <c r="I318" s="1">
        <v>2083</v>
      </c>
      <c r="J318" s="30">
        <v>0</v>
      </c>
      <c r="K318" s="67">
        <v>3.4719914197921697E-2</v>
      </c>
      <c r="L318" s="26"/>
    </row>
    <row r="319" spans="2:12" x14ac:dyDescent="0.35">
      <c r="B319" s="71">
        <v>318</v>
      </c>
      <c r="C319" s="24" t="s">
        <v>353</v>
      </c>
      <c r="D319" s="1">
        <v>100</v>
      </c>
      <c r="E319" s="1">
        <v>2</v>
      </c>
      <c r="F319" s="1">
        <v>20</v>
      </c>
      <c r="G319" s="14">
        <v>2</v>
      </c>
      <c r="H319" s="4">
        <v>1977</v>
      </c>
      <c r="I319" s="1">
        <v>1977</v>
      </c>
      <c r="J319" s="30">
        <v>0</v>
      </c>
      <c r="K319" s="67">
        <v>1.4153158292174299E-2</v>
      </c>
      <c r="L319" s="26"/>
    </row>
    <row r="320" spans="2:12" x14ac:dyDescent="0.35">
      <c r="B320" s="71">
        <v>319</v>
      </c>
      <c r="C320" s="24" t="s">
        <v>354</v>
      </c>
      <c r="D320" s="1">
        <v>100</v>
      </c>
      <c r="E320" s="1">
        <v>2</v>
      </c>
      <c r="F320" s="1">
        <v>20</v>
      </c>
      <c r="G320" s="14">
        <v>2</v>
      </c>
      <c r="H320" s="4">
        <v>1926</v>
      </c>
      <c r="I320" s="1">
        <v>1926</v>
      </c>
      <c r="J320" s="30">
        <v>0</v>
      </c>
      <c r="K320" s="67">
        <v>1.6011944040656E-2</v>
      </c>
      <c r="L320" s="26"/>
    </row>
    <row r="321" spans="2:12" x14ac:dyDescent="0.35">
      <c r="B321" s="71">
        <v>320</v>
      </c>
      <c r="C321" s="24" t="s">
        <v>355</v>
      </c>
      <c r="D321" s="1">
        <v>100</v>
      </c>
      <c r="E321" s="1">
        <v>2</v>
      </c>
      <c r="F321" s="1">
        <v>20</v>
      </c>
      <c r="G321" s="14">
        <v>2</v>
      </c>
      <c r="H321" s="4">
        <v>2146</v>
      </c>
      <c r="I321" s="1">
        <v>2146</v>
      </c>
      <c r="J321" s="30">
        <v>0</v>
      </c>
      <c r="K321" s="67">
        <v>1.8545612692832902E-2</v>
      </c>
      <c r="L321" s="26"/>
    </row>
    <row r="322" spans="2:12" x14ac:dyDescent="0.35">
      <c r="B322" s="71">
        <v>321</v>
      </c>
      <c r="C322" s="24" t="s">
        <v>356</v>
      </c>
      <c r="D322" s="1">
        <v>100</v>
      </c>
      <c r="E322" s="1">
        <v>2</v>
      </c>
      <c r="F322" s="1">
        <v>20</v>
      </c>
      <c r="G322" s="14">
        <v>4</v>
      </c>
      <c r="H322" s="4">
        <v>2504</v>
      </c>
      <c r="I322" s="1">
        <v>2504</v>
      </c>
      <c r="J322" s="30">
        <v>0</v>
      </c>
      <c r="K322" s="67">
        <v>1.8677985295653302E-2</v>
      </c>
      <c r="L322" s="26"/>
    </row>
    <row r="323" spans="2:12" x14ac:dyDescent="0.35">
      <c r="B323" s="71">
        <v>322</v>
      </c>
      <c r="C323" s="24" t="s">
        <v>357</v>
      </c>
      <c r="D323" s="1">
        <v>100</v>
      </c>
      <c r="E323" s="1">
        <v>2</v>
      </c>
      <c r="F323" s="1">
        <v>20</v>
      </c>
      <c r="G323" s="14">
        <v>4</v>
      </c>
      <c r="H323" s="4">
        <v>2680</v>
      </c>
      <c r="I323" s="1">
        <v>2680</v>
      </c>
      <c r="J323" s="30">
        <v>0</v>
      </c>
      <c r="K323" s="67">
        <v>7.6260752975940696E-3</v>
      </c>
      <c r="L323" s="26"/>
    </row>
    <row r="324" spans="2:12" x14ac:dyDescent="0.35">
      <c r="B324" s="71">
        <v>323</v>
      </c>
      <c r="C324" s="24" t="s">
        <v>358</v>
      </c>
      <c r="D324" s="1">
        <v>100</v>
      </c>
      <c r="E324" s="1">
        <v>2</v>
      </c>
      <c r="F324" s="1">
        <v>20</v>
      </c>
      <c r="G324" s="14">
        <v>4</v>
      </c>
      <c r="H324" s="4">
        <v>2614</v>
      </c>
      <c r="I324" s="1">
        <v>2614</v>
      </c>
      <c r="J324" s="30">
        <v>0</v>
      </c>
      <c r="K324" s="67">
        <v>1.3855887576937599E-2</v>
      </c>
      <c r="L324" s="26"/>
    </row>
    <row r="325" spans="2:12" x14ac:dyDescent="0.35">
      <c r="B325" s="71">
        <v>324</v>
      </c>
      <c r="C325" s="24" t="s">
        <v>359</v>
      </c>
      <c r="D325" s="1">
        <v>100</v>
      </c>
      <c r="E325" s="1">
        <v>2</v>
      </c>
      <c r="F325" s="1">
        <v>20</v>
      </c>
      <c r="G325" s="14">
        <v>4</v>
      </c>
      <c r="H325" s="4">
        <v>2573</v>
      </c>
      <c r="I325" s="1">
        <v>2573</v>
      </c>
      <c r="J325" s="30">
        <v>0</v>
      </c>
      <c r="K325" s="67">
        <v>1.99482683092355E-2</v>
      </c>
      <c r="L325" s="26"/>
    </row>
    <row r="326" spans="2:12" x14ac:dyDescent="0.35">
      <c r="B326" s="71">
        <v>325</v>
      </c>
      <c r="C326" s="24" t="s">
        <v>360</v>
      </c>
      <c r="D326" s="1">
        <v>100</v>
      </c>
      <c r="E326" s="1">
        <v>2</v>
      </c>
      <c r="F326" s="1">
        <v>20</v>
      </c>
      <c r="G326" s="14">
        <v>4</v>
      </c>
      <c r="H326" s="4">
        <v>2379</v>
      </c>
      <c r="I326" s="1">
        <v>2379</v>
      </c>
      <c r="J326" s="30">
        <v>0</v>
      </c>
      <c r="K326" s="67">
        <v>1.7084987834095899E-2</v>
      </c>
      <c r="L326" s="26"/>
    </row>
    <row r="327" spans="2:12" x14ac:dyDescent="0.35">
      <c r="B327" s="71">
        <v>326</v>
      </c>
      <c r="C327" s="24" t="s">
        <v>361</v>
      </c>
      <c r="D327" s="1">
        <v>100</v>
      </c>
      <c r="E327" s="1">
        <v>2</v>
      </c>
      <c r="F327" s="1">
        <v>20</v>
      </c>
      <c r="G327" s="14">
        <v>4</v>
      </c>
      <c r="H327" s="4">
        <v>2480</v>
      </c>
      <c r="I327" s="1">
        <v>2480</v>
      </c>
      <c r="J327" s="30">
        <v>0</v>
      </c>
      <c r="K327" s="67">
        <v>2.0007573068141899E-2</v>
      </c>
      <c r="L327" s="26"/>
    </row>
    <row r="328" spans="2:12" x14ac:dyDescent="0.35">
      <c r="B328" s="71">
        <v>327</v>
      </c>
      <c r="C328" s="24" t="s">
        <v>362</v>
      </c>
      <c r="D328" s="1">
        <v>100</v>
      </c>
      <c r="E328" s="1">
        <v>2</v>
      </c>
      <c r="F328" s="1">
        <v>20</v>
      </c>
      <c r="G328" s="14">
        <v>4</v>
      </c>
      <c r="H328" s="4">
        <v>2773</v>
      </c>
      <c r="I328" s="1">
        <v>2773</v>
      </c>
      <c r="J328" s="30">
        <v>0</v>
      </c>
      <c r="K328" s="67">
        <v>2.1182645112276001E-2</v>
      </c>
      <c r="L328" s="26"/>
    </row>
    <row r="329" spans="2:12" x14ac:dyDescent="0.35">
      <c r="B329" s="71">
        <v>328</v>
      </c>
      <c r="C329" s="24" t="s">
        <v>363</v>
      </c>
      <c r="D329" s="1">
        <v>100</v>
      </c>
      <c r="E329" s="1">
        <v>2</v>
      </c>
      <c r="F329" s="1">
        <v>20</v>
      </c>
      <c r="G329" s="14">
        <v>4</v>
      </c>
      <c r="H329" s="4">
        <v>2547</v>
      </c>
      <c r="I329" s="1">
        <v>2547</v>
      </c>
      <c r="J329" s="30">
        <v>0</v>
      </c>
      <c r="K329" s="67">
        <v>2.1960314363241099E-2</v>
      </c>
      <c r="L329" s="26"/>
    </row>
    <row r="330" spans="2:12" x14ac:dyDescent="0.35">
      <c r="B330" s="71">
        <v>329</v>
      </c>
      <c r="C330" s="24" t="s">
        <v>364</v>
      </c>
      <c r="D330" s="1">
        <v>100</v>
      </c>
      <c r="E330" s="1">
        <v>2</v>
      </c>
      <c r="F330" s="1">
        <v>20</v>
      </c>
      <c r="G330" s="14">
        <v>4</v>
      </c>
      <c r="H330" s="4">
        <v>2676</v>
      </c>
      <c r="I330" s="1">
        <v>2676</v>
      </c>
      <c r="J330" s="30">
        <v>0</v>
      </c>
      <c r="K330" s="67">
        <v>1.7822004854679101E-2</v>
      </c>
      <c r="L330" s="26"/>
    </row>
    <row r="331" spans="2:12" x14ac:dyDescent="0.35">
      <c r="B331" s="71">
        <v>330</v>
      </c>
      <c r="C331" s="24" t="s">
        <v>365</v>
      </c>
      <c r="D331" s="1">
        <v>100</v>
      </c>
      <c r="E331" s="1">
        <v>2</v>
      </c>
      <c r="F331" s="1">
        <v>20</v>
      </c>
      <c r="G331" s="14">
        <v>4</v>
      </c>
      <c r="H331" s="4">
        <v>2626</v>
      </c>
      <c r="I331" s="1">
        <v>2626</v>
      </c>
      <c r="J331" s="30">
        <v>0</v>
      </c>
      <c r="K331" s="67">
        <v>5.70484306663274E-2</v>
      </c>
      <c r="L331" s="26"/>
    </row>
    <row r="332" spans="2:12" x14ac:dyDescent="0.35">
      <c r="B332" s="71">
        <v>331</v>
      </c>
      <c r="C332" s="24" t="s">
        <v>366</v>
      </c>
      <c r="D332" s="1">
        <v>100</v>
      </c>
      <c r="E332" s="1">
        <v>2</v>
      </c>
      <c r="F332" s="1">
        <v>30</v>
      </c>
      <c r="G332" s="14">
        <v>1</v>
      </c>
      <c r="H332" s="4">
        <v>2495</v>
      </c>
      <c r="I332" s="1">
        <v>2495</v>
      </c>
      <c r="J332" s="30">
        <v>0</v>
      </c>
      <c r="K332" s="67">
        <v>3.3469427376985501E-2</v>
      </c>
      <c r="L332" s="26"/>
    </row>
    <row r="333" spans="2:12" x14ac:dyDescent="0.35">
      <c r="B333" s="71">
        <v>332</v>
      </c>
      <c r="C333" s="24" t="s">
        <v>367</v>
      </c>
      <c r="D333" s="1">
        <v>100</v>
      </c>
      <c r="E333" s="1">
        <v>2</v>
      </c>
      <c r="F333" s="1">
        <v>30</v>
      </c>
      <c r="G333" s="14">
        <v>1</v>
      </c>
      <c r="H333" s="4">
        <v>2297</v>
      </c>
      <c r="I333" s="1">
        <v>2297</v>
      </c>
      <c r="J333" s="30">
        <v>0</v>
      </c>
      <c r="K333" s="67">
        <v>3.21315675973892E-2</v>
      </c>
      <c r="L333" s="26"/>
    </row>
    <row r="334" spans="2:12" x14ac:dyDescent="0.35">
      <c r="B334" s="71">
        <v>333</v>
      </c>
      <c r="C334" s="24" t="s">
        <v>368</v>
      </c>
      <c r="D334" s="1">
        <v>100</v>
      </c>
      <c r="E334" s="1">
        <v>2</v>
      </c>
      <c r="F334" s="1">
        <v>30</v>
      </c>
      <c r="G334" s="14">
        <v>1</v>
      </c>
      <c r="H334" s="4">
        <v>2280</v>
      </c>
      <c r="I334" s="1">
        <v>2280</v>
      </c>
      <c r="J334" s="30">
        <v>0</v>
      </c>
      <c r="K334" s="67">
        <v>1.7231959849595999E-2</v>
      </c>
      <c r="L334" s="26"/>
    </row>
    <row r="335" spans="2:12" x14ac:dyDescent="0.35">
      <c r="B335" s="71">
        <v>334</v>
      </c>
      <c r="C335" s="24" t="s">
        <v>369</v>
      </c>
      <c r="D335" s="1">
        <v>100</v>
      </c>
      <c r="E335" s="1">
        <v>2</v>
      </c>
      <c r="F335" s="1">
        <v>30</v>
      </c>
      <c r="G335" s="14">
        <v>1</v>
      </c>
      <c r="H335" s="4">
        <v>2098</v>
      </c>
      <c r="I335" s="1">
        <v>2098</v>
      </c>
      <c r="J335" s="30">
        <v>0</v>
      </c>
      <c r="K335" s="67">
        <v>2.0343877375125798E-2</v>
      </c>
      <c r="L335" s="26"/>
    </row>
    <row r="336" spans="2:12" x14ac:dyDescent="0.35">
      <c r="B336" s="71">
        <v>335</v>
      </c>
      <c r="C336" s="24" t="s">
        <v>370</v>
      </c>
      <c r="D336" s="1">
        <v>100</v>
      </c>
      <c r="E336" s="1">
        <v>2</v>
      </c>
      <c r="F336" s="1">
        <v>30</v>
      </c>
      <c r="G336" s="14">
        <v>1</v>
      </c>
      <c r="H336" s="4">
        <v>2232</v>
      </c>
      <c r="I336" s="1">
        <v>2232</v>
      </c>
      <c r="J336" s="30">
        <v>0</v>
      </c>
      <c r="K336" s="67">
        <v>3.9078785106539699E-2</v>
      </c>
      <c r="L336" s="26"/>
    </row>
    <row r="337" spans="2:12" x14ac:dyDescent="0.35">
      <c r="B337" s="71">
        <v>336</v>
      </c>
      <c r="C337" s="24" t="s">
        <v>371</v>
      </c>
      <c r="D337" s="1">
        <v>100</v>
      </c>
      <c r="E337" s="1">
        <v>2</v>
      </c>
      <c r="F337" s="1">
        <v>30</v>
      </c>
      <c r="G337" s="14">
        <v>1</v>
      </c>
      <c r="H337" s="4">
        <v>2280</v>
      </c>
      <c r="I337" s="1">
        <v>2280</v>
      </c>
      <c r="J337" s="30">
        <v>0</v>
      </c>
      <c r="K337" s="67">
        <v>1.49026326835155E-2</v>
      </c>
      <c r="L337" s="26"/>
    </row>
    <row r="338" spans="2:12" x14ac:dyDescent="0.35">
      <c r="B338" s="71">
        <v>337</v>
      </c>
      <c r="C338" s="24" t="s">
        <v>372</v>
      </c>
      <c r="D338" s="1">
        <v>100</v>
      </c>
      <c r="E338" s="1">
        <v>2</v>
      </c>
      <c r="F338" s="1">
        <v>30</v>
      </c>
      <c r="G338" s="14">
        <v>1</v>
      </c>
      <c r="H338" s="4">
        <v>2355</v>
      </c>
      <c r="I338" s="1">
        <v>2355</v>
      </c>
      <c r="J338" s="30">
        <v>0</v>
      </c>
      <c r="K338" s="67">
        <v>1.95350106805562E-2</v>
      </c>
      <c r="L338" s="26"/>
    </row>
    <row r="339" spans="2:12" x14ac:dyDescent="0.35">
      <c r="B339" s="71">
        <v>338</v>
      </c>
      <c r="C339" s="24" t="s">
        <v>373</v>
      </c>
      <c r="D339" s="1">
        <v>100</v>
      </c>
      <c r="E339" s="1">
        <v>2</v>
      </c>
      <c r="F339" s="1">
        <v>30</v>
      </c>
      <c r="G339" s="14">
        <v>1</v>
      </c>
      <c r="H339" s="4">
        <v>2348</v>
      </c>
      <c r="I339" s="1">
        <v>2348</v>
      </c>
      <c r="J339" s="30">
        <v>0</v>
      </c>
      <c r="K339" s="67">
        <v>2.9324512928724199E-2</v>
      </c>
      <c r="L339" s="26"/>
    </row>
    <row r="340" spans="2:12" x14ac:dyDescent="0.35">
      <c r="B340" s="71">
        <v>339</v>
      </c>
      <c r="C340" s="24" t="s">
        <v>374</v>
      </c>
      <c r="D340" s="1">
        <v>100</v>
      </c>
      <c r="E340" s="1">
        <v>2</v>
      </c>
      <c r="F340" s="1">
        <v>30</v>
      </c>
      <c r="G340" s="14">
        <v>1</v>
      </c>
      <c r="H340" s="4">
        <v>2410</v>
      </c>
      <c r="I340" s="1">
        <v>2410</v>
      </c>
      <c r="J340" s="30">
        <v>0</v>
      </c>
      <c r="K340" s="67">
        <v>1.68683603405952E-2</v>
      </c>
      <c r="L340" s="26"/>
    </row>
    <row r="341" spans="2:12" x14ac:dyDescent="0.35">
      <c r="B341" s="71">
        <v>340</v>
      </c>
      <c r="C341" s="24" t="s">
        <v>375</v>
      </c>
      <c r="D341" s="1">
        <v>100</v>
      </c>
      <c r="E341" s="1">
        <v>2</v>
      </c>
      <c r="F341" s="1">
        <v>30</v>
      </c>
      <c r="G341" s="14">
        <v>1</v>
      </c>
      <c r="H341" s="4">
        <v>2179</v>
      </c>
      <c r="I341" s="1">
        <v>2179</v>
      </c>
      <c r="J341" s="30">
        <v>0</v>
      </c>
      <c r="K341" s="67">
        <v>2.27566175162792E-2</v>
      </c>
      <c r="L341" s="26"/>
    </row>
    <row r="342" spans="2:12" x14ac:dyDescent="0.35">
      <c r="B342" s="71">
        <v>341</v>
      </c>
      <c r="C342" s="24" t="s">
        <v>376</v>
      </c>
      <c r="D342" s="1">
        <v>100</v>
      </c>
      <c r="E342" s="1">
        <v>2</v>
      </c>
      <c r="F342" s="1">
        <v>30</v>
      </c>
      <c r="G342" s="14">
        <v>2</v>
      </c>
      <c r="H342" s="4">
        <v>2885</v>
      </c>
      <c r="I342" s="1">
        <v>2885</v>
      </c>
      <c r="J342" s="30">
        <v>0</v>
      </c>
      <c r="K342" s="67">
        <v>1.5193257480859699E-2</v>
      </c>
      <c r="L342" s="26"/>
    </row>
    <row r="343" spans="2:12" x14ac:dyDescent="0.35">
      <c r="B343" s="71">
        <v>342</v>
      </c>
      <c r="C343" s="24" t="s">
        <v>377</v>
      </c>
      <c r="D343" s="1">
        <v>100</v>
      </c>
      <c r="E343" s="1">
        <v>2</v>
      </c>
      <c r="F343" s="1">
        <v>30</v>
      </c>
      <c r="G343" s="14">
        <v>2</v>
      </c>
      <c r="H343" s="4">
        <v>2597</v>
      </c>
      <c r="I343" s="1">
        <v>2597</v>
      </c>
      <c r="J343" s="30">
        <v>0</v>
      </c>
      <c r="K343" s="67">
        <v>1.3812370598316101E-2</v>
      </c>
      <c r="L343" s="26"/>
    </row>
    <row r="344" spans="2:12" x14ac:dyDescent="0.35">
      <c r="B344" s="71">
        <v>343</v>
      </c>
      <c r="C344" s="24" t="s">
        <v>378</v>
      </c>
      <c r="D344" s="1">
        <v>100</v>
      </c>
      <c r="E344" s="1">
        <v>2</v>
      </c>
      <c r="F344" s="1">
        <v>30</v>
      </c>
      <c r="G344" s="14">
        <v>2</v>
      </c>
      <c r="H344" s="4">
        <v>2700</v>
      </c>
      <c r="I344" s="1">
        <v>2700</v>
      </c>
      <c r="J344" s="30">
        <v>0</v>
      </c>
      <c r="K344" s="67">
        <v>1.4817308634519501E-2</v>
      </c>
      <c r="L344" s="26"/>
    </row>
    <row r="345" spans="2:12" x14ac:dyDescent="0.35">
      <c r="B345" s="71">
        <v>344</v>
      </c>
      <c r="C345" s="24" t="s">
        <v>379</v>
      </c>
      <c r="D345" s="1">
        <v>100</v>
      </c>
      <c r="E345" s="1">
        <v>2</v>
      </c>
      <c r="F345" s="1">
        <v>30</v>
      </c>
      <c r="G345" s="14">
        <v>2</v>
      </c>
      <c r="H345" s="4">
        <v>2548</v>
      </c>
      <c r="I345" s="1">
        <v>2548</v>
      </c>
      <c r="J345" s="30">
        <v>0</v>
      </c>
      <c r="K345" s="67">
        <v>3.4160187467932701E-2</v>
      </c>
      <c r="L345" s="26"/>
    </row>
    <row r="346" spans="2:12" x14ac:dyDescent="0.35">
      <c r="B346" s="71">
        <v>345</v>
      </c>
      <c r="C346" s="24" t="s">
        <v>380</v>
      </c>
      <c r="D346" s="1">
        <v>100</v>
      </c>
      <c r="E346" s="1">
        <v>2</v>
      </c>
      <c r="F346" s="1">
        <v>30</v>
      </c>
      <c r="G346" s="14">
        <v>2</v>
      </c>
      <c r="H346" s="4">
        <v>2532</v>
      </c>
      <c r="I346" s="1">
        <v>2532</v>
      </c>
      <c r="J346" s="30">
        <v>0</v>
      </c>
      <c r="K346" s="67">
        <v>2.16891076415777E-2</v>
      </c>
      <c r="L346" s="26"/>
    </row>
    <row r="347" spans="2:12" x14ac:dyDescent="0.35">
      <c r="B347" s="71">
        <v>346</v>
      </c>
      <c r="C347" s="24" t="s">
        <v>381</v>
      </c>
      <c r="D347" s="1">
        <v>100</v>
      </c>
      <c r="E347" s="1">
        <v>2</v>
      </c>
      <c r="F347" s="1">
        <v>30</v>
      </c>
      <c r="G347" s="14">
        <v>2</v>
      </c>
      <c r="H347" s="4">
        <v>2610</v>
      </c>
      <c r="I347" s="1">
        <v>2610</v>
      </c>
      <c r="J347" s="30">
        <v>0</v>
      </c>
      <c r="K347" s="67">
        <v>3.4180441871285397E-2</v>
      </c>
      <c r="L347" s="26"/>
    </row>
    <row r="348" spans="2:12" x14ac:dyDescent="0.35">
      <c r="B348" s="71">
        <v>347</v>
      </c>
      <c r="C348" s="24" t="s">
        <v>382</v>
      </c>
      <c r="D348" s="1">
        <v>100</v>
      </c>
      <c r="E348" s="1">
        <v>2</v>
      </c>
      <c r="F348" s="1">
        <v>30</v>
      </c>
      <c r="G348" s="14">
        <v>2</v>
      </c>
      <c r="H348" s="4">
        <v>2775</v>
      </c>
      <c r="I348" s="1">
        <v>2775</v>
      </c>
      <c r="J348" s="30">
        <v>0</v>
      </c>
      <c r="K348" s="67">
        <v>1.56258549541234E-2</v>
      </c>
      <c r="L348" s="26"/>
    </row>
    <row r="349" spans="2:12" x14ac:dyDescent="0.35">
      <c r="B349" s="71">
        <v>348</v>
      </c>
      <c r="C349" s="24" t="s">
        <v>383</v>
      </c>
      <c r="D349" s="1">
        <v>100</v>
      </c>
      <c r="E349" s="1">
        <v>2</v>
      </c>
      <c r="F349" s="1">
        <v>30</v>
      </c>
      <c r="G349" s="14">
        <v>2</v>
      </c>
      <c r="H349" s="4">
        <v>2648</v>
      </c>
      <c r="I349" s="1">
        <v>2648</v>
      </c>
      <c r="J349" s="30">
        <v>0</v>
      </c>
      <c r="K349" s="67">
        <v>1.7632259055972099E-2</v>
      </c>
      <c r="L349" s="26"/>
    </row>
    <row r="350" spans="2:12" x14ac:dyDescent="0.35">
      <c r="B350" s="71">
        <v>349</v>
      </c>
      <c r="C350" s="24" t="s">
        <v>384</v>
      </c>
      <c r="D350" s="1">
        <v>100</v>
      </c>
      <c r="E350" s="1">
        <v>2</v>
      </c>
      <c r="F350" s="1">
        <v>30</v>
      </c>
      <c r="G350" s="14">
        <v>2</v>
      </c>
      <c r="H350" s="4">
        <v>2710</v>
      </c>
      <c r="I350" s="1">
        <v>2710</v>
      </c>
      <c r="J350" s="30">
        <v>0</v>
      </c>
      <c r="K350" s="67">
        <v>1.6698082908987999E-2</v>
      </c>
      <c r="L350" s="26"/>
    </row>
    <row r="351" spans="2:12" x14ac:dyDescent="0.35">
      <c r="B351" s="71">
        <v>350</v>
      </c>
      <c r="C351" s="24" t="s">
        <v>385</v>
      </c>
      <c r="D351" s="1">
        <v>100</v>
      </c>
      <c r="E351" s="1">
        <v>2</v>
      </c>
      <c r="F351" s="1">
        <v>30</v>
      </c>
      <c r="G351" s="14">
        <v>2</v>
      </c>
      <c r="H351" s="4">
        <v>2569</v>
      </c>
      <c r="I351" s="1">
        <v>2569</v>
      </c>
      <c r="J351" s="30">
        <v>0</v>
      </c>
      <c r="K351" s="67">
        <v>3.8991400972008698E-2</v>
      </c>
      <c r="L351" s="26"/>
    </row>
    <row r="352" spans="2:12" x14ac:dyDescent="0.35">
      <c r="B352" s="71">
        <v>351</v>
      </c>
      <c r="C352" s="24" t="s">
        <v>386</v>
      </c>
      <c r="D352" s="1">
        <v>100</v>
      </c>
      <c r="E352" s="1">
        <v>2</v>
      </c>
      <c r="F352" s="1">
        <v>30</v>
      </c>
      <c r="G352" s="14">
        <v>4</v>
      </c>
      <c r="H352" s="4">
        <v>3635</v>
      </c>
      <c r="I352" s="1">
        <v>3635</v>
      </c>
      <c r="J352" s="30">
        <v>0</v>
      </c>
      <c r="K352" s="67">
        <v>5.0715751945972401E-2</v>
      </c>
      <c r="L352" s="26"/>
    </row>
    <row r="353" spans="2:15" x14ac:dyDescent="0.35">
      <c r="B353" s="71">
        <v>352</v>
      </c>
      <c r="C353" s="24" t="s">
        <v>387</v>
      </c>
      <c r="D353" s="1">
        <v>100</v>
      </c>
      <c r="E353" s="1">
        <v>2</v>
      </c>
      <c r="F353" s="1">
        <v>30</v>
      </c>
      <c r="G353" s="14">
        <v>4</v>
      </c>
      <c r="H353" s="4">
        <v>3077</v>
      </c>
      <c r="I353" s="1">
        <v>3077</v>
      </c>
      <c r="J353" s="30">
        <v>0</v>
      </c>
      <c r="K353" s="67">
        <v>5.50798699259758E-3</v>
      </c>
      <c r="L353" s="26"/>
    </row>
    <row r="354" spans="2:15" x14ac:dyDescent="0.35">
      <c r="B354" s="71">
        <v>353</v>
      </c>
      <c r="C354" s="24" t="s">
        <v>388</v>
      </c>
      <c r="D354" s="1">
        <v>100</v>
      </c>
      <c r="E354" s="1">
        <v>2</v>
      </c>
      <c r="F354" s="1">
        <v>30</v>
      </c>
      <c r="G354" s="14">
        <v>4</v>
      </c>
      <c r="H354" s="4">
        <v>3180</v>
      </c>
      <c r="I354" s="1">
        <v>3180</v>
      </c>
      <c r="J354" s="30">
        <v>0</v>
      </c>
      <c r="K354" s="67">
        <v>1.9934592768549898E-2</v>
      </c>
      <c r="L354" s="26"/>
    </row>
    <row r="355" spans="2:15" x14ac:dyDescent="0.35">
      <c r="B355" s="71">
        <v>354</v>
      </c>
      <c r="C355" s="24" t="s">
        <v>389</v>
      </c>
      <c r="D355" s="1">
        <v>100</v>
      </c>
      <c r="E355" s="1">
        <v>2</v>
      </c>
      <c r="F355" s="1">
        <v>30</v>
      </c>
      <c r="G355" s="14">
        <v>4</v>
      </c>
      <c r="H355" s="4">
        <v>3118</v>
      </c>
      <c r="I355" s="1">
        <v>3118</v>
      </c>
      <c r="J355" s="30">
        <v>0</v>
      </c>
      <c r="K355" s="67">
        <v>1.90984103828668E-2</v>
      </c>
      <c r="L355" s="26"/>
    </row>
    <row r="356" spans="2:15" x14ac:dyDescent="0.35">
      <c r="B356" s="71">
        <v>355</v>
      </c>
      <c r="C356" s="24" t="s">
        <v>390</v>
      </c>
      <c r="D356" s="1">
        <v>100</v>
      </c>
      <c r="E356" s="1">
        <v>2</v>
      </c>
      <c r="F356" s="1">
        <v>30</v>
      </c>
      <c r="G356" s="14">
        <v>4</v>
      </c>
      <c r="H356" s="4">
        <v>3162</v>
      </c>
      <c r="I356" s="1">
        <v>3162</v>
      </c>
      <c r="J356" s="30">
        <v>0</v>
      </c>
      <c r="K356" s="67">
        <v>1.9737945869565E-2</v>
      </c>
      <c r="L356" s="26"/>
    </row>
    <row r="357" spans="2:15" ht="15" thickBot="1" x14ac:dyDescent="0.4">
      <c r="B357" s="71">
        <v>356</v>
      </c>
      <c r="C357" s="24" t="s">
        <v>391</v>
      </c>
      <c r="D357" s="1">
        <v>100</v>
      </c>
      <c r="E357" s="1">
        <v>2</v>
      </c>
      <c r="F357" s="1">
        <v>30</v>
      </c>
      <c r="G357" s="14">
        <v>4</v>
      </c>
      <c r="H357" s="4">
        <v>3360</v>
      </c>
      <c r="I357" s="1">
        <v>3360</v>
      </c>
      <c r="J357" s="30">
        <v>0</v>
      </c>
      <c r="K357" s="67">
        <v>1.77607666701078E-2</v>
      </c>
      <c r="L357" s="26"/>
    </row>
    <row r="358" spans="2:15" ht="16" thickBot="1" x14ac:dyDescent="0.4">
      <c r="B358" s="71">
        <v>357</v>
      </c>
      <c r="C358" s="24" t="s">
        <v>392</v>
      </c>
      <c r="D358" s="1">
        <v>100</v>
      </c>
      <c r="E358" s="1">
        <v>2</v>
      </c>
      <c r="F358" s="1">
        <v>30</v>
      </c>
      <c r="G358" s="14">
        <v>4</v>
      </c>
      <c r="H358" s="4">
        <v>3645</v>
      </c>
      <c r="I358" s="1">
        <v>3645</v>
      </c>
      <c r="J358" s="30">
        <v>0</v>
      </c>
      <c r="K358" s="67">
        <v>1.87728572636842E-2</v>
      </c>
      <c r="L358" s="26"/>
      <c r="M358" s="17" t="s">
        <v>191</v>
      </c>
      <c r="N358" s="18" t="s">
        <v>192</v>
      </c>
      <c r="O358" s="20" t="s">
        <v>193</v>
      </c>
    </row>
    <row r="359" spans="2:15" ht="19" thickBot="1" x14ac:dyDescent="0.5">
      <c r="B359" s="71">
        <v>358</v>
      </c>
      <c r="C359" s="24" t="s">
        <v>393</v>
      </c>
      <c r="D359" s="1">
        <v>100</v>
      </c>
      <c r="E359" s="1">
        <v>2</v>
      </c>
      <c r="F359" s="1">
        <v>30</v>
      </c>
      <c r="G359" s="14">
        <v>4</v>
      </c>
      <c r="H359" s="4">
        <v>3308</v>
      </c>
      <c r="I359" s="1">
        <v>3308</v>
      </c>
      <c r="J359" s="30">
        <v>0</v>
      </c>
      <c r="K359" s="67">
        <v>1.5271568670868801E-2</v>
      </c>
      <c r="L359" s="26"/>
      <c r="M359" s="7">
        <f>COUNTIF(J272:J361,"=0")</f>
        <v>90</v>
      </c>
      <c r="N359" s="29">
        <f>AVERAGE(J272:J361)</f>
        <v>0</v>
      </c>
      <c r="O359" s="111">
        <f>AVERAGE(K272:K361)</f>
        <v>2.0051508914265333E-2</v>
      </c>
    </row>
    <row r="360" spans="2:15" ht="19" thickBot="1" x14ac:dyDescent="0.5">
      <c r="B360" s="71">
        <v>359</v>
      </c>
      <c r="C360" s="24" t="s">
        <v>394</v>
      </c>
      <c r="D360" s="1">
        <v>100</v>
      </c>
      <c r="E360" s="1">
        <v>2</v>
      </c>
      <c r="F360" s="1">
        <v>30</v>
      </c>
      <c r="G360" s="14">
        <v>4</v>
      </c>
      <c r="H360" s="4">
        <v>3340</v>
      </c>
      <c r="I360" s="1">
        <v>3340</v>
      </c>
      <c r="J360" s="30">
        <v>0</v>
      </c>
      <c r="K360" s="67">
        <v>1.1786246672272601E-2</v>
      </c>
      <c r="L360" s="26"/>
      <c r="M360" s="7"/>
      <c r="N360" s="29" t="e">
        <f>AVERAGEIF(J272:J361,"&gt;0")</f>
        <v>#DIV/0!</v>
      </c>
      <c r="O360" s="112">
        <f>AVERAGEIF(J272:J361,"=0",K272:K361)</f>
        <v>2.0051508914265333E-2</v>
      </c>
    </row>
    <row r="361" spans="2:15" ht="19" thickBot="1" x14ac:dyDescent="0.5">
      <c r="B361" s="71">
        <v>360</v>
      </c>
      <c r="C361" s="24" t="s">
        <v>395</v>
      </c>
      <c r="D361" s="15">
        <v>100</v>
      </c>
      <c r="E361" s="15">
        <v>2</v>
      </c>
      <c r="F361" s="15">
        <v>30</v>
      </c>
      <c r="G361" s="16">
        <v>4</v>
      </c>
      <c r="H361" s="6">
        <v>3319</v>
      </c>
      <c r="I361" s="15">
        <v>3319</v>
      </c>
      <c r="J361" s="57">
        <v>0</v>
      </c>
      <c r="K361" s="68">
        <v>2.3352636024355802E-2</v>
      </c>
      <c r="L361" s="26"/>
      <c r="M361" s="92" t="s">
        <v>197</v>
      </c>
      <c r="N361" s="93">
        <f>MAX(J272:J361)</f>
        <v>0</v>
      </c>
      <c r="O361" s="113"/>
    </row>
    <row r="362" spans="2:15" x14ac:dyDescent="0.35">
      <c r="B362" s="71">
        <v>361</v>
      </c>
      <c r="C362" s="23" t="s">
        <v>396</v>
      </c>
      <c r="D362" s="12">
        <v>100</v>
      </c>
      <c r="E362" s="12">
        <v>5</v>
      </c>
      <c r="F362" s="12">
        <v>10</v>
      </c>
      <c r="G362" s="13">
        <v>1</v>
      </c>
      <c r="H362" s="5">
        <v>380</v>
      </c>
      <c r="I362" s="12">
        <v>380</v>
      </c>
      <c r="J362" s="58">
        <v>0</v>
      </c>
      <c r="K362" s="66">
        <v>7.0160765200853306E-2</v>
      </c>
      <c r="L362" s="26"/>
    </row>
    <row r="363" spans="2:15" x14ac:dyDescent="0.35">
      <c r="B363" s="71">
        <v>362</v>
      </c>
      <c r="C363" s="24" t="s">
        <v>397</v>
      </c>
      <c r="D363" s="1">
        <v>100</v>
      </c>
      <c r="E363" s="1">
        <v>5</v>
      </c>
      <c r="F363" s="1">
        <v>10</v>
      </c>
      <c r="G363" s="14">
        <v>1</v>
      </c>
      <c r="H363" s="4">
        <v>360</v>
      </c>
      <c r="I363" s="1">
        <v>360</v>
      </c>
      <c r="J363" s="30">
        <v>0</v>
      </c>
      <c r="K363" s="67">
        <v>6.2258383259177201E-2</v>
      </c>
      <c r="L363" s="26"/>
    </row>
    <row r="364" spans="2:15" x14ac:dyDescent="0.35">
      <c r="B364" s="71">
        <v>363</v>
      </c>
      <c r="C364" s="24" t="s">
        <v>398</v>
      </c>
      <c r="D364" s="1">
        <v>100</v>
      </c>
      <c r="E364" s="1">
        <v>5</v>
      </c>
      <c r="F364" s="1">
        <v>10</v>
      </c>
      <c r="G364" s="14">
        <v>1</v>
      </c>
      <c r="H364" s="4">
        <v>352</v>
      </c>
      <c r="I364" s="1">
        <v>352</v>
      </c>
      <c r="J364" s="30">
        <v>0</v>
      </c>
      <c r="K364" s="67">
        <v>5.3787365555763203E-2</v>
      </c>
      <c r="L364" s="26"/>
    </row>
    <row r="365" spans="2:15" x14ac:dyDescent="0.35">
      <c r="B365" s="71">
        <v>364</v>
      </c>
      <c r="C365" s="24" t="s">
        <v>399</v>
      </c>
      <c r="D365" s="1">
        <v>100</v>
      </c>
      <c r="E365" s="1">
        <v>5</v>
      </c>
      <c r="F365" s="1">
        <v>10</v>
      </c>
      <c r="G365" s="14">
        <v>1</v>
      </c>
      <c r="H365" s="4">
        <v>332</v>
      </c>
      <c r="I365" s="1">
        <v>332</v>
      </c>
      <c r="J365" s="30">
        <v>0</v>
      </c>
      <c r="K365" s="67">
        <v>4.7672387212514801E-2</v>
      </c>
      <c r="L365" s="26"/>
    </row>
    <row r="366" spans="2:15" x14ac:dyDescent="0.35">
      <c r="B366" s="71">
        <v>365</v>
      </c>
      <c r="C366" s="24" t="s">
        <v>400</v>
      </c>
      <c r="D366" s="1">
        <v>100</v>
      </c>
      <c r="E366" s="1">
        <v>5</v>
      </c>
      <c r="F366" s="1">
        <v>10</v>
      </c>
      <c r="G366" s="14">
        <v>1</v>
      </c>
      <c r="H366" s="4">
        <v>386</v>
      </c>
      <c r="I366" s="1">
        <v>386</v>
      </c>
      <c r="J366" s="30">
        <v>0</v>
      </c>
      <c r="K366" s="67">
        <v>6.7519264295697198E-2</v>
      </c>
      <c r="L366" s="26"/>
    </row>
    <row r="367" spans="2:15" x14ac:dyDescent="0.35">
      <c r="B367" s="71">
        <v>366</v>
      </c>
      <c r="C367" s="24" t="s">
        <v>401</v>
      </c>
      <c r="D367" s="1">
        <v>100</v>
      </c>
      <c r="E367" s="1">
        <v>5</v>
      </c>
      <c r="F367" s="1">
        <v>10</v>
      </c>
      <c r="G367" s="14">
        <v>1</v>
      </c>
      <c r="H367" s="4">
        <v>370</v>
      </c>
      <c r="I367" s="1">
        <v>370</v>
      </c>
      <c r="J367" s="30">
        <v>0</v>
      </c>
      <c r="K367" s="67">
        <v>7.0553515106439493E-2</v>
      </c>
      <c r="L367" s="26"/>
    </row>
    <row r="368" spans="2:15" x14ac:dyDescent="0.35">
      <c r="B368" s="71">
        <v>367</v>
      </c>
      <c r="C368" s="24" t="s">
        <v>402</v>
      </c>
      <c r="D368" s="1">
        <v>100</v>
      </c>
      <c r="E368" s="1">
        <v>5</v>
      </c>
      <c r="F368" s="1">
        <v>10</v>
      </c>
      <c r="G368" s="14">
        <v>1</v>
      </c>
      <c r="H368" s="4">
        <v>340</v>
      </c>
      <c r="I368" s="1">
        <v>340</v>
      </c>
      <c r="J368" s="30">
        <v>0</v>
      </c>
      <c r="K368" s="67">
        <v>7.5608368963003103E-2</v>
      </c>
      <c r="L368" s="26"/>
    </row>
    <row r="369" spans="2:12" x14ac:dyDescent="0.35">
      <c r="B369" s="71">
        <v>368</v>
      </c>
      <c r="C369" s="24" t="s">
        <v>403</v>
      </c>
      <c r="D369" s="1">
        <v>100</v>
      </c>
      <c r="E369" s="1">
        <v>5</v>
      </c>
      <c r="F369" s="1">
        <v>10</v>
      </c>
      <c r="G369" s="14">
        <v>1</v>
      </c>
      <c r="H369" s="4">
        <v>352</v>
      </c>
      <c r="I369" s="1">
        <v>352</v>
      </c>
      <c r="J369" s="30">
        <v>0</v>
      </c>
      <c r="K369" s="67">
        <v>5.2434254437684999E-2</v>
      </c>
      <c r="L369" s="26"/>
    </row>
    <row r="370" spans="2:12" x14ac:dyDescent="0.35">
      <c r="B370" s="71">
        <v>369</v>
      </c>
      <c r="C370" s="24" t="s">
        <v>404</v>
      </c>
      <c r="D370" s="1">
        <v>100</v>
      </c>
      <c r="E370" s="1">
        <v>5</v>
      </c>
      <c r="F370" s="1">
        <v>10</v>
      </c>
      <c r="G370" s="14">
        <v>1</v>
      </c>
      <c r="H370" s="4">
        <v>378</v>
      </c>
      <c r="I370" s="1">
        <v>378</v>
      </c>
      <c r="J370" s="30">
        <v>0</v>
      </c>
      <c r="K370" s="67">
        <v>0.20330093801021501</v>
      </c>
      <c r="L370" s="26"/>
    </row>
    <row r="371" spans="2:12" x14ac:dyDescent="0.35">
      <c r="B371" s="71">
        <v>370</v>
      </c>
      <c r="C371" s="24" t="s">
        <v>405</v>
      </c>
      <c r="D371" s="1">
        <v>100</v>
      </c>
      <c r="E371" s="1">
        <v>5</v>
      </c>
      <c r="F371" s="1">
        <v>10</v>
      </c>
      <c r="G371" s="14">
        <v>1</v>
      </c>
      <c r="H371" s="4">
        <v>356</v>
      </c>
      <c r="I371" s="1">
        <v>356</v>
      </c>
      <c r="J371" s="30">
        <v>0</v>
      </c>
      <c r="K371" s="67">
        <v>6.9296164438128402E-2</v>
      </c>
      <c r="L371" s="26"/>
    </row>
    <row r="372" spans="2:12" x14ac:dyDescent="0.35">
      <c r="B372" s="71">
        <v>371</v>
      </c>
      <c r="C372" s="24" t="s">
        <v>406</v>
      </c>
      <c r="D372" s="1">
        <v>100</v>
      </c>
      <c r="E372" s="1">
        <v>5</v>
      </c>
      <c r="F372" s="1">
        <v>10</v>
      </c>
      <c r="G372" s="14">
        <v>2</v>
      </c>
      <c r="H372" s="4">
        <v>518</v>
      </c>
      <c r="I372" s="1">
        <v>518</v>
      </c>
      <c r="J372" s="30">
        <v>0</v>
      </c>
      <c r="K372" s="67">
        <v>0.19451780058443499</v>
      </c>
      <c r="L372" s="26"/>
    </row>
    <row r="373" spans="2:12" x14ac:dyDescent="0.35">
      <c r="B373" s="71">
        <v>372</v>
      </c>
      <c r="C373" s="24" t="s">
        <v>407</v>
      </c>
      <c r="D373" s="1">
        <v>100</v>
      </c>
      <c r="E373" s="1">
        <v>5</v>
      </c>
      <c r="F373" s="1">
        <v>10</v>
      </c>
      <c r="G373" s="14">
        <v>2</v>
      </c>
      <c r="H373" s="4">
        <v>494</v>
      </c>
      <c r="I373" s="1">
        <v>494</v>
      </c>
      <c r="J373" s="30">
        <v>0</v>
      </c>
      <c r="K373" s="67">
        <v>0.208509245887398</v>
      </c>
      <c r="L373" s="26"/>
    </row>
    <row r="374" spans="2:12" x14ac:dyDescent="0.35">
      <c r="B374" s="71">
        <v>373</v>
      </c>
      <c r="C374" s="24" t="s">
        <v>408</v>
      </c>
      <c r="D374" s="1">
        <v>100</v>
      </c>
      <c r="E374" s="1">
        <v>5</v>
      </c>
      <c r="F374" s="1">
        <v>10</v>
      </c>
      <c r="G374" s="14">
        <v>2</v>
      </c>
      <c r="H374" s="4">
        <v>493</v>
      </c>
      <c r="I374" s="1">
        <v>493</v>
      </c>
      <c r="J374" s="30">
        <v>0</v>
      </c>
      <c r="K374" s="67">
        <v>0.231253931298851</v>
      </c>
      <c r="L374" s="26"/>
    </row>
    <row r="375" spans="2:12" x14ac:dyDescent="0.35">
      <c r="B375" s="71">
        <v>374</v>
      </c>
      <c r="C375" s="24" t="s">
        <v>409</v>
      </c>
      <c r="D375" s="1">
        <v>100</v>
      </c>
      <c r="E375" s="1">
        <v>5</v>
      </c>
      <c r="F375" s="1">
        <v>10</v>
      </c>
      <c r="G375" s="14">
        <v>2</v>
      </c>
      <c r="H375" s="4">
        <v>458</v>
      </c>
      <c r="I375" s="1">
        <v>458</v>
      </c>
      <c r="J375" s="30">
        <v>0</v>
      </c>
      <c r="K375" s="67">
        <v>0.78386011160910096</v>
      </c>
      <c r="L375" s="26"/>
    </row>
    <row r="376" spans="2:12" x14ac:dyDescent="0.35">
      <c r="B376" s="71">
        <v>375</v>
      </c>
      <c r="C376" s="24" t="s">
        <v>410</v>
      </c>
      <c r="D376" s="1">
        <v>100</v>
      </c>
      <c r="E376" s="1">
        <v>5</v>
      </c>
      <c r="F376" s="1">
        <v>10</v>
      </c>
      <c r="G376" s="14">
        <v>2</v>
      </c>
      <c r="H376" s="4">
        <v>473</v>
      </c>
      <c r="I376" s="1">
        <v>473</v>
      </c>
      <c r="J376" s="30">
        <v>0</v>
      </c>
      <c r="K376" s="67">
        <v>0.36585680209100202</v>
      </c>
      <c r="L376" s="26"/>
    </row>
    <row r="377" spans="2:12" x14ac:dyDescent="0.35">
      <c r="B377" s="71">
        <v>376</v>
      </c>
      <c r="C377" s="24" t="s">
        <v>411</v>
      </c>
      <c r="D377" s="1">
        <v>100</v>
      </c>
      <c r="E377" s="1">
        <v>5</v>
      </c>
      <c r="F377" s="1">
        <v>10</v>
      </c>
      <c r="G377" s="14">
        <v>2</v>
      </c>
      <c r="H377" s="4">
        <v>517</v>
      </c>
      <c r="I377" s="1">
        <v>517</v>
      </c>
      <c r="J377" s="30">
        <v>0</v>
      </c>
      <c r="K377" s="67">
        <v>0.67809450812637795</v>
      </c>
      <c r="L377" s="26"/>
    </row>
    <row r="378" spans="2:12" x14ac:dyDescent="0.35">
      <c r="B378" s="71">
        <v>377</v>
      </c>
      <c r="C378" s="24" t="s">
        <v>412</v>
      </c>
      <c r="D378" s="1">
        <v>100</v>
      </c>
      <c r="E378" s="1">
        <v>5</v>
      </c>
      <c r="F378" s="1">
        <v>10</v>
      </c>
      <c r="G378" s="14">
        <v>2</v>
      </c>
      <c r="H378" s="4">
        <v>487</v>
      </c>
      <c r="I378" s="1">
        <v>487</v>
      </c>
      <c r="J378" s="30">
        <v>0</v>
      </c>
      <c r="K378" s="67">
        <v>0.16878007911145601</v>
      </c>
      <c r="L378" s="26"/>
    </row>
    <row r="379" spans="2:12" x14ac:dyDescent="0.35">
      <c r="B379" s="71">
        <v>378</v>
      </c>
      <c r="C379" s="24" t="s">
        <v>413</v>
      </c>
      <c r="D379" s="1">
        <v>100</v>
      </c>
      <c r="E379" s="1">
        <v>5</v>
      </c>
      <c r="F379" s="1">
        <v>10</v>
      </c>
      <c r="G379" s="14">
        <v>2</v>
      </c>
      <c r="H379" s="4">
        <v>507</v>
      </c>
      <c r="I379" s="1">
        <v>507</v>
      </c>
      <c r="J379" s="30">
        <v>0</v>
      </c>
      <c r="K379" s="67">
        <v>0.59366132318973497</v>
      </c>
      <c r="L379" s="26"/>
    </row>
    <row r="380" spans="2:12" x14ac:dyDescent="0.35">
      <c r="B380" s="71">
        <v>379</v>
      </c>
      <c r="C380" s="24" t="s">
        <v>414</v>
      </c>
      <c r="D380" s="1">
        <v>100</v>
      </c>
      <c r="E380" s="1">
        <v>5</v>
      </c>
      <c r="F380" s="1">
        <v>10</v>
      </c>
      <c r="G380" s="14">
        <v>2</v>
      </c>
      <c r="H380" s="4">
        <v>491</v>
      </c>
      <c r="I380" s="1">
        <v>491</v>
      </c>
      <c r="J380" s="30">
        <v>0</v>
      </c>
      <c r="K380" s="67">
        <v>0.14836693555116601</v>
      </c>
      <c r="L380" s="26"/>
    </row>
    <row r="381" spans="2:12" x14ac:dyDescent="0.35">
      <c r="B381" s="71">
        <v>380</v>
      </c>
      <c r="C381" s="24" t="s">
        <v>415</v>
      </c>
      <c r="D381" s="1">
        <v>100</v>
      </c>
      <c r="E381" s="1">
        <v>5</v>
      </c>
      <c r="F381" s="1">
        <v>10</v>
      </c>
      <c r="G381" s="14">
        <v>2</v>
      </c>
      <c r="H381" s="4">
        <v>520</v>
      </c>
      <c r="I381" s="1">
        <v>520</v>
      </c>
      <c r="J381" s="30">
        <v>0</v>
      </c>
      <c r="K381" s="67">
        <v>0.28569565713405598</v>
      </c>
      <c r="L381" s="26"/>
    </row>
    <row r="382" spans="2:12" x14ac:dyDescent="0.35">
      <c r="B382" s="71">
        <v>381</v>
      </c>
      <c r="C382" s="24" t="s">
        <v>416</v>
      </c>
      <c r="D382" s="1">
        <v>100</v>
      </c>
      <c r="E382" s="1">
        <v>5</v>
      </c>
      <c r="F382" s="1">
        <v>10</v>
      </c>
      <c r="G382" s="14">
        <v>4</v>
      </c>
      <c r="H382" s="4">
        <v>770</v>
      </c>
      <c r="I382" s="1">
        <v>770</v>
      </c>
      <c r="J382" s="30">
        <v>0</v>
      </c>
      <c r="K382" s="67">
        <v>7.0140058174729306E-2</v>
      </c>
      <c r="L382" s="26"/>
    </row>
    <row r="383" spans="2:12" x14ac:dyDescent="0.35">
      <c r="B383" s="71">
        <v>382</v>
      </c>
      <c r="C383" s="24" t="s">
        <v>417</v>
      </c>
      <c r="D383" s="1">
        <v>100</v>
      </c>
      <c r="E383" s="1">
        <v>5</v>
      </c>
      <c r="F383" s="1">
        <v>10</v>
      </c>
      <c r="G383" s="14">
        <v>4</v>
      </c>
      <c r="H383" s="4">
        <v>770</v>
      </c>
      <c r="I383" s="1">
        <v>770</v>
      </c>
      <c r="J383" s="30">
        <v>0</v>
      </c>
      <c r="K383" s="67">
        <v>0.12914806231856299</v>
      </c>
      <c r="L383" s="26"/>
    </row>
    <row r="384" spans="2:12" x14ac:dyDescent="0.35">
      <c r="B384" s="71">
        <v>383</v>
      </c>
      <c r="C384" s="24" t="s">
        <v>418</v>
      </c>
      <c r="D384" s="1">
        <v>100</v>
      </c>
      <c r="E384" s="1">
        <v>5</v>
      </c>
      <c r="F384" s="1">
        <v>10</v>
      </c>
      <c r="G384" s="14">
        <v>4</v>
      </c>
      <c r="H384" s="4">
        <v>793</v>
      </c>
      <c r="I384" s="1">
        <v>793</v>
      </c>
      <c r="J384" s="30">
        <v>0</v>
      </c>
      <c r="K384" s="67">
        <v>0.30967871099710398</v>
      </c>
      <c r="L384" s="26"/>
    </row>
    <row r="385" spans="2:12" x14ac:dyDescent="0.35">
      <c r="B385" s="71">
        <v>384</v>
      </c>
      <c r="C385" s="24" t="s">
        <v>419</v>
      </c>
      <c r="D385" s="1">
        <v>100</v>
      </c>
      <c r="E385" s="1">
        <v>5</v>
      </c>
      <c r="F385" s="1">
        <v>10</v>
      </c>
      <c r="G385" s="14">
        <v>4</v>
      </c>
      <c r="H385" s="4">
        <v>722</v>
      </c>
      <c r="I385" s="1">
        <v>722</v>
      </c>
      <c r="J385" s="30">
        <v>0</v>
      </c>
      <c r="K385" s="67">
        <v>0.31523359566926901</v>
      </c>
      <c r="L385" s="26"/>
    </row>
    <row r="386" spans="2:12" x14ac:dyDescent="0.35">
      <c r="B386" s="71">
        <v>385</v>
      </c>
      <c r="C386" s="24" t="s">
        <v>420</v>
      </c>
      <c r="D386" s="1">
        <v>100</v>
      </c>
      <c r="E386" s="1">
        <v>5</v>
      </c>
      <c r="F386" s="1">
        <v>10</v>
      </c>
      <c r="G386" s="14">
        <v>4</v>
      </c>
      <c r="H386" s="4">
        <v>797</v>
      </c>
      <c r="I386" s="1">
        <v>797</v>
      </c>
      <c r="J386" s="30">
        <v>0</v>
      </c>
      <c r="K386" s="67">
        <v>0.181098802015185</v>
      </c>
      <c r="L386" s="26"/>
    </row>
    <row r="387" spans="2:12" x14ac:dyDescent="0.35">
      <c r="B387" s="71">
        <v>386</v>
      </c>
      <c r="C387" s="24" t="s">
        <v>421</v>
      </c>
      <c r="D387" s="1">
        <v>100</v>
      </c>
      <c r="E387" s="1">
        <v>5</v>
      </c>
      <c r="F387" s="1">
        <v>10</v>
      </c>
      <c r="G387" s="14">
        <v>4</v>
      </c>
      <c r="H387" s="4">
        <v>757</v>
      </c>
      <c r="I387" s="1">
        <v>757</v>
      </c>
      <c r="J387" s="30">
        <v>0</v>
      </c>
      <c r="K387" s="67">
        <v>0.33077755197882602</v>
      </c>
      <c r="L387" s="26"/>
    </row>
    <row r="388" spans="2:12" x14ac:dyDescent="0.35">
      <c r="B388" s="71">
        <v>387</v>
      </c>
      <c r="C388" s="24" t="s">
        <v>422</v>
      </c>
      <c r="D388" s="1">
        <v>100</v>
      </c>
      <c r="E388" s="1">
        <v>5</v>
      </c>
      <c r="F388" s="1">
        <v>10</v>
      </c>
      <c r="G388" s="14">
        <v>4</v>
      </c>
      <c r="H388" s="4">
        <v>703</v>
      </c>
      <c r="I388" s="1">
        <v>703</v>
      </c>
      <c r="J388" s="30">
        <v>0</v>
      </c>
      <c r="K388" s="67">
        <v>0.23773194104432999</v>
      </c>
      <c r="L388" s="26"/>
    </row>
    <row r="389" spans="2:12" x14ac:dyDescent="0.35">
      <c r="B389" s="71">
        <v>388</v>
      </c>
      <c r="C389" s="24" t="s">
        <v>423</v>
      </c>
      <c r="D389" s="1">
        <v>100</v>
      </c>
      <c r="E389" s="1">
        <v>5</v>
      </c>
      <c r="F389" s="1">
        <v>10</v>
      </c>
      <c r="G389" s="14">
        <v>4</v>
      </c>
      <c r="H389" s="4">
        <v>795</v>
      </c>
      <c r="I389" s="1">
        <v>795</v>
      </c>
      <c r="J389" s="30">
        <v>0</v>
      </c>
      <c r="K389" s="67">
        <v>0.239106275141239</v>
      </c>
      <c r="L389" s="26"/>
    </row>
    <row r="390" spans="2:12" x14ac:dyDescent="0.35">
      <c r="B390" s="71">
        <v>389</v>
      </c>
      <c r="C390" s="24" t="s">
        <v>424</v>
      </c>
      <c r="D390" s="1">
        <v>100</v>
      </c>
      <c r="E390" s="1">
        <v>5</v>
      </c>
      <c r="F390" s="1">
        <v>10</v>
      </c>
      <c r="G390" s="14">
        <v>4</v>
      </c>
      <c r="H390" s="4">
        <v>803</v>
      </c>
      <c r="I390" s="1">
        <v>803</v>
      </c>
      <c r="J390" s="30">
        <v>0</v>
      </c>
      <c r="K390" s="67">
        <v>0.22280043177306599</v>
      </c>
      <c r="L390" s="26"/>
    </row>
    <row r="391" spans="2:12" x14ac:dyDescent="0.35">
      <c r="B391" s="71">
        <v>390</v>
      </c>
      <c r="C391" s="24" t="s">
        <v>425</v>
      </c>
      <c r="D391" s="1">
        <v>100</v>
      </c>
      <c r="E391" s="1">
        <v>5</v>
      </c>
      <c r="F391" s="1">
        <v>10</v>
      </c>
      <c r="G391" s="14">
        <v>4</v>
      </c>
      <c r="H391" s="4">
        <v>760</v>
      </c>
      <c r="I391" s="1">
        <v>760</v>
      </c>
      <c r="J391" s="30">
        <v>0</v>
      </c>
      <c r="K391" s="67">
        <v>0.22747175581753201</v>
      </c>
      <c r="L391" s="26"/>
    </row>
    <row r="392" spans="2:12" x14ac:dyDescent="0.35">
      <c r="B392" s="71">
        <v>391</v>
      </c>
      <c r="C392" s="24" t="s">
        <v>426</v>
      </c>
      <c r="D392" s="1">
        <v>100</v>
      </c>
      <c r="E392" s="1">
        <v>5</v>
      </c>
      <c r="F392" s="1">
        <v>20</v>
      </c>
      <c r="G392" s="14">
        <v>1</v>
      </c>
      <c r="H392" s="4">
        <v>591</v>
      </c>
      <c r="I392" s="1">
        <v>591</v>
      </c>
      <c r="J392" s="30">
        <v>0</v>
      </c>
      <c r="K392" s="67">
        <v>7.6202640309929806E-2</v>
      </c>
      <c r="L392" s="26"/>
    </row>
    <row r="393" spans="2:12" x14ac:dyDescent="0.35">
      <c r="B393" s="71">
        <v>392</v>
      </c>
      <c r="C393" s="24" t="s">
        <v>427</v>
      </c>
      <c r="D393" s="1">
        <v>100</v>
      </c>
      <c r="E393" s="1">
        <v>5</v>
      </c>
      <c r="F393" s="1">
        <v>20</v>
      </c>
      <c r="G393" s="14">
        <v>1</v>
      </c>
      <c r="H393" s="4">
        <v>641</v>
      </c>
      <c r="I393" s="1">
        <v>641</v>
      </c>
      <c r="J393" s="30">
        <v>0</v>
      </c>
      <c r="K393" s="67">
        <v>5.8172756806015899E-2</v>
      </c>
      <c r="L393" s="26"/>
    </row>
    <row r="394" spans="2:12" x14ac:dyDescent="0.35">
      <c r="B394" s="71">
        <v>393</v>
      </c>
      <c r="C394" s="24" t="s">
        <v>428</v>
      </c>
      <c r="D394" s="1">
        <v>100</v>
      </c>
      <c r="E394" s="1">
        <v>5</v>
      </c>
      <c r="F394" s="1">
        <v>20</v>
      </c>
      <c r="G394" s="14">
        <v>1</v>
      </c>
      <c r="H394" s="4">
        <v>678</v>
      </c>
      <c r="I394" s="1">
        <v>678</v>
      </c>
      <c r="J394" s="30">
        <v>0</v>
      </c>
      <c r="K394" s="67">
        <v>9.0652570128440801E-2</v>
      </c>
      <c r="L394" s="26"/>
    </row>
    <row r="395" spans="2:12" x14ac:dyDescent="0.35">
      <c r="B395" s="71">
        <v>394</v>
      </c>
      <c r="C395" s="24" t="s">
        <v>429</v>
      </c>
      <c r="D395" s="1">
        <v>100</v>
      </c>
      <c r="E395" s="1">
        <v>5</v>
      </c>
      <c r="F395" s="1">
        <v>20</v>
      </c>
      <c r="G395" s="14">
        <v>1</v>
      </c>
      <c r="H395" s="4">
        <v>685</v>
      </c>
      <c r="I395" s="1">
        <v>685</v>
      </c>
      <c r="J395" s="30">
        <v>0</v>
      </c>
      <c r="K395" s="67">
        <v>7.2938807308673803E-2</v>
      </c>
      <c r="L395" s="26"/>
    </row>
    <row r="396" spans="2:12" x14ac:dyDescent="0.35">
      <c r="B396" s="71">
        <v>395</v>
      </c>
      <c r="C396" s="24" t="s">
        <v>430</v>
      </c>
      <c r="D396" s="1">
        <v>100</v>
      </c>
      <c r="E396" s="1">
        <v>5</v>
      </c>
      <c r="F396" s="1">
        <v>20</v>
      </c>
      <c r="G396" s="14">
        <v>1</v>
      </c>
      <c r="H396" s="4">
        <v>625</v>
      </c>
      <c r="I396" s="1">
        <v>625</v>
      </c>
      <c r="J396" s="30">
        <v>0</v>
      </c>
      <c r="K396" s="67">
        <v>1.8230784684419601E-2</v>
      </c>
      <c r="L396" s="26"/>
    </row>
    <row r="397" spans="2:12" x14ac:dyDescent="0.35">
      <c r="B397" s="71">
        <v>396</v>
      </c>
      <c r="C397" s="24" t="s">
        <v>431</v>
      </c>
      <c r="D397" s="1">
        <v>100</v>
      </c>
      <c r="E397" s="1">
        <v>5</v>
      </c>
      <c r="F397" s="1">
        <v>20</v>
      </c>
      <c r="G397" s="14">
        <v>1</v>
      </c>
      <c r="H397" s="4">
        <v>655.99999999999898</v>
      </c>
      <c r="I397" s="1">
        <v>655.99999999999898</v>
      </c>
      <c r="J397" s="30">
        <v>0</v>
      </c>
      <c r="K397" s="67">
        <v>0.16601860895752901</v>
      </c>
      <c r="L397" s="26"/>
    </row>
    <row r="398" spans="2:12" x14ac:dyDescent="0.35">
      <c r="B398" s="71">
        <v>397</v>
      </c>
      <c r="C398" s="24" t="s">
        <v>432</v>
      </c>
      <c r="D398" s="1">
        <v>100</v>
      </c>
      <c r="E398" s="1">
        <v>5</v>
      </c>
      <c r="F398" s="1">
        <v>20</v>
      </c>
      <c r="G398" s="14">
        <v>1</v>
      </c>
      <c r="H398" s="4">
        <v>633</v>
      </c>
      <c r="I398" s="1">
        <v>633</v>
      </c>
      <c r="J398" s="30">
        <v>0</v>
      </c>
      <c r="K398" s="67">
        <v>5.5185843259096097E-2</v>
      </c>
      <c r="L398" s="26"/>
    </row>
    <row r="399" spans="2:12" x14ac:dyDescent="0.35">
      <c r="B399" s="71">
        <v>398</v>
      </c>
      <c r="C399" s="24" t="s">
        <v>433</v>
      </c>
      <c r="D399" s="1">
        <v>100</v>
      </c>
      <c r="E399" s="1">
        <v>5</v>
      </c>
      <c r="F399" s="1">
        <v>20</v>
      </c>
      <c r="G399" s="14">
        <v>1</v>
      </c>
      <c r="H399" s="4">
        <v>571</v>
      </c>
      <c r="I399" s="1">
        <v>571</v>
      </c>
      <c r="J399" s="30">
        <v>0</v>
      </c>
      <c r="K399" s="67">
        <v>5.37002123892307E-2</v>
      </c>
      <c r="L399" s="26"/>
    </row>
    <row r="400" spans="2:12" x14ac:dyDescent="0.35">
      <c r="B400" s="71">
        <v>399</v>
      </c>
      <c r="C400" s="24" t="s">
        <v>434</v>
      </c>
      <c r="D400" s="1">
        <v>100</v>
      </c>
      <c r="E400" s="1">
        <v>5</v>
      </c>
      <c r="F400" s="1">
        <v>20</v>
      </c>
      <c r="G400" s="14">
        <v>1</v>
      </c>
      <c r="H400" s="4">
        <v>617</v>
      </c>
      <c r="I400" s="1">
        <v>617</v>
      </c>
      <c r="J400" s="30">
        <v>0</v>
      </c>
      <c r="K400" s="67">
        <v>6.1880335211753797E-2</v>
      </c>
      <c r="L400" s="26"/>
    </row>
    <row r="401" spans="2:12" x14ac:dyDescent="0.35">
      <c r="B401" s="71">
        <v>400</v>
      </c>
      <c r="C401" s="24" t="s">
        <v>435</v>
      </c>
      <c r="D401" s="1">
        <v>100</v>
      </c>
      <c r="E401" s="1">
        <v>5</v>
      </c>
      <c r="F401" s="1">
        <v>20</v>
      </c>
      <c r="G401" s="14">
        <v>1</v>
      </c>
      <c r="H401" s="4">
        <v>647</v>
      </c>
      <c r="I401" s="1">
        <v>647</v>
      </c>
      <c r="J401" s="30">
        <v>0</v>
      </c>
      <c r="K401" s="67">
        <v>5.5637108162045402E-2</v>
      </c>
      <c r="L401" s="26"/>
    </row>
    <row r="402" spans="2:12" x14ac:dyDescent="0.35">
      <c r="B402" s="71">
        <v>401</v>
      </c>
      <c r="C402" s="24" t="s">
        <v>436</v>
      </c>
      <c r="D402" s="1">
        <v>100</v>
      </c>
      <c r="E402" s="1">
        <v>5</v>
      </c>
      <c r="F402" s="1">
        <v>20</v>
      </c>
      <c r="G402" s="14">
        <v>2</v>
      </c>
      <c r="H402" s="4">
        <v>736</v>
      </c>
      <c r="I402" s="1">
        <v>736</v>
      </c>
      <c r="J402" s="30">
        <v>0</v>
      </c>
      <c r="K402" s="67">
        <v>0.36111759580671698</v>
      </c>
      <c r="L402" s="26"/>
    </row>
    <row r="403" spans="2:12" x14ac:dyDescent="0.35">
      <c r="B403" s="71">
        <v>402</v>
      </c>
      <c r="C403" s="24" t="s">
        <v>437</v>
      </c>
      <c r="D403" s="1">
        <v>100</v>
      </c>
      <c r="E403" s="1">
        <v>5</v>
      </c>
      <c r="F403" s="1">
        <v>20</v>
      </c>
      <c r="G403" s="14">
        <v>2</v>
      </c>
      <c r="H403" s="4">
        <v>801</v>
      </c>
      <c r="I403" s="1">
        <v>801</v>
      </c>
      <c r="J403" s="30">
        <v>0</v>
      </c>
      <c r="K403" s="67">
        <v>0.20850075036287299</v>
      </c>
      <c r="L403" s="26"/>
    </row>
    <row r="404" spans="2:12" x14ac:dyDescent="0.35">
      <c r="B404" s="71">
        <v>403</v>
      </c>
      <c r="C404" s="24" t="s">
        <v>438</v>
      </c>
      <c r="D404" s="1">
        <v>100</v>
      </c>
      <c r="E404" s="1">
        <v>5</v>
      </c>
      <c r="F404" s="1">
        <v>20</v>
      </c>
      <c r="G404" s="14">
        <v>2</v>
      </c>
      <c r="H404" s="4">
        <v>820</v>
      </c>
      <c r="I404" s="1">
        <v>820</v>
      </c>
      <c r="J404" s="30">
        <v>0</v>
      </c>
      <c r="K404" s="67">
        <v>0.226919241249561</v>
      </c>
      <c r="L404" s="26"/>
    </row>
    <row r="405" spans="2:12" x14ac:dyDescent="0.35">
      <c r="B405" s="71">
        <v>404</v>
      </c>
      <c r="C405" s="24" t="s">
        <v>439</v>
      </c>
      <c r="D405" s="1">
        <v>100</v>
      </c>
      <c r="E405" s="1">
        <v>5</v>
      </c>
      <c r="F405" s="1">
        <v>20</v>
      </c>
      <c r="G405" s="14">
        <v>2</v>
      </c>
      <c r="H405" s="4">
        <v>814</v>
      </c>
      <c r="I405" s="1">
        <v>814</v>
      </c>
      <c r="J405" s="30">
        <v>0</v>
      </c>
      <c r="K405" s="67">
        <v>0.21973542869091001</v>
      </c>
      <c r="L405" s="26"/>
    </row>
    <row r="406" spans="2:12" x14ac:dyDescent="0.35">
      <c r="B406" s="71">
        <v>405</v>
      </c>
      <c r="C406" s="24" t="s">
        <v>440</v>
      </c>
      <c r="D406" s="1">
        <v>100</v>
      </c>
      <c r="E406" s="1">
        <v>5</v>
      </c>
      <c r="F406" s="1">
        <v>20</v>
      </c>
      <c r="G406" s="14">
        <v>2</v>
      </c>
      <c r="H406" s="4">
        <v>750</v>
      </c>
      <c r="I406" s="1">
        <v>750</v>
      </c>
      <c r="J406" s="30">
        <v>0</v>
      </c>
      <c r="K406" s="67">
        <v>0.207155842334032</v>
      </c>
      <c r="L406" s="26"/>
    </row>
    <row r="407" spans="2:12" x14ac:dyDescent="0.35">
      <c r="B407" s="71">
        <v>406</v>
      </c>
      <c r="C407" s="24" t="s">
        <v>441</v>
      </c>
      <c r="D407" s="1">
        <v>100</v>
      </c>
      <c r="E407" s="1">
        <v>5</v>
      </c>
      <c r="F407" s="1">
        <v>20</v>
      </c>
      <c r="G407" s="14">
        <v>2</v>
      </c>
      <c r="H407" s="4">
        <v>756</v>
      </c>
      <c r="I407" s="1">
        <v>756</v>
      </c>
      <c r="J407" s="30">
        <v>0</v>
      </c>
      <c r="K407" s="67">
        <v>0.244619395583868</v>
      </c>
      <c r="L407" s="26"/>
    </row>
    <row r="408" spans="2:12" x14ac:dyDescent="0.35">
      <c r="B408" s="71">
        <v>407</v>
      </c>
      <c r="C408" s="24" t="s">
        <v>442</v>
      </c>
      <c r="D408" s="1">
        <v>100</v>
      </c>
      <c r="E408" s="1">
        <v>5</v>
      </c>
      <c r="F408" s="1">
        <v>20</v>
      </c>
      <c r="G408" s="14">
        <v>2</v>
      </c>
      <c r="H408" s="4">
        <v>708</v>
      </c>
      <c r="I408" s="1">
        <v>708</v>
      </c>
      <c r="J408" s="30">
        <v>0</v>
      </c>
      <c r="K408" s="67">
        <v>0.47492022812366402</v>
      </c>
      <c r="L408" s="26"/>
    </row>
    <row r="409" spans="2:12" x14ac:dyDescent="0.35">
      <c r="B409" s="71">
        <v>408</v>
      </c>
      <c r="C409" s="24" t="s">
        <v>443</v>
      </c>
      <c r="D409" s="1">
        <v>100</v>
      </c>
      <c r="E409" s="1">
        <v>5</v>
      </c>
      <c r="F409" s="1">
        <v>20</v>
      </c>
      <c r="G409" s="14">
        <v>2</v>
      </c>
      <c r="H409" s="4">
        <v>721</v>
      </c>
      <c r="I409" s="1">
        <v>721</v>
      </c>
      <c r="J409" s="30">
        <v>0</v>
      </c>
      <c r="K409" s="67">
        <v>0.32301043719053202</v>
      </c>
      <c r="L409" s="26"/>
    </row>
    <row r="410" spans="2:12" x14ac:dyDescent="0.35">
      <c r="B410" s="71">
        <v>409</v>
      </c>
      <c r="C410" s="24" t="s">
        <v>444</v>
      </c>
      <c r="D410" s="1">
        <v>100</v>
      </c>
      <c r="E410" s="1">
        <v>5</v>
      </c>
      <c r="F410" s="1">
        <v>20</v>
      </c>
      <c r="G410" s="14">
        <v>2</v>
      </c>
      <c r="H410" s="4">
        <v>756</v>
      </c>
      <c r="I410" s="1">
        <v>756</v>
      </c>
      <c r="J410" s="30">
        <v>0</v>
      </c>
      <c r="K410" s="67">
        <v>0.191998790949583</v>
      </c>
      <c r="L410" s="26"/>
    </row>
    <row r="411" spans="2:12" x14ac:dyDescent="0.35">
      <c r="B411" s="71">
        <v>410</v>
      </c>
      <c r="C411" s="24" t="s">
        <v>445</v>
      </c>
      <c r="D411" s="1">
        <v>100</v>
      </c>
      <c r="E411" s="1">
        <v>5</v>
      </c>
      <c r="F411" s="1">
        <v>20</v>
      </c>
      <c r="G411" s="14">
        <v>2</v>
      </c>
      <c r="H411" s="4">
        <v>775</v>
      </c>
      <c r="I411" s="1">
        <v>775</v>
      </c>
      <c r="J411" s="30">
        <v>0</v>
      </c>
      <c r="K411" s="67">
        <v>0.84749908559024301</v>
      </c>
      <c r="L411" s="26"/>
    </row>
    <row r="412" spans="2:12" x14ac:dyDescent="0.35">
      <c r="B412" s="71">
        <v>411</v>
      </c>
      <c r="C412" s="24" t="s">
        <v>446</v>
      </c>
      <c r="D412" s="1">
        <v>100</v>
      </c>
      <c r="E412" s="1">
        <v>5</v>
      </c>
      <c r="F412" s="1">
        <v>20</v>
      </c>
      <c r="G412" s="14">
        <v>4</v>
      </c>
      <c r="H412" s="4">
        <v>988</v>
      </c>
      <c r="I412" s="1">
        <v>988</v>
      </c>
      <c r="J412" s="30">
        <v>0</v>
      </c>
      <c r="K412" s="67">
        <v>0.348156252875924</v>
      </c>
      <c r="L412" s="26"/>
    </row>
    <row r="413" spans="2:12" x14ac:dyDescent="0.35">
      <c r="B413" s="71">
        <v>412</v>
      </c>
      <c r="C413" s="24" t="s">
        <v>447</v>
      </c>
      <c r="D413" s="1">
        <v>100</v>
      </c>
      <c r="E413" s="1">
        <v>5</v>
      </c>
      <c r="F413" s="1">
        <v>20</v>
      </c>
      <c r="G413" s="14">
        <v>4</v>
      </c>
      <c r="H413" s="4">
        <v>1077</v>
      </c>
      <c r="I413" s="1">
        <v>1077</v>
      </c>
      <c r="J413" s="30">
        <v>0</v>
      </c>
      <c r="K413" s="67">
        <v>0.37460086122155101</v>
      </c>
      <c r="L413" s="26"/>
    </row>
    <row r="414" spans="2:12" x14ac:dyDescent="0.35">
      <c r="B414" s="71">
        <v>413</v>
      </c>
      <c r="C414" s="24" t="s">
        <v>448</v>
      </c>
      <c r="D414" s="1">
        <v>100</v>
      </c>
      <c r="E414" s="1">
        <v>5</v>
      </c>
      <c r="F414" s="1">
        <v>20</v>
      </c>
      <c r="G414" s="14">
        <v>4</v>
      </c>
      <c r="H414" s="4">
        <v>1084</v>
      </c>
      <c r="I414" s="1">
        <v>1084</v>
      </c>
      <c r="J414" s="30">
        <v>0</v>
      </c>
      <c r="K414" s="67">
        <v>0.36196665652096199</v>
      </c>
      <c r="L414" s="26"/>
    </row>
    <row r="415" spans="2:12" x14ac:dyDescent="0.35">
      <c r="B415" s="71">
        <v>414</v>
      </c>
      <c r="C415" s="24" t="s">
        <v>449</v>
      </c>
      <c r="D415" s="1">
        <v>100</v>
      </c>
      <c r="E415" s="1">
        <v>5</v>
      </c>
      <c r="F415" s="1">
        <v>20</v>
      </c>
      <c r="G415" s="14">
        <v>4</v>
      </c>
      <c r="H415" s="4">
        <v>1054</v>
      </c>
      <c r="I415" s="1">
        <v>1054</v>
      </c>
      <c r="J415" s="30">
        <v>0</v>
      </c>
      <c r="K415" s="67">
        <v>7.7755428850650704E-2</v>
      </c>
      <c r="L415" s="26"/>
    </row>
    <row r="416" spans="2:12" x14ac:dyDescent="0.35">
      <c r="B416" s="71">
        <v>415</v>
      </c>
      <c r="C416" s="24" t="s">
        <v>450</v>
      </c>
      <c r="D416" s="1">
        <v>100</v>
      </c>
      <c r="E416" s="1">
        <v>5</v>
      </c>
      <c r="F416" s="1">
        <v>20</v>
      </c>
      <c r="G416" s="14">
        <v>4</v>
      </c>
      <c r="H416" s="4">
        <v>990</v>
      </c>
      <c r="I416" s="1">
        <v>990</v>
      </c>
      <c r="J416" s="30">
        <v>0</v>
      </c>
      <c r="K416" s="67">
        <v>0.23645379953086301</v>
      </c>
      <c r="L416" s="26"/>
    </row>
    <row r="417" spans="2:12" x14ac:dyDescent="0.35">
      <c r="B417" s="71">
        <v>416</v>
      </c>
      <c r="C417" s="24" t="s">
        <v>451</v>
      </c>
      <c r="D417" s="1">
        <v>100</v>
      </c>
      <c r="E417" s="1">
        <v>5</v>
      </c>
      <c r="F417" s="1">
        <v>20</v>
      </c>
      <c r="G417" s="14">
        <v>4</v>
      </c>
      <c r="H417" s="4">
        <v>1020</v>
      </c>
      <c r="I417" s="1">
        <v>1020</v>
      </c>
      <c r="J417" s="30">
        <v>0</v>
      </c>
      <c r="K417" s="67">
        <v>0.37655908428132501</v>
      </c>
      <c r="L417" s="26"/>
    </row>
    <row r="418" spans="2:12" x14ac:dyDescent="0.35">
      <c r="B418" s="71">
        <v>417</v>
      </c>
      <c r="C418" s="24" t="s">
        <v>452</v>
      </c>
      <c r="D418" s="1">
        <v>100</v>
      </c>
      <c r="E418" s="1">
        <v>5</v>
      </c>
      <c r="F418" s="1">
        <v>20</v>
      </c>
      <c r="G418" s="14">
        <v>4</v>
      </c>
      <c r="H418" s="4">
        <v>996</v>
      </c>
      <c r="I418" s="1">
        <v>996</v>
      </c>
      <c r="J418" s="30">
        <v>0</v>
      </c>
      <c r="K418" s="67">
        <v>0.313718240708112</v>
      </c>
      <c r="L418" s="26"/>
    </row>
    <row r="419" spans="2:12" x14ac:dyDescent="0.35">
      <c r="B419" s="71">
        <v>418</v>
      </c>
      <c r="C419" s="24" t="s">
        <v>453</v>
      </c>
      <c r="D419" s="1">
        <v>100</v>
      </c>
      <c r="E419" s="1">
        <v>5</v>
      </c>
      <c r="F419" s="1">
        <v>20</v>
      </c>
      <c r="G419" s="14">
        <v>4</v>
      </c>
      <c r="H419" s="4">
        <v>949</v>
      </c>
      <c r="I419" s="1">
        <v>949</v>
      </c>
      <c r="J419" s="30">
        <v>0</v>
      </c>
      <c r="K419" s="67">
        <v>0.42029174976050798</v>
      </c>
      <c r="L419" s="26"/>
    </row>
    <row r="420" spans="2:12" x14ac:dyDescent="0.35">
      <c r="B420" s="71">
        <v>419</v>
      </c>
      <c r="C420" s="24" t="s">
        <v>454</v>
      </c>
      <c r="D420" s="1">
        <v>100</v>
      </c>
      <c r="E420" s="1">
        <v>5</v>
      </c>
      <c r="F420" s="1">
        <v>20</v>
      </c>
      <c r="G420" s="14">
        <v>4</v>
      </c>
      <c r="H420" s="4">
        <v>1056</v>
      </c>
      <c r="I420" s="1">
        <v>1056</v>
      </c>
      <c r="J420" s="30">
        <v>0</v>
      </c>
      <c r="K420" s="67">
        <v>0.19116424024105</v>
      </c>
      <c r="L420" s="26"/>
    </row>
    <row r="421" spans="2:12" x14ac:dyDescent="0.35">
      <c r="B421" s="71">
        <v>420</v>
      </c>
      <c r="C421" s="24" t="s">
        <v>455</v>
      </c>
      <c r="D421" s="1">
        <v>100</v>
      </c>
      <c r="E421" s="1">
        <v>5</v>
      </c>
      <c r="F421" s="1">
        <v>20</v>
      </c>
      <c r="G421" s="14">
        <v>4</v>
      </c>
      <c r="H421" s="4">
        <v>1063</v>
      </c>
      <c r="I421" s="1">
        <v>1063</v>
      </c>
      <c r="J421" s="30">
        <v>0</v>
      </c>
      <c r="K421" s="67">
        <v>0.235959436744451</v>
      </c>
      <c r="L421" s="26"/>
    </row>
    <row r="422" spans="2:12" x14ac:dyDescent="0.35">
      <c r="B422" s="71">
        <v>421</v>
      </c>
      <c r="C422" s="24" t="s">
        <v>456</v>
      </c>
      <c r="D422" s="1">
        <v>100</v>
      </c>
      <c r="E422" s="1">
        <v>5</v>
      </c>
      <c r="F422" s="1">
        <v>30</v>
      </c>
      <c r="G422" s="14">
        <v>1</v>
      </c>
      <c r="H422" s="4">
        <v>945</v>
      </c>
      <c r="I422" s="1">
        <v>945</v>
      </c>
      <c r="J422" s="30">
        <v>0</v>
      </c>
      <c r="K422" s="67">
        <v>7.3397213593125302E-2</v>
      </c>
      <c r="L422" s="26"/>
    </row>
    <row r="423" spans="2:12" x14ac:dyDescent="0.35">
      <c r="B423" s="71">
        <v>422</v>
      </c>
      <c r="C423" s="24" t="s">
        <v>457</v>
      </c>
      <c r="D423" s="1">
        <v>100</v>
      </c>
      <c r="E423" s="1">
        <v>5</v>
      </c>
      <c r="F423" s="1">
        <v>30</v>
      </c>
      <c r="G423" s="14">
        <v>1</v>
      </c>
      <c r="H423" s="4">
        <v>906</v>
      </c>
      <c r="I423" s="1">
        <v>906</v>
      </c>
      <c r="J423" s="30">
        <v>0</v>
      </c>
      <c r="K423" s="67">
        <v>7.8925877809524494E-2</v>
      </c>
      <c r="L423" s="26"/>
    </row>
    <row r="424" spans="2:12" x14ac:dyDescent="0.35">
      <c r="B424" s="71">
        <v>423</v>
      </c>
      <c r="C424" s="24" t="s">
        <v>458</v>
      </c>
      <c r="D424" s="1">
        <v>100</v>
      </c>
      <c r="E424" s="1">
        <v>5</v>
      </c>
      <c r="F424" s="1">
        <v>30</v>
      </c>
      <c r="G424" s="14">
        <v>1</v>
      </c>
      <c r="H424" s="4">
        <v>825</v>
      </c>
      <c r="I424" s="1">
        <v>825</v>
      </c>
      <c r="J424" s="30">
        <v>0</v>
      </c>
      <c r="K424" s="67">
        <v>5.8540580794215202E-2</v>
      </c>
      <c r="L424" s="26"/>
    </row>
    <row r="425" spans="2:12" x14ac:dyDescent="0.35">
      <c r="B425" s="71">
        <v>424</v>
      </c>
      <c r="C425" s="24" t="s">
        <v>459</v>
      </c>
      <c r="D425" s="1">
        <v>100</v>
      </c>
      <c r="E425" s="1">
        <v>5</v>
      </c>
      <c r="F425" s="1">
        <v>30</v>
      </c>
      <c r="G425" s="14">
        <v>1</v>
      </c>
      <c r="H425" s="4">
        <v>938</v>
      </c>
      <c r="I425" s="1">
        <v>938</v>
      </c>
      <c r="J425" s="30">
        <v>0</v>
      </c>
      <c r="K425" s="67">
        <v>4.8108855262398699E-2</v>
      </c>
      <c r="L425" s="26"/>
    </row>
    <row r="426" spans="2:12" x14ac:dyDescent="0.35">
      <c r="B426" s="71">
        <v>425</v>
      </c>
      <c r="C426" s="24" t="s">
        <v>460</v>
      </c>
      <c r="D426" s="1">
        <v>100</v>
      </c>
      <c r="E426" s="1">
        <v>5</v>
      </c>
      <c r="F426" s="1">
        <v>30</v>
      </c>
      <c r="G426" s="14">
        <v>1</v>
      </c>
      <c r="H426" s="4">
        <v>901</v>
      </c>
      <c r="I426" s="1">
        <v>901</v>
      </c>
      <c r="J426" s="30">
        <v>0</v>
      </c>
      <c r="K426" s="67">
        <v>5.39977811276912E-2</v>
      </c>
      <c r="L426" s="26"/>
    </row>
    <row r="427" spans="2:12" x14ac:dyDescent="0.35">
      <c r="B427" s="71">
        <v>426</v>
      </c>
      <c r="C427" s="24" t="s">
        <v>461</v>
      </c>
      <c r="D427" s="1">
        <v>100</v>
      </c>
      <c r="E427" s="1">
        <v>5</v>
      </c>
      <c r="F427" s="1">
        <v>30</v>
      </c>
      <c r="G427" s="14">
        <v>1</v>
      </c>
      <c r="H427" s="4">
        <v>812</v>
      </c>
      <c r="I427" s="1">
        <v>812</v>
      </c>
      <c r="J427" s="30">
        <v>0</v>
      </c>
      <c r="K427" s="67">
        <v>6.8596327677369104E-2</v>
      </c>
      <c r="L427" s="26"/>
    </row>
    <row r="428" spans="2:12" x14ac:dyDescent="0.35">
      <c r="B428" s="71">
        <v>427</v>
      </c>
      <c r="C428" s="24" t="s">
        <v>462</v>
      </c>
      <c r="D428" s="1">
        <v>100</v>
      </c>
      <c r="E428" s="1">
        <v>5</v>
      </c>
      <c r="F428" s="1">
        <v>30</v>
      </c>
      <c r="G428" s="14">
        <v>1</v>
      </c>
      <c r="H428" s="4">
        <v>915</v>
      </c>
      <c r="I428" s="1">
        <v>915</v>
      </c>
      <c r="J428" s="30">
        <v>0</v>
      </c>
      <c r="K428" s="67">
        <v>9.1499758884310695E-2</v>
      </c>
      <c r="L428" s="26"/>
    </row>
    <row r="429" spans="2:12" x14ac:dyDescent="0.35">
      <c r="B429" s="71">
        <v>428</v>
      </c>
      <c r="C429" s="24" t="s">
        <v>463</v>
      </c>
      <c r="D429" s="1">
        <v>100</v>
      </c>
      <c r="E429" s="1">
        <v>5</v>
      </c>
      <c r="F429" s="1">
        <v>30</v>
      </c>
      <c r="G429" s="14">
        <v>1</v>
      </c>
      <c r="H429" s="4">
        <v>955</v>
      </c>
      <c r="I429" s="1">
        <v>955</v>
      </c>
      <c r="J429" s="30">
        <v>0</v>
      </c>
      <c r="K429" s="67">
        <v>7.8713273629546096E-2</v>
      </c>
      <c r="L429" s="26"/>
    </row>
    <row r="430" spans="2:12" x14ac:dyDescent="0.35">
      <c r="B430" s="71">
        <v>429</v>
      </c>
      <c r="C430" s="24" t="s">
        <v>464</v>
      </c>
      <c r="D430" s="1">
        <v>100</v>
      </c>
      <c r="E430" s="1">
        <v>5</v>
      </c>
      <c r="F430" s="1">
        <v>30</v>
      </c>
      <c r="G430" s="14">
        <v>1</v>
      </c>
      <c r="H430" s="4">
        <v>892</v>
      </c>
      <c r="I430" s="1">
        <v>892</v>
      </c>
      <c r="J430" s="30">
        <v>0</v>
      </c>
      <c r="K430" s="67">
        <v>6.7543728277087198E-2</v>
      </c>
      <c r="L430" s="26"/>
    </row>
    <row r="431" spans="2:12" x14ac:dyDescent="0.35">
      <c r="B431" s="71">
        <v>430</v>
      </c>
      <c r="C431" s="24" t="s">
        <v>465</v>
      </c>
      <c r="D431" s="1">
        <v>100</v>
      </c>
      <c r="E431" s="1">
        <v>5</v>
      </c>
      <c r="F431" s="1">
        <v>30</v>
      </c>
      <c r="G431" s="14">
        <v>1</v>
      </c>
      <c r="H431" s="4">
        <v>886</v>
      </c>
      <c r="I431" s="1">
        <v>886</v>
      </c>
      <c r="J431" s="30">
        <v>0</v>
      </c>
      <c r="K431" s="67">
        <v>8.4250414744019494E-2</v>
      </c>
      <c r="L431" s="26"/>
    </row>
    <row r="432" spans="2:12" x14ac:dyDescent="0.35">
      <c r="B432" s="71">
        <v>431</v>
      </c>
      <c r="C432" s="24" t="s">
        <v>466</v>
      </c>
      <c r="D432" s="1">
        <v>100</v>
      </c>
      <c r="E432" s="1">
        <v>5</v>
      </c>
      <c r="F432" s="1">
        <v>30</v>
      </c>
      <c r="G432" s="14">
        <v>2</v>
      </c>
      <c r="H432" s="4">
        <v>1064</v>
      </c>
      <c r="I432" s="1">
        <v>1064</v>
      </c>
      <c r="J432" s="30">
        <v>0</v>
      </c>
      <c r="K432" s="67">
        <v>0.23854974284768099</v>
      </c>
      <c r="L432" s="26"/>
    </row>
    <row r="433" spans="2:15" x14ac:dyDescent="0.35">
      <c r="B433" s="71">
        <v>432</v>
      </c>
      <c r="C433" s="24" t="s">
        <v>467</v>
      </c>
      <c r="D433" s="1">
        <v>100</v>
      </c>
      <c r="E433" s="1">
        <v>5</v>
      </c>
      <c r="F433" s="1">
        <v>30</v>
      </c>
      <c r="G433" s="14">
        <v>2</v>
      </c>
      <c r="H433" s="4">
        <v>1008.99999999999</v>
      </c>
      <c r="I433" s="1">
        <v>1008.99999999999</v>
      </c>
      <c r="J433" s="30">
        <v>0</v>
      </c>
      <c r="K433" s="67">
        <v>1.0674590356647899</v>
      </c>
      <c r="L433" s="26"/>
    </row>
    <row r="434" spans="2:15" x14ac:dyDescent="0.35">
      <c r="B434" s="71">
        <v>433</v>
      </c>
      <c r="C434" s="24" t="s">
        <v>468</v>
      </c>
      <c r="D434" s="1">
        <v>100</v>
      </c>
      <c r="E434" s="1">
        <v>5</v>
      </c>
      <c r="F434" s="1">
        <v>30</v>
      </c>
      <c r="G434" s="14">
        <v>2</v>
      </c>
      <c r="H434" s="4">
        <v>964</v>
      </c>
      <c r="I434" s="1">
        <v>964</v>
      </c>
      <c r="J434" s="30">
        <v>0</v>
      </c>
      <c r="K434" s="67">
        <v>1.1662454511970199</v>
      </c>
      <c r="L434" s="26"/>
    </row>
    <row r="435" spans="2:15" x14ac:dyDescent="0.35">
      <c r="B435" s="71">
        <v>434</v>
      </c>
      <c r="C435" s="24" t="s">
        <v>469</v>
      </c>
      <c r="D435" s="1">
        <v>100</v>
      </c>
      <c r="E435" s="1">
        <v>5</v>
      </c>
      <c r="F435" s="1">
        <v>30</v>
      </c>
      <c r="G435" s="14">
        <v>2</v>
      </c>
      <c r="H435" s="4">
        <v>1051</v>
      </c>
      <c r="I435" s="1">
        <v>1051</v>
      </c>
      <c r="J435" s="30">
        <v>0</v>
      </c>
      <c r="K435" s="67">
        <v>0.24654454551637101</v>
      </c>
      <c r="L435" s="26"/>
    </row>
    <row r="436" spans="2:15" x14ac:dyDescent="0.35">
      <c r="B436" s="71">
        <v>435</v>
      </c>
      <c r="C436" s="24" t="s">
        <v>470</v>
      </c>
      <c r="D436" s="1">
        <v>100</v>
      </c>
      <c r="E436" s="1">
        <v>5</v>
      </c>
      <c r="F436" s="1">
        <v>30</v>
      </c>
      <c r="G436" s="14">
        <v>2</v>
      </c>
      <c r="H436" s="4">
        <v>1033</v>
      </c>
      <c r="I436" s="1">
        <v>1033</v>
      </c>
      <c r="J436" s="30">
        <v>0</v>
      </c>
      <c r="K436" s="67">
        <v>1.18602558784186</v>
      </c>
      <c r="L436" s="26"/>
    </row>
    <row r="437" spans="2:15" x14ac:dyDescent="0.35">
      <c r="B437" s="71">
        <v>436</v>
      </c>
      <c r="C437" s="24" t="s">
        <v>471</v>
      </c>
      <c r="D437" s="1">
        <v>100</v>
      </c>
      <c r="E437" s="1">
        <v>5</v>
      </c>
      <c r="F437" s="1">
        <v>30</v>
      </c>
      <c r="G437" s="14">
        <v>2</v>
      </c>
      <c r="H437" s="4">
        <v>928</v>
      </c>
      <c r="I437" s="1">
        <v>928</v>
      </c>
      <c r="J437" s="30">
        <v>0</v>
      </c>
      <c r="K437" s="67">
        <v>0.292337507009506</v>
      </c>
      <c r="L437" s="26"/>
    </row>
    <row r="438" spans="2:15" x14ac:dyDescent="0.35">
      <c r="B438" s="71">
        <v>437</v>
      </c>
      <c r="C438" s="24" t="s">
        <v>472</v>
      </c>
      <c r="D438" s="1">
        <v>100</v>
      </c>
      <c r="E438" s="1">
        <v>5</v>
      </c>
      <c r="F438" s="1">
        <v>30</v>
      </c>
      <c r="G438" s="14">
        <v>2</v>
      </c>
      <c r="H438" s="4">
        <v>1037</v>
      </c>
      <c r="I438" s="1">
        <v>1037</v>
      </c>
      <c r="J438" s="30">
        <v>0</v>
      </c>
      <c r="K438" s="67">
        <v>0.26504855230450602</v>
      </c>
      <c r="L438" s="26"/>
    </row>
    <row r="439" spans="2:15" x14ac:dyDescent="0.35">
      <c r="B439" s="71">
        <v>438</v>
      </c>
      <c r="C439" s="24" t="s">
        <v>473</v>
      </c>
      <c r="D439" s="1">
        <v>100</v>
      </c>
      <c r="E439" s="1">
        <v>5</v>
      </c>
      <c r="F439" s="1">
        <v>30</v>
      </c>
      <c r="G439" s="14">
        <v>2</v>
      </c>
      <c r="H439" s="4">
        <v>1095</v>
      </c>
      <c r="I439" s="1">
        <v>1095</v>
      </c>
      <c r="J439" s="30">
        <v>0</v>
      </c>
      <c r="K439" s="67">
        <v>0.29120034724473898</v>
      </c>
      <c r="L439" s="26"/>
    </row>
    <row r="440" spans="2:15" x14ac:dyDescent="0.35">
      <c r="B440" s="71">
        <v>439</v>
      </c>
      <c r="C440" s="24" t="s">
        <v>474</v>
      </c>
      <c r="D440" s="1">
        <v>100</v>
      </c>
      <c r="E440" s="1">
        <v>5</v>
      </c>
      <c r="F440" s="1">
        <v>30</v>
      </c>
      <c r="G440" s="14">
        <v>2</v>
      </c>
      <c r="H440" s="4">
        <v>1068</v>
      </c>
      <c r="I440" s="1">
        <v>1068</v>
      </c>
      <c r="J440" s="30">
        <v>0</v>
      </c>
      <c r="K440" s="67">
        <v>0.25765319168567602</v>
      </c>
      <c r="L440" s="26"/>
    </row>
    <row r="441" spans="2:15" x14ac:dyDescent="0.35">
      <c r="B441" s="71">
        <v>440</v>
      </c>
      <c r="C441" s="24" t="s">
        <v>475</v>
      </c>
      <c r="D441" s="1">
        <v>100</v>
      </c>
      <c r="E441" s="1">
        <v>5</v>
      </c>
      <c r="F441" s="1">
        <v>30</v>
      </c>
      <c r="G441" s="14">
        <v>2</v>
      </c>
      <c r="H441" s="4">
        <v>993</v>
      </c>
      <c r="I441" s="1">
        <v>993</v>
      </c>
      <c r="J441" s="30">
        <v>0</v>
      </c>
      <c r="K441" s="67">
        <v>0.69605762884020805</v>
      </c>
      <c r="L441" s="26"/>
    </row>
    <row r="442" spans="2:15" x14ac:dyDescent="0.35">
      <c r="B442" s="71">
        <v>441</v>
      </c>
      <c r="C442" s="24" t="s">
        <v>476</v>
      </c>
      <c r="D442" s="1">
        <v>100</v>
      </c>
      <c r="E442" s="1">
        <v>5</v>
      </c>
      <c r="F442" s="1">
        <v>30</v>
      </c>
      <c r="G442" s="14">
        <v>4</v>
      </c>
      <c r="H442" s="4">
        <v>1292</v>
      </c>
      <c r="I442" s="1">
        <v>1292</v>
      </c>
      <c r="J442" s="30">
        <v>0</v>
      </c>
      <c r="K442" s="67">
        <v>0.211989101022481</v>
      </c>
      <c r="L442" s="26"/>
    </row>
    <row r="443" spans="2:15" x14ac:dyDescent="0.35">
      <c r="B443" s="71">
        <v>442</v>
      </c>
      <c r="C443" s="24" t="s">
        <v>477</v>
      </c>
      <c r="D443" s="1">
        <v>100</v>
      </c>
      <c r="E443" s="1">
        <v>5</v>
      </c>
      <c r="F443" s="1">
        <v>30</v>
      </c>
      <c r="G443" s="14">
        <v>4</v>
      </c>
      <c r="H443" s="4">
        <v>1261</v>
      </c>
      <c r="I443" s="1">
        <v>1261</v>
      </c>
      <c r="J443" s="30">
        <v>0</v>
      </c>
      <c r="K443" s="67">
        <v>0.36228343099355698</v>
      </c>
      <c r="L443" s="26"/>
    </row>
    <row r="444" spans="2:15" x14ac:dyDescent="0.35">
      <c r="B444" s="71">
        <v>443</v>
      </c>
      <c r="C444" s="24" t="s">
        <v>478</v>
      </c>
      <c r="D444" s="1">
        <v>100</v>
      </c>
      <c r="E444" s="1">
        <v>5</v>
      </c>
      <c r="F444" s="1">
        <v>30</v>
      </c>
      <c r="G444" s="14">
        <v>4</v>
      </c>
      <c r="H444" s="4">
        <v>1228</v>
      </c>
      <c r="I444" s="1">
        <v>1228</v>
      </c>
      <c r="J444" s="30">
        <v>0</v>
      </c>
      <c r="K444" s="67">
        <v>0.39309903234243299</v>
      </c>
      <c r="L444" s="26"/>
    </row>
    <row r="445" spans="2:15" x14ac:dyDescent="0.35">
      <c r="B445" s="71">
        <v>444</v>
      </c>
      <c r="C445" s="24" t="s">
        <v>479</v>
      </c>
      <c r="D445" s="1">
        <v>100</v>
      </c>
      <c r="E445" s="1">
        <v>5</v>
      </c>
      <c r="F445" s="1">
        <v>30</v>
      </c>
      <c r="G445" s="14">
        <v>4</v>
      </c>
      <c r="H445" s="4">
        <v>1375</v>
      </c>
      <c r="I445" s="1">
        <v>1375</v>
      </c>
      <c r="J445" s="30">
        <v>0</v>
      </c>
      <c r="K445" s="67">
        <v>0.243320742622017</v>
      </c>
      <c r="L445" s="26"/>
    </row>
    <row r="446" spans="2:15" x14ac:dyDescent="0.35">
      <c r="B446" s="71">
        <v>445</v>
      </c>
      <c r="C446" s="24" t="s">
        <v>480</v>
      </c>
      <c r="D446" s="1">
        <v>100</v>
      </c>
      <c r="E446" s="1">
        <v>5</v>
      </c>
      <c r="F446" s="1">
        <v>30</v>
      </c>
      <c r="G446" s="14">
        <v>4</v>
      </c>
      <c r="H446" s="4">
        <v>1345</v>
      </c>
      <c r="I446" s="1">
        <v>1345</v>
      </c>
      <c r="J446" s="30">
        <v>0</v>
      </c>
      <c r="K446" s="67">
        <v>0.30027463473379601</v>
      </c>
      <c r="L446" s="26"/>
    </row>
    <row r="447" spans="2:15" ht="15" thickBot="1" x14ac:dyDescent="0.4">
      <c r="B447" s="71">
        <v>446</v>
      </c>
      <c r="C447" s="24" t="s">
        <v>481</v>
      </c>
      <c r="D447" s="1">
        <v>100</v>
      </c>
      <c r="E447" s="1">
        <v>5</v>
      </c>
      <c r="F447" s="1">
        <v>30</v>
      </c>
      <c r="G447" s="14">
        <v>4</v>
      </c>
      <c r="H447" s="4">
        <v>1168</v>
      </c>
      <c r="I447" s="1">
        <v>1168</v>
      </c>
      <c r="J447" s="30">
        <v>0</v>
      </c>
      <c r="K447" s="67">
        <v>0.32066884264349899</v>
      </c>
      <c r="L447" s="26"/>
    </row>
    <row r="448" spans="2:15" ht="16" thickBot="1" x14ac:dyDescent="0.4">
      <c r="B448" s="71">
        <v>447</v>
      </c>
      <c r="C448" s="24" t="s">
        <v>482</v>
      </c>
      <c r="D448" s="1">
        <v>100</v>
      </c>
      <c r="E448" s="1">
        <v>5</v>
      </c>
      <c r="F448" s="1">
        <v>30</v>
      </c>
      <c r="G448" s="14">
        <v>4</v>
      </c>
      <c r="H448" s="4">
        <v>1301</v>
      </c>
      <c r="I448" s="1">
        <v>1301</v>
      </c>
      <c r="J448" s="30">
        <v>0</v>
      </c>
      <c r="K448" s="67">
        <v>0.27917708456516199</v>
      </c>
      <c r="L448" s="26"/>
      <c r="M448" s="17" t="s">
        <v>191</v>
      </c>
      <c r="N448" s="18" t="s">
        <v>192</v>
      </c>
      <c r="O448" s="20" t="s">
        <v>193</v>
      </c>
    </row>
    <row r="449" spans="2:15" ht="19" thickBot="1" x14ac:dyDescent="0.5">
      <c r="B449" s="71">
        <v>448</v>
      </c>
      <c r="C449" s="24" t="s">
        <v>483</v>
      </c>
      <c r="D449" s="1">
        <v>100</v>
      </c>
      <c r="E449" s="1">
        <v>5</v>
      </c>
      <c r="F449" s="1">
        <v>30</v>
      </c>
      <c r="G449" s="14">
        <v>4</v>
      </c>
      <c r="H449" s="4">
        <v>1371</v>
      </c>
      <c r="I449" s="1">
        <v>1371</v>
      </c>
      <c r="J449" s="30">
        <v>0</v>
      </c>
      <c r="K449" s="67">
        <v>0.26571317203342898</v>
      </c>
      <c r="L449" s="26"/>
      <c r="M449" s="7">
        <f>COUNTIF(J362:J451,"=0")</f>
        <v>90</v>
      </c>
      <c r="N449" s="29">
        <f>AVERAGE(J362:J451)</f>
        <v>0</v>
      </c>
      <c r="O449" s="111">
        <f>AVERAGE(K362:K451)</f>
        <v>0.25582527923915083</v>
      </c>
    </row>
    <row r="450" spans="2:15" ht="19" thickBot="1" x14ac:dyDescent="0.5">
      <c r="B450" s="71">
        <v>449</v>
      </c>
      <c r="C450" s="24" t="s">
        <v>484</v>
      </c>
      <c r="D450" s="1">
        <v>100</v>
      </c>
      <c r="E450" s="1">
        <v>5</v>
      </c>
      <c r="F450" s="1">
        <v>30</v>
      </c>
      <c r="G450" s="14">
        <v>4</v>
      </c>
      <c r="H450" s="4">
        <v>1284</v>
      </c>
      <c r="I450" s="1">
        <v>1284</v>
      </c>
      <c r="J450" s="30">
        <v>0</v>
      </c>
      <c r="K450" s="67">
        <v>0.31666810438036902</v>
      </c>
      <c r="L450" s="26"/>
      <c r="M450" s="7"/>
      <c r="N450" s="29" t="e">
        <f>AVERAGEIF(J362:J451,"&gt;0")</f>
        <v>#DIV/0!</v>
      </c>
      <c r="O450" s="112">
        <f>AVERAGEIF(J362:J451,"=0",K362:K451)</f>
        <v>0.25582527923915083</v>
      </c>
    </row>
    <row r="451" spans="2:15" ht="19" thickBot="1" x14ac:dyDescent="0.5">
      <c r="B451" s="71">
        <v>450</v>
      </c>
      <c r="C451" s="25" t="s">
        <v>485</v>
      </c>
      <c r="D451" s="15">
        <v>100</v>
      </c>
      <c r="E451" s="15">
        <v>5</v>
      </c>
      <c r="F451" s="15">
        <v>30</v>
      </c>
      <c r="G451" s="16">
        <v>4</v>
      </c>
      <c r="H451" s="6">
        <v>1305</v>
      </c>
      <c r="I451" s="15">
        <v>1305</v>
      </c>
      <c r="J451" s="57">
        <v>0</v>
      </c>
      <c r="K451" s="68">
        <v>0.27528838440775799</v>
      </c>
      <c r="L451" s="26"/>
      <c r="M451" s="92" t="s">
        <v>197</v>
      </c>
      <c r="N451" s="93">
        <f>MAX(J362:J451)</f>
        <v>0</v>
      </c>
      <c r="O451" s="113"/>
    </row>
    <row r="452" spans="2:15" x14ac:dyDescent="0.35">
      <c r="B452" s="71">
        <v>451</v>
      </c>
      <c r="C452" s="24" t="s">
        <v>486</v>
      </c>
      <c r="D452" s="12">
        <v>100</v>
      </c>
      <c r="E452" s="12">
        <v>10</v>
      </c>
      <c r="F452" s="12">
        <v>10</v>
      </c>
      <c r="G452" s="13">
        <v>1</v>
      </c>
      <c r="H452" s="5">
        <v>259</v>
      </c>
      <c r="I452" s="12">
        <v>259</v>
      </c>
      <c r="J452" s="58">
        <v>0</v>
      </c>
      <c r="K452" s="66">
        <v>1.1241128668189E-2</v>
      </c>
      <c r="L452" s="26"/>
    </row>
    <row r="453" spans="2:15" x14ac:dyDescent="0.35">
      <c r="B453" s="71">
        <v>452</v>
      </c>
      <c r="C453" s="24" t="s">
        <v>487</v>
      </c>
      <c r="D453" s="1">
        <v>100</v>
      </c>
      <c r="E453" s="1">
        <v>10</v>
      </c>
      <c r="F453" s="1">
        <v>10</v>
      </c>
      <c r="G453" s="14">
        <v>1</v>
      </c>
      <c r="H453" s="4">
        <v>255</v>
      </c>
      <c r="I453" s="1">
        <v>255</v>
      </c>
      <c r="J453" s="30">
        <v>0</v>
      </c>
      <c r="K453" s="67">
        <v>7.5094457715749697E-3</v>
      </c>
      <c r="L453" s="26"/>
    </row>
    <row r="454" spans="2:15" x14ac:dyDescent="0.35">
      <c r="B454" s="71">
        <v>453</v>
      </c>
      <c r="C454" s="24" t="s">
        <v>488</v>
      </c>
      <c r="D454" s="1">
        <v>100</v>
      </c>
      <c r="E454" s="1">
        <v>10</v>
      </c>
      <c r="F454" s="1">
        <v>10</v>
      </c>
      <c r="G454" s="14">
        <v>1</v>
      </c>
      <c r="H454" s="4">
        <v>189</v>
      </c>
      <c r="I454" s="1">
        <v>189</v>
      </c>
      <c r="J454" s="30">
        <v>0</v>
      </c>
      <c r="K454" s="67">
        <v>8.8212111964821802E-2</v>
      </c>
      <c r="L454" s="26"/>
    </row>
    <row r="455" spans="2:15" x14ac:dyDescent="0.35">
      <c r="B455" s="71">
        <v>454</v>
      </c>
      <c r="C455" s="24" t="s">
        <v>489</v>
      </c>
      <c r="D455" s="1">
        <v>100</v>
      </c>
      <c r="E455" s="1">
        <v>10</v>
      </c>
      <c r="F455" s="1">
        <v>10</v>
      </c>
      <c r="G455" s="14">
        <v>1</v>
      </c>
      <c r="H455" s="4">
        <v>219</v>
      </c>
      <c r="I455" s="1">
        <v>219</v>
      </c>
      <c r="J455" s="30">
        <v>0</v>
      </c>
      <c r="K455" s="67">
        <v>8.7717771530151298E-3</v>
      </c>
      <c r="L455" s="26"/>
    </row>
    <row r="456" spans="2:15" x14ac:dyDescent="0.35">
      <c r="B456" s="71">
        <v>455</v>
      </c>
      <c r="C456" s="24" t="s">
        <v>490</v>
      </c>
      <c r="D456" s="1">
        <v>100</v>
      </c>
      <c r="E456" s="1">
        <v>10</v>
      </c>
      <c r="F456" s="1">
        <v>10</v>
      </c>
      <c r="G456" s="14">
        <v>1</v>
      </c>
      <c r="H456" s="4">
        <v>196</v>
      </c>
      <c r="I456" s="1">
        <v>196</v>
      </c>
      <c r="J456" s="30">
        <v>0</v>
      </c>
      <c r="K456" s="67">
        <v>7.84415602684021E-2</v>
      </c>
      <c r="L456" s="26"/>
    </row>
    <row r="457" spans="2:15" x14ac:dyDescent="0.35">
      <c r="B457" s="71">
        <v>456</v>
      </c>
      <c r="C457" s="24" t="s">
        <v>491</v>
      </c>
      <c r="D457" s="1">
        <v>100</v>
      </c>
      <c r="E457" s="1">
        <v>10</v>
      </c>
      <c r="F457" s="1">
        <v>10</v>
      </c>
      <c r="G457" s="14">
        <v>1</v>
      </c>
      <c r="H457" s="4">
        <v>199</v>
      </c>
      <c r="I457" s="1">
        <v>199</v>
      </c>
      <c r="J457" s="30">
        <v>0</v>
      </c>
      <c r="K457" s="67">
        <v>3.1651934608817101E-2</v>
      </c>
      <c r="L457" s="26"/>
    </row>
    <row r="458" spans="2:15" x14ac:dyDescent="0.35">
      <c r="B458" s="71">
        <v>457</v>
      </c>
      <c r="C458" s="24" t="s">
        <v>492</v>
      </c>
      <c r="D458" s="1">
        <v>100</v>
      </c>
      <c r="E458" s="1">
        <v>10</v>
      </c>
      <c r="F458" s="1">
        <v>10</v>
      </c>
      <c r="G458" s="14">
        <v>1</v>
      </c>
      <c r="H458" s="4">
        <v>196</v>
      </c>
      <c r="I458" s="1">
        <v>196</v>
      </c>
      <c r="J458" s="30">
        <v>0</v>
      </c>
      <c r="K458" s="67">
        <v>0.110173432156443</v>
      </c>
      <c r="L458" s="26"/>
    </row>
    <row r="459" spans="2:15" x14ac:dyDescent="0.35">
      <c r="B459" s="71">
        <v>458</v>
      </c>
      <c r="C459" s="24" t="s">
        <v>493</v>
      </c>
      <c r="D459" s="1">
        <v>100</v>
      </c>
      <c r="E459" s="1">
        <v>10</v>
      </c>
      <c r="F459" s="1">
        <v>10</v>
      </c>
      <c r="G459" s="14">
        <v>1</v>
      </c>
      <c r="H459" s="4">
        <v>206</v>
      </c>
      <c r="I459" s="1">
        <v>206</v>
      </c>
      <c r="J459" s="30">
        <v>0</v>
      </c>
      <c r="K459" s="67">
        <v>0.136436512693762</v>
      </c>
      <c r="L459" s="26"/>
    </row>
    <row r="460" spans="2:15" x14ac:dyDescent="0.35">
      <c r="B460" s="71">
        <v>459</v>
      </c>
      <c r="C460" s="24" t="s">
        <v>494</v>
      </c>
      <c r="D460" s="1">
        <v>100</v>
      </c>
      <c r="E460" s="1">
        <v>10</v>
      </c>
      <c r="F460" s="1">
        <v>10</v>
      </c>
      <c r="G460" s="14">
        <v>1</v>
      </c>
      <c r="H460" s="4">
        <v>229</v>
      </c>
      <c r="I460" s="1">
        <v>229</v>
      </c>
      <c r="J460" s="30">
        <v>0</v>
      </c>
      <c r="K460" s="67">
        <v>8.92793703824281E-2</v>
      </c>
      <c r="L460" s="26"/>
    </row>
    <row r="461" spans="2:15" x14ac:dyDescent="0.35">
      <c r="B461" s="71">
        <v>460</v>
      </c>
      <c r="C461" s="24" t="s">
        <v>495</v>
      </c>
      <c r="D461" s="1">
        <v>100</v>
      </c>
      <c r="E461" s="1">
        <v>10</v>
      </c>
      <c r="F461" s="1">
        <v>10</v>
      </c>
      <c r="G461" s="14">
        <v>1</v>
      </c>
      <c r="H461" s="4">
        <v>201</v>
      </c>
      <c r="I461" s="1">
        <v>201</v>
      </c>
      <c r="J461" s="30">
        <v>0</v>
      </c>
      <c r="K461" s="67">
        <v>7.8698266297578794E-3</v>
      </c>
      <c r="L461" s="26"/>
    </row>
    <row r="462" spans="2:15" x14ac:dyDescent="0.35">
      <c r="B462" s="71">
        <v>461</v>
      </c>
      <c r="C462" s="24" t="s">
        <v>496</v>
      </c>
      <c r="D462" s="1">
        <v>100</v>
      </c>
      <c r="E462" s="1">
        <v>10</v>
      </c>
      <c r="F462" s="1">
        <v>10</v>
      </c>
      <c r="G462" s="14">
        <v>2</v>
      </c>
      <c r="H462" s="4">
        <v>248</v>
      </c>
      <c r="I462" s="1">
        <v>248</v>
      </c>
      <c r="J462" s="30">
        <v>0</v>
      </c>
      <c r="K462" s="67">
        <v>1.3513042181730199</v>
      </c>
      <c r="L462" s="26"/>
    </row>
    <row r="463" spans="2:15" x14ac:dyDescent="0.35">
      <c r="B463" s="71">
        <v>462</v>
      </c>
      <c r="C463" s="24" t="s">
        <v>497</v>
      </c>
      <c r="D463" s="1">
        <v>100</v>
      </c>
      <c r="E463" s="1">
        <v>10</v>
      </c>
      <c r="F463" s="1">
        <v>10</v>
      </c>
      <c r="G463" s="14">
        <v>2</v>
      </c>
      <c r="H463" s="4">
        <v>240</v>
      </c>
      <c r="I463" s="1">
        <v>240</v>
      </c>
      <c r="J463" s="30">
        <v>0</v>
      </c>
      <c r="K463" s="67">
        <v>1.8349339179694599</v>
      </c>
      <c r="L463" s="26"/>
    </row>
    <row r="464" spans="2:15" x14ac:dyDescent="0.35">
      <c r="B464" s="71">
        <v>463</v>
      </c>
      <c r="C464" s="24" t="s">
        <v>498</v>
      </c>
      <c r="D464" s="1">
        <v>100</v>
      </c>
      <c r="E464" s="1">
        <v>10</v>
      </c>
      <c r="F464" s="1">
        <v>10</v>
      </c>
      <c r="G464" s="14">
        <v>2</v>
      </c>
      <c r="H464" s="4">
        <v>234</v>
      </c>
      <c r="I464" s="1">
        <v>234</v>
      </c>
      <c r="J464" s="30">
        <v>0</v>
      </c>
      <c r="K464" s="67">
        <v>8.3666886910796094</v>
      </c>
      <c r="L464" s="26"/>
    </row>
    <row r="465" spans="2:12" x14ac:dyDescent="0.35">
      <c r="B465" s="71">
        <v>464</v>
      </c>
      <c r="C465" s="24" t="s">
        <v>499</v>
      </c>
      <c r="D465" s="1">
        <v>100</v>
      </c>
      <c r="E465" s="1">
        <v>10</v>
      </c>
      <c r="F465" s="1">
        <v>10</v>
      </c>
      <c r="G465" s="14">
        <v>2</v>
      </c>
      <c r="H465" s="4">
        <v>231</v>
      </c>
      <c r="I465" s="1">
        <v>231</v>
      </c>
      <c r="J465" s="30">
        <v>0</v>
      </c>
      <c r="K465" s="67">
        <v>15.3063180688768</v>
      </c>
      <c r="L465" s="26"/>
    </row>
    <row r="466" spans="2:12" x14ac:dyDescent="0.35">
      <c r="B466" s="71">
        <v>465</v>
      </c>
      <c r="C466" s="24" t="s">
        <v>500</v>
      </c>
      <c r="D466" s="1">
        <v>100</v>
      </c>
      <c r="E466" s="1">
        <v>10</v>
      </c>
      <c r="F466" s="1">
        <v>10</v>
      </c>
      <c r="G466" s="14">
        <v>2</v>
      </c>
      <c r="H466" s="4">
        <v>227</v>
      </c>
      <c r="I466" s="1">
        <v>227</v>
      </c>
      <c r="J466" s="30">
        <v>0</v>
      </c>
      <c r="K466" s="67">
        <v>7.3124949056655097</v>
      </c>
      <c r="L466" s="26"/>
    </row>
    <row r="467" spans="2:12" x14ac:dyDescent="0.35">
      <c r="B467" s="71">
        <v>466</v>
      </c>
      <c r="C467" s="24" t="s">
        <v>501</v>
      </c>
      <c r="D467" s="1">
        <v>100</v>
      </c>
      <c r="E467" s="1">
        <v>10</v>
      </c>
      <c r="F467" s="1">
        <v>10</v>
      </c>
      <c r="G467" s="14">
        <v>2</v>
      </c>
      <c r="H467" s="4">
        <v>225</v>
      </c>
      <c r="I467" s="1">
        <v>225</v>
      </c>
      <c r="J467" s="30">
        <v>0</v>
      </c>
      <c r="K467" s="67">
        <v>3.3326284736394798</v>
      </c>
      <c r="L467" s="26"/>
    </row>
    <row r="468" spans="2:12" x14ac:dyDescent="0.35">
      <c r="B468" s="71">
        <v>467</v>
      </c>
      <c r="C468" s="24" t="s">
        <v>502</v>
      </c>
      <c r="D468" s="1">
        <v>100</v>
      </c>
      <c r="E468" s="1">
        <v>10</v>
      </c>
      <c r="F468" s="1">
        <v>10</v>
      </c>
      <c r="G468" s="14">
        <v>2</v>
      </c>
      <c r="H468" s="4">
        <v>226</v>
      </c>
      <c r="I468" s="1">
        <v>226</v>
      </c>
      <c r="J468" s="30">
        <v>0</v>
      </c>
      <c r="K468" s="67">
        <v>39.695373758673597</v>
      </c>
      <c r="L468" s="26"/>
    </row>
    <row r="469" spans="2:12" x14ac:dyDescent="0.35">
      <c r="B469" s="71">
        <v>468</v>
      </c>
      <c r="C469" s="24" t="s">
        <v>503</v>
      </c>
      <c r="D469" s="1">
        <v>100</v>
      </c>
      <c r="E469" s="1">
        <v>10</v>
      </c>
      <c r="F469" s="1">
        <v>10</v>
      </c>
      <c r="G469" s="14">
        <v>2</v>
      </c>
      <c r="H469" s="4">
        <v>223</v>
      </c>
      <c r="I469" s="1">
        <v>223</v>
      </c>
      <c r="J469" s="30">
        <v>0</v>
      </c>
      <c r="K469" s="67">
        <v>5.7567104920744896</v>
      </c>
      <c r="L469" s="26"/>
    </row>
    <row r="470" spans="2:12" x14ac:dyDescent="0.35">
      <c r="B470" s="71">
        <v>469</v>
      </c>
      <c r="C470" s="24" t="s">
        <v>504</v>
      </c>
      <c r="D470" s="1">
        <v>100</v>
      </c>
      <c r="E470" s="1">
        <v>10</v>
      </c>
      <c r="F470" s="1">
        <v>10</v>
      </c>
      <c r="G470" s="14">
        <v>2</v>
      </c>
      <c r="H470" s="4">
        <v>255</v>
      </c>
      <c r="I470" s="1">
        <v>255</v>
      </c>
      <c r="J470" s="30">
        <v>0</v>
      </c>
      <c r="K470" s="67">
        <v>19.223651031032201</v>
      </c>
      <c r="L470" s="26"/>
    </row>
    <row r="471" spans="2:12" x14ac:dyDescent="0.35">
      <c r="B471" s="71">
        <v>470</v>
      </c>
      <c r="C471" s="24" t="s">
        <v>505</v>
      </c>
      <c r="D471" s="1">
        <v>100</v>
      </c>
      <c r="E471" s="1">
        <v>10</v>
      </c>
      <c r="F471" s="1">
        <v>10</v>
      </c>
      <c r="G471" s="14">
        <v>2</v>
      </c>
      <c r="H471" s="4">
        <v>224</v>
      </c>
      <c r="I471" s="1">
        <v>224</v>
      </c>
      <c r="J471" s="30">
        <v>0</v>
      </c>
      <c r="K471" s="67">
        <v>9.9944039043038995</v>
      </c>
      <c r="L471" s="26"/>
    </row>
    <row r="472" spans="2:12" x14ac:dyDescent="0.35">
      <c r="B472" s="71">
        <v>471</v>
      </c>
      <c r="C472" s="24" t="s">
        <v>506</v>
      </c>
      <c r="D472" s="1">
        <v>100</v>
      </c>
      <c r="E472" s="1">
        <v>10</v>
      </c>
      <c r="F472" s="1">
        <v>10</v>
      </c>
      <c r="G472" s="14">
        <v>4</v>
      </c>
      <c r="H472" s="4">
        <v>348</v>
      </c>
      <c r="I472" s="1">
        <v>348</v>
      </c>
      <c r="J472" s="30">
        <v>0</v>
      </c>
      <c r="K472" s="67">
        <v>329.296202445402</v>
      </c>
      <c r="L472" s="26"/>
    </row>
    <row r="473" spans="2:12" x14ac:dyDescent="0.35">
      <c r="B473" s="71">
        <v>472</v>
      </c>
      <c r="C473" s="24" t="s">
        <v>507</v>
      </c>
      <c r="D473" s="1">
        <v>100</v>
      </c>
      <c r="E473" s="1">
        <v>10</v>
      </c>
      <c r="F473" s="1">
        <v>10</v>
      </c>
      <c r="G473" s="14">
        <v>4</v>
      </c>
      <c r="H473" s="4">
        <v>335</v>
      </c>
      <c r="I473" s="1">
        <v>335</v>
      </c>
      <c r="J473" s="30">
        <v>0</v>
      </c>
      <c r="K473" s="67">
        <v>3.0807385575026198</v>
      </c>
      <c r="L473" s="26"/>
    </row>
    <row r="474" spans="2:12" x14ac:dyDescent="0.35">
      <c r="B474" s="71">
        <v>473</v>
      </c>
      <c r="C474" s="24" t="s">
        <v>508</v>
      </c>
      <c r="D474" s="1">
        <v>100</v>
      </c>
      <c r="E474" s="1">
        <v>10</v>
      </c>
      <c r="F474" s="1">
        <v>10</v>
      </c>
      <c r="G474" s="14">
        <v>4</v>
      </c>
      <c r="H474" s="4">
        <v>371</v>
      </c>
      <c r="I474" s="1">
        <v>371</v>
      </c>
      <c r="J474" s="30">
        <v>0</v>
      </c>
      <c r="K474" s="67">
        <v>2.1655453313141999</v>
      </c>
      <c r="L474" s="26"/>
    </row>
    <row r="475" spans="2:12" x14ac:dyDescent="0.35">
      <c r="B475" s="71">
        <v>474</v>
      </c>
      <c r="C475" s="24" t="s">
        <v>509</v>
      </c>
      <c r="D475" s="1">
        <v>100</v>
      </c>
      <c r="E475" s="1">
        <v>10</v>
      </c>
      <c r="F475" s="1">
        <v>10</v>
      </c>
      <c r="G475" s="14">
        <v>4</v>
      </c>
      <c r="H475" s="4">
        <v>332</v>
      </c>
      <c r="I475" s="1">
        <v>327</v>
      </c>
      <c r="J475" s="30">
        <v>1.50602409638507E-2</v>
      </c>
      <c r="K475" s="67">
        <v>1805.61906163394</v>
      </c>
      <c r="L475" s="26"/>
    </row>
    <row r="476" spans="2:12" x14ac:dyDescent="0.35">
      <c r="B476" s="71">
        <v>475</v>
      </c>
      <c r="C476" s="24" t="s">
        <v>510</v>
      </c>
      <c r="D476" s="1">
        <v>100</v>
      </c>
      <c r="E476" s="1">
        <v>10</v>
      </c>
      <c r="F476" s="1">
        <v>10</v>
      </c>
      <c r="G476" s="14">
        <v>4</v>
      </c>
      <c r="H476" s="4">
        <v>345</v>
      </c>
      <c r="I476" s="1">
        <v>345</v>
      </c>
      <c r="J476" s="30">
        <v>0</v>
      </c>
      <c r="K476" s="67">
        <v>2.2400137577205799</v>
      </c>
      <c r="L476" s="26"/>
    </row>
    <row r="477" spans="2:12" x14ac:dyDescent="0.35">
      <c r="B477" s="71">
        <v>476</v>
      </c>
      <c r="C477" s="24" t="s">
        <v>511</v>
      </c>
      <c r="D477" s="1">
        <v>100</v>
      </c>
      <c r="E477" s="1">
        <v>10</v>
      </c>
      <c r="F477" s="1">
        <v>10</v>
      </c>
      <c r="G477" s="14">
        <v>4</v>
      </c>
      <c r="H477" s="4">
        <v>336</v>
      </c>
      <c r="I477" s="1">
        <v>336</v>
      </c>
      <c r="J477" s="30">
        <v>0</v>
      </c>
      <c r="K477" s="67">
        <v>1.74027341231703</v>
      </c>
      <c r="L477" s="26"/>
    </row>
    <row r="478" spans="2:12" x14ac:dyDescent="0.35">
      <c r="B478" s="71">
        <v>477</v>
      </c>
      <c r="C478" s="24" t="s">
        <v>512</v>
      </c>
      <c r="D478" s="1">
        <v>100</v>
      </c>
      <c r="E478" s="1">
        <v>10</v>
      </c>
      <c r="F478" s="1">
        <v>10</v>
      </c>
      <c r="G478" s="14">
        <v>4</v>
      </c>
      <c r="H478" s="4">
        <v>327</v>
      </c>
      <c r="I478" s="1">
        <v>327</v>
      </c>
      <c r="J478" s="30">
        <v>0</v>
      </c>
      <c r="K478" s="67">
        <v>3.7684328518807799</v>
      </c>
      <c r="L478" s="26"/>
    </row>
    <row r="479" spans="2:12" x14ac:dyDescent="0.35">
      <c r="B479" s="71">
        <v>478</v>
      </c>
      <c r="C479" s="24" t="s">
        <v>513</v>
      </c>
      <c r="D479" s="1">
        <v>100</v>
      </c>
      <c r="E479" s="1">
        <v>10</v>
      </c>
      <c r="F479" s="1">
        <v>10</v>
      </c>
      <c r="G479" s="14">
        <v>4</v>
      </c>
      <c r="H479" s="4">
        <v>335</v>
      </c>
      <c r="I479" s="1">
        <v>335</v>
      </c>
      <c r="J479" s="30">
        <v>0</v>
      </c>
      <c r="K479" s="67">
        <v>2.9460380878299399</v>
      </c>
      <c r="L479" s="26"/>
    </row>
    <row r="480" spans="2:12" x14ac:dyDescent="0.35">
      <c r="B480" s="71">
        <v>479</v>
      </c>
      <c r="C480" s="24" t="s">
        <v>514</v>
      </c>
      <c r="D480" s="1">
        <v>100</v>
      </c>
      <c r="E480" s="1">
        <v>10</v>
      </c>
      <c r="F480" s="1">
        <v>10</v>
      </c>
      <c r="G480" s="14">
        <v>4</v>
      </c>
      <c r="H480" s="4">
        <v>360</v>
      </c>
      <c r="I480" s="1">
        <v>357</v>
      </c>
      <c r="J480" s="30">
        <v>8.3333333333310104E-3</v>
      </c>
      <c r="K480" s="67">
        <v>1806.3802048712901</v>
      </c>
      <c r="L480" s="26"/>
    </row>
    <row r="481" spans="2:12" x14ac:dyDescent="0.35">
      <c r="B481" s="71">
        <v>480</v>
      </c>
      <c r="C481" s="24" t="s">
        <v>515</v>
      </c>
      <c r="D481" s="1">
        <v>100</v>
      </c>
      <c r="E481" s="1">
        <v>10</v>
      </c>
      <c r="F481" s="1">
        <v>10</v>
      </c>
      <c r="G481" s="14">
        <v>4</v>
      </c>
      <c r="H481" s="4">
        <v>368</v>
      </c>
      <c r="I481" s="1">
        <v>368</v>
      </c>
      <c r="J481" s="30">
        <v>0</v>
      </c>
      <c r="K481" s="67">
        <v>2.0382288694381701</v>
      </c>
      <c r="L481" s="26"/>
    </row>
    <row r="482" spans="2:12" x14ac:dyDescent="0.35">
      <c r="B482" s="71">
        <v>481</v>
      </c>
      <c r="C482" s="24" t="s">
        <v>516</v>
      </c>
      <c r="D482" s="1">
        <v>100</v>
      </c>
      <c r="E482" s="1">
        <v>10</v>
      </c>
      <c r="F482" s="1">
        <v>20</v>
      </c>
      <c r="G482" s="14">
        <v>1</v>
      </c>
      <c r="H482" s="4">
        <v>405</v>
      </c>
      <c r="I482" s="1">
        <v>405</v>
      </c>
      <c r="J482" s="30">
        <v>0</v>
      </c>
      <c r="K482" s="67">
        <v>8.5556916892528499E-3</v>
      </c>
      <c r="L482" s="26"/>
    </row>
    <row r="483" spans="2:12" x14ac:dyDescent="0.35">
      <c r="B483" s="71">
        <v>482</v>
      </c>
      <c r="C483" s="24" t="s">
        <v>517</v>
      </c>
      <c r="D483" s="1">
        <v>100</v>
      </c>
      <c r="E483" s="1">
        <v>10</v>
      </c>
      <c r="F483" s="1">
        <v>20</v>
      </c>
      <c r="G483" s="14">
        <v>1</v>
      </c>
      <c r="H483" s="4">
        <v>446</v>
      </c>
      <c r="I483" s="1">
        <v>446</v>
      </c>
      <c r="J483" s="30">
        <v>0</v>
      </c>
      <c r="K483" s="67">
        <v>0.200091212987899</v>
      </c>
      <c r="L483" s="26"/>
    </row>
    <row r="484" spans="2:12" x14ac:dyDescent="0.35">
      <c r="B484" s="71">
        <v>483</v>
      </c>
      <c r="C484" s="24" t="s">
        <v>518</v>
      </c>
      <c r="D484" s="1">
        <v>100</v>
      </c>
      <c r="E484" s="1">
        <v>10</v>
      </c>
      <c r="F484" s="1">
        <v>20</v>
      </c>
      <c r="G484" s="14">
        <v>1</v>
      </c>
      <c r="H484" s="4">
        <v>399</v>
      </c>
      <c r="I484" s="1">
        <v>399</v>
      </c>
      <c r="J484" s="30">
        <v>0</v>
      </c>
      <c r="K484" s="67">
        <v>9.83784515410661E-2</v>
      </c>
      <c r="L484" s="26"/>
    </row>
    <row r="485" spans="2:12" x14ac:dyDescent="0.35">
      <c r="B485" s="71">
        <v>484</v>
      </c>
      <c r="C485" s="24" t="s">
        <v>519</v>
      </c>
      <c r="D485" s="1">
        <v>100</v>
      </c>
      <c r="E485" s="1">
        <v>10</v>
      </c>
      <c r="F485" s="1">
        <v>20</v>
      </c>
      <c r="G485" s="14">
        <v>1</v>
      </c>
      <c r="H485" s="4">
        <v>329</v>
      </c>
      <c r="I485" s="1">
        <v>329</v>
      </c>
      <c r="J485" s="30">
        <v>0</v>
      </c>
      <c r="K485" s="67">
        <v>0.120556991547346</v>
      </c>
      <c r="L485" s="26"/>
    </row>
    <row r="486" spans="2:12" x14ac:dyDescent="0.35">
      <c r="B486" s="71">
        <v>485</v>
      </c>
      <c r="C486" s="24" t="s">
        <v>520</v>
      </c>
      <c r="D486" s="1">
        <v>100</v>
      </c>
      <c r="E486" s="1">
        <v>10</v>
      </c>
      <c r="F486" s="1">
        <v>20</v>
      </c>
      <c r="G486" s="14">
        <v>1</v>
      </c>
      <c r="H486" s="4">
        <v>337</v>
      </c>
      <c r="I486" s="1">
        <v>337</v>
      </c>
      <c r="J486" s="30">
        <v>0</v>
      </c>
      <c r="K486" s="67">
        <v>9.2841628938913293E-3</v>
      </c>
      <c r="L486" s="26"/>
    </row>
    <row r="487" spans="2:12" x14ac:dyDescent="0.35">
      <c r="B487" s="71">
        <v>486</v>
      </c>
      <c r="C487" s="24" t="s">
        <v>521</v>
      </c>
      <c r="D487" s="1">
        <v>100</v>
      </c>
      <c r="E487" s="1">
        <v>10</v>
      </c>
      <c r="F487" s="1">
        <v>20</v>
      </c>
      <c r="G487" s="14">
        <v>1</v>
      </c>
      <c r="H487" s="4">
        <v>542</v>
      </c>
      <c r="I487" s="1">
        <v>542</v>
      </c>
      <c r="J487" s="30">
        <v>0</v>
      </c>
      <c r="K487" s="67">
        <v>9.5636341720819404E-3</v>
      </c>
      <c r="L487" s="26"/>
    </row>
    <row r="488" spans="2:12" x14ac:dyDescent="0.35">
      <c r="B488" s="71">
        <v>487</v>
      </c>
      <c r="C488" s="24" t="s">
        <v>522</v>
      </c>
      <c r="D488" s="1">
        <v>100</v>
      </c>
      <c r="E488" s="1">
        <v>10</v>
      </c>
      <c r="F488" s="1">
        <v>20</v>
      </c>
      <c r="G488" s="14">
        <v>1</v>
      </c>
      <c r="H488" s="4">
        <v>364</v>
      </c>
      <c r="I488" s="1">
        <v>364</v>
      </c>
      <c r="J488" s="30">
        <v>0</v>
      </c>
      <c r="K488" s="67">
        <v>8.0840423703193595E-2</v>
      </c>
      <c r="L488" s="26"/>
    </row>
    <row r="489" spans="2:12" x14ac:dyDescent="0.35">
      <c r="B489" s="71">
        <v>488</v>
      </c>
      <c r="C489" s="24" t="s">
        <v>523</v>
      </c>
      <c r="D489" s="1">
        <v>100</v>
      </c>
      <c r="E489" s="1">
        <v>10</v>
      </c>
      <c r="F489" s="1">
        <v>20</v>
      </c>
      <c r="G489" s="14">
        <v>1</v>
      </c>
      <c r="H489" s="4">
        <v>390</v>
      </c>
      <c r="I489" s="1">
        <v>390</v>
      </c>
      <c r="J489" s="30">
        <v>0</v>
      </c>
      <c r="K489" s="67">
        <v>0.143325965851545</v>
      </c>
      <c r="L489" s="26"/>
    </row>
    <row r="490" spans="2:12" x14ac:dyDescent="0.35">
      <c r="B490" s="71">
        <v>489</v>
      </c>
      <c r="C490" s="24" t="s">
        <v>524</v>
      </c>
      <c r="D490" s="1">
        <v>100</v>
      </c>
      <c r="E490" s="1">
        <v>10</v>
      </c>
      <c r="F490" s="1">
        <v>20</v>
      </c>
      <c r="G490" s="14">
        <v>1</v>
      </c>
      <c r="H490" s="4">
        <v>369</v>
      </c>
      <c r="I490" s="1">
        <v>369</v>
      </c>
      <c r="J490" s="30">
        <v>0</v>
      </c>
      <c r="K490" s="67">
        <v>0.13431795313954301</v>
      </c>
      <c r="L490" s="26"/>
    </row>
    <row r="491" spans="2:12" x14ac:dyDescent="0.35">
      <c r="B491" s="71">
        <v>490</v>
      </c>
      <c r="C491" s="24" t="s">
        <v>525</v>
      </c>
      <c r="D491" s="1">
        <v>100</v>
      </c>
      <c r="E491" s="1">
        <v>10</v>
      </c>
      <c r="F491" s="1">
        <v>20</v>
      </c>
      <c r="G491" s="14">
        <v>1</v>
      </c>
      <c r="H491" s="4">
        <v>378</v>
      </c>
      <c r="I491" s="1">
        <v>378</v>
      </c>
      <c r="J491" s="30">
        <v>0</v>
      </c>
      <c r="K491" s="67">
        <v>0.10600071027874899</v>
      </c>
      <c r="L491" s="26"/>
    </row>
    <row r="492" spans="2:12" x14ac:dyDescent="0.35">
      <c r="B492" s="71">
        <v>491</v>
      </c>
      <c r="C492" s="24" t="s">
        <v>526</v>
      </c>
      <c r="D492" s="1">
        <v>100</v>
      </c>
      <c r="E492" s="1">
        <v>10</v>
      </c>
      <c r="F492" s="1">
        <v>20</v>
      </c>
      <c r="G492" s="14">
        <v>2</v>
      </c>
      <c r="H492" s="4">
        <v>341</v>
      </c>
      <c r="I492" s="1">
        <v>341</v>
      </c>
      <c r="J492" s="30">
        <v>0</v>
      </c>
      <c r="K492" s="67">
        <v>1.0687916558235799</v>
      </c>
      <c r="L492" s="26"/>
    </row>
    <row r="493" spans="2:12" x14ac:dyDescent="0.35">
      <c r="B493" s="71">
        <v>492</v>
      </c>
      <c r="C493" s="24" t="s">
        <v>527</v>
      </c>
      <c r="D493" s="1">
        <v>100</v>
      </c>
      <c r="E493" s="1">
        <v>10</v>
      </c>
      <c r="F493" s="1">
        <v>20</v>
      </c>
      <c r="G493" s="14">
        <v>2</v>
      </c>
      <c r="H493" s="4">
        <v>392</v>
      </c>
      <c r="I493" s="1">
        <v>392</v>
      </c>
      <c r="J493" s="30">
        <v>0</v>
      </c>
      <c r="K493" s="67">
        <v>1.38270821608603</v>
      </c>
      <c r="L493" s="26"/>
    </row>
    <row r="494" spans="2:12" x14ac:dyDescent="0.35">
      <c r="B494" s="71">
        <v>493</v>
      </c>
      <c r="C494" s="24" t="s">
        <v>528</v>
      </c>
      <c r="D494" s="1">
        <v>100</v>
      </c>
      <c r="E494" s="1">
        <v>10</v>
      </c>
      <c r="F494" s="1">
        <v>20</v>
      </c>
      <c r="G494" s="14">
        <v>2</v>
      </c>
      <c r="H494" s="4">
        <v>389</v>
      </c>
      <c r="I494" s="1">
        <v>389</v>
      </c>
      <c r="J494" s="30">
        <v>0</v>
      </c>
      <c r="K494" s="67">
        <v>0.89805813133716506</v>
      </c>
      <c r="L494" s="26"/>
    </row>
    <row r="495" spans="2:12" x14ac:dyDescent="0.35">
      <c r="B495" s="71">
        <v>494</v>
      </c>
      <c r="C495" s="24" t="s">
        <v>529</v>
      </c>
      <c r="D495" s="1">
        <v>100</v>
      </c>
      <c r="E495" s="1">
        <v>10</v>
      </c>
      <c r="F495" s="1">
        <v>20</v>
      </c>
      <c r="G495" s="14">
        <v>2</v>
      </c>
      <c r="H495" s="4">
        <v>335</v>
      </c>
      <c r="I495" s="1">
        <v>335</v>
      </c>
      <c r="J495" s="30">
        <v>0</v>
      </c>
      <c r="K495" s="67">
        <v>0.69776701182126999</v>
      </c>
      <c r="L495" s="26"/>
    </row>
    <row r="496" spans="2:12" x14ac:dyDescent="0.35">
      <c r="B496" s="71">
        <v>495</v>
      </c>
      <c r="C496" s="24" t="s">
        <v>530</v>
      </c>
      <c r="D496" s="1">
        <v>100</v>
      </c>
      <c r="E496" s="1">
        <v>10</v>
      </c>
      <c r="F496" s="1">
        <v>20</v>
      </c>
      <c r="G496" s="14">
        <v>2</v>
      </c>
      <c r="H496" s="4">
        <v>330</v>
      </c>
      <c r="I496" s="1">
        <v>330</v>
      </c>
      <c r="J496" s="30">
        <v>0</v>
      </c>
      <c r="K496" s="67">
        <v>4.8004872854798997</v>
      </c>
      <c r="L496" s="26"/>
    </row>
    <row r="497" spans="2:12" x14ac:dyDescent="0.35">
      <c r="B497" s="71">
        <v>496</v>
      </c>
      <c r="C497" s="24" t="s">
        <v>531</v>
      </c>
      <c r="D497" s="1">
        <v>100</v>
      </c>
      <c r="E497" s="1">
        <v>10</v>
      </c>
      <c r="F497" s="1">
        <v>20</v>
      </c>
      <c r="G497" s="14">
        <v>2</v>
      </c>
      <c r="H497" s="4">
        <v>388</v>
      </c>
      <c r="I497" s="1">
        <v>388</v>
      </c>
      <c r="J497" s="30">
        <v>0</v>
      </c>
      <c r="K497" s="67">
        <v>5.8268495332449604</v>
      </c>
      <c r="L497" s="26"/>
    </row>
    <row r="498" spans="2:12" x14ac:dyDescent="0.35">
      <c r="B498" s="71">
        <v>497</v>
      </c>
      <c r="C498" s="24" t="s">
        <v>532</v>
      </c>
      <c r="D498" s="1">
        <v>100</v>
      </c>
      <c r="E498" s="1">
        <v>10</v>
      </c>
      <c r="F498" s="1">
        <v>20</v>
      </c>
      <c r="G498" s="14">
        <v>2</v>
      </c>
      <c r="H498" s="4">
        <v>339</v>
      </c>
      <c r="I498" s="1">
        <v>339</v>
      </c>
      <c r="J498" s="30">
        <v>0</v>
      </c>
      <c r="K498" s="67">
        <v>0.47233245149254799</v>
      </c>
      <c r="L498" s="26"/>
    </row>
    <row r="499" spans="2:12" x14ac:dyDescent="0.35">
      <c r="B499" s="71">
        <v>498</v>
      </c>
      <c r="C499" s="24" t="s">
        <v>533</v>
      </c>
      <c r="D499" s="1">
        <v>100</v>
      </c>
      <c r="E499" s="1">
        <v>10</v>
      </c>
      <c r="F499" s="1">
        <v>20</v>
      </c>
      <c r="G499" s="14">
        <v>2</v>
      </c>
      <c r="H499" s="4">
        <v>385</v>
      </c>
      <c r="I499" s="1">
        <v>385</v>
      </c>
      <c r="J499" s="30">
        <v>0</v>
      </c>
      <c r="K499" s="67">
        <v>5.0146669130772299</v>
      </c>
      <c r="L499" s="26"/>
    </row>
    <row r="500" spans="2:12" x14ac:dyDescent="0.35">
      <c r="B500" s="71">
        <v>499</v>
      </c>
      <c r="C500" s="24" t="s">
        <v>534</v>
      </c>
      <c r="D500" s="1">
        <v>100</v>
      </c>
      <c r="E500" s="1">
        <v>10</v>
      </c>
      <c r="F500" s="1">
        <v>20</v>
      </c>
      <c r="G500" s="14">
        <v>2</v>
      </c>
      <c r="H500" s="4">
        <v>366</v>
      </c>
      <c r="I500" s="1">
        <v>366</v>
      </c>
      <c r="J500" s="30">
        <v>0</v>
      </c>
      <c r="K500" s="67">
        <v>10.075309790670801</v>
      </c>
      <c r="L500" s="26"/>
    </row>
    <row r="501" spans="2:12" x14ac:dyDescent="0.35">
      <c r="B501" s="71">
        <v>500</v>
      </c>
      <c r="C501" s="24" t="s">
        <v>535</v>
      </c>
      <c r="D501" s="1">
        <v>100</v>
      </c>
      <c r="E501" s="1">
        <v>10</v>
      </c>
      <c r="F501" s="1">
        <v>20</v>
      </c>
      <c r="G501" s="14">
        <v>2</v>
      </c>
      <c r="H501" s="4">
        <v>348.99999999999898</v>
      </c>
      <c r="I501" s="1">
        <v>348.99999999999898</v>
      </c>
      <c r="J501" s="30">
        <v>0</v>
      </c>
      <c r="K501" s="67">
        <v>2.0814480744302202</v>
      </c>
      <c r="L501" s="26"/>
    </row>
    <row r="502" spans="2:12" x14ac:dyDescent="0.35">
      <c r="B502" s="71">
        <v>501</v>
      </c>
      <c r="C502" s="24" t="s">
        <v>536</v>
      </c>
      <c r="D502" s="1">
        <v>100</v>
      </c>
      <c r="E502" s="1">
        <v>10</v>
      </c>
      <c r="F502" s="1">
        <v>20</v>
      </c>
      <c r="G502" s="14">
        <v>4</v>
      </c>
      <c r="H502" s="4">
        <v>492</v>
      </c>
      <c r="I502" s="1">
        <v>492</v>
      </c>
      <c r="J502" s="30">
        <v>0</v>
      </c>
      <c r="K502" s="67">
        <v>8.1876614280044997</v>
      </c>
      <c r="L502" s="26"/>
    </row>
    <row r="503" spans="2:12" x14ac:dyDescent="0.35">
      <c r="B503" s="71">
        <v>502</v>
      </c>
      <c r="C503" s="24" t="s">
        <v>537</v>
      </c>
      <c r="D503" s="1">
        <v>100</v>
      </c>
      <c r="E503" s="1">
        <v>10</v>
      </c>
      <c r="F503" s="1">
        <v>20</v>
      </c>
      <c r="G503" s="14">
        <v>4</v>
      </c>
      <c r="H503" s="4">
        <v>535</v>
      </c>
      <c r="I503" s="1">
        <v>535</v>
      </c>
      <c r="J503" s="30">
        <v>0</v>
      </c>
      <c r="K503" s="67">
        <v>3.3719610404223199</v>
      </c>
      <c r="L503" s="26"/>
    </row>
    <row r="504" spans="2:12" x14ac:dyDescent="0.35">
      <c r="B504" s="71">
        <v>503</v>
      </c>
      <c r="C504" s="24" t="s">
        <v>538</v>
      </c>
      <c r="D504" s="1">
        <v>100</v>
      </c>
      <c r="E504" s="1">
        <v>10</v>
      </c>
      <c r="F504" s="1">
        <v>20</v>
      </c>
      <c r="G504" s="14">
        <v>4</v>
      </c>
      <c r="H504" s="4">
        <v>467</v>
      </c>
      <c r="I504" s="1">
        <v>467</v>
      </c>
      <c r="J504" s="30">
        <v>0</v>
      </c>
      <c r="K504" s="67">
        <v>1.70172942243516</v>
      </c>
      <c r="L504" s="26"/>
    </row>
    <row r="505" spans="2:12" x14ac:dyDescent="0.35">
      <c r="B505" s="71">
        <v>504</v>
      </c>
      <c r="C505" s="24" t="s">
        <v>539</v>
      </c>
      <c r="D505" s="1">
        <v>100</v>
      </c>
      <c r="E505" s="1">
        <v>10</v>
      </c>
      <c r="F505" s="1">
        <v>20</v>
      </c>
      <c r="G505" s="14">
        <v>4</v>
      </c>
      <c r="H505" s="4">
        <v>448</v>
      </c>
      <c r="I505" s="1">
        <v>448</v>
      </c>
      <c r="J505" s="30">
        <v>0</v>
      </c>
      <c r="K505" s="67">
        <v>2.0757637973874798</v>
      </c>
      <c r="L505" s="26"/>
    </row>
    <row r="506" spans="2:12" x14ac:dyDescent="0.35">
      <c r="B506" s="71">
        <v>505</v>
      </c>
      <c r="C506" s="24" t="s">
        <v>540</v>
      </c>
      <c r="D506" s="1">
        <v>100</v>
      </c>
      <c r="E506" s="1">
        <v>10</v>
      </c>
      <c r="F506" s="1">
        <v>20</v>
      </c>
      <c r="G506" s="14">
        <v>4</v>
      </c>
      <c r="H506" s="4">
        <v>455</v>
      </c>
      <c r="I506" s="1">
        <v>455</v>
      </c>
      <c r="J506" s="30">
        <v>0</v>
      </c>
      <c r="K506" s="67">
        <v>4.2289572227746204</v>
      </c>
      <c r="L506" s="26"/>
    </row>
    <row r="507" spans="2:12" x14ac:dyDescent="0.35">
      <c r="B507" s="71">
        <v>506</v>
      </c>
      <c r="C507" s="24" t="s">
        <v>541</v>
      </c>
      <c r="D507" s="1">
        <v>100</v>
      </c>
      <c r="E507" s="1">
        <v>10</v>
      </c>
      <c r="F507" s="1">
        <v>20</v>
      </c>
      <c r="G507" s="14">
        <v>4</v>
      </c>
      <c r="H507" s="80">
        <v>481</v>
      </c>
      <c r="I507" s="80">
        <v>481</v>
      </c>
      <c r="J507" s="81">
        <v>0</v>
      </c>
      <c r="K507" s="82">
        <v>4.4977002162486297</v>
      </c>
      <c r="L507" s="26"/>
    </row>
    <row r="508" spans="2:12" x14ac:dyDescent="0.35">
      <c r="B508" s="71">
        <v>507</v>
      </c>
      <c r="C508" s="24" t="s">
        <v>542</v>
      </c>
      <c r="D508" s="1">
        <v>100</v>
      </c>
      <c r="E508" s="1">
        <v>10</v>
      </c>
      <c r="F508" s="1">
        <v>20</v>
      </c>
      <c r="G508" s="14">
        <v>4</v>
      </c>
      <c r="H508" s="4">
        <v>478</v>
      </c>
      <c r="I508" s="1">
        <v>478</v>
      </c>
      <c r="J508" s="30">
        <v>0</v>
      </c>
      <c r="K508" s="67">
        <v>5.2393536064773798</v>
      </c>
      <c r="L508" s="26"/>
    </row>
    <row r="509" spans="2:12" x14ac:dyDescent="0.35">
      <c r="B509" s="71">
        <v>508</v>
      </c>
      <c r="C509" s="24" t="s">
        <v>543</v>
      </c>
      <c r="D509" s="1">
        <v>100</v>
      </c>
      <c r="E509" s="1">
        <v>10</v>
      </c>
      <c r="F509" s="1">
        <v>20</v>
      </c>
      <c r="G509" s="14">
        <v>4</v>
      </c>
      <c r="H509" s="4">
        <v>490</v>
      </c>
      <c r="I509" s="1">
        <v>490</v>
      </c>
      <c r="J509" s="30">
        <v>0</v>
      </c>
      <c r="K509" s="67">
        <v>3.3224703986197701</v>
      </c>
      <c r="L509" s="26"/>
    </row>
    <row r="510" spans="2:12" x14ac:dyDescent="0.35">
      <c r="B510" s="71">
        <v>509</v>
      </c>
      <c r="C510" s="24" t="s">
        <v>544</v>
      </c>
      <c r="D510" s="1">
        <v>100</v>
      </c>
      <c r="E510" s="1">
        <v>10</v>
      </c>
      <c r="F510" s="1">
        <v>20</v>
      </c>
      <c r="G510" s="14">
        <v>4</v>
      </c>
      <c r="H510" s="4">
        <v>484</v>
      </c>
      <c r="I510" s="1">
        <v>484</v>
      </c>
      <c r="J510" s="30">
        <v>0</v>
      </c>
      <c r="K510" s="67">
        <v>3.3173848222941098</v>
      </c>
      <c r="L510" s="26"/>
    </row>
    <row r="511" spans="2:12" x14ac:dyDescent="0.35">
      <c r="B511" s="71">
        <v>510</v>
      </c>
      <c r="C511" s="24" t="s">
        <v>545</v>
      </c>
      <c r="D511" s="1">
        <v>100</v>
      </c>
      <c r="E511" s="1">
        <v>10</v>
      </c>
      <c r="F511" s="1">
        <v>20</v>
      </c>
      <c r="G511" s="14">
        <v>4</v>
      </c>
      <c r="H511" s="4">
        <v>473</v>
      </c>
      <c r="I511" s="1">
        <v>473</v>
      </c>
      <c r="J511" s="30">
        <v>0</v>
      </c>
      <c r="K511" s="67">
        <v>2.8640026040375202</v>
      </c>
      <c r="L511" s="26"/>
    </row>
    <row r="512" spans="2:12" x14ac:dyDescent="0.35">
      <c r="B512" s="71">
        <v>511</v>
      </c>
      <c r="C512" s="24" t="s">
        <v>546</v>
      </c>
      <c r="D512" s="1">
        <v>100</v>
      </c>
      <c r="E512" s="1">
        <v>10</v>
      </c>
      <c r="F512" s="1">
        <v>30</v>
      </c>
      <c r="G512" s="14">
        <v>1</v>
      </c>
      <c r="H512" s="4">
        <v>527</v>
      </c>
      <c r="I512" s="1">
        <v>527</v>
      </c>
      <c r="J512" s="30">
        <v>0</v>
      </c>
      <c r="K512" s="67">
        <v>0.108956454321742</v>
      </c>
      <c r="L512" s="26"/>
    </row>
    <row r="513" spans="2:12" x14ac:dyDescent="0.35">
      <c r="B513" s="71">
        <v>512</v>
      </c>
      <c r="C513" s="24" t="s">
        <v>547</v>
      </c>
      <c r="D513" s="1">
        <v>100</v>
      </c>
      <c r="E513" s="1">
        <v>10</v>
      </c>
      <c r="F513" s="1">
        <v>30</v>
      </c>
      <c r="G513" s="14">
        <v>1</v>
      </c>
      <c r="H513" s="4">
        <v>481</v>
      </c>
      <c r="I513" s="1">
        <v>481</v>
      </c>
      <c r="J513" s="30">
        <v>0</v>
      </c>
      <c r="K513" s="67">
        <v>4.3336866423487601E-2</v>
      </c>
      <c r="L513" s="26"/>
    </row>
    <row r="514" spans="2:12" x14ac:dyDescent="0.35">
      <c r="B514" s="71">
        <v>513</v>
      </c>
      <c r="C514" s="24" t="s">
        <v>548</v>
      </c>
      <c r="D514" s="1">
        <v>100</v>
      </c>
      <c r="E514" s="1">
        <v>10</v>
      </c>
      <c r="F514" s="1">
        <v>30</v>
      </c>
      <c r="G514" s="14">
        <v>1</v>
      </c>
      <c r="H514" s="4">
        <v>447</v>
      </c>
      <c r="I514" s="1">
        <v>447</v>
      </c>
      <c r="J514" s="30">
        <v>0</v>
      </c>
      <c r="K514" s="67">
        <v>9.2111695557832701E-3</v>
      </c>
      <c r="L514" s="26"/>
    </row>
    <row r="515" spans="2:12" x14ac:dyDescent="0.35">
      <c r="B515" s="71">
        <v>514</v>
      </c>
      <c r="C515" s="24" t="s">
        <v>549</v>
      </c>
      <c r="D515" s="1">
        <v>100</v>
      </c>
      <c r="E515" s="1">
        <v>10</v>
      </c>
      <c r="F515" s="1">
        <v>30</v>
      </c>
      <c r="G515" s="14">
        <v>1</v>
      </c>
      <c r="H515" s="4">
        <v>898</v>
      </c>
      <c r="I515" s="1">
        <v>898</v>
      </c>
      <c r="J515" s="30">
        <v>0</v>
      </c>
      <c r="K515" s="67">
        <v>9.6866078674793191E-3</v>
      </c>
      <c r="L515" s="26"/>
    </row>
    <row r="516" spans="2:12" x14ac:dyDescent="0.35">
      <c r="B516" s="71">
        <v>515</v>
      </c>
      <c r="C516" s="24" t="s">
        <v>550</v>
      </c>
      <c r="D516" s="1">
        <v>100</v>
      </c>
      <c r="E516" s="1">
        <v>10</v>
      </c>
      <c r="F516" s="1">
        <v>30</v>
      </c>
      <c r="G516" s="14">
        <v>1</v>
      </c>
      <c r="H516" s="4">
        <v>532</v>
      </c>
      <c r="I516" s="1">
        <v>532</v>
      </c>
      <c r="J516" s="30">
        <v>0</v>
      </c>
      <c r="K516" s="67">
        <v>6.7656572908163001E-2</v>
      </c>
      <c r="L516" s="26"/>
    </row>
    <row r="517" spans="2:12" x14ac:dyDescent="0.35">
      <c r="B517" s="71">
        <v>516</v>
      </c>
      <c r="C517" s="24" t="s">
        <v>551</v>
      </c>
      <c r="D517" s="1">
        <v>100</v>
      </c>
      <c r="E517" s="1">
        <v>10</v>
      </c>
      <c r="F517" s="1">
        <v>30</v>
      </c>
      <c r="G517" s="14">
        <v>1</v>
      </c>
      <c r="H517" s="4">
        <v>890</v>
      </c>
      <c r="I517" s="1">
        <v>890</v>
      </c>
      <c r="J517" s="30">
        <v>0</v>
      </c>
      <c r="K517" s="67">
        <v>9.5143187791108998E-3</v>
      </c>
      <c r="L517" s="26"/>
    </row>
    <row r="518" spans="2:12" x14ac:dyDescent="0.35">
      <c r="B518" s="71">
        <v>517</v>
      </c>
      <c r="C518" s="24" t="s">
        <v>552</v>
      </c>
      <c r="D518" s="1">
        <v>100</v>
      </c>
      <c r="E518" s="1">
        <v>10</v>
      </c>
      <c r="F518" s="1">
        <v>30</v>
      </c>
      <c r="G518" s="14">
        <v>1</v>
      </c>
      <c r="H518" s="4">
        <v>541</v>
      </c>
      <c r="I518" s="1">
        <v>541</v>
      </c>
      <c r="J518" s="30">
        <v>0</v>
      </c>
      <c r="K518" s="67">
        <v>1.1605635285377501E-2</v>
      </c>
      <c r="L518" s="26"/>
    </row>
    <row r="519" spans="2:12" x14ac:dyDescent="0.35">
      <c r="B519" s="71">
        <v>518</v>
      </c>
      <c r="C519" s="24" t="s">
        <v>553</v>
      </c>
      <c r="D519" s="1">
        <v>100</v>
      </c>
      <c r="E519" s="1">
        <v>10</v>
      </c>
      <c r="F519" s="1">
        <v>30</v>
      </c>
      <c r="G519" s="14">
        <v>1</v>
      </c>
      <c r="H519" s="4">
        <v>518</v>
      </c>
      <c r="I519" s="1">
        <v>518</v>
      </c>
      <c r="J519" s="30">
        <v>0</v>
      </c>
      <c r="K519" s="67">
        <v>7.0247501134872395E-2</v>
      </c>
      <c r="L519" s="26"/>
    </row>
    <row r="520" spans="2:12" x14ac:dyDescent="0.35">
      <c r="B520" s="71">
        <v>519</v>
      </c>
      <c r="C520" s="24" t="s">
        <v>554</v>
      </c>
      <c r="D520" s="1">
        <v>100</v>
      </c>
      <c r="E520" s="1">
        <v>10</v>
      </c>
      <c r="F520" s="1">
        <v>30</v>
      </c>
      <c r="G520" s="14">
        <v>1</v>
      </c>
      <c r="H520" s="4">
        <v>488</v>
      </c>
      <c r="I520" s="1">
        <v>488</v>
      </c>
      <c r="J520" s="30">
        <v>0</v>
      </c>
      <c r="K520" s="67">
        <v>0.13875480927526901</v>
      </c>
      <c r="L520" s="26"/>
    </row>
    <row r="521" spans="2:12" x14ac:dyDescent="0.35">
      <c r="B521" s="71">
        <v>520</v>
      </c>
      <c r="C521" s="24" t="s">
        <v>555</v>
      </c>
      <c r="D521" s="1">
        <v>100</v>
      </c>
      <c r="E521" s="1">
        <v>10</v>
      </c>
      <c r="F521" s="1">
        <v>30</v>
      </c>
      <c r="G521" s="14">
        <v>1</v>
      </c>
      <c r="H521" s="4">
        <v>566</v>
      </c>
      <c r="I521" s="1">
        <v>566</v>
      </c>
      <c r="J521" s="30">
        <v>0</v>
      </c>
      <c r="K521" s="67">
        <v>9.5326775684952694E-2</v>
      </c>
      <c r="L521" s="26"/>
    </row>
    <row r="522" spans="2:12" x14ac:dyDescent="0.35">
      <c r="B522" s="71">
        <v>521</v>
      </c>
      <c r="C522" s="24" t="s">
        <v>556</v>
      </c>
      <c r="D522" s="1">
        <v>100</v>
      </c>
      <c r="E522" s="1">
        <v>10</v>
      </c>
      <c r="F522" s="1">
        <v>30</v>
      </c>
      <c r="G522" s="14">
        <v>2</v>
      </c>
      <c r="H522" s="4">
        <v>511</v>
      </c>
      <c r="I522" s="1">
        <v>511</v>
      </c>
      <c r="J522" s="30">
        <v>0</v>
      </c>
      <c r="K522" s="67">
        <v>0.77660648152232103</v>
      </c>
      <c r="L522" s="26"/>
    </row>
    <row r="523" spans="2:12" x14ac:dyDescent="0.35">
      <c r="B523" s="71">
        <v>522</v>
      </c>
      <c r="C523" s="24" t="s">
        <v>557</v>
      </c>
      <c r="D523" s="1">
        <v>100</v>
      </c>
      <c r="E523" s="1">
        <v>10</v>
      </c>
      <c r="F523" s="1">
        <v>30</v>
      </c>
      <c r="G523" s="14">
        <v>2</v>
      </c>
      <c r="H523" s="4">
        <v>459</v>
      </c>
      <c r="I523" s="1">
        <v>459</v>
      </c>
      <c r="J523" s="30">
        <v>0</v>
      </c>
      <c r="K523" s="67">
        <v>0.89051911048591104</v>
      </c>
      <c r="L523" s="26"/>
    </row>
    <row r="524" spans="2:12" x14ac:dyDescent="0.35">
      <c r="B524" s="71">
        <v>523</v>
      </c>
      <c r="C524" s="24" t="s">
        <v>558</v>
      </c>
      <c r="D524" s="1">
        <v>100</v>
      </c>
      <c r="E524" s="1">
        <v>10</v>
      </c>
      <c r="F524" s="1">
        <v>30</v>
      </c>
      <c r="G524" s="14">
        <v>2</v>
      </c>
      <c r="H524" s="4">
        <v>436</v>
      </c>
      <c r="I524" s="1">
        <v>436</v>
      </c>
      <c r="J524" s="30">
        <v>0</v>
      </c>
      <c r="K524" s="67">
        <v>0.30589886009693101</v>
      </c>
      <c r="L524" s="26"/>
    </row>
    <row r="525" spans="2:12" x14ac:dyDescent="0.35">
      <c r="B525" s="71">
        <v>524</v>
      </c>
      <c r="C525" s="24" t="s">
        <v>559</v>
      </c>
      <c r="D525" s="1">
        <v>100</v>
      </c>
      <c r="E525" s="1">
        <v>10</v>
      </c>
      <c r="F525" s="1">
        <v>30</v>
      </c>
      <c r="G525" s="14">
        <v>2</v>
      </c>
      <c r="H525" s="4">
        <v>543</v>
      </c>
      <c r="I525" s="1">
        <v>543</v>
      </c>
      <c r="J525" s="30">
        <v>0</v>
      </c>
      <c r="K525" s="67">
        <v>6.1975676938891402</v>
      </c>
      <c r="L525" s="26"/>
    </row>
    <row r="526" spans="2:12" x14ac:dyDescent="0.35">
      <c r="B526" s="71">
        <v>525</v>
      </c>
      <c r="C526" s="24" t="s">
        <v>560</v>
      </c>
      <c r="D526" s="1">
        <v>100</v>
      </c>
      <c r="E526" s="1">
        <v>10</v>
      </c>
      <c r="F526" s="1">
        <v>30</v>
      </c>
      <c r="G526" s="14">
        <v>2</v>
      </c>
      <c r="H526" s="4">
        <v>505</v>
      </c>
      <c r="I526" s="1">
        <v>505</v>
      </c>
      <c r="J526" s="30">
        <v>0</v>
      </c>
      <c r="K526" s="67">
        <v>2.1783598158508499</v>
      </c>
      <c r="L526" s="26"/>
    </row>
    <row r="527" spans="2:12" x14ac:dyDescent="0.35">
      <c r="B527" s="71">
        <v>526</v>
      </c>
      <c r="C527" s="24" t="s">
        <v>561</v>
      </c>
      <c r="D527" s="1">
        <v>100</v>
      </c>
      <c r="E527" s="1">
        <v>10</v>
      </c>
      <c r="F527" s="1">
        <v>30</v>
      </c>
      <c r="G527" s="14">
        <v>2</v>
      </c>
      <c r="H527" s="4">
        <v>562</v>
      </c>
      <c r="I527" s="1">
        <v>562</v>
      </c>
      <c r="J527" s="30">
        <v>0</v>
      </c>
      <c r="K527" s="67">
        <v>1.15745142102241E-2</v>
      </c>
      <c r="L527" s="26"/>
    </row>
    <row r="528" spans="2:12" x14ac:dyDescent="0.35">
      <c r="B528" s="71">
        <v>527</v>
      </c>
      <c r="C528" s="24" t="s">
        <v>562</v>
      </c>
      <c r="D528" s="1">
        <v>100</v>
      </c>
      <c r="E528" s="1">
        <v>10</v>
      </c>
      <c r="F528" s="1">
        <v>30</v>
      </c>
      <c r="G528" s="14">
        <v>2</v>
      </c>
      <c r="H528" s="4">
        <v>478</v>
      </c>
      <c r="I528" s="1">
        <v>478</v>
      </c>
      <c r="J528" s="30">
        <v>0</v>
      </c>
      <c r="K528" s="67">
        <v>4.0909912977367604</v>
      </c>
      <c r="L528" s="26"/>
    </row>
    <row r="529" spans="2:15" x14ac:dyDescent="0.35">
      <c r="B529" s="71">
        <v>528</v>
      </c>
      <c r="C529" s="24" t="s">
        <v>563</v>
      </c>
      <c r="D529" s="1">
        <v>100</v>
      </c>
      <c r="E529" s="1">
        <v>10</v>
      </c>
      <c r="F529" s="1">
        <v>30</v>
      </c>
      <c r="G529" s="14">
        <v>2</v>
      </c>
      <c r="H529" s="4">
        <v>501</v>
      </c>
      <c r="I529" s="1">
        <v>501</v>
      </c>
      <c r="J529" s="30">
        <v>0</v>
      </c>
      <c r="K529" s="67">
        <v>10.980175025761101</v>
      </c>
      <c r="L529" s="26"/>
    </row>
    <row r="530" spans="2:15" x14ac:dyDescent="0.35">
      <c r="B530" s="71">
        <v>529</v>
      </c>
      <c r="C530" s="24" t="s">
        <v>564</v>
      </c>
      <c r="D530" s="1">
        <v>100</v>
      </c>
      <c r="E530" s="1">
        <v>10</v>
      </c>
      <c r="F530" s="1">
        <v>30</v>
      </c>
      <c r="G530" s="14">
        <v>2</v>
      </c>
      <c r="H530" s="4">
        <v>447</v>
      </c>
      <c r="I530" s="1">
        <v>447</v>
      </c>
      <c r="J530" s="30">
        <v>0</v>
      </c>
      <c r="K530" s="67">
        <v>1.78295606561005</v>
      </c>
      <c r="L530" s="26"/>
    </row>
    <row r="531" spans="2:15" x14ac:dyDescent="0.35">
      <c r="B531" s="71">
        <v>530</v>
      </c>
      <c r="C531" s="24" t="s">
        <v>565</v>
      </c>
      <c r="D531" s="1">
        <v>100</v>
      </c>
      <c r="E531" s="1">
        <v>10</v>
      </c>
      <c r="F531" s="1">
        <v>30</v>
      </c>
      <c r="G531" s="14">
        <v>2</v>
      </c>
      <c r="H531" s="4">
        <v>517</v>
      </c>
      <c r="I531" s="1">
        <v>517</v>
      </c>
      <c r="J531" s="30">
        <v>0</v>
      </c>
      <c r="K531" s="67">
        <v>34.333105981349902</v>
      </c>
      <c r="L531" s="26"/>
    </row>
    <row r="532" spans="2:15" x14ac:dyDescent="0.35">
      <c r="B532" s="71">
        <v>531</v>
      </c>
      <c r="C532" s="24" t="s">
        <v>566</v>
      </c>
      <c r="D532" s="1">
        <v>100</v>
      </c>
      <c r="E532" s="1">
        <v>10</v>
      </c>
      <c r="F532" s="1">
        <v>30</v>
      </c>
      <c r="G532" s="14">
        <v>4</v>
      </c>
      <c r="H532" s="48">
        <v>607</v>
      </c>
      <c r="I532" s="38">
        <v>607</v>
      </c>
      <c r="J532" s="76">
        <v>0</v>
      </c>
      <c r="K532" s="77">
        <v>2.1473957709968001</v>
      </c>
      <c r="L532" s="26"/>
    </row>
    <row r="533" spans="2:15" x14ac:dyDescent="0.35">
      <c r="B533" s="71">
        <v>532</v>
      </c>
      <c r="C533" s="24" t="s">
        <v>567</v>
      </c>
      <c r="D533" s="1">
        <v>100</v>
      </c>
      <c r="E533" s="1">
        <v>10</v>
      </c>
      <c r="F533" s="1">
        <v>30</v>
      </c>
      <c r="G533" s="14">
        <v>4</v>
      </c>
      <c r="H533" s="4">
        <v>559</v>
      </c>
      <c r="I533" s="1">
        <v>559</v>
      </c>
      <c r="J533" s="30">
        <v>0</v>
      </c>
      <c r="K533" s="67">
        <v>2.5782779529690698</v>
      </c>
      <c r="L533" s="26"/>
    </row>
    <row r="534" spans="2:15" x14ac:dyDescent="0.35">
      <c r="B534" s="71">
        <v>533</v>
      </c>
      <c r="C534" s="24" t="s">
        <v>568</v>
      </c>
      <c r="D534" s="1">
        <v>100</v>
      </c>
      <c r="E534" s="1">
        <v>10</v>
      </c>
      <c r="F534" s="1">
        <v>30</v>
      </c>
      <c r="G534" s="14">
        <v>4</v>
      </c>
      <c r="H534" s="4">
        <v>590</v>
      </c>
      <c r="I534" s="1">
        <v>590</v>
      </c>
      <c r="J534" s="30">
        <v>0</v>
      </c>
      <c r="K534" s="67">
        <v>2.8554215244948802</v>
      </c>
      <c r="L534" s="26"/>
    </row>
    <row r="535" spans="2:15" x14ac:dyDescent="0.35">
      <c r="B535" s="71">
        <v>534</v>
      </c>
      <c r="C535" s="24" t="s">
        <v>569</v>
      </c>
      <c r="D535" s="1">
        <v>100</v>
      </c>
      <c r="E535" s="1">
        <v>10</v>
      </c>
      <c r="F535" s="1">
        <v>30</v>
      </c>
      <c r="G535" s="14">
        <v>4</v>
      </c>
      <c r="H535" s="4">
        <v>609</v>
      </c>
      <c r="I535" s="1">
        <v>609</v>
      </c>
      <c r="J535" s="30">
        <v>0</v>
      </c>
      <c r="K535" s="67">
        <v>10.398559231310999</v>
      </c>
      <c r="L535" s="26"/>
    </row>
    <row r="536" spans="2:15" x14ac:dyDescent="0.35">
      <c r="B536" s="71">
        <v>535</v>
      </c>
      <c r="C536" s="24" t="s">
        <v>570</v>
      </c>
      <c r="D536" s="1">
        <v>100</v>
      </c>
      <c r="E536" s="1">
        <v>10</v>
      </c>
      <c r="F536" s="1">
        <v>30</v>
      </c>
      <c r="G536" s="14">
        <v>4</v>
      </c>
      <c r="H536" s="4">
        <v>603</v>
      </c>
      <c r="I536" s="1">
        <v>603</v>
      </c>
      <c r="J536" s="30">
        <v>0</v>
      </c>
      <c r="K536" s="67">
        <v>8.6861956864595395</v>
      </c>
      <c r="L536" s="26"/>
    </row>
    <row r="537" spans="2:15" ht="15" thickBot="1" x14ac:dyDescent="0.4">
      <c r="B537" s="71">
        <v>536</v>
      </c>
      <c r="C537" s="24" t="s">
        <v>571</v>
      </c>
      <c r="D537" s="1">
        <v>100</v>
      </c>
      <c r="E537" s="1">
        <v>10</v>
      </c>
      <c r="F537" s="1">
        <v>30</v>
      </c>
      <c r="G537" s="14">
        <v>4</v>
      </c>
      <c r="H537" s="4">
        <v>597</v>
      </c>
      <c r="I537" s="1">
        <v>597</v>
      </c>
      <c r="J537" s="30">
        <v>0</v>
      </c>
      <c r="K537" s="67">
        <v>1.24777778051793</v>
      </c>
      <c r="L537" s="26"/>
    </row>
    <row r="538" spans="2:15" ht="16" thickBot="1" x14ac:dyDescent="0.4">
      <c r="B538" s="71">
        <v>537</v>
      </c>
      <c r="C538" s="24" t="s">
        <v>572</v>
      </c>
      <c r="D538" s="1">
        <v>100</v>
      </c>
      <c r="E538" s="1">
        <v>10</v>
      </c>
      <c r="F538" s="1">
        <v>30</v>
      </c>
      <c r="G538" s="14">
        <v>4</v>
      </c>
      <c r="H538" s="4">
        <v>569</v>
      </c>
      <c r="I538" s="1">
        <v>569</v>
      </c>
      <c r="J538" s="30">
        <v>0</v>
      </c>
      <c r="K538" s="67">
        <v>3.1577316559851099</v>
      </c>
      <c r="L538" s="26"/>
      <c r="M538" s="17" t="s">
        <v>191</v>
      </c>
      <c r="N538" s="18" t="s">
        <v>192</v>
      </c>
      <c r="O538" s="20" t="s">
        <v>193</v>
      </c>
    </row>
    <row r="539" spans="2:15" ht="19" thickBot="1" x14ac:dyDescent="0.5">
      <c r="B539" s="71">
        <v>538</v>
      </c>
      <c r="C539" s="24" t="s">
        <v>573</v>
      </c>
      <c r="D539" s="1">
        <v>100</v>
      </c>
      <c r="E539" s="1">
        <v>10</v>
      </c>
      <c r="F539" s="1">
        <v>30</v>
      </c>
      <c r="G539" s="14">
        <v>4</v>
      </c>
      <c r="H539" s="4">
        <v>611</v>
      </c>
      <c r="I539" s="1">
        <v>611</v>
      </c>
      <c r="J539" s="30">
        <v>0</v>
      </c>
      <c r="K539" s="67">
        <v>4.2244769148528496</v>
      </c>
      <c r="L539" s="26"/>
      <c r="M539" s="7">
        <f>COUNTIF(J452:J541,"=0")</f>
        <v>88</v>
      </c>
      <c r="N539" s="29">
        <f>AVERAGE(J452:J541)</f>
        <v>2.59928603302019E-4</v>
      </c>
      <c r="O539" s="111">
        <f>AVERAGE(K452:K541)</f>
        <v>47.200988015842796</v>
      </c>
    </row>
    <row r="540" spans="2:15" ht="19" thickBot="1" x14ac:dyDescent="0.5">
      <c r="B540" s="71">
        <v>539</v>
      </c>
      <c r="C540" s="24" t="s">
        <v>574</v>
      </c>
      <c r="D540" s="1">
        <v>100</v>
      </c>
      <c r="E540" s="1">
        <v>10</v>
      </c>
      <c r="F540" s="1">
        <v>30</v>
      </c>
      <c r="G540" s="14">
        <v>4</v>
      </c>
      <c r="H540" s="4">
        <v>582</v>
      </c>
      <c r="I540" s="1">
        <v>582</v>
      </c>
      <c r="J540" s="30">
        <v>0</v>
      </c>
      <c r="K540" s="67">
        <v>2.6326824240386402</v>
      </c>
      <c r="L540" s="26"/>
      <c r="M540" s="7"/>
      <c r="N540" s="29">
        <f>AVERAGEIF(J452:J541,"&gt;0")</f>
        <v>1.1696787148590855E-2</v>
      </c>
      <c r="O540" s="112">
        <f>AVERAGEIF(J452:J541,"=0",K452:K541)</f>
        <v>7.2282915331888811</v>
      </c>
    </row>
    <row r="541" spans="2:15" ht="19" thickBot="1" x14ac:dyDescent="0.5">
      <c r="B541" s="71">
        <v>540</v>
      </c>
      <c r="C541" s="25" t="s">
        <v>575</v>
      </c>
      <c r="D541" s="15">
        <v>100</v>
      </c>
      <c r="E541" s="15">
        <v>10</v>
      </c>
      <c r="F541" s="15">
        <v>30</v>
      </c>
      <c r="G541" s="16">
        <v>4</v>
      </c>
      <c r="H541" s="6">
        <v>627</v>
      </c>
      <c r="I541" s="15">
        <v>627</v>
      </c>
      <c r="J541" s="57">
        <v>0</v>
      </c>
      <c r="K541" s="68">
        <v>3.9931977260857798</v>
      </c>
      <c r="L541" s="26"/>
      <c r="M541" s="92" t="s">
        <v>197</v>
      </c>
      <c r="N541" s="93">
        <f>MAX(J452:J541)</f>
        <v>1.50602409638507E-2</v>
      </c>
      <c r="O541" s="113"/>
    </row>
    <row r="542" spans="2:15" x14ac:dyDescent="0.35">
      <c r="B542" s="71">
        <v>541</v>
      </c>
      <c r="C542" s="24" t="s">
        <v>576</v>
      </c>
      <c r="D542" s="1">
        <v>150</v>
      </c>
      <c r="E542" s="1">
        <v>2</v>
      </c>
      <c r="F542" s="1">
        <v>10</v>
      </c>
      <c r="G542" s="14">
        <v>1</v>
      </c>
      <c r="H542" s="5">
        <v>1531</v>
      </c>
      <c r="I542" s="12">
        <v>1531</v>
      </c>
      <c r="J542" s="58">
        <v>0</v>
      </c>
      <c r="K542" s="66">
        <v>1.4025647193193399E-2</v>
      </c>
      <c r="L542" s="26"/>
    </row>
    <row r="543" spans="2:15" x14ac:dyDescent="0.35">
      <c r="B543" s="71">
        <v>542</v>
      </c>
      <c r="C543" s="24" t="s">
        <v>577</v>
      </c>
      <c r="D543" s="1">
        <v>150</v>
      </c>
      <c r="E543" s="1">
        <v>2</v>
      </c>
      <c r="F543" s="1">
        <v>10</v>
      </c>
      <c r="G543" s="14">
        <v>1</v>
      </c>
      <c r="H543" s="4">
        <v>1497</v>
      </c>
      <c r="I543" s="1">
        <v>1497</v>
      </c>
      <c r="J543" s="30">
        <v>0</v>
      </c>
      <c r="K543" s="67">
        <v>1.7245534807443601E-2</v>
      </c>
      <c r="L543" s="26"/>
    </row>
    <row r="544" spans="2:15" x14ac:dyDescent="0.35">
      <c r="B544" s="71">
        <v>543</v>
      </c>
      <c r="C544" s="24" t="s">
        <v>578</v>
      </c>
      <c r="D544" s="1">
        <v>150</v>
      </c>
      <c r="E544" s="1">
        <v>2</v>
      </c>
      <c r="F544" s="1">
        <v>10</v>
      </c>
      <c r="G544" s="14">
        <v>1</v>
      </c>
      <c r="H544" s="4">
        <v>1505</v>
      </c>
      <c r="I544" s="1">
        <v>1505</v>
      </c>
      <c r="J544" s="30">
        <v>0</v>
      </c>
      <c r="K544" s="67">
        <v>5.6857801973819698E-3</v>
      </c>
      <c r="L544" s="26"/>
    </row>
    <row r="545" spans="2:12" x14ac:dyDescent="0.35">
      <c r="B545" s="71">
        <v>544</v>
      </c>
      <c r="C545" s="24" t="s">
        <v>579</v>
      </c>
      <c r="D545" s="1">
        <v>150</v>
      </c>
      <c r="E545" s="1">
        <v>2</v>
      </c>
      <c r="F545" s="1">
        <v>10</v>
      </c>
      <c r="G545" s="14">
        <v>1</v>
      </c>
      <c r="H545" s="4">
        <v>1467</v>
      </c>
      <c r="I545" s="1">
        <v>1467</v>
      </c>
      <c r="J545" s="30">
        <v>0</v>
      </c>
      <c r="K545" s="67">
        <v>2.22337115556001E-2</v>
      </c>
      <c r="L545" s="26"/>
    </row>
    <row r="546" spans="2:12" x14ac:dyDescent="0.35">
      <c r="B546" s="71">
        <v>545</v>
      </c>
      <c r="C546" s="24" t="s">
        <v>580</v>
      </c>
      <c r="D546" s="1">
        <v>150</v>
      </c>
      <c r="E546" s="1">
        <v>2</v>
      </c>
      <c r="F546" s="1">
        <v>10</v>
      </c>
      <c r="G546" s="14">
        <v>1</v>
      </c>
      <c r="H546" s="4">
        <v>1508</v>
      </c>
      <c r="I546" s="1">
        <v>1508</v>
      </c>
      <c r="J546" s="30">
        <v>0</v>
      </c>
      <c r="K546" s="67">
        <v>1.6839869320392602E-2</v>
      </c>
      <c r="L546" s="26"/>
    </row>
    <row r="547" spans="2:12" x14ac:dyDescent="0.35">
      <c r="B547" s="71">
        <v>546</v>
      </c>
      <c r="C547" s="24" t="s">
        <v>581</v>
      </c>
      <c r="D547" s="1">
        <v>150</v>
      </c>
      <c r="E547" s="1">
        <v>2</v>
      </c>
      <c r="F547" s="1">
        <v>10</v>
      </c>
      <c r="G547" s="14">
        <v>1</v>
      </c>
      <c r="H547" s="4">
        <v>1482</v>
      </c>
      <c r="I547" s="1">
        <v>1482</v>
      </c>
      <c r="J547" s="30">
        <v>0</v>
      </c>
      <c r="K547" s="67">
        <v>1.95931605994701E-2</v>
      </c>
      <c r="L547" s="26"/>
    </row>
    <row r="548" spans="2:12" x14ac:dyDescent="0.35">
      <c r="B548" s="71">
        <v>547</v>
      </c>
      <c r="C548" s="24" t="s">
        <v>582</v>
      </c>
      <c r="D548" s="1">
        <v>150</v>
      </c>
      <c r="E548" s="1">
        <v>2</v>
      </c>
      <c r="F548" s="1">
        <v>10</v>
      </c>
      <c r="G548" s="14">
        <v>1</v>
      </c>
      <c r="H548" s="4">
        <v>1517</v>
      </c>
      <c r="I548" s="1">
        <v>1517</v>
      </c>
      <c r="J548" s="30">
        <v>0</v>
      </c>
      <c r="K548" s="67">
        <v>1.49790104478597E-2</v>
      </c>
      <c r="L548" s="26"/>
    </row>
    <row r="549" spans="2:12" x14ac:dyDescent="0.35">
      <c r="B549" s="71">
        <v>548</v>
      </c>
      <c r="C549" s="24" t="s">
        <v>583</v>
      </c>
      <c r="D549" s="1">
        <v>150</v>
      </c>
      <c r="E549" s="1">
        <v>2</v>
      </c>
      <c r="F549" s="1">
        <v>10</v>
      </c>
      <c r="G549" s="14">
        <v>1</v>
      </c>
      <c r="H549" s="4">
        <v>1384</v>
      </c>
      <c r="I549" s="1">
        <v>1384</v>
      </c>
      <c r="J549" s="30">
        <v>0</v>
      </c>
      <c r="K549" s="67">
        <v>1.55522171407938E-2</v>
      </c>
      <c r="L549" s="26"/>
    </row>
    <row r="550" spans="2:12" x14ac:dyDescent="0.35">
      <c r="B550" s="71">
        <v>549</v>
      </c>
      <c r="C550" s="24" t="s">
        <v>584</v>
      </c>
      <c r="D550" s="1">
        <v>150</v>
      </c>
      <c r="E550" s="1">
        <v>2</v>
      </c>
      <c r="F550" s="1">
        <v>10</v>
      </c>
      <c r="G550" s="14">
        <v>1</v>
      </c>
      <c r="H550" s="4">
        <v>1495</v>
      </c>
      <c r="I550" s="1">
        <v>1495</v>
      </c>
      <c r="J550" s="30">
        <v>0</v>
      </c>
      <c r="K550" s="67">
        <v>5.7204421609640104E-3</v>
      </c>
      <c r="L550" s="26"/>
    </row>
    <row r="551" spans="2:12" x14ac:dyDescent="0.35">
      <c r="B551" s="71">
        <v>550</v>
      </c>
      <c r="C551" s="24" t="s">
        <v>585</v>
      </c>
      <c r="D551" s="1">
        <v>150</v>
      </c>
      <c r="E551" s="1">
        <v>2</v>
      </c>
      <c r="F551" s="1">
        <v>10</v>
      </c>
      <c r="G551" s="14">
        <v>1</v>
      </c>
      <c r="H551" s="4">
        <v>1470</v>
      </c>
      <c r="I551" s="1">
        <v>1470</v>
      </c>
      <c r="J551" s="30">
        <v>0</v>
      </c>
      <c r="K551" s="67">
        <v>1.6825504601001701E-2</v>
      </c>
      <c r="L551" s="26"/>
    </row>
    <row r="552" spans="2:12" x14ac:dyDescent="0.35">
      <c r="B552" s="71">
        <v>551</v>
      </c>
      <c r="C552" s="24" t="s">
        <v>586</v>
      </c>
      <c r="D552" s="1">
        <v>150</v>
      </c>
      <c r="E552" s="1">
        <v>2</v>
      </c>
      <c r="F552" s="1">
        <v>10</v>
      </c>
      <c r="G552" s="14">
        <v>2</v>
      </c>
      <c r="H552" s="4">
        <v>2131</v>
      </c>
      <c r="I552" s="1">
        <v>2131</v>
      </c>
      <c r="J552" s="30">
        <v>0</v>
      </c>
      <c r="K552" s="67">
        <v>1.3757854700088499E-2</v>
      </c>
      <c r="L552" s="26"/>
    </row>
    <row r="553" spans="2:12" x14ac:dyDescent="0.35">
      <c r="B553" s="71">
        <v>552</v>
      </c>
      <c r="C553" s="24" t="s">
        <v>587</v>
      </c>
      <c r="D553" s="1">
        <v>150</v>
      </c>
      <c r="E553" s="1">
        <v>2</v>
      </c>
      <c r="F553" s="1">
        <v>10</v>
      </c>
      <c r="G553" s="14">
        <v>2</v>
      </c>
      <c r="H553" s="4">
        <v>2007</v>
      </c>
      <c r="I553" s="1">
        <v>2007</v>
      </c>
      <c r="J553" s="30">
        <v>0</v>
      </c>
      <c r="K553" s="67">
        <v>2.4233464151620799E-2</v>
      </c>
      <c r="L553" s="26"/>
    </row>
    <row r="554" spans="2:12" x14ac:dyDescent="0.35">
      <c r="B554" s="71">
        <v>553</v>
      </c>
      <c r="C554" s="24" t="s">
        <v>588</v>
      </c>
      <c r="D554" s="1">
        <v>150</v>
      </c>
      <c r="E554" s="1">
        <v>2</v>
      </c>
      <c r="F554" s="1">
        <v>10</v>
      </c>
      <c r="G554" s="14">
        <v>2</v>
      </c>
      <c r="H554" s="4">
        <v>2045</v>
      </c>
      <c r="I554" s="1">
        <v>2045</v>
      </c>
      <c r="J554" s="30">
        <v>0</v>
      </c>
      <c r="K554" s="67">
        <v>7.8326035290956497E-3</v>
      </c>
      <c r="L554" s="26"/>
    </row>
    <row r="555" spans="2:12" x14ac:dyDescent="0.35">
      <c r="B555" s="71">
        <v>554</v>
      </c>
      <c r="C555" s="24" t="s">
        <v>589</v>
      </c>
      <c r="D555" s="1">
        <v>150</v>
      </c>
      <c r="E555" s="1">
        <v>2</v>
      </c>
      <c r="F555" s="1">
        <v>10</v>
      </c>
      <c r="G555" s="14">
        <v>2</v>
      </c>
      <c r="H555" s="4">
        <v>1947</v>
      </c>
      <c r="I555" s="1">
        <v>1947</v>
      </c>
      <c r="J555" s="30">
        <v>0</v>
      </c>
      <c r="K555" s="67">
        <v>1.82652678340673E-2</v>
      </c>
      <c r="L555" s="26"/>
    </row>
    <row r="556" spans="2:12" x14ac:dyDescent="0.35">
      <c r="B556" s="71">
        <v>555</v>
      </c>
      <c r="C556" s="24" t="s">
        <v>590</v>
      </c>
      <c r="D556" s="1">
        <v>150</v>
      </c>
      <c r="E556" s="1">
        <v>2</v>
      </c>
      <c r="F556" s="1">
        <v>10</v>
      </c>
      <c r="G556" s="14">
        <v>2</v>
      </c>
      <c r="H556" s="4">
        <v>2108</v>
      </c>
      <c r="I556" s="1">
        <v>2108</v>
      </c>
      <c r="J556" s="30">
        <v>0</v>
      </c>
      <c r="K556" s="67">
        <v>1.7401957884430799E-2</v>
      </c>
      <c r="L556" s="26"/>
    </row>
    <row r="557" spans="2:12" x14ac:dyDescent="0.35">
      <c r="B557" s="71">
        <v>556</v>
      </c>
      <c r="C557" s="24" t="s">
        <v>591</v>
      </c>
      <c r="D557" s="1">
        <v>150</v>
      </c>
      <c r="E557" s="1">
        <v>2</v>
      </c>
      <c r="F557" s="1">
        <v>10</v>
      </c>
      <c r="G557" s="14">
        <v>2</v>
      </c>
      <c r="H557" s="4">
        <v>2112</v>
      </c>
      <c r="I557" s="1">
        <v>2112</v>
      </c>
      <c r="J557" s="30">
        <v>0</v>
      </c>
      <c r="K557" s="67">
        <v>1.2161230668425499E-2</v>
      </c>
      <c r="L557" s="26"/>
    </row>
    <row r="558" spans="2:12" x14ac:dyDescent="0.35">
      <c r="B558" s="71">
        <v>557</v>
      </c>
      <c r="C558" s="24" t="s">
        <v>592</v>
      </c>
      <c r="D558" s="1">
        <v>150</v>
      </c>
      <c r="E558" s="1">
        <v>2</v>
      </c>
      <c r="F558" s="1">
        <v>10</v>
      </c>
      <c r="G558" s="14">
        <v>2</v>
      </c>
      <c r="H558" s="4">
        <v>2207</v>
      </c>
      <c r="I558" s="1">
        <v>2207</v>
      </c>
      <c r="J558" s="30">
        <v>0</v>
      </c>
      <c r="K558" s="67">
        <v>1.2055873870849601E-2</v>
      </c>
      <c r="L558" s="26"/>
    </row>
    <row r="559" spans="2:12" x14ac:dyDescent="0.35">
      <c r="B559" s="71">
        <v>558</v>
      </c>
      <c r="C559" s="24" t="s">
        <v>593</v>
      </c>
      <c r="D559" s="1">
        <v>150</v>
      </c>
      <c r="E559" s="1">
        <v>2</v>
      </c>
      <c r="F559" s="1">
        <v>10</v>
      </c>
      <c r="G559" s="14">
        <v>2</v>
      </c>
      <c r="H559" s="4">
        <v>2014</v>
      </c>
      <c r="I559" s="1">
        <v>2014</v>
      </c>
      <c r="J559" s="30">
        <v>0</v>
      </c>
      <c r="K559" s="67">
        <v>1.51509456336498E-2</v>
      </c>
      <c r="L559" s="26"/>
    </row>
    <row r="560" spans="2:12" x14ac:dyDescent="0.35">
      <c r="B560" s="71">
        <v>559</v>
      </c>
      <c r="C560" s="24" t="s">
        <v>594</v>
      </c>
      <c r="D560" s="1">
        <v>150</v>
      </c>
      <c r="E560" s="1">
        <v>2</v>
      </c>
      <c r="F560" s="1">
        <v>10</v>
      </c>
      <c r="G560" s="14">
        <v>2</v>
      </c>
      <c r="H560" s="4">
        <v>2035</v>
      </c>
      <c r="I560" s="1">
        <v>2035</v>
      </c>
      <c r="J560" s="30">
        <v>0</v>
      </c>
      <c r="K560" s="67">
        <v>1.6015600413083999E-2</v>
      </c>
      <c r="L560" s="26"/>
    </row>
    <row r="561" spans="2:12" x14ac:dyDescent="0.35">
      <c r="B561" s="71">
        <v>560</v>
      </c>
      <c r="C561" s="24" t="s">
        <v>595</v>
      </c>
      <c r="D561" s="1">
        <v>150</v>
      </c>
      <c r="E561" s="1">
        <v>2</v>
      </c>
      <c r="F561" s="1">
        <v>10</v>
      </c>
      <c r="G561" s="14">
        <v>2</v>
      </c>
      <c r="H561" s="4">
        <v>2130</v>
      </c>
      <c r="I561" s="1">
        <v>2130</v>
      </c>
      <c r="J561" s="30">
        <v>0</v>
      </c>
      <c r="K561" s="67">
        <v>1.8742188811302098E-2</v>
      </c>
      <c r="L561" s="26"/>
    </row>
    <row r="562" spans="2:12" x14ac:dyDescent="0.35">
      <c r="B562" s="71">
        <v>561</v>
      </c>
      <c r="C562" s="24" t="s">
        <v>596</v>
      </c>
      <c r="D562" s="1">
        <v>150</v>
      </c>
      <c r="E562" s="1">
        <v>2</v>
      </c>
      <c r="F562" s="1">
        <v>10</v>
      </c>
      <c r="G562" s="14">
        <v>4</v>
      </c>
      <c r="H562" s="4">
        <v>2851</v>
      </c>
      <c r="I562" s="1">
        <v>2851</v>
      </c>
      <c r="J562" s="30">
        <v>0</v>
      </c>
      <c r="K562" s="67">
        <v>2.5162950158119202E-2</v>
      </c>
      <c r="L562" s="26"/>
    </row>
    <row r="563" spans="2:12" x14ac:dyDescent="0.35">
      <c r="B563" s="71">
        <v>562</v>
      </c>
      <c r="C563" s="24" t="s">
        <v>597</v>
      </c>
      <c r="D563" s="1">
        <v>150</v>
      </c>
      <c r="E563" s="1">
        <v>2</v>
      </c>
      <c r="F563" s="1">
        <v>10</v>
      </c>
      <c r="G563" s="14">
        <v>4</v>
      </c>
      <c r="H563" s="4">
        <v>2907</v>
      </c>
      <c r="I563" s="1">
        <v>2907</v>
      </c>
      <c r="J563" s="30">
        <v>0</v>
      </c>
      <c r="K563" s="67">
        <v>2.0319130271673199E-2</v>
      </c>
      <c r="L563" s="26"/>
    </row>
    <row r="564" spans="2:12" x14ac:dyDescent="0.35">
      <c r="B564" s="71">
        <v>563</v>
      </c>
      <c r="C564" s="24" t="s">
        <v>598</v>
      </c>
      <c r="D564" s="1">
        <v>150</v>
      </c>
      <c r="E564" s="1">
        <v>2</v>
      </c>
      <c r="F564" s="1">
        <v>10</v>
      </c>
      <c r="G564" s="14">
        <v>4</v>
      </c>
      <c r="H564" s="4">
        <v>2975</v>
      </c>
      <c r="I564" s="1">
        <v>2975</v>
      </c>
      <c r="J564" s="30">
        <v>0</v>
      </c>
      <c r="K564" s="67">
        <v>1.7875900492072098E-2</v>
      </c>
      <c r="L564" s="26"/>
    </row>
    <row r="565" spans="2:12" x14ac:dyDescent="0.35">
      <c r="B565" s="71">
        <v>564</v>
      </c>
      <c r="C565" s="24" t="s">
        <v>599</v>
      </c>
      <c r="D565" s="1">
        <v>150</v>
      </c>
      <c r="E565" s="1">
        <v>2</v>
      </c>
      <c r="F565" s="1">
        <v>10</v>
      </c>
      <c r="G565" s="14">
        <v>4</v>
      </c>
      <c r="H565" s="4">
        <v>2997</v>
      </c>
      <c r="I565" s="1">
        <v>2997</v>
      </c>
      <c r="J565" s="30">
        <v>0</v>
      </c>
      <c r="K565" s="67">
        <v>1.54691208153963E-2</v>
      </c>
      <c r="L565" s="26"/>
    </row>
    <row r="566" spans="2:12" x14ac:dyDescent="0.35">
      <c r="B566" s="71">
        <v>565</v>
      </c>
      <c r="C566" s="24" t="s">
        <v>600</v>
      </c>
      <c r="D566" s="1">
        <v>150</v>
      </c>
      <c r="E566" s="1">
        <v>2</v>
      </c>
      <c r="F566" s="1">
        <v>10</v>
      </c>
      <c r="G566" s="14">
        <v>4</v>
      </c>
      <c r="H566" s="4">
        <v>3128</v>
      </c>
      <c r="I566" s="1">
        <v>3128</v>
      </c>
      <c r="J566" s="30">
        <v>0</v>
      </c>
      <c r="K566" s="67">
        <v>1.7807448282837798E-2</v>
      </c>
      <c r="L566" s="26"/>
    </row>
    <row r="567" spans="2:12" x14ac:dyDescent="0.35">
      <c r="B567" s="71">
        <v>566</v>
      </c>
      <c r="C567" s="24" t="s">
        <v>601</v>
      </c>
      <c r="D567" s="1">
        <v>150</v>
      </c>
      <c r="E567" s="1">
        <v>2</v>
      </c>
      <c r="F567" s="1">
        <v>10</v>
      </c>
      <c r="G567" s="14">
        <v>4</v>
      </c>
      <c r="H567" s="4">
        <v>2922</v>
      </c>
      <c r="I567" s="1">
        <v>2922</v>
      </c>
      <c r="J567" s="30">
        <v>0</v>
      </c>
      <c r="K567" s="67">
        <v>2.0148411393165502E-2</v>
      </c>
      <c r="L567" s="26"/>
    </row>
    <row r="568" spans="2:12" x14ac:dyDescent="0.35">
      <c r="B568" s="71">
        <v>567</v>
      </c>
      <c r="C568" s="24" t="s">
        <v>602</v>
      </c>
      <c r="D568" s="1">
        <v>150</v>
      </c>
      <c r="E568" s="1">
        <v>2</v>
      </c>
      <c r="F568" s="1">
        <v>10</v>
      </c>
      <c r="G568" s="14">
        <v>4</v>
      </c>
      <c r="H568" s="4">
        <v>2867</v>
      </c>
      <c r="I568" s="1">
        <v>2867</v>
      </c>
      <c r="J568" s="30">
        <v>0</v>
      </c>
      <c r="K568" s="67">
        <v>4.61772661656141E-2</v>
      </c>
      <c r="L568" s="26"/>
    </row>
    <row r="569" spans="2:12" x14ac:dyDescent="0.35">
      <c r="B569" s="71">
        <v>568</v>
      </c>
      <c r="C569" s="24" t="s">
        <v>603</v>
      </c>
      <c r="D569" s="1">
        <v>150</v>
      </c>
      <c r="E569" s="1">
        <v>2</v>
      </c>
      <c r="F569" s="1">
        <v>10</v>
      </c>
      <c r="G569" s="14">
        <v>4</v>
      </c>
      <c r="H569" s="4">
        <v>3094</v>
      </c>
      <c r="I569" s="1">
        <v>3094</v>
      </c>
      <c r="J569" s="30">
        <v>0</v>
      </c>
      <c r="K569" s="67">
        <v>3.8368852809071499E-2</v>
      </c>
      <c r="L569" s="26"/>
    </row>
    <row r="570" spans="2:12" x14ac:dyDescent="0.35">
      <c r="B570" s="71">
        <v>569</v>
      </c>
      <c r="C570" s="24" t="s">
        <v>604</v>
      </c>
      <c r="D570" s="1">
        <v>150</v>
      </c>
      <c r="E570" s="1">
        <v>2</v>
      </c>
      <c r="F570" s="1">
        <v>10</v>
      </c>
      <c r="G570" s="14">
        <v>4</v>
      </c>
      <c r="H570" s="4">
        <v>2785</v>
      </c>
      <c r="I570" s="1">
        <v>2785</v>
      </c>
      <c r="J570" s="30">
        <v>0</v>
      </c>
      <c r="K570" s="67">
        <v>1.5782292932271898E-2</v>
      </c>
      <c r="L570" s="26"/>
    </row>
    <row r="571" spans="2:12" x14ac:dyDescent="0.35">
      <c r="B571" s="71">
        <v>570</v>
      </c>
      <c r="C571" s="24" t="s">
        <v>605</v>
      </c>
      <c r="D571" s="1">
        <v>150</v>
      </c>
      <c r="E571" s="1">
        <v>2</v>
      </c>
      <c r="F571" s="1">
        <v>10</v>
      </c>
      <c r="G571" s="14">
        <v>4</v>
      </c>
      <c r="H571" s="4">
        <v>2940</v>
      </c>
      <c r="I571" s="1">
        <v>2940</v>
      </c>
      <c r="J571" s="30">
        <v>0</v>
      </c>
      <c r="K571" s="67">
        <v>4.2496435344219201E-2</v>
      </c>
      <c r="L571" s="26"/>
    </row>
    <row r="572" spans="2:12" x14ac:dyDescent="0.35">
      <c r="B572" s="71">
        <v>571</v>
      </c>
      <c r="C572" s="24" t="s">
        <v>606</v>
      </c>
      <c r="D572" s="1">
        <v>150</v>
      </c>
      <c r="E572" s="1">
        <v>2</v>
      </c>
      <c r="F572" s="1">
        <v>20</v>
      </c>
      <c r="G572" s="14">
        <v>1</v>
      </c>
      <c r="H572" s="4">
        <v>2421</v>
      </c>
      <c r="I572" s="1">
        <v>2421</v>
      </c>
      <c r="J572" s="30">
        <v>0</v>
      </c>
      <c r="K572" s="67">
        <v>2.3180583491921401E-2</v>
      </c>
      <c r="L572" s="26"/>
    </row>
    <row r="573" spans="2:12" x14ac:dyDescent="0.35">
      <c r="B573" s="71">
        <v>572</v>
      </c>
      <c r="C573" s="24" t="s">
        <v>607</v>
      </c>
      <c r="D573" s="1">
        <v>150</v>
      </c>
      <c r="E573" s="1">
        <v>2</v>
      </c>
      <c r="F573" s="1">
        <v>20</v>
      </c>
      <c r="G573" s="14">
        <v>1</v>
      </c>
      <c r="H573" s="4">
        <v>2508</v>
      </c>
      <c r="I573" s="1">
        <v>2508</v>
      </c>
      <c r="J573" s="30">
        <v>0</v>
      </c>
      <c r="K573" s="67">
        <v>2.9761791229247998E-2</v>
      </c>
      <c r="L573" s="26"/>
    </row>
    <row r="574" spans="2:12" x14ac:dyDescent="0.35">
      <c r="B574" s="71">
        <v>573</v>
      </c>
      <c r="C574" s="24" t="s">
        <v>608</v>
      </c>
      <c r="D574" s="1">
        <v>150</v>
      </c>
      <c r="E574" s="1">
        <v>2</v>
      </c>
      <c r="F574" s="1">
        <v>20</v>
      </c>
      <c r="G574" s="14">
        <v>1</v>
      </c>
      <c r="H574" s="4">
        <v>2353</v>
      </c>
      <c r="I574" s="1">
        <v>2353</v>
      </c>
      <c r="J574" s="30">
        <v>0</v>
      </c>
      <c r="K574" s="67">
        <v>3.3650975674390703E-2</v>
      </c>
      <c r="L574" s="26"/>
    </row>
    <row r="575" spans="2:12" x14ac:dyDescent="0.35">
      <c r="B575" s="71">
        <v>574</v>
      </c>
      <c r="C575" s="24" t="s">
        <v>609</v>
      </c>
      <c r="D575" s="1">
        <v>150</v>
      </c>
      <c r="E575" s="1">
        <v>2</v>
      </c>
      <c r="F575" s="1">
        <v>20</v>
      </c>
      <c r="G575" s="14">
        <v>1</v>
      </c>
      <c r="H575" s="4">
        <v>2350</v>
      </c>
      <c r="I575" s="1">
        <v>2350</v>
      </c>
      <c r="J575" s="30">
        <v>0</v>
      </c>
      <c r="K575" s="67">
        <v>1.7045006155967699E-2</v>
      </c>
      <c r="L575" s="26"/>
    </row>
    <row r="576" spans="2:12" x14ac:dyDescent="0.35">
      <c r="B576" s="71">
        <v>575</v>
      </c>
      <c r="C576" s="24" t="s">
        <v>610</v>
      </c>
      <c r="D576" s="1">
        <v>150</v>
      </c>
      <c r="E576" s="1">
        <v>2</v>
      </c>
      <c r="F576" s="1">
        <v>20</v>
      </c>
      <c r="G576" s="14">
        <v>1</v>
      </c>
      <c r="H576" s="4">
        <v>2311</v>
      </c>
      <c r="I576" s="1">
        <v>2311</v>
      </c>
      <c r="J576" s="30">
        <v>0</v>
      </c>
      <c r="K576" s="67">
        <v>3.2931752502918202E-2</v>
      </c>
      <c r="L576" s="26"/>
    </row>
    <row r="577" spans="2:12" x14ac:dyDescent="0.35">
      <c r="B577" s="71">
        <v>576</v>
      </c>
      <c r="C577" s="24" t="s">
        <v>611</v>
      </c>
      <c r="D577" s="1">
        <v>150</v>
      </c>
      <c r="E577" s="1">
        <v>2</v>
      </c>
      <c r="F577" s="1">
        <v>20</v>
      </c>
      <c r="G577" s="14">
        <v>1</v>
      </c>
      <c r="H577" s="4">
        <v>2450</v>
      </c>
      <c r="I577" s="1">
        <v>2450</v>
      </c>
      <c r="J577" s="30">
        <v>0</v>
      </c>
      <c r="K577" s="67">
        <v>1.8668314442038501E-2</v>
      </c>
      <c r="L577" s="26"/>
    </row>
    <row r="578" spans="2:12" x14ac:dyDescent="0.35">
      <c r="B578" s="71">
        <v>577</v>
      </c>
      <c r="C578" s="24" t="s">
        <v>612</v>
      </c>
      <c r="D578" s="1">
        <v>150</v>
      </c>
      <c r="E578" s="1">
        <v>2</v>
      </c>
      <c r="F578" s="1">
        <v>20</v>
      </c>
      <c r="G578" s="14">
        <v>1</v>
      </c>
      <c r="H578" s="4">
        <v>2330</v>
      </c>
      <c r="I578" s="1">
        <v>2330</v>
      </c>
      <c r="J578" s="30">
        <v>0</v>
      </c>
      <c r="K578" s="67">
        <v>1.81819479912519E-2</v>
      </c>
      <c r="L578" s="26"/>
    </row>
    <row r="579" spans="2:12" x14ac:dyDescent="0.35">
      <c r="B579" s="71">
        <v>578</v>
      </c>
      <c r="C579" s="24" t="s">
        <v>613</v>
      </c>
      <c r="D579" s="1">
        <v>150</v>
      </c>
      <c r="E579" s="1">
        <v>2</v>
      </c>
      <c r="F579" s="1">
        <v>20</v>
      </c>
      <c r="G579" s="14">
        <v>1</v>
      </c>
      <c r="H579" s="4">
        <v>2314</v>
      </c>
      <c r="I579" s="1">
        <v>2314</v>
      </c>
      <c r="J579" s="30">
        <v>0</v>
      </c>
      <c r="K579" s="67">
        <v>3.2975843176245599E-2</v>
      </c>
      <c r="L579" s="26"/>
    </row>
    <row r="580" spans="2:12" x14ac:dyDescent="0.35">
      <c r="B580" s="71">
        <v>579</v>
      </c>
      <c r="C580" s="24" t="s">
        <v>614</v>
      </c>
      <c r="D580" s="1">
        <v>150</v>
      </c>
      <c r="E580" s="1">
        <v>2</v>
      </c>
      <c r="F580" s="1">
        <v>20</v>
      </c>
      <c r="G580" s="14">
        <v>1</v>
      </c>
      <c r="H580" s="4">
        <v>2490</v>
      </c>
      <c r="I580" s="1">
        <v>2490</v>
      </c>
      <c r="J580" s="30">
        <v>0</v>
      </c>
      <c r="K580" s="67">
        <v>3.5303745418787003E-2</v>
      </c>
      <c r="L580" s="26"/>
    </row>
    <row r="581" spans="2:12" x14ac:dyDescent="0.35">
      <c r="B581" s="71">
        <v>580</v>
      </c>
      <c r="C581" s="24" t="s">
        <v>615</v>
      </c>
      <c r="D581" s="1">
        <v>150</v>
      </c>
      <c r="E581" s="1">
        <v>2</v>
      </c>
      <c r="F581" s="1">
        <v>20</v>
      </c>
      <c r="G581" s="14">
        <v>1</v>
      </c>
      <c r="H581" s="4">
        <v>2297</v>
      </c>
      <c r="I581" s="1">
        <v>2297</v>
      </c>
      <c r="J581" s="30">
        <v>0</v>
      </c>
      <c r="K581" s="67">
        <v>1.8098184838891002E-2</v>
      </c>
      <c r="L581" s="26"/>
    </row>
    <row r="582" spans="2:12" x14ac:dyDescent="0.35">
      <c r="B582" s="71">
        <v>581</v>
      </c>
      <c r="C582" s="24" t="s">
        <v>616</v>
      </c>
      <c r="D582" s="1">
        <v>150</v>
      </c>
      <c r="E582" s="1">
        <v>2</v>
      </c>
      <c r="F582" s="1">
        <v>20</v>
      </c>
      <c r="G582" s="14">
        <v>2</v>
      </c>
      <c r="H582" s="4">
        <v>3021</v>
      </c>
      <c r="I582" s="1">
        <v>3021</v>
      </c>
      <c r="J582" s="30">
        <v>0</v>
      </c>
      <c r="K582" s="67">
        <v>5.66773768514394E-2</v>
      </c>
      <c r="L582" s="26"/>
    </row>
    <row r="583" spans="2:12" x14ac:dyDescent="0.35">
      <c r="B583" s="71">
        <v>582</v>
      </c>
      <c r="C583" s="24" t="s">
        <v>617</v>
      </c>
      <c r="D583" s="1">
        <v>150</v>
      </c>
      <c r="E583" s="1">
        <v>2</v>
      </c>
      <c r="F583" s="1">
        <v>20</v>
      </c>
      <c r="G583" s="14">
        <v>2</v>
      </c>
      <c r="H583" s="4">
        <v>2958</v>
      </c>
      <c r="I583" s="1">
        <v>2958</v>
      </c>
      <c r="J583" s="30">
        <v>0</v>
      </c>
      <c r="K583" s="67">
        <v>1.59502439200878E-2</v>
      </c>
      <c r="L583" s="26"/>
    </row>
    <row r="584" spans="2:12" x14ac:dyDescent="0.35">
      <c r="B584" s="71">
        <v>583</v>
      </c>
      <c r="C584" s="24" t="s">
        <v>618</v>
      </c>
      <c r="D584" s="1">
        <v>150</v>
      </c>
      <c r="E584" s="1">
        <v>2</v>
      </c>
      <c r="F584" s="1">
        <v>20</v>
      </c>
      <c r="G584" s="14">
        <v>2</v>
      </c>
      <c r="H584" s="4">
        <v>2833</v>
      </c>
      <c r="I584" s="1">
        <v>2833</v>
      </c>
      <c r="J584" s="30">
        <v>0</v>
      </c>
      <c r="K584" s="67">
        <v>1.8759280443191501E-2</v>
      </c>
      <c r="L584" s="26"/>
    </row>
    <row r="585" spans="2:12" x14ac:dyDescent="0.35">
      <c r="B585" s="71">
        <v>584</v>
      </c>
      <c r="C585" s="24" t="s">
        <v>619</v>
      </c>
      <c r="D585" s="1">
        <v>150</v>
      </c>
      <c r="E585" s="1">
        <v>2</v>
      </c>
      <c r="F585" s="1">
        <v>20</v>
      </c>
      <c r="G585" s="14">
        <v>2</v>
      </c>
      <c r="H585" s="4">
        <v>2980</v>
      </c>
      <c r="I585" s="1">
        <v>2980</v>
      </c>
      <c r="J585" s="30">
        <v>0</v>
      </c>
      <c r="K585" s="67">
        <v>1.9839478656649499E-2</v>
      </c>
      <c r="L585" s="26"/>
    </row>
    <row r="586" spans="2:12" x14ac:dyDescent="0.35">
      <c r="B586" s="71">
        <v>585</v>
      </c>
      <c r="C586" s="24" t="s">
        <v>620</v>
      </c>
      <c r="D586" s="1">
        <v>150</v>
      </c>
      <c r="E586" s="1">
        <v>2</v>
      </c>
      <c r="F586" s="1">
        <v>20</v>
      </c>
      <c r="G586" s="14">
        <v>2</v>
      </c>
      <c r="H586" s="4">
        <v>2851</v>
      </c>
      <c r="I586" s="1">
        <v>2851</v>
      </c>
      <c r="J586" s="30">
        <v>0</v>
      </c>
      <c r="K586" s="67">
        <v>2.0765552297234501E-2</v>
      </c>
      <c r="L586" s="26"/>
    </row>
    <row r="587" spans="2:12" x14ac:dyDescent="0.35">
      <c r="B587" s="71">
        <v>586</v>
      </c>
      <c r="C587" s="24" t="s">
        <v>621</v>
      </c>
      <c r="D587" s="1">
        <v>150</v>
      </c>
      <c r="E587" s="1">
        <v>2</v>
      </c>
      <c r="F587" s="1">
        <v>20</v>
      </c>
      <c r="G587" s="14">
        <v>2</v>
      </c>
      <c r="H587" s="4">
        <v>3020</v>
      </c>
      <c r="I587" s="1">
        <v>3020</v>
      </c>
      <c r="J587" s="30">
        <v>0</v>
      </c>
      <c r="K587" s="67">
        <v>1.29244476556777E-2</v>
      </c>
      <c r="L587" s="26"/>
    </row>
    <row r="588" spans="2:12" x14ac:dyDescent="0.35">
      <c r="B588" s="71">
        <v>587</v>
      </c>
      <c r="C588" s="24" t="s">
        <v>622</v>
      </c>
      <c r="D588" s="1">
        <v>150</v>
      </c>
      <c r="E588" s="1">
        <v>2</v>
      </c>
      <c r="F588" s="1">
        <v>20</v>
      </c>
      <c r="G588" s="14">
        <v>2</v>
      </c>
      <c r="H588" s="4">
        <v>3020</v>
      </c>
      <c r="I588" s="1">
        <v>3020</v>
      </c>
      <c r="J588" s="30">
        <v>0</v>
      </c>
      <c r="K588" s="67">
        <v>2.00167205184698E-2</v>
      </c>
      <c r="L588" s="26"/>
    </row>
    <row r="589" spans="2:12" x14ac:dyDescent="0.35">
      <c r="B589" s="71">
        <v>588</v>
      </c>
      <c r="C589" s="24" t="s">
        <v>623</v>
      </c>
      <c r="D589" s="1">
        <v>150</v>
      </c>
      <c r="E589" s="1">
        <v>2</v>
      </c>
      <c r="F589" s="1">
        <v>20</v>
      </c>
      <c r="G589" s="14">
        <v>2</v>
      </c>
      <c r="H589" s="4">
        <v>2944</v>
      </c>
      <c r="I589" s="1">
        <v>2944</v>
      </c>
      <c r="J589" s="30">
        <v>0</v>
      </c>
      <c r="K589" s="67">
        <v>1.60158108919858E-2</v>
      </c>
      <c r="L589" s="26"/>
    </row>
    <row r="590" spans="2:12" x14ac:dyDescent="0.35">
      <c r="B590" s="71">
        <v>589</v>
      </c>
      <c r="C590" s="24" t="s">
        <v>624</v>
      </c>
      <c r="D590" s="1">
        <v>150</v>
      </c>
      <c r="E590" s="1">
        <v>2</v>
      </c>
      <c r="F590" s="1">
        <v>20</v>
      </c>
      <c r="G590" s="14">
        <v>2</v>
      </c>
      <c r="H590" s="4">
        <v>3060</v>
      </c>
      <c r="I590" s="1">
        <v>3060</v>
      </c>
      <c r="J590" s="30">
        <v>0</v>
      </c>
      <c r="K590" s="67">
        <v>1.9718427211046202E-2</v>
      </c>
      <c r="L590" s="26"/>
    </row>
    <row r="591" spans="2:12" x14ac:dyDescent="0.35">
      <c r="B591" s="71">
        <v>590</v>
      </c>
      <c r="C591" s="24" t="s">
        <v>625</v>
      </c>
      <c r="D591" s="1">
        <v>150</v>
      </c>
      <c r="E591" s="1">
        <v>2</v>
      </c>
      <c r="F591" s="1">
        <v>20</v>
      </c>
      <c r="G591" s="14">
        <v>2</v>
      </c>
      <c r="H591" s="4">
        <v>3017</v>
      </c>
      <c r="I591" s="1">
        <v>3017</v>
      </c>
      <c r="J591" s="30">
        <v>0</v>
      </c>
      <c r="K591" s="67">
        <v>1.8339419737458201E-2</v>
      </c>
      <c r="L591" s="26"/>
    </row>
    <row r="592" spans="2:12" x14ac:dyDescent="0.35">
      <c r="B592" s="71">
        <v>591</v>
      </c>
      <c r="C592" s="24" t="s">
        <v>626</v>
      </c>
      <c r="D592" s="1">
        <v>150</v>
      </c>
      <c r="E592" s="1">
        <v>2</v>
      </c>
      <c r="F592" s="1">
        <v>20</v>
      </c>
      <c r="G592" s="14">
        <v>4</v>
      </c>
      <c r="H592" s="4">
        <v>3681</v>
      </c>
      <c r="I592" s="1">
        <v>3681</v>
      </c>
      <c r="J592" s="30">
        <v>0</v>
      </c>
      <c r="K592" s="67">
        <v>2.11056433618068E-2</v>
      </c>
      <c r="L592" s="26"/>
    </row>
    <row r="593" spans="2:12" x14ac:dyDescent="0.35">
      <c r="B593" s="71">
        <v>592</v>
      </c>
      <c r="C593" s="24" t="s">
        <v>627</v>
      </c>
      <c r="D593" s="1">
        <v>150</v>
      </c>
      <c r="E593" s="1">
        <v>2</v>
      </c>
      <c r="F593" s="1">
        <v>20</v>
      </c>
      <c r="G593" s="14">
        <v>4</v>
      </c>
      <c r="H593" s="4">
        <v>4008</v>
      </c>
      <c r="I593" s="1">
        <v>4008</v>
      </c>
      <c r="J593" s="30">
        <v>0</v>
      </c>
      <c r="K593" s="67">
        <v>1.8768128007650299E-2</v>
      </c>
      <c r="L593" s="26"/>
    </row>
    <row r="594" spans="2:12" x14ac:dyDescent="0.35">
      <c r="B594" s="71">
        <v>593</v>
      </c>
      <c r="C594" s="24" t="s">
        <v>628</v>
      </c>
      <c r="D594" s="1">
        <v>150</v>
      </c>
      <c r="E594" s="1">
        <v>2</v>
      </c>
      <c r="F594" s="1">
        <v>20</v>
      </c>
      <c r="G594" s="14">
        <v>4</v>
      </c>
      <c r="H594" s="4">
        <v>3703</v>
      </c>
      <c r="I594" s="1">
        <v>3703</v>
      </c>
      <c r="J594" s="30">
        <v>0</v>
      </c>
      <c r="K594" s="67">
        <v>1.71560104936361E-2</v>
      </c>
      <c r="L594" s="26"/>
    </row>
    <row r="595" spans="2:12" x14ac:dyDescent="0.35">
      <c r="B595" s="71">
        <v>594</v>
      </c>
      <c r="C595" s="24" t="s">
        <v>629</v>
      </c>
      <c r="D595" s="1">
        <v>150</v>
      </c>
      <c r="E595" s="1">
        <v>2</v>
      </c>
      <c r="F595" s="1">
        <v>20</v>
      </c>
      <c r="G595" s="14">
        <v>4</v>
      </c>
      <c r="H595" s="4">
        <v>3940</v>
      </c>
      <c r="I595" s="1">
        <v>3940</v>
      </c>
      <c r="J595" s="30">
        <v>0</v>
      </c>
      <c r="K595" s="67">
        <v>2.2511409595608701E-2</v>
      </c>
      <c r="L595" s="26"/>
    </row>
    <row r="596" spans="2:12" x14ac:dyDescent="0.35">
      <c r="B596" s="71">
        <v>595</v>
      </c>
      <c r="C596" s="24" t="s">
        <v>630</v>
      </c>
      <c r="D596" s="1">
        <v>150</v>
      </c>
      <c r="E596" s="1">
        <v>2</v>
      </c>
      <c r="F596" s="1">
        <v>20</v>
      </c>
      <c r="G596" s="14">
        <v>4</v>
      </c>
      <c r="H596" s="4">
        <v>3841</v>
      </c>
      <c r="I596" s="1">
        <v>3841</v>
      </c>
      <c r="J596" s="30">
        <v>0</v>
      </c>
      <c r="K596" s="67">
        <v>2.5054942816495802E-2</v>
      </c>
      <c r="L596" s="26"/>
    </row>
    <row r="597" spans="2:12" x14ac:dyDescent="0.35">
      <c r="B597" s="71">
        <v>596</v>
      </c>
      <c r="C597" s="24" t="s">
        <v>631</v>
      </c>
      <c r="D597" s="1">
        <v>150</v>
      </c>
      <c r="E597" s="1">
        <v>2</v>
      </c>
      <c r="F597" s="1">
        <v>20</v>
      </c>
      <c r="G597" s="14">
        <v>4</v>
      </c>
      <c r="H597" s="4">
        <v>3800</v>
      </c>
      <c r="I597" s="1">
        <v>3800</v>
      </c>
      <c r="J597" s="30">
        <v>0</v>
      </c>
      <c r="K597" s="67">
        <v>1.2865852564573199E-2</v>
      </c>
      <c r="L597" s="26"/>
    </row>
    <row r="598" spans="2:12" x14ac:dyDescent="0.35">
      <c r="B598" s="71">
        <v>597</v>
      </c>
      <c r="C598" s="24" t="s">
        <v>632</v>
      </c>
      <c r="D598" s="1">
        <v>150</v>
      </c>
      <c r="E598" s="1">
        <v>2</v>
      </c>
      <c r="F598" s="1">
        <v>20</v>
      </c>
      <c r="G598" s="14">
        <v>4</v>
      </c>
      <c r="H598" s="4">
        <v>3950</v>
      </c>
      <c r="I598" s="1">
        <v>3950</v>
      </c>
      <c r="J598" s="30">
        <v>0</v>
      </c>
      <c r="K598" s="67">
        <v>1.9385861232876701E-2</v>
      </c>
      <c r="L598" s="26"/>
    </row>
    <row r="599" spans="2:12" x14ac:dyDescent="0.35">
      <c r="B599" s="71">
        <v>598</v>
      </c>
      <c r="C599" s="24" t="s">
        <v>633</v>
      </c>
      <c r="D599" s="1">
        <v>150</v>
      </c>
      <c r="E599" s="1">
        <v>2</v>
      </c>
      <c r="F599" s="1">
        <v>20</v>
      </c>
      <c r="G599" s="14">
        <v>4</v>
      </c>
      <c r="H599" s="4">
        <v>3844</v>
      </c>
      <c r="I599" s="1">
        <v>3844</v>
      </c>
      <c r="J599" s="30">
        <v>0</v>
      </c>
      <c r="K599" s="67">
        <v>1.3298841193318299E-2</v>
      </c>
      <c r="L599" s="26"/>
    </row>
    <row r="600" spans="2:12" x14ac:dyDescent="0.35">
      <c r="B600" s="71">
        <v>599</v>
      </c>
      <c r="C600" s="24" t="s">
        <v>634</v>
      </c>
      <c r="D600" s="1">
        <v>150</v>
      </c>
      <c r="E600" s="1">
        <v>2</v>
      </c>
      <c r="F600" s="1">
        <v>20</v>
      </c>
      <c r="G600" s="14">
        <v>4</v>
      </c>
      <c r="H600" s="4">
        <v>3959.99999999999</v>
      </c>
      <c r="I600" s="1">
        <v>3959.99999999999</v>
      </c>
      <c r="J600" s="30">
        <v>0</v>
      </c>
      <c r="K600" s="67">
        <v>2.3725301027297901E-2</v>
      </c>
      <c r="L600" s="26"/>
    </row>
    <row r="601" spans="2:12" x14ac:dyDescent="0.35">
      <c r="B601" s="71">
        <v>600</v>
      </c>
      <c r="C601" s="24" t="s">
        <v>635</v>
      </c>
      <c r="D601" s="1">
        <v>150</v>
      </c>
      <c r="E601" s="1">
        <v>2</v>
      </c>
      <c r="F601" s="1">
        <v>20</v>
      </c>
      <c r="G601" s="14">
        <v>4</v>
      </c>
      <c r="H601" s="4">
        <v>3797</v>
      </c>
      <c r="I601" s="1">
        <v>3797</v>
      </c>
      <c r="J601" s="30">
        <v>0</v>
      </c>
      <c r="K601" s="67">
        <v>4.3015126138925497E-2</v>
      </c>
      <c r="L601" s="26"/>
    </row>
    <row r="602" spans="2:12" x14ac:dyDescent="0.35">
      <c r="B602" s="71">
        <v>601</v>
      </c>
      <c r="C602" s="24" t="s">
        <v>636</v>
      </c>
      <c r="D602" s="1">
        <v>150</v>
      </c>
      <c r="E602" s="1">
        <v>2</v>
      </c>
      <c r="F602" s="1">
        <v>30</v>
      </c>
      <c r="G602" s="14">
        <v>1</v>
      </c>
      <c r="H602" s="4">
        <v>3282</v>
      </c>
      <c r="I602" s="1">
        <v>3282</v>
      </c>
      <c r="J602" s="30">
        <v>0</v>
      </c>
      <c r="K602" s="67">
        <v>3.7355998530983897E-2</v>
      </c>
      <c r="L602" s="26"/>
    </row>
    <row r="603" spans="2:12" x14ac:dyDescent="0.35">
      <c r="B603" s="71">
        <v>602</v>
      </c>
      <c r="C603" s="24" t="s">
        <v>637</v>
      </c>
      <c r="D603" s="1">
        <v>150</v>
      </c>
      <c r="E603" s="1">
        <v>2</v>
      </c>
      <c r="F603" s="1">
        <v>30</v>
      </c>
      <c r="G603" s="14">
        <v>1</v>
      </c>
      <c r="H603" s="4">
        <v>3634</v>
      </c>
      <c r="I603" s="1">
        <v>3634</v>
      </c>
      <c r="J603" s="30">
        <v>0</v>
      </c>
      <c r="K603" s="67">
        <v>4.4764135032892199E-2</v>
      </c>
      <c r="L603" s="26"/>
    </row>
    <row r="604" spans="2:12" x14ac:dyDescent="0.35">
      <c r="B604" s="71">
        <v>603</v>
      </c>
      <c r="C604" s="24" t="s">
        <v>638</v>
      </c>
      <c r="D604" s="1">
        <v>150</v>
      </c>
      <c r="E604" s="1">
        <v>2</v>
      </c>
      <c r="F604" s="1">
        <v>30</v>
      </c>
      <c r="G604" s="14">
        <v>1</v>
      </c>
      <c r="H604" s="4">
        <v>3352</v>
      </c>
      <c r="I604" s="1">
        <v>3352</v>
      </c>
      <c r="J604" s="30">
        <v>0</v>
      </c>
      <c r="K604" s="67">
        <v>1.5724049881100599E-2</v>
      </c>
      <c r="L604" s="26"/>
    </row>
    <row r="605" spans="2:12" x14ac:dyDescent="0.35">
      <c r="B605" s="71">
        <v>604</v>
      </c>
      <c r="C605" s="24" t="s">
        <v>639</v>
      </c>
      <c r="D605" s="1">
        <v>150</v>
      </c>
      <c r="E605" s="1">
        <v>2</v>
      </c>
      <c r="F605" s="1">
        <v>30</v>
      </c>
      <c r="G605" s="14">
        <v>1</v>
      </c>
      <c r="H605" s="4">
        <v>3567</v>
      </c>
      <c r="I605" s="1">
        <v>3567</v>
      </c>
      <c r="J605" s="30">
        <v>0</v>
      </c>
      <c r="K605" s="67">
        <v>1.5807503834366798E-2</v>
      </c>
      <c r="L605" s="26"/>
    </row>
    <row r="606" spans="2:12" x14ac:dyDescent="0.35">
      <c r="B606" s="71">
        <v>605</v>
      </c>
      <c r="C606" s="24" t="s">
        <v>640</v>
      </c>
      <c r="D606" s="1">
        <v>150</v>
      </c>
      <c r="E606" s="1">
        <v>2</v>
      </c>
      <c r="F606" s="1">
        <v>30</v>
      </c>
      <c r="G606" s="14">
        <v>1</v>
      </c>
      <c r="H606" s="4">
        <v>3573</v>
      </c>
      <c r="I606" s="1">
        <v>3573</v>
      </c>
      <c r="J606" s="30">
        <v>0</v>
      </c>
      <c r="K606" s="67">
        <v>4.3924715369939797E-2</v>
      </c>
      <c r="L606" s="26"/>
    </row>
    <row r="607" spans="2:12" x14ac:dyDescent="0.35">
      <c r="B607" s="71">
        <v>606</v>
      </c>
      <c r="C607" s="24" t="s">
        <v>641</v>
      </c>
      <c r="D607" s="1">
        <v>150</v>
      </c>
      <c r="E607" s="1">
        <v>2</v>
      </c>
      <c r="F607" s="1">
        <v>30</v>
      </c>
      <c r="G607" s="14">
        <v>1</v>
      </c>
      <c r="H607" s="4">
        <v>3455</v>
      </c>
      <c r="I607" s="1">
        <v>3455</v>
      </c>
      <c r="J607" s="30">
        <v>0</v>
      </c>
      <c r="K607" s="67">
        <v>2.1662028506398201E-2</v>
      </c>
      <c r="L607" s="26"/>
    </row>
    <row r="608" spans="2:12" x14ac:dyDescent="0.35">
      <c r="B608" s="71">
        <v>607</v>
      </c>
      <c r="C608" s="24" t="s">
        <v>642</v>
      </c>
      <c r="D608" s="1">
        <v>150</v>
      </c>
      <c r="E608" s="1">
        <v>2</v>
      </c>
      <c r="F608" s="1">
        <v>30</v>
      </c>
      <c r="G608" s="14">
        <v>1</v>
      </c>
      <c r="H608" s="4">
        <v>3562</v>
      </c>
      <c r="I608" s="1">
        <v>3562</v>
      </c>
      <c r="J608" s="30">
        <v>0</v>
      </c>
      <c r="K608" s="67">
        <v>1.2948703020810999E-2</v>
      </c>
      <c r="L608" s="26"/>
    </row>
    <row r="609" spans="2:12" x14ac:dyDescent="0.35">
      <c r="B609" s="71">
        <v>608</v>
      </c>
      <c r="C609" s="24" t="s">
        <v>643</v>
      </c>
      <c r="D609" s="1">
        <v>150</v>
      </c>
      <c r="E609" s="1">
        <v>2</v>
      </c>
      <c r="F609" s="1">
        <v>30</v>
      </c>
      <c r="G609" s="14">
        <v>1</v>
      </c>
      <c r="H609" s="4">
        <v>3513</v>
      </c>
      <c r="I609" s="1">
        <v>3513</v>
      </c>
      <c r="J609" s="30">
        <v>0</v>
      </c>
      <c r="K609" s="67">
        <v>1.46619211882352E-2</v>
      </c>
      <c r="L609" s="26"/>
    </row>
    <row r="610" spans="2:12" x14ac:dyDescent="0.35">
      <c r="B610" s="71">
        <v>609</v>
      </c>
      <c r="C610" s="24" t="s">
        <v>644</v>
      </c>
      <c r="D610" s="1">
        <v>150</v>
      </c>
      <c r="E610" s="1">
        <v>2</v>
      </c>
      <c r="F610" s="1">
        <v>30</v>
      </c>
      <c r="G610" s="14">
        <v>1</v>
      </c>
      <c r="H610" s="4">
        <v>3291</v>
      </c>
      <c r="I610" s="1">
        <v>3291</v>
      </c>
      <c r="J610" s="30">
        <v>0</v>
      </c>
      <c r="K610" s="67">
        <v>1.2591972947120601E-2</v>
      </c>
      <c r="L610" s="26"/>
    </row>
    <row r="611" spans="2:12" x14ac:dyDescent="0.35">
      <c r="B611" s="71">
        <v>610</v>
      </c>
      <c r="C611" s="24" t="s">
        <v>645</v>
      </c>
      <c r="D611" s="1">
        <v>150</v>
      </c>
      <c r="E611" s="1">
        <v>2</v>
      </c>
      <c r="F611" s="1">
        <v>30</v>
      </c>
      <c r="G611" s="14">
        <v>1</v>
      </c>
      <c r="H611" s="4">
        <v>3472</v>
      </c>
      <c r="I611" s="1">
        <v>3472</v>
      </c>
      <c r="J611" s="30">
        <v>0</v>
      </c>
      <c r="K611" s="67">
        <v>1.9183298572897901E-2</v>
      </c>
      <c r="L611" s="26"/>
    </row>
    <row r="612" spans="2:12" x14ac:dyDescent="0.35">
      <c r="B612" s="71">
        <v>611</v>
      </c>
      <c r="C612" s="24" t="s">
        <v>646</v>
      </c>
      <c r="D612" s="1">
        <v>150</v>
      </c>
      <c r="E612" s="1">
        <v>2</v>
      </c>
      <c r="F612" s="1">
        <v>30</v>
      </c>
      <c r="G612" s="14">
        <v>2</v>
      </c>
      <c r="H612" s="4">
        <v>3882</v>
      </c>
      <c r="I612" s="1">
        <v>3882</v>
      </c>
      <c r="J612" s="30">
        <v>0</v>
      </c>
      <c r="K612" s="67">
        <v>1.68562084436416E-2</v>
      </c>
      <c r="L612" s="26"/>
    </row>
    <row r="613" spans="2:12" x14ac:dyDescent="0.35">
      <c r="B613" s="71">
        <v>612</v>
      </c>
      <c r="C613" s="24" t="s">
        <v>647</v>
      </c>
      <c r="D613" s="1">
        <v>150</v>
      </c>
      <c r="E613" s="1">
        <v>2</v>
      </c>
      <c r="F613" s="1">
        <v>30</v>
      </c>
      <c r="G613" s="14">
        <v>2</v>
      </c>
      <c r="H613" s="4">
        <v>4234</v>
      </c>
      <c r="I613" s="1">
        <v>4234</v>
      </c>
      <c r="J613" s="30">
        <v>0</v>
      </c>
      <c r="K613" s="67">
        <v>1.37863848358392E-2</v>
      </c>
      <c r="L613" s="26"/>
    </row>
    <row r="614" spans="2:12" x14ac:dyDescent="0.35">
      <c r="B614" s="71">
        <v>613</v>
      </c>
      <c r="C614" s="24" t="s">
        <v>648</v>
      </c>
      <c r="D614" s="1">
        <v>150</v>
      </c>
      <c r="E614" s="1">
        <v>2</v>
      </c>
      <c r="F614" s="1">
        <v>30</v>
      </c>
      <c r="G614" s="14">
        <v>2</v>
      </c>
      <c r="H614" s="4">
        <v>3952</v>
      </c>
      <c r="I614" s="1">
        <v>3952</v>
      </c>
      <c r="J614" s="30">
        <v>0</v>
      </c>
      <c r="K614" s="67">
        <v>7.7308192849159197E-3</v>
      </c>
      <c r="L614" s="26"/>
    </row>
    <row r="615" spans="2:12" x14ac:dyDescent="0.35">
      <c r="B615" s="71">
        <v>614</v>
      </c>
      <c r="C615" s="24" t="s">
        <v>649</v>
      </c>
      <c r="D615" s="1">
        <v>150</v>
      </c>
      <c r="E615" s="1">
        <v>2</v>
      </c>
      <c r="F615" s="1">
        <v>30</v>
      </c>
      <c r="G615" s="14">
        <v>2</v>
      </c>
      <c r="H615" s="4">
        <v>4077</v>
      </c>
      <c r="I615" s="1">
        <v>4077</v>
      </c>
      <c r="J615" s="30">
        <v>0</v>
      </c>
      <c r="K615" s="67">
        <v>1.6494974493980401E-2</v>
      </c>
      <c r="L615" s="26"/>
    </row>
    <row r="616" spans="2:12" x14ac:dyDescent="0.35">
      <c r="B616" s="71">
        <v>615</v>
      </c>
      <c r="C616" s="24" t="s">
        <v>650</v>
      </c>
      <c r="D616" s="1">
        <v>150</v>
      </c>
      <c r="E616" s="1">
        <v>2</v>
      </c>
      <c r="F616" s="1">
        <v>30</v>
      </c>
      <c r="G616" s="14">
        <v>2</v>
      </c>
      <c r="H616" s="4">
        <v>4143</v>
      </c>
      <c r="I616" s="1">
        <v>4143</v>
      </c>
      <c r="J616" s="30">
        <v>0</v>
      </c>
      <c r="K616" s="67">
        <v>1.6179343685507701E-2</v>
      </c>
      <c r="L616" s="26"/>
    </row>
    <row r="617" spans="2:12" x14ac:dyDescent="0.35">
      <c r="B617" s="71">
        <v>616</v>
      </c>
      <c r="C617" s="24" t="s">
        <v>651</v>
      </c>
      <c r="D617" s="1">
        <v>150</v>
      </c>
      <c r="E617" s="1">
        <v>2</v>
      </c>
      <c r="F617" s="1">
        <v>30</v>
      </c>
      <c r="G617" s="14">
        <v>2</v>
      </c>
      <c r="H617" s="4">
        <v>3995</v>
      </c>
      <c r="I617" s="1">
        <v>3995</v>
      </c>
      <c r="J617" s="30">
        <v>0</v>
      </c>
      <c r="K617" s="67">
        <v>1.69804766774177E-2</v>
      </c>
      <c r="L617" s="26"/>
    </row>
    <row r="618" spans="2:12" x14ac:dyDescent="0.35">
      <c r="B618" s="71">
        <v>617</v>
      </c>
      <c r="C618" s="24" t="s">
        <v>652</v>
      </c>
      <c r="D618" s="1">
        <v>150</v>
      </c>
      <c r="E618" s="1">
        <v>2</v>
      </c>
      <c r="F618" s="1">
        <v>30</v>
      </c>
      <c r="G618" s="14">
        <v>2</v>
      </c>
      <c r="H618" s="4">
        <v>4072</v>
      </c>
      <c r="I618" s="1">
        <v>4072</v>
      </c>
      <c r="J618" s="30">
        <v>0</v>
      </c>
      <c r="K618" s="67">
        <v>1.6744349151849702E-2</v>
      </c>
      <c r="L618" s="26"/>
    </row>
    <row r="619" spans="2:12" x14ac:dyDescent="0.35">
      <c r="B619" s="71">
        <v>618</v>
      </c>
      <c r="C619" s="24" t="s">
        <v>653</v>
      </c>
      <c r="D619" s="1">
        <v>150</v>
      </c>
      <c r="E619" s="1">
        <v>2</v>
      </c>
      <c r="F619" s="1">
        <v>30</v>
      </c>
      <c r="G619" s="14">
        <v>2</v>
      </c>
      <c r="H619" s="4">
        <v>4083</v>
      </c>
      <c r="I619" s="1">
        <v>4083</v>
      </c>
      <c r="J619" s="30">
        <v>0</v>
      </c>
      <c r="K619" s="67">
        <v>1.55375301837921E-2</v>
      </c>
      <c r="L619" s="26"/>
    </row>
    <row r="620" spans="2:12" x14ac:dyDescent="0.35">
      <c r="B620" s="71">
        <v>619</v>
      </c>
      <c r="C620" s="24" t="s">
        <v>654</v>
      </c>
      <c r="D620" s="1">
        <v>150</v>
      </c>
      <c r="E620" s="1">
        <v>2</v>
      </c>
      <c r="F620" s="1">
        <v>30</v>
      </c>
      <c r="G620" s="14">
        <v>2</v>
      </c>
      <c r="H620" s="4">
        <v>3891</v>
      </c>
      <c r="I620" s="1">
        <v>3891</v>
      </c>
      <c r="J620" s="30">
        <v>0</v>
      </c>
      <c r="K620" s="67">
        <v>5.86541797965765E-2</v>
      </c>
      <c r="L620" s="26"/>
    </row>
    <row r="621" spans="2:12" x14ac:dyDescent="0.35">
      <c r="B621" s="71">
        <v>620</v>
      </c>
      <c r="C621" s="24" t="s">
        <v>655</v>
      </c>
      <c r="D621" s="1">
        <v>150</v>
      </c>
      <c r="E621" s="1">
        <v>2</v>
      </c>
      <c r="F621" s="1">
        <v>30</v>
      </c>
      <c r="G621" s="14">
        <v>2</v>
      </c>
      <c r="H621" s="4">
        <v>4102</v>
      </c>
      <c r="I621" s="1">
        <v>4102</v>
      </c>
      <c r="J621" s="30">
        <v>0</v>
      </c>
      <c r="K621" s="67">
        <v>1.8023358657956099E-2</v>
      </c>
      <c r="L621" s="26"/>
    </row>
    <row r="622" spans="2:12" x14ac:dyDescent="0.35">
      <c r="B622" s="71">
        <v>621</v>
      </c>
      <c r="C622" s="24" t="s">
        <v>656</v>
      </c>
      <c r="D622" s="1">
        <v>150</v>
      </c>
      <c r="E622" s="1">
        <v>2</v>
      </c>
      <c r="F622" s="1">
        <v>30</v>
      </c>
      <c r="G622" s="14">
        <v>4</v>
      </c>
      <c r="H622" s="4">
        <v>4632</v>
      </c>
      <c r="I622" s="1">
        <v>4632</v>
      </c>
      <c r="J622" s="30">
        <v>0</v>
      </c>
      <c r="K622" s="67">
        <v>1.73438973724842E-2</v>
      </c>
      <c r="L622" s="26"/>
    </row>
    <row r="623" spans="2:12" x14ac:dyDescent="0.35">
      <c r="B623" s="71">
        <v>622</v>
      </c>
      <c r="C623" s="24" t="s">
        <v>657</v>
      </c>
      <c r="D623" s="1">
        <v>150</v>
      </c>
      <c r="E623" s="1">
        <v>2</v>
      </c>
      <c r="F623" s="1">
        <v>30</v>
      </c>
      <c r="G623" s="14">
        <v>4</v>
      </c>
      <c r="H623" s="4">
        <v>5164</v>
      </c>
      <c r="I623" s="1">
        <v>5164</v>
      </c>
      <c r="J623" s="30">
        <v>0</v>
      </c>
      <c r="K623" s="67">
        <v>4.5588843524456003E-2</v>
      </c>
      <c r="L623" s="26"/>
    </row>
    <row r="624" spans="2:12" x14ac:dyDescent="0.35">
      <c r="B624" s="71">
        <v>623</v>
      </c>
      <c r="C624" s="24" t="s">
        <v>658</v>
      </c>
      <c r="D624" s="1">
        <v>150</v>
      </c>
      <c r="E624" s="1">
        <v>2</v>
      </c>
      <c r="F624" s="1">
        <v>30</v>
      </c>
      <c r="G624" s="14">
        <v>4</v>
      </c>
      <c r="H624" s="4">
        <v>4732</v>
      </c>
      <c r="I624" s="1">
        <v>4732</v>
      </c>
      <c r="J624" s="30">
        <v>0</v>
      </c>
      <c r="K624" s="67">
        <v>2.0581649616360598E-2</v>
      </c>
      <c r="L624" s="26"/>
    </row>
    <row r="625" spans="2:15" x14ac:dyDescent="0.35">
      <c r="B625" s="71">
        <v>624</v>
      </c>
      <c r="C625" s="24" t="s">
        <v>659</v>
      </c>
      <c r="D625" s="1">
        <v>150</v>
      </c>
      <c r="E625" s="1">
        <v>2</v>
      </c>
      <c r="F625" s="1">
        <v>30</v>
      </c>
      <c r="G625" s="14">
        <v>4</v>
      </c>
      <c r="H625" s="4">
        <v>4857</v>
      </c>
      <c r="I625" s="1">
        <v>4857</v>
      </c>
      <c r="J625" s="30">
        <v>0</v>
      </c>
      <c r="K625" s="67">
        <v>3.5880004987120601E-2</v>
      </c>
      <c r="L625" s="26"/>
    </row>
    <row r="626" spans="2:15" x14ac:dyDescent="0.35">
      <c r="B626" s="71">
        <v>625</v>
      </c>
      <c r="C626" s="24" t="s">
        <v>660</v>
      </c>
      <c r="D626" s="1">
        <v>150</v>
      </c>
      <c r="E626" s="1">
        <v>2</v>
      </c>
      <c r="F626" s="1">
        <v>30</v>
      </c>
      <c r="G626" s="14">
        <v>4</v>
      </c>
      <c r="H626" s="4">
        <v>4953</v>
      </c>
      <c r="I626" s="1">
        <v>4953</v>
      </c>
      <c r="J626" s="30">
        <v>0</v>
      </c>
      <c r="K626" s="67">
        <v>2.7487499639391899E-2</v>
      </c>
      <c r="L626" s="26"/>
    </row>
    <row r="627" spans="2:15" ht="15" thickBot="1" x14ac:dyDescent="0.4">
      <c r="B627" s="71">
        <v>626</v>
      </c>
      <c r="C627" s="24" t="s">
        <v>661</v>
      </c>
      <c r="D627" s="1">
        <v>150</v>
      </c>
      <c r="E627" s="1">
        <v>2</v>
      </c>
      <c r="F627" s="1">
        <v>30</v>
      </c>
      <c r="G627" s="14">
        <v>4</v>
      </c>
      <c r="H627" s="4">
        <v>4925</v>
      </c>
      <c r="I627" s="1">
        <v>4925</v>
      </c>
      <c r="J627" s="30">
        <v>0</v>
      </c>
      <c r="K627" s="67">
        <v>2.4958349764347E-2</v>
      </c>
      <c r="L627" s="26"/>
    </row>
    <row r="628" spans="2:15" ht="16" thickBot="1" x14ac:dyDescent="0.4">
      <c r="B628" s="71">
        <v>627</v>
      </c>
      <c r="C628" s="24" t="s">
        <v>662</v>
      </c>
      <c r="D628" s="1">
        <v>150</v>
      </c>
      <c r="E628" s="1">
        <v>2</v>
      </c>
      <c r="F628" s="1">
        <v>30</v>
      </c>
      <c r="G628" s="14">
        <v>4</v>
      </c>
      <c r="H628" s="4">
        <v>5002</v>
      </c>
      <c r="I628" s="1">
        <v>5002</v>
      </c>
      <c r="J628" s="30">
        <v>0</v>
      </c>
      <c r="K628" s="67">
        <v>1.6935434192419E-2</v>
      </c>
      <c r="L628" s="26"/>
      <c r="M628" s="17" t="s">
        <v>191</v>
      </c>
      <c r="N628" s="18" t="s">
        <v>192</v>
      </c>
      <c r="O628" s="20" t="s">
        <v>193</v>
      </c>
    </row>
    <row r="629" spans="2:15" ht="19" thickBot="1" x14ac:dyDescent="0.5">
      <c r="B629" s="71">
        <v>628</v>
      </c>
      <c r="C629" s="24" t="s">
        <v>663</v>
      </c>
      <c r="D629" s="1">
        <v>150</v>
      </c>
      <c r="E629" s="1">
        <v>2</v>
      </c>
      <c r="F629" s="1">
        <v>30</v>
      </c>
      <c r="G629" s="14">
        <v>4</v>
      </c>
      <c r="H629" s="4">
        <v>4893</v>
      </c>
      <c r="I629" s="1">
        <v>4893</v>
      </c>
      <c r="J629" s="30">
        <v>0</v>
      </c>
      <c r="K629" s="67">
        <v>3.6177847534418099E-2</v>
      </c>
      <c r="L629" s="26"/>
      <c r="M629" s="7">
        <f>COUNTIF(J542:J631,"=0")</f>
        <v>90</v>
      </c>
      <c r="N629" s="29">
        <f>AVERAGE(J542:J631)</f>
        <v>0</v>
      </c>
      <c r="O629" s="111">
        <f>AVERAGE(K542:K631)</f>
        <v>2.1614862316184556E-2</v>
      </c>
    </row>
    <row r="630" spans="2:15" ht="19" thickBot="1" x14ac:dyDescent="0.5">
      <c r="B630" s="71">
        <v>629</v>
      </c>
      <c r="C630" s="24" t="s">
        <v>664</v>
      </c>
      <c r="D630" s="1">
        <v>150</v>
      </c>
      <c r="E630" s="1">
        <v>2</v>
      </c>
      <c r="F630" s="1">
        <v>30</v>
      </c>
      <c r="G630" s="14">
        <v>4</v>
      </c>
      <c r="H630" s="4">
        <v>4731</v>
      </c>
      <c r="I630" s="1">
        <v>4731</v>
      </c>
      <c r="J630" s="30">
        <v>0</v>
      </c>
      <c r="K630" s="67">
        <v>1.85905992984771E-2</v>
      </c>
      <c r="L630" s="26"/>
      <c r="M630" s="7"/>
      <c r="N630" s="29" t="e">
        <f>AVERAGEIF(J542:J631,"&gt;0")</f>
        <v>#DIV/0!</v>
      </c>
      <c r="O630" s="112">
        <f>AVERAGEIF(J542:J631,"=0",K542:K631)</f>
        <v>2.1614862316184556E-2</v>
      </c>
    </row>
    <row r="631" spans="2:15" ht="19" thickBot="1" x14ac:dyDescent="0.5">
      <c r="B631" s="71">
        <v>630</v>
      </c>
      <c r="C631" s="25" t="s">
        <v>665</v>
      </c>
      <c r="D631" s="15">
        <v>150</v>
      </c>
      <c r="E631" s="15">
        <v>2</v>
      </c>
      <c r="F631" s="15">
        <v>30</v>
      </c>
      <c r="G631" s="16">
        <v>4</v>
      </c>
      <c r="H631" s="6">
        <v>5092</v>
      </c>
      <c r="I631" s="15">
        <v>5092</v>
      </c>
      <c r="J631" s="57">
        <v>0</v>
      </c>
      <c r="K631" s="68">
        <v>6.5638367086648898E-3</v>
      </c>
      <c r="L631" s="26"/>
      <c r="M631" s="92" t="s">
        <v>197</v>
      </c>
      <c r="N631" s="93">
        <f>MAX(J542:J631)</f>
        <v>0</v>
      </c>
      <c r="O631" s="113"/>
    </row>
    <row r="632" spans="2:15" x14ac:dyDescent="0.35">
      <c r="B632" s="71">
        <v>631</v>
      </c>
      <c r="C632" s="24" t="s">
        <v>666</v>
      </c>
      <c r="D632" s="1">
        <v>150</v>
      </c>
      <c r="E632" s="1">
        <v>5</v>
      </c>
      <c r="F632" s="1">
        <v>10</v>
      </c>
      <c r="G632" s="14">
        <v>1</v>
      </c>
      <c r="H632" s="5">
        <v>568</v>
      </c>
      <c r="I632" s="12">
        <v>568</v>
      </c>
      <c r="J632" s="58">
        <v>0</v>
      </c>
      <c r="K632" s="66">
        <v>9.7672214731574003E-2</v>
      </c>
      <c r="L632" s="26"/>
    </row>
    <row r="633" spans="2:15" x14ac:dyDescent="0.35">
      <c r="B633" s="71">
        <v>632</v>
      </c>
      <c r="C633" s="24" t="s">
        <v>667</v>
      </c>
      <c r="D633" s="1">
        <v>150</v>
      </c>
      <c r="E633" s="1">
        <v>5</v>
      </c>
      <c r="F633" s="1">
        <v>10</v>
      </c>
      <c r="G633" s="14">
        <v>1</v>
      </c>
      <c r="H633" s="4">
        <v>556</v>
      </c>
      <c r="I633" s="1">
        <v>556</v>
      </c>
      <c r="J633" s="30">
        <v>0</v>
      </c>
      <c r="K633" s="67">
        <v>0.19780115969479001</v>
      </c>
      <c r="L633" s="26"/>
    </row>
    <row r="634" spans="2:15" x14ac:dyDescent="0.35">
      <c r="B634" s="71">
        <v>633</v>
      </c>
      <c r="C634" s="24" t="s">
        <v>668</v>
      </c>
      <c r="D634" s="1">
        <v>150</v>
      </c>
      <c r="E634" s="1">
        <v>5</v>
      </c>
      <c r="F634" s="1">
        <v>10</v>
      </c>
      <c r="G634" s="14">
        <v>1</v>
      </c>
      <c r="H634" s="4">
        <v>523</v>
      </c>
      <c r="I634" s="1">
        <v>523</v>
      </c>
      <c r="J634" s="30">
        <v>0</v>
      </c>
      <c r="K634" s="67">
        <v>7.9766495153307901E-2</v>
      </c>
      <c r="L634" s="26"/>
    </row>
    <row r="635" spans="2:15" x14ac:dyDescent="0.35">
      <c r="B635" s="71">
        <v>634</v>
      </c>
      <c r="C635" s="24" t="s">
        <v>669</v>
      </c>
      <c r="D635" s="1">
        <v>150</v>
      </c>
      <c r="E635" s="1">
        <v>5</v>
      </c>
      <c r="F635" s="1">
        <v>10</v>
      </c>
      <c r="G635" s="14">
        <v>1</v>
      </c>
      <c r="H635" s="4">
        <v>536</v>
      </c>
      <c r="I635" s="1">
        <v>536</v>
      </c>
      <c r="J635" s="30">
        <v>0</v>
      </c>
      <c r="K635" s="67">
        <v>0.16490204632282199</v>
      </c>
      <c r="L635" s="26"/>
    </row>
    <row r="636" spans="2:15" x14ac:dyDescent="0.35">
      <c r="B636" s="71">
        <v>635</v>
      </c>
      <c r="C636" s="24" t="s">
        <v>670</v>
      </c>
      <c r="D636" s="1">
        <v>150</v>
      </c>
      <c r="E636" s="1">
        <v>5</v>
      </c>
      <c r="F636" s="1">
        <v>10</v>
      </c>
      <c r="G636" s="14">
        <v>1</v>
      </c>
      <c r="H636" s="4">
        <v>574</v>
      </c>
      <c r="I636" s="1">
        <v>574</v>
      </c>
      <c r="J636" s="30">
        <v>0</v>
      </c>
      <c r="K636" s="67">
        <v>0.18773899972438801</v>
      </c>
      <c r="L636" s="26"/>
    </row>
    <row r="637" spans="2:15" x14ac:dyDescent="0.35">
      <c r="B637" s="71">
        <v>636</v>
      </c>
      <c r="C637" s="24" t="s">
        <v>671</v>
      </c>
      <c r="D637" s="1">
        <v>150</v>
      </c>
      <c r="E637" s="1">
        <v>5</v>
      </c>
      <c r="F637" s="1">
        <v>10</v>
      </c>
      <c r="G637" s="14">
        <v>1</v>
      </c>
      <c r="H637" s="4">
        <v>568</v>
      </c>
      <c r="I637" s="1">
        <v>568</v>
      </c>
      <c r="J637" s="30">
        <v>0</v>
      </c>
      <c r="K637" s="67">
        <v>0.20479620993137301</v>
      </c>
      <c r="L637" s="26"/>
    </row>
    <row r="638" spans="2:15" x14ac:dyDescent="0.35">
      <c r="B638" s="71">
        <v>637</v>
      </c>
      <c r="C638" s="24" t="s">
        <v>672</v>
      </c>
      <c r="D638" s="1">
        <v>150</v>
      </c>
      <c r="E638" s="1">
        <v>5</v>
      </c>
      <c r="F638" s="1">
        <v>10</v>
      </c>
      <c r="G638" s="14">
        <v>1</v>
      </c>
      <c r="H638" s="4">
        <v>550</v>
      </c>
      <c r="I638" s="1">
        <v>550</v>
      </c>
      <c r="J638" s="30">
        <v>0</v>
      </c>
      <c r="K638" s="67">
        <v>0.17641204036772201</v>
      </c>
      <c r="L638" s="26"/>
    </row>
    <row r="639" spans="2:15" x14ac:dyDescent="0.35">
      <c r="B639" s="71">
        <v>638</v>
      </c>
      <c r="C639" s="24" t="s">
        <v>673</v>
      </c>
      <c r="D639" s="1">
        <v>150</v>
      </c>
      <c r="E639" s="1">
        <v>5</v>
      </c>
      <c r="F639" s="1">
        <v>10</v>
      </c>
      <c r="G639" s="14">
        <v>1</v>
      </c>
      <c r="H639" s="4">
        <v>540</v>
      </c>
      <c r="I639" s="1">
        <v>540</v>
      </c>
      <c r="J639" s="30">
        <v>0</v>
      </c>
      <c r="K639" s="67">
        <v>0.94374349340796404</v>
      </c>
      <c r="L639" s="26"/>
    </row>
    <row r="640" spans="2:15" x14ac:dyDescent="0.35">
      <c r="B640" s="71">
        <v>639</v>
      </c>
      <c r="C640" s="24" t="s">
        <v>674</v>
      </c>
      <c r="D640" s="1">
        <v>150</v>
      </c>
      <c r="E640" s="1">
        <v>5</v>
      </c>
      <c r="F640" s="1">
        <v>10</v>
      </c>
      <c r="G640" s="14">
        <v>1</v>
      </c>
      <c r="H640" s="4">
        <v>572</v>
      </c>
      <c r="I640" s="1">
        <v>572</v>
      </c>
      <c r="J640" s="30">
        <v>0</v>
      </c>
      <c r="K640" s="67">
        <v>0.57801338471472197</v>
      </c>
      <c r="L640" s="26"/>
    </row>
    <row r="641" spans="2:12" x14ac:dyDescent="0.35">
      <c r="B641" s="71">
        <v>640</v>
      </c>
      <c r="C641" s="24" t="s">
        <v>675</v>
      </c>
      <c r="D641" s="1">
        <v>150</v>
      </c>
      <c r="E641" s="1">
        <v>5</v>
      </c>
      <c r="F641" s="1">
        <v>10</v>
      </c>
      <c r="G641" s="14">
        <v>1</v>
      </c>
      <c r="H641" s="4">
        <v>539</v>
      </c>
      <c r="I641" s="1">
        <v>539</v>
      </c>
      <c r="J641" s="30">
        <v>0</v>
      </c>
      <c r="K641" s="67">
        <v>0.17902965657413</v>
      </c>
      <c r="L641" s="26"/>
    </row>
    <row r="642" spans="2:12" x14ac:dyDescent="0.35">
      <c r="B642" s="71">
        <v>641</v>
      </c>
      <c r="C642" s="24" t="s">
        <v>676</v>
      </c>
      <c r="D642" s="1">
        <v>150</v>
      </c>
      <c r="E642" s="1">
        <v>5</v>
      </c>
      <c r="F642" s="1">
        <v>10</v>
      </c>
      <c r="G642" s="14">
        <v>2</v>
      </c>
      <c r="H642" s="4">
        <v>808</v>
      </c>
      <c r="I642" s="1">
        <v>808</v>
      </c>
      <c r="J642" s="30">
        <v>0</v>
      </c>
      <c r="K642" s="67">
        <v>0.15537299215793601</v>
      </c>
      <c r="L642" s="26"/>
    </row>
    <row r="643" spans="2:12" x14ac:dyDescent="0.35">
      <c r="B643" s="71">
        <v>642</v>
      </c>
      <c r="C643" s="24" t="s">
        <v>677</v>
      </c>
      <c r="D643" s="1">
        <v>150</v>
      </c>
      <c r="E643" s="1">
        <v>5</v>
      </c>
      <c r="F643" s="1">
        <v>10</v>
      </c>
      <c r="G643" s="14">
        <v>2</v>
      </c>
      <c r="H643" s="4">
        <v>796</v>
      </c>
      <c r="I643" s="1">
        <v>796</v>
      </c>
      <c r="J643" s="30">
        <v>0</v>
      </c>
      <c r="K643" s="67">
        <v>0.356383185833692</v>
      </c>
      <c r="L643" s="26"/>
    </row>
    <row r="644" spans="2:12" x14ac:dyDescent="0.35">
      <c r="B644" s="71">
        <v>643</v>
      </c>
      <c r="C644" s="24" t="s">
        <v>678</v>
      </c>
      <c r="D644" s="1">
        <v>150</v>
      </c>
      <c r="E644" s="1">
        <v>5</v>
      </c>
      <c r="F644" s="1">
        <v>10</v>
      </c>
      <c r="G644" s="14">
        <v>2</v>
      </c>
      <c r="H644" s="4">
        <v>763</v>
      </c>
      <c r="I644" s="1">
        <v>763</v>
      </c>
      <c r="J644" s="30">
        <v>0</v>
      </c>
      <c r="K644" s="67">
        <v>0.228745697066187</v>
      </c>
      <c r="L644" s="26"/>
    </row>
    <row r="645" spans="2:12" x14ac:dyDescent="0.35">
      <c r="B645" s="71">
        <v>644</v>
      </c>
      <c r="C645" s="24" t="s">
        <v>679</v>
      </c>
      <c r="D645" s="1">
        <v>150</v>
      </c>
      <c r="E645" s="1">
        <v>5</v>
      </c>
      <c r="F645" s="1">
        <v>10</v>
      </c>
      <c r="G645" s="14">
        <v>2</v>
      </c>
      <c r="H645" s="4">
        <v>752</v>
      </c>
      <c r="I645" s="1">
        <v>752</v>
      </c>
      <c r="J645" s="30">
        <v>0</v>
      </c>
      <c r="K645" s="67">
        <v>0.248496958985924</v>
      </c>
      <c r="L645" s="26"/>
    </row>
    <row r="646" spans="2:12" x14ac:dyDescent="0.35">
      <c r="B646" s="71">
        <v>645</v>
      </c>
      <c r="C646" s="24" t="s">
        <v>680</v>
      </c>
      <c r="D646" s="1">
        <v>150</v>
      </c>
      <c r="E646" s="1">
        <v>5</v>
      </c>
      <c r="F646" s="1">
        <v>10</v>
      </c>
      <c r="G646" s="14">
        <v>2</v>
      </c>
      <c r="H646" s="4">
        <v>826</v>
      </c>
      <c r="I646" s="1">
        <v>826</v>
      </c>
      <c r="J646" s="30">
        <v>0</v>
      </c>
      <c r="K646" s="67">
        <v>8.0270051956176702E-2</v>
      </c>
      <c r="L646" s="26"/>
    </row>
    <row r="647" spans="2:12" x14ac:dyDescent="0.35">
      <c r="B647" s="71">
        <v>646</v>
      </c>
      <c r="C647" s="24" t="s">
        <v>681</v>
      </c>
      <c r="D647" s="1">
        <v>150</v>
      </c>
      <c r="E647" s="1">
        <v>5</v>
      </c>
      <c r="F647" s="1">
        <v>10</v>
      </c>
      <c r="G647" s="14">
        <v>2</v>
      </c>
      <c r="H647" s="4">
        <v>784</v>
      </c>
      <c r="I647" s="1">
        <v>784</v>
      </c>
      <c r="J647" s="30">
        <v>0</v>
      </c>
      <c r="K647" s="67">
        <v>0.20182618498802099</v>
      </c>
      <c r="L647" s="26"/>
    </row>
    <row r="648" spans="2:12" x14ac:dyDescent="0.35">
      <c r="B648" s="71">
        <v>647</v>
      </c>
      <c r="C648" s="24" t="s">
        <v>682</v>
      </c>
      <c r="D648" s="1">
        <v>150</v>
      </c>
      <c r="E648" s="1">
        <v>5</v>
      </c>
      <c r="F648" s="1">
        <v>10</v>
      </c>
      <c r="G648" s="14">
        <v>2</v>
      </c>
      <c r="H648" s="4">
        <v>778</v>
      </c>
      <c r="I648" s="1">
        <v>778</v>
      </c>
      <c r="J648" s="30">
        <v>0</v>
      </c>
      <c r="K648" s="67">
        <v>0.15563788451254301</v>
      </c>
      <c r="L648" s="26"/>
    </row>
    <row r="649" spans="2:12" x14ac:dyDescent="0.35">
      <c r="B649" s="71">
        <v>648</v>
      </c>
      <c r="C649" s="24" t="s">
        <v>683</v>
      </c>
      <c r="D649" s="1">
        <v>150</v>
      </c>
      <c r="E649" s="1">
        <v>5</v>
      </c>
      <c r="F649" s="1">
        <v>10</v>
      </c>
      <c r="G649" s="14">
        <v>2</v>
      </c>
      <c r="H649" s="4">
        <v>765</v>
      </c>
      <c r="I649" s="1">
        <v>765</v>
      </c>
      <c r="J649" s="30">
        <v>0</v>
      </c>
      <c r="K649" s="67">
        <v>0.372614121064543</v>
      </c>
      <c r="L649" s="26"/>
    </row>
    <row r="650" spans="2:12" x14ac:dyDescent="0.35">
      <c r="B650" s="71">
        <v>649</v>
      </c>
      <c r="C650" s="24" t="s">
        <v>684</v>
      </c>
      <c r="D650" s="1">
        <v>150</v>
      </c>
      <c r="E650" s="1">
        <v>5</v>
      </c>
      <c r="F650" s="1">
        <v>10</v>
      </c>
      <c r="G650" s="14">
        <v>2</v>
      </c>
      <c r="H650" s="4">
        <v>811</v>
      </c>
      <c r="I650" s="1">
        <v>811</v>
      </c>
      <c r="J650" s="30">
        <v>0</v>
      </c>
      <c r="K650" s="67">
        <v>0.25263836234807902</v>
      </c>
      <c r="L650" s="26"/>
    </row>
    <row r="651" spans="2:12" x14ac:dyDescent="0.35">
      <c r="B651" s="71">
        <v>650</v>
      </c>
      <c r="C651" s="24" t="s">
        <v>685</v>
      </c>
      <c r="D651" s="1">
        <v>150</v>
      </c>
      <c r="E651" s="1">
        <v>5</v>
      </c>
      <c r="F651" s="1">
        <v>10</v>
      </c>
      <c r="G651" s="14">
        <v>2</v>
      </c>
      <c r="H651" s="4">
        <v>743</v>
      </c>
      <c r="I651" s="1">
        <v>743</v>
      </c>
      <c r="J651" s="30">
        <v>0</v>
      </c>
      <c r="K651" s="67">
        <v>0.20924263261258599</v>
      </c>
      <c r="L651" s="26"/>
    </row>
    <row r="652" spans="2:12" x14ac:dyDescent="0.35">
      <c r="B652" s="71">
        <v>651</v>
      </c>
      <c r="C652" s="24" t="s">
        <v>686</v>
      </c>
      <c r="D652" s="1">
        <v>150</v>
      </c>
      <c r="E652" s="1">
        <v>5</v>
      </c>
      <c r="F652" s="1">
        <v>10</v>
      </c>
      <c r="G652" s="14">
        <v>4</v>
      </c>
      <c r="H652" s="4">
        <v>1144</v>
      </c>
      <c r="I652" s="1">
        <v>1144</v>
      </c>
      <c r="J652" s="30">
        <v>0</v>
      </c>
      <c r="K652" s="67">
        <v>0.21563562750816301</v>
      </c>
      <c r="L652" s="26"/>
    </row>
    <row r="653" spans="2:12" x14ac:dyDescent="0.35">
      <c r="B653" s="71">
        <v>652</v>
      </c>
      <c r="C653" s="24" t="s">
        <v>687</v>
      </c>
      <c r="D653" s="1">
        <v>150</v>
      </c>
      <c r="E653" s="1">
        <v>5</v>
      </c>
      <c r="F653" s="1">
        <v>10</v>
      </c>
      <c r="G653" s="14">
        <v>4</v>
      </c>
      <c r="H653" s="4">
        <v>1132</v>
      </c>
      <c r="I653" s="1">
        <v>1132</v>
      </c>
      <c r="J653" s="30">
        <v>0</v>
      </c>
      <c r="K653" s="67">
        <v>0.36362631246447502</v>
      </c>
      <c r="L653" s="26"/>
    </row>
    <row r="654" spans="2:12" x14ac:dyDescent="0.35">
      <c r="B654" s="71">
        <v>653</v>
      </c>
      <c r="C654" s="24" t="s">
        <v>688</v>
      </c>
      <c r="D654" s="1">
        <v>150</v>
      </c>
      <c r="E654" s="1">
        <v>5</v>
      </c>
      <c r="F654" s="1">
        <v>10</v>
      </c>
      <c r="G654" s="14">
        <v>4</v>
      </c>
      <c r="H654" s="4">
        <v>1123</v>
      </c>
      <c r="I654" s="1">
        <v>1123</v>
      </c>
      <c r="J654" s="30">
        <v>0</v>
      </c>
      <c r="K654" s="67">
        <v>0.22898844070732499</v>
      </c>
      <c r="L654" s="26"/>
    </row>
    <row r="655" spans="2:12" x14ac:dyDescent="0.35">
      <c r="B655" s="71">
        <v>654</v>
      </c>
      <c r="C655" s="24" t="s">
        <v>689</v>
      </c>
      <c r="D655" s="1">
        <v>150</v>
      </c>
      <c r="E655" s="1">
        <v>5</v>
      </c>
      <c r="F655" s="1">
        <v>10</v>
      </c>
      <c r="G655" s="14">
        <v>4</v>
      </c>
      <c r="H655" s="4">
        <v>1064</v>
      </c>
      <c r="I655" s="1">
        <v>1064</v>
      </c>
      <c r="J655" s="30">
        <v>0</v>
      </c>
      <c r="K655" s="67">
        <v>0.164825204759836</v>
      </c>
      <c r="L655" s="26"/>
    </row>
    <row r="656" spans="2:12" x14ac:dyDescent="0.35">
      <c r="B656" s="71">
        <v>655</v>
      </c>
      <c r="C656" s="24" t="s">
        <v>690</v>
      </c>
      <c r="D656" s="1">
        <v>150</v>
      </c>
      <c r="E656" s="1">
        <v>5</v>
      </c>
      <c r="F656" s="1">
        <v>10</v>
      </c>
      <c r="G656" s="14">
        <v>4</v>
      </c>
      <c r="H656" s="4">
        <v>1138</v>
      </c>
      <c r="I656" s="1">
        <v>1138</v>
      </c>
      <c r="J656" s="30">
        <v>0</v>
      </c>
      <c r="K656" s="67">
        <v>0.24278158880770201</v>
      </c>
      <c r="L656" s="26"/>
    </row>
    <row r="657" spans="2:12" x14ac:dyDescent="0.35">
      <c r="B657" s="71">
        <v>656</v>
      </c>
      <c r="C657" s="24" t="s">
        <v>691</v>
      </c>
      <c r="D657" s="1">
        <v>150</v>
      </c>
      <c r="E657" s="1">
        <v>5</v>
      </c>
      <c r="F657" s="1">
        <v>10</v>
      </c>
      <c r="G657" s="14">
        <v>4</v>
      </c>
      <c r="H657" s="4">
        <v>1180</v>
      </c>
      <c r="I657" s="1">
        <v>1180</v>
      </c>
      <c r="J657" s="30">
        <v>0</v>
      </c>
      <c r="K657" s="67">
        <v>0.43550435267388798</v>
      </c>
      <c r="L657" s="26"/>
    </row>
    <row r="658" spans="2:12" x14ac:dyDescent="0.35">
      <c r="B658" s="71">
        <v>657</v>
      </c>
      <c r="C658" s="24" t="s">
        <v>692</v>
      </c>
      <c r="D658" s="1">
        <v>150</v>
      </c>
      <c r="E658" s="1">
        <v>5</v>
      </c>
      <c r="F658" s="1">
        <v>10</v>
      </c>
      <c r="G658" s="14">
        <v>4</v>
      </c>
      <c r="H658" s="4">
        <v>1162</v>
      </c>
      <c r="I658" s="1">
        <v>1162</v>
      </c>
      <c r="J658" s="30">
        <v>0</v>
      </c>
      <c r="K658" s="67">
        <v>0.32157173566520197</v>
      </c>
      <c r="L658" s="26"/>
    </row>
    <row r="659" spans="2:12" x14ac:dyDescent="0.35">
      <c r="B659" s="71">
        <v>658</v>
      </c>
      <c r="C659" s="24" t="s">
        <v>693</v>
      </c>
      <c r="D659" s="1">
        <v>150</v>
      </c>
      <c r="E659" s="1">
        <v>5</v>
      </c>
      <c r="F659" s="1">
        <v>10</v>
      </c>
      <c r="G659" s="14">
        <v>4</v>
      </c>
      <c r="H659" s="4">
        <v>1125</v>
      </c>
      <c r="I659" s="1">
        <v>1125</v>
      </c>
      <c r="J659" s="30">
        <v>0</v>
      </c>
      <c r="K659" s="67">
        <v>0.48502960428595498</v>
      </c>
      <c r="L659" s="26"/>
    </row>
    <row r="660" spans="2:12" x14ac:dyDescent="0.35">
      <c r="B660" s="71">
        <v>659</v>
      </c>
      <c r="C660" s="24" t="s">
        <v>694</v>
      </c>
      <c r="D660" s="1">
        <v>150</v>
      </c>
      <c r="E660" s="1">
        <v>5</v>
      </c>
      <c r="F660" s="1">
        <v>10</v>
      </c>
      <c r="G660" s="14">
        <v>4</v>
      </c>
      <c r="H660" s="4">
        <v>1135</v>
      </c>
      <c r="I660" s="1">
        <v>1135</v>
      </c>
      <c r="J660" s="30">
        <v>0</v>
      </c>
      <c r="K660" s="67">
        <v>0.32484932057559401</v>
      </c>
      <c r="L660" s="26"/>
    </row>
    <row r="661" spans="2:12" x14ac:dyDescent="0.35">
      <c r="B661" s="71">
        <v>660</v>
      </c>
      <c r="C661" s="24" t="s">
        <v>695</v>
      </c>
      <c r="D661" s="1">
        <v>150</v>
      </c>
      <c r="E661" s="1">
        <v>5</v>
      </c>
      <c r="F661" s="1">
        <v>10</v>
      </c>
      <c r="G661" s="14">
        <v>4</v>
      </c>
      <c r="H661" s="4">
        <v>1067</v>
      </c>
      <c r="I661" s="1">
        <v>1067</v>
      </c>
      <c r="J661" s="30">
        <v>0</v>
      </c>
      <c r="K661" s="67">
        <v>0.167506158351898</v>
      </c>
      <c r="L661" s="26"/>
    </row>
    <row r="662" spans="2:12" x14ac:dyDescent="0.35">
      <c r="B662" s="71">
        <v>661</v>
      </c>
      <c r="C662" s="24" t="s">
        <v>696</v>
      </c>
      <c r="D662" s="1">
        <v>150</v>
      </c>
      <c r="E662" s="1">
        <v>5</v>
      </c>
      <c r="F662" s="1">
        <v>20</v>
      </c>
      <c r="G662" s="14">
        <v>1</v>
      </c>
      <c r="H662" s="4">
        <v>883</v>
      </c>
      <c r="I662" s="1">
        <v>883</v>
      </c>
      <c r="J662" s="30">
        <v>0</v>
      </c>
      <c r="K662" s="67">
        <v>0.58609637245535795</v>
      </c>
      <c r="L662" s="26"/>
    </row>
    <row r="663" spans="2:12" x14ac:dyDescent="0.35">
      <c r="B663" s="71">
        <v>662</v>
      </c>
      <c r="C663" s="24" t="s">
        <v>697</v>
      </c>
      <c r="D663" s="1">
        <v>150</v>
      </c>
      <c r="E663" s="1">
        <v>5</v>
      </c>
      <c r="F663" s="1">
        <v>20</v>
      </c>
      <c r="G663" s="14">
        <v>1</v>
      </c>
      <c r="H663" s="4">
        <v>964</v>
      </c>
      <c r="I663" s="1">
        <v>964</v>
      </c>
      <c r="J663" s="30">
        <v>0</v>
      </c>
      <c r="K663" s="67">
        <v>1.87608052045106</v>
      </c>
      <c r="L663" s="26"/>
    </row>
    <row r="664" spans="2:12" x14ac:dyDescent="0.35">
      <c r="B664" s="71">
        <v>663</v>
      </c>
      <c r="C664" s="24" t="s">
        <v>698</v>
      </c>
      <c r="D664" s="1">
        <v>150</v>
      </c>
      <c r="E664" s="1">
        <v>5</v>
      </c>
      <c r="F664" s="1">
        <v>20</v>
      </c>
      <c r="G664" s="14">
        <v>1</v>
      </c>
      <c r="H664" s="4">
        <v>933</v>
      </c>
      <c r="I664" s="1">
        <v>933</v>
      </c>
      <c r="J664" s="30">
        <v>0</v>
      </c>
      <c r="K664" s="67">
        <v>0.53103617951273896</v>
      </c>
      <c r="L664" s="26"/>
    </row>
    <row r="665" spans="2:12" x14ac:dyDescent="0.35">
      <c r="B665" s="71">
        <v>664</v>
      </c>
      <c r="C665" s="24" t="s">
        <v>699</v>
      </c>
      <c r="D665" s="1">
        <v>150</v>
      </c>
      <c r="E665" s="1">
        <v>5</v>
      </c>
      <c r="F665" s="1">
        <v>20</v>
      </c>
      <c r="G665" s="14">
        <v>1</v>
      </c>
      <c r="H665" s="4">
        <v>900</v>
      </c>
      <c r="I665" s="1">
        <v>900</v>
      </c>
      <c r="J665" s="30">
        <v>0</v>
      </c>
      <c r="K665" s="67">
        <v>0.39779742434620802</v>
      </c>
      <c r="L665" s="26"/>
    </row>
    <row r="666" spans="2:12" x14ac:dyDescent="0.35">
      <c r="B666" s="71">
        <v>665</v>
      </c>
      <c r="C666" s="24" t="s">
        <v>700</v>
      </c>
      <c r="D666" s="1">
        <v>150</v>
      </c>
      <c r="E666" s="1">
        <v>5</v>
      </c>
      <c r="F666" s="1">
        <v>20</v>
      </c>
      <c r="G666" s="14">
        <v>1</v>
      </c>
      <c r="H666" s="4">
        <v>908</v>
      </c>
      <c r="I666" s="1">
        <v>908</v>
      </c>
      <c r="J666" s="30">
        <v>0</v>
      </c>
      <c r="K666" s="67">
        <v>1.4870973620563701</v>
      </c>
      <c r="L666" s="26"/>
    </row>
    <row r="667" spans="2:12" x14ac:dyDescent="0.35">
      <c r="B667" s="71">
        <v>666</v>
      </c>
      <c r="C667" s="24" t="s">
        <v>701</v>
      </c>
      <c r="D667" s="1">
        <v>150</v>
      </c>
      <c r="E667" s="1">
        <v>5</v>
      </c>
      <c r="F667" s="1">
        <v>20</v>
      </c>
      <c r="G667" s="14">
        <v>1</v>
      </c>
      <c r="H667" s="4">
        <v>974</v>
      </c>
      <c r="I667" s="1">
        <v>974</v>
      </c>
      <c r="J667" s="30">
        <v>0</v>
      </c>
      <c r="K667" s="67">
        <v>0.63553138636052597</v>
      </c>
      <c r="L667" s="26"/>
    </row>
    <row r="668" spans="2:12" x14ac:dyDescent="0.35">
      <c r="B668" s="71">
        <v>667</v>
      </c>
      <c r="C668" s="24" t="s">
        <v>702</v>
      </c>
      <c r="D668" s="1">
        <v>150</v>
      </c>
      <c r="E668" s="1">
        <v>5</v>
      </c>
      <c r="F668" s="1">
        <v>20</v>
      </c>
      <c r="G668" s="14">
        <v>1</v>
      </c>
      <c r="H668" s="4">
        <v>946</v>
      </c>
      <c r="I668" s="1">
        <v>946</v>
      </c>
      <c r="J668" s="30">
        <v>0</v>
      </c>
      <c r="K668" s="67">
        <v>0.78876653127372198</v>
      </c>
      <c r="L668" s="26"/>
    </row>
    <row r="669" spans="2:12" x14ac:dyDescent="0.35">
      <c r="B669" s="71">
        <v>668</v>
      </c>
      <c r="C669" s="24" t="s">
        <v>703</v>
      </c>
      <c r="D669" s="1">
        <v>150</v>
      </c>
      <c r="E669" s="1">
        <v>5</v>
      </c>
      <c r="F669" s="1">
        <v>20</v>
      </c>
      <c r="G669" s="14">
        <v>1</v>
      </c>
      <c r="H669" s="4">
        <v>957</v>
      </c>
      <c r="I669" s="1">
        <v>957</v>
      </c>
      <c r="J669" s="30">
        <v>0</v>
      </c>
      <c r="K669" s="67">
        <v>1.0031921099871299</v>
      </c>
      <c r="L669" s="26"/>
    </row>
    <row r="670" spans="2:12" x14ac:dyDescent="0.35">
      <c r="B670" s="71">
        <v>669</v>
      </c>
      <c r="C670" s="24" t="s">
        <v>704</v>
      </c>
      <c r="D670" s="1">
        <v>150</v>
      </c>
      <c r="E670" s="1">
        <v>5</v>
      </c>
      <c r="F670" s="1">
        <v>20</v>
      </c>
      <c r="G670" s="14">
        <v>1</v>
      </c>
      <c r="H670" s="4">
        <v>973</v>
      </c>
      <c r="I670" s="1">
        <v>973</v>
      </c>
      <c r="J670" s="30">
        <v>0</v>
      </c>
      <c r="K670" s="67">
        <v>0.59276225790381398</v>
      </c>
      <c r="L670" s="26"/>
    </row>
    <row r="671" spans="2:12" x14ac:dyDescent="0.35">
      <c r="B671" s="71">
        <v>670</v>
      </c>
      <c r="C671" s="24" t="s">
        <v>705</v>
      </c>
      <c r="D671" s="1">
        <v>150</v>
      </c>
      <c r="E671" s="1">
        <v>5</v>
      </c>
      <c r="F671" s="1">
        <v>20</v>
      </c>
      <c r="G671" s="14">
        <v>1</v>
      </c>
      <c r="H671" s="4">
        <v>879.99999999999898</v>
      </c>
      <c r="I671" s="1">
        <v>879.99999999999898</v>
      </c>
      <c r="J671" s="30">
        <v>0</v>
      </c>
      <c r="K671" s="67">
        <v>0.70913178846239999</v>
      </c>
      <c r="L671" s="26"/>
    </row>
    <row r="672" spans="2:12" x14ac:dyDescent="0.35">
      <c r="B672" s="71">
        <v>671</v>
      </c>
      <c r="C672" s="24" t="s">
        <v>74</v>
      </c>
      <c r="D672" s="1">
        <v>150</v>
      </c>
      <c r="E672" s="1">
        <v>5</v>
      </c>
      <c r="F672" s="1">
        <v>20</v>
      </c>
      <c r="G672" s="14">
        <v>2</v>
      </c>
      <c r="H672" s="4">
        <v>1123</v>
      </c>
      <c r="I672" s="1">
        <v>1123</v>
      </c>
      <c r="J672" s="30">
        <v>0</v>
      </c>
      <c r="K672" s="67">
        <v>0.24644680134951999</v>
      </c>
      <c r="L672" s="26"/>
    </row>
    <row r="673" spans="2:12" x14ac:dyDescent="0.35">
      <c r="B673" s="71">
        <v>672</v>
      </c>
      <c r="C673" s="24" t="s">
        <v>75</v>
      </c>
      <c r="D673" s="1">
        <v>150</v>
      </c>
      <c r="E673" s="1">
        <v>5</v>
      </c>
      <c r="F673" s="1">
        <v>20</v>
      </c>
      <c r="G673" s="14">
        <v>2</v>
      </c>
      <c r="H673" s="4">
        <v>1191</v>
      </c>
      <c r="I673" s="1">
        <v>1191</v>
      </c>
      <c r="J673" s="30">
        <v>0</v>
      </c>
      <c r="K673" s="67">
        <v>0.323175644502043</v>
      </c>
      <c r="L673" s="26"/>
    </row>
    <row r="674" spans="2:12" x14ac:dyDescent="0.35">
      <c r="B674" s="71">
        <v>673</v>
      </c>
      <c r="C674" s="24" t="s">
        <v>76</v>
      </c>
      <c r="D674" s="1">
        <v>150</v>
      </c>
      <c r="E674" s="1">
        <v>5</v>
      </c>
      <c r="F674" s="1">
        <v>20</v>
      </c>
      <c r="G674" s="14">
        <v>2</v>
      </c>
      <c r="H674" s="4">
        <v>1137</v>
      </c>
      <c r="I674" s="1">
        <v>1137</v>
      </c>
      <c r="J674" s="30">
        <v>0</v>
      </c>
      <c r="K674" s="67">
        <v>0.27196581102907602</v>
      </c>
      <c r="L674" s="26"/>
    </row>
    <row r="675" spans="2:12" x14ac:dyDescent="0.35">
      <c r="B675" s="71">
        <v>674</v>
      </c>
      <c r="C675" s="24" t="s">
        <v>77</v>
      </c>
      <c r="D675" s="1">
        <v>150</v>
      </c>
      <c r="E675" s="1">
        <v>5</v>
      </c>
      <c r="F675" s="1">
        <v>20</v>
      </c>
      <c r="G675" s="14">
        <v>2</v>
      </c>
      <c r="H675" s="4">
        <v>1140</v>
      </c>
      <c r="I675" s="1">
        <v>1140</v>
      </c>
      <c r="J675" s="30">
        <v>0</v>
      </c>
      <c r="K675" s="67">
        <v>0.22584914602339201</v>
      </c>
      <c r="L675" s="26"/>
    </row>
    <row r="676" spans="2:12" x14ac:dyDescent="0.35">
      <c r="B676" s="71">
        <v>675</v>
      </c>
      <c r="C676" s="24" t="s">
        <v>78</v>
      </c>
      <c r="D676" s="1">
        <v>150</v>
      </c>
      <c r="E676" s="1">
        <v>5</v>
      </c>
      <c r="F676" s="1">
        <v>20</v>
      </c>
      <c r="G676" s="14">
        <v>2</v>
      </c>
      <c r="H676" s="4">
        <v>1148</v>
      </c>
      <c r="I676" s="1">
        <v>1148</v>
      </c>
      <c r="J676" s="30">
        <v>0</v>
      </c>
      <c r="K676" s="67">
        <v>0.18534298799932</v>
      </c>
      <c r="L676" s="26"/>
    </row>
    <row r="677" spans="2:12" x14ac:dyDescent="0.35">
      <c r="B677" s="71">
        <v>676</v>
      </c>
      <c r="C677" s="24" t="s">
        <v>706</v>
      </c>
      <c r="D677" s="1">
        <v>150</v>
      </c>
      <c r="E677" s="1">
        <v>5</v>
      </c>
      <c r="F677" s="1">
        <v>20</v>
      </c>
      <c r="G677" s="14">
        <v>2</v>
      </c>
      <c r="H677" s="4">
        <v>1226</v>
      </c>
      <c r="I677" s="1">
        <v>1226</v>
      </c>
      <c r="J677" s="30">
        <v>0</v>
      </c>
      <c r="K677" s="67">
        <v>0.30181215144693802</v>
      </c>
      <c r="L677" s="26"/>
    </row>
    <row r="678" spans="2:12" x14ac:dyDescent="0.35">
      <c r="B678" s="71">
        <v>677</v>
      </c>
      <c r="C678" s="24" t="s">
        <v>707</v>
      </c>
      <c r="D678" s="1">
        <v>150</v>
      </c>
      <c r="E678" s="1">
        <v>5</v>
      </c>
      <c r="F678" s="1">
        <v>20</v>
      </c>
      <c r="G678" s="14">
        <v>2</v>
      </c>
      <c r="H678" s="4">
        <v>1185</v>
      </c>
      <c r="I678" s="1">
        <v>1185</v>
      </c>
      <c r="J678" s="30">
        <v>0</v>
      </c>
      <c r="K678" s="67">
        <v>0.35405508428811999</v>
      </c>
      <c r="L678" s="26"/>
    </row>
    <row r="679" spans="2:12" x14ac:dyDescent="0.35">
      <c r="B679" s="71">
        <v>678</v>
      </c>
      <c r="C679" s="24" t="s">
        <v>708</v>
      </c>
      <c r="D679" s="1">
        <v>150</v>
      </c>
      <c r="E679" s="1">
        <v>5</v>
      </c>
      <c r="F679" s="1">
        <v>20</v>
      </c>
      <c r="G679" s="14">
        <v>2</v>
      </c>
      <c r="H679" s="4">
        <v>1161</v>
      </c>
      <c r="I679" s="1">
        <v>1161</v>
      </c>
      <c r="J679" s="30">
        <v>0</v>
      </c>
      <c r="K679" s="67">
        <v>0.40564078651368601</v>
      </c>
      <c r="L679" s="26"/>
    </row>
    <row r="680" spans="2:12" x14ac:dyDescent="0.35">
      <c r="B680" s="71">
        <v>679</v>
      </c>
      <c r="C680" s="24" t="s">
        <v>709</v>
      </c>
      <c r="D680" s="1">
        <v>150</v>
      </c>
      <c r="E680" s="1">
        <v>5</v>
      </c>
      <c r="F680" s="1">
        <v>20</v>
      </c>
      <c r="G680" s="14">
        <v>2</v>
      </c>
      <c r="H680" s="4">
        <v>1212</v>
      </c>
      <c r="I680" s="1">
        <v>1212</v>
      </c>
      <c r="J680" s="30">
        <v>0</v>
      </c>
      <c r="K680" s="67">
        <v>0.28936603479087297</v>
      </c>
      <c r="L680" s="26"/>
    </row>
    <row r="681" spans="2:12" x14ac:dyDescent="0.35">
      <c r="B681" s="71">
        <v>680</v>
      </c>
      <c r="C681" s="24" t="s">
        <v>710</v>
      </c>
      <c r="D681" s="1">
        <v>150</v>
      </c>
      <c r="E681" s="1">
        <v>5</v>
      </c>
      <c r="F681" s="1">
        <v>20</v>
      </c>
      <c r="G681" s="14">
        <v>2</v>
      </c>
      <c r="H681" s="4">
        <v>1119</v>
      </c>
      <c r="I681" s="1">
        <v>1119</v>
      </c>
      <c r="J681" s="30">
        <v>0</v>
      </c>
      <c r="K681" s="67">
        <v>0.30162381567060897</v>
      </c>
      <c r="L681" s="26"/>
    </row>
    <row r="682" spans="2:12" x14ac:dyDescent="0.35">
      <c r="B682" s="71">
        <v>681</v>
      </c>
      <c r="C682" s="24" t="s">
        <v>79</v>
      </c>
      <c r="D682" s="1">
        <v>150</v>
      </c>
      <c r="E682" s="1">
        <v>5</v>
      </c>
      <c r="F682" s="1">
        <v>20</v>
      </c>
      <c r="G682" s="14">
        <v>4</v>
      </c>
      <c r="H682" s="4">
        <v>1519</v>
      </c>
      <c r="I682" s="1">
        <v>1519</v>
      </c>
      <c r="J682" s="30">
        <v>0</v>
      </c>
      <c r="K682" s="67">
        <v>0.44398116134107102</v>
      </c>
      <c r="L682" s="26"/>
    </row>
    <row r="683" spans="2:12" x14ac:dyDescent="0.35">
      <c r="B683" s="71">
        <v>682</v>
      </c>
      <c r="C683" s="24" t="s">
        <v>80</v>
      </c>
      <c r="D683" s="1">
        <v>150</v>
      </c>
      <c r="E683" s="1">
        <v>5</v>
      </c>
      <c r="F683" s="1">
        <v>20</v>
      </c>
      <c r="G683" s="14">
        <v>4</v>
      </c>
      <c r="H683" s="4">
        <v>1623</v>
      </c>
      <c r="I683" s="1">
        <v>1623</v>
      </c>
      <c r="J683" s="30">
        <v>0</v>
      </c>
      <c r="K683" s="67">
        <v>0.43179463408887298</v>
      </c>
      <c r="L683" s="26"/>
    </row>
    <row r="684" spans="2:12" x14ac:dyDescent="0.35">
      <c r="B684" s="71">
        <v>683</v>
      </c>
      <c r="C684" s="24" t="s">
        <v>81</v>
      </c>
      <c r="D684" s="1">
        <v>150</v>
      </c>
      <c r="E684" s="1">
        <v>5</v>
      </c>
      <c r="F684" s="1">
        <v>20</v>
      </c>
      <c r="G684" s="14">
        <v>4</v>
      </c>
      <c r="H684" s="4">
        <v>1485</v>
      </c>
      <c r="I684" s="1">
        <v>1485</v>
      </c>
      <c r="J684" s="30">
        <v>0</v>
      </c>
      <c r="K684" s="67">
        <v>0.346078980714082</v>
      </c>
      <c r="L684" s="26"/>
    </row>
    <row r="685" spans="2:12" x14ac:dyDescent="0.35">
      <c r="B685" s="71">
        <v>684</v>
      </c>
      <c r="C685" s="24" t="s">
        <v>82</v>
      </c>
      <c r="D685" s="1">
        <v>150</v>
      </c>
      <c r="E685" s="1">
        <v>5</v>
      </c>
      <c r="F685" s="1">
        <v>20</v>
      </c>
      <c r="G685" s="14">
        <v>4</v>
      </c>
      <c r="H685" s="4">
        <v>1476</v>
      </c>
      <c r="I685" s="1">
        <v>1476</v>
      </c>
      <c r="J685" s="30">
        <v>0</v>
      </c>
      <c r="K685" s="67">
        <v>0.27394543401896898</v>
      </c>
      <c r="L685" s="26"/>
    </row>
    <row r="686" spans="2:12" x14ac:dyDescent="0.35">
      <c r="B686" s="71">
        <v>685</v>
      </c>
      <c r="C686" s="24" t="s">
        <v>83</v>
      </c>
      <c r="D686" s="1">
        <v>150</v>
      </c>
      <c r="E686" s="1">
        <v>5</v>
      </c>
      <c r="F686" s="1">
        <v>20</v>
      </c>
      <c r="G686" s="14">
        <v>4</v>
      </c>
      <c r="H686" s="4">
        <v>1520</v>
      </c>
      <c r="I686" s="1">
        <v>1520</v>
      </c>
      <c r="J686" s="30">
        <v>0</v>
      </c>
      <c r="K686" s="67">
        <v>0.31987373344600201</v>
      </c>
      <c r="L686" s="26"/>
    </row>
    <row r="687" spans="2:12" x14ac:dyDescent="0.35">
      <c r="B687" s="71">
        <v>686</v>
      </c>
      <c r="C687" s="24" t="s">
        <v>711</v>
      </c>
      <c r="D687" s="1">
        <v>150</v>
      </c>
      <c r="E687" s="1">
        <v>5</v>
      </c>
      <c r="F687" s="1">
        <v>20</v>
      </c>
      <c r="G687" s="14">
        <v>4</v>
      </c>
      <c r="H687" s="4">
        <v>1610</v>
      </c>
      <c r="I687" s="1">
        <v>1610</v>
      </c>
      <c r="J687" s="30">
        <v>0</v>
      </c>
      <c r="K687" s="67">
        <v>0.285805819556117</v>
      </c>
      <c r="L687" s="26"/>
    </row>
    <row r="688" spans="2:12" x14ac:dyDescent="0.35">
      <c r="B688" s="71">
        <v>687</v>
      </c>
      <c r="C688" s="24" t="s">
        <v>712</v>
      </c>
      <c r="D688" s="1">
        <v>150</v>
      </c>
      <c r="E688" s="1">
        <v>5</v>
      </c>
      <c r="F688" s="1">
        <v>20</v>
      </c>
      <c r="G688" s="14">
        <v>4</v>
      </c>
      <c r="H688" s="4">
        <v>1497</v>
      </c>
      <c r="I688" s="1">
        <v>1497</v>
      </c>
      <c r="J688" s="30">
        <v>0</v>
      </c>
      <c r="K688" s="67">
        <v>0.24281547963619199</v>
      </c>
      <c r="L688" s="26"/>
    </row>
    <row r="689" spans="2:12" x14ac:dyDescent="0.35">
      <c r="B689" s="71">
        <v>688</v>
      </c>
      <c r="C689" s="24" t="s">
        <v>713</v>
      </c>
      <c r="D689" s="1">
        <v>150</v>
      </c>
      <c r="E689" s="1">
        <v>5</v>
      </c>
      <c r="F689" s="1">
        <v>20</v>
      </c>
      <c r="G689" s="14">
        <v>4</v>
      </c>
      <c r="H689" s="4">
        <v>1653</v>
      </c>
      <c r="I689" s="1">
        <v>1653</v>
      </c>
      <c r="J689" s="30">
        <v>0</v>
      </c>
      <c r="K689" s="67">
        <v>0.90147193148732097</v>
      </c>
      <c r="L689" s="26"/>
    </row>
    <row r="690" spans="2:12" x14ac:dyDescent="0.35">
      <c r="B690" s="71">
        <v>689</v>
      </c>
      <c r="C690" s="24" t="s">
        <v>714</v>
      </c>
      <c r="D690" s="1">
        <v>150</v>
      </c>
      <c r="E690" s="1">
        <v>5</v>
      </c>
      <c r="F690" s="1">
        <v>20</v>
      </c>
      <c r="G690" s="14">
        <v>4</v>
      </c>
      <c r="H690" s="4">
        <v>1620</v>
      </c>
      <c r="I690" s="1">
        <v>1620</v>
      </c>
      <c r="J690" s="30">
        <v>0</v>
      </c>
      <c r="K690" s="67">
        <v>0.30157246626913498</v>
      </c>
      <c r="L690" s="26"/>
    </row>
    <row r="691" spans="2:12" x14ac:dyDescent="0.35">
      <c r="B691" s="71">
        <v>690</v>
      </c>
      <c r="C691" s="24" t="s">
        <v>715</v>
      </c>
      <c r="D691" s="1">
        <v>150</v>
      </c>
      <c r="E691" s="1">
        <v>5</v>
      </c>
      <c r="F691" s="1">
        <v>20</v>
      </c>
      <c r="G691" s="14">
        <v>4</v>
      </c>
      <c r="H691" s="4">
        <v>1467</v>
      </c>
      <c r="I691" s="1">
        <v>1467</v>
      </c>
      <c r="J691" s="30">
        <v>0</v>
      </c>
      <c r="K691" s="67">
        <v>0.31678544543683501</v>
      </c>
      <c r="L691" s="26"/>
    </row>
    <row r="692" spans="2:12" x14ac:dyDescent="0.35">
      <c r="B692" s="71">
        <v>691</v>
      </c>
      <c r="C692" s="24" t="s">
        <v>716</v>
      </c>
      <c r="D692" s="1">
        <v>150</v>
      </c>
      <c r="E692" s="1">
        <v>5</v>
      </c>
      <c r="F692" s="1">
        <v>30</v>
      </c>
      <c r="G692" s="14">
        <v>1</v>
      </c>
      <c r="H692" s="4">
        <v>1253</v>
      </c>
      <c r="I692" s="1">
        <v>1253</v>
      </c>
      <c r="J692" s="30">
        <v>0</v>
      </c>
      <c r="K692" s="67">
        <v>0.632264513522386</v>
      </c>
      <c r="L692" s="26"/>
    </row>
    <row r="693" spans="2:12" x14ac:dyDescent="0.35">
      <c r="B693" s="71">
        <v>692</v>
      </c>
      <c r="C693" s="24" t="s">
        <v>717</v>
      </c>
      <c r="D693" s="1">
        <v>150</v>
      </c>
      <c r="E693" s="1">
        <v>5</v>
      </c>
      <c r="F693" s="1">
        <v>30</v>
      </c>
      <c r="G693" s="14">
        <v>1</v>
      </c>
      <c r="H693" s="4">
        <v>1324</v>
      </c>
      <c r="I693" s="1">
        <v>1324</v>
      </c>
      <c r="J693" s="30">
        <v>0</v>
      </c>
      <c r="K693" s="67">
        <v>0.64987246878445104</v>
      </c>
      <c r="L693" s="26"/>
    </row>
    <row r="694" spans="2:12" x14ac:dyDescent="0.35">
      <c r="B694" s="71">
        <v>693</v>
      </c>
      <c r="C694" s="24" t="s">
        <v>718</v>
      </c>
      <c r="D694" s="1">
        <v>150</v>
      </c>
      <c r="E694" s="1">
        <v>5</v>
      </c>
      <c r="F694" s="1">
        <v>30</v>
      </c>
      <c r="G694" s="14">
        <v>1</v>
      </c>
      <c r="H694" s="4">
        <v>1317</v>
      </c>
      <c r="I694" s="1">
        <v>1317</v>
      </c>
      <c r="J694" s="30">
        <v>0</v>
      </c>
      <c r="K694" s="67">
        <v>1.1679298803210201</v>
      </c>
      <c r="L694" s="26"/>
    </row>
    <row r="695" spans="2:12" x14ac:dyDescent="0.35">
      <c r="B695" s="71">
        <v>694</v>
      </c>
      <c r="C695" s="24" t="s">
        <v>719</v>
      </c>
      <c r="D695" s="1">
        <v>150</v>
      </c>
      <c r="E695" s="1">
        <v>5</v>
      </c>
      <c r="F695" s="1">
        <v>30</v>
      </c>
      <c r="G695" s="14">
        <v>1</v>
      </c>
      <c r="H695" s="4">
        <v>1333</v>
      </c>
      <c r="I695" s="1">
        <v>1333</v>
      </c>
      <c r="J695" s="30">
        <v>0</v>
      </c>
      <c r="K695" s="67">
        <v>0.66538702696561802</v>
      </c>
      <c r="L695" s="26"/>
    </row>
    <row r="696" spans="2:12" x14ac:dyDescent="0.35">
      <c r="B696" s="71">
        <v>695</v>
      </c>
      <c r="C696" s="24" t="s">
        <v>720</v>
      </c>
      <c r="D696" s="1">
        <v>150</v>
      </c>
      <c r="E696" s="1">
        <v>5</v>
      </c>
      <c r="F696" s="1">
        <v>30</v>
      </c>
      <c r="G696" s="14">
        <v>1</v>
      </c>
      <c r="H696" s="4">
        <v>1281</v>
      </c>
      <c r="I696" s="1">
        <v>1281</v>
      </c>
      <c r="J696" s="30">
        <v>0</v>
      </c>
      <c r="K696" s="67">
        <v>0.56144137308001496</v>
      </c>
      <c r="L696" s="26"/>
    </row>
    <row r="697" spans="2:12" x14ac:dyDescent="0.35">
      <c r="B697" s="71">
        <v>696</v>
      </c>
      <c r="C697" s="24" t="s">
        <v>721</v>
      </c>
      <c r="D697" s="1">
        <v>150</v>
      </c>
      <c r="E697" s="1">
        <v>5</v>
      </c>
      <c r="F697" s="1">
        <v>30</v>
      </c>
      <c r="G697" s="14">
        <v>1</v>
      </c>
      <c r="H697" s="4">
        <v>1342</v>
      </c>
      <c r="I697" s="1">
        <v>1342</v>
      </c>
      <c r="J697" s="30">
        <v>0</v>
      </c>
      <c r="K697" s="67">
        <v>0.92270397581160002</v>
      </c>
      <c r="L697" s="26"/>
    </row>
    <row r="698" spans="2:12" x14ac:dyDescent="0.35">
      <c r="B698" s="71">
        <v>697</v>
      </c>
      <c r="C698" s="24" t="s">
        <v>722</v>
      </c>
      <c r="D698" s="1">
        <v>150</v>
      </c>
      <c r="E698" s="1">
        <v>5</v>
      </c>
      <c r="F698" s="1">
        <v>30</v>
      </c>
      <c r="G698" s="14">
        <v>1</v>
      </c>
      <c r="H698" s="4">
        <v>1417</v>
      </c>
      <c r="I698" s="1">
        <v>1417</v>
      </c>
      <c r="J698" s="30">
        <v>0</v>
      </c>
      <c r="K698" s="67">
        <v>0.68498052842915003</v>
      </c>
      <c r="L698" s="26"/>
    </row>
    <row r="699" spans="2:12" x14ac:dyDescent="0.35">
      <c r="B699" s="71">
        <v>698</v>
      </c>
      <c r="C699" s="24" t="s">
        <v>723</v>
      </c>
      <c r="D699" s="1">
        <v>150</v>
      </c>
      <c r="E699" s="1">
        <v>5</v>
      </c>
      <c r="F699" s="1">
        <v>30</v>
      </c>
      <c r="G699" s="14">
        <v>1</v>
      </c>
      <c r="H699" s="4">
        <v>1420</v>
      </c>
      <c r="I699" s="1">
        <v>1420</v>
      </c>
      <c r="J699" s="30">
        <v>0</v>
      </c>
      <c r="K699" s="67">
        <v>1.00726852566003</v>
      </c>
      <c r="L699" s="26"/>
    </row>
    <row r="700" spans="2:12" x14ac:dyDescent="0.35">
      <c r="B700" s="71">
        <v>699</v>
      </c>
      <c r="C700" s="24" t="s">
        <v>724</v>
      </c>
      <c r="D700" s="1">
        <v>150</v>
      </c>
      <c r="E700" s="1">
        <v>5</v>
      </c>
      <c r="F700" s="1">
        <v>30</v>
      </c>
      <c r="G700" s="14">
        <v>1</v>
      </c>
      <c r="H700" s="4">
        <v>1312</v>
      </c>
      <c r="I700" s="1">
        <v>1312</v>
      </c>
      <c r="J700" s="30">
        <v>0</v>
      </c>
      <c r="K700" s="67">
        <v>1.0523899532854499</v>
      </c>
      <c r="L700" s="26"/>
    </row>
    <row r="701" spans="2:12" x14ac:dyDescent="0.35">
      <c r="B701" s="71">
        <v>700</v>
      </c>
      <c r="C701" s="24" t="s">
        <v>725</v>
      </c>
      <c r="D701" s="1">
        <v>150</v>
      </c>
      <c r="E701" s="1">
        <v>5</v>
      </c>
      <c r="F701" s="1">
        <v>30</v>
      </c>
      <c r="G701" s="14">
        <v>1</v>
      </c>
      <c r="H701" s="4">
        <v>1408</v>
      </c>
      <c r="I701" s="1">
        <v>1408</v>
      </c>
      <c r="J701" s="30">
        <v>0</v>
      </c>
      <c r="K701" s="67">
        <v>0.519703393802046</v>
      </c>
      <c r="L701" s="26"/>
    </row>
    <row r="702" spans="2:12" x14ac:dyDescent="0.35">
      <c r="B702" s="71">
        <v>701</v>
      </c>
      <c r="C702" s="24" t="s">
        <v>84</v>
      </c>
      <c r="D702" s="1">
        <v>150</v>
      </c>
      <c r="E702" s="1">
        <v>5</v>
      </c>
      <c r="F702" s="1">
        <v>30</v>
      </c>
      <c r="G702" s="14">
        <v>2</v>
      </c>
      <c r="H702" s="4">
        <v>1469</v>
      </c>
      <c r="I702" s="1">
        <v>1469</v>
      </c>
      <c r="J702" s="30">
        <v>0</v>
      </c>
      <c r="K702" s="67">
        <v>0.38641673885285799</v>
      </c>
      <c r="L702" s="26"/>
    </row>
    <row r="703" spans="2:12" x14ac:dyDescent="0.35">
      <c r="B703" s="71">
        <v>702</v>
      </c>
      <c r="C703" s="24" t="s">
        <v>85</v>
      </c>
      <c r="D703" s="1">
        <v>150</v>
      </c>
      <c r="E703" s="1">
        <v>5</v>
      </c>
      <c r="F703" s="1">
        <v>30</v>
      </c>
      <c r="G703" s="14">
        <v>2</v>
      </c>
      <c r="H703" s="4">
        <v>1597</v>
      </c>
      <c r="I703" s="1">
        <v>1597</v>
      </c>
      <c r="J703" s="30">
        <v>0</v>
      </c>
      <c r="K703" s="67">
        <v>0.24615170061588201</v>
      </c>
      <c r="L703" s="26"/>
    </row>
    <row r="704" spans="2:12" x14ac:dyDescent="0.35">
      <c r="B704" s="71">
        <v>703</v>
      </c>
      <c r="C704" s="24" t="s">
        <v>86</v>
      </c>
      <c r="D704" s="1">
        <v>150</v>
      </c>
      <c r="E704" s="1">
        <v>5</v>
      </c>
      <c r="F704" s="1">
        <v>30</v>
      </c>
      <c r="G704" s="14">
        <v>2</v>
      </c>
      <c r="H704" s="4">
        <v>1508</v>
      </c>
      <c r="I704" s="1">
        <v>1508</v>
      </c>
      <c r="J704" s="30">
        <v>0</v>
      </c>
      <c r="K704" s="67">
        <v>0.56562400795519296</v>
      </c>
      <c r="L704" s="26"/>
    </row>
    <row r="705" spans="2:15" x14ac:dyDescent="0.35">
      <c r="B705" s="71">
        <v>704</v>
      </c>
      <c r="C705" s="24" t="s">
        <v>87</v>
      </c>
      <c r="D705" s="1">
        <v>150</v>
      </c>
      <c r="E705" s="1">
        <v>5</v>
      </c>
      <c r="F705" s="1">
        <v>30</v>
      </c>
      <c r="G705" s="14">
        <v>2</v>
      </c>
      <c r="H705" s="4">
        <v>1536</v>
      </c>
      <c r="I705" s="1">
        <v>1536</v>
      </c>
      <c r="J705" s="30">
        <v>0</v>
      </c>
      <c r="K705" s="67">
        <v>0.40195305645465801</v>
      </c>
      <c r="L705" s="26"/>
    </row>
    <row r="706" spans="2:15" x14ac:dyDescent="0.35">
      <c r="B706" s="71">
        <v>705</v>
      </c>
      <c r="C706" s="24" t="s">
        <v>88</v>
      </c>
      <c r="D706" s="1">
        <v>150</v>
      </c>
      <c r="E706" s="1">
        <v>5</v>
      </c>
      <c r="F706" s="1">
        <v>30</v>
      </c>
      <c r="G706" s="14">
        <v>2</v>
      </c>
      <c r="H706" s="4">
        <v>1497</v>
      </c>
      <c r="I706" s="1">
        <v>1497</v>
      </c>
      <c r="J706" s="30">
        <v>0</v>
      </c>
      <c r="K706" s="67">
        <v>0.26178647018968998</v>
      </c>
      <c r="L706" s="26"/>
    </row>
    <row r="707" spans="2:15" x14ac:dyDescent="0.35">
      <c r="B707" s="71">
        <v>706</v>
      </c>
      <c r="C707" s="24" t="s">
        <v>726</v>
      </c>
      <c r="D707" s="1">
        <v>150</v>
      </c>
      <c r="E707" s="1">
        <v>5</v>
      </c>
      <c r="F707" s="1">
        <v>30</v>
      </c>
      <c r="G707" s="14">
        <v>2</v>
      </c>
      <c r="H707" s="4">
        <v>1605</v>
      </c>
      <c r="I707" s="1">
        <v>1605</v>
      </c>
      <c r="J707" s="30">
        <v>0</v>
      </c>
      <c r="K707" s="67">
        <v>0.324102578684687</v>
      </c>
      <c r="L707" s="26"/>
    </row>
    <row r="708" spans="2:15" x14ac:dyDescent="0.35">
      <c r="B708" s="71">
        <v>707</v>
      </c>
      <c r="C708" s="24" t="s">
        <v>727</v>
      </c>
      <c r="D708" s="1">
        <v>150</v>
      </c>
      <c r="E708" s="1">
        <v>5</v>
      </c>
      <c r="F708" s="1">
        <v>30</v>
      </c>
      <c r="G708" s="14">
        <v>2</v>
      </c>
      <c r="H708" s="4">
        <v>1632</v>
      </c>
      <c r="I708" s="1">
        <v>1632</v>
      </c>
      <c r="J708" s="30">
        <v>0</v>
      </c>
      <c r="K708" s="67">
        <v>0.280340461060404</v>
      </c>
      <c r="L708" s="26"/>
    </row>
    <row r="709" spans="2:15" x14ac:dyDescent="0.35">
      <c r="B709" s="71">
        <v>708</v>
      </c>
      <c r="C709" s="24" t="s">
        <v>728</v>
      </c>
      <c r="D709" s="1">
        <v>150</v>
      </c>
      <c r="E709" s="1">
        <v>5</v>
      </c>
      <c r="F709" s="1">
        <v>30</v>
      </c>
      <c r="G709" s="14">
        <v>2</v>
      </c>
      <c r="H709" s="4">
        <v>1635</v>
      </c>
      <c r="I709" s="1">
        <v>1635</v>
      </c>
      <c r="J709" s="30">
        <v>0</v>
      </c>
      <c r="K709" s="67">
        <v>0.21199850738048501</v>
      </c>
      <c r="L709" s="26"/>
    </row>
    <row r="710" spans="2:15" x14ac:dyDescent="0.35">
      <c r="B710" s="71">
        <v>709</v>
      </c>
      <c r="C710" s="24" t="s">
        <v>729</v>
      </c>
      <c r="D710" s="1">
        <v>150</v>
      </c>
      <c r="E710" s="1">
        <v>5</v>
      </c>
      <c r="F710" s="1">
        <v>30</v>
      </c>
      <c r="G710" s="14">
        <v>2</v>
      </c>
      <c r="H710" s="4">
        <v>1504</v>
      </c>
      <c r="I710" s="1">
        <v>1504</v>
      </c>
      <c r="J710" s="30">
        <v>0</v>
      </c>
      <c r="K710" s="67">
        <v>0.25856347382068601</v>
      </c>
      <c r="L710" s="26"/>
    </row>
    <row r="711" spans="2:15" x14ac:dyDescent="0.35">
      <c r="B711" s="71">
        <v>710</v>
      </c>
      <c r="C711" s="24" t="s">
        <v>730</v>
      </c>
      <c r="D711" s="1">
        <v>150</v>
      </c>
      <c r="E711" s="1">
        <v>5</v>
      </c>
      <c r="F711" s="1">
        <v>30</v>
      </c>
      <c r="G711" s="14">
        <v>2</v>
      </c>
      <c r="H711" s="4">
        <v>1656</v>
      </c>
      <c r="I711" s="1">
        <v>1656</v>
      </c>
      <c r="J711" s="30">
        <v>0</v>
      </c>
      <c r="K711" s="67">
        <v>0.18125171773135601</v>
      </c>
      <c r="L711" s="26"/>
    </row>
    <row r="712" spans="2:15" x14ac:dyDescent="0.35">
      <c r="B712" s="71">
        <v>711</v>
      </c>
      <c r="C712" s="24" t="s">
        <v>89</v>
      </c>
      <c r="D712" s="1">
        <v>150</v>
      </c>
      <c r="E712" s="1">
        <v>5</v>
      </c>
      <c r="F712" s="1">
        <v>30</v>
      </c>
      <c r="G712" s="14">
        <v>4</v>
      </c>
      <c r="H712" s="4">
        <v>1889</v>
      </c>
      <c r="I712" s="1">
        <v>1889</v>
      </c>
      <c r="J712" s="30">
        <v>0</v>
      </c>
      <c r="K712" s="67">
        <v>0.32015752978622902</v>
      </c>
      <c r="L712" s="26"/>
    </row>
    <row r="713" spans="2:15" x14ac:dyDescent="0.35">
      <c r="B713" s="71">
        <v>712</v>
      </c>
      <c r="C713" s="24" t="s">
        <v>90</v>
      </c>
      <c r="D713" s="1">
        <v>150</v>
      </c>
      <c r="E713" s="1">
        <v>5</v>
      </c>
      <c r="F713" s="1">
        <v>30</v>
      </c>
      <c r="G713" s="14">
        <v>4</v>
      </c>
      <c r="H713" s="4">
        <v>1933</v>
      </c>
      <c r="I713" s="1">
        <v>1933</v>
      </c>
      <c r="J713" s="30">
        <v>0</v>
      </c>
      <c r="K713" s="67">
        <v>0.30411919020116301</v>
      </c>
      <c r="L713" s="26"/>
    </row>
    <row r="714" spans="2:15" x14ac:dyDescent="0.35">
      <c r="B714" s="71">
        <v>713</v>
      </c>
      <c r="C714" s="24" t="s">
        <v>91</v>
      </c>
      <c r="D714" s="1">
        <v>150</v>
      </c>
      <c r="E714" s="1">
        <v>5</v>
      </c>
      <c r="F714" s="1">
        <v>30</v>
      </c>
      <c r="G714" s="14">
        <v>4</v>
      </c>
      <c r="H714" s="4">
        <v>1904</v>
      </c>
      <c r="I714" s="1">
        <v>1904</v>
      </c>
      <c r="J714" s="30">
        <v>0</v>
      </c>
      <c r="K714" s="67">
        <v>0.32574811764061401</v>
      </c>
      <c r="L714" s="26"/>
    </row>
    <row r="715" spans="2:15" x14ac:dyDescent="0.35">
      <c r="B715" s="71">
        <v>714</v>
      </c>
      <c r="C715" s="24" t="s">
        <v>731</v>
      </c>
      <c r="D715" s="1">
        <v>150</v>
      </c>
      <c r="E715" s="1">
        <v>5</v>
      </c>
      <c r="F715" s="1">
        <v>30</v>
      </c>
      <c r="G715" s="14">
        <v>4</v>
      </c>
      <c r="H715" s="4">
        <v>1860</v>
      </c>
      <c r="I715" s="1">
        <v>1860</v>
      </c>
      <c r="J715" s="30">
        <v>0</v>
      </c>
      <c r="K715" s="67">
        <v>0.229079004377126</v>
      </c>
      <c r="L715" s="26"/>
    </row>
    <row r="716" spans="2:15" x14ac:dyDescent="0.35">
      <c r="B716" s="71">
        <v>715</v>
      </c>
      <c r="C716" s="24" t="s">
        <v>732</v>
      </c>
      <c r="D716" s="1">
        <v>150</v>
      </c>
      <c r="E716" s="1">
        <v>5</v>
      </c>
      <c r="F716" s="1">
        <v>30</v>
      </c>
      <c r="G716" s="14">
        <v>4</v>
      </c>
      <c r="H716" s="4">
        <v>1881</v>
      </c>
      <c r="I716" s="1">
        <v>1881</v>
      </c>
      <c r="J716" s="30">
        <v>0</v>
      </c>
      <c r="K716" s="67">
        <v>0.30546241998672402</v>
      </c>
      <c r="L716" s="26"/>
    </row>
    <row r="717" spans="2:15" ht="15" thickBot="1" x14ac:dyDescent="0.4">
      <c r="B717" s="71">
        <v>716</v>
      </c>
      <c r="C717" s="24" t="s">
        <v>733</v>
      </c>
      <c r="D717" s="1">
        <v>150</v>
      </c>
      <c r="E717" s="1">
        <v>5</v>
      </c>
      <c r="F717" s="1">
        <v>30</v>
      </c>
      <c r="G717" s="14">
        <v>4</v>
      </c>
      <c r="H717" s="4">
        <v>1977</v>
      </c>
      <c r="I717" s="1">
        <v>1977</v>
      </c>
      <c r="J717" s="30">
        <v>0</v>
      </c>
      <c r="K717" s="67">
        <v>0.50562465190887396</v>
      </c>
      <c r="L717" s="26"/>
    </row>
    <row r="718" spans="2:15" ht="16" thickBot="1" x14ac:dyDescent="0.4">
      <c r="B718" s="71">
        <v>717</v>
      </c>
      <c r="C718" s="24" t="s">
        <v>734</v>
      </c>
      <c r="D718" s="1">
        <v>150</v>
      </c>
      <c r="E718" s="1">
        <v>5</v>
      </c>
      <c r="F718" s="1">
        <v>30</v>
      </c>
      <c r="G718" s="14">
        <v>4</v>
      </c>
      <c r="H718" s="4">
        <v>2028</v>
      </c>
      <c r="I718" s="1">
        <v>2028</v>
      </c>
      <c r="J718" s="30">
        <v>0</v>
      </c>
      <c r="K718" s="67">
        <v>0.29682927206158599</v>
      </c>
      <c r="L718" s="26"/>
      <c r="M718" s="17" t="s">
        <v>191</v>
      </c>
      <c r="N718" s="18" t="s">
        <v>192</v>
      </c>
      <c r="O718" s="20" t="s">
        <v>193</v>
      </c>
    </row>
    <row r="719" spans="2:15" ht="19" thickBot="1" x14ac:dyDescent="0.5">
      <c r="B719" s="71">
        <v>718</v>
      </c>
      <c r="C719" s="24" t="s">
        <v>735</v>
      </c>
      <c r="D719" s="1">
        <v>150</v>
      </c>
      <c r="E719" s="1">
        <v>5</v>
      </c>
      <c r="F719" s="1">
        <v>30</v>
      </c>
      <c r="G719" s="14">
        <v>4</v>
      </c>
      <c r="H719" s="4">
        <v>2019</v>
      </c>
      <c r="I719" s="1">
        <v>2019</v>
      </c>
      <c r="J719" s="30">
        <v>0</v>
      </c>
      <c r="K719" s="67">
        <v>0.43403600342571702</v>
      </c>
      <c r="L719" s="26"/>
      <c r="M719" s="7">
        <f>COUNTIF(J632:J721,"=0")</f>
        <v>90</v>
      </c>
      <c r="N719" s="29">
        <f>AVERAGE(J632:J721)</f>
        <v>0</v>
      </c>
      <c r="O719" s="111">
        <f>AVERAGE(K632:K721)</f>
        <v>0.41906675516317216</v>
      </c>
    </row>
    <row r="720" spans="2:15" ht="19" thickBot="1" x14ac:dyDescent="0.5">
      <c r="B720" s="71">
        <v>719</v>
      </c>
      <c r="C720" s="24" t="s">
        <v>736</v>
      </c>
      <c r="D720" s="1">
        <v>150</v>
      </c>
      <c r="E720" s="1">
        <v>5</v>
      </c>
      <c r="F720" s="1">
        <v>30</v>
      </c>
      <c r="G720" s="14">
        <v>4</v>
      </c>
      <c r="H720" s="4">
        <v>1912</v>
      </c>
      <c r="I720" s="1">
        <v>1912</v>
      </c>
      <c r="J720" s="30">
        <v>0</v>
      </c>
      <c r="K720" s="67">
        <v>0.29752643220126601</v>
      </c>
      <c r="L720" s="26"/>
      <c r="M720" s="7"/>
      <c r="N720" s="29" t="e">
        <f>AVERAGEIF(J632:J721,"&gt;0")</f>
        <v>#DIV/0!</v>
      </c>
      <c r="O720" s="112">
        <f>AVERAGEIF(J632:J721,"=0",K632:K721)</f>
        <v>0.41906675516317216</v>
      </c>
    </row>
    <row r="721" spans="2:15" ht="19" thickBot="1" x14ac:dyDescent="0.5">
      <c r="B721" s="71">
        <v>720</v>
      </c>
      <c r="C721" s="24" t="s">
        <v>737</v>
      </c>
      <c r="D721" s="15">
        <v>150</v>
      </c>
      <c r="E721" s="15">
        <v>5</v>
      </c>
      <c r="F721" s="15">
        <v>30</v>
      </c>
      <c r="G721" s="16">
        <v>4</v>
      </c>
      <c r="H721" s="6">
        <v>2028</v>
      </c>
      <c r="I721" s="15">
        <v>2028</v>
      </c>
      <c r="J721" s="57">
        <v>0</v>
      </c>
      <c r="K721" s="68">
        <v>0.31697759032249401</v>
      </c>
      <c r="L721" s="26"/>
      <c r="M721" s="92" t="s">
        <v>197</v>
      </c>
      <c r="N721" s="93">
        <f>MAX(J632:J721)</f>
        <v>0</v>
      </c>
      <c r="O721" s="113"/>
    </row>
    <row r="722" spans="2:15" x14ac:dyDescent="0.35">
      <c r="B722" s="71">
        <v>721</v>
      </c>
      <c r="C722" s="23" t="s">
        <v>738</v>
      </c>
      <c r="D722" s="12">
        <v>150</v>
      </c>
      <c r="E722" s="12">
        <v>10</v>
      </c>
      <c r="F722" s="12">
        <v>10</v>
      </c>
      <c r="G722" s="13">
        <v>1</v>
      </c>
      <c r="H722" s="5">
        <v>273</v>
      </c>
      <c r="I722" s="12">
        <v>273</v>
      </c>
      <c r="J722" s="58">
        <v>0</v>
      </c>
      <c r="K722" s="66">
        <v>0.141612607985734</v>
      </c>
      <c r="L722" s="26"/>
    </row>
    <row r="723" spans="2:15" x14ac:dyDescent="0.35">
      <c r="B723" s="71">
        <v>722</v>
      </c>
      <c r="C723" s="24" t="s">
        <v>739</v>
      </c>
      <c r="D723" s="1">
        <v>150</v>
      </c>
      <c r="E723" s="1">
        <v>10</v>
      </c>
      <c r="F723" s="1">
        <v>10</v>
      </c>
      <c r="G723" s="14">
        <v>1</v>
      </c>
      <c r="H723" s="4">
        <v>270</v>
      </c>
      <c r="I723" s="1">
        <v>270</v>
      </c>
      <c r="J723" s="30">
        <v>0</v>
      </c>
      <c r="K723" s="67">
        <v>0.130602501332759</v>
      </c>
      <c r="L723" s="26"/>
    </row>
    <row r="724" spans="2:15" x14ac:dyDescent="0.35">
      <c r="B724" s="71">
        <v>723</v>
      </c>
      <c r="C724" s="24" t="s">
        <v>740</v>
      </c>
      <c r="D724" s="1">
        <v>150</v>
      </c>
      <c r="E724" s="1">
        <v>10</v>
      </c>
      <c r="F724" s="1">
        <v>10</v>
      </c>
      <c r="G724" s="14">
        <v>1</v>
      </c>
      <c r="H724" s="4">
        <v>313</v>
      </c>
      <c r="I724" s="1">
        <v>313</v>
      </c>
      <c r="J724" s="30">
        <v>0</v>
      </c>
      <c r="K724" s="67">
        <v>0.32249485887586998</v>
      </c>
      <c r="L724" s="26"/>
    </row>
    <row r="725" spans="2:15" x14ac:dyDescent="0.35">
      <c r="B725" s="71">
        <v>724</v>
      </c>
      <c r="C725" s="24" t="s">
        <v>741</v>
      </c>
      <c r="D725" s="1">
        <v>150</v>
      </c>
      <c r="E725" s="1">
        <v>10</v>
      </c>
      <c r="F725" s="1">
        <v>10</v>
      </c>
      <c r="G725" s="14">
        <v>1</v>
      </c>
      <c r="H725" s="4">
        <v>235</v>
      </c>
      <c r="I725" s="1">
        <v>235</v>
      </c>
      <c r="J725" s="30">
        <v>0</v>
      </c>
      <c r="K725" s="67">
        <v>0.11543111689388701</v>
      </c>
      <c r="L725" s="26"/>
    </row>
    <row r="726" spans="2:15" x14ac:dyDescent="0.35">
      <c r="B726" s="71">
        <v>725</v>
      </c>
      <c r="C726" s="24" t="s">
        <v>742</v>
      </c>
      <c r="D726" s="1">
        <v>150</v>
      </c>
      <c r="E726" s="1">
        <v>10</v>
      </c>
      <c r="F726" s="1">
        <v>10</v>
      </c>
      <c r="G726" s="14">
        <v>1</v>
      </c>
      <c r="H726" s="4">
        <v>283</v>
      </c>
      <c r="I726" s="1">
        <v>283</v>
      </c>
      <c r="J726" s="30">
        <v>0</v>
      </c>
      <c r="K726" s="67">
        <v>0.384016597643494</v>
      </c>
      <c r="L726" s="26"/>
    </row>
    <row r="727" spans="2:15" x14ac:dyDescent="0.35">
      <c r="B727" s="71">
        <v>726</v>
      </c>
      <c r="C727" s="24" t="s">
        <v>743</v>
      </c>
      <c r="D727" s="1">
        <v>150</v>
      </c>
      <c r="E727" s="1">
        <v>10</v>
      </c>
      <c r="F727" s="1">
        <v>10</v>
      </c>
      <c r="G727" s="14">
        <v>1</v>
      </c>
      <c r="H727" s="4">
        <v>271</v>
      </c>
      <c r="I727" s="1">
        <v>271</v>
      </c>
      <c r="J727" s="30">
        <v>0</v>
      </c>
      <c r="K727" s="67">
        <v>0.19999985210597501</v>
      </c>
      <c r="L727" s="26"/>
    </row>
    <row r="728" spans="2:15" x14ac:dyDescent="0.35">
      <c r="B728" s="71">
        <v>727</v>
      </c>
      <c r="C728" s="24" t="s">
        <v>744</v>
      </c>
      <c r="D728" s="1">
        <v>150</v>
      </c>
      <c r="E728" s="1">
        <v>10</v>
      </c>
      <c r="F728" s="1">
        <v>10</v>
      </c>
      <c r="G728" s="14">
        <v>1</v>
      </c>
      <c r="H728" s="110">
        <v>10000</v>
      </c>
      <c r="I728" s="1"/>
      <c r="J728" s="30"/>
      <c r="K728" s="67"/>
      <c r="L728" s="26"/>
    </row>
    <row r="729" spans="2:15" x14ac:dyDescent="0.35">
      <c r="B729" s="71">
        <v>728</v>
      </c>
      <c r="C729" s="24" t="s">
        <v>745</v>
      </c>
      <c r="D729" s="1">
        <v>150</v>
      </c>
      <c r="E729" s="1">
        <v>10</v>
      </c>
      <c r="F729" s="1">
        <v>10</v>
      </c>
      <c r="G729" s="14">
        <v>1</v>
      </c>
      <c r="H729" s="4">
        <v>282</v>
      </c>
      <c r="I729" s="1">
        <v>282</v>
      </c>
      <c r="J729" s="30">
        <v>0</v>
      </c>
      <c r="K729" s="67">
        <v>0.19197634421288901</v>
      </c>
      <c r="L729" s="26"/>
    </row>
    <row r="730" spans="2:15" x14ac:dyDescent="0.35">
      <c r="B730" s="71">
        <v>729</v>
      </c>
      <c r="C730" s="24" t="s">
        <v>746</v>
      </c>
      <c r="D730" s="1">
        <v>150</v>
      </c>
      <c r="E730" s="1">
        <v>10</v>
      </c>
      <c r="F730" s="1">
        <v>10</v>
      </c>
      <c r="G730" s="14">
        <v>1</v>
      </c>
      <c r="H730" s="4">
        <v>312</v>
      </c>
      <c r="I730" s="1">
        <v>312</v>
      </c>
      <c r="J730" s="30">
        <v>0</v>
      </c>
      <c r="K730" s="67">
        <v>0.41762907058000498</v>
      </c>
      <c r="L730" s="26"/>
    </row>
    <row r="731" spans="2:15" x14ac:dyDescent="0.35">
      <c r="B731" s="71">
        <v>730</v>
      </c>
      <c r="C731" s="24" t="s">
        <v>747</v>
      </c>
      <c r="D731" s="1">
        <v>150</v>
      </c>
      <c r="E731" s="1">
        <v>10</v>
      </c>
      <c r="F731" s="1">
        <v>10</v>
      </c>
      <c r="G731" s="14">
        <v>1</v>
      </c>
      <c r="H731" s="4">
        <v>277</v>
      </c>
      <c r="I731" s="1">
        <v>277</v>
      </c>
      <c r="J731" s="30">
        <v>0</v>
      </c>
      <c r="K731" s="67">
        <v>0.16939093172550199</v>
      </c>
      <c r="L731" s="26"/>
    </row>
    <row r="732" spans="2:15" x14ac:dyDescent="0.35">
      <c r="B732" s="71">
        <v>731</v>
      </c>
      <c r="C732" s="24" t="s">
        <v>748</v>
      </c>
      <c r="D732" s="1">
        <v>150</v>
      </c>
      <c r="E732" s="1">
        <v>10</v>
      </c>
      <c r="F732" s="1">
        <v>10</v>
      </c>
      <c r="G732" s="14">
        <v>2</v>
      </c>
      <c r="H732" s="4">
        <v>380</v>
      </c>
      <c r="I732" s="1">
        <v>380</v>
      </c>
      <c r="J732" s="30">
        <v>0</v>
      </c>
      <c r="K732" s="67">
        <v>3.1601204201579001</v>
      </c>
      <c r="L732" s="26"/>
    </row>
    <row r="733" spans="2:15" x14ac:dyDescent="0.35">
      <c r="B733" s="71">
        <v>732</v>
      </c>
      <c r="C733" s="24" t="s">
        <v>749</v>
      </c>
      <c r="D733" s="1">
        <v>150</v>
      </c>
      <c r="E733" s="1">
        <v>10</v>
      </c>
      <c r="F733" s="1">
        <v>10</v>
      </c>
      <c r="G733" s="14">
        <v>2</v>
      </c>
      <c r="H733" s="4">
        <v>367</v>
      </c>
      <c r="I733" s="1">
        <v>367</v>
      </c>
      <c r="J733" s="30">
        <v>0</v>
      </c>
      <c r="K733" s="67">
        <v>1.8177071083337</v>
      </c>
      <c r="L733" s="26"/>
    </row>
    <row r="734" spans="2:15" x14ac:dyDescent="0.35">
      <c r="B734" s="71">
        <v>733</v>
      </c>
      <c r="C734" s="24" t="s">
        <v>750</v>
      </c>
      <c r="D734" s="1">
        <v>150</v>
      </c>
      <c r="E734" s="1">
        <v>10</v>
      </c>
      <c r="F734" s="1">
        <v>10</v>
      </c>
      <c r="G734" s="14">
        <v>2</v>
      </c>
      <c r="H734" s="4">
        <v>372</v>
      </c>
      <c r="I734" s="1">
        <v>372</v>
      </c>
      <c r="J734" s="30">
        <v>0</v>
      </c>
      <c r="K734" s="67">
        <v>1.3211774118244599</v>
      </c>
      <c r="L734" s="26"/>
    </row>
    <row r="735" spans="2:15" x14ac:dyDescent="0.35">
      <c r="B735" s="71">
        <v>734</v>
      </c>
      <c r="C735" s="24" t="s">
        <v>751</v>
      </c>
      <c r="D735" s="1">
        <v>150</v>
      </c>
      <c r="E735" s="1">
        <v>10</v>
      </c>
      <c r="F735" s="1">
        <v>10</v>
      </c>
      <c r="G735" s="14">
        <v>2</v>
      </c>
      <c r="H735" s="4">
        <v>323</v>
      </c>
      <c r="I735" s="1">
        <v>323</v>
      </c>
      <c r="J735" s="30">
        <v>0</v>
      </c>
      <c r="K735" s="67">
        <v>7.8941840920597297</v>
      </c>
      <c r="L735" s="26"/>
    </row>
    <row r="736" spans="2:15" x14ac:dyDescent="0.35">
      <c r="B736" s="71">
        <v>735</v>
      </c>
      <c r="C736" s="24" t="s">
        <v>752</v>
      </c>
      <c r="D736" s="1">
        <v>150</v>
      </c>
      <c r="E736" s="1">
        <v>10</v>
      </c>
      <c r="F736" s="1">
        <v>10</v>
      </c>
      <c r="G736" s="14">
        <v>2</v>
      </c>
      <c r="H736" s="4">
        <v>355</v>
      </c>
      <c r="I736" s="1">
        <v>355</v>
      </c>
      <c r="J736" s="30">
        <v>0</v>
      </c>
      <c r="K736" s="67">
        <v>1.1303805038332899</v>
      </c>
      <c r="L736" s="26"/>
    </row>
    <row r="737" spans="2:12" x14ac:dyDescent="0.35">
      <c r="B737" s="71">
        <v>736</v>
      </c>
      <c r="C737" s="24" t="s">
        <v>753</v>
      </c>
      <c r="D737" s="1">
        <v>150</v>
      </c>
      <c r="E737" s="1">
        <v>10</v>
      </c>
      <c r="F737" s="1">
        <v>10</v>
      </c>
      <c r="G737" s="14">
        <v>2</v>
      </c>
      <c r="H737" s="4">
        <v>364</v>
      </c>
      <c r="I737" s="1">
        <v>363</v>
      </c>
      <c r="J737" s="30">
        <v>2.7472527472519898E-3</v>
      </c>
      <c r="K737" s="67">
        <v>1796.3660667035699</v>
      </c>
      <c r="L737" s="26"/>
    </row>
    <row r="738" spans="2:12" x14ac:dyDescent="0.35">
      <c r="B738" s="71">
        <v>737</v>
      </c>
      <c r="C738" s="24" t="s">
        <v>754</v>
      </c>
      <c r="D738" s="1">
        <v>150</v>
      </c>
      <c r="E738" s="1">
        <v>10</v>
      </c>
      <c r="F738" s="1">
        <v>10</v>
      </c>
      <c r="G738" s="14">
        <v>2</v>
      </c>
      <c r="H738" s="4">
        <v>371</v>
      </c>
      <c r="I738" s="1">
        <v>371</v>
      </c>
      <c r="J738" s="30">
        <v>0</v>
      </c>
      <c r="K738" s="67">
        <v>0.90042650327086404</v>
      </c>
      <c r="L738" s="26"/>
    </row>
    <row r="739" spans="2:12" x14ac:dyDescent="0.35">
      <c r="B739" s="71">
        <v>738</v>
      </c>
      <c r="C739" s="24" t="s">
        <v>755</v>
      </c>
      <c r="D739" s="1">
        <v>150</v>
      </c>
      <c r="E739" s="1">
        <v>10</v>
      </c>
      <c r="F739" s="1">
        <v>10</v>
      </c>
      <c r="G739" s="14">
        <v>2</v>
      </c>
      <c r="H739" s="4">
        <v>383</v>
      </c>
      <c r="I739" s="1">
        <v>383</v>
      </c>
      <c r="J739" s="30">
        <v>0</v>
      </c>
      <c r="K739" s="67">
        <v>3.3913687597960198</v>
      </c>
      <c r="L739" s="26"/>
    </row>
    <row r="740" spans="2:12" x14ac:dyDescent="0.35">
      <c r="B740" s="71">
        <v>739</v>
      </c>
      <c r="C740" s="24" t="s">
        <v>756</v>
      </c>
      <c r="D740" s="1">
        <v>150</v>
      </c>
      <c r="E740" s="1">
        <v>10</v>
      </c>
      <c r="F740" s="1">
        <v>10</v>
      </c>
      <c r="G740" s="14">
        <v>2</v>
      </c>
      <c r="H740" s="4">
        <v>355</v>
      </c>
      <c r="I740" s="1">
        <v>355</v>
      </c>
      <c r="J740" s="30">
        <v>0</v>
      </c>
      <c r="K740" s="67">
        <v>5.9196220450103203</v>
      </c>
      <c r="L740" s="26"/>
    </row>
    <row r="741" spans="2:12" x14ac:dyDescent="0.35">
      <c r="B741" s="71">
        <v>740</v>
      </c>
      <c r="C741" s="24" t="s">
        <v>757</v>
      </c>
      <c r="D741" s="1">
        <v>150</v>
      </c>
      <c r="E741" s="1">
        <v>10</v>
      </c>
      <c r="F741" s="1">
        <v>10</v>
      </c>
      <c r="G741" s="14">
        <v>2</v>
      </c>
      <c r="H741" s="4">
        <v>358</v>
      </c>
      <c r="I741" s="1">
        <v>358</v>
      </c>
      <c r="J741" s="30">
        <v>0</v>
      </c>
      <c r="K741" s="67">
        <v>1.5202211868017901</v>
      </c>
      <c r="L741" s="26"/>
    </row>
    <row r="742" spans="2:12" x14ac:dyDescent="0.35">
      <c r="B742" s="71">
        <v>741</v>
      </c>
      <c r="C742" s="24" t="s">
        <v>758</v>
      </c>
      <c r="D742" s="1">
        <v>150</v>
      </c>
      <c r="E742" s="1">
        <v>10</v>
      </c>
      <c r="F742" s="1">
        <v>10</v>
      </c>
      <c r="G742" s="14">
        <v>4</v>
      </c>
      <c r="H742" s="4">
        <v>524</v>
      </c>
      <c r="I742" s="1">
        <v>524</v>
      </c>
      <c r="J742" s="30">
        <v>0</v>
      </c>
      <c r="K742" s="67">
        <v>2.25713314116001</v>
      </c>
      <c r="L742" s="26"/>
    </row>
    <row r="743" spans="2:12" x14ac:dyDescent="0.35">
      <c r="B743" s="71">
        <v>742</v>
      </c>
      <c r="C743" s="24" t="s">
        <v>759</v>
      </c>
      <c r="D743" s="1">
        <v>150</v>
      </c>
      <c r="E743" s="1">
        <v>10</v>
      </c>
      <c r="F743" s="1">
        <v>10</v>
      </c>
      <c r="G743" s="14">
        <v>4</v>
      </c>
      <c r="H743" s="4">
        <v>535</v>
      </c>
      <c r="I743" s="1">
        <v>535</v>
      </c>
      <c r="J743" s="30">
        <v>0</v>
      </c>
      <c r="K743" s="67">
        <v>2.8190317358821599</v>
      </c>
      <c r="L743" s="26"/>
    </row>
    <row r="744" spans="2:12" x14ac:dyDescent="0.35">
      <c r="B744" s="71">
        <v>743</v>
      </c>
      <c r="C744" s="24" t="s">
        <v>760</v>
      </c>
      <c r="D744" s="1">
        <v>150</v>
      </c>
      <c r="E744" s="1">
        <v>10</v>
      </c>
      <c r="F744" s="1">
        <v>10</v>
      </c>
      <c r="G744" s="14">
        <v>4</v>
      </c>
      <c r="H744" s="4">
        <v>570</v>
      </c>
      <c r="I744" s="1">
        <v>570</v>
      </c>
      <c r="J744" s="30">
        <v>0</v>
      </c>
      <c r="K744" s="67">
        <v>0.60658742673694999</v>
      </c>
      <c r="L744" s="26"/>
    </row>
    <row r="745" spans="2:12" x14ac:dyDescent="0.35">
      <c r="B745" s="71">
        <v>744</v>
      </c>
      <c r="C745" s="24" t="s">
        <v>761</v>
      </c>
      <c r="D745" s="1">
        <v>150</v>
      </c>
      <c r="E745" s="1">
        <v>10</v>
      </c>
      <c r="F745" s="1">
        <v>10</v>
      </c>
      <c r="G745" s="14">
        <v>4</v>
      </c>
      <c r="H745" s="4">
        <v>569</v>
      </c>
      <c r="I745" s="1">
        <v>569</v>
      </c>
      <c r="J745" s="30">
        <v>0</v>
      </c>
      <c r="K745" s="67">
        <v>1.7072136905044299</v>
      </c>
      <c r="L745" s="26"/>
    </row>
    <row r="746" spans="2:12" x14ac:dyDescent="0.35">
      <c r="B746" s="71">
        <v>745</v>
      </c>
      <c r="C746" s="24" t="s">
        <v>762</v>
      </c>
      <c r="D746" s="1">
        <v>150</v>
      </c>
      <c r="E746" s="1">
        <v>10</v>
      </c>
      <c r="F746" s="1">
        <v>10</v>
      </c>
      <c r="G746" s="14">
        <v>4</v>
      </c>
      <c r="H746" s="4">
        <v>529</v>
      </c>
      <c r="I746" s="1">
        <v>529</v>
      </c>
      <c r="J746" s="30">
        <v>0</v>
      </c>
      <c r="K746" s="67">
        <v>2.5659638568758898</v>
      </c>
      <c r="L746" s="26"/>
    </row>
    <row r="747" spans="2:12" x14ac:dyDescent="0.35">
      <c r="B747" s="71">
        <v>746</v>
      </c>
      <c r="C747" s="24" t="s">
        <v>763</v>
      </c>
      <c r="D747" s="1">
        <v>150</v>
      </c>
      <c r="E747" s="1">
        <v>10</v>
      </c>
      <c r="F747" s="1">
        <v>10</v>
      </c>
      <c r="G747" s="14">
        <v>4</v>
      </c>
      <c r="H747" s="4">
        <v>537</v>
      </c>
      <c r="I747" s="1">
        <v>537</v>
      </c>
      <c r="J747" s="30">
        <v>0</v>
      </c>
      <c r="K747" s="67">
        <v>2.2884046677500001</v>
      </c>
      <c r="L747" s="26"/>
    </row>
    <row r="748" spans="2:12" x14ac:dyDescent="0.35">
      <c r="B748" s="71">
        <v>747</v>
      </c>
      <c r="C748" s="24" t="s">
        <v>764</v>
      </c>
      <c r="D748" s="1">
        <v>150</v>
      </c>
      <c r="E748" s="1">
        <v>10</v>
      </c>
      <c r="F748" s="1">
        <v>10</v>
      </c>
      <c r="G748" s="14">
        <v>4</v>
      </c>
      <c r="H748" s="4">
        <v>527</v>
      </c>
      <c r="I748" s="1">
        <v>527</v>
      </c>
      <c r="J748" s="30">
        <v>0</v>
      </c>
      <c r="K748" s="67">
        <v>1.07723338156938</v>
      </c>
      <c r="L748" s="26"/>
    </row>
    <row r="749" spans="2:12" x14ac:dyDescent="0.35">
      <c r="B749" s="71">
        <v>748</v>
      </c>
      <c r="C749" s="24" t="s">
        <v>765</v>
      </c>
      <c r="D749" s="1">
        <v>150</v>
      </c>
      <c r="E749" s="1">
        <v>10</v>
      </c>
      <c r="F749" s="1">
        <v>10</v>
      </c>
      <c r="G749" s="14">
        <v>4</v>
      </c>
      <c r="H749" s="4">
        <v>539</v>
      </c>
      <c r="I749" s="1">
        <v>539</v>
      </c>
      <c r="J749" s="30">
        <v>0</v>
      </c>
      <c r="K749" s="67">
        <v>4.2835578285157601</v>
      </c>
      <c r="L749" s="26"/>
    </row>
    <row r="750" spans="2:12" x14ac:dyDescent="0.35">
      <c r="B750" s="71">
        <v>749</v>
      </c>
      <c r="C750" s="24" t="s">
        <v>766</v>
      </c>
      <c r="D750" s="1">
        <v>150</v>
      </c>
      <c r="E750" s="1">
        <v>10</v>
      </c>
      <c r="F750" s="1">
        <v>10</v>
      </c>
      <c r="G750" s="14">
        <v>4</v>
      </c>
      <c r="H750" s="4">
        <v>565</v>
      </c>
      <c r="I750" s="1">
        <v>565</v>
      </c>
      <c r="J750" s="30">
        <v>0</v>
      </c>
      <c r="K750" s="67">
        <v>2.1290110386908001</v>
      </c>
      <c r="L750" s="26"/>
    </row>
    <row r="751" spans="2:12" x14ac:dyDescent="0.35">
      <c r="B751" s="71">
        <v>750</v>
      </c>
      <c r="C751" s="24" t="s">
        <v>767</v>
      </c>
      <c r="D751" s="1">
        <v>150</v>
      </c>
      <c r="E751" s="1">
        <v>10</v>
      </c>
      <c r="F751" s="1">
        <v>10</v>
      </c>
      <c r="G751" s="14">
        <v>4</v>
      </c>
      <c r="H751" s="4">
        <v>508</v>
      </c>
      <c r="I751" s="1">
        <v>508</v>
      </c>
      <c r="J751" s="30">
        <v>0</v>
      </c>
      <c r="K751" s="67">
        <v>1.95781590975821</v>
      </c>
      <c r="L751" s="26"/>
    </row>
    <row r="752" spans="2:12" x14ac:dyDescent="0.35">
      <c r="B752" s="71">
        <v>751</v>
      </c>
      <c r="C752" s="24" t="s">
        <v>768</v>
      </c>
      <c r="D752" s="1">
        <v>150</v>
      </c>
      <c r="E752" s="1">
        <v>10</v>
      </c>
      <c r="F752" s="1">
        <v>20</v>
      </c>
      <c r="G752" s="14">
        <v>1</v>
      </c>
      <c r="H752" s="4">
        <v>492</v>
      </c>
      <c r="I752" s="1">
        <v>492</v>
      </c>
      <c r="J752" s="30">
        <v>0</v>
      </c>
      <c r="K752" s="67">
        <v>0.151587778702378</v>
      </c>
      <c r="L752" s="26"/>
    </row>
    <row r="753" spans="2:12" x14ac:dyDescent="0.35">
      <c r="B753" s="71">
        <v>752</v>
      </c>
      <c r="C753" s="24" t="s">
        <v>769</v>
      </c>
      <c r="D753" s="1">
        <v>150</v>
      </c>
      <c r="E753" s="1">
        <v>10</v>
      </c>
      <c r="F753" s="1">
        <v>20</v>
      </c>
      <c r="G753" s="14">
        <v>1</v>
      </c>
      <c r="H753" s="4">
        <v>453</v>
      </c>
      <c r="I753" s="1">
        <v>453</v>
      </c>
      <c r="J753" s="30">
        <v>0</v>
      </c>
      <c r="K753" s="67">
        <v>1.0418944451957901</v>
      </c>
      <c r="L753" s="26"/>
    </row>
    <row r="754" spans="2:12" x14ac:dyDescent="0.35">
      <c r="B754" s="71">
        <v>753</v>
      </c>
      <c r="C754" s="24" t="s">
        <v>770</v>
      </c>
      <c r="D754" s="1">
        <v>150</v>
      </c>
      <c r="E754" s="1">
        <v>10</v>
      </c>
      <c r="F754" s="1">
        <v>20</v>
      </c>
      <c r="G754" s="14">
        <v>1</v>
      </c>
      <c r="H754" s="4">
        <v>584</v>
      </c>
      <c r="I754" s="1">
        <v>584</v>
      </c>
      <c r="J754" s="30">
        <v>0</v>
      </c>
      <c r="K754" s="67">
        <v>8.5589513182640006E-3</v>
      </c>
      <c r="L754" s="26"/>
    </row>
    <row r="755" spans="2:12" x14ac:dyDescent="0.35">
      <c r="B755" s="71">
        <v>754</v>
      </c>
      <c r="C755" s="24" t="s">
        <v>771</v>
      </c>
      <c r="D755" s="1">
        <v>150</v>
      </c>
      <c r="E755" s="1">
        <v>10</v>
      </c>
      <c r="F755" s="1">
        <v>20</v>
      </c>
      <c r="G755" s="14">
        <v>1</v>
      </c>
      <c r="H755" s="4">
        <v>456</v>
      </c>
      <c r="I755" s="1">
        <v>456</v>
      </c>
      <c r="J755" s="30">
        <v>0</v>
      </c>
      <c r="K755" s="67">
        <v>0.114376863464713</v>
      </c>
      <c r="L755" s="26"/>
    </row>
    <row r="756" spans="2:12" x14ac:dyDescent="0.35">
      <c r="B756" s="71">
        <v>755</v>
      </c>
      <c r="C756" s="24" t="s">
        <v>772</v>
      </c>
      <c r="D756" s="1">
        <v>150</v>
      </c>
      <c r="E756" s="1">
        <v>10</v>
      </c>
      <c r="F756" s="1">
        <v>20</v>
      </c>
      <c r="G756" s="14">
        <v>1</v>
      </c>
      <c r="H756" s="4">
        <v>695</v>
      </c>
      <c r="I756" s="1">
        <v>695</v>
      </c>
      <c r="J756" s="30">
        <v>0</v>
      </c>
      <c r="K756" s="67">
        <v>8.5148252546787193E-3</v>
      </c>
      <c r="L756" s="26"/>
    </row>
    <row r="757" spans="2:12" x14ac:dyDescent="0.35">
      <c r="B757" s="71">
        <v>756</v>
      </c>
      <c r="C757" s="24" t="s">
        <v>773</v>
      </c>
      <c r="D757" s="1">
        <v>150</v>
      </c>
      <c r="E757" s="1">
        <v>10</v>
      </c>
      <c r="F757" s="1">
        <v>20</v>
      </c>
      <c r="G757" s="14">
        <v>1</v>
      </c>
      <c r="H757" s="4">
        <v>473.99999999999898</v>
      </c>
      <c r="I757" s="1">
        <v>473.99999999999898</v>
      </c>
      <c r="J757" s="30">
        <v>0</v>
      </c>
      <c r="K757" s="67">
        <v>0.57771812938153699</v>
      </c>
      <c r="L757" s="26"/>
    </row>
    <row r="758" spans="2:12" x14ac:dyDescent="0.35">
      <c r="B758" s="71">
        <v>757</v>
      </c>
      <c r="C758" s="24" t="s">
        <v>774</v>
      </c>
      <c r="D758" s="1">
        <v>150</v>
      </c>
      <c r="E758" s="1">
        <v>10</v>
      </c>
      <c r="F758" s="1">
        <v>20</v>
      </c>
      <c r="G758" s="14">
        <v>1</v>
      </c>
      <c r="H758" s="4">
        <v>617</v>
      </c>
      <c r="I758" s="1">
        <v>617</v>
      </c>
      <c r="J758" s="30">
        <v>0</v>
      </c>
      <c r="K758" s="67">
        <v>8.2827471196651407E-3</v>
      </c>
      <c r="L758" s="26"/>
    </row>
    <row r="759" spans="2:12" x14ac:dyDescent="0.35">
      <c r="B759" s="71">
        <v>758</v>
      </c>
      <c r="C759" s="24" t="s">
        <v>775</v>
      </c>
      <c r="D759" s="1">
        <v>150</v>
      </c>
      <c r="E759" s="1">
        <v>10</v>
      </c>
      <c r="F759" s="1">
        <v>20</v>
      </c>
      <c r="G759" s="14">
        <v>1</v>
      </c>
      <c r="H759" s="4">
        <v>479</v>
      </c>
      <c r="I759" s="1">
        <v>479</v>
      </c>
      <c r="J759" s="30">
        <v>0</v>
      </c>
      <c r="K759" s="67">
        <v>8.4232125431299196E-2</v>
      </c>
      <c r="L759" s="26"/>
    </row>
    <row r="760" spans="2:12" x14ac:dyDescent="0.35">
      <c r="B760" s="71">
        <v>759</v>
      </c>
      <c r="C760" s="24" t="s">
        <v>776</v>
      </c>
      <c r="D760" s="1">
        <v>150</v>
      </c>
      <c r="E760" s="1">
        <v>10</v>
      </c>
      <c r="F760" s="1">
        <v>20</v>
      </c>
      <c r="G760" s="14">
        <v>1</v>
      </c>
      <c r="H760" s="4">
        <v>467</v>
      </c>
      <c r="I760" s="1">
        <v>467</v>
      </c>
      <c r="J760" s="30">
        <v>0</v>
      </c>
      <c r="K760" s="67">
        <v>0.117898060008883</v>
      </c>
      <c r="L760" s="26"/>
    </row>
    <row r="761" spans="2:12" x14ac:dyDescent="0.35">
      <c r="B761" s="71">
        <v>760</v>
      </c>
      <c r="C761" s="24" t="s">
        <v>777</v>
      </c>
      <c r="D761" s="1">
        <v>150</v>
      </c>
      <c r="E761" s="1">
        <v>10</v>
      </c>
      <c r="F761" s="1">
        <v>20</v>
      </c>
      <c r="G761" s="14">
        <v>1</v>
      </c>
      <c r="H761" s="4">
        <v>456</v>
      </c>
      <c r="I761" s="1">
        <v>456</v>
      </c>
      <c r="J761" s="30">
        <v>0</v>
      </c>
      <c r="K761" s="67">
        <v>0.15163443982601099</v>
      </c>
      <c r="L761" s="26"/>
    </row>
    <row r="762" spans="2:12" x14ac:dyDescent="0.35">
      <c r="B762" s="71">
        <v>761</v>
      </c>
      <c r="C762" s="24" t="s">
        <v>778</v>
      </c>
      <c r="D762" s="1">
        <v>150</v>
      </c>
      <c r="E762" s="1">
        <v>10</v>
      </c>
      <c r="F762" s="1">
        <v>20</v>
      </c>
      <c r="G762" s="14">
        <v>2</v>
      </c>
      <c r="H762" s="4">
        <v>590</v>
      </c>
      <c r="I762" s="1">
        <v>590</v>
      </c>
      <c r="J762" s="30">
        <v>0</v>
      </c>
      <c r="K762" s="67">
        <v>7.4499506894499001</v>
      </c>
      <c r="L762" s="26"/>
    </row>
    <row r="763" spans="2:12" x14ac:dyDescent="0.35">
      <c r="B763" s="71">
        <v>762</v>
      </c>
      <c r="C763" s="24" t="s">
        <v>779</v>
      </c>
      <c r="D763" s="1">
        <v>150</v>
      </c>
      <c r="E763" s="1">
        <v>10</v>
      </c>
      <c r="F763" s="1">
        <v>20</v>
      </c>
      <c r="G763" s="14">
        <v>2</v>
      </c>
      <c r="H763" s="4">
        <v>536</v>
      </c>
      <c r="I763" s="1">
        <v>536</v>
      </c>
      <c r="J763" s="30">
        <v>0</v>
      </c>
      <c r="K763" s="67">
        <v>4.7304363884031702</v>
      </c>
      <c r="L763" s="26"/>
    </row>
    <row r="764" spans="2:12" x14ac:dyDescent="0.35">
      <c r="B764" s="71">
        <v>763</v>
      </c>
      <c r="C764" s="24" t="s">
        <v>780</v>
      </c>
      <c r="D764" s="1">
        <v>150</v>
      </c>
      <c r="E764" s="1">
        <v>10</v>
      </c>
      <c r="F764" s="1">
        <v>20</v>
      </c>
      <c r="G764" s="14">
        <v>2</v>
      </c>
      <c r="H764" s="4">
        <v>565</v>
      </c>
      <c r="I764" s="1">
        <v>565</v>
      </c>
      <c r="J764" s="30">
        <v>0</v>
      </c>
      <c r="K764" s="67">
        <v>5.1102768518030599</v>
      </c>
      <c r="L764" s="26"/>
    </row>
    <row r="765" spans="2:12" x14ac:dyDescent="0.35">
      <c r="B765" s="71">
        <v>764</v>
      </c>
      <c r="C765" s="24" t="s">
        <v>781</v>
      </c>
      <c r="D765" s="1">
        <v>150</v>
      </c>
      <c r="E765" s="1">
        <v>10</v>
      </c>
      <c r="F765" s="1">
        <v>20</v>
      </c>
      <c r="G765" s="14">
        <v>2</v>
      </c>
      <c r="H765" s="4">
        <v>534</v>
      </c>
      <c r="I765" s="1">
        <v>534</v>
      </c>
      <c r="J765" s="30">
        <v>0</v>
      </c>
      <c r="K765" s="67">
        <v>199.18426811695099</v>
      </c>
      <c r="L765" s="26"/>
    </row>
    <row r="766" spans="2:12" x14ac:dyDescent="0.35">
      <c r="B766" s="71">
        <v>765</v>
      </c>
      <c r="C766" s="24" t="s">
        <v>782</v>
      </c>
      <c r="D766" s="1">
        <v>150</v>
      </c>
      <c r="E766" s="1">
        <v>10</v>
      </c>
      <c r="F766" s="1">
        <v>20</v>
      </c>
      <c r="G766" s="14">
        <v>2</v>
      </c>
      <c r="H766" s="4">
        <v>617</v>
      </c>
      <c r="I766" s="1">
        <v>617</v>
      </c>
      <c r="J766" s="30">
        <v>0</v>
      </c>
      <c r="K766" s="67">
        <v>6.4071343615651104</v>
      </c>
      <c r="L766" s="26"/>
    </row>
    <row r="767" spans="2:12" x14ac:dyDescent="0.35">
      <c r="B767" s="71">
        <v>766</v>
      </c>
      <c r="C767" s="24" t="s">
        <v>783</v>
      </c>
      <c r="D767" s="1">
        <v>150</v>
      </c>
      <c r="E767" s="1">
        <v>10</v>
      </c>
      <c r="F767" s="1">
        <v>20</v>
      </c>
      <c r="G767" s="14">
        <v>2</v>
      </c>
      <c r="H767" s="4">
        <v>537</v>
      </c>
      <c r="I767" s="1">
        <v>537</v>
      </c>
      <c r="J767" s="30">
        <v>0</v>
      </c>
      <c r="K767" s="67">
        <v>2.2421761602163301</v>
      </c>
      <c r="L767" s="26"/>
    </row>
    <row r="768" spans="2:12" x14ac:dyDescent="0.35">
      <c r="B768" s="71">
        <v>767</v>
      </c>
      <c r="C768" s="24" t="s">
        <v>784</v>
      </c>
      <c r="D768" s="1">
        <v>150</v>
      </c>
      <c r="E768" s="1">
        <v>10</v>
      </c>
      <c r="F768" s="1">
        <v>20</v>
      </c>
      <c r="G768" s="14">
        <v>2</v>
      </c>
      <c r="H768" s="4">
        <v>549</v>
      </c>
      <c r="I768" s="1">
        <v>549</v>
      </c>
      <c r="J768" s="30">
        <v>0</v>
      </c>
      <c r="K768" s="67">
        <v>70.655887760221901</v>
      </c>
      <c r="L768" s="26"/>
    </row>
    <row r="769" spans="2:12" x14ac:dyDescent="0.35">
      <c r="B769" s="71">
        <v>768</v>
      </c>
      <c r="C769" s="24" t="s">
        <v>785</v>
      </c>
      <c r="D769" s="1">
        <v>150</v>
      </c>
      <c r="E769" s="1">
        <v>10</v>
      </c>
      <c r="F769" s="1">
        <v>20</v>
      </c>
      <c r="G769" s="14">
        <v>2</v>
      </c>
      <c r="H769" s="4">
        <v>555</v>
      </c>
      <c r="I769" s="1">
        <v>555</v>
      </c>
      <c r="J769" s="30">
        <v>0</v>
      </c>
      <c r="K769" s="67">
        <v>7.6439163312315896</v>
      </c>
      <c r="L769" s="26"/>
    </row>
    <row r="770" spans="2:12" x14ac:dyDescent="0.35">
      <c r="B770" s="71">
        <v>769</v>
      </c>
      <c r="C770" s="24" t="s">
        <v>786</v>
      </c>
      <c r="D770" s="1">
        <v>150</v>
      </c>
      <c r="E770" s="1">
        <v>10</v>
      </c>
      <c r="F770" s="1">
        <v>20</v>
      </c>
      <c r="G770" s="14">
        <v>2</v>
      </c>
      <c r="H770" s="4">
        <v>548</v>
      </c>
      <c r="I770" s="1">
        <v>548</v>
      </c>
      <c r="J770" s="30">
        <v>0</v>
      </c>
      <c r="K770" s="67">
        <v>2.7094663511961699</v>
      </c>
      <c r="L770" s="26"/>
    </row>
    <row r="771" spans="2:12" x14ac:dyDescent="0.35">
      <c r="B771" s="71">
        <v>770</v>
      </c>
      <c r="C771" s="24" t="s">
        <v>787</v>
      </c>
      <c r="D771" s="1">
        <v>150</v>
      </c>
      <c r="E771" s="1">
        <v>10</v>
      </c>
      <c r="F771" s="1">
        <v>20</v>
      </c>
      <c r="G771" s="14">
        <v>2</v>
      </c>
      <c r="H771" s="4">
        <v>541</v>
      </c>
      <c r="I771" s="1">
        <v>541</v>
      </c>
      <c r="J771" s="30">
        <v>0</v>
      </c>
      <c r="K771" s="67">
        <v>15.057051293551901</v>
      </c>
      <c r="L771" s="26"/>
    </row>
    <row r="772" spans="2:12" x14ac:dyDescent="0.35">
      <c r="B772" s="71">
        <v>771</v>
      </c>
      <c r="C772" s="24" t="s">
        <v>788</v>
      </c>
      <c r="D772" s="1">
        <v>150</v>
      </c>
      <c r="E772" s="1">
        <v>10</v>
      </c>
      <c r="F772" s="1">
        <v>20</v>
      </c>
      <c r="G772" s="14">
        <v>4</v>
      </c>
      <c r="H772" s="4">
        <v>788</v>
      </c>
      <c r="I772" s="1">
        <v>788</v>
      </c>
      <c r="J772" s="30">
        <v>0</v>
      </c>
      <c r="K772" s="67">
        <v>2.2147025074809701</v>
      </c>
      <c r="L772" s="26"/>
    </row>
    <row r="773" spans="2:12" x14ac:dyDescent="0.35">
      <c r="B773" s="71">
        <v>772</v>
      </c>
      <c r="C773" s="24" t="s">
        <v>789</v>
      </c>
      <c r="D773" s="1">
        <v>150</v>
      </c>
      <c r="E773" s="1">
        <v>10</v>
      </c>
      <c r="F773" s="1">
        <v>20</v>
      </c>
      <c r="G773" s="14">
        <v>4</v>
      </c>
      <c r="H773" s="4">
        <v>710</v>
      </c>
      <c r="I773" s="1">
        <v>710</v>
      </c>
      <c r="J773" s="30">
        <v>0</v>
      </c>
      <c r="K773" s="67">
        <v>6.3038092516362596</v>
      </c>
      <c r="L773" s="26"/>
    </row>
    <row r="774" spans="2:12" x14ac:dyDescent="0.35">
      <c r="B774" s="71">
        <v>773</v>
      </c>
      <c r="C774" s="24" t="s">
        <v>790</v>
      </c>
      <c r="D774" s="1">
        <v>150</v>
      </c>
      <c r="E774" s="1">
        <v>10</v>
      </c>
      <c r="F774" s="1">
        <v>20</v>
      </c>
      <c r="G774" s="14">
        <v>4</v>
      </c>
      <c r="H774" s="4">
        <v>769</v>
      </c>
      <c r="I774" s="1">
        <v>769</v>
      </c>
      <c r="J774" s="30">
        <v>0</v>
      </c>
      <c r="K774" s="67">
        <v>3.8294078968465302</v>
      </c>
      <c r="L774" s="26"/>
    </row>
    <row r="775" spans="2:12" x14ac:dyDescent="0.35">
      <c r="B775" s="71">
        <v>774</v>
      </c>
      <c r="C775" s="24" t="s">
        <v>791</v>
      </c>
      <c r="D775" s="1">
        <v>150</v>
      </c>
      <c r="E775" s="1">
        <v>10</v>
      </c>
      <c r="F775" s="1">
        <v>20</v>
      </c>
      <c r="G775" s="14">
        <v>4</v>
      </c>
      <c r="H775" s="4">
        <v>678</v>
      </c>
      <c r="I775" s="1">
        <v>678</v>
      </c>
      <c r="J775" s="30">
        <v>0</v>
      </c>
      <c r="K775" s="67">
        <v>2.3173642158508301</v>
      </c>
      <c r="L775" s="26"/>
    </row>
    <row r="776" spans="2:12" x14ac:dyDescent="0.35">
      <c r="B776" s="71">
        <v>775</v>
      </c>
      <c r="C776" s="24" t="s">
        <v>792</v>
      </c>
      <c r="D776" s="1">
        <v>150</v>
      </c>
      <c r="E776" s="1">
        <v>10</v>
      </c>
      <c r="F776" s="1">
        <v>20</v>
      </c>
      <c r="G776" s="14">
        <v>4</v>
      </c>
      <c r="H776" s="4">
        <v>809</v>
      </c>
      <c r="I776" s="1">
        <v>809</v>
      </c>
      <c r="J776" s="30">
        <v>0</v>
      </c>
      <c r="K776" s="67">
        <v>3.54792394302785</v>
      </c>
      <c r="L776" s="26"/>
    </row>
    <row r="777" spans="2:12" x14ac:dyDescent="0.35">
      <c r="B777" s="71">
        <v>776</v>
      </c>
      <c r="C777" s="24" t="s">
        <v>793</v>
      </c>
      <c r="D777" s="1">
        <v>150</v>
      </c>
      <c r="E777" s="1">
        <v>10</v>
      </c>
      <c r="F777" s="1">
        <v>20</v>
      </c>
      <c r="G777" s="14">
        <v>4</v>
      </c>
      <c r="H777" s="4">
        <v>741</v>
      </c>
      <c r="I777" s="1">
        <v>741</v>
      </c>
      <c r="J777" s="30">
        <v>0</v>
      </c>
      <c r="K777" s="67">
        <v>1.8533853925764501</v>
      </c>
      <c r="L777" s="26"/>
    </row>
    <row r="778" spans="2:12" x14ac:dyDescent="0.35">
      <c r="B778" s="71">
        <v>777</v>
      </c>
      <c r="C778" s="24" t="s">
        <v>794</v>
      </c>
      <c r="D778" s="1">
        <v>150</v>
      </c>
      <c r="E778" s="1">
        <v>10</v>
      </c>
      <c r="F778" s="1">
        <v>20</v>
      </c>
      <c r="G778" s="14">
        <v>4</v>
      </c>
      <c r="H778" s="4">
        <v>717</v>
      </c>
      <c r="I778" s="1">
        <v>717</v>
      </c>
      <c r="J778" s="30">
        <v>0</v>
      </c>
      <c r="K778" s="67">
        <v>12.218211727216801</v>
      </c>
      <c r="L778" s="26"/>
    </row>
    <row r="779" spans="2:12" x14ac:dyDescent="0.35">
      <c r="B779" s="71">
        <v>778</v>
      </c>
      <c r="C779" s="24" t="s">
        <v>795</v>
      </c>
      <c r="D779" s="1">
        <v>150</v>
      </c>
      <c r="E779" s="1">
        <v>10</v>
      </c>
      <c r="F779" s="1">
        <v>20</v>
      </c>
      <c r="G779" s="14">
        <v>4</v>
      </c>
      <c r="H779" s="4">
        <v>753</v>
      </c>
      <c r="I779" s="1">
        <v>753</v>
      </c>
      <c r="J779" s="30">
        <v>0</v>
      </c>
      <c r="K779" s="67">
        <v>2.2761579919606398</v>
      </c>
      <c r="L779" s="26"/>
    </row>
    <row r="780" spans="2:12" x14ac:dyDescent="0.35">
      <c r="B780" s="71">
        <v>779</v>
      </c>
      <c r="C780" s="24" t="s">
        <v>796</v>
      </c>
      <c r="D780" s="1">
        <v>150</v>
      </c>
      <c r="E780" s="1">
        <v>10</v>
      </c>
      <c r="F780" s="1">
        <v>20</v>
      </c>
      <c r="G780" s="14">
        <v>4</v>
      </c>
      <c r="H780" s="4">
        <v>758</v>
      </c>
      <c r="I780" s="1">
        <v>758</v>
      </c>
      <c r="J780" s="30">
        <v>0</v>
      </c>
      <c r="K780" s="67">
        <v>3.83917249180376</v>
      </c>
      <c r="L780" s="26"/>
    </row>
    <row r="781" spans="2:12" x14ac:dyDescent="0.35">
      <c r="B781" s="71">
        <v>780</v>
      </c>
      <c r="C781" s="24" t="s">
        <v>797</v>
      </c>
      <c r="D781" s="1">
        <v>150</v>
      </c>
      <c r="E781" s="1">
        <v>10</v>
      </c>
      <c r="F781" s="1">
        <v>20</v>
      </c>
      <c r="G781" s="14">
        <v>4</v>
      </c>
      <c r="H781" s="4">
        <v>715</v>
      </c>
      <c r="I781" s="1">
        <v>715</v>
      </c>
      <c r="J781" s="30">
        <v>0</v>
      </c>
      <c r="K781" s="67">
        <v>4.8485041130334103</v>
      </c>
      <c r="L781" s="26"/>
    </row>
    <row r="782" spans="2:12" x14ac:dyDescent="0.35">
      <c r="B782" s="71">
        <v>781</v>
      </c>
      <c r="C782" s="24" t="s">
        <v>798</v>
      </c>
      <c r="D782" s="1">
        <v>150</v>
      </c>
      <c r="E782" s="1">
        <v>10</v>
      </c>
      <c r="F782" s="1">
        <v>30</v>
      </c>
      <c r="G782" s="14">
        <v>1</v>
      </c>
      <c r="H782" s="4">
        <v>614</v>
      </c>
      <c r="I782" s="1">
        <v>614</v>
      </c>
      <c r="J782" s="30">
        <v>0</v>
      </c>
      <c r="K782" s="67">
        <v>0.114352069795131</v>
      </c>
      <c r="L782" s="26"/>
    </row>
    <row r="783" spans="2:12" x14ac:dyDescent="0.35">
      <c r="B783" s="71">
        <v>782</v>
      </c>
      <c r="C783" s="24" t="s">
        <v>799</v>
      </c>
      <c r="D783" s="1">
        <v>150</v>
      </c>
      <c r="E783" s="1">
        <v>10</v>
      </c>
      <c r="F783" s="1">
        <v>30</v>
      </c>
      <c r="G783" s="14">
        <v>1</v>
      </c>
      <c r="H783" s="4">
        <v>924</v>
      </c>
      <c r="I783" s="1">
        <v>924</v>
      </c>
      <c r="J783" s="30">
        <v>0</v>
      </c>
      <c r="K783" s="67">
        <v>1.09848752617836E-2</v>
      </c>
      <c r="L783" s="26"/>
    </row>
    <row r="784" spans="2:12" x14ac:dyDescent="0.35">
      <c r="B784" s="71">
        <v>783</v>
      </c>
      <c r="C784" s="24" t="s">
        <v>800</v>
      </c>
      <c r="D784" s="1">
        <v>150</v>
      </c>
      <c r="E784" s="1">
        <v>10</v>
      </c>
      <c r="F784" s="1">
        <v>30</v>
      </c>
      <c r="G784" s="14">
        <v>1</v>
      </c>
      <c r="H784" s="4">
        <v>1139</v>
      </c>
      <c r="I784" s="1">
        <v>1139</v>
      </c>
      <c r="J784" s="30">
        <v>0</v>
      </c>
      <c r="K784" s="67">
        <v>1.1119900271296499E-2</v>
      </c>
      <c r="L784" s="26"/>
    </row>
    <row r="785" spans="2:12" x14ac:dyDescent="0.35">
      <c r="B785" s="71">
        <v>784</v>
      </c>
      <c r="C785" s="24" t="s">
        <v>801</v>
      </c>
      <c r="D785" s="1">
        <v>150</v>
      </c>
      <c r="E785" s="1">
        <v>10</v>
      </c>
      <c r="F785" s="1">
        <v>30</v>
      </c>
      <c r="G785" s="14">
        <v>1</v>
      </c>
      <c r="H785" s="4">
        <v>680</v>
      </c>
      <c r="I785" s="1">
        <v>680</v>
      </c>
      <c r="J785" s="30">
        <v>0</v>
      </c>
      <c r="K785" s="67">
        <v>0.15919213555753201</v>
      </c>
      <c r="L785" s="26"/>
    </row>
    <row r="786" spans="2:12" x14ac:dyDescent="0.35">
      <c r="B786" s="71">
        <v>785</v>
      </c>
      <c r="C786" s="24" t="s">
        <v>802</v>
      </c>
      <c r="D786" s="1">
        <v>150</v>
      </c>
      <c r="E786" s="1">
        <v>10</v>
      </c>
      <c r="F786" s="1">
        <v>30</v>
      </c>
      <c r="G786" s="14">
        <v>1</v>
      </c>
      <c r="H786" s="4">
        <v>815</v>
      </c>
      <c r="I786" s="1">
        <v>815</v>
      </c>
      <c r="J786" s="30">
        <v>0</v>
      </c>
      <c r="K786" s="67">
        <v>1.0113190859556099E-2</v>
      </c>
      <c r="L786" s="26"/>
    </row>
    <row r="787" spans="2:12" x14ac:dyDescent="0.35">
      <c r="B787" s="71">
        <v>786</v>
      </c>
      <c r="C787" s="24" t="s">
        <v>803</v>
      </c>
      <c r="D787" s="1">
        <v>150</v>
      </c>
      <c r="E787" s="1">
        <v>10</v>
      </c>
      <c r="F787" s="1">
        <v>30</v>
      </c>
      <c r="G787" s="14">
        <v>1</v>
      </c>
      <c r="H787" s="4">
        <v>640</v>
      </c>
      <c r="I787" s="1">
        <v>640</v>
      </c>
      <c r="J787" s="30">
        <v>0</v>
      </c>
      <c r="K787" s="67">
        <v>0.32194084674119899</v>
      </c>
      <c r="L787" s="26"/>
    </row>
    <row r="788" spans="2:12" x14ac:dyDescent="0.35">
      <c r="B788" s="71">
        <v>787</v>
      </c>
      <c r="C788" s="24" t="s">
        <v>804</v>
      </c>
      <c r="D788" s="1">
        <v>150</v>
      </c>
      <c r="E788" s="1">
        <v>10</v>
      </c>
      <c r="F788" s="1">
        <v>30</v>
      </c>
      <c r="G788" s="14">
        <v>1</v>
      </c>
      <c r="H788" s="4">
        <v>625</v>
      </c>
      <c r="I788" s="1">
        <v>625</v>
      </c>
      <c r="J788" s="30">
        <v>0</v>
      </c>
      <c r="K788" s="67">
        <v>0.150280587375164</v>
      </c>
      <c r="L788" s="26"/>
    </row>
    <row r="789" spans="2:12" x14ac:dyDescent="0.35">
      <c r="B789" s="71">
        <v>788</v>
      </c>
      <c r="C789" s="24" t="s">
        <v>805</v>
      </c>
      <c r="D789" s="1">
        <v>150</v>
      </c>
      <c r="E789" s="1">
        <v>10</v>
      </c>
      <c r="F789" s="1">
        <v>30</v>
      </c>
      <c r="G789" s="14">
        <v>1</v>
      </c>
      <c r="H789" s="4">
        <v>632</v>
      </c>
      <c r="I789" s="1">
        <v>632</v>
      </c>
      <c r="J789" s="30">
        <v>0</v>
      </c>
      <c r="K789" s="67">
        <v>0.130236720666289</v>
      </c>
      <c r="L789" s="26"/>
    </row>
    <row r="790" spans="2:12" x14ac:dyDescent="0.35">
      <c r="B790" s="71">
        <v>789</v>
      </c>
      <c r="C790" s="24" t="s">
        <v>806</v>
      </c>
      <c r="D790" s="1">
        <v>150</v>
      </c>
      <c r="E790" s="1">
        <v>10</v>
      </c>
      <c r="F790" s="1">
        <v>30</v>
      </c>
      <c r="G790" s="14">
        <v>1</v>
      </c>
      <c r="H790" s="4">
        <v>649</v>
      </c>
      <c r="I790" s="1">
        <v>649</v>
      </c>
      <c r="J790" s="30">
        <v>0</v>
      </c>
      <c r="K790" s="67">
        <v>0.157144125550985</v>
      </c>
      <c r="L790" s="26"/>
    </row>
    <row r="791" spans="2:12" x14ac:dyDescent="0.35">
      <c r="B791" s="71">
        <v>790</v>
      </c>
      <c r="C791" s="24" t="s">
        <v>807</v>
      </c>
      <c r="D791" s="1">
        <v>150</v>
      </c>
      <c r="E791" s="1">
        <v>10</v>
      </c>
      <c r="F791" s="1">
        <v>30</v>
      </c>
      <c r="G791" s="14">
        <v>1</v>
      </c>
      <c r="H791" s="4">
        <v>696</v>
      </c>
      <c r="I791" s="1">
        <v>696</v>
      </c>
      <c r="J791" s="30">
        <v>0</v>
      </c>
      <c r="K791" s="67">
        <v>0.118687961250543</v>
      </c>
      <c r="L791" s="26"/>
    </row>
    <row r="792" spans="2:12" x14ac:dyDescent="0.35">
      <c r="B792" s="71">
        <v>791</v>
      </c>
      <c r="C792" s="24" t="s">
        <v>808</v>
      </c>
      <c r="D792" s="1">
        <v>150</v>
      </c>
      <c r="E792" s="1">
        <v>10</v>
      </c>
      <c r="F792" s="1">
        <v>30</v>
      </c>
      <c r="G792" s="14">
        <v>2</v>
      </c>
      <c r="H792" s="4">
        <v>682</v>
      </c>
      <c r="I792" s="1">
        <v>682</v>
      </c>
      <c r="J792" s="30">
        <v>0</v>
      </c>
      <c r="K792" s="67">
        <v>9.2100338153540999</v>
      </c>
      <c r="L792" s="26"/>
    </row>
    <row r="793" spans="2:12" x14ac:dyDescent="0.35">
      <c r="B793" s="71">
        <v>792</v>
      </c>
      <c r="C793" s="24" t="s">
        <v>809</v>
      </c>
      <c r="D793" s="1">
        <v>150</v>
      </c>
      <c r="E793" s="1">
        <v>10</v>
      </c>
      <c r="F793" s="1">
        <v>30</v>
      </c>
      <c r="G793" s="14">
        <v>2</v>
      </c>
      <c r="H793" s="4">
        <v>783</v>
      </c>
      <c r="I793" s="1">
        <v>783</v>
      </c>
      <c r="J793" s="30">
        <v>0</v>
      </c>
      <c r="K793" s="67">
        <v>1.67781646363437</v>
      </c>
      <c r="L793" s="26"/>
    </row>
    <row r="794" spans="2:12" x14ac:dyDescent="0.35">
      <c r="B794" s="71">
        <v>793</v>
      </c>
      <c r="C794" s="24" t="s">
        <v>810</v>
      </c>
      <c r="D794" s="1">
        <v>150</v>
      </c>
      <c r="E794" s="1">
        <v>10</v>
      </c>
      <c r="F794" s="1">
        <v>30</v>
      </c>
      <c r="G794" s="14">
        <v>2</v>
      </c>
      <c r="H794" s="4">
        <v>744</v>
      </c>
      <c r="I794" s="1">
        <v>744</v>
      </c>
      <c r="J794" s="30">
        <v>0</v>
      </c>
      <c r="K794" s="67">
        <v>67.780432585626798</v>
      </c>
      <c r="L794" s="26"/>
    </row>
    <row r="795" spans="2:12" x14ac:dyDescent="0.35">
      <c r="B795" s="71">
        <v>794</v>
      </c>
      <c r="C795" s="24" t="s">
        <v>811</v>
      </c>
      <c r="D795" s="1">
        <v>150</v>
      </c>
      <c r="E795" s="1">
        <v>10</v>
      </c>
      <c r="F795" s="1">
        <v>30</v>
      </c>
      <c r="G795" s="14">
        <v>2</v>
      </c>
      <c r="H795" s="4">
        <v>760</v>
      </c>
      <c r="I795" s="1">
        <v>760</v>
      </c>
      <c r="J795" s="30">
        <v>0</v>
      </c>
      <c r="K795" s="67">
        <v>473.00980807095698</v>
      </c>
      <c r="L795" s="26"/>
    </row>
    <row r="796" spans="2:12" x14ac:dyDescent="0.35">
      <c r="B796" s="71">
        <v>795</v>
      </c>
      <c r="C796" s="24" t="s">
        <v>812</v>
      </c>
      <c r="D796" s="1">
        <v>150</v>
      </c>
      <c r="E796" s="1">
        <v>10</v>
      </c>
      <c r="F796" s="1">
        <v>30</v>
      </c>
      <c r="G796" s="14">
        <v>2</v>
      </c>
      <c r="H796" s="4">
        <v>753</v>
      </c>
      <c r="I796" s="1">
        <v>753</v>
      </c>
      <c r="J796" s="30">
        <v>0</v>
      </c>
      <c r="K796" s="67">
        <v>8.4162320233881402</v>
      </c>
      <c r="L796" s="26"/>
    </row>
    <row r="797" spans="2:12" x14ac:dyDescent="0.35">
      <c r="B797" s="71">
        <v>796</v>
      </c>
      <c r="C797" s="24" t="s">
        <v>813</v>
      </c>
      <c r="D797" s="1">
        <v>150</v>
      </c>
      <c r="E797" s="1">
        <v>10</v>
      </c>
      <c r="F797" s="1">
        <v>30</v>
      </c>
      <c r="G797" s="14">
        <v>2</v>
      </c>
      <c r="H797" s="4">
        <v>739</v>
      </c>
      <c r="I797" s="1">
        <v>739</v>
      </c>
      <c r="J797" s="30">
        <v>0</v>
      </c>
      <c r="K797" s="67">
        <v>29.227411482483099</v>
      </c>
      <c r="L797" s="26"/>
    </row>
    <row r="798" spans="2:12" x14ac:dyDescent="0.35">
      <c r="B798" s="71">
        <v>797</v>
      </c>
      <c r="C798" s="24" t="s">
        <v>814</v>
      </c>
      <c r="D798" s="1">
        <v>150</v>
      </c>
      <c r="E798" s="1">
        <v>10</v>
      </c>
      <c r="F798" s="1">
        <v>30</v>
      </c>
      <c r="G798" s="14">
        <v>2</v>
      </c>
      <c r="H798" s="4">
        <v>675</v>
      </c>
      <c r="I798" s="1">
        <v>675</v>
      </c>
      <c r="J798" s="30">
        <v>0</v>
      </c>
      <c r="K798" s="67">
        <v>11.455524392426</v>
      </c>
      <c r="L798" s="26"/>
    </row>
    <row r="799" spans="2:12" x14ac:dyDescent="0.35">
      <c r="B799" s="71">
        <v>798</v>
      </c>
      <c r="C799" s="24" t="s">
        <v>815</v>
      </c>
      <c r="D799" s="1">
        <v>150</v>
      </c>
      <c r="E799" s="1">
        <v>10</v>
      </c>
      <c r="F799" s="1">
        <v>30</v>
      </c>
      <c r="G799" s="14">
        <v>2</v>
      </c>
      <c r="H799" s="4">
        <v>711</v>
      </c>
      <c r="I799" s="1">
        <v>711</v>
      </c>
      <c r="J799" s="30">
        <v>0</v>
      </c>
      <c r="K799" s="67">
        <v>31.101197836920601</v>
      </c>
      <c r="L799" s="26"/>
    </row>
    <row r="800" spans="2:12" x14ac:dyDescent="0.35">
      <c r="B800" s="71">
        <v>799</v>
      </c>
      <c r="C800" s="24" t="s">
        <v>816</v>
      </c>
      <c r="D800" s="1">
        <v>150</v>
      </c>
      <c r="E800" s="1">
        <v>10</v>
      </c>
      <c r="F800" s="1">
        <v>30</v>
      </c>
      <c r="G800" s="14">
        <v>2</v>
      </c>
      <c r="H800" s="4">
        <v>745</v>
      </c>
      <c r="I800" s="1">
        <v>745</v>
      </c>
      <c r="J800" s="30">
        <v>0</v>
      </c>
      <c r="K800" s="67">
        <v>255.575400073081</v>
      </c>
      <c r="L800" s="26"/>
    </row>
    <row r="801" spans="2:15" x14ac:dyDescent="0.35">
      <c r="B801" s="71">
        <v>800</v>
      </c>
      <c r="C801" s="24" t="s">
        <v>817</v>
      </c>
      <c r="D801" s="1">
        <v>150</v>
      </c>
      <c r="E801" s="1">
        <v>10</v>
      </c>
      <c r="F801" s="1">
        <v>30</v>
      </c>
      <c r="G801" s="14">
        <v>2</v>
      </c>
      <c r="H801" s="4">
        <v>765</v>
      </c>
      <c r="I801" s="1">
        <v>765</v>
      </c>
      <c r="J801" s="30">
        <v>0</v>
      </c>
      <c r="K801" s="67">
        <v>3.2682871203869501</v>
      </c>
      <c r="L801" s="26"/>
    </row>
    <row r="802" spans="2:15" x14ac:dyDescent="0.35">
      <c r="B802" s="71">
        <v>801</v>
      </c>
      <c r="C802" s="24" t="s">
        <v>818</v>
      </c>
      <c r="D802" s="1">
        <v>150</v>
      </c>
      <c r="E802" s="1">
        <v>10</v>
      </c>
      <c r="F802" s="1">
        <v>30</v>
      </c>
      <c r="G802" s="14">
        <v>4</v>
      </c>
      <c r="H802" s="4">
        <v>862</v>
      </c>
      <c r="I802" s="1">
        <v>862</v>
      </c>
      <c r="J802" s="30">
        <v>0</v>
      </c>
      <c r="K802" s="67">
        <v>3.4696134179830498</v>
      </c>
      <c r="L802" s="26"/>
    </row>
    <row r="803" spans="2:15" x14ac:dyDescent="0.35">
      <c r="B803" s="71">
        <v>802</v>
      </c>
      <c r="C803" s="24" t="s">
        <v>819</v>
      </c>
      <c r="D803" s="1">
        <v>150</v>
      </c>
      <c r="E803" s="1">
        <v>10</v>
      </c>
      <c r="F803" s="1">
        <v>30</v>
      </c>
      <c r="G803" s="14">
        <v>4</v>
      </c>
      <c r="H803" s="4">
        <v>939</v>
      </c>
      <c r="I803" s="1">
        <v>939</v>
      </c>
      <c r="J803" s="30">
        <v>0</v>
      </c>
      <c r="K803" s="67">
        <v>4.0707661993801496</v>
      </c>
      <c r="L803" s="26"/>
    </row>
    <row r="804" spans="2:15" x14ac:dyDescent="0.35">
      <c r="B804" s="71">
        <v>803</v>
      </c>
      <c r="C804" s="24" t="s">
        <v>820</v>
      </c>
      <c r="D804" s="1">
        <v>150</v>
      </c>
      <c r="E804" s="1">
        <v>10</v>
      </c>
      <c r="F804" s="1">
        <v>30</v>
      </c>
      <c r="G804" s="14">
        <v>4</v>
      </c>
      <c r="H804" s="4">
        <v>948</v>
      </c>
      <c r="I804" s="1">
        <v>948</v>
      </c>
      <c r="J804" s="30">
        <v>0</v>
      </c>
      <c r="K804" s="67">
        <v>3.5049937926232801</v>
      </c>
      <c r="L804" s="26"/>
    </row>
    <row r="805" spans="2:15" x14ac:dyDescent="0.35">
      <c r="B805" s="71">
        <v>804</v>
      </c>
      <c r="C805" s="24" t="s">
        <v>821</v>
      </c>
      <c r="D805" s="1">
        <v>150</v>
      </c>
      <c r="E805" s="1">
        <v>10</v>
      </c>
      <c r="F805" s="1">
        <v>30</v>
      </c>
      <c r="G805" s="14">
        <v>4</v>
      </c>
      <c r="H805" s="4">
        <v>964</v>
      </c>
      <c r="I805" s="1">
        <v>964</v>
      </c>
      <c r="J805" s="30">
        <v>0</v>
      </c>
      <c r="K805" s="67">
        <v>2.8791246451437398</v>
      </c>
      <c r="L805" s="26"/>
    </row>
    <row r="806" spans="2:15" x14ac:dyDescent="0.35">
      <c r="B806" s="71">
        <v>805</v>
      </c>
      <c r="C806" s="24" t="s">
        <v>822</v>
      </c>
      <c r="D806" s="1">
        <v>150</v>
      </c>
      <c r="E806" s="1">
        <v>10</v>
      </c>
      <c r="F806" s="1">
        <v>30</v>
      </c>
      <c r="G806" s="14">
        <v>4</v>
      </c>
      <c r="H806" s="4">
        <v>891</v>
      </c>
      <c r="I806" s="1">
        <v>891</v>
      </c>
      <c r="J806" s="30">
        <v>0</v>
      </c>
      <c r="K806" s="67">
        <v>5.4750252701342097</v>
      </c>
      <c r="L806" s="26"/>
    </row>
    <row r="807" spans="2:15" ht="15" thickBot="1" x14ac:dyDescent="0.4">
      <c r="B807" s="71">
        <v>806</v>
      </c>
      <c r="C807" s="24" t="s">
        <v>823</v>
      </c>
      <c r="D807" s="1">
        <v>150</v>
      </c>
      <c r="E807" s="1">
        <v>10</v>
      </c>
      <c r="F807" s="1">
        <v>30</v>
      </c>
      <c r="G807" s="14">
        <v>4</v>
      </c>
      <c r="H807" s="4">
        <v>889</v>
      </c>
      <c r="I807" s="1">
        <v>889</v>
      </c>
      <c r="J807" s="30">
        <v>0</v>
      </c>
      <c r="K807" s="67">
        <v>1.8543394282460199</v>
      </c>
      <c r="L807" s="26"/>
    </row>
    <row r="808" spans="2:15" ht="16" thickBot="1" x14ac:dyDescent="0.4">
      <c r="B808" s="71">
        <v>807</v>
      </c>
      <c r="C808" s="24" t="s">
        <v>824</v>
      </c>
      <c r="D808" s="1">
        <v>150</v>
      </c>
      <c r="E808" s="1">
        <v>10</v>
      </c>
      <c r="F808" s="1">
        <v>30</v>
      </c>
      <c r="G808" s="14">
        <v>4</v>
      </c>
      <c r="H808" s="4">
        <v>879</v>
      </c>
      <c r="I808" s="1">
        <v>879</v>
      </c>
      <c r="J808" s="30">
        <v>0</v>
      </c>
      <c r="K808" s="67">
        <v>2.7586974725127198</v>
      </c>
      <c r="L808" s="26"/>
      <c r="M808" s="17" t="s">
        <v>191</v>
      </c>
      <c r="N808" s="18" t="s">
        <v>192</v>
      </c>
      <c r="O808" s="20" t="s">
        <v>193</v>
      </c>
    </row>
    <row r="809" spans="2:15" ht="19" thickBot="1" x14ac:dyDescent="0.5">
      <c r="B809" s="71">
        <v>808</v>
      </c>
      <c r="C809" s="24" t="s">
        <v>825</v>
      </c>
      <c r="D809" s="1">
        <v>150</v>
      </c>
      <c r="E809" s="1">
        <v>10</v>
      </c>
      <c r="F809" s="1">
        <v>30</v>
      </c>
      <c r="G809" s="14">
        <v>4</v>
      </c>
      <c r="H809" s="4">
        <v>903</v>
      </c>
      <c r="I809" s="1">
        <v>903</v>
      </c>
      <c r="J809" s="30">
        <v>0</v>
      </c>
      <c r="K809" s="67">
        <v>2.2410923186689602</v>
      </c>
      <c r="L809" s="26"/>
      <c r="M809" s="7">
        <f>COUNTIF(J722:J811,"=0")</f>
        <v>88</v>
      </c>
      <c r="N809" s="29">
        <f>AVERAGE(J722:J811)</f>
        <v>3.0868008396089776E-5</v>
      </c>
      <c r="O809" s="111">
        <f>AVERAGE(K722:K811)</f>
        <v>35.279112170293381</v>
      </c>
    </row>
    <row r="810" spans="2:15" ht="19" thickBot="1" x14ac:dyDescent="0.5">
      <c r="B810" s="71">
        <v>809</v>
      </c>
      <c r="C810" s="24" t="s">
        <v>826</v>
      </c>
      <c r="D810" s="1">
        <v>150</v>
      </c>
      <c r="E810" s="1">
        <v>10</v>
      </c>
      <c r="F810" s="1">
        <v>30</v>
      </c>
      <c r="G810" s="14">
        <v>4</v>
      </c>
      <c r="H810" s="4">
        <v>925</v>
      </c>
      <c r="I810" s="1">
        <v>925</v>
      </c>
      <c r="J810" s="30">
        <v>0</v>
      </c>
      <c r="K810" s="67">
        <v>2.5139394998550402</v>
      </c>
      <c r="L810" s="26"/>
      <c r="M810" s="7"/>
      <c r="N810" s="29">
        <f>AVERAGEIF(J722:J811,"&gt;0")</f>
        <v>2.7472527472519898E-3</v>
      </c>
      <c r="O810" s="112">
        <f>AVERAGEIF(J722:J811,"=0",K722:K811)</f>
        <v>15.266760414233419</v>
      </c>
    </row>
    <row r="811" spans="2:15" ht="19" thickBot="1" x14ac:dyDescent="0.5">
      <c r="B811" s="71">
        <v>810</v>
      </c>
      <c r="C811" s="25" t="s">
        <v>827</v>
      </c>
      <c r="D811" s="15">
        <v>150</v>
      </c>
      <c r="E811" s="15">
        <v>10</v>
      </c>
      <c r="F811" s="15">
        <v>30</v>
      </c>
      <c r="G811" s="16">
        <v>4</v>
      </c>
      <c r="H811" s="6">
        <v>925</v>
      </c>
      <c r="I811" s="15">
        <v>925</v>
      </c>
      <c r="J811" s="57">
        <v>0</v>
      </c>
      <c r="K811" s="68">
        <v>5.2769113387912503</v>
      </c>
      <c r="L811" s="26"/>
      <c r="M811" s="92" t="s">
        <v>197</v>
      </c>
      <c r="N811" s="93">
        <f>MAX(J722:J811)</f>
        <v>2.7472527472519898E-3</v>
      </c>
      <c r="O811" s="113"/>
    </row>
    <row r="812" spans="2:15" x14ac:dyDescent="0.35">
      <c r="B812" s="71">
        <v>811</v>
      </c>
      <c r="C812" s="23" t="s">
        <v>828</v>
      </c>
      <c r="D812" s="12">
        <v>200</v>
      </c>
      <c r="E812" s="12">
        <v>2</v>
      </c>
      <c r="F812" s="12">
        <v>10</v>
      </c>
      <c r="G812" s="13">
        <v>1</v>
      </c>
      <c r="H812" s="5">
        <v>1919</v>
      </c>
      <c r="I812" s="12">
        <v>1919</v>
      </c>
      <c r="J812" s="58">
        <v>0</v>
      </c>
      <c r="K812" s="66">
        <v>1.7682923004031102E-2</v>
      </c>
      <c r="L812" s="26"/>
    </row>
    <row r="813" spans="2:15" x14ac:dyDescent="0.35">
      <c r="B813" s="71">
        <v>812</v>
      </c>
      <c r="C813" s="24" t="s">
        <v>829</v>
      </c>
      <c r="D813" s="1">
        <v>200</v>
      </c>
      <c r="E813" s="1">
        <v>2</v>
      </c>
      <c r="F813" s="1">
        <v>10</v>
      </c>
      <c r="G813" s="14">
        <v>1</v>
      </c>
      <c r="H813" s="4">
        <v>1939</v>
      </c>
      <c r="I813" s="1">
        <v>1939</v>
      </c>
      <c r="J813" s="30">
        <v>0</v>
      </c>
      <c r="K813" s="67">
        <v>1.64339318871498E-2</v>
      </c>
      <c r="L813" s="26"/>
    </row>
    <row r="814" spans="2:15" x14ac:dyDescent="0.35">
      <c r="B814" s="71">
        <v>813</v>
      </c>
      <c r="C814" s="24" t="s">
        <v>830</v>
      </c>
      <c r="D814" s="1">
        <v>200</v>
      </c>
      <c r="E814" s="1">
        <v>2</v>
      </c>
      <c r="F814" s="1">
        <v>10</v>
      </c>
      <c r="G814" s="14">
        <v>1</v>
      </c>
      <c r="H814" s="4">
        <v>1970</v>
      </c>
      <c r="I814" s="1">
        <v>1970</v>
      </c>
      <c r="J814" s="30">
        <v>0</v>
      </c>
      <c r="K814" s="67">
        <v>3.6654669791460003E-2</v>
      </c>
      <c r="L814" s="26"/>
    </row>
    <row r="815" spans="2:15" x14ac:dyDescent="0.35">
      <c r="B815" s="71">
        <v>814</v>
      </c>
      <c r="C815" s="24" t="s">
        <v>831</v>
      </c>
      <c r="D815" s="1">
        <v>200</v>
      </c>
      <c r="E815" s="1">
        <v>2</v>
      </c>
      <c r="F815" s="1">
        <v>10</v>
      </c>
      <c r="G815" s="14">
        <v>1</v>
      </c>
      <c r="H815" s="4">
        <v>1832</v>
      </c>
      <c r="I815" s="1">
        <v>1832</v>
      </c>
      <c r="J815" s="30">
        <v>0</v>
      </c>
      <c r="K815" s="67">
        <v>1.7133807763457298E-2</v>
      </c>
      <c r="L815" s="26"/>
    </row>
    <row r="816" spans="2:15" x14ac:dyDescent="0.35">
      <c r="B816" s="71">
        <v>815</v>
      </c>
      <c r="C816" s="24" t="s">
        <v>832</v>
      </c>
      <c r="D816" s="1">
        <v>200</v>
      </c>
      <c r="E816" s="1">
        <v>2</v>
      </c>
      <c r="F816" s="1">
        <v>10</v>
      </c>
      <c r="G816" s="14">
        <v>1</v>
      </c>
      <c r="H816" s="4">
        <v>2032</v>
      </c>
      <c r="I816" s="1">
        <v>2032</v>
      </c>
      <c r="J816" s="30">
        <v>0</v>
      </c>
      <c r="K816" s="67">
        <v>4.8339296132326098E-2</v>
      </c>
      <c r="L816" s="26"/>
    </row>
    <row r="817" spans="2:12" x14ac:dyDescent="0.35">
      <c r="B817" s="71">
        <v>816</v>
      </c>
      <c r="C817" s="24" t="s">
        <v>833</v>
      </c>
      <c r="D817" s="1">
        <v>200</v>
      </c>
      <c r="E817" s="1">
        <v>2</v>
      </c>
      <c r="F817" s="1">
        <v>10</v>
      </c>
      <c r="G817" s="14">
        <v>1</v>
      </c>
      <c r="H817" s="4">
        <v>2003</v>
      </c>
      <c r="I817" s="1">
        <v>2003</v>
      </c>
      <c r="J817" s="30">
        <v>0</v>
      </c>
      <c r="K817" s="67">
        <v>1.6437161713838501E-2</v>
      </c>
      <c r="L817" s="26"/>
    </row>
    <row r="818" spans="2:12" x14ac:dyDescent="0.35">
      <c r="B818" s="71">
        <v>817</v>
      </c>
      <c r="C818" s="24" t="s">
        <v>834</v>
      </c>
      <c r="D818" s="1">
        <v>200</v>
      </c>
      <c r="E818" s="1">
        <v>2</v>
      </c>
      <c r="F818" s="1">
        <v>10</v>
      </c>
      <c r="G818" s="14">
        <v>1</v>
      </c>
      <c r="H818" s="4">
        <v>1851</v>
      </c>
      <c r="I818" s="1">
        <v>1851</v>
      </c>
      <c r="J818" s="30">
        <v>0</v>
      </c>
      <c r="K818" s="67">
        <v>3.11517901718616E-2</v>
      </c>
      <c r="L818" s="26"/>
    </row>
    <row r="819" spans="2:12" x14ac:dyDescent="0.35">
      <c r="B819" s="71">
        <v>818</v>
      </c>
      <c r="C819" s="24" t="s">
        <v>835</v>
      </c>
      <c r="D819" s="1">
        <v>200</v>
      </c>
      <c r="E819" s="1">
        <v>2</v>
      </c>
      <c r="F819" s="1">
        <v>10</v>
      </c>
      <c r="G819" s="14">
        <v>1</v>
      </c>
      <c r="H819" s="4">
        <v>1930</v>
      </c>
      <c r="I819" s="1">
        <v>1930</v>
      </c>
      <c r="J819" s="30">
        <v>0</v>
      </c>
      <c r="K819" s="67">
        <v>2.8499279171228398E-2</v>
      </c>
      <c r="L819" s="26"/>
    </row>
    <row r="820" spans="2:12" x14ac:dyDescent="0.35">
      <c r="B820" s="71">
        <v>819</v>
      </c>
      <c r="C820" s="24" t="s">
        <v>836</v>
      </c>
      <c r="D820" s="1">
        <v>200</v>
      </c>
      <c r="E820" s="1">
        <v>2</v>
      </c>
      <c r="F820" s="1">
        <v>10</v>
      </c>
      <c r="G820" s="14">
        <v>1</v>
      </c>
      <c r="H820" s="4">
        <v>2096</v>
      </c>
      <c r="I820" s="1">
        <v>2096</v>
      </c>
      <c r="J820" s="30">
        <v>0</v>
      </c>
      <c r="K820" s="67">
        <v>1.4994917437434099E-2</v>
      </c>
      <c r="L820" s="26"/>
    </row>
    <row r="821" spans="2:12" x14ac:dyDescent="0.35">
      <c r="B821" s="71">
        <v>820</v>
      </c>
      <c r="C821" s="24" t="s">
        <v>837</v>
      </c>
      <c r="D821" s="1">
        <v>200</v>
      </c>
      <c r="E821" s="1">
        <v>2</v>
      </c>
      <c r="F821" s="1">
        <v>10</v>
      </c>
      <c r="G821" s="14">
        <v>1</v>
      </c>
      <c r="H821" s="4">
        <v>1911</v>
      </c>
      <c r="I821" s="1">
        <v>1911</v>
      </c>
      <c r="J821" s="30">
        <v>0</v>
      </c>
      <c r="K821" s="67">
        <v>1.52348596602678E-2</v>
      </c>
      <c r="L821" s="26"/>
    </row>
    <row r="822" spans="2:12" x14ac:dyDescent="0.35">
      <c r="B822" s="71">
        <v>821</v>
      </c>
      <c r="C822" s="24" t="s">
        <v>838</v>
      </c>
      <c r="D822" s="1">
        <v>200</v>
      </c>
      <c r="E822" s="1">
        <v>2</v>
      </c>
      <c r="F822" s="1">
        <v>10</v>
      </c>
      <c r="G822" s="14">
        <v>2</v>
      </c>
      <c r="H822" s="4">
        <v>2849</v>
      </c>
      <c r="I822" s="1">
        <v>2849</v>
      </c>
      <c r="J822" s="30">
        <v>0</v>
      </c>
      <c r="K822" s="67">
        <v>1.6908610239624901E-2</v>
      </c>
      <c r="L822" s="26"/>
    </row>
    <row r="823" spans="2:12" x14ac:dyDescent="0.35">
      <c r="B823" s="71">
        <v>822</v>
      </c>
      <c r="C823" s="24" t="s">
        <v>839</v>
      </c>
      <c r="D823" s="1">
        <v>200</v>
      </c>
      <c r="E823" s="1">
        <v>2</v>
      </c>
      <c r="F823" s="1">
        <v>10</v>
      </c>
      <c r="G823" s="14">
        <v>2</v>
      </c>
      <c r="H823" s="4">
        <v>2749</v>
      </c>
      <c r="I823" s="1">
        <v>2749</v>
      </c>
      <c r="J823" s="30">
        <v>0</v>
      </c>
      <c r="K823" s="67">
        <v>2.3326562717556901E-2</v>
      </c>
      <c r="L823" s="26"/>
    </row>
    <row r="824" spans="2:12" x14ac:dyDescent="0.35">
      <c r="B824" s="71">
        <v>823</v>
      </c>
      <c r="C824" s="24" t="s">
        <v>840</v>
      </c>
      <c r="D824" s="1">
        <v>200</v>
      </c>
      <c r="E824" s="1">
        <v>2</v>
      </c>
      <c r="F824" s="1">
        <v>10</v>
      </c>
      <c r="G824" s="14">
        <v>2</v>
      </c>
      <c r="H824" s="4">
        <v>2720</v>
      </c>
      <c r="I824" s="1">
        <v>2720</v>
      </c>
      <c r="J824" s="30">
        <v>0</v>
      </c>
      <c r="K824" s="67">
        <v>2.0466445013880698E-2</v>
      </c>
      <c r="L824" s="26"/>
    </row>
    <row r="825" spans="2:12" x14ac:dyDescent="0.35">
      <c r="B825" s="71">
        <v>824</v>
      </c>
      <c r="C825" s="24" t="s">
        <v>841</v>
      </c>
      <c r="D825" s="1">
        <v>200</v>
      </c>
      <c r="E825" s="1">
        <v>2</v>
      </c>
      <c r="F825" s="1">
        <v>10</v>
      </c>
      <c r="G825" s="14">
        <v>2</v>
      </c>
      <c r="H825" s="4">
        <v>2462</v>
      </c>
      <c r="I825" s="1">
        <v>2462</v>
      </c>
      <c r="J825" s="30">
        <v>0</v>
      </c>
      <c r="K825" s="67">
        <v>1.79275311529636E-2</v>
      </c>
      <c r="L825" s="26"/>
    </row>
    <row r="826" spans="2:12" x14ac:dyDescent="0.35">
      <c r="B826" s="71">
        <v>825</v>
      </c>
      <c r="C826" s="24" t="s">
        <v>842</v>
      </c>
      <c r="D826" s="1">
        <v>200</v>
      </c>
      <c r="E826" s="1">
        <v>2</v>
      </c>
      <c r="F826" s="1">
        <v>10</v>
      </c>
      <c r="G826" s="14">
        <v>2</v>
      </c>
      <c r="H826" s="4">
        <v>2752</v>
      </c>
      <c r="I826" s="1">
        <v>2752</v>
      </c>
      <c r="J826" s="30">
        <v>0</v>
      </c>
      <c r="K826" s="67">
        <v>3.8385625928640303E-2</v>
      </c>
      <c r="L826" s="26"/>
    </row>
    <row r="827" spans="2:12" x14ac:dyDescent="0.35">
      <c r="B827" s="71">
        <v>826</v>
      </c>
      <c r="C827" s="24" t="s">
        <v>843</v>
      </c>
      <c r="D827" s="1">
        <v>200</v>
      </c>
      <c r="E827" s="1">
        <v>2</v>
      </c>
      <c r="F827" s="1">
        <v>10</v>
      </c>
      <c r="G827" s="14">
        <v>2</v>
      </c>
      <c r="H827" s="4">
        <v>2843</v>
      </c>
      <c r="I827" s="1">
        <v>2843</v>
      </c>
      <c r="J827" s="30">
        <v>0</v>
      </c>
      <c r="K827" s="67">
        <v>1.8804440274834602E-2</v>
      </c>
      <c r="L827" s="26"/>
    </row>
    <row r="828" spans="2:12" x14ac:dyDescent="0.35">
      <c r="B828" s="71">
        <v>827</v>
      </c>
      <c r="C828" s="24" t="s">
        <v>844</v>
      </c>
      <c r="D828" s="1">
        <v>200</v>
      </c>
      <c r="E828" s="1">
        <v>2</v>
      </c>
      <c r="F828" s="1">
        <v>10</v>
      </c>
      <c r="G828" s="14">
        <v>2</v>
      </c>
      <c r="H828" s="4">
        <v>2691</v>
      </c>
      <c r="I828" s="1">
        <v>2691</v>
      </c>
      <c r="J828" s="30">
        <v>0</v>
      </c>
      <c r="K828" s="67">
        <v>2.4287592619657499E-2</v>
      </c>
      <c r="L828" s="26"/>
    </row>
    <row r="829" spans="2:12" x14ac:dyDescent="0.35">
      <c r="B829" s="71">
        <v>828</v>
      </c>
      <c r="C829" s="24" t="s">
        <v>845</v>
      </c>
      <c r="D829" s="1">
        <v>200</v>
      </c>
      <c r="E829" s="1">
        <v>2</v>
      </c>
      <c r="F829" s="1">
        <v>10</v>
      </c>
      <c r="G829" s="14">
        <v>2</v>
      </c>
      <c r="H829" s="4">
        <v>2740</v>
      </c>
      <c r="I829" s="1">
        <v>2740</v>
      </c>
      <c r="J829" s="30">
        <v>0</v>
      </c>
      <c r="K829" s="67">
        <v>3.4022975713014603E-2</v>
      </c>
      <c r="L829" s="26"/>
    </row>
    <row r="830" spans="2:12" x14ac:dyDescent="0.35">
      <c r="B830" s="71">
        <v>829</v>
      </c>
      <c r="C830" s="24" t="s">
        <v>846</v>
      </c>
      <c r="D830" s="1">
        <v>200</v>
      </c>
      <c r="E830" s="1">
        <v>2</v>
      </c>
      <c r="F830" s="1">
        <v>10</v>
      </c>
      <c r="G830" s="14">
        <v>2</v>
      </c>
      <c r="H830" s="4">
        <v>2906</v>
      </c>
      <c r="I830" s="1">
        <v>2906</v>
      </c>
      <c r="J830" s="30">
        <v>0</v>
      </c>
      <c r="K830" s="67">
        <v>1.3865033164620399E-2</v>
      </c>
      <c r="L830" s="26"/>
    </row>
    <row r="831" spans="2:12" x14ac:dyDescent="0.35">
      <c r="B831" s="71">
        <v>830</v>
      </c>
      <c r="C831" s="24" t="s">
        <v>847</v>
      </c>
      <c r="D831" s="1">
        <v>200</v>
      </c>
      <c r="E831" s="1">
        <v>2</v>
      </c>
      <c r="F831" s="1">
        <v>10</v>
      </c>
      <c r="G831" s="14">
        <v>2</v>
      </c>
      <c r="H831" s="4">
        <v>2751</v>
      </c>
      <c r="I831" s="1">
        <v>2751</v>
      </c>
      <c r="J831" s="30">
        <v>0</v>
      </c>
      <c r="K831" s="67">
        <v>1.7025126144289901E-2</v>
      </c>
      <c r="L831" s="26"/>
    </row>
    <row r="832" spans="2:12" x14ac:dyDescent="0.35">
      <c r="B832" s="71">
        <v>831</v>
      </c>
      <c r="C832" s="24" t="s">
        <v>848</v>
      </c>
      <c r="D832" s="1">
        <v>200</v>
      </c>
      <c r="E832" s="1">
        <v>2</v>
      </c>
      <c r="F832" s="1">
        <v>10</v>
      </c>
      <c r="G832" s="14">
        <v>4</v>
      </c>
      <c r="H832" s="4">
        <v>4049</v>
      </c>
      <c r="I832" s="1">
        <v>4049</v>
      </c>
      <c r="J832" s="30">
        <v>0</v>
      </c>
      <c r="K832" s="67">
        <v>3.4574801102280603E-2</v>
      </c>
      <c r="L832" s="26"/>
    </row>
    <row r="833" spans="2:12" x14ac:dyDescent="0.35">
      <c r="B833" s="71">
        <v>832</v>
      </c>
      <c r="C833" s="24" t="s">
        <v>849</v>
      </c>
      <c r="D833" s="1">
        <v>200</v>
      </c>
      <c r="E833" s="1">
        <v>2</v>
      </c>
      <c r="F833" s="1">
        <v>10</v>
      </c>
      <c r="G833" s="14">
        <v>4</v>
      </c>
      <c r="H833" s="4">
        <v>3949</v>
      </c>
      <c r="I833" s="1">
        <v>3949</v>
      </c>
      <c r="J833" s="30">
        <v>0</v>
      </c>
      <c r="K833" s="67">
        <v>4.19325251132249E-2</v>
      </c>
      <c r="L833" s="26"/>
    </row>
    <row r="834" spans="2:12" x14ac:dyDescent="0.35">
      <c r="B834" s="71">
        <v>833</v>
      </c>
      <c r="C834" s="24" t="s">
        <v>850</v>
      </c>
      <c r="D834" s="1">
        <v>200</v>
      </c>
      <c r="E834" s="1">
        <v>2</v>
      </c>
      <c r="F834" s="1">
        <v>10</v>
      </c>
      <c r="G834" s="14">
        <v>4</v>
      </c>
      <c r="H834" s="4">
        <v>3829.99999999992</v>
      </c>
      <c r="I834" s="1">
        <v>3829.99999999992</v>
      </c>
      <c r="J834" s="30">
        <v>0</v>
      </c>
      <c r="K834" s="67">
        <v>2.52452790737152E-2</v>
      </c>
      <c r="L834" s="26"/>
    </row>
    <row r="835" spans="2:12" x14ac:dyDescent="0.35">
      <c r="B835" s="71">
        <v>834</v>
      </c>
      <c r="C835" s="24" t="s">
        <v>851</v>
      </c>
      <c r="D835" s="1">
        <v>200</v>
      </c>
      <c r="E835" s="1">
        <v>2</v>
      </c>
      <c r="F835" s="1">
        <v>10</v>
      </c>
      <c r="G835" s="14">
        <v>4</v>
      </c>
      <c r="H835" s="4">
        <v>3812</v>
      </c>
      <c r="I835" s="1">
        <v>3812</v>
      </c>
      <c r="J835" s="30">
        <v>0</v>
      </c>
      <c r="K835" s="67">
        <v>3.0985053628683E-2</v>
      </c>
      <c r="L835" s="26"/>
    </row>
    <row r="836" spans="2:12" x14ac:dyDescent="0.35">
      <c r="B836" s="71">
        <v>835</v>
      </c>
      <c r="C836" s="24" t="s">
        <v>852</v>
      </c>
      <c r="D836" s="1">
        <v>200</v>
      </c>
      <c r="E836" s="1">
        <v>2</v>
      </c>
      <c r="F836" s="1">
        <v>10</v>
      </c>
      <c r="G836" s="14">
        <v>4</v>
      </c>
      <c r="H836" s="4">
        <v>4042</v>
      </c>
      <c r="I836" s="1">
        <v>4042</v>
      </c>
      <c r="J836" s="30">
        <v>0</v>
      </c>
      <c r="K836" s="67">
        <v>5.7239823043346398E-2</v>
      </c>
      <c r="L836" s="26"/>
    </row>
    <row r="837" spans="2:12" x14ac:dyDescent="0.35">
      <c r="B837" s="71">
        <v>836</v>
      </c>
      <c r="C837" s="24" t="s">
        <v>853</v>
      </c>
      <c r="D837" s="1">
        <v>200</v>
      </c>
      <c r="E837" s="1">
        <v>2</v>
      </c>
      <c r="F837" s="1">
        <v>10</v>
      </c>
      <c r="G837" s="14">
        <v>4</v>
      </c>
      <c r="H837" s="4">
        <v>4073</v>
      </c>
      <c r="I837" s="1">
        <v>4073</v>
      </c>
      <c r="J837" s="30">
        <v>0</v>
      </c>
      <c r="K837" s="67">
        <v>1.54803805053234E-2</v>
      </c>
      <c r="L837" s="26"/>
    </row>
    <row r="838" spans="2:12" x14ac:dyDescent="0.35">
      <c r="B838" s="71">
        <v>837</v>
      </c>
      <c r="C838" s="24" t="s">
        <v>854</v>
      </c>
      <c r="D838" s="1">
        <v>200</v>
      </c>
      <c r="E838" s="1">
        <v>2</v>
      </c>
      <c r="F838" s="1">
        <v>10</v>
      </c>
      <c r="G838" s="14">
        <v>4</v>
      </c>
      <c r="H838" s="4">
        <v>3801</v>
      </c>
      <c r="I838" s="1">
        <v>3801</v>
      </c>
      <c r="J838" s="30">
        <v>0</v>
      </c>
      <c r="K838" s="67">
        <v>2.81631723046302E-2</v>
      </c>
      <c r="L838" s="26"/>
    </row>
    <row r="839" spans="2:12" x14ac:dyDescent="0.35">
      <c r="B839" s="71">
        <v>838</v>
      </c>
      <c r="C839" s="24" t="s">
        <v>855</v>
      </c>
      <c r="D839" s="1">
        <v>200</v>
      </c>
      <c r="E839" s="1">
        <v>2</v>
      </c>
      <c r="F839" s="1">
        <v>10</v>
      </c>
      <c r="G839" s="14">
        <v>4</v>
      </c>
      <c r="H839" s="4">
        <v>3940</v>
      </c>
      <c r="I839" s="1">
        <v>3940</v>
      </c>
      <c r="J839" s="30">
        <v>0</v>
      </c>
      <c r="K839" s="67">
        <v>7.0647725835442501E-2</v>
      </c>
      <c r="L839" s="26"/>
    </row>
    <row r="840" spans="2:12" x14ac:dyDescent="0.35">
      <c r="B840" s="71">
        <v>839</v>
      </c>
      <c r="C840" s="24" t="s">
        <v>856</v>
      </c>
      <c r="D840" s="1">
        <v>200</v>
      </c>
      <c r="E840" s="1">
        <v>2</v>
      </c>
      <c r="F840" s="1">
        <v>10</v>
      </c>
      <c r="G840" s="14">
        <v>4</v>
      </c>
      <c r="H840" s="4">
        <v>4046</v>
      </c>
      <c r="I840" s="1">
        <v>4046</v>
      </c>
      <c r="J840" s="30">
        <v>0</v>
      </c>
      <c r="K840" s="67">
        <v>3.05876918137073E-2</v>
      </c>
      <c r="L840" s="26"/>
    </row>
    <row r="841" spans="2:12" x14ac:dyDescent="0.35">
      <c r="B841" s="71">
        <v>840</v>
      </c>
      <c r="C841" s="24" t="s">
        <v>857</v>
      </c>
      <c r="D841" s="1">
        <v>200</v>
      </c>
      <c r="E841" s="1">
        <v>2</v>
      </c>
      <c r="F841" s="1">
        <v>10</v>
      </c>
      <c r="G841" s="14">
        <v>4</v>
      </c>
      <c r="H841" s="4">
        <v>3891</v>
      </c>
      <c r="I841" s="1">
        <v>3891</v>
      </c>
      <c r="J841" s="30">
        <v>0</v>
      </c>
      <c r="K841" s="67">
        <v>2.7315745130181299E-2</v>
      </c>
      <c r="L841" s="26"/>
    </row>
    <row r="842" spans="2:12" x14ac:dyDescent="0.35">
      <c r="B842" s="71">
        <v>841</v>
      </c>
      <c r="C842" s="24" t="s">
        <v>858</v>
      </c>
      <c r="D842" s="1">
        <v>200</v>
      </c>
      <c r="E842" s="1">
        <v>2</v>
      </c>
      <c r="F842" s="1">
        <v>20</v>
      </c>
      <c r="G842" s="14">
        <v>1</v>
      </c>
      <c r="H842" s="4">
        <v>3341</v>
      </c>
      <c r="I842" s="1">
        <v>3341</v>
      </c>
      <c r="J842" s="30">
        <v>0</v>
      </c>
      <c r="K842" s="67">
        <v>1.70142631977796E-2</v>
      </c>
      <c r="L842" s="26"/>
    </row>
    <row r="843" spans="2:12" x14ac:dyDescent="0.35">
      <c r="B843" s="71">
        <v>842</v>
      </c>
      <c r="C843" s="24" t="s">
        <v>859</v>
      </c>
      <c r="D843" s="1">
        <v>200</v>
      </c>
      <c r="E843" s="1">
        <v>2</v>
      </c>
      <c r="F843" s="1">
        <v>20</v>
      </c>
      <c r="G843" s="14">
        <v>1</v>
      </c>
      <c r="H843" s="4">
        <v>3159</v>
      </c>
      <c r="I843" s="1">
        <v>3159</v>
      </c>
      <c r="J843" s="30">
        <v>0</v>
      </c>
      <c r="K843" s="67">
        <v>5.0228554755449198E-2</v>
      </c>
      <c r="L843" s="26"/>
    </row>
    <row r="844" spans="2:12" x14ac:dyDescent="0.35">
      <c r="B844" s="71">
        <v>843</v>
      </c>
      <c r="C844" s="24" t="s">
        <v>860</v>
      </c>
      <c r="D844" s="1">
        <v>200</v>
      </c>
      <c r="E844" s="1">
        <v>2</v>
      </c>
      <c r="F844" s="1">
        <v>20</v>
      </c>
      <c r="G844" s="14">
        <v>1</v>
      </c>
      <c r="H844" s="4">
        <v>3338</v>
      </c>
      <c r="I844" s="1">
        <v>3338</v>
      </c>
      <c r="J844" s="30">
        <v>0</v>
      </c>
      <c r="K844" s="67">
        <v>1.9501309841871199E-2</v>
      </c>
      <c r="L844" s="26"/>
    </row>
    <row r="845" spans="2:12" x14ac:dyDescent="0.35">
      <c r="B845" s="71">
        <v>844</v>
      </c>
      <c r="C845" s="24" t="s">
        <v>861</v>
      </c>
      <c r="D845" s="1">
        <v>200</v>
      </c>
      <c r="E845" s="1">
        <v>2</v>
      </c>
      <c r="F845" s="1">
        <v>20</v>
      </c>
      <c r="G845" s="14">
        <v>1</v>
      </c>
      <c r="H845" s="4">
        <v>3057</v>
      </c>
      <c r="I845" s="1">
        <v>3057</v>
      </c>
      <c r="J845" s="30">
        <v>0</v>
      </c>
      <c r="K845" s="67">
        <v>1.7881428822874999E-2</v>
      </c>
      <c r="L845" s="26"/>
    </row>
    <row r="846" spans="2:12" x14ac:dyDescent="0.35">
      <c r="B846" s="71">
        <v>845</v>
      </c>
      <c r="C846" s="24" t="s">
        <v>862</v>
      </c>
      <c r="D846" s="1">
        <v>200</v>
      </c>
      <c r="E846" s="1">
        <v>2</v>
      </c>
      <c r="F846" s="1">
        <v>20</v>
      </c>
      <c r="G846" s="14">
        <v>1</v>
      </c>
      <c r="H846" s="4">
        <v>3118</v>
      </c>
      <c r="I846" s="1">
        <v>3118</v>
      </c>
      <c r="J846" s="30">
        <v>0</v>
      </c>
      <c r="K846" s="67">
        <v>1.7974976450204801E-2</v>
      </c>
      <c r="L846" s="26"/>
    </row>
    <row r="847" spans="2:12" x14ac:dyDescent="0.35">
      <c r="B847" s="71">
        <v>846</v>
      </c>
      <c r="C847" s="24" t="s">
        <v>863</v>
      </c>
      <c r="D847" s="1">
        <v>200</v>
      </c>
      <c r="E847" s="1">
        <v>2</v>
      </c>
      <c r="F847" s="1">
        <v>20</v>
      </c>
      <c r="G847" s="14">
        <v>1</v>
      </c>
      <c r="H847" s="4">
        <v>3307</v>
      </c>
      <c r="I847" s="1">
        <v>3307</v>
      </c>
      <c r="J847" s="30">
        <v>0</v>
      </c>
      <c r="K847" s="67">
        <v>1.5649994835257499E-2</v>
      </c>
      <c r="L847" s="26"/>
    </row>
    <row r="848" spans="2:12" x14ac:dyDescent="0.35">
      <c r="B848" s="71">
        <v>847</v>
      </c>
      <c r="C848" s="24" t="s">
        <v>864</v>
      </c>
      <c r="D848" s="1">
        <v>200</v>
      </c>
      <c r="E848" s="1">
        <v>2</v>
      </c>
      <c r="F848" s="1">
        <v>20</v>
      </c>
      <c r="G848" s="14">
        <v>1</v>
      </c>
      <c r="H848" s="4">
        <v>3237</v>
      </c>
      <c r="I848" s="1">
        <v>3237</v>
      </c>
      <c r="J848" s="30">
        <v>0</v>
      </c>
      <c r="K848" s="67">
        <v>4.84974682331085E-2</v>
      </c>
      <c r="L848" s="26"/>
    </row>
    <row r="849" spans="2:12" x14ac:dyDescent="0.35">
      <c r="B849" s="71">
        <v>848</v>
      </c>
      <c r="C849" s="24" t="s">
        <v>865</v>
      </c>
      <c r="D849" s="1">
        <v>200</v>
      </c>
      <c r="E849" s="1">
        <v>2</v>
      </c>
      <c r="F849" s="1">
        <v>20</v>
      </c>
      <c r="G849" s="14">
        <v>1</v>
      </c>
      <c r="H849" s="4">
        <v>3171</v>
      </c>
      <c r="I849" s="1">
        <v>3171</v>
      </c>
      <c r="J849" s="30">
        <v>0</v>
      </c>
      <c r="K849" s="67">
        <v>2.1548513323068601E-2</v>
      </c>
      <c r="L849" s="26"/>
    </row>
    <row r="850" spans="2:12" x14ac:dyDescent="0.35">
      <c r="B850" s="71">
        <v>849</v>
      </c>
      <c r="C850" s="24" t="s">
        <v>866</v>
      </c>
      <c r="D850" s="1">
        <v>200</v>
      </c>
      <c r="E850" s="1">
        <v>2</v>
      </c>
      <c r="F850" s="1">
        <v>20</v>
      </c>
      <c r="G850" s="14">
        <v>1</v>
      </c>
      <c r="H850" s="4">
        <v>3269</v>
      </c>
      <c r="I850" s="1">
        <v>3269</v>
      </c>
      <c r="J850" s="30">
        <v>0</v>
      </c>
      <c r="K850" s="67">
        <v>1.9601361826062199E-2</v>
      </c>
      <c r="L850" s="26"/>
    </row>
    <row r="851" spans="2:12" x14ac:dyDescent="0.35">
      <c r="B851" s="71">
        <v>850</v>
      </c>
      <c r="C851" s="24" t="s">
        <v>867</v>
      </c>
      <c r="D851" s="1">
        <v>200</v>
      </c>
      <c r="E851" s="1">
        <v>2</v>
      </c>
      <c r="F851" s="1">
        <v>20</v>
      </c>
      <c r="G851" s="14">
        <v>1</v>
      </c>
      <c r="H851" s="4">
        <v>3339</v>
      </c>
      <c r="I851" s="1">
        <v>3339</v>
      </c>
      <c r="J851" s="30">
        <v>0</v>
      </c>
      <c r="K851" s="67">
        <v>7.9337693750858307E-3</v>
      </c>
      <c r="L851" s="26"/>
    </row>
    <row r="852" spans="2:12" x14ac:dyDescent="0.35">
      <c r="B852" s="71">
        <v>851</v>
      </c>
      <c r="C852" s="24" t="s">
        <v>868</v>
      </c>
      <c r="D852" s="1">
        <v>200</v>
      </c>
      <c r="E852" s="1">
        <v>2</v>
      </c>
      <c r="F852" s="1">
        <v>20</v>
      </c>
      <c r="G852" s="14">
        <v>2</v>
      </c>
      <c r="H852" s="4">
        <v>4061</v>
      </c>
      <c r="I852" s="1">
        <v>4061</v>
      </c>
      <c r="J852" s="30">
        <v>0</v>
      </c>
      <c r="K852" s="67">
        <v>2.0563839003443701E-2</v>
      </c>
      <c r="L852" s="26"/>
    </row>
    <row r="853" spans="2:12" x14ac:dyDescent="0.35">
      <c r="B853" s="71">
        <v>852</v>
      </c>
      <c r="C853" s="24" t="s">
        <v>869</v>
      </c>
      <c r="D853" s="1">
        <v>200</v>
      </c>
      <c r="E853" s="1">
        <v>2</v>
      </c>
      <c r="F853" s="1">
        <v>20</v>
      </c>
      <c r="G853" s="14">
        <v>2</v>
      </c>
      <c r="H853" s="4">
        <v>3939</v>
      </c>
      <c r="I853" s="1">
        <v>3939</v>
      </c>
      <c r="J853" s="30">
        <v>0</v>
      </c>
      <c r="K853" s="67">
        <v>4.0096778422594001E-2</v>
      </c>
      <c r="L853" s="26"/>
    </row>
    <row r="854" spans="2:12" x14ac:dyDescent="0.35">
      <c r="B854" s="71">
        <v>853</v>
      </c>
      <c r="C854" s="24" t="s">
        <v>870</v>
      </c>
      <c r="D854" s="1">
        <v>200</v>
      </c>
      <c r="E854" s="1">
        <v>2</v>
      </c>
      <c r="F854" s="1">
        <v>20</v>
      </c>
      <c r="G854" s="14">
        <v>2</v>
      </c>
      <c r="H854" s="4">
        <v>4148</v>
      </c>
      <c r="I854" s="1">
        <v>4148</v>
      </c>
      <c r="J854" s="30">
        <v>0</v>
      </c>
      <c r="K854" s="67">
        <v>2.1068651229143101E-2</v>
      </c>
      <c r="L854" s="26"/>
    </row>
    <row r="855" spans="2:12" x14ac:dyDescent="0.35">
      <c r="B855" s="71">
        <v>854</v>
      </c>
      <c r="C855" s="24" t="s">
        <v>871</v>
      </c>
      <c r="D855" s="1">
        <v>200</v>
      </c>
      <c r="E855" s="1">
        <v>2</v>
      </c>
      <c r="F855" s="1">
        <v>20</v>
      </c>
      <c r="G855" s="14">
        <v>2</v>
      </c>
      <c r="H855" s="4">
        <v>3957</v>
      </c>
      <c r="I855" s="1">
        <v>3957</v>
      </c>
      <c r="J855" s="30">
        <v>0</v>
      </c>
      <c r="K855" s="67">
        <v>2.8102828189730599E-2</v>
      </c>
      <c r="L855" s="26"/>
    </row>
    <row r="856" spans="2:12" x14ac:dyDescent="0.35">
      <c r="B856" s="71">
        <v>855</v>
      </c>
      <c r="C856" s="24" t="s">
        <v>872</v>
      </c>
      <c r="D856" s="1">
        <v>200</v>
      </c>
      <c r="E856" s="1">
        <v>2</v>
      </c>
      <c r="F856" s="1">
        <v>20</v>
      </c>
      <c r="G856" s="14">
        <v>2</v>
      </c>
      <c r="H856" s="4">
        <v>3928</v>
      </c>
      <c r="I856" s="1">
        <v>3928</v>
      </c>
      <c r="J856" s="30">
        <v>0</v>
      </c>
      <c r="K856" s="67">
        <v>1.5076089650392499E-2</v>
      </c>
      <c r="L856" s="26"/>
    </row>
    <row r="857" spans="2:12" x14ac:dyDescent="0.35">
      <c r="B857" s="71">
        <v>856</v>
      </c>
      <c r="C857" s="24" t="s">
        <v>873</v>
      </c>
      <c r="D857" s="1">
        <v>200</v>
      </c>
      <c r="E857" s="1">
        <v>2</v>
      </c>
      <c r="F857" s="1">
        <v>20</v>
      </c>
      <c r="G857" s="14">
        <v>2</v>
      </c>
      <c r="H857" s="4">
        <v>3967</v>
      </c>
      <c r="I857" s="1">
        <v>3967</v>
      </c>
      <c r="J857" s="30">
        <v>0</v>
      </c>
      <c r="K857" s="67">
        <v>4.2676847428083399E-2</v>
      </c>
      <c r="L857" s="26"/>
    </row>
    <row r="858" spans="2:12" x14ac:dyDescent="0.35">
      <c r="B858" s="71">
        <v>857</v>
      </c>
      <c r="C858" s="24" t="s">
        <v>874</v>
      </c>
      <c r="D858" s="1">
        <v>200</v>
      </c>
      <c r="E858" s="1">
        <v>2</v>
      </c>
      <c r="F858" s="1">
        <v>20</v>
      </c>
      <c r="G858" s="14">
        <v>2</v>
      </c>
      <c r="H858" s="4">
        <v>4017</v>
      </c>
      <c r="I858" s="1">
        <v>4017</v>
      </c>
      <c r="J858" s="30">
        <v>0</v>
      </c>
      <c r="K858" s="67">
        <v>2.3320946842432001E-2</v>
      </c>
      <c r="L858" s="26"/>
    </row>
    <row r="859" spans="2:12" x14ac:dyDescent="0.35">
      <c r="B859" s="71">
        <v>858</v>
      </c>
      <c r="C859" s="24" t="s">
        <v>875</v>
      </c>
      <c r="D859" s="1">
        <v>200</v>
      </c>
      <c r="E859" s="1">
        <v>2</v>
      </c>
      <c r="F859" s="1">
        <v>20</v>
      </c>
      <c r="G859" s="14">
        <v>2</v>
      </c>
      <c r="H859" s="4">
        <v>4011</v>
      </c>
      <c r="I859" s="1">
        <v>4011</v>
      </c>
      <c r="J859" s="30">
        <v>0</v>
      </c>
      <c r="K859" s="67">
        <v>1.4169475063681601E-2</v>
      </c>
      <c r="L859" s="26"/>
    </row>
    <row r="860" spans="2:12" x14ac:dyDescent="0.35">
      <c r="B860" s="71">
        <v>859</v>
      </c>
      <c r="C860" s="24" t="s">
        <v>876</v>
      </c>
      <c r="D860" s="1">
        <v>200</v>
      </c>
      <c r="E860" s="1">
        <v>2</v>
      </c>
      <c r="F860" s="1">
        <v>20</v>
      </c>
      <c r="G860" s="14">
        <v>2</v>
      </c>
      <c r="H860" s="4">
        <v>4079</v>
      </c>
      <c r="I860" s="1">
        <v>4079</v>
      </c>
      <c r="J860" s="30">
        <v>0</v>
      </c>
      <c r="K860" s="67">
        <v>1.3130631297826699E-2</v>
      </c>
      <c r="L860" s="26"/>
    </row>
    <row r="861" spans="2:12" x14ac:dyDescent="0.35">
      <c r="B861" s="71">
        <v>860</v>
      </c>
      <c r="C861" s="24" t="s">
        <v>877</v>
      </c>
      <c r="D861" s="1">
        <v>200</v>
      </c>
      <c r="E861" s="1">
        <v>2</v>
      </c>
      <c r="F861" s="1">
        <v>20</v>
      </c>
      <c r="G861" s="14">
        <v>2</v>
      </c>
      <c r="H861" s="4">
        <v>4059</v>
      </c>
      <c r="I861" s="1">
        <v>4059</v>
      </c>
      <c r="J861" s="30">
        <v>0</v>
      </c>
      <c r="K861" s="67">
        <v>1.8686586990952402E-2</v>
      </c>
      <c r="L861" s="26"/>
    </row>
    <row r="862" spans="2:12" x14ac:dyDescent="0.35">
      <c r="B862" s="71">
        <v>861</v>
      </c>
      <c r="C862" s="24" t="s">
        <v>878</v>
      </c>
      <c r="D862" s="1">
        <v>200</v>
      </c>
      <c r="E862" s="1">
        <v>2</v>
      </c>
      <c r="F862" s="1">
        <v>20</v>
      </c>
      <c r="G862" s="14">
        <v>4</v>
      </c>
      <c r="H862" s="4">
        <v>5501</v>
      </c>
      <c r="I862" s="1">
        <v>5501</v>
      </c>
      <c r="J862" s="30">
        <v>0</v>
      </c>
      <c r="K862" s="67">
        <v>4.8141440376639297E-2</v>
      </c>
      <c r="L862" s="26"/>
    </row>
    <row r="863" spans="2:12" x14ac:dyDescent="0.35">
      <c r="B863" s="71">
        <v>862</v>
      </c>
      <c r="C863" s="24" t="s">
        <v>879</v>
      </c>
      <c r="D863" s="1">
        <v>200</v>
      </c>
      <c r="E863" s="1">
        <v>2</v>
      </c>
      <c r="F863" s="1">
        <v>20</v>
      </c>
      <c r="G863" s="14">
        <v>4</v>
      </c>
      <c r="H863" s="4">
        <v>5319</v>
      </c>
      <c r="I863" s="1">
        <v>5319</v>
      </c>
      <c r="J863" s="30">
        <v>0</v>
      </c>
      <c r="K863" s="67">
        <v>2.8891131281852701E-2</v>
      </c>
      <c r="L863" s="26"/>
    </row>
    <row r="864" spans="2:12" x14ac:dyDescent="0.35">
      <c r="B864" s="71">
        <v>863</v>
      </c>
      <c r="C864" s="24" t="s">
        <v>880</v>
      </c>
      <c r="D864" s="1">
        <v>200</v>
      </c>
      <c r="E864" s="1">
        <v>2</v>
      </c>
      <c r="F864" s="1">
        <v>20</v>
      </c>
      <c r="G864" s="14">
        <v>4</v>
      </c>
      <c r="H864" s="4">
        <v>5558</v>
      </c>
      <c r="I864" s="1">
        <v>5558</v>
      </c>
      <c r="J864" s="30">
        <v>0</v>
      </c>
      <c r="K864" s="67">
        <v>2.2592091932892799E-2</v>
      </c>
      <c r="L864" s="26"/>
    </row>
    <row r="865" spans="2:12" x14ac:dyDescent="0.35">
      <c r="B865" s="71">
        <v>864</v>
      </c>
      <c r="C865" s="24" t="s">
        <v>881</v>
      </c>
      <c r="D865" s="1">
        <v>200</v>
      </c>
      <c r="E865" s="1">
        <v>2</v>
      </c>
      <c r="F865" s="1">
        <v>20</v>
      </c>
      <c r="G865" s="14">
        <v>4</v>
      </c>
      <c r="H865" s="4">
        <v>5247</v>
      </c>
      <c r="I865" s="1">
        <v>5247</v>
      </c>
      <c r="J865" s="30">
        <v>0</v>
      </c>
      <c r="K865" s="67">
        <v>1.8472159281373E-2</v>
      </c>
      <c r="L865" s="26"/>
    </row>
    <row r="866" spans="2:12" x14ac:dyDescent="0.35">
      <c r="B866" s="71">
        <v>865</v>
      </c>
      <c r="C866" s="24" t="s">
        <v>882</v>
      </c>
      <c r="D866" s="1">
        <v>200</v>
      </c>
      <c r="E866" s="1">
        <v>2</v>
      </c>
      <c r="F866" s="1">
        <v>20</v>
      </c>
      <c r="G866" s="14">
        <v>4</v>
      </c>
      <c r="H866" s="4">
        <v>5038</v>
      </c>
      <c r="I866" s="1">
        <v>5038</v>
      </c>
      <c r="J866" s="30">
        <v>0</v>
      </c>
      <c r="K866" s="67">
        <v>1.92859135568141E-2</v>
      </c>
      <c r="L866" s="26"/>
    </row>
    <row r="867" spans="2:12" x14ac:dyDescent="0.35">
      <c r="B867" s="71">
        <v>866</v>
      </c>
      <c r="C867" s="24" t="s">
        <v>883</v>
      </c>
      <c r="D867" s="1">
        <v>200</v>
      </c>
      <c r="E867" s="1">
        <v>2</v>
      </c>
      <c r="F867" s="1">
        <v>20</v>
      </c>
      <c r="G867" s="14">
        <v>4</v>
      </c>
      <c r="H867" s="4">
        <v>5497</v>
      </c>
      <c r="I867" s="1">
        <v>5497</v>
      </c>
      <c r="J867" s="30">
        <v>0</v>
      </c>
      <c r="K867" s="67">
        <v>7.4738815426826394E-2</v>
      </c>
      <c r="L867" s="26"/>
    </row>
    <row r="868" spans="2:12" x14ac:dyDescent="0.35">
      <c r="B868" s="71">
        <v>867</v>
      </c>
      <c r="C868" s="24" t="s">
        <v>884</v>
      </c>
      <c r="D868" s="1">
        <v>200</v>
      </c>
      <c r="E868" s="1">
        <v>2</v>
      </c>
      <c r="F868" s="1">
        <v>20</v>
      </c>
      <c r="G868" s="14">
        <v>4</v>
      </c>
      <c r="H868" s="4">
        <v>5277</v>
      </c>
      <c r="I868" s="1">
        <v>5277</v>
      </c>
      <c r="J868" s="30">
        <v>0</v>
      </c>
      <c r="K868" s="67">
        <v>3.4378359094262102E-2</v>
      </c>
      <c r="L868" s="26"/>
    </row>
    <row r="869" spans="2:12" x14ac:dyDescent="0.35">
      <c r="B869" s="71">
        <v>868</v>
      </c>
      <c r="C869" s="24" t="s">
        <v>885</v>
      </c>
      <c r="D869" s="1">
        <v>200</v>
      </c>
      <c r="E869" s="1">
        <v>2</v>
      </c>
      <c r="F869" s="1">
        <v>20</v>
      </c>
      <c r="G869" s="14">
        <v>4</v>
      </c>
      <c r="H869" s="4">
        <v>5061</v>
      </c>
      <c r="I869" s="1">
        <v>5061</v>
      </c>
      <c r="J869" s="30">
        <v>0</v>
      </c>
      <c r="K869" s="67">
        <v>2.4930169805884299E-2</v>
      </c>
      <c r="L869" s="26"/>
    </row>
    <row r="870" spans="2:12" x14ac:dyDescent="0.35">
      <c r="B870" s="71">
        <v>869</v>
      </c>
      <c r="C870" s="24" t="s">
        <v>886</v>
      </c>
      <c r="D870" s="1">
        <v>200</v>
      </c>
      <c r="E870" s="1">
        <v>2</v>
      </c>
      <c r="F870" s="1">
        <v>20</v>
      </c>
      <c r="G870" s="14">
        <v>4</v>
      </c>
      <c r="H870" s="4">
        <v>5309</v>
      </c>
      <c r="I870" s="1">
        <v>5309</v>
      </c>
      <c r="J870" s="30">
        <v>0</v>
      </c>
      <c r="K870" s="67">
        <v>2.2692125290632199E-2</v>
      </c>
      <c r="L870" s="26"/>
    </row>
    <row r="871" spans="2:12" x14ac:dyDescent="0.35">
      <c r="B871" s="71">
        <v>870</v>
      </c>
      <c r="C871" s="24" t="s">
        <v>887</v>
      </c>
      <c r="D871" s="1">
        <v>200</v>
      </c>
      <c r="E871" s="1">
        <v>2</v>
      </c>
      <c r="F871" s="1">
        <v>20</v>
      </c>
      <c r="G871" s="14">
        <v>4</v>
      </c>
      <c r="H871" s="4">
        <v>5109</v>
      </c>
      <c r="I871" s="1">
        <v>5109</v>
      </c>
      <c r="J871" s="30">
        <v>0</v>
      </c>
      <c r="K871" s="67">
        <v>2.70457100123167E-2</v>
      </c>
      <c r="L871" s="26"/>
    </row>
    <row r="872" spans="2:12" x14ac:dyDescent="0.35">
      <c r="B872" s="71">
        <v>871</v>
      </c>
      <c r="C872" s="24" t="s">
        <v>888</v>
      </c>
      <c r="D872" s="1">
        <v>200</v>
      </c>
      <c r="E872" s="1">
        <v>2</v>
      </c>
      <c r="F872" s="1">
        <v>30</v>
      </c>
      <c r="G872" s="14">
        <v>1</v>
      </c>
      <c r="H872" s="4">
        <v>4492</v>
      </c>
      <c r="I872" s="1">
        <v>4492</v>
      </c>
      <c r="J872" s="30">
        <v>0</v>
      </c>
      <c r="K872" s="67">
        <v>1.7229963093995999E-2</v>
      </c>
      <c r="L872" s="26"/>
    </row>
    <row r="873" spans="2:12" x14ac:dyDescent="0.35">
      <c r="B873" s="71">
        <v>872</v>
      </c>
      <c r="C873" s="24" t="s">
        <v>889</v>
      </c>
      <c r="D873" s="1">
        <v>200</v>
      </c>
      <c r="E873" s="1">
        <v>2</v>
      </c>
      <c r="F873" s="1">
        <v>30</v>
      </c>
      <c r="G873" s="14">
        <v>1</v>
      </c>
      <c r="H873" s="4">
        <v>4258</v>
      </c>
      <c r="I873" s="1">
        <v>4258</v>
      </c>
      <c r="J873" s="30">
        <v>0</v>
      </c>
      <c r="K873" s="67">
        <v>4.7212438657879802E-2</v>
      </c>
      <c r="L873" s="26"/>
    </row>
    <row r="874" spans="2:12" x14ac:dyDescent="0.35">
      <c r="B874" s="71">
        <v>873</v>
      </c>
      <c r="C874" s="24" t="s">
        <v>890</v>
      </c>
      <c r="D874" s="1">
        <v>200</v>
      </c>
      <c r="E874" s="1">
        <v>2</v>
      </c>
      <c r="F874" s="1">
        <v>30</v>
      </c>
      <c r="G874" s="14">
        <v>1</v>
      </c>
      <c r="H874" s="4">
        <v>4396</v>
      </c>
      <c r="I874" s="1">
        <v>4396</v>
      </c>
      <c r="J874" s="30">
        <v>0</v>
      </c>
      <c r="K874" s="67">
        <v>3.4821927547454799E-2</v>
      </c>
      <c r="L874" s="26"/>
    </row>
    <row r="875" spans="2:12" x14ac:dyDescent="0.35">
      <c r="B875" s="71">
        <v>874</v>
      </c>
      <c r="C875" s="24" t="s">
        <v>891</v>
      </c>
      <c r="D875" s="1">
        <v>200</v>
      </c>
      <c r="E875" s="1">
        <v>2</v>
      </c>
      <c r="F875" s="1">
        <v>30</v>
      </c>
      <c r="G875" s="14">
        <v>1</v>
      </c>
      <c r="H875" s="4">
        <v>4705</v>
      </c>
      <c r="I875" s="1">
        <v>4705</v>
      </c>
      <c r="J875" s="30">
        <v>0</v>
      </c>
      <c r="K875" s="67">
        <v>1.7406394705176301E-2</v>
      </c>
      <c r="L875" s="26"/>
    </row>
    <row r="876" spans="2:12" x14ac:dyDescent="0.35">
      <c r="B876" s="71">
        <v>875</v>
      </c>
      <c r="C876" s="24" t="s">
        <v>892</v>
      </c>
      <c r="D876" s="1">
        <v>200</v>
      </c>
      <c r="E876" s="1">
        <v>2</v>
      </c>
      <c r="F876" s="1">
        <v>30</v>
      </c>
      <c r="G876" s="14">
        <v>1</v>
      </c>
      <c r="H876" s="4">
        <v>4401</v>
      </c>
      <c r="I876" s="1">
        <v>4401</v>
      </c>
      <c r="J876" s="30">
        <v>0</v>
      </c>
      <c r="K876" s="67">
        <v>3.4488869830965899E-2</v>
      </c>
      <c r="L876" s="26"/>
    </row>
    <row r="877" spans="2:12" x14ac:dyDescent="0.35">
      <c r="B877" s="71">
        <v>876</v>
      </c>
      <c r="C877" s="24" t="s">
        <v>893</v>
      </c>
      <c r="D877" s="1">
        <v>200</v>
      </c>
      <c r="E877" s="1">
        <v>2</v>
      </c>
      <c r="F877" s="1">
        <v>30</v>
      </c>
      <c r="G877" s="14">
        <v>1</v>
      </c>
      <c r="H877" s="4">
        <v>4743</v>
      </c>
      <c r="I877" s="1">
        <v>4743</v>
      </c>
      <c r="J877" s="30">
        <v>0</v>
      </c>
      <c r="K877" s="67">
        <v>4.44406010210514E-2</v>
      </c>
      <c r="L877" s="26"/>
    </row>
    <row r="878" spans="2:12" x14ac:dyDescent="0.35">
      <c r="B878" s="71">
        <v>877</v>
      </c>
      <c r="C878" s="24" t="s">
        <v>894</v>
      </c>
      <c r="D878" s="1">
        <v>200</v>
      </c>
      <c r="E878" s="1">
        <v>2</v>
      </c>
      <c r="F878" s="1">
        <v>30</v>
      </c>
      <c r="G878" s="14">
        <v>1</v>
      </c>
      <c r="H878" s="4">
        <v>4630</v>
      </c>
      <c r="I878" s="1">
        <v>4630</v>
      </c>
      <c r="J878" s="30">
        <v>0</v>
      </c>
      <c r="K878" s="67">
        <v>1.6697974875569298E-2</v>
      </c>
      <c r="L878" s="26"/>
    </row>
    <row r="879" spans="2:12" x14ac:dyDescent="0.35">
      <c r="B879" s="71">
        <v>878</v>
      </c>
      <c r="C879" s="24" t="s">
        <v>895</v>
      </c>
      <c r="D879" s="1">
        <v>200</v>
      </c>
      <c r="E879" s="1">
        <v>2</v>
      </c>
      <c r="F879" s="1">
        <v>30</v>
      </c>
      <c r="G879" s="14">
        <v>1</v>
      </c>
      <c r="H879" s="4">
        <v>4547</v>
      </c>
      <c r="I879" s="1">
        <v>4547</v>
      </c>
      <c r="J879" s="30">
        <v>0</v>
      </c>
      <c r="K879" s="67">
        <v>3.5178961232304497E-2</v>
      </c>
      <c r="L879" s="26"/>
    </row>
    <row r="880" spans="2:12" x14ac:dyDescent="0.35">
      <c r="B880" s="71">
        <v>879</v>
      </c>
      <c r="C880" s="24" t="s">
        <v>896</v>
      </c>
      <c r="D880" s="1">
        <v>200</v>
      </c>
      <c r="E880" s="1">
        <v>2</v>
      </c>
      <c r="F880" s="1">
        <v>30</v>
      </c>
      <c r="G880" s="14">
        <v>1</v>
      </c>
      <c r="H880" s="4">
        <v>4395</v>
      </c>
      <c r="I880" s="1">
        <v>4395</v>
      </c>
      <c r="J880" s="30">
        <v>0</v>
      </c>
      <c r="K880" s="67">
        <v>5.3466379642486503E-2</v>
      </c>
      <c r="L880" s="26"/>
    </row>
    <row r="881" spans="2:12" x14ac:dyDescent="0.35">
      <c r="B881" s="71">
        <v>880</v>
      </c>
      <c r="C881" s="24" t="s">
        <v>897</v>
      </c>
      <c r="D881" s="1">
        <v>200</v>
      </c>
      <c r="E881" s="1">
        <v>2</v>
      </c>
      <c r="F881" s="1">
        <v>30</v>
      </c>
      <c r="G881" s="14">
        <v>1</v>
      </c>
      <c r="H881" s="4">
        <v>4605</v>
      </c>
      <c r="I881" s="1">
        <v>4605</v>
      </c>
      <c r="J881" s="30">
        <v>0</v>
      </c>
      <c r="K881" s="67">
        <v>2.4329163134098001E-2</v>
      </c>
      <c r="L881" s="26"/>
    </row>
    <row r="882" spans="2:12" x14ac:dyDescent="0.35">
      <c r="B882" s="71">
        <v>881</v>
      </c>
      <c r="C882" s="24" t="s">
        <v>898</v>
      </c>
      <c r="D882" s="1">
        <v>200</v>
      </c>
      <c r="E882" s="1">
        <v>2</v>
      </c>
      <c r="F882" s="1">
        <v>30</v>
      </c>
      <c r="G882" s="14">
        <v>2</v>
      </c>
      <c r="H882" s="4">
        <v>5302</v>
      </c>
      <c r="I882" s="1">
        <v>5302</v>
      </c>
      <c r="J882" s="30">
        <v>0</v>
      </c>
      <c r="K882" s="67">
        <v>1.9068179652094799E-2</v>
      </c>
      <c r="L882" s="26"/>
    </row>
    <row r="883" spans="2:12" x14ac:dyDescent="0.35">
      <c r="B883" s="71">
        <v>882</v>
      </c>
      <c r="C883" s="24" t="s">
        <v>899</v>
      </c>
      <c r="D883" s="1">
        <v>200</v>
      </c>
      <c r="E883" s="1">
        <v>2</v>
      </c>
      <c r="F883" s="1">
        <v>30</v>
      </c>
      <c r="G883" s="14">
        <v>2</v>
      </c>
      <c r="H883" s="4">
        <v>5128</v>
      </c>
      <c r="I883" s="1">
        <v>5128</v>
      </c>
      <c r="J883" s="30">
        <v>0</v>
      </c>
      <c r="K883" s="67">
        <v>3.6950191482901497E-2</v>
      </c>
      <c r="L883" s="26"/>
    </row>
    <row r="884" spans="2:12" x14ac:dyDescent="0.35">
      <c r="B884" s="71">
        <v>883</v>
      </c>
      <c r="C884" s="24" t="s">
        <v>900</v>
      </c>
      <c r="D884" s="1">
        <v>200</v>
      </c>
      <c r="E884" s="1">
        <v>2</v>
      </c>
      <c r="F884" s="1">
        <v>30</v>
      </c>
      <c r="G884" s="14">
        <v>2</v>
      </c>
      <c r="H884" s="4">
        <v>5026</v>
      </c>
      <c r="I884" s="1">
        <v>5026</v>
      </c>
      <c r="J884" s="30">
        <v>0</v>
      </c>
      <c r="K884" s="67">
        <v>1.8712442368268901E-2</v>
      </c>
      <c r="L884" s="26"/>
    </row>
    <row r="885" spans="2:12" x14ac:dyDescent="0.35">
      <c r="B885" s="71">
        <v>884</v>
      </c>
      <c r="C885" s="24" t="s">
        <v>901</v>
      </c>
      <c r="D885" s="1">
        <v>200</v>
      </c>
      <c r="E885" s="1">
        <v>2</v>
      </c>
      <c r="F885" s="1">
        <v>30</v>
      </c>
      <c r="G885" s="14">
        <v>2</v>
      </c>
      <c r="H885" s="4">
        <v>5635</v>
      </c>
      <c r="I885" s="1">
        <v>5635</v>
      </c>
      <c r="J885" s="30">
        <v>0</v>
      </c>
      <c r="K885" s="67">
        <v>1.35487858206033E-2</v>
      </c>
      <c r="L885" s="26"/>
    </row>
    <row r="886" spans="2:12" x14ac:dyDescent="0.35">
      <c r="B886" s="71">
        <v>885</v>
      </c>
      <c r="C886" s="24" t="s">
        <v>902</v>
      </c>
      <c r="D886" s="1">
        <v>200</v>
      </c>
      <c r="E886" s="1">
        <v>2</v>
      </c>
      <c r="F886" s="1">
        <v>30</v>
      </c>
      <c r="G886" s="14">
        <v>2</v>
      </c>
      <c r="H886" s="4">
        <v>5211</v>
      </c>
      <c r="I886" s="1">
        <v>5211</v>
      </c>
      <c r="J886" s="30">
        <v>0</v>
      </c>
      <c r="K886" s="67">
        <v>1.8904777243733399E-2</v>
      </c>
      <c r="L886" s="26"/>
    </row>
    <row r="887" spans="2:12" x14ac:dyDescent="0.35">
      <c r="B887" s="71">
        <v>886</v>
      </c>
      <c r="C887" s="24" t="s">
        <v>903</v>
      </c>
      <c r="D887" s="1">
        <v>200</v>
      </c>
      <c r="E887" s="1">
        <v>2</v>
      </c>
      <c r="F887" s="1">
        <v>30</v>
      </c>
      <c r="G887" s="14">
        <v>2</v>
      </c>
      <c r="H887" s="4">
        <v>5523</v>
      </c>
      <c r="I887" s="1">
        <v>5523</v>
      </c>
      <c r="J887" s="30">
        <v>0</v>
      </c>
      <c r="K887" s="67">
        <v>5.0300927832722601E-2</v>
      </c>
      <c r="L887" s="26"/>
    </row>
    <row r="888" spans="2:12" x14ac:dyDescent="0.35">
      <c r="B888" s="71">
        <v>887</v>
      </c>
      <c r="C888" s="24" t="s">
        <v>904</v>
      </c>
      <c r="D888" s="1">
        <v>200</v>
      </c>
      <c r="E888" s="1">
        <v>2</v>
      </c>
      <c r="F888" s="1">
        <v>30</v>
      </c>
      <c r="G888" s="14">
        <v>2</v>
      </c>
      <c r="H888" s="4">
        <v>5470</v>
      </c>
      <c r="I888" s="1">
        <v>5470</v>
      </c>
      <c r="J888" s="30">
        <v>0</v>
      </c>
      <c r="K888" s="67">
        <v>1.48992259055376E-2</v>
      </c>
      <c r="L888" s="26"/>
    </row>
    <row r="889" spans="2:12" x14ac:dyDescent="0.35">
      <c r="B889" s="71">
        <v>888</v>
      </c>
      <c r="C889" s="24" t="s">
        <v>905</v>
      </c>
      <c r="D889" s="1">
        <v>200</v>
      </c>
      <c r="E889" s="1">
        <v>2</v>
      </c>
      <c r="F889" s="1">
        <v>30</v>
      </c>
      <c r="G889" s="14">
        <v>2</v>
      </c>
      <c r="H889" s="4">
        <v>5297</v>
      </c>
      <c r="I889" s="1">
        <v>5297</v>
      </c>
      <c r="J889" s="30">
        <v>0</v>
      </c>
      <c r="K889" s="67">
        <v>3.7535602226853301E-2</v>
      </c>
      <c r="L889" s="26"/>
    </row>
    <row r="890" spans="2:12" x14ac:dyDescent="0.35">
      <c r="B890" s="71">
        <v>889</v>
      </c>
      <c r="C890" s="24" t="s">
        <v>906</v>
      </c>
      <c r="D890" s="1">
        <v>200</v>
      </c>
      <c r="E890" s="1">
        <v>2</v>
      </c>
      <c r="F890" s="1">
        <v>30</v>
      </c>
      <c r="G890" s="14">
        <v>2</v>
      </c>
      <c r="H890" s="4">
        <v>5055</v>
      </c>
      <c r="I890" s="1">
        <v>5055</v>
      </c>
      <c r="J890" s="30">
        <v>0</v>
      </c>
      <c r="K890" s="67">
        <v>2.1499628201127E-2</v>
      </c>
      <c r="L890" s="26"/>
    </row>
    <row r="891" spans="2:12" x14ac:dyDescent="0.35">
      <c r="B891" s="71">
        <v>890</v>
      </c>
      <c r="C891" s="24" t="s">
        <v>907</v>
      </c>
      <c r="D891" s="1">
        <v>200</v>
      </c>
      <c r="E891" s="1">
        <v>2</v>
      </c>
      <c r="F891" s="1">
        <v>30</v>
      </c>
      <c r="G891" s="14">
        <v>2</v>
      </c>
      <c r="H891" s="4">
        <v>5325</v>
      </c>
      <c r="I891" s="1">
        <v>5325</v>
      </c>
      <c r="J891" s="30">
        <v>0</v>
      </c>
      <c r="K891" s="67">
        <v>2.0418867468833899E-2</v>
      </c>
      <c r="L891" s="26"/>
    </row>
    <row r="892" spans="2:12" x14ac:dyDescent="0.35">
      <c r="B892" s="71">
        <v>891</v>
      </c>
      <c r="C892" s="24" t="s">
        <v>908</v>
      </c>
      <c r="D892" s="1">
        <v>200</v>
      </c>
      <c r="E892" s="1">
        <v>2</v>
      </c>
      <c r="F892" s="1">
        <v>30</v>
      </c>
      <c r="G892" s="14">
        <v>4</v>
      </c>
      <c r="H892" s="4">
        <v>6442</v>
      </c>
      <c r="I892" s="1">
        <v>6442</v>
      </c>
      <c r="J892" s="30">
        <v>0</v>
      </c>
      <c r="K892" s="67">
        <v>3.2364625483751297E-2</v>
      </c>
      <c r="L892" s="26"/>
    </row>
    <row r="893" spans="2:12" x14ac:dyDescent="0.35">
      <c r="B893" s="71">
        <v>892</v>
      </c>
      <c r="C893" s="24" t="s">
        <v>909</v>
      </c>
      <c r="D893" s="1">
        <v>200</v>
      </c>
      <c r="E893" s="1">
        <v>2</v>
      </c>
      <c r="F893" s="1">
        <v>30</v>
      </c>
      <c r="G893" s="14">
        <v>4</v>
      </c>
      <c r="H893" s="4">
        <v>6538</v>
      </c>
      <c r="I893" s="1">
        <v>6538</v>
      </c>
      <c r="J893" s="30">
        <v>0</v>
      </c>
      <c r="K893" s="67">
        <v>3.4590138122439301E-2</v>
      </c>
      <c r="L893" s="26"/>
    </row>
    <row r="894" spans="2:12" x14ac:dyDescent="0.35">
      <c r="B894" s="71">
        <v>893</v>
      </c>
      <c r="C894" s="24" t="s">
        <v>910</v>
      </c>
      <c r="D894" s="1">
        <v>200</v>
      </c>
      <c r="E894" s="1">
        <v>2</v>
      </c>
      <c r="F894" s="1">
        <v>30</v>
      </c>
      <c r="G894" s="14">
        <v>4</v>
      </c>
      <c r="H894" s="4">
        <v>6406</v>
      </c>
      <c r="I894" s="1">
        <v>6406</v>
      </c>
      <c r="J894" s="30">
        <v>0</v>
      </c>
      <c r="K894" s="67">
        <v>3.1778519973158802E-2</v>
      </c>
      <c r="L894" s="26"/>
    </row>
    <row r="895" spans="2:12" x14ac:dyDescent="0.35">
      <c r="B895" s="71">
        <v>894</v>
      </c>
      <c r="C895" s="24" t="s">
        <v>911</v>
      </c>
      <c r="D895" s="1">
        <v>200</v>
      </c>
      <c r="E895" s="1">
        <v>2</v>
      </c>
      <c r="F895" s="1">
        <v>30</v>
      </c>
      <c r="G895" s="14">
        <v>4</v>
      </c>
      <c r="H895" s="4">
        <v>6655</v>
      </c>
      <c r="I895" s="1">
        <v>6655</v>
      </c>
      <c r="J895" s="30">
        <v>0</v>
      </c>
      <c r="K895" s="67">
        <v>3.66518404334783E-2</v>
      </c>
      <c r="L895" s="8"/>
    </row>
    <row r="896" spans="2:12" x14ac:dyDescent="0.35">
      <c r="B896" s="71">
        <v>895</v>
      </c>
      <c r="C896" s="24" t="s">
        <v>912</v>
      </c>
      <c r="D896" s="1">
        <v>200</v>
      </c>
      <c r="E896" s="1">
        <v>2</v>
      </c>
      <c r="F896" s="1">
        <v>30</v>
      </c>
      <c r="G896" s="14">
        <v>4</v>
      </c>
      <c r="H896" s="4">
        <v>6261</v>
      </c>
      <c r="I896" s="1">
        <v>6261</v>
      </c>
      <c r="J896" s="30">
        <v>0</v>
      </c>
      <c r="K896" s="67">
        <v>2.4693824350833799E-2</v>
      </c>
      <c r="L896" s="8"/>
    </row>
    <row r="897" spans="2:15" ht="15" thickBot="1" x14ac:dyDescent="0.4">
      <c r="B897" s="71">
        <v>896</v>
      </c>
      <c r="C897" s="24" t="s">
        <v>913</v>
      </c>
      <c r="D897" s="1">
        <v>200</v>
      </c>
      <c r="E897" s="1">
        <v>2</v>
      </c>
      <c r="F897" s="1">
        <v>30</v>
      </c>
      <c r="G897" s="14">
        <v>4</v>
      </c>
      <c r="H897" s="4">
        <v>6783</v>
      </c>
      <c r="I897" s="1">
        <v>6783</v>
      </c>
      <c r="J897" s="30">
        <v>0</v>
      </c>
      <c r="K897" s="67">
        <v>2.2171322256326599E-2</v>
      </c>
      <c r="L897" s="8"/>
    </row>
    <row r="898" spans="2:15" ht="16" thickBot="1" x14ac:dyDescent="0.4">
      <c r="B898" s="71">
        <v>897</v>
      </c>
      <c r="C898" s="24" t="s">
        <v>914</v>
      </c>
      <c r="D898" s="1">
        <v>200</v>
      </c>
      <c r="E898" s="1">
        <v>2</v>
      </c>
      <c r="F898" s="1">
        <v>30</v>
      </c>
      <c r="G898" s="14">
        <v>4</v>
      </c>
      <c r="H898" s="4">
        <v>6490</v>
      </c>
      <c r="I898" s="1">
        <v>6490</v>
      </c>
      <c r="J898" s="30">
        <v>0</v>
      </c>
      <c r="K898" s="67">
        <v>2.8871454298496201E-2</v>
      </c>
      <c r="L898" s="8"/>
      <c r="M898" s="17" t="s">
        <v>191</v>
      </c>
      <c r="N898" s="18" t="s">
        <v>192</v>
      </c>
      <c r="O898" s="20" t="s">
        <v>193</v>
      </c>
    </row>
    <row r="899" spans="2:15" ht="19" thickBot="1" x14ac:dyDescent="0.5">
      <c r="B899" s="71">
        <v>898</v>
      </c>
      <c r="C899" s="24" t="s">
        <v>915</v>
      </c>
      <c r="D899" s="1">
        <v>200</v>
      </c>
      <c r="E899" s="1">
        <v>2</v>
      </c>
      <c r="F899" s="1">
        <v>30</v>
      </c>
      <c r="G899" s="14">
        <v>4</v>
      </c>
      <c r="H899" s="4">
        <v>6317</v>
      </c>
      <c r="I899" s="1">
        <v>6317</v>
      </c>
      <c r="J899" s="30">
        <v>0</v>
      </c>
      <c r="K899" s="67">
        <v>4.0342766791582101E-2</v>
      </c>
      <c r="L899" s="8"/>
      <c r="M899" s="7">
        <f>COUNTIF(J812:J901,"=0")</f>
        <v>90</v>
      </c>
      <c r="N899" s="29">
        <f>AVERAGE(J812:J901)</f>
        <v>0</v>
      </c>
      <c r="O899" s="111">
        <f>AVERAGE(K812:K901)</f>
        <v>2.7940936903986646E-2</v>
      </c>
    </row>
    <row r="900" spans="2:15" ht="19" thickBot="1" x14ac:dyDescent="0.5">
      <c r="B900" s="71">
        <v>899</v>
      </c>
      <c r="C900" s="24" t="s">
        <v>916</v>
      </c>
      <c r="D900" s="1">
        <v>200</v>
      </c>
      <c r="E900" s="1">
        <v>2</v>
      </c>
      <c r="F900" s="1">
        <v>30</v>
      </c>
      <c r="G900" s="14">
        <v>4</v>
      </c>
      <c r="H900" s="4">
        <v>6375</v>
      </c>
      <c r="I900" s="1">
        <v>6375</v>
      </c>
      <c r="J900" s="30">
        <v>0</v>
      </c>
      <c r="K900" s="67">
        <v>3.88539675623178E-2</v>
      </c>
      <c r="L900" s="8"/>
      <c r="M900" s="7"/>
      <c r="N900" s="29" t="e">
        <f>AVERAGEIF(J812:J901,"&gt;0")</f>
        <v>#DIV/0!</v>
      </c>
      <c r="O900" s="112">
        <f>AVERAGEIF(J812:J901,"=0",K812:K901)</f>
        <v>2.7940936903986646E-2</v>
      </c>
    </row>
    <row r="901" spans="2:15" ht="19" thickBot="1" x14ac:dyDescent="0.5">
      <c r="B901" s="71">
        <v>900</v>
      </c>
      <c r="C901" s="24" t="s">
        <v>917</v>
      </c>
      <c r="D901" s="15">
        <v>200</v>
      </c>
      <c r="E901" s="15">
        <v>2</v>
      </c>
      <c r="F901" s="15">
        <v>30</v>
      </c>
      <c r="G901" s="16">
        <v>4</v>
      </c>
      <c r="H901" s="6">
        <v>6675</v>
      </c>
      <c r="I901" s="15">
        <v>6675</v>
      </c>
      <c r="J901" s="57">
        <v>0</v>
      </c>
      <c r="K901" s="68">
        <v>2.3607552051544099E-2</v>
      </c>
      <c r="L901" s="8"/>
      <c r="M901" s="92" t="s">
        <v>197</v>
      </c>
      <c r="N901" s="93">
        <f>MAX(J812:J901)</f>
        <v>0</v>
      </c>
      <c r="O901" s="113"/>
    </row>
    <row r="902" spans="2:15" x14ac:dyDescent="0.35">
      <c r="B902" s="71">
        <v>901</v>
      </c>
      <c r="C902" s="23" t="s">
        <v>918</v>
      </c>
      <c r="D902" s="12">
        <v>200</v>
      </c>
      <c r="E902" s="12">
        <v>5</v>
      </c>
      <c r="F902" s="12">
        <v>10</v>
      </c>
      <c r="G902" s="13">
        <v>1</v>
      </c>
      <c r="H902" s="5">
        <v>769</v>
      </c>
      <c r="I902" s="12">
        <v>769</v>
      </c>
      <c r="J902" s="58">
        <v>0</v>
      </c>
      <c r="K902" s="66">
        <v>0.71705943904817104</v>
      </c>
      <c r="L902" s="8"/>
    </row>
    <row r="903" spans="2:15" x14ac:dyDescent="0.35">
      <c r="B903" s="71">
        <v>902</v>
      </c>
      <c r="C903" s="24" t="s">
        <v>919</v>
      </c>
      <c r="D903" s="1">
        <v>200</v>
      </c>
      <c r="E903" s="1">
        <v>5</v>
      </c>
      <c r="F903" s="1">
        <v>10</v>
      </c>
      <c r="G903" s="14">
        <v>1</v>
      </c>
      <c r="H903" s="4">
        <v>760</v>
      </c>
      <c r="I903" s="1">
        <v>760</v>
      </c>
      <c r="J903" s="30">
        <v>0</v>
      </c>
      <c r="K903" s="67">
        <v>0.394911028444767</v>
      </c>
      <c r="L903" s="8"/>
    </row>
    <row r="904" spans="2:15" x14ac:dyDescent="0.35">
      <c r="B904" s="71">
        <v>903</v>
      </c>
      <c r="C904" s="24" t="s">
        <v>920</v>
      </c>
      <c r="D904" s="1">
        <v>200</v>
      </c>
      <c r="E904" s="1">
        <v>5</v>
      </c>
      <c r="F904" s="1">
        <v>10</v>
      </c>
      <c r="G904" s="14">
        <v>1</v>
      </c>
      <c r="H904" s="4">
        <v>760</v>
      </c>
      <c r="I904" s="1">
        <v>760</v>
      </c>
      <c r="J904" s="30">
        <v>0</v>
      </c>
      <c r="K904" s="67">
        <v>0.21472973935306</v>
      </c>
      <c r="L904" s="8"/>
    </row>
    <row r="905" spans="2:15" x14ac:dyDescent="0.35">
      <c r="B905" s="71">
        <v>904</v>
      </c>
      <c r="C905" s="24" t="s">
        <v>921</v>
      </c>
      <c r="D905" s="1">
        <v>200</v>
      </c>
      <c r="E905" s="1">
        <v>5</v>
      </c>
      <c r="F905" s="1">
        <v>10</v>
      </c>
      <c r="G905" s="14">
        <v>1</v>
      </c>
      <c r="H905" s="4">
        <v>742</v>
      </c>
      <c r="I905" s="1">
        <v>742</v>
      </c>
      <c r="J905" s="30">
        <v>0</v>
      </c>
      <c r="K905" s="67">
        <v>0.28716402500867799</v>
      </c>
      <c r="L905" s="8"/>
    </row>
    <row r="906" spans="2:15" x14ac:dyDescent="0.35">
      <c r="B906" s="71">
        <v>905</v>
      </c>
      <c r="C906" s="24" t="s">
        <v>922</v>
      </c>
      <c r="D906" s="1">
        <v>200</v>
      </c>
      <c r="E906" s="1">
        <v>5</v>
      </c>
      <c r="F906" s="1">
        <v>10</v>
      </c>
      <c r="G906" s="14">
        <v>1</v>
      </c>
      <c r="H906" s="4">
        <v>769</v>
      </c>
      <c r="I906" s="1">
        <v>769</v>
      </c>
      <c r="J906" s="30">
        <v>0</v>
      </c>
      <c r="K906" s="67">
        <v>0.30963213928043798</v>
      </c>
      <c r="L906" s="8"/>
    </row>
    <row r="907" spans="2:15" x14ac:dyDescent="0.35">
      <c r="B907" s="71">
        <v>906</v>
      </c>
      <c r="C907" s="24" t="s">
        <v>923</v>
      </c>
      <c r="D907" s="1">
        <v>200</v>
      </c>
      <c r="E907" s="1">
        <v>5</v>
      </c>
      <c r="F907" s="1">
        <v>10</v>
      </c>
      <c r="G907" s="14">
        <v>1</v>
      </c>
      <c r="H907" s="4">
        <v>739</v>
      </c>
      <c r="I907" s="1">
        <v>739</v>
      </c>
      <c r="J907" s="30">
        <v>0</v>
      </c>
      <c r="K907" s="67">
        <v>0.76473782584071104</v>
      </c>
      <c r="L907" s="8"/>
    </row>
    <row r="908" spans="2:15" x14ac:dyDescent="0.35">
      <c r="B908" s="71">
        <v>907</v>
      </c>
      <c r="C908" s="24" t="s">
        <v>924</v>
      </c>
      <c r="D908" s="1">
        <v>200</v>
      </c>
      <c r="E908" s="1">
        <v>5</v>
      </c>
      <c r="F908" s="1">
        <v>10</v>
      </c>
      <c r="G908" s="14">
        <v>1</v>
      </c>
      <c r="H908" s="4">
        <v>767</v>
      </c>
      <c r="I908" s="1">
        <v>767</v>
      </c>
      <c r="J908" s="30">
        <v>0</v>
      </c>
      <c r="K908" s="67">
        <v>0.24176716990768901</v>
      </c>
      <c r="L908" s="8"/>
    </row>
    <row r="909" spans="2:15" x14ac:dyDescent="0.35">
      <c r="B909" s="71">
        <v>908</v>
      </c>
      <c r="C909" s="24" t="s">
        <v>925</v>
      </c>
      <c r="D909" s="1">
        <v>200</v>
      </c>
      <c r="E909" s="1">
        <v>5</v>
      </c>
      <c r="F909" s="1">
        <v>10</v>
      </c>
      <c r="G909" s="14">
        <v>1</v>
      </c>
      <c r="H909" s="4">
        <v>736</v>
      </c>
      <c r="I909" s="1">
        <v>736</v>
      </c>
      <c r="J909" s="30">
        <v>0</v>
      </c>
      <c r="K909" s="67">
        <v>0.23355486989021301</v>
      </c>
      <c r="L909" s="8"/>
    </row>
    <row r="910" spans="2:15" x14ac:dyDescent="0.35">
      <c r="B910" s="71">
        <v>909</v>
      </c>
      <c r="C910" s="24" t="s">
        <v>926</v>
      </c>
      <c r="D910" s="1">
        <v>200</v>
      </c>
      <c r="E910" s="1">
        <v>5</v>
      </c>
      <c r="F910" s="1">
        <v>10</v>
      </c>
      <c r="G910" s="14">
        <v>1</v>
      </c>
      <c r="H910" s="4">
        <v>747</v>
      </c>
      <c r="I910" s="1">
        <v>747</v>
      </c>
      <c r="J910" s="30">
        <v>0</v>
      </c>
      <c r="K910" s="67">
        <v>0.32841201312839902</v>
      </c>
      <c r="L910" s="8"/>
    </row>
    <row r="911" spans="2:15" x14ac:dyDescent="0.35">
      <c r="B911" s="71">
        <v>910</v>
      </c>
      <c r="C911" s="24" t="s">
        <v>927</v>
      </c>
      <c r="D911" s="1">
        <v>200</v>
      </c>
      <c r="E911" s="1">
        <v>5</v>
      </c>
      <c r="F911" s="1">
        <v>10</v>
      </c>
      <c r="G911" s="14">
        <v>1</v>
      </c>
      <c r="H911" s="4">
        <v>797</v>
      </c>
      <c r="I911" s="1">
        <v>797</v>
      </c>
      <c r="J911" s="30">
        <v>0</v>
      </c>
      <c r="K911" s="67">
        <v>0.23243199288845001</v>
      </c>
      <c r="L911" s="8"/>
    </row>
    <row r="912" spans="2:15" x14ac:dyDescent="0.35">
      <c r="B912" s="71">
        <v>911</v>
      </c>
      <c r="C912" s="24" t="s">
        <v>928</v>
      </c>
      <c r="D912" s="1">
        <v>200</v>
      </c>
      <c r="E912" s="1">
        <v>5</v>
      </c>
      <c r="F912" s="1">
        <v>10</v>
      </c>
      <c r="G912" s="14">
        <v>2</v>
      </c>
      <c r="H912" s="4">
        <v>1069</v>
      </c>
      <c r="I912" s="1">
        <v>1069</v>
      </c>
      <c r="J912" s="30">
        <v>0</v>
      </c>
      <c r="K912" s="67">
        <v>0.13553371466696201</v>
      </c>
      <c r="L912" s="8"/>
    </row>
    <row r="913" spans="2:12" x14ac:dyDescent="0.35">
      <c r="B913" s="71">
        <v>912</v>
      </c>
      <c r="C913" s="24" t="s">
        <v>929</v>
      </c>
      <c r="D913" s="1">
        <v>200</v>
      </c>
      <c r="E913" s="1">
        <v>5</v>
      </c>
      <c r="F913" s="1">
        <v>10</v>
      </c>
      <c r="G913" s="14">
        <v>2</v>
      </c>
      <c r="H913" s="4">
        <v>1036</v>
      </c>
      <c r="I913" s="1">
        <v>1036</v>
      </c>
      <c r="J913" s="30">
        <v>0</v>
      </c>
      <c r="K913" s="67">
        <v>0.27486159652471498</v>
      </c>
      <c r="L913" s="8"/>
    </row>
    <row r="914" spans="2:12" x14ac:dyDescent="0.35">
      <c r="B914" s="71">
        <v>913</v>
      </c>
      <c r="C914" s="24" t="s">
        <v>930</v>
      </c>
      <c r="D914" s="1">
        <v>200</v>
      </c>
      <c r="E914" s="1">
        <v>5</v>
      </c>
      <c r="F914" s="1">
        <v>10</v>
      </c>
      <c r="G914" s="14">
        <v>2</v>
      </c>
      <c r="H914" s="4">
        <v>1072</v>
      </c>
      <c r="I914" s="1">
        <v>1072</v>
      </c>
      <c r="J914" s="30">
        <v>0</v>
      </c>
      <c r="K914" s="67">
        <v>0.215029316022992</v>
      </c>
      <c r="L914" s="8"/>
    </row>
    <row r="915" spans="2:12" x14ac:dyDescent="0.35">
      <c r="B915" s="71">
        <v>914</v>
      </c>
      <c r="C915" s="24" t="s">
        <v>931</v>
      </c>
      <c r="D915" s="1">
        <v>200</v>
      </c>
      <c r="E915" s="1">
        <v>5</v>
      </c>
      <c r="F915" s="1">
        <v>10</v>
      </c>
      <c r="G915" s="14">
        <v>2</v>
      </c>
      <c r="H915" s="4">
        <v>1078</v>
      </c>
      <c r="I915" s="1">
        <v>1078</v>
      </c>
      <c r="J915" s="30">
        <v>0</v>
      </c>
      <c r="K915" s="67">
        <v>0.37668222747743102</v>
      </c>
      <c r="L915" s="8"/>
    </row>
    <row r="916" spans="2:12" x14ac:dyDescent="0.35">
      <c r="B916" s="71">
        <v>915</v>
      </c>
      <c r="C916" s="24" t="s">
        <v>932</v>
      </c>
      <c r="D916" s="1">
        <v>200</v>
      </c>
      <c r="E916" s="1">
        <v>5</v>
      </c>
      <c r="F916" s="1">
        <v>10</v>
      </c>
      <c r="G916" s="14">
        <v>2</v>
      </c>
      <c r="H916" s="4">
        <v>1057</v>
      </c>
      <c r="I916" s="1">
        <v>1057</v>
      </c>
      <c r="J916" s="30">
        <v>0</v>
      </c>
      <c r="K916" s="67">
        <v>0.199771674349904</v>
      </c>
      <c r="L916" s="8"/>
    </row>
    <row r="917" spans="2:12" x14ac:dyDescent="0.35">
      <c r="B917" s="71">
        <v>916</v>
      </c>
      <c r="C917" s="24" t="s">
        <v>933</v>
      </c>
      <c r="D917" s="1">
        <v>200</v>
      </c>
      <c r="E917" s="1">
        <v>5</v>
      </c>
      <c r="F917" s="1">
        <v>10</v>
      </c>
      <c r="G917" s="14">
        <v>2</v>
      </c>
      <c r="H917" s="4">
        <v>1063</v>
      </c>
      <c r="I917" s="1">
        <v>1063</v>
      </c>
      <c r="J917" s="30">
        <v>0</v>
      </c>
      <c r="K917" s="67">
        <v>0.12990102916955901</v>
      </c>
      <c r="L917" s="8"/>
    </row>
    <row r="918" spans="2:12" x14ac:dyDescent="0.35">
      <c r="B918" s="71">
        <v>917</v>
      </c>
      <c r="C918" s="24" t="s">
        <v>934</v>
      </c>
      <c r="D918" s="1">
        <v>200</v>
      </c>
      <c r="E918" s="1">
        <v>5</v>
      </c>
      <c r="F918" s="1">
        <v>10</v>
      </c>
      <c r="G918" s="14">
        <v>2</v>
      </c>
      <c r="H918" s="4">
        <v>1067</v>
      </c>
      <c r="I918" s="1">
        <v>1067</v>
      </c>
      <c r="J918" s="30">
        <v>0</v>
      </c>
      <c r="K918" s="67">
        <v>0.17687899991869899</v>
      </c>
      <c r="L918" s="8"/>
    </row>
    <row r="919" spans="2:12" x14ac:dyDescent="0.35">
      <c r="B919" s="71">
        <v>918</v>
      </c>
      <c r="C919" s="24" t="s">
        <v>935</v>
      </c>
      <c r="D919" s="1">
        <v>200</v>
      </c>
      <c r="E919" s="1">
        <v>5</v>
      </c>
      <c r="F919" s="1">
        <v>10</v>
      </c>
      <c r="G919" s="14">
        <v>2</v>
      </c>
      <c r="H919" s="4">
        <v>1072</v>
      </c>
      <c r="I919" s="1">
        <v>1072</v>
      </c>
      <c r="J919" s="30">
        <v>0</v>
      </c>
      <c r="K919" s="67">
        <v>0.46001373790204497</v>
      </c>
      <c r="L919" s="8"/>
    </row>
    <row r="920" spans="2:12" x14ac:dyDescent="0.35">
      <c r="B920" s="71">
        <v>919</v>
      </c>
      <c r="C920" s="24" t="s">
        <v>936</v>
      </c>
      <c r="D920" s="1">
        <v>200</v>
      </c>
      <c r="E920" s="1">
        <v>5</v>
      </c>
      <c r="F920" s="1">
        <v>10</v>
      </c>
      <c r="G920" s="14">
        <v>2</v>
      </c>
      <c r="H920" s="4">
        <v>1035</v>
      </c>
      <c r="I920" s="1">
        <v>1035</v>
      </c>
      <c r="J920" s="30">
        <v>0</v>
      </c>
      <c r="K920" s="67">
        <v>0.20767351612448601</v>
      </c>
      <c r="L920" s="8"/>
    </row>
    <row r="921" spans="2:12" x14ac:dyDescent="0.35">
      <c r="B921" s="71">
        <v>920</v>
      </c>
      <c r="C921" s="24" t="s">
        <v>937</v>
      </c>
      <c r="D921" s="1">
        <v>200</v>
      </c>
      <c r="E921" s="1">
        <v>5</v>
      </c>
      <c r="F921" s="1">
        <v>10</v>
      </c>
      <c r="G921" s="14">
        <v>2</v>
      </c>
      <c r="H921" s="4">
        <v>1097</v>
      </c>
      <c r="I921" s="1">
        <v>1097</v>
      </c>
      <c r="J921" s="30">
        <v>0</v>
      </c>
      <c r="K921" s="67">
        <v>0.24334387853741599</v>
      </c>
      <c r="L921" s="8"/>
    </row>
    <row r="922" spans="2:12" x14ac:dyDescent="0.35">
      <c r="B922" s="71">
        <v>921</v>
      </c>
      <c r="C922" s="24" t="s">
        <v>938</v>
      </c>
      <c r="D922" s="1">
        <v>200</v>
      </c>
      <c r="E922" s="1">
        <v>5</v>
      </c>
      <c r="F922" s="1">
        <v>10</v>
      </c>
      <c r="G922" s="14">
        <v>4</v>
      </c>
      <c r="H922" s="4">
        <v>1645</v>
      </c>
      <c r="I922" s="1">
        <v>1645</v>
      </c>
      <c r="J922" s="30">
        <v>0</v>
      </c>
      <c r="K922" s="67">
        <v>0.12647172436118101</v>
      </c>
      <c r="L922" s="8"/>
    </row>
    <row r="923" spans="2:12" x14ac:dyDescent="0.35">
      <c r="B923" s="71">
        <v>922</v>
      </c>
      <c r="C923" s="24" t="s">
        <v>939</v>
      </c>
      <c r="D923" s="1">
        <v>200</v>
      </c>
      <c r="E923" s="1">
        <v>5</v>
      </c>
      <c r="F923" s="1">
        <v>10</v>
      </c>
      <c r="G923" s="14">
        <v>4</v>
      </c>
      <c r="H923" s="4">
        <v>1540</v>
      </c>
      <c r="I923" s="1">
        <v>1540</v>
      </c>
      <c r="J923" s="30">
        <v>0</v>
      </c>
      <c r="K923" s="67">
        <v>0.26944272033870198</v>
      </c>
      <c r="L923" s="8"/>
    </row>
    <row r="924" spans="2:12" x14ac:dyDescent="0.35">
      <c r="B924" s="71">
        <v>923</v>
      </c>
      <c r="C924" s="24" t="s">
        <v>940</v>
      </c>
      <c r="D924" s="1">
        <v>200</v>
      </c>
      <c r="E924" s="1">
        <v>5</v>
      </c>
      <c r="F924" s="1">
        <v>10</v>
      </c>
      <c r="G924" s="14">
        <v>4</v>
      </c>
      <c r="H924" s="4">
        <v>1612</v>
      </c>
      <c r="I924" s="1">
        <v>1612</v>
      </c>
      <c r="J924" s="30">
        <v>0</v>
      </c>
      <c r="K924" s="67">
        <v>0.28434168361127299</v>
      </c>
      <c r="L924" s="8"/>
    </row>
    <row r="925" spans="2:12" x14ac:dyDescent="0.35">
      <c r="B925" s="71">
        <v>924</v>
      </c>
      <c r="C925" s="24" t="s">
        <v>941</v>
      </c>
      <c r="D925" s="1">
        <v>200</v>
      </c>
      <c r="E925" s="1">
        <v>5</v>
      </c>
      <c r="F925" s="1">
        <v>10</v>
      </c>
      <c r="G925" s="14">
        <v>4</v>
      </c>
      <c r="H925" s="4">
        <v>1522</v>
      </c>
      <c r="I925" s="1">
        <v>1522</v>
      </c>
      <c r="J925" s="30">
        <v>0</v>
      </c>
      <c r="K925" s="67">
        <v>0.32536479644477301</v>
      </c>
      <c r="L925" s="8"/>
    </row>
    <row r="926" spans="2:12" x14ac:dyDescent="0.35">
      <c r="B926" s="71">
        <v>925</v>
      </c>
      <c r="C926" s="24" t="s">
        <v>942</v>
      </c>
      <c r="D926" s="1">
        <v>200</v>
      </c>
      <c r="E926" s="1">
        <v>5</v>
      </c>
      <c r="F926" s="1">
        <v>10</v>
      </c>
      <c r="G926" s="14">
        <v>4</v>
      </c>
      <c r="H926" s="4">
        <v>1489</v>
      </c>
      <c r="I926" s="1">
        <v>1489</v>
      </c>
      <c r="J926" s="30">
        <v>0</v>
      </c>
      <c r="K926" s="67">
        <v>0.28754410892724902</v>
      </c>
      <c r="L926" s="8"/>
    </row>
    <row r="927" spans="2:12" x14ac:dyDescent="0.35">
      <c r="B927" s="71">
        <v>926</v>
      </c>
      <c r="C927" s="24" t="s">
        <v>943</v>
      </c>
      <c r="D927" s="1">
        <v>200</v>
      </c>
      <c r="E927" s="1">
        <v>5</v>
      </c>
      <c r="F927" s="1">
        <v>10</v>
      </c>
      <c r="G927" s="14">
        <v>4</v>
      </c>
      <c r="H927" s="4">
        <v>1555</v>
      </c>
      <c r="I927" s="1">
        <v>1555</v>
      </c>
      <c r="J927" s="30">
        <v>0</v>
      </c>
      <c r="K927" s="67">
        <v>0.38275509886443598</v>
      </c>
      <c r="L927" s="8"/>
    </row>
    <row r="928" spans="2:12" x14ac:dyDescent="0.35">
      <c r="B928" s="71">
        <v>927</v>
      </c>
      <c r="C928" s="24" t="s">
        <v>944</v>
      </c>
      <c r="D928" s="1">
        <v>200</v>
      </c>
      <c r="E928" s="1">
        <v>5</v>
      </c>
      <c r="F928" s="1">
        <v>10</v>
      </c>
      <c r="G928" s="14">
        <v>4</v>
      </c>
      <c r="H928" s="4">
        <v>1571</v>
      </c>
      <c r="I928" s="1">
        <v>1571</v>
      </c>
      <c r="J928" s="30">
        <v>0</v>
      </c>
      <c r="K928" s="67">
        <v>0.15587305650114999</v>
      </c>
      <c r="L928" s="8"/>
    </row>
    <row r="929" spans="2:12" x14ac:dyDescent="0.35">
      <c r="B929" s="71">
        <v>928</v>
      </c>
      <c r="C929" s="24" t="s">
        <v>945</v>
      </c>
      <c r="D929" s="1">
        <v>200</v>
      </c>
      <c r="E929" s="1">
        <v>5</v>
      </c>
      <c r="F929" s="1">
        <v>10</v>
      </c>
      <c r="G929" s="14">
        <v>4</v>
      </c>
      <c r="H929" s="4">
        <v>1576</v>
      </c>
      <c r="I929" s="1">
        <v>1576</v>
      </c>
      <c r="J929" s="30">
        <v>0</v>
      </c>
      <c r="K929" s="67">
        <v>0.36064690910279701</v>
      </c>
      <c r="L929" s="8"/>
    </row>
    <row r="930" spans="2:12" x14ac:dyDescent="0.35">
      <c r="B930" s="71">
        <v>929</v>
      </c>
      <c r="C930" s="24" t="s">
        <v>946</v>
      </c>
      <c r="D930" s="1">
        <v>200</v>
      </c>
      <c r="E930" s="1">
        <v>5</v>
      </c>
      <c r="F930" s="1">
        <v>10</v>
      </c>
      <c r="G930" s="14">
        <v>4</v>
      </c>
      <c r="H930" s="4">
        <v>1551</v>
      </c>
      <c r="I930" s="1">
        <v>1551</v>
      </c>
      <c r="J930" s="30">
        <v>0</v>
      </c>
      <c r="K930" s="67">
        <v>0.130534388124942</v>
      </c>
      <c r="L930" s="8"/>
    </row>
    <row r="931" spans="2:12" x14ac:dyDescent="0.35">
      <c r="B931" s="71">
        <v>930</v>
      </c>
      <c r="C931" s="24" t="s">
        <v>947</v>
      </c>
      <c r="D931" s="1">
        <v>200</v>
      </c>
      <c r="E931" s="1">
        <v>5</v>
      </c>
      <c r="F931" s="1">
        <v>10</v>
      </c>
      <c r="G931" s="14">
        <v>4</v>
      </c>
      <c r="H931" s="4">
        <v>1589</v>
      </c>
      <c r="I931" s="1">
        <v>1589</v>
      </c>
      <c r="J931" s="30">
        <v>0</v>
      </c>
      <c r="K931" s="67">
        <v>0.32020443305373097</v>
      </c>
      <c r="L931" s="8"/>
    </row>
    <row r="932" spans="2:12" x14ac:dyDescent="0.35">
      <c r="B932" s="71">
        <v>931</v>
      </c>
      <c r="C932" s="24" t="s">
        <v>948</v>
      </c>
      <c r="D932" s="1">
        <v>200</v>
      </c>
      <c r="E932" s="1">
        <v>5</v>
      </c>
      <c r="F932" s="1">
        <v>20</v>
      </c>
      <c r="G932" s="14">
        <v>1</v>
      </c>
      <c r="H932" s="4">
        <v>1308</v>
      </c>
      <c r="I932" s="1">
        <v>1308</v>
      </c>
      <c r="J932" s="30">
        <v>0</v>
      </c>
      <c r="K932" s="67">
        <v>0.252059360966086</v>
      </c>
      <c r="L932" s="8"/>
    </row>
    <row r="933" spans="2:12" x14ac:dyDescent="0.35">
      <c r="B933" s="71">
        <v>932</v>
      </c>
      <c r="C933" s="24" t="s">
        <v>949</v>
      </c>
      <c r="D933" s="1">
        <v>200</v>
      </c>
      <c r="E933" s="1">
        <v>5</v>
      </c>
      <c r="F933" s="1">
        <v>20</v>
      </c>
      <c r="G933" s="14">
        <v>1</v>
      </c>
      <c r="H933" s="4">
        <v>1341</v>
      </c>
      <c r="I933" s="1">
        <v>1341</v>
      </c>
      <c r="J933" s="30">
        <v>0</v>
      </c>
      <c r="K933" s="67">
        <v>0.33952547237276998</v>
      </c>
      <c r="L933" s="8"/>
    </row>
    <row r="934" spans="2:12" x14ac:dyDescent="0.35">
      <c r="B934" s="71">
        <v>933</v>
      </c>
      <c r="C934" s="24" t="s">
        <v>950</v>
      </c>
      <c r="D934" s="1">
        <v>200</v>
      </c>
      <c r="E934" s="1">
        <v>5</v>
      </c>
      <c r="F934" s="1">
        <v>20</v>
      </c>
      <c r="G934" s="14">
        <v>1</v>
      </c>
      <c r="H934" s="4">
        <v>1328</v>
      </c>
      <c r="I934" s="1">
        <v>1328</v>
      </c>
      <c r="J934" s="30">
        <v>0</v>
      </c>
      <c r="K934" s="67">
        <v>0.95577318221330598</v>
      </c>
      <c r="L934" s="8"/>
    </row>
    <row r="935" spans="2:12" x14ac:dyDescent="0.35">
      <c r="B935" s="71">
        <v>934</v>
      </c>
      <c r="C935" s="24" t="s">
        <v>951</v>
      </c>
      <c r="D935" s="1">
        <v>200</v>
      </c>
      <c r="E935" s="1">
        <v>5</v>
      </c>
      <c r="F935" s="1">
        <v>20</v>
      </c>
      <c r="G935" s="14">
        <v>1</v>
      </c>
      <c r="H935" s="4">
        <v>1286</v>
      </c>
      <c r="I935" s="1">
        <v>1286</v>
      </c>
      <c r="J935" s="30">
        <v>0</v>
      </c>
      <c r="K935" s="67">
        <v>0.97262633405625798</v>
      </c>
      <c r="L935" s="8"/>
    </row>
    <row r="936" spans="2:12" x14ac:dyDescent="0.35">
      <c r="B936" s="71">
        <v>935</v>
      </c>
      <c r="C936" s="24" t="s">
        <v>952</v>
      </c>
      <c r="D936" s="1">
        <v>200</v>
      </c>
      <c r="E936" s="1">
        <v>5</v>
      </c>
      <c r="F936" s="1">
        <v>20</v>
      </c>
      <c r="G936" s="14">
        <v>1</v>
      </c>
      <c r="H936" s="4">
        <v>1253</v>
      </c>
      <c r="I936" s="1">
        <v>1253</v>
      </c>
      <c r="J936" s="30">
        <v>0</v>
      </c>
      <c r="K936" s="67">
        <v>0.28129505366086899</v>
      </c>
      <c r="L936" s="8"/>
    </row>
    <row r="937" spans="2:12" x14ac:dyDescent="0.35">
      <c r="B937" s="71">
        <v>936</v>
      </c>
      <c r="C937" s="24" t="s">
        <v>953</v>
      </c>
      <c r="D937" s="1">
        <v>200</v>
      </c>
      <c r="E937" s="1">
        <v>5</v>
      </c>
      <c r="F937" s="1">
        <v>20</v>
      </c>
      <c r="G937" s="14">
        <v>1</v>
      </c>
      <c r="H937" s="4">
        <v>1213</v>
      </c>
      <c r="I937" s="1">
        <v>1213</v>
      </c>
      <c r="J937" s="30">
        <v>0</v>
      </c>
      <c r="K937" s="67">
        <v>0.28640866093337503</v>
      </c>
      <c r="L937" s="8"/>
    </row>
    <row r="938" spans="2:12" x14ac:dyDescent="0.35">
      <c r="B938" s="71">
        <v>937</v>
      </c>
      <c r="C938" s="24" t="s">
        <v>954</v>
      </c>
      <c r="D938" s="1">
        <v>200</v>
      </c>
      <c r="E938" s="1">
        <v>5</v>
      </c>
      <c r="F938" s="1">
        <v>20</v>
      </c>
      <c r="G938" s="14">
        <v>1</v>
      </c>
      <c r="H938" s="4">
        <v>1269</v>
      </c>
      <c r="I938" s="1">
        <v>1269</v>
      </c>
      <c r="J938" s="30">
        <v>0</v>
      </c>
      <c r="K938" s="67">
        <v>0.47788329236209298</v>
      </c>
      <c r="L938" s="8"/>
    </row>
    <row r="939" spans="2:12" x14ac:dyDescent="0.35">
      <c r="B939" s="71">
        <v>938</v>
      </c>
      <c r="C939" s="24" t="s">
        <v>955</v>
      </c>
      <c r="D939" s="1">
        <v>200</v>
      </c>
      <c r="E939" s="1">
        <v>5</v>
      </c>
      <c r="F939" s="1">
        <v>20</v>
      </c>
      <c r="G939" s="14">
        <v>1</v>
      </c>
      <c r="H939" s="4">
        <v>1254</v>
      </c>
      <c r="I939" s="1">
        <v>1254</v>
      </c>
      <c r="J939" s="30">
        <v>0</v>
      </c>
      <c r="K939" s="67">
        <v>1.8222550861537401</v>
      </c>
      <c r="L939" s="8"/>
    </row>
    <row r="940" spans="2:12" x14ac:dyDescent="0.35">
      <c r="B940" s="71">
        <v>939</v>
      </c>
      <c r="C940" s="24" t="s">
        <v>956</v>
      </c>
      <c r="D940" s="1">
        <v>200</v>
      </c>
      <c r="E940" s="1">
        <v>5</v>
      </c>
      <c r="F940" s="1">
        <v>20</v>
      </c>
      <c r="G940" s="14">
        <v>1</v>
      </c>
      <c r="H940" s="4">
        <v>1337</v>
      </c>
      <c r="I940" s="1">
        <v>1337</v>
      </c>
      <c r="J940" s="30">
        <v>0</v>
      </c>
      <c r="K940" s="67">
        <v>0.14964961633086199</v>
      </c>
      <c r="L940" s="8"/>
    </row>
    <row r="941" spans="2:12" x14ac:dyDescent="0.35">
      <c r="B941" s="71">
        <v>940</v>
      </c>
      <c r="C941" s="24" t="s">
        <v>957</v>
      </c>
      <c r="D941" s="1">
        <v>200</v>
      </c>
      <c r="E941" s="1">
        <v>5</v>
      </c>
      <c r="F941" s="1">
        <v>20</v>
      </c>
      <c r="G941" s="14">
        <v>1</v>
      </c>
      <c r="H941" s="4">
        <v>1224</v>
      </c>
      <c r="I941" s="1">
        <v>1224</v>
      </c>
      <c r="J941" s="30">
        <v>0</v>
      </c>
      <c r="K941" s="67">
        <v>0.84026084095239595</v>
      </c>
      <c r="L941" s="8"/>
    </row>
    <row r="942" spans="2:12" x14ac:dyDescent="0.35">
      <c r="B942" s="71">
        <v>941</v>
      </c>
      <c r="C942" s="24" t="s">
        <v>92</v>
      </c>
      <c r="D942" s="1">
        <v>200</v>
      </c>
      <c r="E942" s="1">
        <v>5</v>
      </c>
      <c r="F942" s="1">
        <v>20</v>
      </c>
      <c r="G942" s="14">
        <v>2</v>
      </c>
      <c r="H942" s="4">
        <v>1572</v>
      </c>
      <c r="I942" s="1">
        <v>1572</v>
      </c>
      <c r="J942" s="30">
        <v>0</v>
      </c>
      <c r="K942" s="67">
        <v>0.26059514097869302</v>
      </c>
      <c r="L942" s="8"/>
    </row>
    <row r="943" spans="2:12" x14ac:dyDescent="0.35">
      <c r="B943" s="71">
        <v>942</v>
      </c>
      <c r="C943" s="24" t="s">
        <v>93</v>
      </c>
      <c r="D943" s="1">
        <v>200</v>
      </c>
      <c r="E943" s="1">
        <v>5</v>
      </c>
      <c r="F943" s="1">
        <v>20</v>
      </c>
      <c r="G943" s="14">
        <v>2</v>
      </c>
      <c r="H943" s="4">
        <v>1605</v>
      </c>
      <c r="I943" s="1">
        <v>1605</v>
      </c>
      <c r="J943" s="30">
        <v>0</v>
      </c>
      <c r="K943" s="67">
        <v>0.35108977742493103</v>
      </c>
      <c r="L943" s="8"/>
    </row>
    <row r="944" spans="2:12" x14ac:dyDescent="0.35">
      <c r="B944" s="71">
        <v>943</v>
      </c>
      <c r="C944" s="24" t="s">
        <v>94</v>
      </c>
      <c r="D944" s="1">
        <v>200</v>
      </c>
      <c r="E944" s="1">
        <v>5</v>
      </c>
      <c r="F944" s="1">
        <v>20</v>
      </c>
      <c r="G944" s="14">
        <v>2</v>
      </c>
      <c r="H944" s="4">
        <v>1676</v>
      </c>
      <c r="I944" s="1">
        <v>1676</v>
      </c>
      <c r="J944" s="30">
        <v>0</v>
      </c>
      <c r="K944" s="67">
        <v>0.84965434856712796</v>
      </c>
      <c r="L944" s="8"/>
    </row>
    <row r="945" spans="2:12" x14ac:dyDescent="0.35">
      <c r="B945" s="71">
        <v>944</v>
      </c>
      <c r="C945" s="24" t="s">
        <v>95</v>
      </c>
      <c r="D945" s="1">
        <v>200</v>
      </c>
      <c r="E945" s="1">
        <v>5</v>
      </c>
      <c r="F945" s="1">
        <v>20</v>
      </c>
      <c r="G945" s="14">
        <v>2</v>
      </c>
      <c r="H945" s="4">
        <v>1574</v>
      </c>
      <c r="I945" s="1">
        <v>1574</v>
      </c>
      <c r="J945" s="30">
        <v>0</v>
      </c>
      <c r="K945" s="67">
        <v>0.27824450470507101</v>
      </c>
      <c r="L945" s="8"/>
    </row>
    <row r="946" spans="2:12" x14ac:dyDescent="0.35">
      <c r="B946" s="71">
        <v>945</v>
      </c>
      <c r="C946" s="24" t="s">
        <v>96</v>
      </c>
      <c r="D946" s="1">
        <v>200</v>
      </c>
      <c r="E946" s="1">
        <v>5</v>
      </c>
      <c r="F946" s="1">
        <v>20</v>
      </c>
      <c r="G946" s="14">
        <v>2</v>
      </c>
      <c r="H946" s="4">
        <v>1601</v>
      </c>
      <c r="I946" s="1">
        <v>1601</v>
      </c>
      <c r="J946" s="30">
        <v>0</v>
      </c>
      <c r="K946" s="67">
        <v>0.36963583901524499</v>
      </c>
      <c r="L946" s="8"/>
    </row>
    <row r="947" spans="2:12" x14ac:dyDescent="0.35">
      <c r="B947" s="71">
        <v>946</v>
      </c>
      <c r="C947" s="24" t="s">
        <v>958</v>
      </c>
      <c r="D947" s="1">
        <v>200</v>
      </c>
      <c r="E947" s="1">
        <v>5</v>
      </c>
      <c r="F947" s="1">
        <v>20</v>
      </c>
      <c r="G947" s="14">
        <v>2</v>
      </c>
      <c r="H947" s="4">
        <v>1513</v>
      </c>
      <c r="I947" s="1">
        <v>1513</v>
      </c>
      <c r="J947" s="30">
        <v>0</v>
      </c>
      <c r="K947" s="67">
        <v>0.35334547981619802</v>
      </c>
      <c r="L947" s="8"/>
    </row>
    <row r="948" spans="2:12" x14ac:dyDescent="0.35">
      <c r="B948" s="71">
        <v>947</v>
      </c>
      <c r="C948" s="24" t="s">
        <v>959</v>
      </c>
      <c r="D948" s="1">
        <v>200</v>
      </c>
      <c r="E948" s="1">
        <v>5</v>
      </c>
      <c r="F948" s="1">
        <v>20</v>
      </c>
      <c r="G948" s="14">
        <v>2</v>
      </c>
      <c r="H948" s="4">
        <v>1569</v>
      </c>
      <c r="I948" s="1">
        <v>1569</v>
      </c>
      <c r="J948" s="30">
        <v>0</v>
      </c>
      <c r="K948" s="67">
        <v>0.43590806052088699</v>
      </c>
      <c r="L948" s="8"/>
    </row>
    <row r="949" spans="2:12" x14ac:dyDescent="0.35">
      <c r="B949" s="71">
        <v>948</v>
      </c>
      <c r="C949" s="24" t="s">
        <v>960</v>
      </c>
      <c r="D949" s="1">
        <v>200</v>
      </c>
      <c r="E949" s="1">
        <v>5</v>
      </c>
      <c r="F949" s="1">
        <v>20</v>
      </c>
      <c r="G949" s="14">
        <v>2</v>
      </c>
      <c r="H949" s="4">
        <v>1566</v>
      </c>
      <c r="I949" s="1">
        <v>1566</v>
      </c>
      <c r="J949" s="30">
        <v>0</v>
      </c>
      <c r="K949" s="67">
        <v>0.7249087523669</v>
      </c>
      <c r="L949" s="8"/>
    </row>
    <row r="950" spans="2:12" x14ac:dyDescent="0.35">
      <c r="B950" s="71">
        <v>949</v>
      </c>
      <c r="C950" s="24" t="s">
        <v>961</v>
      </c>
      <c r="D950" s="1">
        <v>200</v>
      </c>
      <c r="E950" s="1">
        <v>5</v>
      </c>
      <c r="F950" s="1">
        <v>20</v>
      </c>
      <c r="G950" s="14">
        <v>2</v>
      </c>
      <c r="H950" s="4">
        <v>1625</v>
      </c>
      <c r="I950" s="1">
        <v>1625</v>
      </c>
      <c r="J950" s="30">
        <v>0</v>
      </c>
      <c r="K950" s="67">
        <v>0.35036211460828698</v>
      </c>
      <c r="L950" s="8"/>
    </row>
    <row r="951" spans="2:12" x14ac:dyDescent="0.35">
      <c r="B951" s="71">
        <v>950</v>
      </c>
      <c r="C951" s="24" t="s">
        <v>962</v>
      </c>
      <c r="D951" s="1">
        <v>200</v>
      </c>
      <c r="E951" s="1">
        <v>5</v>
      </c>
      <c r="F951" s="1">
        <v>20</v>
      </c>
      <c r="G951" s="14">
        <v>2</v>
      </c>
      <c r="H951" s="4">
        <v>1524</v>
      </c>
      <c r="I951" s="1">
        <v>1524</v>
      </c>
      <c r="J951" s="30">
        <v>0</v>
      </c>
      <c r="K951" s="67">
        <v>0.30843140371143801</v>
      </c>
      <c r="L951" s="8"/>
    </row>
    <row r="952" spans="2:12" x14ac:dyDescent="0.35">
      <c r="B952" s="71">
        <v>951</v>
      </c>
      <c r="C952" s="24" t="s">
        <v>97</v>
      </c>
      <c r="D952" s="1">
        <v>200</v>
      </c>
      <c r="E952" s="1">
        <v>5</v>
      </c>
      <c r="F952" s="1">
        <v>20</v>
      </c>
      <c r="G952" s="14">
        <v>4</v>
      </c>
      <c r="H952" s="4">
        <v>2148</v>
      </c>
      <c r="I952" s="1">
        <v>2148</v>
      </c>
      <c r="J952" s="30">
        <v>0</v>
      </c>
      <c r="K952" s="67">
        <v>0.327486231923103</v>
      </c>
      <c r="L952" s="8"/>
    </row>
    <row r="953" spans="2:12" x14ac:dyDescent="0.35">
      <c r="B953" s="71">
        <v>952</v>
      </c>
      <c r="C953" s="24" t="s">
        <v>963</v>
      </c>
      <c r="D953" s="1">
        <v>200</v>
      </c>
      <c r="E953" s="1">
        <v>5</v>
      </c>
      <c r="F953" s="1">
        <v>20</v>
      </c>
      <c r="G953" s="14">
        <v>4</v>
      </c>
      <c r="H953" s="4">
        <v>2109</v>
      </c>
      <c r="I953" s="1">
        <v>2109</v>
      </c>
      <c r="J953" s="30">
        <v>0</v>
      </c>
      <c r="K953" s="67">
        <v>0.458876898512244</v>
      </c>
      <c r="L953" s="8"/>
    </row>
    <row r="954" spans="2:12" x14ac:dyDescent="0.35">
      <c r="B954" s="71">
        <v>953</v>
      </c>
      <c r="C954" s="24" t="s">
        <v>964</v>
      </c>
      <c r="D954" s="1">
        <v>200</v>
      </c>
      <c r="E954" s="1">
        <v>5</v>
      </c>
      <c r="F954" s="1">
        <v>20</v>
      </c>
      <c r="G954" s="14">
        <v>4</v>
      </c>
      <c r="H954" s="4">
        <v>2144</v>
      </c>
      <c r="I954" s="1">
        <v>2144</v>
      </c>
      <c r="J954" s="30">
        <v>0</v>
      </c>
      <c r="K954" s="67">
        <v>0.307151939719915</v>
      </c>
      <c r="L954" s="8"/>
    </row>
    <row r="955" spans="2:12" x14ac:dyDescent="0.35">
      <c r="B955" s="71">
        <v>954</v>
      </c>
      <c r="C955" s="24" t="s">
        <v>965</v>
      </c>
      <c r="D955" s="1">
        <v>200</v>
      </c>
      <c r="E955" s="1">
        <v>5</v>
      </c>
      <c r="F955" s="1">
        <v>20</v>
      </c>
      <c r="G955" s="14">
        <v>4</v>
      </c>
      <c r="H955" s="4">
        <v>2042</v>
      </c>
      <c r="I955" s="1">
        <v>2042</v>
      </c>
      <c r="J955" s="30">
        <v>0</v>
      </c>
      <c r="K955" s="67">
        <v>0.82929392345249597</v>
      </c>
      <c r="L955" s="8"/>
    </row>
    <row r="956" spans="2:12" x14ac:dyDescent="0.35">
      <c r="B956" s="71">
        <v>955</v>
      </c>
      <c r="C956" s="24" t="s">
        <v>966</v>
      </c>
      <c r="D956" s="1">
        <v>200</v>
      </c>
      <c r="E956" s="1">
        <v>5</v>
      </c>
      <c r="F956" s="1">
        <v>20</v>
      </c>
      <c r="G956" s="14">
        <v>4</v>
      </c>
      <c r="H956" s="4">
        <v>2021</v>
      </c>
      <c r="I956" s="1">
        <v>2021</v>
      </c>
      <c r="J956" s="30">
        <v>0</v>
      </c>
      <c r="K956" s="67">
        <v>0.41908362507820102</v>
      </c>
      <c r="L956" s="8"/>
    </row>
    <row r="957" spans="2:12" x14ac:dyDescent="0.35">
      <c r="B957" s="71">
        <v>956</v>
      </c>
      <c r="C957" s="24" t="s">
        <v>967</v>
      </c>
      <c r="D957" s="1">
        <v>200</v>
      </c>
      <c r="E957" s="1">
        <v>5</v>
      </c>
      <c r="F957" s="1">
        <v>20</v>
      </c>
      <c r="G957" s="14">
        <v>4</v>
      </c>
      <c r="H957" s="4">
        <v>1969</v>
      </c>
      <c r="I957" s="1">
        <v>1969</v>
      </c>
      <c r="J957" s="30">
        <v>0</v>
      </c>
      <c r="K957" s="67">
        <v>0.53096257336437702</v>
      </c>
      <c r="L957" s="8"/>
    </row>
    <row r="958" spans="2:12" x14ac:dyDescent="0.35">
      <c r="B958" s="71">
        <v>957</v>
      </c>
      <c r="C958" s="24" t="s">
        <v>968</v>
      </c>
      <c r="D958" s="1">
        <v>200</v>
      </c>
      <c r="E958" s="1">
        <v>5</v>
      </c>
      <c r="F958" s="1">
        <v>20</v>
      </c>
      <c r="G958" s="14">
        <v>4</v>
      </c>
      <c r="H958" s="4">
        <v>2001</v>
      </c>
      <c r="I958" s="1">
        <v>2001</v>
      </c>
      <c r="J958" s="30">
        <v>0</v>
      </c>
      <c r="K958" s="67">
        <v>0.31179778650403001</v>
      </c>
      <c r="L958" s="8"/>
    </row>
    <row r="959" spans="2:12" x14ac:dyDescent="0.35">
      <c r="B959" s="71">
        <v>958</v>
      </c>
      <c r="C959" s="24" t="s">
        <v>969</v>
      </c>
      <c r="D959" s="1">
        <v>200</v>
      </c>
      <c r="E959" s="1">
        <v>5</v>
      </c>
      <c r="F959" s="1">
        <v>20</v>
      </c>
      <c r="G959" s="14">
        <v>4</v>
      </c>
      <c r="H959" s="4">
        <v>2022</v>
      </c>
      <c r="I959" s="1">
        <v>2022</v>
      </c>
      <c r="J959" s="30">
        <v>0</v>
      </c>
      <c r="K959" s="67">
        <v>0.40229528211057097</v>
      </c>
      <c r="L959" s="8"/>
    </row>
    <row r="960" spans="2:12" x14ac:dyDescent="0.35">
      <c r="B960" s="71">
        <v>959</v>
      </c>
      <c r="C960" s="24" t="s">
        <v>970</v>
      </c>
      <c r="D960" s="1">
        <v>200</v>
      </c>
      <c r="E960" s="1">
        <v>5</v>
      </c>
      <c r="F960" s="1">
        <v>20</v>
      </c>
      <c r="G960" s="14">
        <v>4</v>
      </c>
      <c r="H960" s="4">
        <v>2129</v>
      </c>
      <c r="I960" s="1">
        <v>2129</v>
      </c>
      <c r="J960" s="30">
        <v>0</v>
      </c>
      <c r="K960" s="67">
        <v>0.31044753082096499</v>
      </c>
      <c r="L960" s="8"/>
    </row>
    <row r="961" spans="2:12" x14ac:dyDescent="0.35">
      <c r="B961" s="71">
        <v>960</v>
      </c>
      <c r="C961" s="24" t="s">
        <v>971</v>
      </c>
      <c r="D961" s="1">
        <v>200</v>
      </c>
      <c r="E961" s="1">
        <v>5</v>
      </c>
      <c r="F961" s="1">
        <v>20</v>
      </c>
      <c r="G961" s="14">
        <v>4</v>
      </c>
      <c r="H961" s="4">
        <v>1968</v>
      </c>
      <c r="I961" s="1">
        <v>1968</v>
      </c>
      <c r="J961" s="30">
        <v>0</v>
      </c>
      <c r="K961" s="67">
        <v>0.33664788678288399</v>
      </c>
      <c r="L961" s="8"/>
    </row>
    <row r="962" spans="2:12" x14ac:dyDescent="0.35">
      <c r="B962" s="71">
        <v>961</v>
      </c>
      <c r="C962" s="24" t="s">
        <v>972</v>
      </c>
      <c r="D962" s="1">
        <v>200</v>
      </c>
      <c r="E962" s="1">
        <v>5</v>
      </c>
      <c r="F962" s="1">
        <v>30</v>
      </c>
      <c r="G962" s="14">
        <v>1</v>
      </c>
      <c r="H962" s="4">
        <v>1810</v>
      </c>
      <c r="I962" s="1">
        <v>1810</v>
      </c>
      <c r="J962" s="30">
        <v>0</v>
      </c>
      <c r="K962" s="67">
        <v>0.63888373784720898</v>
      </c>
      <c r="L962" s="8"/>
    </row>
    <row r="963" spans="2:12" x14ac:dyDescent="0.35">
      <c r="B963" s="71">
        <v>962</v>
      </c>
      <c r="C963" s="24" t="s">
        <v>973</v>
      </c>
      <c r="D963" s="1">
        <v>200</v>
      </c>
      <c r="E963" s="1">
        <v>5</v>
      </c>
      <c r="F963" s="1">
        <v>30</v>
      </c>
      <c r="G963" s="14">
        <v>1</v>
      </c>
      <c r="H963" s="4">
        <v>1768</v>
      </c>
      <c r="I963" s="1">
        <v>1768</v>
      </c>
      <c r="J963" s="30">
        <v>0</v>
      </c>
      <c r="K963" s="67">
        <v>0.85863430984318201</v>
      </c>
      <c r="L963" s="8"/>
    </row>
    <row r="964" spans="2:12" x14ac:dyDescent="0.35">
      <c r="B964" s="71">
        <v>963</v>
      </c>
      <c r="C964" s="24" t="s">
        <v>974</v>
      </c>
      <c r="D964" s="1">
        <v>200</v>
      </c>
      <c r="E964" s="1">
        <v>5</v>
      </c>
      <c r="F964" s="1">
        <v>30</v>
      </c>
      <c r="G964" s="14">
        <v>1</v>
      </c>
      <c r="H964" s="4">
        <v>1748</v>
      </c>
      <c r="I964" s="1">
        <v>1748</v>
      </c>
      <c r="J964" s="30">
        <v>0</v>
      </c>
      <c r="K964" s="67">
        <v>0.35948679596185601</v>
      </c>
      <c r="L964" s="8"/>
    </row>
    <row r="965" spans="2:12" x14ac:dyDescent="0.35">
      <c r="B965" s="71">
        <v>964</v>
      </c>
      <c r="C965" s="24" t="s">
        <v>975</v>
      </c>
      <c r="D965" s="1">
        <v>200</v>
      </c>
      <c r="E965" s="1">
        <v>5</v>
      </c>
      <c r="F965" s="1">
        <v>30</v>
      </c>
      <c r="G965" s="14">
        <v>1</v>
      </c>
      <c r="H965" s="4">
        <v>1869</v>
      </c>
      <c r="I965" s="1">
        <v>1869</v>
      </c>
      <c r="J965" s="30">
        <v>0</v>
      </c>
      <c r="K965" s="67">
        <v>0.23434406891465101</v>
      </c>
      <c r="L965" s="8"/>
    </row>
    <row r="966" spans="2:12" x14ac:dyDescent="0.35">
      <c r="B966" s="71">
        <v>965</v>
      </c>
      <c r="C966" s="24" t="s">
        <v>976</v>
      </c>
      <c r="D966" s="1">
        <v>200</v>
      </c>
      <c r="E966" s="1">
        <v>5</v>
      </c>
      <c r="F966" s="1">
        <v>30</v>
      </c>
      <c r="G966" s="14">
        <v>1</v>
      </c>
      <c r="H966" s="4">
        <v>1692</v>
      </c>
      <c r="I966" s="1">
        <v>1692</v>
      </c>
      <c r="J966" s="30">
        <v>0</v>
      </c>
      <c r="K966" s="67">
        <v>1.3484685923904101</v>
      </c>
      <c r="L966" s="8"/>
    </row>
    <row r="967" spans="2:12" x14ac:dyDescent="0.35">
      <c r="B967" s="71">
        <v>966</v>
      </c>
      <c r="C967" s="24" t="s">
        <v>977</v>
      </c>
      <c r="D967" s="1">
        <v>200</v>
      </c>
      <c r="E967" s="1">
        <v>5</v>
      </c>
      <c r="F967" s="1">
        <v>30</v>
      </c>
      <c r="G967" s="14">
        <v>1</v>
      </c>
      <c r="H967" s="4">
        <v>1793</v>
      </c>
      <c r="I967" s="1">
        <v>1793</v>
      </c>
      <c r="J967" s="30">
        <v>0</v>
      </c>
      <c r="K967" s="67">
        <v>0.19921451434493001</v>
      </c>
      <c r="L967" s="8"/>
    </row>
    <row r="968" spans="2:12" x14ac:dyDescent="0.35">
      <c r="B968" s="71">
        <v>967</v>
      </c>
      <c r="C968" s="24" t="s">
        <v>978</v>
      </c>
      <c r="D968" s="1">
        <v>200</v>
      </c>
      <c r="E968" s="1">
        <v>5</v>
      </c>
      <c r="F968" s="1">
        <v>30</v>
      </c>
      <c r="G968" s="14">
        <v>1</v>
      </c>
      <c r="H968" s="4">
        <v>1681</v>
      </c>
      <c r="I968" s="1">
        <v>1681</v>
      </c>
      <c r="J968" s="30">
        <v>0</v>
      </c>
      <c r="K968" s="67">
        <v>0.40383951179683197</v>
      </c>
      <c r="L968" s="8"/>
    </row>
    <row r="969" spans="2:12" x14ac:dyDescent="0.35">
      <c r="B969" s="71">
        <v>968</v>
      </c>
      <c r="C969" s="24" t="s">
        <v>979</v>
      </c>
      <c r="D969" s="1">
        <v>200</v>
      </c>
      <c r="E969" s="1">
        <v>5</v>
      </c>
      <c r="F969" s="1">
        <v>30</v>
      </c>
      <c r="G969" s="14">
        <v>1</v>
      </c>
      <c r="H969" s="4">
        <v>1890</v>
      </c>
      <c r="I969" s="1">
        <v>1890</v>
      </c>
      <c r="J969" s="30">
        <v>0</v>
      </c>
      <c r="K969" s="67">
        <v>0.55325472727417901</v>
      </c>
      <c r="L969" s="8"/>
    </row>
    <row r="970" spans="2:12" x14ac:dyDescent="0.35">
      <c r="B970" s="71">
        <v>969</v>
      </c>
      <c r="C970" s="24" t="s">
        <v>980</v>
      </c>
      <c r="D970" s="1">
        <v>200</v>
      </c>
      <c r="E970" s="1">
        <v>5</v>
      </c>
      <c r="F970" s="1">
        <v>30</v>
      </c>
      <c r="G970" s="14">
        <v>1</v>
      </c>
      <c r="H970" s="4">
        <v>1783</v>
      </c>
      <c r="I970" s="1">
        <v>1783</v>
      </c>
      <c r="J970" s="30">
        <v>0</v>
      </c>
      <c r="K970" s="67">
        <v>1.14373076893389</v>
      </c>
      <c r="L970" s="8"/>
    </row>
    <row r="971" spans="2:12" x14ac:dyDescent="0.35">
      <c r="B971" s="71">
        <v>970</v>
      </c>
      <c r="C971" s="24" t="s">
        <v>981</v>
      </c>
      <c r="D971" s="1">
        <v>200</v>
      </c>
      <c r="E971" s="1">
        <v>5</v>
      </c>
      <c r="F971" s="1">
        <v>30</v>
      </c>
      <c r="G971" s="14">
        <v>1</v>
      </c>
      <c r="H971" s="4">
        <v>1822</v>
      </c>
      <c r="I971" s="1">
        <v>1822</v>
      </c>
      <c r="J971" s="30">
        <v>0</v>
      </c>
      <c r="K971" s="67">
        <v>0.31055811420083002</v>
      </c>
      <c r="L971" s="8"/>
    </row>
    <row r="972" spans="2:12" x14ac:dyDescent="0.35">
      <c r="B972" s="71">
        <v>971</v>
      </c>
      <c r="C972" s="24" t="s">
        <v>982</v>
      </c>
      <c r="D972" s="1">
        <v>200</v>
      </c>
      <c r="E972" s="1">
        <v>5</v>
      </c>
      <c r="F972" s="1">
        <v>30</v>
      </c>
      <c r="G972" s="14">
        <v>2</v>
      </c>
      <c r="H972" s="4">
        <v>2098</v>
      </c>
      <c r="I972" s="1">
        <v>2098</v>
      </c>
      <c r="J972" s="30">
        <v>0</v>
      </c>
      <c r="K972" s="67">
        <v>0.26855073869228302</v>
      </c>
      <c r="L972" s="8"/>
    </row>
    <row r="973" spans="2:12" x14ac:dyDescent="0.35">
      <c r="B973" s="71">
        <v>972</v>
      </c>
      <c r="C973" s="24" t="s">
        <v>983</v>
      </c>
      <c r="D973" s="1">
        <v>200</v>
      </c>
      <c r="E973" s="1">
        <v>5</v>
      </c>
      <c r="F973" s="1">
        <v>30</v>
      </c>
      <c r="G973" s="14">
        <v>2</v>
      </c>
      <c r="H973" s="4">
        <v>2080</v>
      </c>
      <c r="I973" s="1">
        <v>2080</v>
      </c>
      <c r="J973" s="30">
        <v>0</v>
      </c>
      <c r="K973" s="67">
        <v>0.26277158036828002</v>
      </c>
      <c r="L973" s="8"/>
    </row>
    <row r="974" spans="2:12" x14ac:dyDescent="0.35">
      <c r="B974" s="71">
        <v>973</v>
      </c>
      <c r="C974" s="24" t="s">
        <v>984</v>
      </c>
      <c r="D974" s="1">
        <v>200</v>
      </c>
      <c r="E974" s="1">
        <v>5</v>
      </c>
      <c r="F974" s="1">
        <v>30</v>
      </c>
      <c r="G974" s="14">
        <v>2</v>
      </c>
      <c r="H974" s="4">
        <v>2072</v>
      </c>
      <c r="I974" s="1">
        <v>2072</v>
      </c>
      <c r="J974" s="30">
        <v>0</v>
      </c>
      <c r="K974" s="67">
        <v>0.52969517186283999</v>
      </c>
      <c r="L974" s="8"/>
    </row>
    <row r="975" spans="2:12" x14ac:dyDescent="0.35">
      <c r="B975" s="71">
        <v>974</v>
      </c>
      <c r="C975" s="24" t="s">
        <v>985</v>
      </c>
      <c r="D975" s="1">
        <v>200</v>
      </c>
      <c r="E975" s="1">
        <v>5</v>
      </c>
      <c r="F975" s="1">
        <v>30</v>
      </c>
      <c r="G975" s="14">
        <v>2</v>
      </c>
      <c r="H975" s="4">
        <v>2181</v>
      </c>
      <c r="I975" s="1">
        <v>2181</v>
      </c>
      <c r="J975" s="30">
        <v>0</v>
      </c>
      <c r="K975" s="67">
        <v>0.230876764282584</v>
      </c>
      <c r="L975" s="8"/>
    </row>
    <row r="976" spans="2:12" x14ac:dyDescent="0.35">
      <c r="B976" s="71">
        <v>975</v>
      </c>
      <c r="C976" s="24" t="s">
        <v>986</v>
      </c>
      <c r="D976" s="1">
        <v>200</v>
      </c>
      <c r="E976" s="1">
        <v>5</v>
      </c>
      <c r="F976" s="1">
        <v>30</v>
      </c>
      <c r="G976" s="14">
        <v>2</v>
      </c>
      <c r="H976" s="4">
        <v>1992</v>
      </c>
      <c r="I976" s="1">
        <v>1992</v>
      </c>
      <c r="J976" s="30">
        <v>0</v>
      </c>
      <c r="K976" s="67">
        <v>0.24259597621858101</v>
      </c>
      <c r="L976" s="8"/>
    </row>
    <row r="977" spans="2:15" x14ac:dyDescent="0.35">
      <c r="B977" s="71">
        <v>976</v>
      </c>
      <c r="C977" s="24" t="s">
        <v>987</v>
      </c>
      <c r="D977" s="1">
        <v>200</v>
      </c>
      <c r="E977" s="1">
        <v>5</v>
      </c>
      <c r="F977" s="1">
        <v>30</v>
      </c>
      <c r="G977" s="14">
        <v>2</v>
      </c>
      <c r="H977" s="4">
        <v>2117</v>
      </c>
      <c r="I977" s="1">
        <v>2117</v>
      </c>
      <c r="J977" s="30">
        <v>0</v>
      </c>
      <c r="K977" s="67">
        <v>0.36215480789542198</v>
      </c>
      <c r="L977" s="8"/>
    </row>
    <row r="978" spans="2:15" x14ac:dyDescent="0.35">
      <c r="B978" s="71">
        <v>977</v>
      </c>
      <c r="C978" s="24" t="s">
        <v>988</v>
      </c>
      <c r="D978" s="1">
        <v>200</v>
      </c>
      <c r="E978" s="1">
        <v>5</v>
      </c>
      <c r="F978" s="1">
        <v>30</v>
      </c>
      <c r="G978" s="14">
        <v>2</v>
      </c>
      <c r="H978" s="4">
        <v>2005</v>
      </c>
      <c r="I978" s="1">
        <v>2005</v>
      </c>
      <c r="J978" s="30">
        <v>0</v>
      </c>
      <c r="K978" s="67">
        <v>0.31337236426770598</v>
      </c>
      <c r="L978" s="8"/>
    </row>
    <row r="979" spans="2:15" x14ac:dyDescent="0.35">
      <c r="B979" s="71">
        <v>978</v>
      </c>
      <c r="C979" s="24" t="s">
        <v>989</v>
      </c>
      <c r="D979" s="1">
        <v>200</v>
      </c>
      <c r="E979" s="1">
        <v>5</v>
      </c>
      <c r="F979" s="1">
        <v>30</v>
      </c>
      <c r="G979" s="14">
        <v>2</v>
      </c>
      <c r="H979" s="4">
        <v>2238</v>
      </c>
      <c r="I979" s="1">
        <v>2238</v>
      </c>
      <c r="J979" s="30">
        <v>0</v>
      </c>
      <c r="K979" s="67">
        <v>0.37185163609683503</v>
      </c>
      <c r="L979" s="8"/>
    </row>
    <row r="980" spans="2:15" x14ac:dyDescent="0.35">
      <c r="B980" s="71">
        <v>979</v>
      </c>
      <c r="C980" s="24" t="s">
        <v>990</v>
      </c>
      <c r="D980" s="1">
        <v>200</v>
      </c>
      <c r="E980" s="1">
        <v>5</v>
      </c>
      <c r="F980" s="1">
        <v>30</v>
      </c>
      <c r="G980" s="14">
        <v>2</v>
      </c>
      <c r="H980" s="4">
        <v>2083</v>
      </c>
      <c r="I980" s="1">
        <v>2083</v>
      </c>
      <c r="J980" s="30">
        <v>0</v>
      </c>
      <c r="K980" s="67">
        <v>0.44039747677743402</v>
      </c>
      <c r="L980" s="8"/>
    </row>
    <row r="981" spans="2:15" x14ac:dyDescent="0.35">
      <c r="B981" s="71">
        <v>980</v>
      </c>
      <c r="C981" s="24" t="s">
        <v>991</v>
      </c>
      <c r="D981" s="1">
        <v>200</v>
      </c>
      <c r="E981" s="1">
        <v>5</v>
      </c>
      <c r="F981" s="1">
        <v>30</v>
      </c>
      <c r="G981" s="14">
        <v>2</v>
      </c>
      <c r="H981" s="4">
        <v>2098</v>
      </c>
      <c r="I981" s="1">
        <v>2098</v>
      </c>
      <c r="J981" s="30">
        <v>0</v>
      </c>
      <c r="K981" s="67">
        <v>0.47493338026106302</v>
      </c>
      <c r="L981" s="8"/>
    </row>
    <row r="982" spans="2:15" x14ac:dyDescent="0.35">
      <c r="B982" s="71">
        <v>981</v>
      </c>
      <c r="C982" s="24" t="s">
        <v>992</v>
      </c>
      <c r="D982" s="1">
        <v>200</v>
      </c>
      <c r="E982" s="1">
        <v>5</v>
      </c>
      <c r="F982" s="1">
        <v>30</v>
      </c>
      <c r="G982" s="14">
        <v>4</v>
      </c>
      <c r="H982" s="4">
        <v>2638</v>
      </c>
      <c r="I982" s="1">
        <v>2638</v>
      </c>
      <c r="J982" s="30">
        <v>0</v>
      </c>
      <c r="K982" s="67">
        <v>0.430594196543097</v>
      </c>
      <c r="L982" s="8"/>
    </row>
    <row r="983" spans="2:15" x14ac:dyDescent="0.35">
      <c r="B983" s="71">
        <v>982</v>
      </c>
      <c r="C983" s="24" t="s">
        <v>993</v>
      </c>
      <c r="D983" s="1">
        <v>200</v>
      </c>
      <c r="E983" s="1">
        <v>5</v>
      </c>
      <c r="F983" s="1">
        <v>30</v>
      </c>
      <c r="G983" s="14">
        <v>4</v>
      </c>
      <c r="H983" s="4">
        <v>2572</v>
      </c>
      <c r="I983" s="1">
        <v>2572</v>
      </c>
      <c r="J983" s="30">
        <v>0</v>
      </c>
      <c r="K983" s="67">
        <v>0.27744294330477698</v>
      </c>
      <c r="L983" s="8"/>
    </row>
    <row r="984" spans="2:15" x14ac:dyDescent="0.35">
      <c r="B984" s="71">
        <v>983</v>
      </c>
      <c r="C984" s="24" t="s">
        <v>994</v>
      </c>
      <c r="D984" s="1">
        <v>200</v>
      </c>
      <c r="E984" s="1">
        <v>5</v>
      </c>
      <c r="F984" s="1">
        <v>30</v>
      </c>
      <c r="G984" s="14">
        <v>4</v>
      </c>
      <c r="H984" s="4">
        <v>2492</v>
      </c>
      <c r="I984" s="1">
        <v>2492</v>
      </c>
      <c r="J984" s="30">
        <v>0</v>
      </c>
      <c r="K984" s="67">
        <v>0.56263747438788403</v>
      </c>
      <c r="L984" s="8"/>
    </row>
    <row r="985" spans="2:15" x14ac:dyDescent="0.35">
      <c r="B985" s="71">
        <v>984</v>
      </c>
      <c r="C985" s="24" t="s">
        <v>995</v>
      </c>
      <c r="D985" s="1">
        <v>200</v>
      </c>
      <c r="E985" s="1">
        <v>5</v>
      </c>
      <c r="F985" s="1">
        <v>30</v>
      </c>
      <c r="G985" s="14">
        <v>4</v>
      </c>
      <c r="H985" s="4">
        <v>2805</v>
      </c>
      <c r="I985" s="1">
        <v>2805</v>
      </c>
      <c r="J985" s="30">
        <v>0</v>
      </c>
      <c r="K985" s="67">
        <v>0.26211568526923601</v>
      </c>
      <c r="L985" s="8"/>
    </row>
    <row r="986" spans="2:15" x14ac:dyDescent="0.35">
      <c r="B986" s="71">
        <v>985</v>
      </c>
      <c r="C986" s="24" t="s">
        <v>996</v>
      </c>
      <c r="D986" s="1">
        <v>200</v>
      </c>
      <c r="E986" s="1">
        <v>5</v>
      </c>
      <c r="F986" s="1">
        <v>30</v>
      </c>
      <c r="G986" s="14">
        <v>4</v>
      </c>
      <c r="H986" s="4">
        <v>2424</v>
      </c>
      <c r="I986" s="1">
        <v>2424</v>
      </c>
      <c r="J986" s="30">
        <v>0</v>
      </c>
      <c r="K986" s="67">
        <v>0.26912357844412299</v>
      </c>
      <c r="L986" s="8"/>
    </row>
    <row r="987" spans="2:15" ht="15" thickBot="1" x14ac:dyDescent="0.4">
      <c r="B987" s="71">
        <v>986</v>
      </c>
      <c r="C987" s="24" t="s">
        <v>997</v>
      </c>
      <c r="D987" s="1">
        <v>200</v>
      </c>
      <c r="E987" s="1">
        <v>5</v>
      </c>
      <c r="F987" s="1">
        <v>30</v>
      </c>
      <c r="G987" s="14">
        <v>4</v>
      </c>
      <c r="H987" s="4">
        <v>2693</v>
      </c>
      <c r="I987" s="1">
        <v>2693</v>
      </c>
      <c r="J987" s="30">
        <v>0</v>
      </c>
      <c r="K987" s="67">
        <v>0.42925370298325999</v>
      </c>
      <c r="L987" s="8"/>
    </row>
    <row r="988" spans="2:15" ht="16" thickBot="1" x14ac:dyDescent="0.4">
      <c r="B988" s="71">
        <v>987</v>
      </c>
      <c r="C988" s="24" t="s">
        <v>998</v>
      </c>
      <c r="D988" s="1">
        <v>200</v>
      </c>
      <c r="E988" s="1">
        <v>5</v>
      </c>
      <c r="F988" s="1">
        <v>30</v>
      </c>
      <c r="G988" s="14">
        <v>4</v>
      </c>
      <c r="H988" s="4">
        <v>2425</v>
      </c>
      <c r="I988" s="1">
        <v>2425</v>
      </c>
      <c r="J988" s="30">
        <v>0</v>
      </c>
      <c r="K988" s="67">
        <v>0.27077470719814301</v>
      </c>
      <c r="L988" s="8"/>
      <c r="M988" s="17" t="s">
        <v>191</v>
      </c>
      <c r="N988" s="18" t="s">
        <v>192</v>
      </c>
      <c r="O988" s="20" t="s">
        <v>193</v>
      </c>
    </row>
    <row r="989" spans="2:15" ht="19" thickBot="1" x14ac:dyDescent="0.5">
      <c r="B989" s="71">
        <v>988</v>
      </c>
      <c r="C989" s="24" t="s">
        <v>999</v>
      </c>
      <c r="D989" s="1">
        <v>200</v>
      </c>
      <c r="E989" s="1">
        <v>5</v>
      </c>
      <c r="F989" s="1">
        <v>30</v>
      </c>
      <c r="G989" s="14">
        <v>4</v>
      </c>
      <c r="H989" s="4">
        <v>2658</v>
      </c>
      <c r="I989" s="1">
        <v>2658</v>
      </c>
      <c r="J989" s="30">
        <v>0</v>
      </c>
      <c r="K989" s="67">
        <v>0.28908673673868102</v>
      </c>
      <c r="L989" s="8"/>
      <c r="M989" s="7">
        <f>COUNTIF(J902:J991,"=0")</f>
        <v>90</v>
      </c>
      <c r="N989" s="29">
        <f>AVERAGE(J902:J991)</f>
        <v>0</v>
      </c>
      <c r="O989" s="111">
        <f>AVERAGE(K902:K991)</f>
        <v>0.40885661602434148</v>
      </c>
    </row>
    <row r="990" spans="2:15" ht="19" thickBot="1" x14ac:dyDescent="0.5">
      <c r="B990" s="71">
        <v>989</v>
      </c>
      <c r="C990" s="24" t="s">
        <v>1000</v>
      </c>
      <c r="D990" s="1">
        <v>200</v>
      </c>
      <c r="E990" s="1">
        <v>5</v>
      </c>
      <c r="F990" s="1">
        <v>30</v>
      </c>
      <c r="G990" s="14">
        <v>4</v>
      </c>
      <c r="H990" s="4">
        <v>2563</v>
      </c>
      <c r="I990" s="1">
        <v>2563</v>
      </c>
      <c r="J990" s="30">
        <v>0</v>
      </c>
      <c r="K990" s="67">
        <v>0.49287328310310802</v>
      </c>
      <c r="L990" s="8"/>
      <c r="M990" s="7"/>
      <c r="N990" s="29" t="e">
        <f>AVERAGEIF(J902:J991,"&gt;0")</f>
        <v>#DIV/0!</v>
      </c>
      <c r="O990" s="112">
        <f>AVERAGEIF(J902:J991,"=0",K902:K991)</f>
        <v>0.40885661602434148</v>
      </c>
    </row>
    <row r="991" spans="2:15" ht="19" thickBot="1" x14ac:dyDescent="0.5">
      <c r="B991" s="71">
        <v>990</v>
      </c>
      <c r="C991" s="25" t="s">
        <v>1001</v>
      </c>
      <c r="D991" s="15">
        <v>200</v>
      </c>
      <c r="E991" s="15">
        <v>5</v>
      </c>
      <c r="F991" s="15">
        <v>30</v>
      </c>
      <c r="G991" s="16">
        <v>4</v>
      </c>
      <c r="H991" s="6">
        <v>2590</v>
      </c>
      <c r="I991" s="15">
        <v>2590</v>
      </c>
      <c r="J991" s="57">
        <v>0</v>
      </c>
      <c r="K991" s="68">
        <v>0.284353243187069</v>
      </c>
      <c r="L991" s="8"/>
      <c r="M991" s="92" t="s">
        <v>197</v>
      </c>
      <c r="N991" s="93">
        <f>MAX(J902:J991)</f>
        <v>0</v>
      </c>
      <c r="O991" s="113"/>
    </row>
    <row r="992" spans="2:15" x14ac:dyDescent="0.35">
      <c r="B992" s="71">
        <v>991</v>
      </c>
      <c r="C992" s="24" t="s">
        <v>1002</v>
      </c>
      <c r="D992" s="1">
        <v>200</v>
      </c>
      <c r="E992" s="1">
        <v>10</v>
      </c>
      <c r="F992" s="1">
        <v>10</v>
      </c>
      <c r="G992" s="14">
        <v>1</v>
      </c>
      <c r="H992" s="5">
        <v>378</v>
      </c>
      <c r="I992" s="12">
        <v>378</v>
      </c>
      <c r="J992" s="58">
        <v>0</v>
      </c>
      <c r="K992" s="66">
        <v>1.1182671673595901</v>
      </c>
      <c r="L992" s="8"/>
    </row>
    <row r="993" spans="2:12" x14ac:dyDescent="0.35">
      <c r="B993" s="71">
        <v>992</v>
      </c>
      <c r="C993" s="24" t="s">
        <v>1003</v>
      </c>
      <c r="D993" s="1">
        <v>200</v>
      </c>
      <c r="E993" s="1">
        <v>10</v>
      </c>
      <c r="F993" s="1">
        <v>10</v>
      </c>
      <c r="G993" s="14">
        <v>1</v>
      </c>
      <c r="H993" s="4">
        <v>358</v>
      </c>
      <c r="I993" s="1">
        <v>358</v>
      </c>
      <c r="J993" s="30">
        <v>0</v>
      </c>
      <c r="K993" s="67">
        <v>2.0161284320056398</v>
      </c>
      <c r="L993" s="8"/>
    </row>
    <row r="994" spans="2:12" x14ac:dyDescent="0.35">
      <c r="B994" s="71">
        <v>993</v>
      </c>
      <c r="C994" s="24" t="s">
        <v>1004</v>
      </c>
      <c r="D994" s="1">
        <v>200</v>
      </c>
      <c r="E994" s="1">
        <v>10</v>
      </c>
      <c r="F994" s="1">
        <v>10</v>
      </c>
      <c r="G994" s="14">
        <v>1</v>
      </c>
      <c r="H994" s="4">
        <v>362</v>
      </c>
      <c r="I994" s="1">
        <v>362</v>
      </c>
      <c r="J994" s="30">
        <v>0</v>
      </c>
      <c r="K994" s="67">
        <v>28.117959313094602</v>
      </c>
      <c r="L994" s="8"/>
    </row>
    <row r="995" spans="2:12" x14ac:dyDescent="0.35">
      <c r="B995" s="71">
        <v>994</v>
      </c>
      <c r="C995" s="24" t="s">
        <v>1005</v>
      </c>
      <c r="D995" s="1">
        <v>200</v>
      </c>
      <c r="E995" s="1">
        <v>10</v>
      </c>
      <c r="F995" s="1">
        <v>10</v>
      </c>
      <c r="G995" s="14">
        <v>1</v>
      </c>
      <c r="H995" s="4">
        <v>367</v>
      </c>
      <c r="I995" s="1">
        <v>367</v>
      </c>
      <c r="J995" s="30">
        <v>0</v>
      </c>
      <c r="K995" s="67">
        <v>9.93970748223364</v>
      </c>
      <c r="L995" s="8"/>
    </row>
    <row r="996" spans="2:12" x14ac:dyDescent="0.35">
      <c r="B996" s="71">
        <v>995</v>
      </c>
      <c r="C996" s="24" t="s">
        <v>1006</v>
      </c>
      <c r="D996" s="1">
        <v>200</v>
      </c>
      <c r="E996" s="1">
        <v>10</v>
      </c>
      <c r="F996" s="1">
        <v>10</v>
      </c>
      <c r="G996" s="14">
        <v>1</v>
      </c>
      <c r="H996" s="4">
        <v>363</v>
      </c>
      <c r="I996" s="1">
        <v>363</v>
      </c>
      <c r="J996" s="30">
        <v>0</v>
      </c>
      <c r="K996" s="67">
        <v>1.1987986881285899</v>
      </c>
      <c r="L996" s="8"/>
    </row>
    <row r="997" spans="2:12" x14ac:dyDescent="0.35">
      <c r="B997" s="71">
        <v>996</v>
      </c>
      <c r="C997" s="24" t="s">
        <v>1007</v>
      </c>
      <c r="D997" s="1">
        <v>200</v>
      </c>
      <c r="E997" s="1">
        <v>10</v>
      </c>
      <c r="F997" s="1">
        <v>10</v>
      </c>
      <c r="G997" s="14">
        <v>1</v>
      </c>
      <c r="H997" s="4">
        <v>345</v>
      </c>
      <c r="I997" s="1">
        <v>345</v>
      </c>
      <c r="J997" s="30">
        <v>0</v>
      </c>
      <c r="K997" s="67">
        <v>9.3133161123842001</v>
      </c>
      <c r="L997" s="8"/>
    </row>
    <row r="998" spans="2:12" x14ac:dyDescent="0.35">
      <c r="B998" s="71">
        <v>997</v>
      </c>
      <c r="C998" s="24" t="s">
        <v>1008</v>
      </c>
      <c r="D998" s="1">
        <v>200</v>
      </c>
      <c r="E998" s="1">
        <v>10</v>
      </c>
      <c r="F998" s="1">
        <v>10</v>
      </c>
      <c r="G998" s="14">
        <v>1</v>
      </c>
      <c r="H998" s="4">
        <v>363</v>
      </c>
      <c r="I998" s="1">
        <v>363</v>
      </c>
      <c r="J998" s="30">
        <v>0</v>
      </c>
      <c r="K998" s="67">
        <v>1.5065752565860699</v>
      </c>
      <c r="L998" s="8"/>
    </row>
    <row r="999" spans="2:12" x14ac:dyDescent="0.35">
      <c r="B999" s="71">
        <v>998</v>
      </c>
      <c r="C999" s="24" t="s">
        <v>1009</v>
      </c>
      <c r="D999" s="1">
        <v>200</v>
      </c>
      <c r="E999" s="1">
        <v>10</v>
      </c>
      <c r="F999" s="1">
        <v>10</v>
      </c>
      <c r="G999" s="14">
        <v>1</v>
      </c>
      <c r="H999" s="4">
        <v>349</v>
      </c>
      <c r="I999" s="1">
        <v>349</v>
      </c>
      <c r="J999" s="30">
        <v>0</v>
      </c>
      <c r="K999" s="67">
        <v>2.9762958604842402</v>
      </c>
      <c r="L999" s="8"/>
    </row>
    <row r="1000" spans="2:12" x14ac:dyDescent="0.35">
      <c r="B1000" s="71">
        <v>999</v>
      </c>
      <c r="C1000" s="24" t="s">
        <v>1010</v>
      </c>
      <c r="D1000" s="1">
        <v>200</v>
      </c>
      <c r="E1000" s="1">
        <v>10</v>
      </c>
      <c r="F1000" s="1">
        <v>10</v>
      </c>
      <c r="G1000" s="14">
        <v>1</v>
      </c>
      <c r="H1000" s="4">
        <v>359</v>
      </c>
      <c r="I1000" s="1">
        <v>359</v>
      </c>
      <c r="J1000" s="30">
        <v>0</v>
      </c>
      <c r="K1000" s="67">
        <v>4.7294118590652898</v>
      </c>
      <c r="L1000" s="8"/>
    </row>
    <row r="1001" spans="2:12" x14ac:dyDescent="0.35">
      <c r="B1001" s="71">
        <v>1000</v>
      </c>
      <c r="C1001" s="24" t="s">
        <v>1011</v>
      </c>
      <c r="D1001" s="1">
        <v>200</v>
      </c>
      <c r="E1001" s="1">
        <v>10</v>
      </c>
      <c r="F1001" s="1">
        <v>10</v>
      </c>
      <c r="G1001" s="14">
        <v>1</v>
      </c>
      <c r="H1001" s="4">
        <v>370</v>
      </c>
      <c r="I1001" s="1">
        <v>370</v>
      </c>
      <c r="J1001" s="30">
        <v>0</v>
      </c>
      <c r="K1001" s="67">
        <v>1.4449619203805899</v>
      </c>
      <c r="L1001" s="8"/>
    </row>
    <row r="1002" spans="2:12" x14ac:dyDescent="0.35">
      <c r="B1002" s="71">
        <v>1001</v>
      </c>
      <c r="C1002" s="24" t="s">
        <v>1012</v>
      </c>
      <c r="D1002" s="1">
        <v>200</v>
      </c>
      <c r="E1002" s="1">
        <v>10</v>
      </c>
      <c r="F1002" s="1">
        <v>10</v>
      </c>
      <c r="G1002" s="14">
        <v>2</v>
      </c>
      <c r="H1002" s="4">
        <v>516</v>
      </c>
      <c r="I1002" s="1">
        <v>516</v>
      </c>
      <c r="J1002" s="30">
        <v>0</v>
      </c>
      <c r="K1002" s="67">
        <v>3.7276654466986598</v>
      </c>
      <c r="L1002" s="8"/>
    </row>
    <row r="1003" spans="2:12" x14ac:dyDescent="0.35">
      <c r="B1003" s="71">
        <v>1002</v>
      </c>
      <c r="C1003" s="24" t="s">
        <v>1013</v>
      </c>
      <c r="D1003" s="1">
        <v>200</v>
      </c>
      <c r="E1003" s="1">
        <v>10</v>
      </c>
      <c r="F1003" s="1">
        <v>10</v>
      </c>
      <c r="G1003" s="14">
        <v>2</v>
      </c>
      <c r="H1003" s="4">
        <v>490</v>
      </c>
      <c r="I1003" s="1">
        <v>490</v>
      </c>
      <c r="J1003" s="30">
        <v>0</v>
      </c>
      <c r="K1003" s="67">
        <v>2.9376134946942298</v>
      </c>
      <c r="L1003" s="8"/>
    </row>
    <row r="1004" spans="2:12" x14ac:dyDescent="0.35">
      <c r="B1004" s="71">
        <v>1003</v>
      </c>
      <c r="C1004" s="24" t="s">
        <v>1014</v>
      </c>
      <c r="D1004" s="1">
        <v>200</v>
      </c>
      <c r="E1004" s="1">
        <v>10</v>
      </c>
      <c r="F1004" s="1">
        <v>10</v>
      </c>
      <c r="G1004" s="14">
        <v>2</v>
      </c>
      <c r="H1004" s="4">
        <v>499</v>
      </c>
      <c r="I1004" s="1">
        <v>499</v>
      </c>
      <c r="J1004" s="30">
        <v>0</v>
      </c>
      <c r="K1004" s="67">
        <v>4.4986264351755301</v>
      </c>
      <c r="L1004" s="8"/>
    </row>
    <row r="1005" spans="2:12" x14ac:dyDescent="0.35">
      <c r="B1005" s="71">
        <v>1004</v>
      </c>
      <c r="C1005" s="24" t="s">
        <v>1015</v>
      </c>
      <c r="D1005" s="1">
        <v>200</v>
      </c>
      <c r="E1005" s="1">
        <v>10</v>
      </c>
      <c r="F1005" s="1">
        <v>10</v>
      </c>
      <c r="G1005" s="14">
        <v>2</v>
      </c>
      <c r="H1005" s="4">
        <v>510</v>
      </c>
      <c r="I1005" s="1">
        <v>510</v>
      </c>
      <c r="J1005" s="30">
        <v>0</v>
      </c>
      <c r="K1005" s="67">
        <v>0.71937971934676104</v>
      </c>
      <c r="L1005" s="8"/>
    </row>
    <row r="1006" spans="2:12" x14ac:dyDescent="0.35">
      <c r="B1006" s="71">
        <v>1005</v>
      </c>
      <c r="C1006" s="24" t="s">
        <v>1016</v>
      </c>
      <c r="D1006" s="1">
        <v>200</v>
      </c>
      <c r="E1006" s="1">
        <v>10</v>
      </c>
      <c r="F1006" s="1">
        <v>10</v>
      </c>
      <c r="G1006" s="14">
        <v>2</v>
      </c>
      <c r="H1006" s="4">
        <v>524</v>
      </c>
      <c r="I1006" s="1">
        <v>524</v>
      </c>
      <c r="J1006" s="30">
        <v>0</v>
      </c>
      <c r="K1006" s="67">
        <v>4.0472271312028099</v>
      </c>
      <c r="L1006" s="8"/>
    </row>
    <row r="1007" spans="2:12" x14ac:dyDescent="0.35">
      <c r="B1007" s="71">
        <v>1006</v>
      </c>
      <c r="C1007" s="24" t="s">
        <v>1017</v>
      </c>
      <c r="D1007" s="1">
        <v>200</v>
      </c>
      <c r="E1007" s="1">
        <v>10</v>
      </c>
      <c r="F1007" s="1">
        <v>10</v>
      </c>
      <c r="G1007" s="14">
        <v>2</v>
      </c>
      <c r="H1007" s="4">
        <v>494</v>
      </c>
      <c r="I1007" s="1">
        <v>494</v>
      </c>
      <c r="J1007" s="30">
        <v>0</v>
      </c>
      <c r="K1007" s="67">
        <v>3.9375268686562701</v>
      </c>
      <c r="L1007" s="8"/>
    </row>
    <row r="1008" spans="2:12" x14ac:dyDescent="0.35">
      <c r="B1008" s="71">
        <v>1007</v>
      </c>
      <c r="C1008" s="24" t="s">
        <v>1018</v>
      </c>
      <c r="D1008" s="1">
        <v>200</v>
      </c>
      <c r="E1008" s="1">
        <v>10</v>
      </c>
      <c r="F1008" s="1">
        <v>10</v>
      </c>
      <c r="G1008" s="14">
        <v>2</v>
      </c>
      <c r="H1008" s="4">
        <v>488</v>
      </c>
      <c r="I1008" s="1">
        <v>488</v>
      </c>
      <c r="J1008" s="30">
        <v>0</v>
      </c>
      <c r="K1008" s="67">
        <v>2.3476679604500501</v>
      </c>
      <c r="L1008" s="8"/>
    </row>
    <row r="1009" spans="2:12" x14ac:dyDescent="0.35">
      <c r="B1009" s="71">
        <v>1008</v>
      </c>
      <c r="C1009" s="24" t="s">
        <v>1019</v>
      </c>
      <c r="D1009" s="1">
        <v>200</v>
      </c>
      <c r="E1009" s="1">
        <v>10</v>
      </c>
      <c r="F1009" s="1">
        <v>10</v>
      </c>
      <c r="G1009" s="14">
        <v>2</v>
      </c>
      <c r="H1009" s="4">
        <v>486</v>
      </c>
      <c r="I1009" s="1">
        <v>486</v>
      </c>
      <c r="J1009" s="30">
        <v>0</v>
      </c>
      <c r="K1009" s="67">
        <v>1.4901176411658501</v>
      </c>
      <c r="L1009" s="8"/>
    </row>
    <row r="1010" spans="2:12" x14ac:dyDescent="0.35">
      <c r="B1010" s="71">
        <v>1009</v>
      </c>
      <c r="C1010" s="24" t="s">
        <v>1020</v>
      </c>
      <c r="D1010" s="1">
        <v>200</v>
      </c>
      <c r="E1010" s="1">
        <v>10</v>
      </c>
      <c r="F1010" s="1">
        <v>10</v>
      </c>
      <c r="G1010" s="14">
        <v>2</v>
      </c>
      <c r="H1010" s="4">
        <v>484</v>
      </c>
      <c r="I1010" s="1">
        <v>484</v>
      </c>
      <c r="J1010" s="30">
        <v>0</v>
      </c>
      <c r="K1010" s="67">
        <v>3.1373759303241902</v>
      </c>
      <c r="L1010" s="8"/>
    </row>
    <row r="1011" spans="2:12" x14ac:dyDescent="0.35">
      <c r="B1011" s="71">
        <v>1010</v>
      </c>
      <c r="C1011" s="24" t="s">
        <v>1021</v>
      </c>
      <c r="D1011" s="1">
        <v>200</v>
      </c>
      <c r="E1011" s="1">
        <v>10</v>
      </c>
      <c r="F1011" s="1">
        <v>10</v>
      </c>
      <c r="G1011" s="14">
        <v>2</v>
      </c>
      <c r="H1011" s="4">
        <v>532</v>
      </c>
      <c r="I1011" s="1">
        <v>532</v>
      </c>
      <c r="J1011" s="30">
        <v>0</v>
      </c>
      <c r="K1011" s="67">
        <v>2.9012234117835698</v>
      </c>
      <c r="L1011" s="8"/>
    </row>
    <row r="1012" spans="2:12" x14ac:dyDescent="0.35">
      <c r="B1012" s="71">
        <v>1011</v>
      </c>
      <c r="C1012" s="24" t="s">
        <v>1022</v>
      </c>
      <c r="D1012" s="1">
        <v>200</v>
      </c>
      <c r="E1012" s="1">
        <v>10</v>
      </c>
      <c r="F1012" s="1">
        <v>10</v>
      </c>
      <c r="G1012" s="14">
        <v>4</v>
      </c>
      <c r="H1012" s="4">
        <v>756</v>
      </c>
      <c r="I1012" s="1">
        <v>756</v>
      </c>
      <c r="J1012" s="30">
        <v>0</v>
      </c>
      <c r="K1012" s="67">
        <v>3.7776823490857998</v>
      </c>
      <c r="L1012" s="8"/>
    </row>
    <row r="1013" spans="2:12" x14ac:dyDescent="0.35">
      <c r="B1013" s="71">
        <v>1012</v>
      </c>
      <c r="C1013" s="24" t="s">
        <v>1023</v>
      </c>
      <c r="D1013" s="1">
        <v>200</v>
      </c>
      <c r="E1013" s="1">
        <v>10</v>
      </c>
      <c r="F1013" s="1">
        <v>10</v>
      </c>
      <c r="G1013" s="14">
        <v>4</v>
      </c>
      <c r="H1013" s="4">
        <v>748</v>
      </c>
      <c r="I1013" s="1">
        <v>748</v>
      </c>
      <c r="J1013" s="30">
        <v>0</v>
      </c>
      <c r="K1013" s="67">
        <v>2.3121814616024401</v>
      </c>
      <c r="L1013" s="8"/>
    </row>
    <row r="1014" spans="2:12" x14ac:dyDescent="0.35">
      <c r="B1014" s="71">
        <v>1013</v>
      </c>
      <c r="C1014" s="24" t="s">
        <v>1024</v>
      </c>
      <c r="D1014" s="1">
        <v>200</v>
      </c>
      <c r="E1014" s="1">
        <v>10</v>
      </c>
      <c r="F1014" s="1">
        <v>10</v>
      </c>
      <c r="G1014" s="14">
        <v>4</v>
      </c>
      <c r="H1014" s="4">
        <v>757</v>
      </c>
      <c r="I1014" s="1">
        <v>757</v>
      </c>
      <c r="J1014" s="30">
        <v>0</v>
      </c>
      <c r="K1014" s="67">
        <v>2.3659117557108398</v>
      </c>
      <c r="L1014" s="8"/>
    </row>
    <row r="1015" spans="2:12" x14ac:dyDescent="0.35">
      <c r="B1015" s="71">
        <v>1014</v>
      </c>
      <c r="C1015" s="24" t="s">
        <v>1025</v>
      </c>
      <c r="D1015" s="1">
        <v>200</v>
      </c>
      <c r="E1015" s="1">
        <v>10</v>
      </c>
      <c r="F1015" s="1">
        <v>10</v>
      </c>
      <c r="G1015" s="14">
        <v>4</v>
      </c>
      <c r="H1015" s="4">
        <v>738</v>
      </c>
      <c r="I1015" s="1">
        <v>738</v>
      </c>
      <c r="J1015" s="30">
        <v>0</v>
      </c>
      <c r="K1015" s="67">
        <v>2.0382198579609301</v>
      </c>
      <c r="L1015" s="8"/>
    </row>
    <row r="1016" spans="2:12" x14ac:dyDescent="0.35">
      <c r="B1016" s="71">
        <v>1015</v>
      </c>
      <c r="C1016" s="24" t="s">
        <v>1026</v>
      </c>
      <c r="D1016" s="1">
        <v>200</v>
      </c>
      <c r="E1016" s="1">
        <v>10</v>
      </c>
      <c r="F1016" s="1">
        <v>10</v>
      </c>
      <c r="G1016" s="14">
        <v>4</v>
      </c>
      <c r="H1016" s="4">
        <v>758</v>
      </c>
      <c r="I1016" s="1">
        <v>758</v>
      </c>
      <c r="J1016" s="30">
        <v>0</v>
      </c>
      <c r="K1016" s="67">
        <v>2.48096059449017</v>
      </c>
      <c r="L1016" s="8"/>
    </row>
    <row r="1017" spans="2:12" x14ac:dyDescent="0.35">
      <c r="B1017" s="71">
        <v>1016</v>
      </c>
      <c r="C1017" s="24" t="s">
        <v>1027</v>
      </c>
      <c r="D1017" s="1">
        <v>200</v>
      </c>
      <c r="E1017" s="1">
        <v>10</v>
      </c>
      <c r="F1017" s="1">
        <v>10</v>
      </c>
      <c r="G1017" s="14">
        <v>4</v>
      </c>
      <c r="H1017" s="4">
        <v>758</v>
      </c>
      <c r="I1017" s="1">
        <v>758</v>
      </c>
      <c r="J1017" s="30">
        <v>0</v>
      </c>
      <c r="K1017" s="67">
        <v>107.455188412219</v>
      </c>
      <c r="L1017" s="8"/>
    </row>
    <row r="1018" spans="2:12" x14ac:dyDescent="0.35">
      <c r="B1018" s="71">
        <v>1017</v>
      </c>
      <c r="C1018" s="24" t="s">
        <v>1028</v>
      </c>
      <c r="D1018" s="1">
        <v>200</v>
      </c>
      <c r="E1018" s="1">
        <v>10</v>
      </c>
      <c r="F1018" s="1">
        <v>10</v>
      </c>
      <c r="G1018" s="14">
        <v>4</v>
      </c>
      <c r="H1018" s="4">
        <v>716</v>
      </c>
      <c r="I1018" s="1">
        <v>716</v>
      </c>
      <c r="J1018" s="30">
        <v>0</v>
      </c>
      <c r="K1018" s="67">
        <v>2.8947943672537799</v>
      </c>
      <c r="L1018" s="8"/>
    </row>
    <row r="1019" spans="2:12" x14ac:dyDescent="0.35">
      <c r="B1019" s="71">
        <v>1018</v>
      </c>
      <c r="C1019" s="24" t="s">
        <v>1029</v>
      </c>
      <c r="D1019" s="1">
        <v>200</v>
      </c>
      <c r="E1019" s="1">
        <v>10</v>
      </c>
      <c r="F1019" s="1">
        <v>10</v>
      </c>
      <c r="G1019" s="14">
        <v>4</v>
      </c>
      <c r="H1019" s="4">
        <v>732</v>
      </c>
      <c r="I1019" s="1">
        <v>732</v>
      </c>
      <c r="J1019" s="30">
        <v>0</v>
      </c>
      <c r="K1019" s="67">
        <v>5.51102593913674</v>
      </c>
      <c r="L1019" s="8"/>
    </row>
    <row r="1020" spans="2:12" x14ac:dyDescent="0.35">
      <c r="B1020" s="71">
        <v>1019</v>
      </c>
      <c r="C1020" s="24" t="s">
        <v>1030</v>
      </c>
      <c r="D1020" s="1">
        <v>200</v>
      </c>
      <c r="E1020" s="1">
        <v>10</v>
      </c>
      <c r="F1020" s="1">
        <v>10</v>
      </c>
      <c r="G1020" s="14">
        <v>4</v>
      </c>
      <c r="H1020" s="4">
        <v>760</v>
      </c>
      <c r="I1020" s="1">
        <v>760</v>
      </c>
      <c r="J1020" s="30">
        <v>0</v>
      </c>
      <c r="K1020" s="67">
        <v>4.15765139646828</v>
      </c>
      <c r="L1020" s="8"/>
    </row>
    <row r="1021" spans="2:12" x14ac:dyDescent="0.35">
      <c r="B1021" s="71">
        <v>1020</v>
      </c>
      <c r="C1021" s="24" t="s">
        <v>1031</v>
      </c>
      <c r="D1021" s="1">
        <v>200</v>
      </c>
      <c r="E1021" s="1">
        <v>10</v>
      </c>
      <c r="F1021" s="1">
        <v>10</v>
      </c>
      <c r="G1021" s="14">
        <v>4</v>
      </c>
      <c r="H1021" s="4">
        <v>742</v>
      </c>
      <c r="I1021" s="1">
        <v>742</v>
      </c>
      <c r="J1021" s="30">
        <v>0</v>
      </c>
      <c r="K1021" s="67">
        <v>2.9165791030973098</v>
      </c>
      <c r="L1021" s="8"/>
    </row>
    <row r="1022" spans="2:12" x14ac:dyDescent="0.35">
      <c r="B1022" s="71">
        <v>1021</v>
      </c>
      <c r="C1022" s="24" t="s">
        <v>1032</v>
      </c>
      <c r="D1022" s="1">
        <v>200</v>
      </c>
      <c r="E1022" s="1">
        <v>10</v>
      </c>
      <c r="F1022" s="1">
        <v>20</v>
      </c>
      <c r="G1022" s="14">
        <v>1</v>
      </c>
      <c r="H1022" s="4">
        <v>599</v>
      </c>
      <c r="I1022" s="1">
        <v>599</v>
      </c>
      <c r="J1022" s="30">
        <v>0</v>
      </c>
      <c r="K1022" s="67">
        <v>0.64415939338505201</v>
      </c>
      <c r="L1022" s="8"/>
    </row>
    <row r="1023" spans="2:12" x14ac:dyDescent="0.35">
      <c r="B1023" s="71">
        <v>1022</v>
      </c>
      <c r="C1023" s="24" t="s">
        <v>1033</v>
      </c>
      <c r="D1023" s="1">
        <v>200</v>
      </c>
      <c r="E1023" s="1">
        <v>10</v>
      </c>
      <c r="F1023" s="1">
        <v>20</v>
      </c>
      <c r="G1023" s="14">
        <v>1</v>
      </c>
      <c r="H1023" s="4">
        <v>644</v>
      </c>
      <c r="I1023" s="1">
        <v>644</v>
      </c>
      <c r="J1023" s="30">
        <v>0</v>
      </c>
      <c r="K1023" s="67">
        <v>5.3756063804030398E-2</v>
      </c>
      <c r="L1023" s="8"/>
    </row>
    <row r="1024" spans="2:12" x14ac:dyDescent="0.35">
      <c r="B1024" s="71">
        <v>1023</v>
      </c>
      <c r="C1024" s="24" t="s">
        <v>1034</v>
      </c>
      <c r="D1024" s="1">
        <v>200</v>
      </c>
      <c r="E1024" s="1">
        <v>10</v>
      </c>
      <c r="F1024" s="1">
        <v>20</v>
      </c>
      <c r="G1024" s="14">
        <v>1</v>
      </c>
      <c r="H1024" s="4">
        <v>665</v>
      </c>
      <c r="I1024" s="1">
        <v>665</v>
      </c>
      <c r="J1024" s="30">
        <v>0</v>
      </c>
      <c r="K1024" s="67">
        <v>4.7566721215844099E-2</v>
      </c>
      <c r="L1024" s="8"/>
    </row>
    <row r="1025" spans="2:12" x14ac:dyDescent="0.35">
      <c r="B1025" s="71">
        <v>1024</v>
      </c>
      <c r="C1025" s="24" t="s">
        <v>1035</v>
      </c>
      <c r="D1025" s="1">
        <v>200</v>
      </c>
      <c r="E1025" s="1">
        <v>10</v>
      </c>
      <c r="F1025" s="1">
        <v>20</v>
      </c>
      <c r="G1025" s="14">
        <v>1</v>
      </c>
      <c r="H1025" s="4">
        <v>767</v>
      </c>
      <c r="I1025" s="1">
        <v>767</v>
      </c>
      <c r="J1025" s="30">
        <v>0</v>
      </c>
      <c r="K1025" s="67">
        <v>1.12542826682329E-2</v>
      </c>
      <c r="L1025" s="8"/>
    </row>
    <row r="1026" spans="2:12" x14ac:dyDescent="0.35">
      <c r="B1026" s="71">
        <v>1025</v>
      </c>
      <c r="C1026" s="24" t="s">
        <v>1036</v>
      </c>
      <c r="D1026" s="1">
        <v>200</v>
      </c>
      <c r="E1026" s="1">
        <v>10</v>
      </c>
      <c r="F1026" s="1">
        <v>20</v>
      </c>
      <c r="G1026" s="14">
        <v>1</v>
      </c>
      <c r="H1026" s="4">
        <v>610.99999999999898</v>
      </c>
      <c r="I1026" s="1">
        <v>610.99999999999898</v>
      </c>
      <c r="J1026" s="30">
        <v>0</v>
      </c>
      <c r="K1026" s="67">
        <v>6.34378154203295</v>
      </c>
      <c r="L1026" s="8"/>
    </row>
    <row r="1027" spans="2:12" x14ac:dyDescent="0.35">
      <c r="B1027" s="71">
        <v>1026</v>
      </c>
      <c r="C1027" s="24" t="s">
        <v>1037</v>
      </c>
      <c r="D1027" s="1">
        <v>200</v>
      </c>
      <c r="E1027" s="1">
        <v>10</v>
      </c>
      <c r="F1027" s="1">
        <v>20</v>
      </c>
      <c r="G1027" s="14">
        <v>1</v>
      </c>
      <c r="H1027" s="4">
        <v>598</v>
      </c>
      <c r="I1027" s="1">
        <v>598</v>
      </c>
      <c r="J1027" s="30">
        <v>0</v>
      </c>
      <c r="K1027" s="67">
        <v>8.3634306304156691</v>
      </c>
      <c r="L1027" s="8"/>
    </row>
    <row r="1028" spans="2:12" x14ac:dyDescent="0.35">
      <c r="B1028" s="71">
        <v>1027</v>
      </c>
      <c r="C1028" s="24" t="s">
        <v>1038</v>
      </c>
      <c r="D1028" s="1">
        <v>200</v>
      </c>
      <c r="E1028" s="1">
        <v>10</v>
      </c>
      <c r="F1028" s="1">
        <v>20</v>
      </c>
      <c r="G1028" s="14">
        <v>1</v>
      </c>
      <c r="H1028" s="4">
        <v>628</v>
      </c>
      <c r="I1028" s="1">
        <v>628</v>
      </c>
      <c r="J1028" s="30">
        <v>0</v>
      </c>
      <c r="K1028" s="67">
        <v>0.96954598091542699</v>
      </c>
      <c r="L1028" s="8"/>
    </row>
    <row r="1029" spans="2:12" x14ac:dyDescent="0.35">
      <c r="B1029" s="71">
        <v>1028</v>
      </c>
      <c r="C1029" s="24" t="s">
        <v>1039</v>
      </c>
      <c r="D1029" s="1">
        <v>200</v>
      </c>
      <c r="E1029" s="1">
        <v>10</v>
      </c>
      <c r="F1029" s="1">
        <v>20</v>
      </c>
      <c r="G1029" s="14">
        <v>1</v>
      </c>
      <c r="H1029" s="4">
        <v>634</v>
      </c>
      <c r="I1029" s="1">
        <v>634</v>
      </c>
      <c r="J1029" s="30">
        <v>0</v>
      </c>
      <c r="K1029" s="67">
        <v>1.6056236717849901</v>
      </c>
      <c r="L1029" s="8"/>
    </row>
    <row r="1030" spans="2:12" x14ac:dyDescent="0.35">
      <c r="B1030" s="71">
        <v>1029</v>
      </c>
      <c r="C1030" s="24" t="s">
        <v>1040</v>
      </c>
      <c r="D1030" s="1">
        <v>200</v>
      </c>
      <c r="E1030" s="1">
        <v>10</v>
      </c>
      <c r="F1030" s="1">
        <v>20</v>
      </c>
      <c r="G1030" s="14">
        <v>1</v>
      </c>
      <c r="H1030" s="110">
        <v>100000</v>
      </c>
      <c r="I1030" s="1"/>
      <c r="J1030" s="30"/>
      <c r="K1030" s="67"/>
      <c r="L1030" s="8"/>
    </row>
    <row r="1031" spans="2:12" x14ac:dyDescent="0.35">
      <c r="B1031" s="71">
        <v>1030</v>
      </c>
      <c r="C1031" s="24" t="s">
        <v>1041</v>
      </c>
      <c r="D1031" s="1">
        <v>200</v>
      </c>
      <c r="E1031" s="1">
        <v>10</v>
      </c>
      <c r="F1031" s="1">
        <v>20</v>
      </c>
      <c r="G1031" s="14">
        <v>1</v>
      </c>
      <c r="H1031" s="4">
        <v>715</v>
      </c>
      <c r="I1031" s="1">
        <v>715</v>
      </c>
      <c r="J1031" s="30">
        <v>0</v>
      </c>
      <c r="K1031" s="67">
        <v>1.00002363324165E-2</v>
      </c>
      <c r="L1031" s="8"/>
    </row>
    <row r="1032" spans="2:12" x14ac:dyDescent="0.35">
      <c r="B1032" s="71">
        <v>1031</v>
      </c>
      <c r="C1032" s="24" t="s">
        <v>1042</v>
      </c>
      <c r="D1032" s="1">
        <v>200</v>
      </c>
      <c r="E1032" s="1">
        <v>10</v>
      </c>
      <c r="F1032" s="1">
        <v>20</v>
      </c>
      <c r="G1032" s="14">
        <v>2</v>
      </c>
      <c r="H1032" s="4">
        <v>722</v>
      </c>
      <c r="I1032" s="1">
        <v>722</v>
      </c>
      <c r="J1032" s="30">
        <v>0</v>
      </c>
      <c r="K1032" s="67">
        <v>2.9630188420414898</v>
      </c>
      <c r="L1032" s="8"/>
    </row>
    <row r="1033" spans="2:12" x14ac:dyDescent="0.35">
      <c r="B1033" s="71">
        <v>1032</v>
      </c>
      <c r="C1033" s="24" t="s">
        <v>1043</v>
      </c>
      <c r="D1033" s="1">
        <v>200</v>
      </c>
      <c r="E1033" s="1">
        <v>10</v>
      </c>
      <c r="F1033" s="1">
        <v>20</v>
      </c>
      <c r="G1033" s="14">
        <v>2</v>
      </c>
      <c r="H1033" s="4">
        <v>750</v>
      </c>
      <c r="I1033" s="1">
        <v>750</v>
      </c>
      <c r="J1033" s="30">
        <v>0</v>
      </c>
      <c r="K1033" s="67">
        <v>377.10062503628399</v>
      </c>
      <c r="L1033" s="8"/>
    </row>
    <row r="1034" spans="2:12" x14ac:dyDescent="0.35">
      <c r="B1034" s="71">
        <v>1033</v>
      </c>
      <c r="C1034" s="24" t="s">
        <v>1044</v>
      </c>
      <c r="D1034" s="1">
        <v>200</v>
      </c>
      <c r="E1034" s="1">
        <v>10</v>
      </c>
      <c r="F1034" s="1">
        <v>20</v>
      </c>
      <c r="G1034" s="14">
        <v>2</v>
      </c>
      <c r="H1034" s="4">
        <v>757</v>
      </c>
      <c r="I1034" s="1">
        <v>757</v>
      </c>
      <c r="J1034" s="30">
        <v>0</v>
      </c>
      <c r="K1034" s="67">
        <v>4.4515660237520898</v>
      </c>
      <c r="L1034" s="8"/>
    </row>
    <row r="1035" spans="2:12" x14ac:dyDescent="0.35">
      <c r="B1035" s="71">
        <v>1034</v>
      </c>
      <c r="C1035" s="24" t="s">
        <v>1045</v>
      </c>
      <c r="D1035" s="1">
        <v>200</v>
      </c>
      <c r="E1035" s="1">
        <v>10</v>
      </c>
      <c r="F1035" s="1">
        <v>20</v>
      </c>
      <c r="G1035" s="14">
        <v>2</v>
      </c>
      <c r="H1035" s="4">
        <v>804</v>
      </c>
      <c r="I1035" s="1">
        <v>804</v>
      </c>
      <c r="J1035" s="30">
        <v>0</v>
      </c>
      <c r="K1035" s="67">
        <v>0.66163794137537402</v>
      </c>
      <c r="L1035" s="8"/>
    </row>
    <row r="1036" spans="2:12" x14ac:dyDescent="0.35">
      <c r="B1036" s="71">
        <v>1035</v>
      </c>
      <c r="C1036" s="24" t="s">
        <v>1046</v>
      </c>
      <c r="D1036" s="1">
        <v>200</v>
      </c>
      <c r="E1036" s="1">
        <v>10</v>
      </c>
      <c r="F1036" s="1">
        <v>20</v>
      </c>
      <c r="G1036" s="14">
        <v>2</v>
      </c>
      <c r="H1036" s="4">
        <v>763</v>
      </c>
      <c r="I1036" s="1">
        <v>763</v>
      </c>
      <c r="J1036" s="30">
        <v>0</v>
      </c>
      <c r="K1036" s="67">
        <v>2.8563239984214301</v>
      </c>
      <c r="L1036" s="8"/>
    </row>
    <row r="1037" spans="2:12" x14ac:dyDescent="0.35">
      <c r="B1037" s="71">
        <v>1036</v>
      </c>
      <c r="C1037" s="24" t="s">
        <v>1047</v>
      </c>
      <c r="D1037" s="1">
        <v>200</v>
      </c>
      <c r="E1037" s="1">
        <v>10</v>
      </c>
      <c r="F1037" s="1">
        <v>20</v>
      </c>
      <c r="G1037" s="14">
        <v>2</v>
      </c>
      <c r="H1037" s="4">
        <v>727</v>
      </c>
      <c r="I1037" s="1">
        <v>727</v>
      </c>
      <c r="J1037" s="30">
        <v>0</v>
      </c>
      <c r="K1037" s="67">
        <v>2.79974092729389</v>
      </c>
      <c r="L1037" s="8"/>
    </row>
    <row r="1038" spans="2:12" x14ac:dyDescent="0.35">
      <c r="B1038" s="71">
        <v>1037</v>
      </c>
      <c r="C1038" s="24" t="s">
        <v>1048</v>
      </c>
      <c r="D1038" s="1">
        <v>200</v>
      </c>
      <c r="E1038" s="1">
        <v>10</v>
      </c>
      <c r="F1038" s="1">
        <v>20</v>
      </c>
      <c r="G1038" s="14">
        <v>2</v>
      </c>
      <c r="H1038" s="4">
        <v>776</v>
      </c>
      <c r="I1038" s="1">
        <v>776</v>
      </c>
      <c r="J1038" s="30">
        <v>0</v>
      </c>
      <c r="K1038" s="67">
        <v>48.0415620096027</v>
      </c>
      <c r="L1038" s="8"/>
    </row>
    <row r="1039" spans="2:12" x14ac:dyDescent="0.35">
      <c r="B1039" s="71">
        <v>1038</v>
      </c>
      <c r="C1039" s="24" t="s">
        <v>1049</v>
      </c>
      <c r="D1039" s="1">
        <v>200</v>
      </c>
      <c r="E1039" s="1">
        <v>10</v>
      </c>
      <c r="F1039" s="1">
        <v>20</v>
      </c>
      <c r="G1039" s="14">
        <v>2</v>
      </c>
      <c r="H1039" s="4">
        <v>775</v>
      </c>
      <c r="I1039" s="1">
        <v>775</v>
      </c>
      <c r="J1039" s="30">
        <v>0</v>
      </c>
      <c r="K1039" s="67">
        <v>8.7035343013703805</v>
      </c>
      <c r="L1039" s="8"/>
    </row>
    <row r="1040" spans="2:12" x14ac:dyDescent="0.35">
      <c r="B1040" s="71">
        <v>1039</v>
      </c>
      <c r="C1040" s="24" t="s">
        <v>1050</v>
      </c>
      <c r="D1040" s="1">
        <v>200</v>
      </c>
      <c r="E1040" s="1">
        <v>10</v>
      </c>
      <c r="F1040" s="1">
        <v>20</v>
      </c>
      <c r="G1040" s="14">
        <v>2</v>
      </c>
      <c r="H1040" s="4">
        <v>776</v>
      </c>
      <c r="I1040" s="1">
        <v>776</v>
      </c>
      <c r="J1040" s="30">
        <v>0</v>
      </c>
      <c r="K1040" s="67">
        <v>6.4855785313993604</v>
      </c>
      <c r="L1040" s="8"/>
    </row>
    <row r="1041" spans="2:12" x14ac:dyDescent="0.35">
      <c r="B1041" s="71">
        <v>1040</v>
      </c>
      <c r="C1041" s="24" t="s">
        <v>1051</v>
      </c>
      <c r="D1041" s="1">
        <v>200</v>
      </c>
      <c r="E1041" s="1">
        <v>10</v>
      </c>
      <c r="F1041" s="1">
        <v>20</v>
      </c>
      <c r="G1041" s="14">
        <v>2</v>
      </c>
      <c r="H1041" s="4">
        <v>760</v>
      </c>
      <c r="I1041" s="1">
        <v>760</v>
      </c>
      <c r="J1041" s="30">
        <v>0</v>
      </c>
      <c r="K1041" s="67">
        <v>703.35322566889204</v>
      </c>
      <c r="L1041" s="8"/>
    </row>
    <row r="1042" spans="2:12" x14ac:dyDescent="0.35">
      <c r="B1042" s="71">
        <v>1041</v>
      </c>
      <c r="C1042" s="24" t="s">
        <v>1052</v>
      </c>
      <c r="D1042" s="1">
        <v>200</v>
      </c>
      <c r="E1042" s="1">
        <v>10</v>
      </c>
      <c r="F1042" s="1">
        <v>20</v>
      </c>
      <c r="G1042" s="14">
        <v>4</v>
      </c>
      <c r="H1042" s="4">
        <v>986</v>
      </c>
      <c r="I1042" s="1">
        <v>986</v>
      </c>
      <c r="J1042" s="30">
        <v>0</v>
      </c>
      <c r="K1042" s="67">
        <v>2.4480307120829798</v>
      </c>
      <c r="L1042" s="8"/>
    </row>
    <row r="1043" spans="2:12" x14ac:dyDescent="0.35">
      <c r="B1043" s="71">
        <v>1042</v>
      </c>
      <c r="C1043" s="24" t="s">
        <v>1053</v>
      </c>
      <c r="D1043" s="1">
        <v>200</v>
      </c>
      <c r="E1043" s="1">
        <v>10</v>
      </c>
      <c r="F1043" s="1">
        <v>20</v>
      </c>
      <c r="G1043" s="14">
        <v>4</v>
      </c>
      <c r="H1043" s="4">
        <v>1008</v>
      </c>
      <c r="I1043" s="1">
        <v>1008</v>
      </c>
      <c r="J1043" s="30">
        <v>0</v>
      </c>
      <c r="K1043" s="67">
        <v>3.4513702001422599</v>
      </c>
      <c r="L1043" s="8"/>
    </row>
    <row r="1044" spans="2:12" x14ac:dyDescent="0.35">
      <c r="B1044" s="71">
        <v>1043</v>
      </c>
      <c r="C1044" s="24" t="s">
        <v>1054</v>
      </c>
      <c r="D1044" s="1">
        <v>200</v>
      </c>
      <c r="E1044" s="1">
        <v>10</v>
      </c>
      <c r="F1044" s="1">
        <v>20</v>
      </c>
      <c r="G1044" s="14">
        <v>4</v>
      </c>
      <c r="H1044" s="4">
        <v>985</v>
      </c>
      <c r="I1044" s="1">
        <v>985</v>
      </c>
      <c r="J1044" s="30">
        <v>0</v>
      </c>
      <c r="K1044" s="67">
        <v>1.8728311676531999</v>
      </c>
      <c r="L1044" s="8"/>
    </row>
    <row r="1045" spans="2:12" x14ac:dyDescent="0.35">
      <c r="B1045" s="71">
        <v>1044</v>
      </c>
      <c r="C1045" s="24" t="s">
        <v>1055</v>
      </c>
      <c r="D1045" s="1">
        <v>200</v>
      </c>
      <c r="E1045" s="1">
        <v>10</v>
      </c>
      <c r="F1045" s="1">
        <v>20</v>
      </c>
      <c r="G1045" s="14">
        <v>4</v>
      </c>
      <c r="H1045" s="4">
        <v>1104</v>
      </c>
      <c r="I1045" s="1">
        <v>1104</v>
      </c>
      <c r="J1045" s="30">
        <v>0</v>
      </c>
      <c r="K1045" s="67">
        <v>2.1998312808573202</v>
      </c>
      <c r="L1045" s="8"/>
    </row>
    <row r="1046" spans="2:12" x14ac:dyDescent="0.35">
      <c r="B1046" s="71">
        <v>1045</v>
      </c>
      <c r="C1046" s="24" t="s">
        <v>1056</v>
      </c>
      <c r="D1046" s="1">
        <v>200</v>
      </c>
      <c r="E1046" s="1">
        <v>10</v>
      </c>
      <c r="F1046" s="1">
        <v>20</v>
      </c>
      <c r="G1046" s="14">
        <v>4</v>
      </c>
      <c r="H1046" s="4">
        <v>955</v>
      </c>
      <c r="I1046" s="1">
        <v>955</v>
      </c>
      <c r="J1046" s="30">
        <v>0</v>
      </c>
      <c r="K1046" s="67">
        <v>2.6745986528694599</v>
      </c>
      <c r="L1046" s="8"/>
    </row>
    <row r="1047" spans="2:12" x14ac:dyDescent="0.35">
      <c r="B1047" s="71">
        <v>1046</v>
      </c>
      <c r="C1047" s="24" t="s">
        <v>1057</v>
      </c>
      <c r="D1047" s="1">
        <v>200</v>
      </c>
      <c r="E1047" s="1">
        <v>10</v>
      </c>
      <c r="F1047" s="1">
        <v>20</v>
      </c>
      <c r="G1047" s="14">
        <v>4</v>
      </c>
      <c r="H1047" s="4">
        <v>973</v>
      </c>
      <c r="I1047" s="1">
        <v>973</v>
      </c>
      <c r="J1047" s="30">
        <v>0</v>
      </c>
      <c r="K1047" s="67">
        <v>3.29879251122474</v>
      </c>
      <c r="L1047" s="8"/>
    </row>
    <row r="1048" spans="2:12" x14ac:dyDescent="0.35">
      <c r="B1048" s="71">
        <v>1047</v>
      </c>
      <c r="C1048" s="24" t="s">
        <v>1058</v>
      </c>
      <c r="D1048" s="1">
        <v>200</v>
      </c>
      <c r="E1048" s="1">
        <v>10</v>
      </c>
      <c r="F1048" s="1">
        <v>20</v>
      </c>
      <c r="G1048" s="14">
        <v>4</v>
      </c>
      <c r="H1048" s="4">
        <v>1004</v>
      </c>
      <c r="I1048" s="1">
        <v>1004</v>
      </c>
      <c r="J1048" s="30">
        <v>0</v>
      </c>
      <c r="K1048" s="67">
        <v>7.9566964209079698</v>
      </c>
      <c r="L1048" s="8"/>
    </row>
    <row r="1049" spans="2:12" x14ac:dyDescent="0.35">
      <c r="B1049" s="71">
        <v>1048</v>
      </c>
      <c r="C1049" s="24" t="s">
        <v>1059</v>
      </c>
      <c r="D1049" s="1">
        <v>200</v>
      </c>
      <c r="E1049" s="1">
        <v>10</v>
      </c>
      <c r="F1049" s="1">
        <v>20</v>
      </c>
      <c r="G1049" s="14">
        <v>4</v>
      </c>
      <c r="H1049" s="4">
        <v>1003</v>
      </c>
      <c r="I1049" s="1">
        <v>1003</v>
      </c>
      <c r="J1049" s="30">
        <v>0</v>
      </c>
      <c r="K1049" s="67">
        <v>5.2702514361590103</v>
      </c>
      <c r="L1049" s="8"/>
    </row>
    <row r="1050" spans="2:12" x14ac:dyDescent="0.35">
      <c r="B1050" s="71">
        <v>1049</v>
      </c>
      <c r="C1050" s="24" t="s">
        <v>1060</v>
      </c>
      <c r="D1050" s="1">
        <v>200</v>
      </c>
      <c r="E1050" s="1">
        <v>10</v>
      </c>
      <c r="F1050" s="1">
        <v>20</v>
      </c>
      <c r="G1050" s="14">
        <v>4</v>
      </c>
      <c r="H1050" s="4">
        <v>1046</v>
      </c>
      <c r="I1050" s="1">
        <v>1046</v>
      </c>
      <c r="J1050" s="30">
        <v>0</v>
      </c>
      <c r="K1050" s="67">
        <v>5.6274588201195002</v>
      </c>
      <c r="L1050" s="8"/>
    </row>
    <row r="1051" spans="2:12" x14ac:dyDescent="0.35">
      <c r="B1051" s="71">
        <v>1050</v>
      </c>
      <c r="C1051" s="24" t="s">
        <v>1061</v>
      </c>
      <c r="D1051" s="1">
        <v>200</v>
      </c>
      <c r="E1051" s="1">
        <v>10</v>
      </c>
      <c r="F1051" s="1">
        <v>20</v>
      </c>
      <c r="G1051" s="14">
        <v>4</v>
      </c>
      <c r="H1051" s="4">
        <v>1012</v>
      </c>
      <c r="I1051" s="1">
        <v>1012</v>
      </c>
      <c r="J1051" s="30">
        <v>0</v>
      </c>
      <c r="K1051" s="67">
        <v>2.0902412254363298</v>
      </c>
      <c r="L1051" s="8"/>
    </row>
    <row r="1052" spans="2:12" x14ac:dyDescent="0.35">
      <c r="B1052" s="71">
        <v>1051</v>
      </c>
      <c r="C1052" s="24" t="s">
        <v>1062</v>
      </c>
      <c r="D1052" s="1">
        <v>200</v>
      </c>
      <c r="E1052" s="1">
        <v>10</v>
      </c>
      <c r="F1052" s="1">
        <v>30</v>
      </c>
      <c r="G1052" s="14">
        <v>1</v>
      </c>
      <c r="H1052" s="4">
        <v>878</v>
      </c>
      <c r="I1052" s="1">
        <v>878</v>
      </c>
      <c r="J1052" s="30">
        <v>0</v>
      </c>
      <c r="K1052" s="67">
        <v>6.2392314523458401</v>
      </c>
      <c r="L1052" s="8"/>
    </row>
    <row r="1053" spans="2:12" x14ac:dyDescent="0.35">
      <c r="B1053" s="71">
        <v>1052</v>
      </c>
      <c r="C1053" s="24" t="s">
        <v>1063</v>
      </c>
      <c r="D1053" s="1">
        <v>200</v>
      </c>
      <c r="E1053" s="1">
        <v>10</v>
      </c>
      <c r="F1053" s="1">
        <v>30</v>
      </c>
      <c r="G1053" s="14">
        <v>1</v>
      </c>
      <c r="H1053" s="4">
        <v>1044</v>
      </c>
      <c r="I1053" s="1">
        <v>1044</v>
      </c>
      <c r="J1053" s="30">
        <v>0</v>
      </c>
      <c r="K1053" s="67">
        <v>1.32421720772981E-2</v>
      </c>
      <c r="L1053" s="8"/>
    </row>
    <row r="1054" spans="2:12" x14ac:dyDescent="0.35">
      <c r="B1054" s="71">
        <v>1053</v>
      </c>
      <c r="C1054" s="24" t="s">
        <v>1064</v>
      </c>
      <c r="D1054" s="1">
        <v>200</v>
      </c>
      <c r="E1054" s="1">
        <v>10</v>
      </c>
      <c r="F1054" s="1">
        <v>30</v>
      </c>
      <c r="G1054" s="14">
        <v>1</v>
      </c>
      <c r="H1054" s="4">
        <v>857</v>
      </c>
      <c r="I1054" s="1">
        <v>857</v>
      </c>
      <c r="J1054" s="30">
        <v>0</v>
      </c>
      <c r="K1054" s="67">
        <v>4.9176375064998803</v>
      </c>
      <c r="L1054" s="8"/>
    </row>
    <row r="1055" spans="2:12" x14ac:dyDescent="0.35">
      <c r="B1055" s="71">
        <v>1054</v>
      </c>
      <c r="C1055" s="24" t="s">
        <v>1065</v>
      </c>
      <c r="D1055" s="1">
        <v>200</v>
      </c>
      <c r="E1055" s="1">
        <v>10</v>
      </c>
      <c r="F1055" s="1">
        <v>30</v>
      </c>
      <c r="G1055" s="14">
        <v>1</v>
      </c>
      <c r="H1055" s="4">
        <v>907</v>
      </c>
      <c r="I1055" s="1">
        <v>907</v>
      </c>
      <c r="J1055" s="30">
        <v>0</v>
      </c>
      <c r="K1055" s="67">
        <v>4.3204655516892601</v>
      </c>
      <c r="L1055" s="8"/>
    </row>
    <row r="1056" spans="2:12" x14ac:dyDescent="0.35">
      <c r="B1056" s="71">
        <v>1055</v>
      </c>
      <c r="C1056" s="24" t="s">
        <v>1066</v>
      </c>
      <c r="D1056" s="1">
        <v>200</v>
      </c>
      <c r="E1056" s="1">
        <v>10</v>
      </c>
      <c r="F1056" s="1">
        <v>30</v>
      </c>
      <c r="G1056" s="14">
        <v>1</v>
      </c>
      <c r="H1056" s="4">
        <v>864</v>
      </c>
      <c r="I1056" s="1">
        <v>864</v>
      </c>
      <c r="J1056" s="30">
        <v>0</v>
      </c>
      <c r="K1056" s="67">
        <v>2.9708786625414998</v>
      </c>
      <c r="L1056" s="8"/>
    </row>
    <row r="1057" spans="2:12" x14ac:dyDescent="0.35">
      <c r="B1057" s="71">
        <v>1056</v>
      </c>
      <c r="C1057" s="24" t="s">
        <v>1067</v>
      </c>
      <c r="D1057" s="1">
        <v>200</v>
      </c>
      <c r="E1057" s="1">
        <v>10</v>
      </c>
      <c r="F1057" s="1">
        <v>30</v>
      </c>
      <c r="G1057" s="14">
        <v>1</v>
      </c>
      <c r="H1057" s="4">
        <v>914</v>
      </c>
      <c r="I1057" s="1">
        <v>914</v>
      </c>
      <c r="J1057" s="30">
        <v>0</v>
      </c>
      <c r="K1057" s="67">
        <v>35.3799154628068</v>
      </c>
      <c r="L1057" s="8"/>
    </row>
    <row r="1058" spans="2:12" x14ac:dyDescent="0.35">
      <c r="B1058" s="71">
        <v>1057</v>
      </c>
      <c r="C1058" s="24" t="s">
        <v>1068</v>
      </c>
      <c r="D1058" s="1">
        <v>200</v>
      </c>
      <c r="E1058" s="1">
        <v>10</v>
      </c>
      <c r="F1058" s="1">
        <v>30</v>
      </c>
      <c r="G1058" s="14">
        <v>1</v>
      </c>
      <c r="H1058" s="4">
        <v>1356</v>
      </c>
      <c r="I1058" s="1">
        <v>1356</v>
      </c>
      <c r="J1058" s="30">
        <v>0</v>
      </c>
      <c r="K1058" s="67">
        <v>1.14952642470598E-2</v>
      </c>
      <c r="L1058" s="8"/>
    </row>
    <row r="1059" spans="2:12" x14ac:dyDescent="0.35">
      <c r="B1059" s="71">
        <v>1058</v>
      </c>
      <c r="C1059" s="24" t="s">
        <v>1069</v>
      </c>
      <c r="D1059" s="1">
        <v>200</v>
      </c>
      <c r="E1059" s="1">
        <v>10</v>
      </c>
      <c r="F1059" s="1">
        <v>30</v>
      </c>
      <c r="G1059" s="14">
        <v>1</v>
      </c>
      <c r="H1059" s="4">
        <v>846</v>
      </c>
      <c r="I1059" s="1">
        <v>846</v>
      </c>
      <c r="J1059" s="30">
        <v>0</v>
      </c>
      <c r="K1059" s="67">
        <v>9.0297843199223191</v>
      </c>
      <c r="L1059" s="8"/>
    </row>
    <row r="1060" spans="2:12" x14ac:dyDescent="0.35">
      <c r="B1060" s="71">
        <v>1059</v>
      </c>
      <c r="C1060" s="24" t="s">
        <v>1070</v>
      </c>
      <c r="D1060" s="1">
        <v>200</v>
      </c>
      <c r="E1060" s="1">
        <v>10</v>
      </c>
      <c r="F1060" s="1">
        <v>30</v>
      </c>
      <c r="G1060" s="14">
        <v>1</v>
      </c>
      <c r="H1060" s="4">
        <v>851</v>
      </c>
      <c r="I1060" s="1">
        <v>851</v>
      </c>
      <c r="J1060" s="30">
        <v>0</v>
      </c>
      <c r="K1060" s="67">
        <v>4.06432676315307</v>
      </c>
      <c r="L1060" s="8"/>
    </row>
    <row r="1061" spans="2:12" x14ac:dyDescent="0.35">
      <c r="B1061" s="71">
        <v>1060</v>
      </c>
      <c r="C1061" s="24" t="s">
        <v>1071</v>
      </c>
      <c r="D1061" s="1">
        <v>200</v>
      </c>
      <c r="E1061" s="1">
        <v>10</v>
      </c>
      <c r="F1061" s="1">
        <v>30</v>
      </c>
      <c r="G1061" s="14">
        <v>1</v>
      </c>
      <c r="H1061" s="4">
        <v>846</v>
      </c>
      <c r="I1061" s="1">
        <v>846</v>
      </c>
      <c r="J1061" s="30">
        <v>0</v>
      </c>
      <c r="K1061" s="67">
        <v>0.24956473149359201</v>
      </c>
      <c r="L1061" s="8"/>
    </row>
    <row r="1062" spans="2:12" x14ac:dyDescent="0.35">
      <c r="B1062" s="71">
        <v>1061</v>
      </c>
      <c r="C1062" s="24" t="s">
        <v>1072</v>
      </c>
      <c r="D1062" s="1">
        <v>200</v>
      </c>
      <c r="E1062" s="1">
        <v>10</v>
      </c>
      <c r="F1062" s="1">
        <v>30</v>
      </c>
      <c r="G1062" s="14">
        <v>2</v>
      </c>
      <c r="H1062" s="4">
        <v>1002</v>
      </c>
      <c r="I1062" s="1">
        <v>1002</v>
      </c>
      <c r="J1062" s="30">
        <v>0</v>
      </c>
      <c r="K1062" s="67">
        <v>12.7734434157609</v>
      </c>
      <c r="L1062" s="8"/>
    </row>
    <row r="1063" spans="2:12" x14ac:dyDescent="0.35">
      <c r="B1063" s="71">
        <v>1062</v>
      </c>
      <c r="C1063" s="24" t="s">
        <v>1073</v>
      </c>
      <c r="D1063" s="1">
        <v>200</v>
      </c>
      <c r="E1063" s="1">
        <v>10</v>
      </c>
      <c r="F1063" s="1">
        <v>30</v>
      </c>
      <c r="G1063" s="14">
        <v>2</v>
      </c>
      <c r="H1063" s="4">
        <v>973</v>
      </c>
      <c r="I1063" s="1">
        <v>973</v>
      </c>
      <c r="J1063" s="30">
        <v>0</v>
      </c>
      <c r="K1063" s="67">
        <v>11.119762007146999</v>
      </c>
      <c r="L1063" s="8"/>
    </row>
    <row r="1064" spans="2:12" x14ac:dyDescent="0.35">
      <c r="B1064" s="71">
        <v>1063</v>
      </c>
      <c r="C1064" s="24" t="s">
        <v>1074</v>
      </c>
      <c r="D1064" s="1">
        <v>200</v>
      </c>
      <c r="E1064" s="1">
        <v>10</v>
      </c>
      <c r="F1064" s="1">
        <v>30</v>
      </c>
      <c r="G1064" s="14">
        <v>2</v>
      </c>
      <c r="H1064" s="4">
        <v>1013</v>
      </c>
      <c r="I1064" s="1">
        <v>1013</v>
      </c>
      <c r="J1064" s="30">
        <v>0</v>
      </c>
      <c r="K1064" s="67">
        <v>20.892139218747602</v>
      </c>
      <c r="L1064" s="8"/>
    </row>
    <row r="1065" spans="2:12" x14ac:dyDescent="0.35">
      <c r="B1065" s="71">
        <v>1064</v>
      </c>
      <c r="C1065" s="24" t="s">
        <v>1075</v>
      </c>
      <c r="D1065" s="1">
        <v>200</v>
      </c>
      <c r="E1065" s="1">
        <v>10</v>
      </c>
      <c r="F1065" s="1">
        <v>30</v>
      </c>
      <c r="G1065" s="14">
        <v>2</v>
      </c>
      <c r="H1065" s="4">
        <v>1028</v>
      </c>
      <c r="I1065" s="1">
        <v>1028</v>
      </c>
      <c r="J1065" s="30">
        <v>0</v>
      </c>
      <c r="K1065" s="67">
        <v>66.894993124529705</v>
      </c>
      <c r="L1065" s="8"/>
    </row>
    <row r="1066" spans="2:12" x14ac:dyDescent="0.35">
      <c r="B1066" s="71">
        <v>1065</v>
      </c>
      <c r="C1066" s="24" t="s">
        <v>1076</v>
      </c>
      <c r="D1066" s="1">
        <v>200</v>
      </c>
      <c r="E1066" s="1">
        <v>10</v>
      </c>
      <c r="F1066" s="1">
        <v>30</v>
      </c>
      <c r="G1066" s="14">
        <v>2</v>
      </c>
      <c r="H1066" s="4">
        <v>993</v>
      </c>
      <c r="I1066" s="1">
        <v>993</v>
      </c>
      <c r="J1066" s="30">
        <v>0</v>
      </c>
      <c r="K1066" s="67">
        <v>44.0550029557198</v>
      </c>
      <c r="L1066" s="8"/>
    </row>
    <row r="1067" spans="2:12" x14ac:dyDescent="0.35">
      <c r="B1067" s="71">
        <v>1066</v>
      </c>
      <c r="C1067" s="24" t="s">
        <v>1077</v>
      </c>
      <c r="D1067" s="1">
        <v>200</v>
      </c>
      <c r="E1067" s="1">
        <v>10</v>
      </c>
      <c r="F1067" s="1">
        <v>30</v>
      </c>
      <c r="G1067" s="14">
        <v>2</v>
      </c>
      <c r="H1067" s="4">
        <v>1042</v>
      </c>
      <c r="I1067" s="1">
        <v>1042</v>
      </c>
      <c r="J1067" s="30">
        <v>0</v>
      </c>
      <c r="K1067" s="67">
        <v>44.996895130723701</v>
      </c>
      <c r="L1067" s="8"/>
    </row>
    <row r="1068" spans="2:12" x14ac:dyDescent="0.35">
      <c r="B1068" s="71">
        <v>1067</v>
      </c>
      <c r="C1068" s="24" t="s">
        <v>1078</v>
      </c>
      <c r="D1068" s="1">
        <v>200</v>
      </c>
      <c r="E1068" s="1">
        <v>10</v>
      </c>
      <c r="F1068" s="1">
        <v>30</v>
      </c>
      <c r="G1068" s="14">
        <v>2</v>
      </c>
      <c r="H1068" s="4">
        <v>1049</v>
      </c>
      <c r="I1068" s="1">
        <v>1049</v>
      </c>
      <c r="J1068" s="30">
        <v>0</v>
      </c>
      <c r="K1068" s="67">
        <v>6.5827336814254496</v>
      </c>
      <c r="L1068" s="8"/>
    </row>
    <row r="1069" spans="2:12" x14ac:dyDescent="0.35">
      <c r="B1069" s="71">
        <v>1068</v>
      </c>
      <c r="C1069" s="24" t="s">
        <v>1079</v>
      </c>
      <c r="D1069" s="1">
        <v>200</v>
      </c>
      <c r="E1069" s="1">
        <v>10</v>
      </c>
      <c r="F1069" s="1">
        <v>30</v>
      </c>
      <c r="G1069" s="14">
        <v>2</v>
      </c>
      <c r="H1069" s="4">
        <v>978</v>
      </c>
      <c r="I1069" s="1">
        <v>978</v>
      </c>
      <c r="J1069" s="30">
        <v>0</v>
      </c>
      <c r="K1069" s="67">
        <v>8.5214661024510807</v>
      </c>
      <c r="L1069" s="8"/>
    </row>
    <row r="1070" spans="2:12" x14ac:dyDescent="0.35">
      <c r="B1070" s="71">
        <v>1069</v>
      </c>
      <c r="C1070" s="24" t="s">
        <v>1080</v>
      </c>
      <c r="D1070" s="1">
        <v>200</v>
      </c>
      <c r="E1070" s="1">
        <v>10</v>
      </c>
      <c r="F1070" s="1">
        <v>30</v>
      </c>
      <c r="G1070" s="14">
        <v>2</v>
      </c>
      <c r="H1070" s="4">
        <v>999</v>
      </c>
      <c r="I1070" s="1">
        <v>999</v>
      </c>
      <c r="J1070" s="30">
        <v>0</v>
      </c>
      <c r="K1070" s="67">
        <v>7.8461949694901696</v>
      </c>
      <c r="L1070" s="8"/>
    </row>
    <row r="1071" spans="2:12" x14ac:dyDescent="0.35">
      <c r="B1071" s="71">
        <v>1070</v>
      </c>
      <c r="C1071" s="24" t="s">
        <v>1081</v>
      </c>
      <c r="D1071" s="1">
        <v>200</v>
      </c>
      <c r="E1071" s="1">
        <v>10</v>
      </c>
      <c r="F1071" s="1">
        <v>30</v>
      </c>
      <c r="G1071" s="14">
        <v>2</v>
      </c>
      <c r="H1071" s="4">
        <v>1017</v>
      </c>
      <c r="I1071" s="1">
        <v>1017</v>
      </c>
      <c r="J1071" s="30">
        <v>0</v>
      </c>
      <c r="K1071" s="67">
        <v>13.421254415065</v>
      </c>
      <c r="L1071" s="8"/>
    </row>
    <row r="1072" spans="2:12" x14ac:dyDescent="0.35">
      <c r="B1072" s="71">
        <v>1071</v>
      </c>
      <c r="C1072" s="24" t="s">
        <v>1082</v>
      </c>
      <c r="D1072" s="1">
        <v>200</v>
      </c>
      <c r="E1072" s="1">
        <v>10</v>
      </c>
      <c r="F1072" s="1">
        <v>30</v>
      </c>
      <c r="G1072" s="14">
        <v>4</v>
      </c>
      <c r="H1072" s="4">
        <v>1266</v>
      </c>
      <c r="I1072" s="1">
        <v>1266</v>
      </c>
      <c r="J1072" s="30">
        <v>0</v>
      </c>
      <c r="K1072" s="67">
        <v>5.6864261124283004</v>
      </c>
      <c r="L1072" s="8"/>
    </row>
    <row r="1073" spans="2:15" x14ac:dyDescent="0.35">
      <c r="B1073" s="71">
        <v>1072</v>
      </c>
      <c r="C1073" s="24" t="s">
        <v>1083</v>
      </c>
      <c r="D1073" s="1">
        <v>200</v>
      </c>
      <c r="E1073" s="1">
        <v>10</v>
      </c>
      <c r="F1073" s="1">
        <v>30</v>
      </c>
      <c r="G1073" s="14">
        <v>4</v>
      </c>
      <c r="H1073" s="4">
        <v>1261</v>
      </c>
      <c r="I1073" s="1">
        <v>1261</v>
      </c>
      <c r="J1073" s="30">
        <v>0</v>
      </c>
      <c r="K1073" s="67">
        <v>5.6514073945581904</v>
      </c>
      <c r="L1073" s="8"/>
    </row>
    <row r="1074" spans="2:15" x14ac:dyDescent="0.35">
      <c r="B1074" s="71">
        <v>1073</v>
      </c>
      <c r="C1074" s="24" t="s">
        <v>1084</v>
      </c>
      <c r="D1074" s="1">
        <v>200</v>
      </c>
      <c r="E1074" s="1">
        <v>10</v>
      </c>
      <c r="F1074" s="1">
        <v>30</v>
      </c>
      <c r="G1074" s="14">
        <v>4</v>
      </c>
      <c r="H1074" s="4">
        <v>1289</v>
      </c>
      <c r="I1074" s="1">
        <v>1289</v>
      </c>
      <c r="J1074" s="30">
        <v>0</v>
      </c>
      <c r="K1074" s="67">
        <v>5.7913130018860102</v>
      </c>
      <c r="L1074" s="8"/>
    </row>
    <row r="1075" spans="2:15" x14ac:dyDescent="0.35">
      <c r="B1075" s="71">
        <v>1074</v>
      </c>
      <c r="C1075" s="24" t="s">
        <v>1085</v>
      </c>
      <c r="D1075" s="1">
        <v>200</v>
      </c>
      <c r="E1075" s="1">
        <v>10</v>
      </c>
      <c r="F1075" s="1">
        <v>30</v>
      </c>
      <c r="G1075" s="14">
        <v>4</v>
      </c>
      <c r="H1075" s="4">
        <v>1298</v>
      </c>
      <c r="I1075" s="1">
        <v>1298</v>
      </c>
      <c r="J1075" s="30">
        <v>0</v>
      </c>
      <c r="K1075" s="67">
        <v>8.4889892116189003</v>
      </c>
      <c r="L1075" s="8"/>
    </row>
    <row r="1076" spans="2:15" x14ac:dyDescent="0.35">
      <c r="B1076" s="71">
        <v>1075</v>
      </c>
      <c r="C1076" s="24" t="s">
        <v>1086</v>
      </c>
      <c r="D1076" s="1">
        <v>200</v>
      </c>
      <c r="E1076" s="1">
        <v>10</v>
      </c>
      <c r="F1076" s="1">
        <v>30</v>
      </c>
      <c r="G1076" s="14">
        <v>4</v>
      </c>
      <c r="H1076" s="4">
        <v>1263</v>
      </c>
      <c r="I1076" s="1">
        <v>1263</v>
      </c>
      <c r="J1076" s="30">
        <v>0</v>
      </c>
      <c r="K1076" s="67">
        <v>2.65769166126847</v>
      </c>
      <c r="L1076" s="8"/>
    </row>
    <row r="1077" spans="2:15" ht="15" thickBot="1" x14ac:dyDescent="0.4">
      <c r="B1077" s="71">
        <v>1076</v>
      </c>
      <c r="C1077" s="24" t="s">
        <v>1087</v>
      </c>
      <c r="D1077" s="1">
        <v>200</v>
      </c>
      <c r="E1077" s="1">
        <v>10</v>
      </c>
      <c r="F1077" s="1">
        <v>30</v>
      </c>
      <c r="G1077" s="14">
        <v>4</v>
      </c>
      <c r="H1077" s="4">
        <v>1216</v>
      </c>
      <c r="I1077" s="1">
        <v>1216</v>
      </c>
      <c r="J1077" s="30">
        <v>0</v>
      </c>
      <c r="K1077" s="67">
        <v>4.7899456564336997</v>
      </c>
      <c r="L1077" s="8"/>
    </row>
    <row r="1078" spans="2:15" ht="16" thickBot="1" x14ac:dyDescent="0.4">
      <c r="B1078" s="71">
        <v>1077</v>
      </c>
      <c r="C1078" s="24" t="s">
        <v>1088</v>
      </c>
      <c r="D1078" s="1">
        <v>200</v>
      </c>
      <c r="E1078" s="1">
        <v>10</v>
      </c>
      <c r="F1078" s="1">
        <v>30</v>
      </c>
      <c r="G1078" s="14">
        <v>4</v>
      </c>
      <c r="H1078" s="4">
        <v>1313</v>
      </c>
      <c r="I1078" s="1">
        <v>1313</v>
      </c>
      <c r="J1078" s="30">
        <v>0</v>
      </c>
      <c r="K1078" s="67">
        <v>2.8663440998643601</v>
      </c>
      <c r="L1078" s="8"/>
      <c r="M1078" s="17" t="s">
        <v>191</v>
      </c>
      <c r="N1078" s="18" t="s">
        <v>192</v>
      </c>
      <c r="O1078" s="20" t="s">
        <v>193</v>
      </c>
    </row>
    <row r="1079" spans="2:15" ht="19" thickBot="1" x14ac:dyDescent="0.5">
      <c r="B1079" s="71">
        <v>1078</v>
      </c>
      <c r="C1079" s="24" t="s">
        <v>1089</v>
      </c>
      <c r="D1079" s="1">
        <v>200</v>
      </c>
      <c r="E1079" s="1">
        <v>10</v>
      </c>
      <c r="F1079" s="1">
        <v>30</v>
      </c>
      <c r="G1079" s="14">
        <v>4</v>
      </c>
      <c r="H1079" s="4">
        <v>1224</v>
      </c>
      <c r="I1079" s="1">
        <v>1224</v>
      </c>
      <c r="J1079" s="30">
        <v>0</v>
      </c>
      <c r="K1079" s="67">
        <v>4.6646977998316199</v>
      </c>
      <c r="L1079" s="8"/>
      <c r="M1079" s="7">
        <f>COUNTIF(J992:J1081,"=0")</f>
        <v>89</v>
      </c>
      <c r="N1079" s="29">
        <f>AVERAGE(J992:J1081)</f>
        <v>0</v>
      </c>
      <c r="O1079" s="111">
        <f>AVERAGE(K992:K1081)</f>
        <v>20.206226595876245</v>
      </c>
    </row>
    <row r="1080" spans="2:15" ht="19" thickBot="1" x14ac:dyDescent="0.5">
      <c r="B1080" s="71">
        <v>1079</v>
      </c>
      <c r="C1080" s="24" t="s">
        <v>1090</v>
      </c>
      <c r="D1080" s="1">
        <v>200</v>
      </c>
      <c r="E1080" s="1">
        <v>10</v>
      </c>
      <c r="F1080" s="1">
        <v>30</v>
      </c>
      <c r="G1080" s="14">
        <v>4</v>
      </c>
      <c r="H1080" s="4">
        <v>1215</v>
      </c>
      <c r="I1080" s="1">
        <v>1215</v>
      </c>
      <c r="J1080" s="30">
        <v>0</v>
      </c>
      <c r="K1080" s="67">
        <v>10.448551936075001</v>
      </c>
      <c r="L1080" s="8"/>
      <c r="M1080" s="7"/>
      <c r="N1080" s="29" t="e">
        <f>AVERAGEIF(J992:J1081,"&gt;0")</f>
        <v>#DIV/0!</v>
      </c>
      <c r="O1080" s="112">
        <f>AVERAGEIF(J992:J1081,"=0",K992:K1081)</f>
        <v>20.206226595876245</v>
      </c>
    </row>
    <row r="1081" spans="2:15" ht="19" thickBot="1" x14ac:dyDescent="0.5">
      <c r="B1081" s="72">
        <v>1080</v>
      </c>
      <c r="C1081" s="25" t="s">
        <v>1091</v>
      </c>
      <c r="D1081" s="15">
        <v>200</v>
      </c>
      <c r="E1081" s="15">
        <v>10</v>
      </c>
      <c r="F1081" s="15">
        <v>30</v>
      </c>
      <c r="G1081" s="16">
        <v>4</v>
      </c>
      <c r="H1081" s="6">
        <v>1245</v>
      </c>
      <c r="I1081" s="15">
        <v>1245</v>
      </c>
      <c r="J1081" s="57">
        <v>0</v>
      </c>
      <c r="K1081" s="68">
        <v>2.6362976524978801</v>
      </c>
      <c r="L1081" s="8"/>
      <c r="M1081" s="92" t="s">
        <v>197</v>
      </c>
      <c r="N1081" s="93">
        <f>MAX(J992:J1081)</f>
        <v>0</v>
      </c>
      <c r="O1081" s="113"/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9DA7-0892-4720-83DF-64E20F1CBF3B}">
  <sheetPr codeName="Sheet23"/>
  <dimension ref="A1:U1081"/>
  <sheetViews>
    <sheetView topLeftCell="A1045" zoomScaleNormal="100" workbookViewId="0">
      <selection activeCell="I733" sqref="I733"/>
    </sheetView>
  </sheetViews>
  <sheetFormatPr defaultColWidth="8.54296875" defaultRowHeight="14.5" x14ac:dyDescent="0.35"/>
  <cols>
    <col min="2" max="2" width="39.54296875" customWidth="1"/>
    <col min="3" max="3" width="9.453125" bestFit="1" customWidth="1"/>
    <col min="7" max="7" width="25.453125" customWidth="1"/>
    <col min="8" max="8" width="18" bestFit="1" customWidth="1"/>
    <col min="9" max="9" width="24.54296875" customWidth="1"/>
    <col min="10" max="10" width="29" bestFit="1" customWidth="1"/>
    <col min="11" max="11" width="24.54296875" customWidth="1"/>
    <col min="12" max="12" width="40.26953125" customWidth="1"/>
    <col min="13" max="13" width="13.453125" customWidth="1"/>
    <col min="14" max="14" width="35.54296875" bestFit="1" customWidth="1"/>
    <col min="16" max="16" width="13.54296875" bestFit="1" customWidth="1"/>
    <col min="17" max="19" width="13.54296875" customWidth="1"/>
    <col min="33" max="33" width="13.54296875" bestFit="1" customWidth="1"/>
  </cols>
  <sheetData>
    <row r="1" spans="1:20" ht="15" thickBot="1" x14ac:dyDescent="0.4">
      <c r="A1" s="69" t="s">
        <v>1105</v>
      </c>
      <c r="B1" s="27" t="s">
        <v>98</v>
      </c>
      <c r="C1" s="2" t="s">
        <v>99</v>
      </c>
      <c r="D1" s="2" t="s">
        <v>100</v>
      </c>
      <c r="E1" s="2" t="s">
        <v>101</v>
      </c>
      <c r="F1" s="3" t="s">
        <v>102</v>
      </c>
      <c r="G1" s="2" t="s">
        <v>1129</v>
      </c>
      <c r="H1" s="2" t="s">
        <v>1128</v>
      </c>
      <c r="I1" s="2" t="s">
        <v>1112</v>
      </c>
      <c r="J1" s="2" t="s">
        <v>1111</v>
      </c>
      <c r="K1" s="2" t="s">
        <v>105</v>
      </c>
      <c r="L1" s="69" t="s">
        <v>1113</v>
      </c>
      <c r="M1" s="1"/>
    </row>
    <row r="2" spans="1:20" x14ac:dyDescent="0.35">
      <c r="A2" s="71">
        <v>1</v>
      </c>
      <c r="B2" s="23" t="s">
        <v>106</v>
      </c>
      <c r="C2" s="12">
        <v>50</v>
      </c>
      <c r="D2" s="12">
        <v>2</v>
      </c>
      <c r="E2" s="12">
        <v>10</v>
      </c>
      <c r="F2" s="13">
        <v>1</v>
      </c>
      <c r="G2" s="5">
        <v>439</v>
      </c>
      <c r="H2" s="12">
        <v>433</v>
      </c>
      <c r="I2" s="12">
        <v>1799.800045</v>
      </c>
      <c r="J2" s="12">
        <f>1800-Table1353233[[#This Row],[Remaining time]]</f>
        <v>0.1999550000000454</v>
      </c>
      <c r="K2" s="12">
        <f>(Table1353233[[#This Row],[UB_init]]-Table1353233[[#This Row],[LB_init]])/Table1353233[[#This Row],[UB_init]]</f>
        <v>1.366742596810934E-2</v>
      </c>
      <c r="L2" s="74">
        <f>IF(Table1353233[[#This Row],[UB_init]]=Table1353233[[#This Row],[LB_init]],0,1)</f>
        <v>1</v>
      </c>
      <c r="M2" s="26"/>
      <c r="Q2" t="str">
        <f>IF(Table1353233[[#This Row],[If Optimal solution is not found]]=1,"",Table1353233[[#This Row],[UB_init]])</f>
        <v/>
      </c>
      <c r="R2" t="str">
        <f>IF(Table1353233[[#This Row],[If Optimal solution is not found]],"",Table1353233[[#This Row],[LB_init]])</f>
        <v/>
      </c>
      <c r="S2" t="str">
        <f>IF(Table1353233[[#This Row],[If Optimal solution is not found]],"",0)</f>
        <v/>
      </c>
      <c r="T2" t="str">
        <f>IF(Table1353233[[#This Row],[If Optimal solution is not found]],"",Table1353233[[#This Row],[Total time (BPP+Pm+SPm)]])</f>
        <v/>
      </c>
    </row>
    <row r="3" spans="1:20" x14ac:dyDescent="0.35">
      <c r="A3" s="71">
        <v>2</v>
      </c>
      <c r="B3" s="24" t="s">
        <v>107</v>
      </c>
      <c r="C3" s="1">
        <v>50</v>
      </c>
      <c r="D3" s="1">
        <v>2</v>
      </c>
      <c r="E3" s="1">
        <v>10</v>
      </c>
      <c r="F3" s="14">
        <v>1</v>
      </c>
      <c r="G3" s="4">
        <v>449</v>
      </c>
      <c r="H3" s="1">
        <v>447</v>
      </c>
      <c r="I3" s="1">
        <v>1799.80068900994</v>
      </c>
      <c r="J3" s="1">
        <f>1800-Table1353233[[#This Row],[Remaining time]]</f>
        <v>0.19931099005998476</v>
      </c>
      <c r="K3" s="1">
        <f>(Table1353233[[#This Row],[UB_init]]-Table1353233[[#This Row],[LB_init]])/Table1353233[[#This Row],[UB_init]]</f>
        <v>4.4543429844097994E-3</v>
      </c>
      <c r="L3" s="75">
        <f>IF(Table1353233[[#This Row],[UB_init]]=Table1353233[[#This Row],[LB_init]],0,1)</f>
        <v>1</v>
      </c>
      <c r="M3" s="26"/>
      <c r="Q3" t="str">
        <f>IF(Table1353233[[#This Row],[If Optimal solution is not found]]=1,"",Table1353233[[#This Row],[UB_init]])</f>
        <v/>
      </c>
      <c r="R3" t="str">
        <f>IF(Table1353233[[#This Row],[If Optimal solution is not found]],"",Table1353233[[#This Row],[LB_init]])</f>
        <v/>
      </c>
      <c r="S3" t="str">
        <f>IF(Table1353233[[#This Row],[If Optimal solution is not found]],"",0)</f>
        <v/>
      </c>
      <c r="T3" t="str">
        <f>IF(Table1353233[[#This Row],[If Optimal solution is not found]],"",Table1353233[[#This Row],[Total time (BPP+Pm+SPm)]])</f>
        <v/>
      </c>
    </row>
    <row r="4" spans="1:20" x14ac:dyDescent="0.35">
      <c r="A4" s="71">
        <v>3</v>
      </c>
      <c r="B4" s="24" t="s">
        <v>108</v>
      </c>
      <c r="C4" s="1">
        <v>50</v>
      </c>
      <c r="D4" s="1">
        <v>2</v>
      </c>
      <c r="E4" s="1">
        <v>10</v>
      </c>
      <c r="F4" s="14">
        <v>1</v>
      </c>
      <c r="G4" s="4">
        <v>498</v>
      </c>
      <c r="H4" s="1">
        <v>495</v>
      </c>
      <c r="I4" s="1">
        <v>1799.8373697884299</v>
      </c>
      <c r="J4" s="1">
        <f>1800-Table1353233[[#This Row],[Remaining time]]</f>
        <v>0.16263021157010371</v>
      </c>
      <c r="K4" s="1">
        <f>(Table1353233[[#This Row],[UB_init]]-Table1353233[[#This Row],[LB_init]])/Table1353233[[#This Row],[UB_init]]</f>
        <v>6.024096385542169E-3</v>
      </c>
      <c r="L4" s="75">
        <f>IF(Table1353233[[#This Row],[UB_init]]=Table1353233[[#This Row],[LB_init]],0,1)</f>
        <v>1</v>
      </c>
      <c r="M4" s="26"/>
      <c r="Q4" t="str">
        <f>IF(Table1353233[[#This Row],[If Optimal solution is not found]]=1,"",Table1353233[[#This Row],[UB_init]])</f>
        <v/>
      </c>
      <c r="R4" t="str">
        <f>IF(Table1353233[[#This Row],[If Optimal solution is not found]],"",Table1353233[[#This Row],[LB_init]])</f>
        <v/>
      </c>
      <c r="S4" t="str">
        <f>IF(Table1353233[[#This Row],[If Optimal solution is not found]],"",0)</f>
        <v/>
      </c>
      <c r="T4" t="str">
        <f>IF(Table1353233[[#This Row],[If Optimal solution is not found]],"",Table1353233[[#This Row],[Total time (BPP+Pm+SPm)]])</f>
        <v/>
      </c>
    </row>
    <row r="5" spans="1:20" x14ac:dyDescent="0.35">
      <c r="A5" s="71">
        <v>4</v>
      </c>
      <c r="B5" s="24" t="s">
        <v>109</v>
      </c>
      <c r="C5" s="1">
        <v>50</v>
      </c>
      <c r="D5" s="1">
        <v>2</v>
      </c>
      <c r="E5" s="1">
        <v>10</v>
      </c>
      <c r="F5" s="14">
        <v>1</v>
      </c>
      <c r="G5" s="4">
        <v>477</v>
      </c>
      <c r="H5" s="1">
        <v>475</v>
      </c>
      <c r="I5" s="1">
        <v>1799.79824914969</v>
      </c>
      <c r="J5" s="1">
        <f>1800-Table1353233[[#This Row],[Remaining time]]</f>
        <v>0.20175085030996343</v>
      </c>
      <c r="K5" s="1">
        <f>(Table1353233[[#This Row],[UB_init]]-Table1353233[[#This Row],[LB_init]])/Table1353233[[#This Row],[UB_init]]</f>
        <v>4.1928721174004195E-3</v>
      </c>
      <c r="L5" s="75">
        <f>IF(Table1353233[[#This Row],[UB_init]]=Table1353233[[#This Row],[LB_init]],0,1)</f>
        <v>1</v>
      </c>
      <c r="M5" s="26"/>
      <c r="Q5" t="str">
        <f>IF(Table1353233[[#This Row],[If Optimal solution is not found]]=1,"",Table1353233[[#This Row],[UB_init]])</f>
        <v/>
      </c>
      <c r="R5" t="str">
        <f>IF(Table1353233[[#This Row],[If Optimal solution is not found]],"",Table1353233[[#This Row],[LB_init]])</f>
        <v/>
      </c>
      <c r="S5" t="str">
        <f>IF(Table1353233[[#This Row],[If Optimal solution is not found]],"",0)</f>
        <v/>
      </c>
      <c r="T5" t="str">
        <f>IF(Table1353233[[#This Row],[If Optimal solution is not found]],"",Table1353233[[#This Row],[Total time (BPP+Pm+SPm)]])</f>
        <v/>
      </c>
    </row>
    <row r="6" spans="1:20" x14ac:dyDescent="0.35">
      <c r="A6" s="71">
        <v>5</v>
      </c>
      <c r="B6" s="24" t="s">
        <v>110</v>
      </c>
      <c r="C6" s="1">
        <v>50</v>
      </c>
      <c r="D6" s="1">
        <v>2</v>
      </c>
      <c r="E6" s="1">
        <v>10</v>
      </c>
      <c r="F6" s="14">
        <v>1</v>
      </c>
      <c r="G6" s="4">
        <v>449</v>
      </c>
      <c r="H6" s="1">
        <v>449</v>
      </c>
      <c r="I6" s="1">
        <v>1799.67072357796</v>
      </c>
      <c r="J6" s="1">
        <f>1800-Table1353233[[#This Row],[Remaining time]]</f>
        <v>0.3292764220400386</v>
      </c>
      <c r="K6" s="1">
        <f>(Table1353233[[#This Row],[UB_init]]-Table1353233[[#This Row],[LB_init]])/Table1353233[[#This Row],[UB_init]]</f>
        <v>0</v>
      </c>
      <c r="L6" s="75">
        <f>IF(Table1353233[[#This Row],[UB_init]]=Table1353233[[#This Row],[LB_init]],0,1)</f>
        <v>0</v>
      </c>
      <c r="M6" s="26"/>
      <c r="Q6">
        <f>IF(Table1353233[[#This Row],[If Optimal solution is not found]]=1,"",Table1353233[[#This Row],[UB_init]])</f>
        <v>449</v>
      </c>
      <c r="R6">
        <f>IF(Table1353233[[#This Row],[If Optimal solution is not found]],"",Table1353233[[#This Row],[LB_init]])</f>
        <v>449</v>
      </c>
      <c r="S6">
        <f>IF(Table1353233[[#This Row],[If Optimal solution is not found]],"",0)</f>
        <v>0</v>
      </c>
      <c r="T6">
        <f>IF(Table1353233[[#This Row],[If Optimal solution is not found]],"",Table1353233[[#This Row],[Total time (BPP+Pm+SPm)]])</f>
        <v>0.3292764220400386</v>
      </c>
    </row>
    <row r="7" spans="1:20" x14ac:dyDescent="0.35">
      <c r="A7" s="71">
        <v>6</v>
      </c>
      <c r="B7" s="24" t="s">
        <v>111</v>
      </c>
      <c r="C7" s="1">
        <v>50</v>
      </c>
      <c r="D7" s="1">
        <v>2</v>
      </c>
      <c r="E7" s="1">
        <v>10</v>
      </c>
      <c r="F7" s="14">
        <v>1</v>
      </c>
      <c r="G7" s="4">
        <v>494</v>
      </c>
      <c r="H7" s="1">
        <v>489</v>
      </c>
      <c r="I7" s="1">
        <v>1799.8201935142199</v>
      </c>
      <c r="J7" s="1">
        <f>1800-Table1353233[[#This Row],[Remaining time]]</f>
        <v>0.17980648578009095</v>
      </c>
      <c r="K7" s="1">
        <f>(Table1353233[[#This Row],[UB_init]]-Table1353233[[#This Row],[LB_init]])/Table1353233[[#This Row],[UB_init]]</f>
        <v>1.0121457489878543E-2</v>
      </c>
      <c r="L7" s="75">
        <f>IF(Table1353233[[#This Row],[UB_init]]=Table1353233[[#This Row],[LB_init]],0,1)</f>
        <v>1</v>
      </c>
      <c r="M7" s="26"/>
      <c r="Q7" t="str">
        <f>IF(Table1353233[[#This Row],[If Optimal solution is not found]]=1,"",Table1353233[[#This Row],[UB_init]])</f>
        <v/>
      </c>
      <c r="R7" t="str">
        <f>IF(Table1353233[[#This Row],[If Optimal solution is not found]],"",Table1353233[[#This Row],[LB_init]])</f>
        <v/>
      </c>
      <c r="S7" t="str">
        <f>IF(Table1353233[[#This Row],[If Optimal solution is not found]],"",0)</f>
        <v/>
      </c>
      <c r="T7" t="str">
        <f>IF(Table1353233[[#This Row],[If Optimal solution is not found]],"",Table1353233[[#This Row],[Total time (BPP+Pm+SPm)]])</f>
        <v/>
      </c>
    </row>
    <row r="8" spans="1:20" x14ac:dyDescent="0.35">
      <c r="A8" s="71">
        <v>7</v>
      </c>
      <c r="B8" s="24" t="s">
        <v>112</v>
      </c>
      <c r="C8" s="1">
        <v>50</v>
      </c>
      <c r="D8" s="1">
        <v>2</v>
      </c>
      <c r="E8" s="1">
        <v>10</v>
      </c>
      <c r="F8" s="14">
        <v>1</v>
      </c>
      <c r="G8" s="4">
        <v>456</v>
      </c>
      <c r="H8" s="1">
        <v>451</v>
      </c>
      <c r="I8" s="1">
        <v>1799.8901626020599</v>
      </c>
      <c r="J8" s="1">
        <f>1800-Table1353233[[#This Row],[Remaining time]]</f>
        <v>0.10983739794005487</v>
      </c>
      <c r="K8" s="1">
        <f>(Table1353233[[#This Row],[UB_init]]-Table1353233[[#This Row],[LB_init]])/Table1353233[[#This Row],[UB_init]]</f>
        <v>1.0964912280701754E-2</v>
      </c>
      <c r="L8" s="75">
        <f>IF(Table1353233[[#This Row],[UB_init]]=Table1353233[[#This Row],[LB_init]],0,1)</f>
        <v>1</v>
      </c>
      <c r="M8" s="26"/>
      <c r="Q8" t="str">
        <f>IF(Table1353233[[#This Row],[If Optimal solution is not found]]=1,"",Table1353233[[#This Row],[UB_init]])</f>
        <v/>
      </c>
      <c r="R8" t="str">
        <f>IF(Table1353233[[#This Row],[If Optimal solution is not found]],"",Table1353233[[#This Row],[LB_init]])</f>
        <v/>
      </c>
      <c r="S8" t="str">
        <f>IF(Table1353233[[#This Row],[If Optimal solution is not found]],"",0)</f>
        <v/>
      </c>
      <c r="T8" t="str">
        <f>IF(Table1353233[[#This Row],[If Optimal solution is not found]],"",Table1353233[[#This Row],[Total time (BPP+Pm+SPm)]])</f>
        <v/>
      </c>
    </row>
    <row r="9" spans="1:20" x14ac:dyDescent="0.35">
      <c r="A9" s="71">
        <v>8</v>
      </c>
      <c r="B9" s="24" t="s">
        <v>113</v>
      </c>
      <c r="C9" s="1">
        <v>50</v>
      </c>
      <c r="D9" s="1">
        <v>2</v>
      </c>
      <c r="E9" s="1">
        <v>10</v>
      </c>
      <c r="F9" s="14">
        <v>1</v>
      </c>
      <c r="G9" s="4">
        <v>434</v>
      </c>
      <c r="H9" s="1">
        <v>434</v>
      </c>
      <c r="I9" s="1">
        <v>1799.84442797116</v>
      </c>
      <c r="J9" s="1">
        <f>1800-Table1353233[[#This Row],[Remaining time]]</f>
        <v>0.15557202883996979</v>
      </c>
      <c r="K9" s="1">
        <f>(Table1353233[[#This Row],[UB_init]]-Table1353233[[#This Row],[LB_init]])/Table1353233[[#This Row],[UB_init]]</f>
        <v>0</v>
      </c>
      <c r="L9" s="75">
        <f>IF(Table1353233[[#This Row],[UB_init]]=Table1353233[[#This Row],[LB_init]],0,1)</f>
        <v>0</v>
      </c>
      <c r="M9" s="26"/>
      <c r="Q9">
        <f>IF(Table1353233[[#This Row],[If Optimal solution is not found]]=1,"",Table1353233[[#This Row],[UB_init]])</f>
        <v>434</v>
      </c>
      <c r="R9">
        <f>IF(Table1353233[[#This Row],[If Optimal solution is not found]],"",Table1353233[[#This Row],[LB_init]])</f>
        <v>434</v>
      </c>
      <c r="S9">
        <f>IF(Table1353233[[#This Row],[If Optimal solution is not found]],"",0)</f>
        <v>0</v>
      </c>
      <c r="T9">
        <f>IF(Table1353233[[#This Row],[If Optimal solution is not found]],"",Table1353233[[#This Row],[Total time (BPP+Pm+SPm)]])</f>
        <v>0.15557202883996979</v>
      </c>
    </row>
    <row r="10" spans="1:20" x14ac:dyDescent="0.35">
      <c r="A10" s="71">
        <v>9</v>
      </c>
      <c r="B10" s="24" t="s">
        <v>114</v>
      </c>
      <c r="C10" s="1">
        <v>50</v>
      </c>
      <c r="D10" s="1">
        <v>2</v>
      </c>
      <c r="E10" s="1">
        <v>10</v>
      </c>
      <c r="F10" s="14">
        <v>1</v>
      </c>
      <c r="G10" s="4">
        <v>421</v>
      </c>
      <c r="H10" s="1">
        <v>393</v>
      </c>
      <c r="I10" s="1">
        <v>1799.8517352901399</v>
      </c>
      <c r="J10" s="1">
        <f>1800-Table1353233[[#This Row],[Remaining time]]</f>
        <v>0.14826470986008644</v>
      </c>
      <c r="K10" s="1">
        <f>(Table1353233[[#This Row],[UB_init]]-Table1353233[[#This Row],[LB_init]])/Table1353233[[#This Row],[UB_init]]</f>
        <v>6.6508313539192399E-2</v>
      </c>
      <c r="L10" s="75">
        <f>IF(Table1353233[[#This Row],[UB_init]]=Table1353233[[#This Row],[LB_init]],0,1)</f>
        <v>1</v>
      </c>
      <c r="M10" s="26"/>
      <c r="Q10" t="str">
        <f>IF(Table1353233[[#This Row],[If Optimal solution is not found]]=1,"",Table1353233[[#This Row],[UB_init]])</f>
        <v/>
      </c>
      <c r="R10" t="str">
        <f>IF(Table1353233[[#This Row],[If Optimal solution is not found]],"",Table1353233[[#This Row],[LB_init]])</f>
        <v/>
      </c>
      <c r="S10" t="str">
        <f>IF(Table1353233[[#This Row],[If Optimal solution is not found]],"",0)</f>
        <v/>
      </c>
      <c r="T10" t="str">
        <f>IF(Table1353233[[#This Row],[If Optimal solution is not found]],"",Table1353233[[#This Row],[Total time (BPP+Pm+SPm)]])</f>
        <v/>
      </c>
    </row>
    <row r="11" spans="1:20" x14ac:dyDescent="0.35">
      <c r="A11" s="71">
        <v>10</v>
      </c>
      <c r="B11" s="24" t="s">
        <v>115</v>
      </c>
      <c r="C11" s="1">
        <v>50</v>
      </c>
      <c r="D11" s="1">
        <v>2</v>
      </c>
      <c r="E11" s="1">
        <v>10</v>
      </c>
      <c r="F11" s="14">
        <v>1</v>
      </c>
      <c r="G11" s="4">
        <v>466</v>
      </c>
      <c r="H11" s="1">
        <v>465</v>
      </c>
      <c r="I11" s="1">
        <v>1799.8152296375399</v>
      </c>
      <c r="J11" s="1">
        <f>1800-Table1353233[[#This Row],[Remaining time]]</f>
        <v>0.18477036246008538</v>
      </c>
      <c r="K11" s="1">
        <f>(Table1353233[[#This Row],[UB_init]]-Table1353233[[#This Row],[LB_init]])/Table1353233[[#This Row],[UB_init]]</f>
        <v>2.1459227467811159E-3</v>
      </c>
      <c r="L11" s="75">
        <f>IF(Table1353233[[#This Row],[UB_init]]=Table1353233[[#This Row],[LB_init]],0,1)</f>
        <v>1</v>
      </c>
      <c r="M11" s="26"/>
      <c r="Q11" t="str">
        <f>IF(Table1353233[[#This Row],[If Optimal solution is not found]]=1,"",Table1353233[[#This Row],[UB_init]])</f>
        <v/>
      </c>
      <c r="R11" t="str">
        <f>IF(Table1353233[[#This Row],[If Optimal solution is not found]],"",Table1353233[[#This Row],[LB_init]])</f>
        <v/>
      </c>
      <c r="S11" t="str">
        <f>IF(Table1353233[[#This Row],[If Optimal solution is not found]],"",0)</f>
        <v/>
      </c>
      <c r="T11" t="str">
        <f>IF(Table1353233[[#This Row],[If Optimal solution is not found]],"",Table1353233[[#This Row],[Total time (BPP+Pm+SPm)]])</f>
        <v/>
      </c>
    </row>
    <row r="12" spans="1:20" x14ac:dyDescent="0.35">
      <c r="A12" s="71">
        <v>11</v>
      </c>
      <c r="B12" s="24" t="s">
        <v>116</v>
      </c>
      <c r="C12" s="1">
        <v>50</v>
      </c>
      <c r="D12" s="1">
        <v>2</v>
      </c>
      <c r="E12" s="1">
        <v>10</v>
      </c>
      <c r="F12" s="14">
        <v>2</v>
      </c>
      <c r="G12" s="4">
        <v>627</v>
      </c>
      <c r="H12" s="1">
        <v>627</v>
      </c>
      <c r="I12" s="1">
        <v>1799.3101772125799</v>
      </c>
      <c r="J12" s="1">
        <f>1800-Table1353233[[#This Row],[Remaining time]]</f>
        <v>0.68982278742009839</v>
      </c>
      <c r="K12" s="1">
        <f>(Table1353233[[#This Row],[UB_init]]-Table1353233[[#This Row],[LB_init]])/Table1353233[[#This Row],[UB_init]]</f>
        <v>0</v>
      </c>
      <c r="L12" s="75">
        <f>IF(Table1353233[[#This Row],[UB_init]]=Table1353233[[#This Row],[LB_init]],0,1)</f>
        <v>0</v>
      </c>
      <c r="M12" s="26"/>
      <c r="Q12">
        <f>IF(Table1353233[[#This Row],[If Optimal solution is not found]]=1,"",Table1353233[[#This Row],[UB_init]])</f>
        <v>627</v>
      </c>
      <c r="R12">
        <f>IF(Table1353233[[#This Row],[If Optimal solution is not found]],"",Table1353233[[#This Row],[LB_init]])</f>
        <v>627</v>
      </c>
      <c r="S12">
        <f>IF(Table1353233[[#This Row],[If Optimal solution is not found]],"",0)</f>
        <v>0</v>
      </c>
      <c r="T12">
        <f>IF(Table1353233[[#This Row],[If Optimal solution is not found]],"",Table1353233[[#This Row],[Total time (BPP+Pm+SPm)]])</f>
        <v>0.68982278742009839</v>
      </c>
    </row>
    <row r="13" spans="1:20" x14ac:dyDescent="0.35">
      <c r="A13" s="71">
        <v>12</v>
      </c>
      <c r="B13" s="24" t="s">
        <v>117</v>
      </c>
      <c r="C13" s="1">
        <v>50</v>
      </c>
      <c r="D13" s="1">
        <v>2</v>
      </c>
      <c r="E13" s="1">
        <v>10</v>
      </c>
      <c r="F13" s="14">
        <v>2</v>
      </c>
      <c r="G13" s="4">
        <v>645</v>
      </c>
      <c r="H13" s="1">
        <v>645</v>
      </c>
      <c r="I13" s="1">
        <v>1799.8734338208999</v>
      </c>
      <c r="J13" s="1">
        <f>1800-Table1353233[[#This Row],[Remaining time]]</f>
        <v>0.12656617910010937</v>
      </c>
      <c r="K13" s="1">
        <f>(Table1353233[[#This Row],[UB_init]]-Table1353233[[#This Row],[LB_init]])/Table1353233[[#This Row],[UB_init]]</f>
        <v>0</v>
      </c>
      <c r="L13" s="75">
        <f>IF(Table1353233[[#This Row],[UB_init]]=Table1353233[[#This Row],[LB_init]],0,1)</f>
        <v>0</v>
      </c>
      <c r="M13" s="26"/>
      <c r="Q13">
        <f>IF(Table1353233[[#This Row],[If Optimal solution is not found]]=1,"",Table1353233[[#This Row],[UB_init]])</f>
        <v>645</v>
      </c>
      <c r="R13">
        <f>IF(Table1353233[[#This Row],[If Optimal solution is not found]],"",Table1353233[[#This Row],[LB_init]])</f>
        <v>645</v>
      </c>
      <c r="S13">
        <f>IF(Table1353233[[#This Row],[If Optimal solution is not found]],"",0)</f>
        <v>0</v>
      </c>
      <c r="T13">
        <f>IF(Table1353233[[#This Row],[If Optimal solution is not found]],"",Table1353233[[#This Row],[Total time (BPP+Pm+SPm)]])</f>
        <v>0.12656617910010937</v>
      </c>
    </row>
    <row r="14" spans="1:20" x14ac:dyDescent="0.35">
      <c r="A14" s="71">
        <v>13</v>
      </c>
      <c r="B14" s="24" t="s">
        <v>118</v>
      </c>
      <c r="C14" s="1">
        <v>50</v>
      </c>
      <c r="D14" s="1">
        <v>2</v>
      </c>
      <c r="E14" s="1">
        <v>10</v>
      </c>
      <c r="F14" s="14">
        <v>2</v>
      </c>
      <c r="G14" s="4">
        <v>625</v>
      </c>
      <c r="H14" s="1">
        <v>625</v>
      </c>
      <c r="I14" s="1">
        <v>1799.0828807912701</v>
      </c>
      <c r="J14" s="1">
        <f>1800-Table1353233[[#This Row],[Remaining time]]</f>
        <v>0.91711920872990049</v>
      </c>
      <c r="K14" s="1">
        <f>(Table1353233[[#This Row],[UB_init]]-Table1353233[[#This Row],[LB_init]])/Table1353233[[#This Row],[UB_init]]</f>
        <v>0</v>
      </c>
      <c r="L14" s="75">
        <f>IF(Table1353233[[#This Row],[UB_init]]=Table1353233[[#This Row],[LB_init]],0,1)</f>
        <v>0</v>
      </c>
      <c r="M14" s="26"/>
      <c r="Q14">
        <f>IF(Table1353233[[#This Row],[If Optimal solution is not found]]=1,"",Table1353233[[#This Row],[UB_init]])</f>
        <v>625</v>
      </c>
      <c r="R14">
        <f>IF(Table1353233[[#This Row],[If Optimal solution is not found]],"",Table1353233[[#This Row],[LB_init]])</f>
        <v>625</v>
      </c>
      <c r="S14">
        <f>IF(Table1353233[[#This Row],[If Optimal solution is not found]],"",0)</f>
        <v>0</v>
      </c>
      <c r="T14">
        <f>IF(Table1353233[[#This Row],[If Optimal solution is not found]],"",Table1353233[[#This Row],[Total time (BPP+Pm+SPm)]])</f>
        <v>0.91711920872990049</v>
      </c>
    </row>
    <row r="15" spans="1:20" x14ac:dyDescent="0.35">
      <c r="A15" s="71">
        <v>14</v>
      </c>
      <c r="B15" s="24" t="s">
        <v>119</v>
      </c>
      <c r="C15" s="1">
        <v>50</v>
      </c>
      <c r="D15" s="1">
        <v>2</v>
      </c>
      <c r="E15" s="1">
        <v>10</v>
      </c>
      <c r="F15" s="14">
        <v>2</v>
      </c>
      <c r="G15" s="4">
        <v>719</v>
      </c>
      <c r="H15" s="1">
        <v>719</v>
      </c>
      <c r="I15" s="1">
        <v>1799.85945742949</v>
      </c>
      <c r="J15" s="1">
        <f>1800-Table1353233[[#This Row],[Remaining time]]</f>
        <v>0.14054257050997876</v>
      </c>
      <c r="K15" s="1">
        <f>(Table1353233[[#This Row],[UB_init]]-Table1353233[[#This Row],[LB_init]])/Table1353233[[#This Row],[UB_init]]</f>
        <v>0</v>
      </c>
      <c r="L15" s="75">
        <f>IF(Table1353233[[#This Row],[UB_init]]=Table1353233[[#This Row],[LB_init]],0,1)</f>
        <v>0</v>
      </c>
      <c r="M15" s="26"/>
      <c r="Q15">
        <f>IF(Table1353233[[#This Row],[If Optimal solution is not found]]=1,"",Table1353233[[#This Row],[UB_init]])</f>
        <v>719</v>
      </c>
      <c r="R15">
        <f>IF(Table1353233[[#This Row],[If Optimal solution is not found]],"",Table1353233[[#This Row],[LB_init]])</f>
        <v>719</v>
      </c>
      <c r="S15">
        <f>IF(Table1353233[[#This Row],[If Optimal solution is not found]],"",0)</f>
        <v>0</v>
      </c>
      <c r="T15">
        <f>IF(Table1353233[[#This Row],[If Optimal solution is not found]],"",Table1353233[[#This Row],[Total time (BPP+Pm+SPm)]])</f>
        <v>0.14054257050997876</v>
      </c>
    </row>
    <row r="16" spans="1:20" x14ac:dyDescent="0.35">
      <c r="A16" s="71">
        <v>15</v>
      </c>
      <c r="B16" s="24" t="s">
        <v>120</v>
      </c>
      <c r="C16" s="1">
        <v>50</v>
      </c>
      <c r="D16" s="1">
        <v>2</v>
      </c>
      <c r="E16" s="1">
        <v>10</v>
      </c>
      <c r="F16" s="14">
        <v>2</v>
      </c>
      <c r="G16" s="4">
        <v>729</v>
      </c>
      <c r="H16" s="1">
        <v>729</v>
      </c>
      <c r="I16" s="1">
        <v>1799.8423321507801</v>
      </c>
      <c r="J16" s="1">
        <f>1800-Table1353233[[#This Row],[Remaining time]]</f>
        <v>0.15766784921993349</v>
      </c>
      <c r="K16" s="1">
        <f>(Table1353233[[#This Row],[UB_init]]-Table1353233[[#This Row],[LB_init]])/Table1353233[[#This Row],[UB_init]]</f>
        <v>0</v>
      </c>
      <c r="L16" s="75">
        <f>IF(Table1353233[[#This Row],[UB_init]]=Table1353233[[#This Row],[LB_init]],0,1)</f>
        <v>0</v>
      </c>
      <c r="M16" s="26"/>
      <c r="Q16">
        <f>IF(Table1353233[[#This Row],[If Optimal solution is not found]]=1,"",Table1353233[[#This Row],[UB_init]])</f>
        <v>729</v>
      </c>
      <c r="R16">
        <f>IF(Table1353233[[#This Row],[If Optimal solution is not found]],"",Table1353233[[#This Row],[LB_init]])</f>
        <v>729</v>
      </c>
      <c r="S16">
        <f>IF(Table1353233[[#This Row],[If Optimal solution is not found]],"",0)</f>
        <v>0</v>
      </c>
      <c r="T16">
        <f>IF(Table1353233[[#This Row],[If Optimal solution is not found]],"",Table1353233[[#This Row],[Total time (BPP+Pm+SPm)]])</f>
        <v>0.15766784921993349</v>
      </c>
    </row>
    <row r="17" spans="1:20" x14ac:dyDescent="0.35">
      <c r="A17" s="71">
        <v>16</v>
      </c>
      <c r="B17" s="24" t="s">
        <v>121</v>
      </c>
      <c r="C17" s="1">
        <v>50</v>
      </c>
      <c r="D17" s="1">
        <v>2</v>
      </c>
      <c r="E17" s="1">
        <v>10</v>
      </c>
      <c r="F17" s="14">
        <v>2</v>
      </c>
      <c r="G17" s="4">
        <v>661</v>
      </c>
      <c r="H17" s="1">
        <v>661</v>
      </c>
      <c r="I17" s="1">
        <v>1799.8811008985999</v>
      </c>
      <c r="J17" s="1">
        <f>1800-Table1353233[[#This Row],[Remaining time]]</f>
        <v>0.11889910140007487</v>
      </c>
      <c r="K17" s="1">
        <f>(Table1353233[[#This Row],[UB_init]]-Table1353233[[#This Row],[LB_init]])/Table1353233[[#This Row],[UB_init]]</f>
        <v>0</v>
      </c>
      <c r="L17" s="75">
        <f>IF(Table1353233[[#This Row],[UB_init]]=Table1353233[[#This Row],[LB_init]],0,1)</f>
        <v>0</v>
      </c>
      <c r="M17" s="26"/>
      <c r="Q17">
        <f>IF(Table1353233[[#This Row],[If Optimal solution is not found]]=1,"",Table1353233[[#This Row],[UB_init]])</f>
        <v>661</v>
      </c>
      <c r="R17">
        <f>IF(Table1353233[[#This Row],[If Optimal solution is not found]],"",Table1353233[[#This Row],[LB_init]])</f>
        <v>661</v>
      </c>
      <c r="S17">
        <f>IF(Table1353233[[#This Row],[If Optimal solution is not found]],"",0)</f>
        <v>0</v>
      </c>
      <c r="T17">
        <f>IF(Table1353233[[#This Row],[If Optimal solution is not found]],"",Table1353233[[#This Row],[Total time (BPP+Pm+SPm)]])</f>
        <v>0.11889910140007487</v>
      </c>
    </row>
    <row r="18" spans="1:20" x14ac:dyDescent="0.35">
      <c r="A18" s="71">
        <v>17</v>
      </c>
      <c r="B18" s="24" t="s">
        <v>122</v>
      </c>
      <c r="C18" s="1">
        <v>50</v>
      </c>
      <c r="D18" s="1">
        <v>2</v>
      </c>
      <c r="E18" s="1">
        <v>10</v>
      </c>
      <c r="F18" s="14">
        <v>2</v>
      </c>
      <c r="G18" s="4">
        <v>674</v>
      </c>
      <c r="H18" s="1">
        <v>674</v>
      </c>
      <c r="I18" s="1">
        <v>1799.88004419766</v>
      </c>
      <c r="J18" s="1">
        <f>1800-Table1353233[[#This Row],[Remaining time]]</f>
        <v>0.11995580233997316</v>
      </c>
      <c r="K18" s="1">
        <f>(Table1353233[[#This Row],[UB_init]]-Table1353233[[#This Row],[LB_init]])/Table1353233[[#This Row],[UB_init]]</f>
        <v>0</v>
      </c>
      <c r="L18" s="75">
        <f>IF(Table1353233[[#This Row],[UB_init]]=Table1353233[[#This Row],[LB_init]],0,1)</f>
        <v>0</v>
      </c>
      <c r="M18" s="26"/>
      <c r="Q18">
        <f>IF(Table1353233[[#This Row],[If Optimal solution is not found]]=1,"",Table1353233[[#This Row],[UB_init]])</f>
        <v>674</v>
      </c>
      <c r="R18">
        <f>IF(Table1353233[[#This Row],[If Optimal solution is not found]],"",Table1353233[[#This Row],[LB_init]])</f>
        <v>674</v>
      </c>
      <c r="S18">
        <f>IF(Table1353233[[#This Row],[If Optimal solution is not found]],"",0)</f>
        <v>0</v>
      </c>
      <c r="T18">
        <f>IF(Table1353233[[#This Row],[If Optimal solution is not found]],"",Table1353233[[#This Row],[Total time (BPP+Pm+SPm)]])</f>
        <v>0.11995580233997316</v>
      </c>
    </row>
    <row r="19" spans="1:20" x14ac:dyDescent="0.35">
      <c r="A19" s="71">
        <v>18</v>
      </c>
      <c r="B19" s="24" t="s">
        <v>123</v>
      </c>
      <c r="C19" s="1">
        <v>50</v>
      </c>
      <c r="D19" s="1">
        <v>2</v>
      </c>
      <c r="E19" s="1">
        <v>10</v>
      </c>
      <c r="F19" s="14">
        <v>2</v>
      </c>
      <c r="G19" s="4">
        <v>603</v>
      </c>
      <c r="H19" s="1">
        <v>603</v>
      </c>
      <c r="I19" s="1">
        <v>1799.8757711984199</v>
      </c>
      <c r="J19" s="1">
        <f>1800-Table1353233[[#This Row],[Remaining time]]</f>
        <v>0.1242288015801023</v>
      </c>
      <c r="K19" s="1">
        <f>(Table1353233[[#This Row],[UB_init]]-Table1353233[[#This Row],[LB_init]])/Table1353233[[#This Row],[UB_init]]</f>
        <v>0</v>
      </c>
      <c r="L19" s="75">
        <f>IF(Table1353233[[#This Row],[UB_init]]=Table1353233[[#This Row],[LB_init]],0,1)</f>
        <v>0</v>
      </c>
      <c r="M19" s="26"/>
      <c r="Q19">
        <f>IF(Table1353233[[#This Row],[If Optimal solution is not found]]=1,"",Table1353233[[#This Row],[UB_init]])</f>
        <v>603</v>
      </c>
      <c r="R19">
        <f>IF(Table1353233[[#This Row],[If Optimal solution is not found]],"",Table1353233[[#This Row],[LB_init]])</f>
        <v>603</v>
      </c>
      <c r="S19">
        <f>IF(Table1353233[[#This Row],[If Optimal solution is not found]],"",0)</f>
        <v>0</v>
      </c>
      <c r="T19">
        <f>IF(Table1353233[[#This Row],[If Optimal solution is not found]],"",Table1353233[[#This Row],[Total time (BPP+Pm+SPm)]])</f>
        <v>0.1242288015801023</v>
      </c>
    </row>
    <row r="20" spans="1:20" x14ac:dyDescent="0.35">
      <c r="A20" s="71">
        <v>19</v>
      </c>
      <c r="B20" s="24" t="s">
        <v>124</v>
      </c>
      <c r="C20" s="1">
        <v>50</v>
      </c>
      <c r="D20" s="1">
        <v>2</v>
      </c>
      <c r="E20" s="1">
        <v>10</v>
      </c>
      <c r="F20" s="14">
        <v>2</v>
      </c>
      <c r="G20" s="4">
        <v>645</v>
      </c>
      <c r="H20" s="1">
        <v>645</v>
      </c>
      <c r="I20" s="1">
        <v>1799.89070412144</v>
      </c>
      <c r="J20" s="1">
        <f>1800-Table1353233[[#This Row],[Remaining time]]</f>
        <v>0.10929587856003309</v>
      </c>
      <c r="K20" s="1">
        <f>(Table1353233[[#This Row],[UB_init]]-Table1353233[[#This Row],[LB_init]])/Table1353233[[#This Row],[UB_init]]</f>
        <v>0</v>
      </c>
      <c r="L20" s="75">
        <f>IF(Table1353233[[#This Row],[UB_init]]=Table1353233[[#This Row],[LB_init]],0,1)</f>
        <v>0</v>
      </c>
      <c r="M20" s="26"/>
      <c r="Q20">
        <f>IF(Table1353233[[#This Row],[If Optimal solution is not found]]=1,"",Table1353233[[#This Row],[UB_init]])</f>
        <v>645</v>
      </c>
      <c r="R20">
        <f>IF(Table1353233[[#This Row],[If Optimal solution is not found]],"",Table1353233[[#This Row],[LB_init]])</f>
        <v>645</v>
      </c>
      <c r="S20">
        <f>IF(Table1353233[[#This Row],[If Optimal solution is not found]],"",0)</f>
        <v>0</v>
      </c>
      <c r="T20">
        <f>IF(Table1353233[[#This Row],[If Optimal solution is not found]],"",Table1353233[[#This Row],[Total time (BPP+Pm+SPm)]])</f>
        <v>0.10929587856003309</v>
      </c>
    </row>
    <row r="21" spans="1:20" x14ac:dyDescent="0.35">
      <c r="A21" s="71">
        <v>20</v>
      </c>
      <c r="B21" s="24" t="s">
        <v>125</v>
      </c>
      <c r="C21" s="1">
        <v>50</v>
      </c>
      <c r="D21" s="1">
        <v>2</v>
      </c>
      <c r="E21" s="1">
        <v>10</v>
      </c>
      <c r="F21" s="14">
        <v>2</v>
      </c>
      <c r="G21" s="4">
        <v>583</v>
      </c>
      <c r="H21" s="1">
        <v>583</v>
      </c>
      <c r="I21" s="1">
        <v>1799.72740669734</v>
      </c>
      <c r="J21" s="1">
        <f>1800-Table1353233[[#This Row],[Remaining time]]</f>
        <v>0.2725933026599705</v>
      </c>
      <c r="K21" s="1">
        <f>(Table1353233[[#This Row],[UB_init]]-Table1353233[[#This Row],[LB_init]])/Table1353233[[#This Row],[UB_init]]</f>
        <v>0</v>
      </c>
      <c r="L21" s="75">
        <f>IF(Table1353233[[#This Row],[UB_init]]=Table1353233[[#This Row],[LB_init]],0,1)</f>
        <v>0</v>
      </c>
      <c r="M21" s="26"/>
      <c r="Q21">
        <f>IF(Table1353233[[#This Row],[If Optimal solution is not found]]=1,"",Table1353233[[#This Row],[UB_init]])</f>
        <v>583</v>
      </c>
      <c r="R21">
        <f>IF(Table1353233[[#This Row],[If Optimal solution is not found]],"",Table1353233[[#This Row],[LB_init]])</f>
        <v>583</v>
      </c>
      <c r="S21">
        <f>IF(Table1353233[[#This Row],[If Optimal solution is not found]],"",0)</f>
        <v>0</v>
      </c>
      <c r="T21">
        <f>IF(Table1353233[[#This Row],[If Optimal solution is not found]],"",Table1353233[[#This Row],[Total time (BPP+Pm+SPm)]])</f>
        <v>0.2725933026599705</v>
      </c>
    </row>
    <row r="22" spans="1:20" x14ac:dyDescent="0.35">
      <c r="A22" s="71">
        <v>21</v>
      </c>
      <c r="B22" s="24" t="s">
        <v>126</v>
      </c>
      <c r="C22" s="1">
        <v>50</v>
      </c>
      <c r="D22" s="1">
        <v>2</v>
      </c>
      <c r="E22" s="1">
        <v>10</v>
      </c>
      <c r="F22" s="14">
        <v>4</v>
      </c>
      <c r="G22" s="4">
        <v>1107</v>
      </c>
      <c r="H22" s="1">
        <v>1107</v>
      </c>
      <c r="I22" s="1">
        <v>1797.68029551208</v>
      </c>
      <c r="J22" s="1">
        <f>1800-Table1353233[[#This Row],[Remaining time]]</f>
        <v>2.3197044879200348</v>
      </c>
      <c r="K22" s="1">
        <f>(Table1353233[[#This Row],[UB_init]]-Table1353233[[#This Row],[LB_init]])/Table1353233[[#This Row],[UB_init]]</f>
        <v>0</v>
      </c>
      <c r="L22" s="75">
        <f>IF(Table1353233[[#This Row],[UB_init]]=Table1353233[[#This Row],[LB_init]],0,1)</f>
        <v>0</v>
      </c>
      <c r="M22" s="26"/>
      <c r="Q22">
        <f>IF(Table1353233[[#This Row],[If Optimal solution is not found]]=1,"",Table1353233[[#This Row],[UB_init]])</f>
        <v>1107</v>
      </c>
      <c r="R22">
        <f>IF(Table1353233[[#This Row],[If Optimal solution is not found]],"",Table1353233[[#This Row],[LB_init]])</f>
        <v>1107</v>
      </c>
      <c r="S22">
        <f>IF(Table1353233[[#This Row],[If Optimal solution is not found]],"",0)</f>
        <v>0</v>
      </c>
      <c r="T22">
        <f>IF(Table1353233[[#This Row],[If Optimal solution is not found]],"",Table1353233[[#This Row],[Total time (BPP+Pm+SPm)]])</f>
        <v>2.3197044879200348</v>
      </c>
    </row>
    <row r="23" spans="1:20" x14ac:dyDescent="0.35">
      <c r="A23" s="71">
        <v>22</v>
      </c>
      <c r="B23" s="24" t="s">
        <v>127</v>
      </c>
      <c r="C23" s="1">
        <v>50</v>
      </c>
      <c r="D23" s="1">
        <v>2</v>
      </c>
      <c r="E23" s="1">
        <v>10</v>
      </c>
      <c r="F23" s="14">
        <v>4</v>
      </c>
      <c r="G23" s="4">
        <v>1065</v>
      </c>
      <c r="H23" s="1">
        <v>1065</v>
      </c>
      <c r="I23" s="1">
        <v>1798.64254746027</v>
      </c>
      <c r="J23" s="1">
        <f>1800-Table1353233[[#This Row],[Remaining time]]</f>
        <v>1.3574525397300476</v>
      </c>
      <c r="K23" s="1">
        <f>(Table1353233[[#This Row],[UB_init]]-Table1353233[[#This Row],[LB_init]])/Table1353233[[#This Row],[UB_init]]</f>
        <v>0</v>
      </c>
      <c r="L23" s="75">
        <f>IF(Table1353233[[#This Row],[UB_init]]=Table1353233[[#This Row],[LB_init]],0,1)</f>
        <v>0</v>
      </c>
      <c r="M23" s="26"/>
      <c r="Q23">
        <f>IF(Table1353233[[#This Row],[If Optimal solution is not found]]=1,"",Table1353233[[#This Row],[UB_init]])</f>
        <v>1065</v>
      </c>
      <c r="R23">
        <f>IF(Table1353233[[#This Row],[If Optimal solution is not found]],"",Table1353233[[#This Row],[LB_init]])</f>
        <v>1065</v>
      </c>
      <c r="S23">
        <f>IF(Table1353233[[#This Row],[If Optimal solution is not found]],"",0)</f>
        <v>0</v>
      </c>
      <c r="T23">
        <f>IF(Table1353233[[#This Row],[If Optimal solution is not found]],"",Table1353233[[#This Row],[Total time (BPP+Pm+SPm)]])</f>
        <v>1.3574525397300476</v>
      </c>
    </row>
    <row r="24" spans="1:20" x14ac:dyDescent="0.35">
      <c r="A24" s="71">
        <v>23</v>
      </c>
      <c r="B24" s="24" t="s">
        <v>128</v>
      </c>
      <c r="C24" s="1">
        <v>50</v>
      </c>
      <c r="D24" s="1">
        <v>2</v>
      </c>
      <c r="E24" s="1">
        <v>10</v>
      </c>
      <c r="F24" s="14">
        <v>4</v>
      </c>
      <c r="G24" s="4">
        <v>1045</v>
      </c>
      <c r="H24" s="1">
        <v>1045</v>
      </c>
      <c r="I24" s="1">
        <v>1798.8346349820399</v>
      </c>
      <c r="J24" s="1">
        <f>1800-Table1353233[[#This Row],[Remaining time]]</f>
        <v>1.1653650179600845</v>
      </c>
      <c r="K24" s="1">
        <f>(Table1353233[[#This Row],[UB_init]]-Table1353233[[#This Row],[LB_init]])/Table1353233[[#This Row],[UB_init]]</f>
        <v>0</v>
      </c>
      <c r="L24" s="75">
        <f>IF(Table1353233[[#This Row],[UB_init]]=Table1353233[[#This Row],[LB_init]],0,1)</f>
        <v>0</v>
      </c>
      <c r="M24" s="26"/>
      <c r="Q24">
        <f>IF(Table1353233[[#This Row],[If Optimal solution is not found]]=1,"",Table1353233[[#This Row],[UB_init]])</f>
        <v>1045</v>
      </c>
      <c r="R24">
        <f>IF(Table1353233[[#This Row],[If Optimal solution is not found]],"",Table1353233[[#This Row],[LB_init]])</f>
        <v>1045</v>
      </c>
      <c r="S24">
        <f>IF(Table1353233[[#This Row],[If Optimal solution is not found]],"",0)</f>
        <v>0</v>
      </c>
      <c r="T24">
        <f>IF(Table1353233[[#This Row],[If Optimal solution is not found]],"",Table1353233[[#This Row],[Total time (BPP+Pm+SPm)]])</f>
        <v>1.1653650179600845</v>
      </c>
    </row>
    <row r="25" spans="1:20" x14ac:dyDescent="0.35">
      <c r="A25" s="71">
        <v>24</v>
      </c>
      <c r="B25" s="24" t="s">
        <v>129</v>
      </c>
      <c r="C25" s="1">
        <v>50</v>
      </c>
      <c r="D25" s="1">
        <v>2</v>
      </c>
      <c r="E25" s="1">
        <v>10</v>
      </c>
      <c r="F25" s="14">
        <v>4</v>
      </c>
      <c r="G25" s="4">
        <v>1019</v>
      </c>
      <c r="H25" s="1">
        <v>1019</v>
      </c>
      <c r="I25" s="1">
        <v>1798.3321533836399</v>
      </c>
      <c r="J25" s="1">
        <f>1800-Table1353233[[#This Row],[Remaining time]]</f>
        <v>1.667846616360066</v>
      </c>
      <c r="K25" s="1">
        <f>(Table1353233[[#This Row],[UB_init]]-Table1353233[[#This Row],[LB_init]])/Table1353233[[#This Row],[UB_init]]</f>
        <v>0</v>
      </c>
      <c r="L25" s="75">
        <f>IF(Table1353233[[#This Row],[UB_init]]=Table1353233[[#This Row],[LB_init]],0,1)</f>
        <v>0</v>
      </c>
      <c r="M25" s="26"/>
      <c r="Q25">
        <f>IF(Table1353233[[#This Row],[If Optimal solution is not found]]=1,"",Table1353233[[#This Row],[UB_init]])</f>
        <v>1019</v>
      </c>
      <c r="R25">
        <f>IF(Table1353233[[#This Row],[If Optimal solution is not found]],"",Table1353233[[#This Row],[LB_init]])</f>
        <v>1019</v>
      </c>
      <c r="S25">
        <f>IF(Table1353233[[#This Row],[If Optimal solution is not found]],"",0)</f>
        <v>0</v>
      </c>
      <c r="T25">
        <f>IF(Table1353233[[#This Row],[If Optimal solution is not found]],"",Table1353233[[#This Row],[Total time (BPP+Pm+SPm)]])</f>
        <v>1.667846616360066</v>
      </c>
    </row>
    <row r="26" spans="1:20" x14ac:dyDescent="0.35">
      <c r="A26" s="71">
        <v>25</v>
      </c>
      <c r="B26" s="24" t="s">
        <v>130</v>
      </c>
      <c r="C26" s="1">
        <v>50</v>
      </c>
      <c r="D26" s="1">
        <v>2</v>
      </c>
      <c r="E26" s="1">
        <v>10</v>
      </c>
      <c r="F26" s="14">
        <v>4</v>
      </c>
      <c r="G26" s="4">
        <v>849</v>
      </c>
      <c r="H26" s="1">
        <v>849</v>
      </c>
      <c r="I26" s="1">
        <v>1799.63284041918</v>
      </c>
      <c r="J26" s="1">
        <f>1800-Table1353233[[#This Row],[Remaining time]]</f>
        <v>0.36715958082004363</v>
      </c>
      <c r="K26" s="1">
        <f>(Table1353233[[#This Row],[UB_init]]-Table1353233[[#This Row],[LB_init]])/Table1353233[[#This Row],[UB_init]]</f>
        <v>0</v>
      </c>
      <c r="L26" s="75">
        <f>IF(Table1353233[[#This Row],[UB_init]]=Table1353233[[#This Row],[LB_init]],0,1)</f>
        <v>0</v>
      </c>
      <c r="M26" s="26"/>
      <c r="Q26">
        <f>IF(Table1353233[[#This Row],[If Optimal solution is not found]]=1,"",Table1353233[[#This Row],[UB_init]])</f>
        <v>849</v>
      </c>
      <c r="R26">
        <f>IF(Table1353233[[#This Row],[If Optimal solution is not found]],"",Table1353233[[#This Row],[LB_init]])</f>
        <v>849</v>
      </c>
      <c r="S26">
        <f>IF(Table1353233[[#This Row],[If Optimal solution is not found]],"",0)</f>
        <v>0</v>
      </c>
      <c r="T26">
        <f>IF(Table1353233[[#This Row],[If Optimal solution is not found]],"",Table1353233[[#This Row],[Total time (BPP+Pm+SPm)]])</f>
        <v>0.36715958082004363</v>
      </c>
    </row>
    <row r="27" spans="1:20" x14ac:dyDescent="0.35">
      <c r="A27" s="71">
        <v>26</v>
      </c>
      <c r="B27" s="24" t="s">
        <v>131</v>
      </c>
      <c r="C27" s="1">
        <v>50</v>
      </c>
      <c r="D27" s="1">
        <v>2</v>
      </c>
      <c r="E27" s="1">
        <v>10</v>
      </c>
      <c r="F27" s="14">
        <v>4</v>
      </c>
      <c r="G27" s="4">
        <v>1021</v>
      </c>
      <c r="H27" s="1">
        <v>1021</v>
      </c>
      <c r="I27" s="1">
        <v>1799.1951794307599</v>
      </c>
      <c r="J27" s="1">
        <f>1800-Table1353233[[#This Row],[Remaining time]]</f>
        <v>0.80482056924006429</v>
      </c>
      <c r="K27" s="1">
        <f>(Table1353233[[#This Row],[UB_init]]-Table1353233[[#This Row],[LB_init]])/Table1353233[[#This Row],[UB_init]]</f>
        <v>0</v>
      </c>
      <c r="L27" s="75">
        <f>IF(Table1353233[[#This Row],[UB_init]]=Table1353233[[#This Row],[LB_init]],0,1)</f>
        <v>0</v>
      </c>
      <c r="M27" s="26"/>
      <c r="Q27">
        <f>IF(Table1353233[[#This Row],[If Optimal solution is not found]]=1,"",Table1353233[[#This Row],[UB_init]])</f>
        <v>1021</v>
      </c>
      <c r="R27">
        <f>IF(Table1353233[[#This Row],[If Optimal solution is not found]],"",Table1353233[[#This Row],[LB_init]])</f>
        <v>1021</v>
      </c>
      <c r="S27">
        <f>IF(Table1353233[[#This Row],[If Optimal solution is not found]],"",0)</f>
        <v>0</v>
      </c>
      <c r="T27">
        <f>IF(Table1353233[[#This Row],[If Optimal solution is not found]],"",Table1353233[[#This Row],[Total time (BPP+Pm+SPm)]])</f>
        <v>0.80482056924006429</v>
      </c>
    </row>
    <row r="28" spans="1:20" x14ac:dyDescent="0.35">
      <c r="A28" s="71">
        <v>27</v>
      </c>
      <c r="B28" s="24" t="s">
        <v>132</v>
      </c>
      <c r="C28" s="1">
        <v>50</v>
      </c>
      <c r="D28" s="1">
        <v>2</v>
      </c>
      <c r="E28" s="1">
        <v>10</v>
      </c>
      <c r="F28" s="14">
        <v>4</v>
      </c>
      <c r="G28" s="4">
        <v>974</v>
      </c>
      <c r="H28" s="1">
        <v>974</v>
      </c>
      <c r="I28" s="1">
        <v>1799.1311787422701</v>
      </c>
      <c r="J28" s="1">
        <f>1800-Table1353233[[#This Row],[Remaining time]]</f>
        <v>0.86882125772990548</v>
      </c>
      <c r="K28" s="1">
        <f>(Table1353233[[#This Row],[UB_init]]-Table1353233[[#This Row],[LB_init]])/Table1353233[[#This Row],[UB_init]]</f>
        <v>0</v>
      </c>
      <c r="L28" s="75">
        <f>IF(Table1353233[[#This Row],[UB_init]]=Table1353233[[#This Row],[LB_init]],0,1)</f>
        <v>0</v>
      </c>
      <c r="M28" s="26"/>
      <c r="Q28">
        <f>IF(Table1353233[[#This Row],[If Optimal solution is not found]]=1,"",Table1353233[[#This Row],[UB_init]])</f>
        <v>974</v>
      </c>
      <c r="R28">
        <f>IF(Table1353233[[#This Row],[If Optimal solution is not found]],"",Table1353233[[#This Row],[LB_init]])</f>
        <v>974</v>
      </c>
      <c r="S28">
        <f>IF(Table1353233[[#This Row],[If Optimal solution is not found]],"",0)</f>
        <v>0</v>
      </c>
      <c r="T28">
        <f>IF(Table1353233[[#This Row],[If Optimal solution is not found]],"",Table1353233[[#This Row],[Total time (BPP+Pm+SPm)]])</f>
        <v>0.86882125772990548</v>
      </c>
    </row>
    <row r="29" spans="1:20" x14ac:dyDescent="0.35">
      <c r="A29" s="71">
        <v>28</v>
      </c>
      <c r="B29" s="24" t="s">
        <v>133</v>
      </c>
      <c r="C29" s="1">
        <v>50</v>
      </c>
      <c r="D29" s="1">
        <v>2</v>
      </c>
      <c r="E29" s="1">
        <v>10</v>
      </c>
      <c r="F29" s="14">
        <v>4</v>
      </c>
      <c r="G29" s="4">
        <v>903</v>
      </c>
      <c r="H29" s="1">
        <v>903</v>
      </c>
      <c r="I29" s="1">
        <v>1799.4720669873</v>
      </c>
      <c r="J29" s="1">
        <f>1800-Table1353233[[#This Row],[Remaining time]]</f>
        <v>0.52793301270003212</v>
      </c>
      <c r="K29" s="1">
        <f>(Table1353233[[#This Row],[UB_init]]-Table1353233[[#This Row],[LB_init]])/Table1353233[[#This Row],[UB_init]]</f>
        <v>0</v>
      </c>
      <c r="L29" s="75">
        <f>IF(Table1353233[[#This Row],[UB_init]]=Table1353233[[#This Row],[LB_init]],0,1)</f>
        <v>0</v>
      </c>
      <c r="M29" s="26"/>
      <c r="Q29">
        <f>IF(Table1353233[[#This Row],[If Optimal solution is not found]]=1,"",Table1353233[[#This Row],[UB_init]])</f>
        <v>903</v>
      </c>
      <c r="R29">
        <f>IF(Table1353233[[#This Row],[If Optimal solution is not found]],"",Table1353233[[#This Row],[LB_init]])</f>
        <v>903</v>
      </c>
      <c r="S29">
        <f>IF(Table1353233[[#This Row],[If Optimal solution is not found]],"",0)</f>
        <v>0</v>
      </c>
      <c r="T29">
        <f>IF(Table1353233[[#This Row],[If Optimal solution is not found]],"",Table1353233[[#This Row],[Total time (BPP+Pm+SPm)]])</f>
        <v>0.52793301270003212</v>
      </c>
    </row>
    <row r="30" spans="1:20" x14ac:dyDescent="0.35">
      <c r="A30" s="71">
        <v>29</v>
      </c>
      <c r="B30" s="24" t="s">
        <v>134</v>
      </c>
      <c r="C30" s="1">
        <v>50</v>
      </c>
      <c r="D30" s="1">
        <v>2</v>
      </c>
      <c r="E30" s="1">
        <v>10</v>
      </c>
      <c r="F30" s="14">
        <v>4</v>
      </c>
      <c r="G30" s="4">
        <v>855</v>
      </c>
      <c r="H30" s="1">
        <v>855</v>
      </c>
      <c r="I30" s="1">
        <v>1798.94077239744</v>
      </c>
      <c r="J30" s="1">
        <f>1800-Table1353233[[#This Row],[Remaining time]]</f>
        <v>1.0592276025599858</v>
      </c>
      <c r="K30" s="1">
        <f>(Table1353233[[#This Row],[UB_init]]-Table1353233[[#This Row],[LB_init]])/Table1353233[[#This Row],[UB_init]]</f>
        <v>0</v>
      </c>
      <c r="L30" s="75">
        <f>IF(Table1353233[[#This Row],[UB_init]]=Table1353233[[#This Row],[LB_init]],0,1)</f>
        <v>0</v>
      </c>
      <c r="M30" s="26"/>
      <c r="Q30">
        <f>IF(Table1353233[[#This Row],[If Optimal solution is not found]]=1,"",Table1353233[[#This Row],[UB_init]])</f>
        <v>855</v>
      </c>
      <c r="R30">
        <f>IF(Table1353233[[#This Row],[If Optimal solution is not found]],"",Table1353233[[#This Row],[LB_init]])</f>
        <v>855</v>
      </c>
      <c r="S30">
        <f>IF(Table1353233[[#This Row],[If Optimal solution is not found]],"",0)</f>
        <v>0</v>
      </c>
      <c r="T30">
        <f>IF(Table1353233[[#This Row],[If Optimal solution is not found]],"",Table1353233[[#This Row],[Total time (BPP+Pm+SPm)]])</f>
        <v>1.0592276025599858</v>
      </c>
    </row>
    <row r="31" spans="1:20" x14ac:dyDescent="0.35">
      <c r="A31" s="71">
        <v>30</v>
      </c>
      <c r="B31" s="24" t="s">
        <v>135</v>
      </c>
      <c r="C31" s="1">
        <v>50</v>
      </c>
      <c r="D31" s="1">
        <v>2</v>
      </c>
      <c r="E31" s="1">
        <v>10</v>
      </c>
      <c r="F31" s="14">
        <v>4</v>
      </c>
      <c r="G31" s="4">
        <v>943</v>
      </c>
      <c r="H31" s="1">
        <v>943</v>
      </c>
      <c r="I31" s="1">
        <v>1799.1418700516199</v>
      </c>
      <c r="J31" s="1">
        <f>1800-Table1353233[[#This Row],[Remaining time]]</f>
        <v>0.85812994838011036</v>
      </c>
      <c r="K31" s="1">
        <f>(Table1353233[[#This Row],[UB_init]]-Table1353233[[#This Row],[LB_init]])/Table1353233[[#This Row],[UB_init]]</f>
        <v>0</v>
      </c>
      <c r="L31" s="75">
        <f>IF(Table1353233[[#This Row],[UB_init]]=Table1353233[[#This Row],[LB_init]],0,1)</f>
        <v>0</v>
      </c>
      <c r="M31" s="26"/>
      <c r="Q31">
        <f>IF(Table1353233[[#This Row],[If Optimal solution is not found]]=1,"",Table1353233[[#This Row],[UB_init]])</f>
        <v>943</v>
      </c>
      <c r="R31">
        <f>IF(Table1353233[[#This Row],[If Optimal solution is not found]],"",Table1353233[[#This Row],[LB_init]])</f>
        <v>943</v>
      </c>
      <c r="S31">
        <f>IF(Table1353233[[#This Row],[If Optimal solution is not found]],"",0)</f>
        <v>0</v>
      </c>
      <c r="T31">
        <f>IF(Table1353233[[#This Row],[If Optimal solution is not found]],"",Table1353233[[#This Row],[Total time (BPP+Pm+SPm)]])</f>
        <v>0.85812994838011036</v>
      </c>
    </row>
    <row r="32" spans="1:20" x14ac:dyDescent="0.35">
      <c r="A32" s="71">
        <v>31</v>
      </c>
      <c r="B32" s="24" t="s">
        <v>136</v>
      </c>
      <c r="C32" s="1">
        <v>50</v>
      </c>
      <c r="D32" s="1">
        <v>2</v>
      </c>
      <c r="E32" s="1">
        <v>20</v>
      </c>
      <c r="F32" s="14">
        <v>1</v>
      </c>
      <c r="G32" s="4">
        <v>852</v>
      </c>
      <c r="H32" s="1">
        <v>851</v>
      </c>
      <c r="I32" s="1">
        <v>1799.82008001022</v>
      </c>
      <c r="J32" s="1">
        <f>1800-Table1353233[[#This Row],[Remaining time]]</f>
        <v>0.17991998978004631</v>
      </c>
      <c r="K32" s="1">
        <f>(Table1353233[[#This Row],[UB_init]]-Table1353233[[#This Row],[LB_init]])/Table1353233[[#This Row],[UB_init]]</f>
        <v>1.1737089201877935E-3</v>
      </c>
      <c r="L32" s="75">
        <f>IF(Table1353233[[#This Row],[UB_init]]=Table1353233[[#This Row],[LB_init]],0,1)</f>
        <v>1</v>
      </c>
      <c r="M32" s="26"/>
      <c r="Q32" t="str">
        <f>IF(Table1353233[[#This Row],[If Optimal solution is not found]]=1,"",Table1353233[[#This Row],[UB_init]])</f>
        <v/>
      </c>
      <c r="R32" t="str">
        <f>IF(Table1353233[[#This Row],[If Optimal solution is not found]],"",Table1353233[[#This Row],[LB_init]])</f>
        <v/>
      </c>
      <c r="S32" t="str">
        <f>IF(Table1353233[[#This Row],[If Optimal solution is not found]],"",0)</f>
        <v/>
      </c>
      <c r="T32" t="str">
        <f>IF(Table1353233[[#This Row],[If Optimal solution is not found]],"",Table1353233[[#This Row],[Total time (BPP+Pm+SPm)]])</f>
        <v/>
      </c>
    </row>
    <row r="33" spans="1:20" x14ac:dyDescent="0.35">
      <c r="A33" s="71">
        <v>32</v>
      </c>
      <c r="B33" s="24" t="s">
        <v>137</v>
      </c>
      <c r="C33" s="1">
        <v>50</v>
      </c>
      <c r="D33" s="1">
        <v>2</v>
      </c>
      <c r="E33" s="1">
        <v>20</v>
      </c>
      <c r="F33" s="14">
        <v>1</v>
      </c>
      <c r="G33" s="4">
        <v>752</v>
      </c>
      <c r="H33" s="1">
        <v>747</v>
      </c>
      <c r="I33" s="1">
        <v>1799.83363964967</v>
      </c>
      <c r="J33" s="1">
        <f>1800-Table1353233[[#This Row],[Remaining time]]</f>
        <v>0.16636035033002372</v>
      </c>
      <c r="K33" s="1">
        <f>(Table1353233[[#This Row],[UB_init]]-Table1353233[[#This Row],[LB_init]])/Table1353233[[#This Row],[UB_init]]</f>
        <v>6.648936170212766E-3</v>
      </c>
      <c r="L33" s="75">
        <f>IF(Table1353233[[#This Row],[UB_init]]=Table1353233[[#This Row],[LB_init]],0,1)</f>
        <v>1</v>
      </c>
      <c r="M33" s="26"/>
      <c r="Q33" t="str">
        <f>IF(Table1353233[[#This Row],[If Optimal solution is not found]]=1,"",Table1353233[[#This Row],[UB_init]])</f>
        <v/>
      </c>
      <c r="R33" t="str">
        <f>IF(Table1353233[[#This Row],[If Optimal solution is not found]],"",Table1353233[[#This Row],[LB_init]])</f>
        <v/>
      </c>
      <c r="S33" t="str">
        <f>IF(Table1353233[[#This Row],[If Optimal solution is not found]],"",0)</f>
        <v/>
      </c>
      <c r="T33" t="str">
        <f>IF(Table1353233[[#This Row],[If Optimal solution is not found]],"",Table1353233[[#This Row],[Total time (BPP+Pm+SPm)]])</f>
        <v/>
      </c>
    </row>
    <row r="34" spans="1:20" x14ac:dyDescent="0.35">
      <c r="A34" s="71">
        <v>33</v>
      </c>
      <c r="B34" s="24" t="s">
        <v>138</v>
      </c>
      <c r="C34" s="1">
        <v>50</v>
      </c>
      <c r="D34" s="1">
        <v>2</v>
      </c>
      <c r="E34" s="1">
        <v>20</v>
      </c>
      <c r="F34" s="14">
        <v>1</v>
      </c>
      <c r="G34" s="4">
        <v>806</v>
      </c>
      <c r="H34" s="1">
        <v>802</v>
      </c>
      <c r="I34" s="1">
        <v>1799.7790629286301</v>
      </c>
      <c r="J34" s="1">
        <f>1800-Table1353233[[#This Row],[Remaining time]]</f>
        <v>0.22093707136991725</v>
      </c>
      <c r="K34" s="1">
        <f>(Table1353233[[#This Row],[UB_init]]-Table1353233[[#This Row],[LB_init]])/Table1353233[[#This Row],[UB_init]]</f>
        <v>4.9627791563275434E-3</v>
      </c>
      <c r="L34" s="75">
        <f>IF(Table1353233[[#This Row],[UB_init]]=Table1353233[[#This Row],[LB_init]],0,1)</f>
        <v>1</v>
      </c>
      <c r="M34" s="26"/>
      <c r="Q34" t="str">
        <f>IF(Table1353233[[#This Row],[If Optimal solution is not found]]=1,"",Table1353233[[#This Row],[UB_init]])</f>
        <v/>
      </c>
      <c r="R34" t="str">
        <f>IF(Table1353233[[#This Row],[If Optimal solution is not found]],"",Table1353233[[#This Row],[LB_init]])</f>
        <v/>
      </c>
      <c r="S34" t="str">
        <f>IF(Table1353233[[#This Row],[If Optimal solution is not found]],"",0)</f>
        <v/>
      </c>
      <c r="T34" t="str">
        <f>IF(Table1353233[[#This Row],[If Optimal solution is not found]],"",Table1353233[[#This Row],[Total time (BPP+Pm+SPm)]])</f>
        <v/>
      </c>
    </row>
    <row r="35" spans="1:20" x14ac:dyDescent="0.35">
      <c r="A35" s="71">
        <v>34</v>
      </c>
      <c r="B35" s="24" t="s">
        <v>139</v>
      </c>
      <c r="C35" s="1">
        <v>50</v>
      </c>
      <c r="D35" s="1">
        <v>2</v>
      </c>
      <c r="E35" s="1">
        <v>20</v>
      </c>
      <c r="F35" s="14">
        <v>1</v>
      </c>
      <c r="G35" s="4">
        <v>841</v>
      </c>
      <c r="H35" s="1">
        <v>826</v>
      </c>
      <c r="I35" s="1">
        <v>1799.7994162812799</v>
      </c>
      <c r="J35" s="1">
        <f>1800-Table1353233[[#This Row],[Remaining time]]</f>
        <v>0.20058371872005409</v>
      </c>
      <c r="K35" s="1">
        <f>(Table1353233[[#This Row],[UB_init]]-Table1353233[[#This Row],[LB_init]])/Table1353233[[#This Row],[UB_init]]</f>
        <v>1.78359096313912E-2</v>
      </c>
      <c r="L35" s="75">
        <f>IF(Table1353233[[#This Row],[UB_init]]=Table1353233[[#This Row],[LB_init]],0,1)</f>
        <v>1</v>
      </c>
      <c r="M35" s="26"/>
      <c r="Q35" t="str">
        <f>IF(Table1353233[[#This Row],[If Optimal solution is not found]]=1,"",Table1353233[[#This Row],[UB_init]])</f>
        <v/>
      </c>
      <c r="R35" t="str">
        <f>IF(Table1353233[[#This Row],[If Optimal solution is not found]],"",Table1353233[[#This Row],[LB_init]])</f>
        <v/>
      </c>
      <c r="S35" t="str">
        <f>IF(Table1353233[[#This Row],[If Optimal solution is not found]],"",0)</f>
        <v/>
      </c>
      <c r="T35" t="str">
        <f>IF(Table1353233[[#This Row],[If Optimal solution is not found]],"",Table1353233[[#This Row],[Total time (BPP+Pm+SPm)]])</f>
        <v/>
      </c>
    </row>
    <row r="36" spans="1:20" x14ac:dyDescent="0.35">
      <c r="A36" s="71">
        <v>35</v>
      </c>
      <c r="B36" s="24" t="s">
        <v>140</v>
      </c>
      <c r="C36" s="1">
        <v>50</v>
      </c>
      <c r="D36" s="1">
        <v>2</v>
      </c>
      <c r="E36" s="1">
        <v>20</v>
      </c>
      <c r="F36" s="14">
        <v>1</v>
      </c>
      <c r="G36" s="4">
        <v>803</v>
      </c>
      <c r="H36" s="1">
        <v>802</v>
      </c>
      <c r="I36" s="1">
        <v>1799.8430554941201</v>
      </c>
      <c r="J36" s="1">
        <f>1800-Table1353233[[#This Row],[Remaining time]]</f>
        <v>0.15694450587989195</v>
      </c>
      <c r="K36" s="1">
        <f>(Table1353233[[#This Row],[UB_init]]-Table1353233[[#This Row],[LB_init]])/Table1353233[[#This Row],[UB_init]]</f>
        <v>1.2453300124533001E-3</v>
      </c>
      <c r="L36" s="75">
        <f>IF(Table1353233[[#This Row],[UB_init]]=Table1353233[[#This Row],[LB_init]],0,1)</f>
        <v>1</v>
      </c>
      <c r="M36" s="26"/>
      <c r="Q36" t="str">
        <f>IF(Table1353233[[#This Row],[If Optimal solution is not found]]=1,"",Table1353233[[#This Row],[UB_init]])</f>
        <v/>
      </c>
      <c r="R36" t="str">
        <f>IF(Table1353233[[#This Row],[If Optimal solution is not found]],"",Table1353233[[#This Row],[LB_init]])</f>
        <v/>
      </c>
      <c r="S36" t="str">
        <f>IF(Table1353233[[#This Row],[If Optimal solution is not found]],"",0)</f>
        <v/>
      </c>
      <c r="T36" t="str">
        <f>IF(Table1353233[[#This Row],[If Optimal solution is not found]],"",Table1353233[[#This Row],[Total time (BPP+Pm+SPm)]])</f>
        <v/>
      </c>
    </row>
    <row r="37" spans="1:20" x14ac:dyDescent="0.35">
      <c r="A37" s="71">
        <v>36</v>
      </c>
      <c r="B37" s="24" t="s">
        <v>141</v>
      </c>
      <c r="C37" s="1">
        <v>50</v>
      </c>
      <c r="D37" s="1">
        <v>2</v>
      </c>
      <c r="E37" s="1">
        <v>20</v>
      </c>
      <c r="F37" s="14">
        <v>1</v>
      </c>
      <c r="G37" s="4">
        <v>855</v>
      </c>
      <c r="H37" s="1">
        <v>813</v>
      </c>
      <c r="I37" s="1">
        <v>1799.8225685376599</v>
      </c>
      <c r="J37" s="1">
        <f>1800-Table1353233[[#This Row],[Remaining time]]</f>
        <v>0.17743146234010965</v>
      </c>
      <c r="K37" s="1">
        <f>(Table1353233[[#This Row],[UB_init]]-Table1353233[[#This Row],[LB_init]])/Table1353233[[#This Row],[UB_init]]</f>
        <v>4.912280701754386E-2</v>
      </c>
      <c r="L37" s="75">
        <f>IF(Table1353233[[#This Row],[UB_init]]=Table1353233[[#This Row],[LB_init]],0,1)</f>
        <v>1</v>
      </c>
      <c r="M37" s="26"/>
      <c r="Q37" t="str">
        <f>IF(Table1353233[[#This Row],[If Optimal solution is not found]]=1,"",Table1353233[[#This Row],[UB_init]])</f>
        <v/>
      </c>
      <c r="R37" t="str">
        <f>IF(Table1353233[[#This Row],[If Optimal solution is not found]],"",Table1353233[[#This Row],[LB_init]])</f>
        <v/>
      </c>
      <c r="S37" t="str">
        <f>IF(Table1353233[[#This Row],[If Optimal solution is not found]],"",0)</f>
        <v/>
      </c>
      <c r="T37" t="str">
        <f>IF(Table1353233[[#This Row],[If Optimal solution is not found]],"",Table1353233[[#This Row],[Total time (BPP+Pm+SPm)]])</f>
        <v/>
      </c>
    </row>
    <row r="38" spans="1:20" x14ac:dyDescent="0.35">
      <c r="A38" s="71">
        <v>37</v>
      </c>
      <c r="B38" s="24" t="s">
        <v>142</v>
      </c>
      <c r="C38" s="1">
        <v>50</v>
      </c>
      <c r="D38" s="1">
        <v>2</v>
      </c>
      <c r="E38" s="1">
        <v>20</v>
      </c>
      <c r="F38" s="14">
        <v>1</v>
      </c>
      <c r="G38" s="4">
        <v>798</v>
      </c>
      <c r="H38" s="1">
        <v>796</v>
      </c>
      <c r="I38" s="1">
        <v>1799.8277045637301</v>
      </c>
      <c r="J38" s="1">
        <f>1800-Table1353233[[#This Row],[Remaining time]]</f>
        <v>0.17229543626990562</v>
      </c>
      <c r="K38" s="1">
        <f>(Table1353233[[#This Row],[UB_init]]-Table1353233[[#This Row],[LB_init]])/Table1353233[[#This Row],[UB_init]]</f>
        <v>2.5062656641604009E-3</v>
      </c>
      <c r="L38" s="75">
        <f>IF(Table1353233[[#This Row],[UB_init]]=Table1353233[[#This Row],[LB_init]],0,1)</f>
        <v>1</v>
      </c>
      <c r="M38" s="26"/>
      <c r="Q38" t="str">
        <f>IF(Table1353233[[#This Row],[If Optimal solution is not found]]=1,"",Table1353233[[#This Row],[UB_init]])</f>
        <v/>
      </c>
      <c r="R38" t="str">
        <f>IF(Table1353233[[#This Row],[If Optimal solution is not found]],"",Table1353233[[#This Row],[LB_init]])</f>
        <v/>
      </c>
      <c r="S38" t="str">
        <f>IF(Table1353233[[#This Row],[If Optimal solution is not found]],"",0)</f>
        <v/>
      </c>
      <c r="T38" t="str">
        <f>IF(Table1353233[[#This Row],[If Optimal solution is not found]],"",Table1353233[[#This Row],[Total time (BPP+Pm+SPm)]])</f>
        <v/>
      </c>
    </row>
    <row r="39" spans="1:20" x14ac:dyDescent="0.35">
      <c r="A39" s="71">
        <v>38</v>
      </c>
      <c r="B39" s="24" t="s">
        <v>143</v>
      </c>
      <c r="C39" s="1">
        <v>50</v>
      </c>
      <c r="D39" s="1">
        <v>2</v>
      </c>
      <c r="E39" s="1">
        <v>20</v>
      </c>
      <c r="F39" s="14">
        <v>1</v>
      </c>
      <c r="G39" s="4">
        <v>917</v>
      </c>
      <c r="H39" s="1">
        <v>822</v>
      </c>
      <c r="I39" s="1">
        <v>1799.8446041028899</v>
      </c>
      <c r="J39" s="1">
        <f>1800-Table1353233[[#This Row],[Remaining time]]</f>
        <v>0.15539589711011104</v>
      </c>
      <c r="K39" s="1">
        <f>(Table1353233[[#This Row],[UB_init]]-Table1353233[[#This Row],[LB_init]])/Table1353233[[#This Row],[UB_init]]</f>
        <v>0.10359869138495092</v>
      </c>
      <c r="L39" s="75">
        <f>IF(Table1353233[[#This Row],[UB_init]]=Table1353233[[#This Row],[LB_init]],0,1)</f>
        <v>1</v>
      </c>
      <c r="M39" s="26"/>
      <c r="Q39" t="str">
        <f>IF(Table1353233[[#This Row],[If Optimal solution is not found]]=1,"",Table1353233[[#This Row],[UB_init]])</f>
        <v/>
      </c>
      <c r="R39" t="str">
        <f>IF(Table1353233[[#This Row],[If Optimal solution is not found]],"",Table1353233[[#This Row],[LB_init]])</f>
        <v/>
      </c>
      <c r="S39" t="str">
        <f>IF(Table1353233[[#This Row],[If Optimal solution is not found]],"",0)</f>
        <v/>
      </c>
      <c r="T39" t="str">
        <f>IF(Table1353233[[#This Row],[If Optimal solution is not found]],"",Table1353233[[#This Row],[Total time (BPP+Pm+SPm)]])</f>
        <v/>
      </c>
    </row>
    <row r="40" spans="1:20" x14ac:dyDescent="0.35">
      <c r="A40" s="71">
        <v>39</v>
      </c>
      <c r="B40" s="24" t="s">
        <v>144</v>
      </c>
      <c r="C40" s="1">
        <v>50</v>
      </c>
      <c r="D40" s="1">
        <v>2</v>
      </c>
      <c r="E40" s="1">
        <v>20</v>
      </c>
      <c r="F40" s="14">
        <v>1</v>
      </c>
      <c r="G40" s="4">
        <v>800</v>
      </c>
      <c r="H40" s="1">
        <v>796</v>
      </c>
      <c r="I40" s="1">
        <v>1799.8098290804701</v>
      </c>
      <c r="J40" s="1">
        <f>1800-Table1353233[[#This Row],[Remaining time]]</f>
        <v>0.19017091952991905</v>
      </c>
      <c r="K40" s="1">
        <f>(Table1353233[[#This Row],[UB_init]]-Table1353233[[#This Row],[LB_init]])/Table1353233[[#This Row],[UB_init]]</f>
        <v>5.0000000000000001E-3</v>
      </c>
      <c r="L40" s="75">
        <f>IF(Table1353233[[#This Row],[UB_init]]=Table1353233[[#This Row],[LB_init]],0,1)</f>
        <v>1</v>
      </c>
      <c r="M40" s="26"/>
      <c r="Q40" t="str">
        <f>IF(Table1353233[[#This Row],[If Optimal solution is not found]]=1,"",Table1353233[[#This Row],[UB_init]])</f>
        <v/>
      </c>
      <c r="R40" t="str">
        <f>IF(Table1353233[[#This Row],[If Optimal solution is not found]],"",Table1353233[[#This Row],[LB_init]])</f>
        <v/>
      </c>
      <c r="S40" t="str">
        <f>IF(Table1353233[[#This Row],[If Optimal solution is not found]],"",0)</f>
        <v/>
      </c>
      <c r="T40" t="str">
        <f>IF(Table1353233[[#This Row],[If Optimal solution is not found]],"",Table1353233[[#This Row],[Total time (BPP+Pm+SPm)]])</f>
        <v/>
      </c>
    </row>
    <row r="41" spans="1:20" x14ac:dyDescent="0.35">
      <c r="A41" s="71">
        <v>40</v>
      </c>
      <c r="B41" s="24" t="s">
        <v>145</v>
      </c>
      <c r="C41" s="1">
        <v>50</v>
      </c>
      <c r="D41" s="1">
        <v>2</v>
      </c>
      <c r="E41" s="1">
        <v>20</v>
      </c>
      <c r="F41" s="14">
        <v>1</v>
      </c>
      <c r="G41" s="4">
        <v>843</v>
      </c>
      <c r="H41" s="1">
        <v>817</v>
      </c>
      <c r="I41" s="1">
        <v>1799.85534988157</v>
      </c>
      <c r="J41" s="1">
        <f>1800-Table1353233[[#This Row],[Remaining time]]</f>
        <v>0.14465011843003595</v>
      </c>
      <c r="K41" s="1">
        <f>(Table1353233[[#This Row],[UB_init]]-Table1353233[[#This Row],[LB_init]])/Table1353233[[#This Row],[UB_init]]</f>
        <v>3.084223013048636E-2</v>
      </c>
      <c r="L41" s="75">
        <f>IF(Table1353233[[#This Row],[UB_init]]=Table1353233[[#This Row],[LB_init]],0,1)</f>
        <v>1</v>
      </c>
      <c r="M41" s="26"/>
      <c r="Q41" t="str">
        <f>IF(Table1353233[[#This Row],[If Optimal solution is not found]]=1,"",Table1353233[[#This Row],[UB_init]])</f>
        <v/>
      </c>
      <c r="R41" t="str">
        <f>IF(Table1353233[[#This Row],[If Optimal solution is not found]],"",Table1353233[[#This Row],[LB_init]])</f>
        <v/>
      </c>
      <c r="S41" t="str">
        <f>IF(Table1353233[[#This Row],[If Optimal solution is not found]],"",0)</f>
        <v/>
      </c>
      <c r="T41" t="str">
        <f>IF(Table1353233[[#This Row],[If Optimal solution is not found]],"",Table1353233[[#This Row],[Total time (BPP+Pm+SPm)]])</f>
        <v/>
      </c>
    </row>
    <row r="42" spans="1:20" x14ac:dyDescent="0.35">
      <c r="A42" s="71">
        <v>41</v>
      </c>
      <c r="B42" s="24" t="s">
        <v>146</v>
      </c>
      <c r="C42" s="1">
        <v>50</v>
      </c>
      <c r="D42" s="1">
        <v>2</v>
      </c>
      <c r="E42" s="1">
        <v>20</v>
      </c>
      <c r="F42" s="14">
        <v>2</v>
      </c>
      <c r="G42" s="4">
        <v>1061</v>
      </c>
      <c r="H42" s="1">
        <v>1061</v>
      </c>
      <c r="I42" s="1">
        <v>1799.2205040771501</v>
      </c>
      <c r="J42" s="1">
        <f>1800-Table1353233[[#This Row],[Remaining time]]</f>
        <v>0.77949592284994651</v>
      </c>
      <c r="K42" s="1">
        <f>(Table1353233[[#This Row],[UB_init]]-Table1353233[[#This Row],[LB_init]])/Table1353233[[#This Row],[UB_init]]</f>
        <v>0</v>
      </c>
      <c r="L42" s="75">
        <f>IF(Table1353233[[#This Row],[UB_init]]=Table1353233[[#This Row],[LB_init]],0,1)</f>
        <v>0</v>
      </c>
      <c r="M42" s="26"/>
      <c r="Q42">
        <f>IF(Table1353233[[#This Row],[If Optimal solution is not found]]=1,"",Table1353233[[#This Row],[UB_init]])</f>
        <v>1061</v>
      </c>
      <c r="R42">
        <f>IF(Table1353233[[#This Row],[If Optimal solution is not found]],"",Table1353233[[#This Row],[LB_init]])</f>
        <v>1061</v>
      </c>
      <c r="S42">
        <f>IF(Table1353233[[#This Row],[If Optimal solution is not found]],"",0)</f>
        <v>0</v>
      </c>
      <c r="T42">
        <f>IF(Table1353233[[#This Row],[If Optimal solution is not found]],"",Table1353233[[#This Row],[Total time (BPP+Pm+SPm)]])</f>
        <v>0.77949592284994651</v>
      </c>
    </row>
    <row r="43" spans="1:20" x14ac:dyDescent="0.35">
      <c r="A43" s="71">
        <v>42</v>
      </c>
      <c r="B43" s="24" t="s">
        <v>147</v>
      </c>
      <c r="C43" s="1">
        <v>50</v>
      </c>
      <c r="D43" s="1">
        <v>2</v>
      </c>
      <c r="E43" s="1">
        <v>20</v>
      </c>
      <c r="F43" s="14">
        <v>2</v>
      </c>
      <c r="G43" s="4">
        <v>987</v>
      </c>
      <c r="H43" s="1">
        <v>987</v>
      </c>
      <c r="I43" s="1">
        <v>1799.89635792747</v>
      </c>
      <c r="J43" s="1">
        <f>1800-Table1353233[[#This Row],[Remaining time]]</f>
        <v>0.10364207252996493</v>
      </c>
      <c r="K43" s="1">
        <f>(Table1353233[[#This Row],[UB_init]]-Table1353233[[#This Row],[LB_init]])/Table1353233[[#This Row],[UB_init]]</f>
        <v>0</v>
      </c>
      <c r="L43" s="75">
        <f>IF(Table1353233[[#This Row],[UB_init]]=Table1353233[[#This Row],[LB_init]],0,1)</f>
        <v>0</v>
      </c>
      <c r="M43" s="26"/>
      <c r="Q43">
        <f>IF(Table1353233[[#This Row],[If Optimal solution is not found]]=1,"",Table1353233[[#This Row],[UB_init]])</f>
        <v>987</v>
      </c>
      <c r="R43">
        <f>IF(Table1353233[[#This Row],[If Optimal solution is not found]],"",Table1353233[[#This Row],[LB_init]])</f>
        <v>987</v>
      </c>
      <c r="S43">
        <f>IF(Table1353233[[#This Row],[If Optimal solution is not found]],"",0)</f>
        <v>0</v>
      </c>
      <c r="T43">
        <f>IF(Table1353233[[#This Row],[If Optimal solution is not found]],"",Table1353233[[#This Row],[Total time (BPP+Pm+SPm)]])</f>
        <v>0.10364207252996493</v>
      </c>
    </row>
    <row r="44" spans="1:20" x14ac:dyDescent="0.35">
      <c r="A44" s="71">
        <v>43</v>
      </c>
      <c r="B44" s="24" t="s">
        <v>148</v>
      </c>
      <c r="C44" s="1">
        <v>50</v>
      </c>
      <c r="D44" s="1">
        <v>2</v>
      </c>
      <c r="E44" s="1">
        <v>20</v>
      </c>
      <c r="F44" s="14">
        <v>2</v>
      </c>
      <c r="G44" s="4">
        <v>1012</v>
      </c>
      <c r="H44" s="1">
        <v>1012</v>
      </c>
      <c r="I44" s="1">
        <v>1799.90094572305</v>
      </c>
      <c r="J44" s="1">
        <f>1800-Table1353233[[#This Row],[Remaining time]]</f>
        <v>9.9054276950027997E-2</v>
      </c>
      <c r="K44" s="1">
        <f>(Table1353233[[#This Row],[UB_init]]-Table1353233[[#This Row],[LB_init]])/Table1353233[[#This Row],[UB_init]]</f>
        <v>0</v>
      </c>
      <c r="L44" s="75">
        <f>IF(Table1353233[[#This Row],[UB_init]]=Table1353233[[#This Row],[LB_init]],0,1)</f>
        <v>0</v>
      </c>
      <c r="M44" s="26"/>
      <c r="Q44">
        <f>IF(Table1353233[[#This Row],[If Optimal solution is not found]]=1,"",Table1353233[[#This Row],[UB_init]])</f>
        <v>1012</v>
      </c>
      <c r="R44">
        <f>IF(Table1353233[[#This Row],[If Optimal solution is not found]],"",Table1353233[[#This Row],[LB_init]])</f>
        <v>1012</v>
      </c>
      <c r="S44">
        <f>IF(Table1353233[[#This Row],[If Optimal solution is not found]],"",0)</f>
        <v>0</v>
      </c>
      <c r="T44">
        <f>IF(Table1353233[[#This Row],[If Optimal solution is not found]],"",Table1353233[[#This Row],[Total time (BPP+Pm+SPm)]])</f>
        <v>9.9054276950027997E-2</v>
      </c>
    </row>
    <row r="45" spans="1:20" x14ac:dyDescent="0.35">
      <c r="A45" s="71">
        <v>44</v>
      </c>
      <c r="B45" s="24" t="s">
        <v>149</v>
      </c>
      <c r="C45" s="1">
        <v>50</v>
      </c>
      <c r="D45" s="1">
        <v>2</v>
      </c>
      <c r="E45" s="1">
        <v>20</v>
      </c>
      <c r="F45" s="14">
        <v>2</v>
      </c>
      <c r="G45" s="4">
        <v>1006</v>
      </c>
      <c r="H45" s="1">
        <v>1006</v>
      </c>
      <c r="I45" s="1">
        <v>1799.8594649750701</v>
      </c>
      <c r="J45" s="1">
        <f>1800-Table1353233[[#This Row],[Remaining time]]</f>
        <v>0.14053502492993175</v>
      </c>
      <c r="K45" s="1">
        <f>(Table1353233[[#This Row],[UB_init]]-Table1353233[[#This Row],[LB_init]])/Table1353233[[#This Row],[UB_init]]</f>
        <v>0</v>
      </c>
      <c r="L45" s="75">
        <f>IF(Table1353233[[#This Row],[UB_init]]=Table1353233[[#This Row],[LB_init]],0,1)</f>
        <v>0</v>
      </c>
      <c r="M45" s="26"/>
      <c r="Q45">
        <f>IF(Table1353233[[#This Row],[If Optimal solution is not found]]=1,"",Table1353233[[#This Row],[UB_init]])</f>
        <v>1006</v>
      </c>
      <c r="R45">
        <f>IF(Table1353233[[#This Row],[If Optimal solution is not found]],"",Table1353233[[#This Row],[LB_init]])</f>
        <v>1006</v>
      </c>
      <c r="S45">
        <f>IF(Table1353233[[#This Row],[If Optimal solution is not found]],"",0)</f>
        <v>0</v>
      </c>
      <c r="T45">
        <f>IF(Table1353233[[#This Row],[If Optimal solution is not found]],"",Table1353233[[#This Row],[Total time (BPP+Pm+SPm)]])</f>
        <v>0.14053502492993175</v>
      </c>
    </row>
    <row r="46" spans="1:20" x14ac:dyDescent="0.35">
      <c r="A46" s="71">
        <v>45</v>
      </c>
      <c r="B46" s="24" t="s">
        <v>150</v>
      </c>
      <c r="C46" s="1">
        <v>50</v>
      </c>
      <c r="D46" s="1">
        <v>2</v>
      </c>
      <c r="E46" s="1">
        <v>20</v>
      </c>
      <c r="F46" s="14">
        <v>2</v>
      </c>
      <c r="G46" s="4">
        <v>1072</v>
      </c>
      <c r="H46" s="1">
        <v>1072</v>
      </c>
      <c r="I46" s="1">
        <v>1799.90102904476</v>
      </c>
      <c r="J46" s="1">
        <f>1800-Table1353233[[#This Row],[Remaining time]]</f>
        <v>9.8970955240019975E-2</v>
      </c>
      <c r="K46" s="1">
        <f>(Table1353233[[#This Row],[UB_init]]-Table1353233[[#This Row],[LB_init]])/Table1353233[[#This Row],[UB_init]]</f>
        <v>0</v>
      </c>
      <c r="L46" s="75">
        <f>IF(Table1353233[[#This Row],[UB_init]]=Table1353233[[#This Row],[LB_init]],0,1)</f>
        <v>0</v>
      </c>
      <c r="M46" s="26"/>
      <c r="Q46">
        <f>IF(Table1353233[[#This Row],[If Optimal solution is not found]]=1,"",Table1353233[[#This Row],[UB_init]])</f>
        <v>1072</v>
      </c>
      <c r="R46">
        <f>IF(Table1353233[[#This Row],[If Optimal solution is not found]],"",Table1353233[[#This Row],[LB_init]])</f>
        <v>1072</v>
      </c>
      <c r="S46">
        <f>IF(Table1353233[[#This Row],[If Optimal solution is not found]],"",0)</f>
        <v>0</v>
      </c>
      <c r="T46">
        <f>IF(Table1353233[[#This Row],[If Optimal solution is not found]],"",Table1353233[[#This Row],[Total time (BPP+Pm+SPm)]])</f>
        <v>9.8970955240019975E-2</v>
      </c>
    </row>
    <row r="47" spans="1:20" x14ac:dyDescent="0.35">
      <c r="A47" s="71">
        <v>46</v>
      </c>
      <c r="B47" s="24" t="s">
        <v>151</v>
      </c>
      <c r="C47" s="1">
        <v>50</v>
      </c>
      <c r="D47" s="1">
        <v>2</v>
      </c>
      <c r="E47" s="1">
        <v>20</v>
      </c>
      <c r="F47" s="14">
        <v>2</v>
      </c>
      <c r="G47" s="4">
        <v>1023</v>
      </c>
      <c r="H47" s="1">
        <v>1023</v>
      </c>
      <c r="I47" s="1">
        <v>1799.4338616710099</v>
      </c>
      <c r="J47" s="1">
        <f>1800-Table1353233[[#This Row],[Remaining time]]</f>
        <v>0.56613832899006411</v>
      </c>
      <c r="K47" s="1">
        <f>(Table1353233[[#This Row],[UB_init]]-Table1353233[[#This Row],[LB_init]])/Table1353233[[#This Row],[UB_init]]</f>
        <v>0</v>
      </c>
      <c r="L47" s="75">
        <f>IF(Table1353233[[#This Row],[UB_init]]=Table1353233[[#This Row],[LB_init]],0,1)</f>
        <v>0</v>
      </c>
      <c r="M47" s="26"/>
      <c r="Q47">
        <f>IF(Table1353233[[#This Row],[If Optimal solution is not found]]=1,"",Table1353233[[#This Row],[UB_init]])</f>
        <v>1023</v>
      </c>
      <c r="R47">
        <f>IF(Table1353233[[#This Row],[If Optimal solution is not found]],"",Table1353233[[#This Row],[LB_init]])</f>
        <v>1023</v>
      </c>
      <c r="S47">
        <f>IF(Table1353233[[#This Row],[If Optimal solution is not found]],"",0)</f>
        <v>0</v>
      </c>
      <c r="T47">
        <f>IF(Table1353233[[#This Row],[If Optimal solution is not found]],"",Table1353233[[#This Row],[Total time (BPP+Pm+SPm)]])</f>
        <v>0.56613832899006411</v>
      </c>
    </row>
    <row r="48" spans="1:20" x14ac:dyDescent="0.35">
      <c r="A48" s="71">
        <v>47</v>
      </c>
      <c r="B48" s="24" t="s">
        <v>152</v>
      </c>
      <c r="C48" s="1">
        <v>50</v>
      </c>
      <c r="D48" s="1">
        <v>2</v>
      </c>
      <c r="E48" s="1">
        <v>20</v>
      </c>
      <c r="F48" s="14">
        <v>2</v>
      </c>
      <c r="G48" s="4">
        <v>1006</v>
      </c>
      <c r="H48" s="1">
        <v>1006</v>
      </c>
      <c r="I48" s="1">
        <v>1799.9002282116501</v>
      </c>
      <c r="J48" s="1">
        <f>1800-Table1353233[[#This Row],[Remaining time]]</f>
        <v>9.9771788349926283E-2</v>
      </c>
      <c r="K48" s="1">
        <f>(Table1353233[[#This Row],[UB_init]]-Table1353233[[#This Row],[LB_init]])/Table1353233[[#This Row],[UB_init]]</f>
        <v>0</v>
      </c>
      <c r="L48" s="75">
        <f>IF(Table1353233[[#This Row],[UB_init]]=Table1353233[[#This Row],[LB_init]],0,1)</f>
        <v>0</v>
      </c>
      <c r="M48" s="26"/>
      <c r="Q48">
        <f>IF(Table1353233[[#This Row],[If Optimal solution is not found]]=1,"",Table1353233[[#This Row],[UB_init]])</f>
        <v>1006</v>
      </c>
      <c r="R48">
        <f>IF(Table1353233[[#This Row],[If Optimal solution is not found]],"",Table1353233[[#This Row],[LB_init]])</f>
        <v>1006</v>
      </c>
      <c r="S48">
        <f>IF(Table1353233[[#This Row],[If Optimal solution is not found]],"",0)</f>
        <v>0</v>
      </c>
      <c r="T48">
        <f>IF(Table1353233[[#This Row],[If Optimal solution is not found]],"",Table1353233[[#This Row],[Total time (BPP+Pm+SPm)]])</f>
        <v>9.9771788349926283E-2</v>
      </c>
    </row>
    <row r="49" spans="1:20" x14ac:dyDescent="0.35">
      <c r="A49" s="71">
        <v>48</v>
      </c>
      <c r="B49" s="24" t="s">
        <v>153</v>
      </c>
      <c r="C49" s="1">
        <v>50</v>
      </c>
      <c r="D49" s="1">
        <v>2</v>
      </c>
      <c r="E49" s="1">
        <v>20</v>
      </c>
      <c r="F49" s="14">
        <v>2</v>
      </c>
      <c r="G49" s="4">
        <v>1032</v>
      </c>
      <c r="H49" s="1">
        <v>1032</v>
      </c>
      <c r="I49" s="1">
        <v>1799.8783749285999</v>
      </c>
      <c r="J49" s="1">
        <f>1800-Table1353233[[#This Row],[Remaining time]]</f>
        <v>0.12162507140010348</v>
      </c>
      <c r="K49" s="1">
        <f>(Table1353233[[#This Row],[UB_init]]-Table1353233[[#This Row],[LB_init]])/Table1353233[[#This Row],[UB_init]]</f>
        <v>0</v>
      </c>
      <c r="L49" s="75">
        <f>IF(Table1353233[[#This Row],[UB_init]]=Table1353233[[#This Row],[LB_init]],0,1)</f>
        <v>0</v>
      </c>
      <c r="M49" s="26"/>
      <c r="Q49">
        <f>IF(Table1353233[[#This Row],[If Optimal solution is not found]]=1,"",Table1353233[[#This Row],[UB_init]])</f>
        <v>1032</v>
      </c>
      <c r="R49">
        <f>IF(Table1353233[[#This Row],[If Optimal solution is not found]],"",Table1353233[[#This Row],[LB_init]])</f>
        <v>1032</v>
      </c>
      <c r="S49">
        <f>IF(Table1353233[[#This Row],[If Optimal solution is not found]],"",0)</f>
        <v>0</v>
      </c>
      <c r="T49">
        <f>IF(Table1353233[[#This Row],[If Optimal solution is not found]],"",Table1353233[[#This Row],[Total time (BPP+Pm+SPm)]])</f>
        <v>0.12162507140010348</v>
      </c>
    </row>
    <row r="50" spans="1:20" x14ac:dyDescent="0.35">
      <c r="A50" s="71">
        <v>49</v>
      </c>
      <c r="B50" s="24" t="s">
        <v>154</v>
      </c>
      <c r="C50" s="1">
        <v>50</v>
      </c>
      <c r="D50" s="1">
        <v>2</v>
      </c>
      <c r="E50" s="1">
        <v>20</v>
      </c>
      <c r="F50" s="14">
        <v>2</v>
      </c>
      <c r="G50" s="4">
        <v>946</v>
      </c>
      <c r="H50" s="1">
        <v>946</v>
      </c>
      <c r="I50" s="1">
        <v>1799.3977137878501</v>
      </c>
      <c r="J50" s="1">
        <f>1800-Table1353233[[#This Row],[Remaining time]]</f>
        <v>0.60228621214992017</v>
      </c>
      <c r="K50" s="1">
        <f>(Table1353233[[#This Row],[UB_init]]-Table1353233[[#This Row],[LB_init]])/Table1353233[[#This Row],[UB_init]]</f>
        <v>0</v>
      </c>
      <c r="L50" s="75">
        <f>IF(Table1353233[[#This Row],[UB_init]]=Table1353233[[#This Row],[LB_init]],0,1)</f>
        <v>0</v>
      </c>
      <c r="M50" s="26"/>
      <c r="Q50">
        <f>IF(Table1353233[[#This Row],[If Optimal solution is not found]]=1,"",Table1353233[[#This Row],[UB_init]])</f>
        <v>946</v>
      </c>
      <c r="R50">
        <f>IF(Table1353233[[#This Row],[If Optimal solution is not found]],"",Table1353233[[#This Row],[LB_init]])</f>
        <v>946</v>
      </c>
      <c r="S50">
        <f>IF(Table1353233[[#This Row],[If Optimal solution is not found]],"",0)</f>
        <v>0</v>
      </c>
      <c r="T50">
        <f>IF(Table1353233[[#This Row],[If Optimal solution is not found]],"",Table1353233[[#This Row],[Total time (BPP+Pm+SPm)]])</f>
        <v>0.60228621214992017</v>
      </c>
    </row>
    <row r="51" spans="1:20" x14ac:dyDescent="0.35">
      <c r="A51" s="71">
        <v>50</v>
      </c>
      <c r="B51" s="24" t="s">
        <v>155</v>
      </c>
      <c r="C51" s="1">
        <v>50</v>
      </c>
      <c r="D51" s="1">
        <v>2</v>
      </c>
      <c r="E51" s="1">
        <v>20</v>
      </c>
      <c r="F51" s="14">
        <v>2</v>
      </c>
      <c r="G51" s="4">
        <v>997</v>
      </c>
      <c r="H51" s="1">
        <v>997</v>
      </c>
      <c r="I51" s="1">
        <v>1799.78820132277</v>
      </c>
      <c r="J51" s="1">
        <f>1800-Table1353233[[#This Row],[Remaining time]]</f>
        <v>0.21179867723003554</v>
      </c>
      <c r="K51" s="1">
        <f>(Table1353233[[#This Row],[UB_init]]-Table1353233[[#This Row],[LB_init]])/Table1353233[[#This Row],[UB_init]]</f>
        <v>0</v>
      </c>
      <c r="L51" s="75">
        <f>IF(Table1353233[[#This Row],[UB_init]]=Table1353233[[#This Row],[LB_init]],0,1)</f>
        <v>0</v>
      </c>
      <c r="M51" s="26"/>
      <c r="Q51">
        <f>IF(Table1353233[[#This Row],[If Optimal solution is not found]]=1,"",Table1353233[[#This Row],[UB_init]])</f>
        <v>997</v>
      </c>
      <c r="R51">
        <f>IF(Table1353233[[#This Row],[If Optimal solution is not found]],"",Table1353233[[#This Row],[LB_init]])</f>
        <v>997</v>
      </c>
      <c r="S51">
        <f>IF(Table1353233[[#This Row],[If Optimal solution is not found]],"",0)</f>
        <v>0</v>
      </c>
      <c r="T51">
        <f>IF(Table1353233[[#This Row],[If Optimal solution is not found]],"",Table1353233[[#This Row],[Total time (BPP+Pm+SPm)]])</f>
        <v>0.21179867723003554</v>
      </c>
    </row>
    <row r="52" spans="1:20" x14ac:dyDescent="0.35">
      <c r="A52" s="71">
        <v>51</v>
      </c>
      <c r="B52" s="24" t="s">
        <v>156</v>
      </c>
      <c r="C52" s="1">
        <v>50</v>
      </c>
      <c r="D52" s="1">
        <v>2</v>
      </c>
      <c r="E52" s="1">
        <v>20</v>
      </c>
      <c r="F52" s="14">
        <v>4</v>
      </c>
      <c r="G52" s="4">
        <v>1331</v>
      </c>
      <c r="H52" s="1">
        <v>1331</v>
      </c>
      <c r="I52" s="1">
        <v>1799.4198842942701</v>
      </c>
      <c r="J52" s="1">
        <f>1800-Table1353233[[#This Row],[Remaining time]]</f>
        <v>0.58011570572989513</v>
      </c>
      <c r="K52" s="1">
        <f>(Table1353233[[#This Row],[UB_init]]-Table1353233[[#This Row],[LB_init]])/Table1353233[[#This Row],[UB_init]]</f>
        <v>0</v>
      </c>
      <c r="L52" s="75">
        <f>IF(Table1353233[[#This Row],[UB_init]]=Table1353233[[#This Row],[LB_init]],0,1)</f>
        <v>0</v>
      </c>
      <c r="M52" s="26"/>
      <c r="Q52">
        <f>IF(Table1353233[[#This Row],[If Optimal solution is not found]]=1,"",Table1353233[[#This Row],[UB_init]])</f>
        <v>1331</v>
      </c>
      <c r="R52">
        <f>IF(Table1353233[[#This Row],[If Optimal solution is not found]],"",Table1353233[[#This Row],[LB_init]])</f>
        <v>1331</v>
      </c>
      <c r="S52">
        <f>IF(Table1353233[[#This Row],[If Optimal solution is not found]],"",0)</f>
        <v>0</v>
      </c>
      <c r="T52">
        <f>IF(Table1353233[[#This Row],[If Optimal solution is not found]],"",Table1353233[[#This Row],[Total time (BPP+Pm+SPm)]])</f>
        <v>0.58011570572989513</v>
      </c>
    </row>
    <row r="53" spans="1:20" x14ac:dyDescent="0.35">
      <c r="A53" s="71">
        <v>52</v>
      </c>
      <c r="B53" s="24" t="s">
        <v>157</v>
      </c>
      <c r="C53" s="1">
        <v>50</v>
      </c>
      <c r="D53" s="1">
        <v>2</v>
      </c>
      <c r="E53" s="1">
        <v>20</v>
      </c>
      <c r="F53" s="14">
        <v>4</v>
      </c>
      <c r="G53" s="4">
        <v>1317</v>
      </c>
      <c r="H53" s="1">
        <v>1317</v>
      </c>
      <c r="I53" s="1">
        <v>1798.8455914035401</v>
      </c>
      <c r="J53" s="1">
        <f>1800-Table1353233[[#This Row],[Remaining time]]</f>
        <v>1.1544085964599162</v>
      </c>
      <c r="K53" s="1">
        <f>(Table1353233[[#This Row],[UB_init]]-Table1353233[[#This Row],[LB_init]])/Table1353233[[#This Row],[UB_init]]</f>
        <v>0</v>
      </c>
      <c r="L53" s="75">
        <f>IF(Table1353233[[#This Row],[UB_init]]=Table1353233[[#This Row],[LB_init]],0,1)</f>
        <v>0</v>
      </c>
      <c r="M53" s="26"/>
      <c r="Q53">
        <f>IF(Table1353233[[#This Row],[If Optimal solution is not found]]=1,"",Table1353233[[#This Row],[UB_init]])</f>
        <v>1317</v>
      </c>
      <c r="R53">
        <f>IF(Table1353233[[#This Row],[If Optimal solution is not found]],"",Table1353233[[#This Row],[LB_init]])</f>
        <v>1317</v>
      </c>
      <c r="S53">
        <f>IF(Table1353233[[#This Row],[If Optimal solution is not found]],"",0)</f>
        <v>0</v>
      </c>
      <c r="T53">
        <f>IF(Table1353233[[#This Row],[If Optimal solution is not found]],"",Table1353233[[#This Row],[Total time (BPP+Pm+SPm)]])</f>
        <v>1.1544085964599162</v>
      </c>
    </row>
    <row r="54" spans="1:20" x14ac:dyDescent="0.35">
      <c r="A54" s="71">
        <v>53</v>
      </c>
      <c r="B54" s="24" t="s">
        <v>158</v>
      </c>
      <c r="C54" s="1">
        <v>50</v>
      </c>
      <c r="D54" s="1">
        <v>2</v>
      </c>
      <c r="E54" s="1">
        <v>20</v>
      </c>
      <c r="F54" s="14">
        <v>4</v>
      </c>
      <c r="G54" s="4">
        <v>1192</v>
      </c>
      <c r="H54" s="1">
        <v>1192</v>
      </c>
      <c r="I54" s="1">
        <v>1798.4068061579001</v>
      </c>
      <c r="J54" s="1">
        <f>1800-Table1353233[[#This Row],[Remaining time]]</f>
        <v>1.5931938420999359</v>
      </c>
      <c r="K54" s="1">
        <f>(Table1353233[[#This Row],[UB_init]]-Table1353233[[#This Row],[LB_init]])/Table1353233[[#This Row],[UB_init]]</f>
        <v>0</v>
      </c>
      <c r="L54" s="75">
        <f>IF(Table1353233[[#This Row],[UB_init]]=Table1353233[[#This Row],[LB_init]],0,1)</f>
        <v>0</v>
      </c>
      <c r="M54" s="26"/>
      <c r="Q54">
        <f>IF(Table1353233[[#This Row],[If Optimal solution is not found]]=1,"",Table1353233[[#This Row],[UB_init]])</f>
        <v>1192</v>
      </c>
      <c r="R54">
        <f>IF(Table1353233[[#This Row],[If Optimal solution is not found]],"",Table1353233[[#This Row],[LB_init]])</f>
        <v>1192</v>
      </c>
      <c r="S54">
        <f>IF(Table1353233[[#This Row],[If Optimal solution is not found]],"",0)</f>
        <v>0</v>
      </c>
      <c r="T54">
        <f>IF(Table1353233[[#This Row],[If Optimal solution is not found]],"",Table1353233[[#This Row],[Total time (BPP+Pm+SPm)]])</f>
        <v>1.5931938420999359</v>
      </c>
    </row>
    <row r="55" spans="1:20" x14ac:dyDescent="0.35">
      <c r="A55" s="71">
        <v>54</v>
      </c>
      <c r="B55" s="24" t="s">
        <v>159</v>
      </c>
      <c r="C55" s="1">
        <v>50</v>
      </c>
      <c r="D55" s="1">
        <v>2</v>
      </c>
      <c r="E55" s="1">
        <v>20</v>
      </c>
      <c r="F55" s="14">
        <v>4</v>
      </c>
      <c r="G55" s="4">
        <v>1456</v>
      </c>
      <c r="H55" s="1">
        <v>1456</v>
      </c>
      <c r="I55" s="1">
        <v>1798.84457567147</v>
      </c>
      <c r="J55" s="1">
        <f>1800-Table1353233[[#This Row],[Remaining time]]</f>
        <v>1.155424328529989</v>
      </c>
      <c r="K55" s="1">
        <f>(Table1353233[[#This Row],[UB_init]]-Table1353233[[#This Row],[LB_init]])/Table1353233[[#This Row],[UB_init]]</f>
        <v>0</v>
      </c>
      <c r="L55" s="75">
        <f>IF(Table1353233[[#This Row],[UB_init]]=Table1353233[[#This Row],[LB_init]],0,1)</f>
        <v>0</v>
      </c>
      <c r="M55" s="26"/>
      <c r="Q55">
        <f>IF(Table1353233[[#This Row],[If Optimal solution is not found]]=1,"",Table1353233[[#This Row],[UB_init]])</f>
        <v>1456</v>
      </c>
      <c r="R55">
        <f>IF(Table1353233[[#This Row],[If Optimal solution is not found]],"",Table1353233[[#This Row],[LB_init]])</f>
        <v>1456</v>
      </c>
      <c r="S55">
        <f>IF(Table1353233[[#This Row],[If Optimal solution is not found]],"",0)</f>
        <v>0</v>
      </c>
      <c r="T55">
        <f>IF(Table1353233[[#This Row],[If Optimal solution is not found]],"",Table1353233[[#This Row],[Total time (BPP+Pm+SPm)]])</f>
        <v>1.155424328529989</v>
      </c>
    </row>
    <row r="56" spans="1:20" x14ac:dyDescent="0.35">
      <c r="A56" s="71">
        <v>55</v>
      </c>
      <c r="B56" s="24" t="s">
        <v>160</v>
      </c>
      <c r="C56" s="1">
        <v>50</v>
      </c>
      <c r="D56" s="1">
        <v>2</v>
      </c>
      <c r="E56" s="1">
        <v>20</v>
      </c>
      <c r="F56" s="14">
        <v>4</v>
      </c>
      <c r="G56" s="4">
        <v>1372</v>
      </c>
      <c r="H56" s="1">
        <v>1372</v>
      </c>
      <c r="I56" s="1">
        <v>1798.66886850073</v>
      </c>
      <c r="J56" s="1">
        <f>1800-Table1353233[[#This Row],[Remaining time]]</f>
        <v>1.3311314992699863</v>
      </c>
      <c r="K56" s="1">
        <f>(Table1353233[[#This Row],[UB_init]]-Table1353233[[#This Row],[LB_init]])/Table1353233[[#This Row],[UB_init]]</f>
        <v>0</v>
      </c>
      <c r="L56" s="75">
        <f>IF(Table1353233[[#This Row],[UB_init]]=Table1353233[[#This Row],[LB_init]],0,1)</f>
        <v>0</v>
      </c>
      <c r="M56" s="26"/>
      <c r="Q56">
        <f>IF(Table1353233[[#This Row],[If Optimal solution is not found]]=1,"",Table1353233[[#This Row],[UB_init]])</f>
        <v>1372</v>
      </c>
      <c r="R56">
        <f>IF(Table1353233[[#This Row],[If Optimal solution is not found]],"",Table1353233[[#This Row],[LB_init]])</f>
        <v>1372</v>
      </c>
      <c r="S56">
        <f>IF(Table1353233[[#This Row],[If Optimal solution is not found]],"",0)</f>
        <v>0</v>
      </c>
      <c r="T56">
        <f>IF(Table1353233[[#This Row],[If Optimal solution is not found]],"",Table1353233[[#This Row],[Total time (BPP+Pm+SPm)]])</f>
        <v>1.3311314992699863</v>
      </c>
    </row>
    <row r="57" spans="1:20" x14ac:dyDescent="0.35">
      <c r="A57" s="71">
        <v>56</v>
      </c>
      <c r="B57" s="24" t="s">
        <v>161</v>
      </c>
      <c r="C57" s="1">
        <v>50</v>
      </c>
      <c r="D57" s="1">
        <v>2</v>
      </c>
      <c r="E57" s="1">
        <v>20</v>
      </c>
      <c r="F57" s="14">
        <v>4</v>
      </c>
      <c r="G57" s="4">
        <v>1383</v>
      </c>
      <c r="H57" s="1">
        <v>1383</v>
      </c>
      <c r="I57" s="1">
        <v>1798.3296133577801</v>
      </c>
      <c r="J57" s="1">
        <f>1800-Table1353233[[#This Row],[Remaining time]]</f>
        <v>1.6703866422199098</v>
      </c>
      <c r="K57" s="1">
        <f>(Table1353233[[#This Row],[UB_init]]-Table1353233[[#This Row],[LB_init]])/Table1353233[[#This Row],[UB_init]]</f>
        <v>0</v>
      </c>
      <c r="L57" s="75">
        <f>IF(Table1353233[[#This Row],[UB_init]]=Table1353233[[#This Row],[LB_init]],0,1)</f>
        <v>0</v>
      </c>
      <c r="M57" s="26"/>
      <c r="Q57">
        <f>IF(Table1353233[[#This Row],[If Optimal solution is not found]]=1,"",Table1353233[[#This Row],[UB_init]])</f>
        <v>1383</v>
      </c>
      <c r="R57">
        <f>IF(Table1353233[[#This Row],[If Optimal solution is not found]],"",Table1353233[[#This Row],[LB_init]])</f>
        <v>1383</v>
      </c>
      <c r="S57">
        <f>IF(Table1353233[[#This Row],[If Optimal solution is not found]],"",0)</f>
        <v>0</v>
      </c>
      <c r="T57">
        <f>IF(Table1353233[[#This Row],[If Optimal solution is not found]],"",Table1353233[[#This Row],[Total time (BPP+Pm+SPm)]])</f>
        <v>1.6703866422199098</v>
      </c>
    </row>
    <row r="58" spans="1:20" x14ac:dyDescent="0.35">
      <c r="A58" s="71">
        <v>57</v>
      </c>
      <c r="B58" s="24" t="s">
        <v>162</v>
      </c>
      <c r="C58" s="1">
        <v>50</v>
      </c>
      <c r="D58" s="1">
        <v>2</v>
      </c>
      <c r="E58" s="1">
        <v>20</v>
      </c>
      <c r="F58" s="14">
        <v>4</v>
      </c>
      <c r="G58" s="4">
        <v>1276</v>
      </c>
      <c r="H58" s="1">
        <v>1276</v>
      </c>
      <c r="I58" s="1">
        <v>1799.5857287291401</v>
      </c>
      <c r="J58" s="1">
        <f>1800-Table1353233[[#This Row],[Remaining time]]</f>
        <v>0.41427127085989923</v>
      </c>
      <c r="K58" s="1">
        <f>(Table1353233[[#This Row],[UB_init]]-Table1353233[[#This Row],[LB_init]])/Table1353233[[#This Row],[UB_init]]</f>
        <v>0</v>
      </c>
      <c r="L58" s="75">
        <f>IF(Table1353233[[#This Row],[UB_init]]=Table1353233[[#This Row],[LB_init]],0,1)</f>
        <v>0</v>
      </c>
      <c r="M58" s="26"/>
      <c r="Q58">
        <f>IF(Table1353233[[#This Row],[If Optimal solution is not found]]=1,"",Table1353233[[#This Row],[UB_init]])</f>
        <v>1276</v>
      </c>
      <c r="R58">
        <f>IF(Table1353233[[#This Row],[If Optimal solution is not found]],"",Table1353233[[#This Row],[LB_init]])</f>
        <v>1276</v>
      </c>
      <c r="S58">
        <f>IF(Table1353233[[#This Row],[If Optimal solution is not found]],"",0)</f>
        <v>0</v>
      </c>
      <c r="T58">
        <f>IF(Table1353233[[#This Row],[If Optimal solution is not found]],"",Table1353233[[#This Row],[Total time (BPP+Pm+SPm)]])</f>
        <v>0.41427127085989923</v>
      </c>
    </row>
    <row r="59" spans="1:20" x14ac:dyDescent="0.35">
      <c r="A59" s="71">
        <v>58</v>
      </c>
      <c r="B59" s="24" t="s">
        <v>163</v>
      </c>
      <c r="C59" s="1">
        <v>50</v>
      </c>
      <c r="D59" s="1">
        <v>2</v>
      </c>
      <c r="E59" s="1">
        <v>20</v>
      </c>
      <c r="F59" s="14">
        <v>4</v>
      </c>
      <c r="G59" s="4">
        <v>1422</v>
      </c>
      <c r="H59" s="1">
        <v>1422</v>
      </c>
      <c r="I59" s="1">
        <v>1795.4406003709801</v>
      </c>
      <c r="J59" s="1">
        <f>1800-Table1353233[[#This Row],[Remaining time]]</f>
        <v>4.5593996290199357</v>
      </c>
      <c r="K59" s="1">
        <f>(Table1353233[[#This Row],[UB_init]]-Table1353233[[#This Row],[LB_init]])/Table1353233[[#This Row],[UB_init]]</f>
        <v>0</v>
      </c>
      <c r="L59" s="75">
        <f>IF(Table1353233[[#This Row],[UB_init]]=Table1353233[[#This Row],[LB_init]],0,1)</f>
        <v>0</v>
      </c>
      <c r="M59" s="26"/>
      <c r="Q59">
        <f>IF(Table1353233[[#This Row],[If Optimal solution is not found]]=1,"",Table1353233[[#This Row],[UB_init]])</f>
        <v>1422</v>
      </c>
      <c r="R59">
        <f>IF(Table1353233[[#This Row],[If Optimal solution is not found]],"",Table1353233[[#This Row],[LB_init]])</f>
        <v>1422</v>
      </c>
      <c r="S59">
        <f>IF(Table1353233[[#This Row],[If Optimal solution is not found]],"",0)</f>
        <v>0</v>
      </c>
      <c r="T59">
        <f>IF(Table1353233[[#This Row],[If Optimal solution is not found]],"",Table1353233[[#This Row],[Total time (BPP+Pm+SPm)]])</f>
        <v>4.5593996290199357</v>
      </c>
    </row>
    <row r="60" spans="1:20" x14ac:dyDescent="0.35">
      <c r="A60" s="71">
        <v>59</v>
      </c>
      <c r="B60" s="24" t="s">
        <v>164</v>
      </c>
      <c r="C60" s="1">
        <v>50</v>
      </c>
      <c r="D60" s="1">
        <v>2</v>
      </c>
      <c r="E60" s="1">
        <v>20</v>
      </c>
      <c r="F60" s="14">
        <v>4</v>
      </c>
      <c r="G60" s="4">
        <v>1336</v>
      </c>
      <c r="H60" s="1">
        <v>1336</v>
      </c>
      <c r="I60" s="1">
        <v>1797.9215101636901</v>
      </c>
      <c r="J60" s="1">
        <f>1800-Table1353233[[#This Row],[Remaining time]]</f>
        <v>2.0784898363099273</v>
      </c>
      <c r="K60" s="1">
        <f>(Table1353233[[#This Row],[UB_init]]-Table1353233[[#This Row],[LB_init]])/Table1353233[[#This Row],[UB_init]]</f>
        <v>0</v>
      </c>
      <c r="L60" s="75">
        <f>IF(Table1353233[[#This Row],[UB_init]]=Table1353233[[#This Row],[LB_init]],0,1)</f>
        <v>0</v>
      </c>
      <c r="M60" s="26"/>
      <c r="Q60">
        <f>IF(Table1353233[[#This Row],[If Optimal solution is not found]]=1,"",Table1353233[[#This Row],[UB_init]])</f>
        <v>1336</v>
      </c>
      <c r="R60">
        <f>IF(Table1353233[[#This Row],[If Optimal solution is not found]],"",Table1353233[[#This Row],[LB_init]])</f>
        <v>1336</v>
      </c>
      <c r="S60">
        <f>IF(Table1353233[[#This Row],[If Optimal solution is not found]],"",0)</f>
        <v>0</v>
      </c>
      <c r="T60">
        <f>IF(Table1353233[[#This Row],[If Optimal solution is not found]],"",Table1353233[[#This Row],[Total time (BPP+Pm+SPm)]])</f>
        <v>2.0784898363099273</v>
      </c>
    </row>
    <row r="61" spans="1:20" x14ac:dyDescent="0.35">
      <c r="A61" s="71">
        <v>60</v>
      </c>
      <c r="B61" s="24" t="s">
        <v>165</v>
      </c>
      <c r="C61" s="1">
        <v>50</v>
      </c>
      <c r="D61" s="1">
        <v>2</v>
      </c>
      <c r="E61" s="1">
        <v>20</v>
      </c>
      <c r="F61" s="14">
        <v>4</v>
      </c>
      <c r="G61" s="4">
        <v>1387</v>
      </c>
      <c r="H61" s="1">
        <v>1387</v>
      </c>
      <c r="I61" s="1">
        <v>1797.8531705942</v>
      </c>
      <c r="J61" s="1">
        <f>1800-Table1353233[[#This Row],[Remaining time]]</f>
        <v>2.1468294057999628</v>
      </c>
      <c r="K61" s="1">
        <f>(Table1353233[[#This Row],[UB_init]]-Table1353233[[#This Row],[LB_init]])/Table1353233[[#This Row],[UB_init]]</f>
        <v>0</v>
      </c>
      <c r="L61" s="75">
        <f>IF(Table1353233[[#This Row],[UB_init]]=Table1353233[[#This Row],[LB_init]],0,1)</f>
        <v>0</v>
      </c>
      <c r="M61" s="26"/>
      <c r="Q61">
        <f>IF(Table1353233[[#This Row],[If Optimal solution is not found]]=1,"",Table1353233[[#This Row],[UB_init]])</f>
        <v>1387</v>
      </c>
      <c r="R61">
        <f>IF(Table1353233[[#This Row],[If Optimal solution is not found]],"",Table1353233[[#This Row],[LB_init]])</f>
        <v>1387</v>
      </c>
      <c r="S61">
        <f>IF(Table1353233[[#This Row],[If Optimal solution is not found]],"",0)</f>
        <v>0</v>
      </c>
      <c r="T61">
        <f>IF(Table1353233[[#This Row],[If Optimal solution is not found]],"",Table1353233[[#This Row],[Total time (BPP+Pm+SPm)]])</f>
        <v>2.1468294057999628</v>
      </c>
    </row>
    <row r="62" spans="1:20" x14ac:dyDescent="0.35">
      <c r="A62" s="71">
        <v>61</v>
      </c>
      <c r="B62" s="24" t="s">
        <v>166</v>
      </c>
      <c r="C62" s="1">
        <v>50</v>
      </c>
      <c r="D62" s="1">
        <v>2</v>
      </c>
      <c r="E62" s="1">
        <v>30</v>
      </c>
      <c r="F62" s="14">
        <v>1</v>
      </c>
      <c r="G62" s="4">
        <v>1017</v>
      </c>
      <c r="H62" s="1">
        <v>1017</v>
      </c>
      <c r="I62" s="1">
        <v>1799.80870831385</v>
      </c>
      <c r="J62" s="1">
        <f>1800-Table1353233[[#This Row],[Remaining time]]</f>
        <v>0.19129168614995251</v>
      </c>
      <c r="K62" s="1">
        <f>(Table1353233[[#This Row],[UB_init]]-Table1353233[[#This Row],[LB_init]])/Table1353233[[#This Row],[UB_init]]</f>
        <v>0</v>
      </c>
      <c r="L62" s="75">
        <f>IF(Table1353233[[#This Row],[UB_init]]=Table1353233[[#This Row],[LB_init]],0,1)</f>
        <v>0</v>
      </c>
      <c r="M62" s="26"/>
      <c r="Q62">
        <f>IF(Table1353233[[#This Row],[If Optimal solution is not found]]=1,"",Table1353233[[#This Row],[UB_init]])</f>
        <v>1017</v>
      </c>
      <c r="R62">
        <f>IF(Table1353233[[#This Row],[If Optimal solution is not found]],"",Table1353233[[#This Row],[LB_init]])</f>
        <v>1017</v>
      </c>
      <c r="S62">
        <f>IF(Table1353233[[#This Row],[If Optimal solution is not found]],"",0)</f>
        <v>0</v>
      </c>
      <c r="T62">
        <f>IF(Table1353233[[#This Row],[If Optimal solution is not found]],"",Table1353233[[#This Row],[Total time (BPP+Pm+SPm)]])</f>
        <v>0.19129168614995251</v>
      </c>
    </row>
    <row r="63" spans="1:20" x14ac:dyDescent="0.35">
      <c r="A63" s="71">
        <v>62</v>
      </c>
      <c r="B63" s="24" t="s">
        <v>167</v>
      </c>
      <c r="C63" s="1">
        <v>50</v>
      </c>
      <c r="D63" s="1">
        <v>2</v>
      </c>
      <c r="E63" s="1">
        <v>30</v>
      </c>
      <c r="F63" s="14">
        <v>1</v>
      </c>
      <c r="G63" s="4">
        <v>1064</v>
      </c>
      <c r="H63" s="1">
        <v>1064</v>
      </c>
      <c r="I63" s="1">
        <v>1799.79365657828</v>
      </c>
      <c r="J63" s="1">
        <f>1800-Table1353233[[#This Row],[Remaining time]]</f>
        <v>0.20634342172002107</v>
      </c>
      <c r="K63" s="1">
        <f>(Table1353233[[#This Row],[UB_init]]-Table1353233[[#This Row],[LB_init]])/Table1353233[[#This Row],[UB_init]]</f>
        <v>0</v>
      </c>
      <c r="L63" s="75">
        <f>IF(Table1353233[[#This Row],[UB_init]]=Table1353233[[#This Row],[LB_init]],0,1)</f>
        <v>0</v>
      </c>
      <c r="M63" s="26"/>
      <c r="Q63">
        <f>IF(Table1353233[[#This Row],[If Optimal solution is not found]]=1,"",Table1353233[[#This Row],[UB_init]])</f>
        <v>1064</v>
      </c>
      <c r="R63">
        <f>IF(Table1353233[[#This Row],[If Optimal solution is not found]],"",Table1353233[[#This Row],[LB_init]])</f>
        <v>1064</v>
      </c>
      <c r="S63">
        <f>IF(Table1353233[[#This Row],[If Optimal solution is not found]],"",0)</f>
        <v>0</v>
      </c>
      <c r="T63">
        <f>IF(Table1353233[[#This Row],[If Optimal solution is not found]],"",Table1353233[[#This Row],[Total time (BPP+Pm+SPm)]])</f>
        <v>0.20634342172002107</v>
      </c>
    </row>
    <row r="64" spans="1:20" x14ac:dyDescent="0.35">
      <c r="A64" s="71">
        <v>63</v>
      </c>
      <c r="B64" s="24" t="s">
        <v>168</v>
      </c>
      <c r="C64" s="1">
        <v>50</v>
      </c>
      <c r="D64" s="1">
        <v>2</v>
      </c>
      <c r="E64" s="1">
        <v>30</v>
      </c>
      <c r="F64" s="14">
        <v>1</v>
      </c>
      <c r="G64" s="4">
        <v>1064</v>
      </c>
      <c r="H64" s="1">
        <v>1059</v>
      </c>
      <c r="I64" s="1">
        <v>1799.89098287001</v>
      </c>
      <c r="J64" s="1">
        <f>1800-Table1353233[[#This Row],[Remaining time]]</f>
        <v>0.10901712998997937</v>
      </c>
      <c r="K64" s="1">
        <f>(Table1353233[[#This Row],[UB_init]]-Table1353233[[#This Row],[LB_init]])/Table1353233[[#This Row],[UB_init]]</f>
        <v>4.6992481203007516E-3</v>
      </c>
      <c r="L64" s="75">
        <f>IF(Table1353233[[#This Row],[UB_init]]=Table1353233[[#This Row],[LB_init]],0,1)</f>
        <v>1</v>
      </c>
      <c r="M64" s="26"/>
      <c r="Q64" t="str">
        <f>IF(Table1353233[[#This Row],[If Optimal solution is not found]]=1,"",Table1353233[[#This Row],[UB_init]])</f>
        <v/>
      </c>
      <c r="R64" t="str">
        <f>IF(Table1353233[[#This Row],[If Optimal solution is not found]],"",Table1353233[[#This Row],[LB_init]])</f>
        <v/>
      </c>
      <c r="S64" t="str">
        <f>IF(Table1353233[[#This Row],[If Optimal solution is not found]],"",0)</f>
        <v/>
      </c>
      <c r="T64" t="str">
        <f>IF(Table1353233[[#This Row],[If Optimal solution is not found]],"",Table1353233[[#This Row],[Total time (BPP+Pm+SPm)]])</f>
        <v/>
      </c>
    </row>
    <row r="65" spans="1:20" x14ac:dyDescent="0.35">
      <c r="A65" s="71">
        <v>64</v>
      </c>
      <c r="B65" s="24" t="s">
        <v>169</v>
      </c>
      <c r="C65" s="1">
        <v>50</v>
      </c>
      <c r="D65" s="1">
        <v>2</v>
      </c>
      <c r="E65" s="1">
        <v>30</v>
      </c>
      <c r="F65" s="14">
        <v>1</v>
      </c>
      <c r="G65" s="4">
        <v>1201</v>
      </c>
      <c r="H65" s="1">
        <v>1199</v>
      </c>
      <c r="I65" s="1">
        <v>1799.8338251355999</v>
      </c>
      <c r="J65" s="1">
        <f>1800-Table1353233[[#This Row],[Remaining time]]</f>
        <v>0.16617486440009088</v>
      </c>
      <c r="K65" s="1">
        <f>(Table1353233[[#This Row],[UB_init]]-Table1353233[[#This Row],[LB_init]])/Table1353233[[#This Row],[UB_init]]</f>
        <v>1.6652789342214821E-3</v>
      </c>
      <c r="L65" s="75">
        <f>IF(Table1353233[[#This Row],[UB_init]]=Table1353233[[#This Row],[LB_init]],0,1)</f>
        <v>1</v>
      </c>
      <c r="M65" s="26"/>
      <c r="Q65" t="str">
        <f>IF(Table1353233[[#This Row],[If Optimal solution is not found]]=1,"",Table1353233[[#This Row],[UB_init]])</f>
        <v/>
      </c>
      <c r="R65" t="str">
        <f>IF(Table1353233[[#This Row],[If Optimal solution is not found]],"",Table1353233[[#This Row],[LB_init]])</f>
        <v/>
      </c>
      <c r="S65" t="str">
        <f>IF(Table1353233[[#This Row],[If Optimal solution is not found]],"",0)</f>
        <v/>
      </c>
      <c r="T65" t="str">
        <f>IF(Table1353233[[#This Row],[If Optimal solution is not found]],"",Table1353233[[#This Row],[Total time (BPP+Pm+SPm)]])</f>
        <v/>
      </c>
    </row>
    <row r="66" spans="1:20" x14ac:dyDescent="0.35">
      <c r="A66" s="71">
        <v>65</v>
      </c>
      <c r="B66" s="24" t="s">
        <v>170</v>
      </c>
      <c r="C66" s="1">
        <v>50</v>
      </c>
      <c r="D66" s="1">
        <v>2</v>
      </c>
      <c r="E66" s="1">
        <v>30</v>
      </c>
      <c r="F66" s="14">
        <v>1</v>
      </c>
      <c r="G66" s="4">
        <v>1000</v>
      </c>
      <c r="H66" s="1">
        <v>992</v>
      </c>
      <c r="I66" s="1">
        <v>1799.80941988527</v>
      </c>
      <c r="J66" s="1">
        <f>1800-Table1353233[[#This Row],[Remaining time]]</f>
        <v>0.1905801147299826</v>
      </c>
      <c r="K66" s="1">
        <f>(Table1353233[[#This Row],[UB_init]]-Table1353233[[#This Row],[LB_init]])/Table1353233[[#This Row],[UB_init]]</f>
        <v>8.0000000000000002E-3</v>
      </c>
      <c r="L66" s="75">
        <f>IF(Table1353233[[#This Row],[UB_init]]=Table1353233[[#This Row],[LB_init]],0,1)</f>
        <v>1</v>
      </c>
      <c r="M66" s="26"/>
      <c r="Q66" t="str">
        <f>IF(Table1353233[[#This Row],[If Optimal solution is not found]]=1,"",Table1353233[[#This Row],[UB_init]])</f>
        <v/>
      </c>
      <c r="R66" t="str">
        <f>IF(Table1353233[[#This Row],[If Optimal solution is not found]],"",Table1353233[[#This Row],[LB_init]])</f>
        <v/>
      </c>
      <c r="S66" t="str">
        <f>IF(Table1353233[[#This Row],[If Optimal solution is not found]],"",0)</f>
        <v/>
      </c>
      <c r="T66" t="str">
        <f>IF(Table1353233[[#This Row],[If Optimal solution is not found]],"",Table1353233[[#This Row],[Total time (BPP+Pm+SPm)]])</f>
        <v/>
      </c>
    </row>
    <row r="67" spans="1:20" x14ac:dyDescent="0.35">
      <c r="A67" s="71">
        <v>66</v>
      </c>
      <c r="B67" s="24" t="s">
        <v>171</v>
      </c>
      <c r="C67" s="1">
        <v>50</v>
      </c>
      <c r="D67" s="1">
        <v>2</v>
      </c>
      <c r="E67" s="1">
        <v>30</v>
      </c>
      <c r="F67" s="14">
        <v>1</v>
      </c>
      <c r="G67" s="4">
        <v>1297</v>
      </c>
      <c r="H67" s="1">
        <v>1295</v>
      </c>
      <c r="I67" s="1">
        <v>1799.8796366322699</v>
      </c>
      <c r="J67" s="1">
        <f>1800-Table1353233[[#This Row],[Remaining time]]</f>
        <v>0.12036336773007861</v>
      </c>
      <c r="K67" s="1">
        <f>(Table1353233[[#This Row],[UB_init]]-Table1353233[[#This Row],[LB_init]])/Table1353233[[#This Row],[UB_init]]</f>
        <v>1.5420200462606013E-3</v>
      </c>
      <c r="L67" s="75">
        <f>IF(Table1353233[[#This Row],[UB_init]]=Table1353233[[#This Row],[LB_init]],0,1)</f>
        <v>1</v>
      </c>
      <c r="M67" s="26"/>
      <c r="Q67" t="str">
        <f>IF(Table1353233[[#This Row],[If Optimal solution is not found]]=1,"",Table1353233[[#This Row],[UB_init]])</f>
        <v/>
      </c>
      <c r="R67" t="str">
        <f>IF(Table1353233[[#This Row],[If Optimal solution is not found]],"",Table1353233[[#This Row],[LB_init]])</f>
        <v/>
      </c>
      <c r="S67" t="str">
        <f>IF(Table1353233[[#This Row],[If Optimal solution is not found]],"",0)</f>
        <v/>
      </c>
      <c r="T67" t="str">
        <f>IF(Table1353233[[#This Row],[If Optimal solution is not found]],"",Table1353233[[#This Row],[Total time (BPP+Pm+SPm)]])</f>
        <v/>
      </c>
    </row>
    <row r="68" spans="1:20" x14ac:dyDescent="0.35">
      <c r="A68" s="71">
        <v>67</v>
      </c>
      <c r="B68" s="24" t="s">
        <v>172</v>
      </c>
      <c r="C68" s="1">
        <v>50</v>
      </c>
      <c r="D68" s="1">
        <v>2</v>
      </c>
      <c r="E68" s="1">
        <v>30</v>
      </c>
      <c r="F68" s="14">
        <v>1</v>
      </c>
      <c r="G68" s="4">
        <v>1052</v>
      </c>
      <c r="H68" s="1">
        <v>1045</v>
      </c>
      <c r="I68" s="1">
        <v>1799.8317852132</v>
      </c>
      <c r="J68" s="1">
        <f>1800-Table1353233[[#This Row],[Remaining time]]</f>
        <v>0.16821478680003565</v>
      </c>
      <c r="K68" s="1">
        <f>(Table1353233[[#This Row],[UB_init]]-Table1353233[[#This Row],[LB_init]])/Table1353233[[#This Row],[UB_init]]</f>
        <v>6.653992395437262E-3</v>
      </c>
      <c r="L68" s="75">
        <f>IF(Table1353233[[#This Row],[UB_init]]=Table1353233[[#This Row],[LB_init]],0,1)</f>
        <v>1</v>
      </c>
      <c r="M68" s="26"/>
      <c r="Q68" t="str">
        <f>IF(Table1353233[[#This Row],[If Optimal solution is not found]]=1,"",Table1353233[[#This Row],[UB_init]])</f>
        <v/>
      </c>
      <c r="R68" t="str">
        <f>IF(Table1353233[[#This Row],[If Optimal solution is not found]],"",Table1353233[[#This Row],[LB_init]])</f>
        <v/>
      </c>
      <c r="S68" t="str">
        <f>IF(Table1353233[[#This Row],[If Optimal solution is not found]],"",0)</f>
        <v/>
      </c>
      <c r="T68" t="str">
        <f>IF(Table1353233[[#This Row],[If Optimal solution is not found]],"",Table1353233[[#This Row],[Total time (BPP+Pm+SPm)]])</f>
        <v/>
      </c>
    </row>
    <row r="69" spans="1:20" x14ac:dyDescent="0.35">
      <c r="A69" s="71">
        <v>68</v>
      </c>
      <c r="B69" s="24" t="s">
        <v>173</v>
      </c>
      <c r="C69" s="1">
        <v>50</v>
      </c>
      <c r="D69" s="1">
        <v>2</v>
      </c>
      <c r="E69" s="1">
        <v>30</v>
      </c>
      <c r="F69" s="14">
        <v>1</v>
      </c>
      <c r="G69" s="4">
        <v>1118</v>
      </c>
      <c r="H69" s="1">
        <v>1117</v>
      </c>
      <c r="I69" s="1">
        <v>1799.90080573409</v>
      </c>
      <c r="J69" s="1">
        <f>1800-Table1353233[[#This Row],[Remaining time]]</f>
        <v>9.9194265910000468E-2</v>
      </c>
      <c r="K69" s="1">
        <f>(Table1353233[[#This Row],[UB_init]]-Table1353233[[#This Row],[LB_init]])/Table1353233[[#This Row],[UB_init]]</f>
        <v>8.9445438282647585E-4</v>
      </c>
      <c r="L69" s="75">
        <f>IF(Table1353233[[#This Row],[UB_init]]=Table1353233[[#This Row],[LB_init]],0,1)</f>
        <v>1</v>
      </c>
      <c r="M69" s="26"/>
      <c r="Q69" t="str">
        <f>IF(Table1353233[[#This Row],[If Optimal solution is not found]]=1,"",Table1353233[[#This Row],[UB_init]])</f>
        <v/>
      </c>
      <c r="R69" t="str">
        <f>IF(Table1353233[[#This Row],[If Optimal solution is not found]],"",Table1353233[[#This Row],[LB_init]])</f>
        <v/>
      </c>
      <c r="S69" t="str">
        <f>IF(Table1353233[[#This Row],[If Optimal solution is not found]],"",0)</f>
        <v/>
      </c>
      <c r="T69" t="str">
        <f>IF(Table1353233[[#This Row],[If Optimal solution is not found]],"",Table1353233[[#This Row],[Total time (BPP+Pm+SPm)]])</f>
        <v/>
      </c>
    </row>
    <row r="70" spans="1:20" x14ac:dyDescent="0.35">
      <c r="A70" s="71">
        <v>69</v>
      </c>
      <c r="B70" s="24" t="s">
        <v>174</v>
      </c>
      <c r="C70" s="1">
        <v>50</v>
      </c>
      <c r="D70" s="1">
        <v>2</v>
      </c>
      <c r="E70" s="1">
        <v>30</v>
      </c>
      <c r="F70" s="14">
        <v>1</v>
      </c>
      <c r="G70" s="4">
        <v>1193</v>
      </c>
      <c r="H70" s="1">
        <v>1178</v>
      </c>
      <c r="I70" s="1">
        <v>1799.8641391471001</v>
      </c>
      <c r="J70" s="1">
        <f>1800-Table1353233[[#This Row],[Remaining time]]</f>
        <v>0.13586085289989569</v>
      </c>
      <c r="K70" s="1">
        <f>(Table1353233[[#This Row],[UB_init]]-Table1353233[[#This Row],[LB_init]])/Table1353233[[#This Row],[UB_init]]</f>
        <v>1.2573344509639563E-2</v>
      </c>
      <c r="L70" s="75">
        <f>IF(Table1353233[[#This Row],[UB_init]]=Table1353233[[#This Row],[LB_init]],0,1)</f>
        <v>1</v>
      </c>
      <c r="M70" s="26"/>
      <c r="Q70" t="str">
        <f>IF(Table1353233[[#This Row],[If Optimal solution is not found]]=1,"",Table1353233[[#This Row],[UB_init]])</f>
        <v/>
      </c>
      <c r="R70" t="str">
        <f>IF(Table1353233[[#This Row],[If Optimal solution is not found]],"",Table1353233[[#This Row],[LB_init]])</f>
        <v/>
      </c>
      <c r="S70" t="str">
        <f>IF(Table1353233[[#This Row],[If Optimal solution is not found]],"",0)</f>
        <v/>
      </c>
      <c r="T70" t="str">
        <f>IF(Table1353233[[#This Row],[If Optimal solution is not found]],"",Table1353233[[#This Row],[Total time (BPP+Pm+SPm)]])</f>
        <v/>
      </c>
    </row>
    <row r="71" spans="1:20" x14ac:dyDescent="0.35">
      <c r="A71" s="71">
        <v>70</v>
      </c>
      <c r="B71" s="24" t="s">
        <v>175</v>
      </c>
      <c r="C71" s="1">
        <v>50</v>
      </c>
      <c r="D71" s="1">
        <v>2</v>
      </c>
      <c r="E71" s="1">
        <v>30</v>
      </c>
      <c r="F71" s="14">
        <v>1</v>
      </c>
      <c r="G71" s="4">
        <v>1130</v>
      </c>
      <c r="H71" s="1">
        <v>1123</v>
      </c>
      <c r="I71" s="1">
        <v>1799.83984331227</v>
      </c>
      <c r="J71" s="1">
        <f>1800-Table1353233[[#This Row],[Remaining time]]</f>
        <v>0.1601566877300229</v>
      </c>
      <c r="K71" s="1">
        <f>(Table1353233[[#This Row],[UB_init]]-Table1353233[[#This Row],[LB_init]])/Table1353233[[#This Row],[UB_init]]</f>
        <v>6.1946902654867256E-3</v>
      </c>
      <c r="L71" s="75">
        <f>IF(Table1353233[[#This Row],[UB_init]]=Table1353233[[#This Row],[LB_init]],0,1)</f>
        <v>1</v>
      </c>
      <c r="M71" s="26"/>
      <c r="Q71" t="str">
        <f>IF(Table1353233[[#This Row],[If Optimal solution is not found]]=1,"",Table1353233[[#This Row],[UB_init]])</f>
        <v/>
      </c>
      <c r="R71" t="str">
        <f>IF(Table1353233[[#This Row],[If Optimal solution is not found]],"",Table1353233[[#This Row],[LB_init]])</f>
        <v/>
      </c>
      <c r="S71" t="str">
        <f>IF(Table1353233[[#This Row],[If Optimal solution is not found]],"",0)</f>
        <v/>
      </c>
      <c r="T71" t="str">
        <f>IF(Table1353233[[#This Row],[If Optimal solution is not found]],"",Table1353233[[#This Row],[Total time (BPP+Pm+SPm)]])</f>
        <v/>
      </c>
    </row>
    <row r="72" spans="1:20" x14ac:dyDescent="0.35">
      <c r="A72" s="71">
        <v>71</v>
      </c>
      <c r="B72" s="24" t="s">
        <v>176</v>
      </c>
      <c r="C72" s="1">
        <v>50</v>
      </c>
      <c r="D72" s="1">
        <v>2</v>
      </c>
      <c r="E72" s="1">
        <v>30</v>
      </c>
      <c r="F72" s="14">
        <v>2</v>
      </c>
      <c r="G72" s="4">
        <v>1227</v>
      </c>
      <c r="H72" s="1">
        <v>1227</v>
      </c>
      <c r="I72" s="1">
        <v>1799.2385227754701</v>
      </c>
      <c r="J72" s="1">
        <f>1800-Table1353233[[#This Row],[Remaining time]]</f>
        <v>0.76147722452992639</v>
      </c>
      <c r="K72" s="1">
        <f>(Table1353233[[#This Row],[UB_init]]-Table1353233[[#This Row],[LB_init]])/Table1353233[[#This Row],[UB_init]]</f>
        <v>0</v>
      </c>
      <c r="L72" s="75">
        <f>IF(Table1353233[[#This Row],[UB_init]]=Table1353233[[#This Row],[LB_init]],0,1)</f>
        <v>0</v>
      </c>
      <c r="M72" s="26"/>
      <c r="Q72">
        <f>IF(Table1353233[[#This Row],[If Optimal solution is not found]]=1,"",Table1353233[[#This Row],[UB_init]])</f>
        <v>1227</v>
      </c>
      <c r="R72">
        <f>IF(Table1353233[[#This Row],[If Optimal solution is not found]],"",Table1353233[[#This Row],[LB_init]])</f>
        <v>1227</v>
      </c>
      <c r="S72">
        <f>IF(Table1353233[[#This Row],[If Optimal solution is not found]],"",0)</f>
        <v>0</v>
      </c>
      <c r="T72">
        <f>IF(Table1353233[[#This Row],[If Optimal solution is not found]],"",Table1353233[[#This Row],[Total time (BPP+Pm+SPm)]])</f>
        <v>0.76147722452992639</v>
      </c>
    </row>
    <row r="73" spans="1:20" x14ac:dyDescent="0.35">
      <c r="A73" s="71">
        <v>72</v>
      </c>
      <c r="B73" s="24" t="s">
        <v>177</v>
      </c>
      <c r="C73" s="1">
        <v>50</v>
      </c>
      <c r="D73" s="1">
        <v>2</v>
      </c>
      <c r="E73" s="1">
        <v>30</v>
      </c>
      <c r="F73" s="14">
        <v>2</v>
      </c>
      <c r="G73" s="4">
        <v>1214</v>
      </c>
      <c r="H73" s="1">
        <v>1214</v>
      </c>
      <c r="I73" s="1">
        <v>1799.88664708286</v>
      </c>
      <c r="J73" s="1">
        <f>1800-Table1353233[[#This Row],[Remaining time]]</f>
        <v>0.1133529171399914</v>
      </c>
      <c r="K73" s="1">
        <f>(Table1353233[[#This Row],[UB_init]]-Table1353233[[#This Row],[LB_init]])/Table1353233[[#This Row],[UB_init]]</f>
        <v>0</v>
      </c>
      <c r="L73" s="75">
        <f>IF(Table1353233[[#This Row],[UB_init]]=Table1353233[[#This Row],[LB_init]],0,1)</f>
        <v>0</v>
      </c>
      <c r="M73" s="26"/>
      <c r="Q73">
        <f>IF(Table1353233[[#This Row],[If Optimal solution is not found]]=1,"",Table1353233[[#This Row],[UB_init]])</f>
        <v>1214</v>
      </c>
      <c r="R73">
        <f>IF(Table1353233[[#This Row],[If Optimal solution is not found]],"",Table1353233[[#This Row],[LB_init]])</f>
        <v>1214</v>
      </c>
      <c r="S73">
        <f>IF(Table1353233[[#This Row],[If Optimal solution is not found]],"",0)</f>
        <v>0</v>
      </c>
      <c r="T73">
        <f>IF(Table1353233[[#This Row],[If Optimal solution is not found]],"",Table1353233[[#This Row],[Total time (BPP+Pm+SPm)]])</f>
        <v>0.1133529171399914</v>
      </c>
    </row>
    <row r="74" spans="1:20" x14ac:dyDescent="0.35">
      <c r="A74" s="71">
        <v>73</v>
      </c>
      <c r="B74" s="24" t="s">
        <v>178</v>
      </c>
      <c r="C74" s="1">
        <v>50</v>
      </c>
      <c r="D74" s="1">
        <v>2</v>
      </c>
      <c r="E74" s="1">
        <v>30</v>
      </c>
      <c r="F74" s="14">
        <v>2</v>
      </c>
      <c r="G74" s="4">
        <v>1209</v>
      </c>
      <c r="H74" s="1">
        <v>1209</v>
      </c>
      <c r="I74" s="1">
        <v>1799.89241767115</v>
      </c>
      <c r="J74" s="1">
        <f>1800-Table1353233[[#This Row],[Remaining time]]</f>
        <v>0.10758232884995778</v>
      </c>
      <c r="K74" s="1">
        <f>(Table1353233[[#This Row],[UB_init]]-Table1353233[[#This Row],[LB_init]])/Table1353233[[#This Row],[UB_init]]</f>
        <v>0</v>
      </c>
      <c r="L74" s="75">
        <f>IF(Table1353233[[#This Row],[UB_init]]=Table1353233[[#This Row],[LB_init]],0,1)</f>
        <v>0</v>
      </c>
      <c r="M74" s="26"/>
      <c r="Q74">
        <f>IF(Table1353233[[#This Row],[If Optimal solution is not found]]=1,"",Table1353233[[#This Row],[UB_init]])</f>
        <v>1209</v>
      </c>
      <c r="R74">
        <f>IF(Table1353233[[#This Row],[If Optimal solution is not found]],"",Table1353233[[#This Row],[LB_init]])</f>
        <v>1209</v>
      </c>
      <c r="S74">
        <f>IF(Table1353233[[#This Row],[If Optimal solution is not found]],"",0)</f>
        <v>0</v>
      </c>
      <c r="T74">
        <f>IF(Table1353233[[#This Row],[If Optimal solution is not found]],"",Table1353233[[#This Row],[Total time (BPP+Pm+SPm)]])</f>
        <v>0.10758232884995778</v>
      </c>
    </row>
    <row r="75" spans="1:20" x14ac:dyDescent="0.35">
      <c r="A75" s="71">
        <v>74</v>
      </c>
      <c r="B75" s="24" t="s">
        <v>179</v>
      </c>
      <c r="C75" s="1">
        <v>50</v>
      </c>
      <c r="D75" s="1">
        <v>2</v>
      </c>
      <c r="E75" s="1">
        <v>30</v>
      </c>
      <c r="F75" s="14">
        <v>2</v>
      </c>
      <c r="G75" s="4">
        <v>1319</v>
      </c>
      <c r="H75" s="1">
        <v>1319</v>
      </c>
      <c r="I75" s="1">
        <v>1799.8682577759</v>
      </c>
      <c r="J75" s="1">
        <f>1800-Table1353233[[#This Row],[Remaining time]]</f>
        <v>0.13174222409998038</v>
      </c>
      <c r="K75" s="1">
        <f>(Table1353233[[#This Row],[UB_init]]-Table1353233[[#This Row],[LB_init]])/Table1353233[[#This Row],[UB_init]]</f>
        <v>0</v>
      </c>
      <c r="L75" s="75">
        <f>IF(Table1353233[[#This Row],[UB_init]]=Table1353233[[#This Row],[LB_init]],0,1)</f>
        <v>0</v>
      </c>
      <c r="M75" s="26"/>
      <c r="Q75">
        <f>IF(Table1353233[[#This Row],[If Optimal solution is not found]]=1,"",Table1353233[[#This Row],[UB_init]])</f>
        <v>1319</v>
      </c>
      <c r="R75">
        <f>IF(Table1353233[[#This Row],[If Optimal solution is not found]],"",Table1353233[[#This Row],[LB_init]])</f>
        <v>1319</v>
      </c>
      <c r="S75">
        <f>IF(Table1353233[[#This Row],[If Optimal solution is not found]],"",0)</f>
        <v>0</v>
      </c>
      <c r="T75">
        <f>IF(Table1353233[[#This Row],[If Optimal solution is not found]],"",Table1353233[[#This Row],[Total time (BPP+Pm+SPm)]])</f>
        <v>0.13174222409998038</v>
      </c>
    </row>
    <row r="76" spans="1:20" x14ac:dyDescent="0.35">
      <c r="A76" s="71">
        <v>75</v>
      </c>
      <c r="B76" s="24" t="s">
        <v>180</v>
      </c>
      <c r="C76" s="1">
        <v>50</v>
      </c>
      <c r="D76" s="1">
        <v>2</v>
      </c>
      <c r="E76" s="1">
        <v>30</v>
      </c>
      <c r="F76" s="14">
        <v>2</v>
      </c>
      <c r="G76" s="4">
        <v>1262</v>
      </c>
      <c r="H76" s="1">
        <v>1262</v>
      </c>
      <c r="I76" s="1">
        <v>1799.75541198067</v>
      </c>
      <c r="J76" s="1">
        <f>1800-Table1353233[[#This Row],[Remaining time]]</f>
        <v>0.24458801932996721</v>
      </c>
      <c r="K76" s="1">
        <f>(Table1353233[[#This Row],[UB_init]]-Table1353233[[#This Row],[LB_init]])/Table1353233[[#This Row],[UB_init]]</f>
        <v>0</v>
      </c>
      <c r="L76" s="75">
        <f>IF(Table1353233[[#This Row],[UB_init]]=Table1353233[[#This Row],[LB_init]],0,1)</f>
        <v>0</v>
      </c>
      <c r="M76" s="26"/>
      <c r="Q76">
        <f>IF(Table1353233[[#This Row],[If Optimal solution is not found]]=1,"",Table1353233[[#This Row],[UB_init]])</f>
        <v>1262</v>
      </c>
      <c r="R76">
        <f>IF(Table1353233[[#This Row],[If Optimal solution is not found]],"",Table1353233[[#This Row],[LB_init]])</f>
        <v>1262</v>
      </c>
      <c r="S76">
        <f>IF(Table1353233[[#This Row],[If Optimal solution is not found]],"",0)</f>
        <v>0</v>
      </c>
      <c r="T76">
        <f>IF(Table1353233[[#This Row],[If Optimal solution is not found]],"",Table1353233[[#This Row],[Total time (BPP+Pm+SPm)]])</f>
        <v>0.24458801932996721</v>
      </c>
    </row>
    <row r="77" spans="1:20" x14ac:dyDescent="0.35">
      <c r="A77" s="71">
        <v>76</v>
      </c>
      <c r="B77" s="24" t="s">
        <v>181</v>
      </c>
      <c r="C77" s="1">
        <v>50</v>
      </c>
      <c r="D77" s="1">
        <v>2</v>
      </c>
      <c r="E77" s="1">
        <v>30</v>
      </c>
      <c r="F77" s="14">
        <v>2</v>
      </c>
      <c r="G77" s="4">
        <v>1475</v>
      </c>
      <c r="H77" s="1">
        <v>1475</v>
      </c>
      <c r="I77" s="1">
        <v>1799.8772395159999</v>
      </c>
      <c r="J77" s="1">
        <f>1800-Table1353233[[#This Row],[Remaining time]]</f>
        <v>0.12276048400008222</v>
      </c>
      <c r="K77" s="1">
        <f>(Table1353233[[#This Row],[UB_init]]-Table1353233[[#This Row],[LB_init]])/Table1353233[[#This Row],[UB_init]]</f>
        <v>0</v>
      </c>
      <c r="L77" s="75">
        <f>IF(Table1353233[[#This Row],[UB_init]]=Table1353233[[#This Row],[LB_init]],0,1)</f>
        <v>0</v>
      </c>
      <c r="M77" s="26"/>
      <c r="Q77">
        <f>IF(Table1353233[[#This Row],[If Optimal solution is not found]]=1,"",Table1353233[[#This Row],[UB_init]])</f>
        <v>1475</v>
      </c>
      <c r="R77">
        <f>IF(Table1353233[[#This Row],[If Optimal solution is not found]],"",Table1353233[[#This Row],[LB_init]])</f>
        <v>1475</v>
      </c>
      <c r="S77">
        <f>IF(Table1353233[[#This Row],[If Optimal solution is not found]],"",0)</f>
        <v>0</v>
      </c>
      <c r="T77">
        <f>IF(Table1353233[[#This Row],[If Optimal solution is not found]],"",Table1353233[[#This Row],[Total time (BPP+Pm+SPm)]])</f>
        <v>0.12276048400008222</v>
      </c>
    </row>
    <row r="78" spans="1:20" x14ac:dyDescent="0.35">
      <c r="A78" s="71">
        <v>77</v>
      </c>
      <c r="B78" s="24" t="s">
        <v>182</v>
      </c>
      <c r="C78" s="1">
        <v>50</v>
      </c>
      <c r="D78" s="1">
        <v>2</v>
      </c>
      <c r="E78" s="1">
        <v>30</v>
      </c>
      <c r="F78" s="14">
        <v>2</v>
      </c>
      <c r="G78" s="4">
        <v>1225</v>
      </c>
      <c r="H78" s="1">
        <v>1225</v>
      </c>
      <c r="I78" s="1">
        <v>1799.6704090368</v>
      </c>
      <c r="J78" s="1">
        <f>1800-Table1353233[[#This Row],[Remaining time]]</f>
        <v>0.32959096319996206</v>
      </c>
      <c r="K78" s="1">
        <f>(Table1353233[[#This Row],[UB_init]]-Table1353233[[#This Row],[LB_init]])/Table1353233[[#This Row],[UB_init]]</f>
        <v>0</v>
      </c>
      <c r="L78" s="75">
        <f>IF(Table1353233[[#This Row],[UB_init]]=Table1353233[[#This Row],[LB_init]],0,1)</f>
        <v>0</v>
      </c>
      <c r="M78" s="26"/>
      <c r="Q78">
        <f>IF(Table1353233[[#This Row],[If Optimal solution is not found]]=1,"",Table1353233[[#This Row],[UB_init]])</f>
        <v>1225</v>
      </c>
      <c r="R78">
        <f>IF(Table1353233[[#This Row],[If Optimal solution is not found]],"",Table1353233[[#This Row],[LB_init]])</f>
        <v>1225</v>
      </c>
      <c r="S78">
        <f>IF(Table1353233[[#This Row],[If Optimal solution is not found]],"",0)</f>
        <v>0</v>
      </c>
      <c r="T78">
        <f>IF(Table1353233[[#This Row],[If Optimal solution is not found]],"",Table1353233[[#This Row],[Total time (BPP+Pm+SPm)]])</f>
        <v>0.32959096319996206</v>
      </c>
    </row>
    <row r="79" spans="1:20" x14ac:dyDescent="0.35">
      <c r="A79" s="71">
        <v>78</v>
      </c>
      <c r="B79" s="24" t="s">
        <v>183</v>
      </c>
      <c r="C79" s="1">
        <v>50</v>
      </c>
      <c r="D79" s="1">
        <v>2</v>
      </c>
      <c r="E79" s="1">
        <v>30</v>
      </c>
      <c r="F79" s="14">
        <v>2</v>
      </c>
      <c r="G79" s="4">
        <v>1267</v>
      </c>
      <c r="H79" s="1">
        <v>1267</v>
      </c>
      <c r="I79" s="1">
        <v>1799.8163643386199</v>
      </c>
      <c r="J79" s="1">
        <f>1800-Table1353233[[#This Row],[Remaining time]]</f>
        <v>0.18363566138009446</v>
      </c>
      <c r="K79" s="1">
        <f>(Table1353233[[#This Row],[UB_init]]-Table1353233[[#This Row],[LB_init]])/Table1353233[[#This Row],[UB_init]]</f>
        <v>0</v>
      </c>
      <c r="L79" s="75">
        <f>IF(Table1353233[[#This Row],[UB_init]]=Table1353233[[#This Row],[LB_init]],0,1)</f>
        <v>0</v>
      </c>
      <c r="M79" s="26"/>
      <c r="Q79">
        <f>IF(Table1353233[[#This Row],[If Optimal solution is not found]]=1,"",Table1353233[[#This Row],[UB_init]])</f>
        <v>1267</v>
      </c>
      <c r="R79">
        <f>IF(Table1353233[[#This Row],[If Optimal solution is not found]],"",Table1353233[[#This Row],[LB_init]])</f>
        <v>1267</v>
      </c>
      <c r="S79">
        <f>IF(Table1353233[[#This Row],[If Optimal solution is not found]],"",0)</f>
        <v>0</v>
      </c>
      <c r="T79">
        <f>IF(Table1353233[[#This Row],[If Optimal solution is not found]],"",Table1353233[[#This Row],[Total time (BPP+Pm+SPm)]])</f>
        <v>0.18363566138009446</v>
      </c>
    </row>
    <row r="80" spans="1:20" x14ac:dyDescent="0.35">
      <c r="A80" s="71">
        <v>79</v>
      </c>
      <c r="B80" s="24" t="s">
        <v>184</v>
      </c>
      <c r="C80" s="1">
        <v>50</v>
      </c>
      <c r="D80" s="1">
        <v>2</v>
      </c>
      <c r="E80" s="1">
        <v>30</v>
      </c>
      <c r="F80" s="14">
        <v>2</v>
      </c>
      <c r="G80" s="4">
        <v>1358</v>
      </c>
      <c r="H80" s="1">
        <v>1358</v>
      </c>
      <c r="I80" s="1">
        <v>1799.87660576403</v>
      </c>
      <c r="J80" s="1">
        <f>1800-Table1353233[[#This Row],[Remaining time]]</f>
        <v>0.12339423596995402</v>
      </c>
      <c r="K80" s="1">
        <f>(Table1353233[[#This Row],[UB_init]]-Table1353233[[#This Row],[LB_init]])/Table1353233[[#This Row],[UB_init]]</f>
        <v>0</v>
      </c>
      <c r="L80" s="75">
        <f>IF(Table1353233[[#This Row],[UB_init]]=Table1353233[[#This Row],[LB_init]],0,1)</f>
        <v>0</v>
      </c>
      <c r="M80" s="26"/>
      <c r="Q80">
        <f>IF(Table1353233[[#This Row],[If Optimal solution is not found]]=1,"",Table1353233[[#This Row],[UB_init]])</f>
        <v>1358</v>
      </c>
      <c r="R80">
        <f>IF(Table1353233[[#This Row],[If Optimal solution is not found]],"",Table1353233[[#This Row],[LB_init]])</f>
        <v>1358</v>
      </c>
      <c r="S80">
        <f>IF(Table1353233[[#This Row],[If Optimal solution is not found]],"",0)</f>
        <v>0</v>
      </c>
      <c r="T80">
        <f>IF(Table1353233[[#This Row],[If Optimal solution is not found]],"",Table1353233[[#This Row],[Total time (BPP+Pm+SPm)]])</f>
        <v>0.12339423596995402</v>
      </c>
    </row>
    <row r="81" spans="1:21" x14ac:dyDescent="0.35">
      <c r="A81" s="71">
        <v>80</v>
      </c>
      <c r="B81" s="24" t="s">
        <v>185</v>
      </c>
      <c r="C81" s="1">
        <v>50</v>
      </c>
      <c r="D81" s="1">
        <v>2</v>
      </c>
      <c r="E81" s="1">
        <v>30</v>
      </c>
      <c r="F81" s="14">
        <v>2</v>
      </c>
      <c r="G81" s="4">
        <v>1273</v>
      </c>
      <c r="H81" s="1">
        <v>1273</v>
      </c>
      <c r="I81" s="1">
        <v>1799.8137352783201</v>
      </c>
      <c r="J81" s="1">
        <f>1800-Table1353233[[#This Row],[Remaining time]]</f>
        <v>0.1862647216798905</v>
      </c>
      <c r="K81" s="1">
        <f>(Table1353233[[#This Row],[UB_init]]-Table1353233[[#This Row],[LB_init]])/Table1353233[[#This Row],[UB_init]]</f>
        <v>0</v>
      </c>
      <c r="L81" s="75">
        <f>IF(Table1353233[[#This Row],[UB_init]]=Table1353233[[#This Row],[LB_init]],0,1)</f>
        <v>0</v>
      </c>
      <c r="M81" s="26"/>
      <c r="Q81">
        <f>IF(Table1353233[[#This Row],[If Optimal solution is not found]]=1,"",Table1353233[[#This Row],[UB_init]])</f>
        <v>1273</v>
      </c>
      <c r="R81">
        <f>IF(Table1353233[[#This Row],[If Optimal solution is not found]],"",Table1353233[[#This Row],[LB_init]])</f>
        <v>1273</v>
      </c>
      <c r="S81">
        <f>IF(Table1353233[[#This Row],[If Optimal solution is not found]],"",0)</f>
        <v>0</v>
      </c>
      <c r="T81">
        <f>IF(Table1353233[[#This Row],[If Optimal solution is not found]],"",Table1353233[[#This Row],[Total time (BPP+Pm+SPm)]])</f>
        <v>0.1862647216798905</v>
      </c>
    </row>
    <row r="82" spans="1:21" x14ac:dyDescent="0.35">
      <c r="A82" s="71">
        <v>81</v>
      </c>
      <c r="B82" s="24" t="s">
        <v>186</v>
      </c>
      <c r="C82" s="1">
        <v>50</v>
      </c>
      <c r="D82" s="1">
        <v>2</v>
      </c>
      <c r="E82" s="1">
        <v>30</v>
      </c>
      <c r="F82" s="14">
        <v>4</v>
      </c>
      <c r="G82" s="4">
        <v>1557</v>
      </c>
      <c r="H82" s="1">
        <v>1557</v>
      </c>
      <c r="I82" s="1">
        <v>1798.18742566742</v>
      </c>
      <c r="J82" s="1">
        <f>1800-Table1353233[[#This Row],[Remaining time]]</f>
        <v>1.8125743325799704</v>
      </c>
      <c r="K82" s="1">
        <f>(Table1353233[[#This Row],[UB_init]]-Table1353233[[#This Row],[LB_init]])/Table1353233[[#This Row],[UB_init]]</f>
        <v>0</v>
      </c>
      <c r="L82" s="75">
        <f>IF(Table1353233[[#This Row],[UB_init]]=Table1353233[[#This Row],[LB_init]],0,1)</f>
        <v>0</v>
      </c>
      <c r="M82" s="26"/>
      <c r="Q82">
        <f>IF(Table1353233[[#This Row],[If Optimal solution is not found]]=1,"",Table1353233[[#This Row],[UB_init]])</f>
        <v>1557</v>
      </c>
      <c r="R82">
        <f>IF(Table1353233[[#This Row],[If Optimal solution is not found]],"",Table1353233[[#This Row],[LB_init]])</f>
        <v>1557</v>
      </c>
      <c r="S82">
        <f>IF(Table1353233[[#This Row],[If Optimal solution is not found]],"",0)</f>
        <v>0</v>
      </c>
      <c r="T82">
        <f>IF(Table1353233[[#This Row],[If Optimal solution is not found]],"",Table1353233[[#This Row],[Total time (BPP+Pm+SPm)]])</f>
        <v>1.8125743325799704</v>
      </c>
    </row>
    <row r="83" spans="1:21" x14ac:dyDescent="0.35">
      <c r="A83" s="71">
        <v>82</v>
      </c>
      <c r="B83" s="24" t="s">
        <v>187</v>
      </c>
      <c r="C83" s="1">
        <v>50</v>
      </c>
      <c r="D83" s="1">
        <v>2</v>
      </c>
      <c r="E83" s="1">
        <v>30</v>
      </c>
      <c r="F83" s="14">
        <v>4</v>
      </c>
      <c r="G83" s="4">
        <v>1694</v>
      </c>
      <c r="H83" s="1">
        <v>1694</v>
      </c>
      <c r="I83" s="1">
        <v>1799.2009604237901</v>
      </c>
      <c r="J83" s="1">
        <f>1800-Table1353233[[#This Row],[Remaining time]]</f>
        <v>0.79903957620990695</v>
      </c>
      <c r="K83" s="1">
        <f>(Table1353233[[#This Row],[UB_init]]-Table1353233[[#This Row],[LB_init]])/Table1353233[[#This Row],[UB_init]]</f>
        <v>0</v>
      </c>
      <c r="L83" s="75">
        <f>IF(Table1353233[[#This Row],[UB_init]]=Table1353233[[#This Row],[LB_init]],0,1)</f>
        <v>0</v>
      </c>
      <c r="M83" s="26"/>
      <c r="Q83">
        <f>IF(Table1353233[[#This Row],[If Optimal solution is not found]]=1,"",Table1353233[[#This Row],[UB_init]])</f>
        <v>1694</v>
      </c>
      <c r="R83">
        <f>IF(Table1353233[[#This Row],[If Optimal solution is not found]],"",Table1353233[[#This Row],[LB_init]])</f>
        <v>1694</v>
      </c>
      <c r="S83">
        <f>IF(Table1353233[[#This Row],[If Optimal solution is not found]],"",0)</f>
        <v>0</v>
      </c>
      <c r="T83">
        <f>IF(Table1353233[[#This Row],[If Optimal solution is not found]],"",Table1353233[[#This Row],[Total time (BPP+Pm+SPm)]])</f>
        <v>0.79903957620990695</v>
      </c>
    </row>
    <row r="84" spans="1:21" x14ac:dyDescent="0.35">
      <c r="A84" s="71">
        <v>83</v>
      </c>
      <c r="B84" s="24" t="s">
        <v>188</v>
      </c>
      <c r="C84" s="1">
        <v>50</v>
      </c>
      <c r="D84" s="1">
        <v>2</v>
      </c>
      <c r="E84" s="1">
        <v>30</v>
      </c>
      <c r="F84" s="14">
        <v>4</v>
      </c>
      <c r="G84" s="4">
        <v>1479</v>
      </c>
      <c r="H84" s="1">
        <v>1479</v>
      </c>
      <c r="I84" s="1">
        <v>1798.3271692506901</v>
      </c>
      <c r="J84" s="1">
        <f>1800-Table1353233[[#This Row],[Remaining time]]</f>
        <v>1.6728307493099237</v>
      </c>
      <c r="K84" s="1">
        <f>(Table1353233[[#This Row],[UB_init]]-Table1353233[[#This Row],[LB_init]])/Table1353233[[#This Row],[UB_init]]</f>
        <v>0</v>
      </c>
      <c r="L84" s="75">
        <f>IF(Table1353233[[#This Row],[UB_init]]=Table1353233[[#This Row],[LB_init]],0,1)</f>
        <v>0</v>
      </c>
      <c r="M84" s="26"/>
      <c r="Q84">
        <f>IF(Table1353233[[#This Row],[If Optimal solution is not found]]=1,"",Table1353233[[#This Row],[UB_init]])</f>
        <v>1479</v>
      </c>
      <c r="R84">
        <f>IF(Table1353233[[#This Row],[If Optimal solution is not found]],"",Table1353233[[#This Row],[LB_init]])</f>
        <v>1479</v>
      </c>
      <c r="S84">
        <f>IF(Table1353233[[#This Row],[If Optimal solution is not found]],"",0)</f>
        <v>0</v>
      </c>
      <c r="T84">
        <f>IF(Table1353233[[#This Row],[If Optimal solution is not found]],"",Table1353233[[#This Row],[Total time (BPP+Pm+SPm)]])</f>
        <v>1.6728307493099237</v>
      </c>
      <c r="U84" s="32"/>
    </row>
    <row r="85" spans="1:21" x14ac:dyDescent="0.35">
      <c r="A85" s="71">
        <v>84</v>
      </c>
      <c r="B85" s="24" t="s">
        <v>189</v>
      </c>
      <c r="C85" s="1">
        <v>50</v>
      </c>
      <c r="D85" s="1">
        <v>2</v>
      </c>
      <c r="E85" s="1">
        <v>30</v>
      </c>
      <c r="F85" s="14">
        <v>4</v>
      </c>
      <c r="G85" s="4">
        <v>1559</v>
      </c>
      <c r="H85" s="1">
        <v>1559</v>
      </c>
      <c r="I85" s="1">
        <v>1799.4796160682999</v>
      </c>
      <c r="J85" s="1">
        <f>1800-Table1353233[[#This Row],[Remaining time]]</f>
        <v>0.52038393170005293</v>
      </c>
      <c r="K85" s="1">
        <f>(Table1353233[[#This Row],[UB_init]]-Table1353233[[#This Row],[LB_init]])/Table1353233[[#This Row],[UB_init]]</f>
        <v>0</v>
      </c>
      <c r="L85" s="75">
        <f>IF(Table1353233[[#This Row],[UB_init]]=Table1353233[[#This Row],[LB_init]],0,1)</f>
        <v>0</v>
      </c>
      <c r="M85" s="26"/>
      <c r="Q85">
        <f>IF(Table1353233[[#This Row],[If Optimal solution is not found]]=1,"",Table1353233[[#This Row],[UB_init]])</f>
        <v>1559</v>
      </c>
      <c r="R85">
        <f>IF(Table1353233[[#This Row],[If Optimal solution is not found]],"",Table1353233[[#This Row],[LB_init]])</f>
        <v>1559</v>
      </c>
      <c r="S85">
        <f>IF(Table1353233[[#This Row],[If Optimal solution is not found]],"",0)</f>
        <v>0</v>
      </c>
      <c r="T85">
        <f>IF(Table1353233[[#This Row],[If Optimal solution is not found]],"",Table1353233[[#This Row],[Total time (BPP+Pm+SPm)]])</f>
        <v>0.52038393170005293</v>
      </c>
    </row>
    <row r="86" spans="1:21" x14ac:dyDescent="0.35">
      <c r="A86" s="71">
        <v>85</v>
      </c>
      <c r="B86" s="24" t="s">
        <v>190</v>
      </c>
      <c r="C86" s="1">
        <v>50</v>
      </c>
      <c r="D86" s="1">
        <v>2</v>
      </c>
      <c r="E86" s="1">
        <v>30</v>
      </c>
      <c r="F86" s="14">
        <v>4</v>
      </c>
      <c r="G86" s="4">
        <v>1382</v>
      </c>
      <c r="H86" s="1">
        <v>1382</v>
      </c>
      <c r="I86" s="1">
        <v>1799.63232916779</v>
      </c>
      <c r="J86" s="1">
        <f>1800-Table1353233[[#This Row],[Remaining time]]</f>
        <v>0.36767083221002395</v>
      </c>
      <c r="K86" s="1">
        <f>(Table1353233[[#This Row],[UB_init]]-Table1353233[[#This Row],[LB_init]])/Table1353233[[#This Row],[UB_init]]</f>
        <v>0</v>
      </c>
      <c r="L86" s="75">
        <f>IF(Table1353233[[#This Row],[UB_init]]=Table1353233[[#This Row],[LB_init]],0,1)</f>
        <v>0</v>
      </c>
      <c r="M86" s="26"/>
      <c r="Q86">
        <f>IF(Table1353233[[#This Row],[If Optimal solution is not found]]=1,"",Table1353233[[#This Row],[UB_init]])</f>
        <v>1382</v>
      </c>
      <c r="R86">
        <f>IF(Table1353233[[#This Row],[If Optimal solution is not found]],"",Table1353233[[#This Row],[LB_init]])</f>
        <v>1382</v>
      </c>
      <c r="S86">
        <f>IF(Table1353233[[#This Row],[If Optimal solution is not found]],"",0)</f>
        <v>0</v>
      </c>
      <c r="T86">
        <f>IF(Table1353233[[#This Row],[If Optimal solution is not found]],"",Table1353233[[#This Row],[Total time (BPP+Pm+SPm)]])</f>
        <v>0.36767083221002395</v>
      </c>
    </row>
    <row r="87" spans="1:21" x14ac:dyDescent="0.35">
      <c r="A87" s="71">
        <v>86</v>
      </c>
      <c r="B87" s="24" t="s">
        <v>194</v>
      </c>
      <c r="C87" s="1">
        <v>50</v>
      </c>
      <c r="D87" s="1">
        <v>2</v>
      </c>
      <c r="E87" s="1">
        <v>30</v>
      </c>
      <c r="F87" s="14">
        <v>4</v>
      </c>
      <c r="G87" s="4">
        <v>1865</v>
      </c>
      <c r="H87" s="1">
        <v>1865</v>
      </c>
      <c r="I87" s="1">
        <v>1797.9333613403101</v>
      </c>
      <c r="J87" s="1">
        <f>1800-Table1353233[[#This Row],[Remaining time]]</f>
        <v>2.0666386596899429</v>
      </c>
      <c r="K87" s="1">
        <f>(Table1353233[[#This Row],[UB_init]]-Table1353233[[#This Row],[LB_init]])/Table1353233[[#This Row],[UB_init]]</f>
        <v>0</v>
      </c>
      <c r="L87" s="75">
        <f>IF(Table1353233[[#This Row],[UB_init]]=Table1353233[[#This Row],[LB_init]],0,1)</f>
        <v>0</v>
      </c>
      <c r="M87" s="26"/>
      <c r="Q87">
        <f>IF(Table1353233[[#This Row],[If Optimal solution is not found]]=1,"",Table1353233[[#This Row],[UB_init]])</f>
        <v>1865</v>
      </c>
      <c r="R87">
        <f>IF(Table1353233[[#This Row],[If Optimal solution is not found]],"",Table1353233[[#This Row],[LB_init]])</f>
        <v>1865</v>
      </c>
      <c r="S87">
        <f>IF(Table1353233[[#This Row],[If Optimal solution is not found]],"",0)</f>
        <v>0</v>
      </c>
      <c r="T87">
        <f>IF(Table1353233[[#This Row],[If Optimal solution is not found]],"",Table1353233[[#This Row],[Total time (BPP+Pm+SPm)]])</f>
        <v>2.0666386596899429</v>
      </c>
    </row>
    <row r="88" spans="1:21" ht="15" thickBot="1" x14ac:dyDescent="0.4">
      <c r="A88" s="71">
        <v>87</v>
      </c>
      <c r="B88" s="24" t="s">
        <v>195</v>
      </c>
      <c r="C88" s="1">
        <v>50</v>
      </c>
      <c r="D88" s="1">
        <v>2</v>
      </c>
      <c r="E88" s="1">
        <v>30</v>
      </c>
      <c r="F88" s="14">
        <v>4</v>
      </c>
      <c r="G88" s="4">
        <v>1615</v>
      </c>
      <c r="H88" s="1">
        <v>1615</v>
      </c>
      <c r="I88" s="1">
        <v>1796.8922476898799</v>
      </c>
      <c r="J88" s="1">
        <f>1800-Table1353233[[#This Row],[Remaining time]]</f>
        <v>3.1077523101200768</v>
      </c>
      <c r="K88" s="1">
        <f>(Table1353233[[#This Row],[UB_init]]-Table1353233[[#This Row],[LB_init]])/Table1353233[[#This Row],[UB_init]]</f>
        <v>0</v>
      </c>
      <c r="L88" s="75">
        <f>IF(Table1353233[[#This Row],[UB_init]]=Table1353233[[#This Row],[LB_init]],0,1)</f>
        <v>0</v>
      </c>
      <c r="M88" s="26"/>
      <c r="Q88">
        <f>IF(Table1353233[[#This Row],[If Optimal solution is not found]]=1,"",Table1353233[[#This Row],[UB_init]])</f>
        <v>1615</v>
      </c>
      <c r="R88">
        <f>IF(Table1353233[[#This Row],[If Optimal solution is not found]],"",Table1353233[[#This Row],[LB_init]])</f>
        <v>1615</v>
      </c>
      <c r="S88">
        <f>IF(Table1353233[[#This Row],[If Optimal solution is not found]],"",0)</f>
        <v>0</v>
      </c>
      <c r="T88">
        <f>IF(Table1353233[[#This Row],[If Optimal solution is not found]],"",Table1353233[[#This Row],[Total time (BPP+Pm+SPm)]])</f>
        <v>3.1077523101200768</v>
      </c>
    </row>
    <row r="89" spans="1:21" ht="16" thickBot="1" x14ac:dyDescent="0.4">
      <c r="A89" s="139">
        <v>88</v>
      </c>
      <c r="B89" s="140" t="s">
        <v>196</v>
      </c>
      <c r="C89" s="104">
        <v>50</v>
      </c>
      <c r="D89" s="104">
        <v>2</v>
      </c>
      <c r="E89" s="104">
        <v>30</v>
      </c>
      <c r="F89" s="141">
        <v>4</v>
      </c>
      <c r="G89" s="110">
        <v>1657</v>
      </c>
      <c r="H89" s="104">
        <v>1657</v>
      </c>
      <c r="I89" s="104">
        <v>1798.3149996325301</v>
      </c>
      <c r="J89" s="104">
        <f>1800-Table1353233[[#This Row],[Remaining time]]</f>
        <v>1.685000367469911</v>
      </c>
      <c r="K89" s="104">
        <f>(Table1353233[[#This Row],[UB_init]]-Table1353233[[#This Row],[LB_init]])/Table1353233[[#This Row],[UB_init]]</f>
        <v>0</v>
      </c>
      <c r="L89" s="75">
        <f>IF(Table1353233[[#This Row],[UB_init]]=Table1353233[[#This Row],[LB_init]],0,1)</f>
        <v>0</v>
      </c>
      <c r="M89" s="26"/>
      <c r="N89" s="17" t="s">
        <v>191</v>
      </c>
      <c r="O89" s="19"/>
      <c r="P89" s="20" t="s">
        <v>193</v>
      </c>
      <c r="Q89">
        <f>IF(Table1353233[[#This Row],[If Optimal solution is not found]]=1,"",Table1353233[[#This Row],[UB_init]])</f>
        <v>1657</v>
      </c>
      <c r="R89">
        <f>IF(Table1353233[[#This Row],[If Optimal solution is not found]],"",Table1353233[[#This Row],[LB_init]])</f>
        <v>1657</v>
      </c>
      <c r="S89">
        <f>IF(Table1353233[[#This Row],[If Optimal solution is not found]],"",0)</f>
        <v>0</v>
      </c>
      <c r="T89">
        <f>IF(Table1353233[[#This Row],[If Optimal solution is not found]],"",Table1353233[[#This Row],[Total time (BPP+Pm+SPm)]])</f>
        <v>1.685000367469911</v>
      </c>
    </row>
    <row r="90" spans="1:21" ht="19" thickBot="1" x14ac:dyDescent="0.5">
      <c r="A90" s="71">
        <v>89</v>
      </c>
      <c r="B90" s="24" t="s">
        <v>198</v>
      </c>
      <c r="C90" s="1">
        <v>50</v>
      </c>
      <c r="D90" s="1">
        <v>2</v>
      </c>
      <c r="E90" s="1">
        <v>30</v>
      </c>
      <c r="F90" s="14">
        <v>4</v>
      </c>
      <c r="G90" s="4">
        <v>1718</v>
      </c>
      <c r="H90" s="1">
        <v>1718</v>
      </c>
      <c r="I90" s="1">
        <v>1799.0378603972399</v>
      </c>
      <c r="J90" s="1">
        <f>1800-Table1353233[[#This Row],[Remaining time]]</f>
        <v>0.96213960276008947</v>
      </c>
      <c r="K90" s="1">
        <f>(Table1353233[[#This Row],[UB_init]]-Table1353233[[#This Row],[LB_init]])/Table1353233[[#This Row],[UB_init]]</f>
        <v>0</v>
      </c>
      <c r="L90" s="75">
        <f>IF(Table1353233[[#This Row],[UB_init]]=Table1353233[[#This Row],[LB_init]],0,1)</f>
        <v>0</v>
      </c>
      <c r="M90" s="26"/>
      <c r="N90" s="7">
        <f>COUNTIF(L2:L91,"=0")</f>
        <v>64</v>
      </c>
      <c r="O90" s="9"/>
      <c r="P90" s="73">
        <f>AVERAGEIF(K2:K91,"=0",J2:J91)</f>
        <v>0.78849487644514937</v>
      </c>
      <c r="Q90">
        <f>IF(Table1353233[[#This Row],[If Optimal solution is not found]]=1,"",Table1353233[[#This Row],[UB_init]])</f>
        <v>1718</v>
      </c>
      <c r="R90">
        <f>IF(Table1353233[[#This Row],[If Optimal solution is not found]],"",Table1353233[[#This Row],[LB_init]])</f>
        <v>1718</v>
      </c>
      <c r="S90">
        <f>IF(Table1353233[[#This Row],[If Optimal solution is not found]],"",0)</f>
        <v>0</v>
      </c>
      <c r="T90">
        <f>IF(Table1353233[[#This Row],[If Optimal solution is not found]],"",Table1353233[[#This Row],[Total time (BPP+Pm+SPm)]])</f>
        <v>0.96213960276008947</v>
      </c>
    </row>
    <row r="91" spans="1:21" ht="19" thickBot="1" x14ac:dyDescent="0.5">
      <c r="A91" s="71">
        <v>90</v>
      </c>
      <c r="B91" s="24" t="s">
        <v>199</v>
      </c>
      <c r="C91" s="15">
        <v>50</v>
      </c>
      <c r="D91" s="15">
        <v>2</v>
      </c>
      <c r="E91" s="15">
        <v>30</v>
      </c>
      <c r="F91" s="16">
        <v>4</v>
      </c>
      <c r="G91" s="6">
        <v>1603</v>
      </c>
      <c r="H91" s="15">
        <v>1603</v>
      </c>
      <c r="I91" s="15">
        <v>1798.99735181033</v>
      </c>
      <c r="J91" s="15">
        <f>1800-Table1353233[[#This Row],[Remaining time]]</f>
        <v>1.0026481896700261</v>
      </c>
      <c r="K91" s="15">
        <f>(Table1353233[[#This Row],[UB_init]]-Table1353233[[#This Row],[LB_init]])/Table1353233[[#This Row],[UB_init]]</f>
        <v>0</v>
      </c>
      <c r="L91" s="75">
        <f>IF(Table1353233[[#This Row],[UB_init]]=Table1353233[[#This Row],[LB_init]],0,1)</f>
        <v>0</v>
      </c>
      <c r="M91" s="26"/>
      <c r="N91" s="7" t="s">
        <v>192</v>
      </c>
      <c r="O91" s="9"/>
      <c r="P91" s="73">
        <f>AVERAGEIF(K2:K91,"&gt;0")</f>
        <v>1.4739962702073174E-2</v>
      </c>
      <c r="Q91">
        <f>IF(Table1353233[[#This Row],[If Optimal solution is not found]]=1,"",Table1353233[[#This Row],[UB_init]])</f>
        <v>1603</v>
      </c>
      <c r="R91">
        <f>IF(Table1353233[[#This Row],[If Optimal solution is not found]],"",Table1353233[[#This Row],[LB_init]])</f>
        <v>1603</v>
      </c>
      <c r="S91">
        <f>IF(Table1353233[[#This Row],[If Optimal solution is not found]],"",0)</f>
        <v>0</v>
      </c>
      <c r="T91">
        <f>IF(Table1353233[[#This Row],[If Optimal solution is not found]],"",Table1353233[[#This Row],[Total time (BPP+Pm+SPm)]])</f>
        <v>1.0026481896700261</v>
      </c>
    </row>
    <row r="92" spans="1:21" x14ac:dyDescent="0.35">
      <c r="A92" s="71">
        <v>91</v>
      </c>
      <c r="B92" s="23" t="s">
        <v>0</v>
      </c>
      <c r="C92" s="12">
        <v>50</v>
      </c>
      <c r="D92" s="12">
        <v>5</v>
      </c>
      <c r="E92" s="12">
        <v>10</v>
      </c>
      <c r="F92" s="13">
        <v>1</v>
      </c>
      <c r="G92" s="5">
        <v>193</v>
      </c>
      <c r="H92" s="12">
        <v>142</v>
      </c>
      <c r="I92" s="1">
        <v>1799.7933276183901</v>
      </c>
      <c r="J92" s="1">
        <f>1800-Table1353233[[#This Row],[Remaining time]]</f>
        <v>0.20667238160990564</v>
      </c>
      <c r="K92" s="1">
        <f>(Table1353233[[#This Row],[UB_init]]-Table1353233[[#This Row],[LB_init]])/Table1353233[[#This Row],[UB_init]]</f>
        <v>0.26424870466321243</v>
      </c>
      <c r="L92" s="75">
        <f>IF(Table1353233[[#This Row],[UB_init]]=Table1353233[[#This Row],[LB_init]],0,1)</f>
        <v>1</v>
      </c>
      <c r="M92" s="26"/>
      <c r="Q92" t="str">
        <f>IF(Table1353233[[#This Row],[If Optimal solution is not found]]=1,"",Table1353233[[#This Row],[UB_init]])</f>
        <v/>
      </c>
      <c r="R92" t="str">
        <f>IF(Table1353233[[#This Row],[If Optimal solution is not found]],"",Table1353233[[#This Row],[LB_init]])</f>
        <v/>
      </c>
      <c r="S92" t="str">
        <f>IF(Table1353233[[#This Row],[If Optimal solution is not found]],"",0)</f>
        <v/>
      </c>
      <c r="T92" t="str">
        <f>IF(Table1353233[[#This Row],[If Optimal solution is not found]],"",Table1353233[[#This Row],[Total time (BPP+Pm+SPm)]])</f>
        <v/>
      </c>
    </row>
    <row r="93" spans="1:21" x14ac:dyDescent="0.35">
      <c r="A93" s="71">
        <v>92</v>
      </c>
      <c r="B93" s="24" t="s">
        <v>1</v>
      </c>
      <c r="C93" s="1">
        <v>50</v>
      </c>
      <c r="D93" s="1">
        <v>5</v>
      </c>
      <c r="E93" s="1">
        <v>10</v>
      </c>
      <c r="F93" s="14">
        <v>1</v>
      </c>
      <c r="G93" s="4">
        <v>217</v>
      </c>
      <c r="H93" s="1">
        <v>142</v>
      </c>
      <c r="I93" s="1">
        <v>1799.79907166212</v>
      </c>
      <c r="J93" s="1">
        <f>1800-Table1353233[[#This Row],[Remaining time]]</f>
        <v>0.20092833787998643</v>
      </c>
      <c r="K93" s="1">
        <f>(Table1353233[[#This Row],[UB_init]]-Table1353233[[#This Row],[LB_init]])/Table1353233[[#This Row],[UB_init]]</f>
        <v>0.34562211981566821</v>
      </c>
      <c r="L93" s="75">
        <f>IF(Table1353233[[#This Row],[UB_init]]=Table1353233[[#This Row],[LB_init]],0,1)</f>
        <v>1</v>
      </c>
      <c r="M93" s="26"/>
      <c r="Q93" t="str">
        <f>IF(Table1353233[[#This Row],[If Optimal solution is not found]]=1,"",Table1353233[[#This Row],[UB_init]])</f>
        <v/>
      </c>
      <c r="R93" t="str">
        <f>IF(Table1353233[[#This Row],[If Optimal solution is not found]],"",Table1353233[[#This Row],[LB_init]])</f>
        <v/>
      </c>
      <c r="S93" t="str">
        <f>IF(Table1353233[[#This Row],[If Optimal solution is not found]],"",0)</f>
        <v/>
      </c>
      <c r="T93" t="str">
        <f>IF(Table1353233[[#This Row],[If Optimal solution is not found]],"",Table1353233[[#This Row],[Total time (BPP+Pm+SPm)]])</f>
        <v/>
      </c>
    </row>
    <row r="94" spans="1:21" x14ac:dyDescent="0.35">
      <c r="A94" s="71">
        <v>93</v>
      </c>
      <c r="B94" s="24" t="s">
        <v>2</v>
      </c>
      <c r="C94" s="1">
        <v>50</v>
      </c>
      <c r="D94" s="1">
        <v>5</v>
      </c>
      <c r="E94" s="1">
        <v>10</v>
      </c>
      <c r="F94" s="14">
        <v>1</v>
      </c>
      <c r="G94" s="4">
        <v>188</v>
      </c>
      <c r="H94" s="1">
        <v>163</v>
      </c>
      <c r="I94" s="1">
        <v>1799.8668836690399</v>
      </c>
      <c r="J94" s="1">
        <f>1800-Table1353233[[#This Row],[Remaining time]]</f>
        <v>0.13311633096009245</v>
      </c>
      <c r="K94" s="1">
        <f>(Table1353233[[#This Row],[UB_init]]-Table1353233[[#This Row],[LB_init]])/Table1353233[[#This Row],[UB_init]]</f>
        <v>0.13297872340425532</v>
      </c>
      <c r="L94" s="75">
        <f>IF(Table1353233[[#This Row],[UB_init]]=Table1353233[[#This Row],[LB_init]],0,1)</f>
        <v>1</v>
      </c>
      <c r="M94" s="26"/>
      <c r="Q94" t="str">
        <f>IF(Table1353233[[#This Row],[If Optimal solution is not found]]=1,"",Table1353233[[#This Row],[UB_init]])</f>
        <v/>
      </c>
      <c r="R94" t="str">
        <f>IF(Table1353233[[#This Row],[If Optimal solution is not found]],"",Table1353233[[#This Row],[LB_init]])</f>
        <v/>
      </c>
      <c r="S94" t="str">
        <f>IF(Table1353233[[#This Row],[If Optimal solution is not found]],"",0)</f>
        <v/>
      </c>
      <c r="T94" t="str">
        <f>IF(Table1353233[[#This Row],[If Optimal solution is not found]],"",Table1353233[[#This Row],[Total time (BPP+Pm+SPm)]])</f>
        <v/>
      </c>
    </row>
    <row r="95" spans="1:21" x14ac:dyDescent="0.35">
      <c r="A95" s="71">
        <v>94</v>
      </c>
      <c r="B95" s="24" t="s">
        <v>3</v>
      </c>
      <c r="C95" s="1">
        <v>50</v>
      </c>
      <c r="D95" s="1">
        <v>5</v>
      </c>
      <c r="E95" s="1">
        <v>10</v>
      </c>
      <c r="F95" s="14">
        <v>1</v>
      </c>
      <c r="G95" s="4">
        <v>165</v>
      </c>
      <c r="H95" s="1">
        <v>131</v>
      </c>
      <c r="I95" s="1">
        <v>1799.85239054262</v>
      </c>
      <c r="J95" s="1">
        <f>1800-Table1353233[[#This Row],[Remaining time]]</f>
        <v>0.14760945737998554</v>
      </c>
      <c r="K95" s="1">
        <f>(Table1353233[[#This Row],[UB_init]]-Table1353233[[#This Row],[LB_init]])/Table1353233[[#This Row],[UB_init]]</f>
        <v>0.20606060606060606</v>
      </c>
      <c r="L95" s="75">
        <f>IF(Table1353233[[#This Row],[UB_init]]=Table1353233[[#This Row],[LB_init]],0,1)</f>
        <v>1</v>
      </c>
      <c r="M95" s="26"/>
      <c r="Q95" t="str">
        <f>IF(Table1353233[[#This Row],[If Optimal solution is not found]]=1,"",Table1353233[[#This Row],[UB_init]])</f>
        <v/>
      </c>
      <c r="R95" t="str">
        <f>IF(Table1353233[[#This Row],[If Optimal solution is not found]],"",Table1353233[[#This Row],[LB_init]])</f>
        <v/>
      </c>
      <c r="S95" t="str">
        <f>IF(Table1353233[[#This Row],[If Optimal solution is not found]],"",0)</f>
        <v/>
      </c>
      <c r="T95" t="str">
        <f>IF(Table1353233[[#This Row],[If Optimal solution is not found]],"",Table1353233[[#This Row],[Total time (BPP+Pm+SPm)]])</f>
        <v/>
      </c>
    </row>
    <row r="96" spans="1:21" x14ac:dyDescent="0.35">
      <c r="A96" s="71">
        <v>95</v>
      </c>
      <c r="B96" s="24" t="s">
        <v>4</v>
      </c>
      <c r="C96" s="1">
        <v>50</v>
      </c>
      <c r="D96" s="1">
        <v>5</v>
      </c>
      <c r="E96" s="1">
        <v>10</v>
      </c>
      <c r="F96" s="14">
        <v>1</v>
      </c>
      <c r="G96" s="4">
        <v>196</v>
      </c>
      <c r="H96" s="1">
        <v>148</v>
      </c>
      <c r="I96" s="1">
        <v>1799.6869417503401</v>
      </c>
      <c r="J96" s="1">
        <f>1800-Table1353233[[#This Row],[Remaining time]]</f>
        <v>0.31305824965988904</v>
      </c>
      <c r="K96" s="1">
        <f>(Table1353233[[#This Row],[UB_init]]-Table1353233[[#This Row],[LB_init]])/Table1353233[[#This Row],[UB_init]]</f>
        <v>0.24489795918367346</v>
      </c>
      <c r="L96" s="75">
        <f>IF(Table1353233[[#This Row],[UB_init]]=Table1353233[[#This Row],[LB_init]],0,1)</f>
        <v>1</v>
      </c>
      <c r="M96" s="26"/>
      <c r="Q96" t="str">
        <f>IF(Table1353233[[#This Row],[If Optimal solution is not found]]=1,"",Table1353233[[#This Row],[UB_init]])</f>
        <v/>
      </c>
      <c r="R96" t="str">
        <f>IF(Table1353233[[#This Row],[If Optimal solution is not found]],"",Table1353233[[#This Row],[LB_init]])</f>
        <v/>
      </c>
      <c r="S96" t="str">
        <f>IF(Table1353233[[#This Row],[If Optimal solution is not found]],"",0)</f>
        <v/>
      </c>
      <c r="T96" t="str">
        <f>IF(Table1353233[[#This Row],[If Optimal solution is not found]],"",Table1353233[[#This Row],[Total time (BPP+Pm+SPm)]])</f>
        <v/>
      </c>
    </row>
    <row r="97" spans="1:20" x14ac:dyDescent="0.35">
      <c r="A97" s="71">
        <v>96</v>
      </c>
      <c r="B97" s="24" t="s">
        <v>5</v>
      </c>
      <c r="C97" s="1">
        <v>50</v>
      </c>
      <c r="D97" s="1">
        <v>5</v>
      </c>
      <c r="E97" s="1">
        <v>10</v>
      </c>
      <c r="F97" s="14">
        <v>1</v>
      </c>
      <c r="G97" s="4">
        <v>263</v>
      </c>
      <c r="H97" s="1">
        <v>157</v>
      </c>
      <c r="I97" s="1">
        <v>1799.7522404585</v>
      </c>
      <c r="J97" s="1">
        <f>1800-Table1353233[[#This Row],[Remaining time]]</f>
        <v>0.24775954150004509</v>
      </c>
      <c r="K97" s="1">
        <f>(Table1353233[[#This Row],[UB_init]]-Table1353233[[#This Row],[LB_init]])/Table1353233[[#This Row],[UB_init]]</f>
        <v>0.40304182509505704</v>
      </c>
      <c r="L97" s="75">
        <f>IF(Table1353233[[#This Row],[UB_init]]=Table1353233[[#This Row],[LB_init]],0,1)</f>
        <v>1</v>
      </c>
      <c r="M97" s="26"/>
      <c r="Q97" t="str">
        <f>IF(Table1353233[[#This Row],[If Optimal solution is not found]]=1,"",Table1353233[[#This Row],[UB_init]])</f>
        <v/>
      </c>
      <c r="R97" t="str">
        <f>IF(Table1353233[[#This Row],[If Optimal solution is not found]],"",Table1353233[[#This Row],[LB_init]])</f>
        <v/>
      </c>
      <c r="S97" t="str">
        <f>IF(Table1353233[[#This Row],[If Optimal solution is not found]],"",0)</f>
        <v/>
      </c>
      <c r="T97" t="str">
        <f>IF(Table1353233[[#This Row],[If Optimal solution is not found]],"",Table1353233[[#This Row],[Total time (BPP+Pm+SPm)]])</f>
        <v/>
      </c>
    </row>
    <row r="98" spans="1:20" x14ac:dyDescent="0.35">
      <c r="A98" s="71">
        <v>97</v>
      </c>
      <c r="B98" s="24" t="s">
        <v>6</v>
      </c>
      <c r="C98" s="1">
        <v>50</v>
      </c>
      <c r="D98" s="1">
        <v>5</v>
      </c>
      <c r="E98" s="1">
        <v>10</v>
      </c>
      <c r="F98" s="14">
        <v>1</v>
      </c>
      <c r="G98" s="4">
        <v>210</v>
      </c>
      <c r="H98" s="1">
        <v>156</v>
      </c>
      <c r="I98" s="1">
        <v>1799.8357117324999</v>
      </c>
      <c r="J98" s="1">
        <f>1800-Table1353233[[#This Row],[Remaining time]]</f>
        <v>0.1642882675000692</v>
      </c>
      <c r="K98" s="1">
        <f>(Table1353233[[#This Row],[UB_init]]-Table1353233[[#This Row],[LB_init]])/Table1353233[[#This Row],[UB_init]]</f>
        <v>0.25714285714285712</v>
      </c>
      <c r="L98" s="75">
        <f>IF(Table1353233[[#This Row],[UB_init]]=Table1353233[[#This Row],[LB_init]],0,1)</f>
        <v>1</v>
      </c>
      <c r="M98" s="26"/>
      <c r="Q98" t="str">
        <f>IF(Table1353233[[#This Row],[If Optimal solution is not found]]=1,"",Table1353233[[#This Row],[UB_init]])</f>
        <v/>
      </c>
      <c r="R98" t="str">
        <f>IF(Table1353233[[#This Row],[If Optimal solution is not found]],"",Table1353233[[#This Row],[LB_init]])</f>
        <v/>
      </c>
      <c r="S98" t="str">
        <f>IF(Table1353233[[#This Row],[If Optimal solution is not found]],"",0)</f>
        <v/>
      </c>
      <c r="T98" t="str">
        <f>IF(Table1353233[[#This Row],[If Optimal solution is not found]],"",Table1353233[[#This Row],[Total time (BPP+Pm+SPm)]])</f>
        <v/>
      </c>
    </row>
    <row r="99" spans="1:20" x14ac:dyDescent="0.35">
      <c r="A99" s="71">
        <v>98</v>
      </c>
      <c r="B99" s="24" t="s">
        <v>7</v>
      </c>
      <c r="C99" s="1">
        <v>50</v>
      </c>
      <c r="D99" s="1">
        <v>5</v>
      </c>
      <c r="E99" s="1">
        <v>10</v>
      </c>
      <c r="F99" s="14">
        <v>1</v>
      </c>
      <c r="G99" s="4">
        <v>184</v>
      </c>
      <c r="H99" s="1">
        <v>135</v>
      </c>
      <c r="I99" s="1">
        <v>1799.78717154264</v>
      </c>
      <c r="J99" s="1">
        <f>1800-Table1353233[[#This Row],[Remaining time]]</f>
        <v>0.21282845736004674</v>
      </c>
      <c r="K99" s="1">
        <f>(Table1353233[[#This Row],[UB_init]]-Table1353233[[#This Row],[LB_init]])/Table1353233[[#This Row],[UB_init]]</f>
        <v>0.26630434782608697</v>
      </c>
      <c r="L99" s="75">
        <f>IF(Table1353233[[#This Row],[UB_init]]=Table1353233[[#This Row],[LB_init]],0,1)</f>
        <v>1</v>
      </c>
      <c r="M99" s="26"/>
      <c r="Q99" t="str">
        <f>IF(Table1353233[[#This Row],[If Optimal solution is not found]]=1,"",Table1353233[[#This Row],[UB_init]])</f>
        <v/>
      </c>
      <c r="R99" t="str">
        <f>IF(Table1353233[[#This Row],[If Optimal solution is not found]],"",Table1353233[[#This Row],[LB_init]])</f>
        <v/>
      </c>
      <c r="S99" t="str">
        <f>IF(Table1353233[[#This Row],[If Optimal solution is not found]],"",0)</f>
        <v/>
      </c>
      <c r="T99" t="str">
        <f>IF(Table1353233[[#This Row],[If Optimal solution is not found]],"",Table1353233[[#This Row],[Total time (BPP+Pm+SPm)]])</f>
        <v/>
      </c>
    </row>
    <row r="100" spans="1:20" x14ac:dyDescent="0.35">
      <c r="A100" s="71">
        <v>99</v>
      </c>
      <c r="B100" s="24" t="s">
        <v>8</v>
      </c>
      <c r="C100" s="1">
        <v>50</v>
      </c>
      <c r="D100" s="1">
        <v>5</v>
      </c>
      <c r="E100" s="1">
        <v>10</v>
      </c>
      <c r="F100" s="14">
        <v>1</v>
      </c>
      <c r="G100" s="4">
        <v>214</v>
      </c>
      <c r="H100" s="1">
        <v>165</v>
      </c>
      <c r="I100" s="1">
        <v>1799.7542782481701</v>
      </c>
      <c r="J100" s="1">
        <f>1800-Table1353233[[#This Row],[Remaining time]]</f>
        <v>0.24572175182993305</v>
      </c>
      <c r="K100" s="1">
        <f>(Table1353233[[#This Row],[UB_init]]-Table1353233[[#This Row],[LB_init]])/Table1353233[[#This Row],[UB_init]]</f>
        <v>0.22897196261682243</v>
      </c>
      <c r="L100" s="75">
        <f>IF(Table1353233[[#This Row],[UB_init]]=Table1353233[[#This Row],[LB_init]],0,1)</f>
        <v>1</v>
      </c>
      <c r="M100" s="26"/>
      <c r="Q100" t="str">
        <f>IF(Table1353233[[#This Row],[If Optimal solution is not found]]=1,"",Table1353233[[#This Row],[UB_init]])</f>
        <v/>
      </c>
      <c r="R100" t="str">
        <f>IF(Table1353233[[#This Row],[If Optimal solution is not found]],"",Table1353233[[#This Row],[LB_init]])</f>
        <v/>
      </c>
      <c r="S100" t="str">
        <f>IF(Table1353233[[#This Row],[If Optimal solution is not found]],"",0)</f>
        <v/>
      </c>
      <c r="T100" t="str">
        <f>IF(Table1353233[[#This Row],[If Optimal solution is not found]],"",Table1353233[[#This Row],[Total time (BPP+Pm+SPm)]])</f>
        <v/>
      </c>
    </row>
    <row r="101" spans="1:20" x14ac:dyDescent="0.35">
      <c r="A101" s="71">
        <v>100</v>
      </c>
      <c r="B101" s="24" t="s">
        <v>9</v>
      </c>
      <c r="C101" s="1">
        <v>50</v>
      </c>
      <c r="D101" s="1">
        <v>5</v>
      </c>
      <c r="E101" s="1">
        <v>10</v>
      </c>
      <c r="F101" s="14">
        <v>1</v>
      </c>
      <c r="G101" s="4">
        <v>204</v>
      </c>
      <c r="H101" s="1">
        <v>151</v>
      </c>
      <c r="I101" s="1">
        <v>1799.7890819106201</v>
      </c>
      <c r="J101" s="1">
        <f>1800-Table1353233[[#This Row],[Remaining time]]</f>
        <v>0.21091808937990209</v>
      </c>
      <c r="K101" s="1">
        <f>(Table1353233[[#This Row],[UB_init]]-Table1353233[[#This Row],[LB_init]])/Table1353233[[#This Row],[UB_init]]</f>
        <v>0.25980392156862747</v>
      </c>
      <c r="L101" s="75">
        <f>IF(Table1353233[[#This Row],[UB_init]]=Table1353233[[#This Row],[LB_init]],0,1)</f>
        <v>1</v>
      </c>
      <c r="M101" s="26"/>
      <c r="Q101" t="str">
        <f>IF(Table1353233[[#This Row],[If Optimal solution is not found]]=1,"",Table1353233[[#This Row],[UB_init]])</f>
        <v/>
      </c>
      <c r="R101" t="str">
        <f>IF(Table1353233[[#This Row],[If Optimal solution is not found]],"",Table1353233[[#This Row],[LB_init]])</f>
        <v/>
      </c>
      <c r="S101" t="str">
        <f>IF(Table1353233[[#This Row],[If Optimal solution is not found]],"",0)</f>
        <v/>
      </c>
      <c r="T101" t="str">
        <f>IF(Table1353233[[#This Row],[If Optimal solution is not found]],"",Table1353233[[#This Row],[Total time (BPP+Pm+SPm)]])</f>
        <v/>
      </c>
    </row>
    <row r="102" spans="1:20" x14ac:dyDescent="0.35">
      <c r="A102" s="71">
        <v>101</v>
      </c>
      <c r="B102" s="24" t="s">
        <v>10</v>
      </c>
      <c r="C102" s="1">
        <v>50</v>
      </c>
      <c r="D102" s="1">
        <v>5</v>
      </c>
      <c r="E102" s="1">
        <v>10</v>
      </c>
      <c r="F102" s="14">
        <v>2</v>
      </c>
      <c r="G102" s="4">
        <v>197</v>
      </c>
      <c r="H102" s="1">
        <v>190</v>
      </c>
      <c r="I102" s="1">
        <v>1799.7948632575501</v>
      </c>
      <c r="J102" s="1">
        <f>1800-Table1353233[[#This Row],[Remaining time]]</f>
        <v>0.20513674244989488</v>
      </c>
      <c r="K102" s="1">
        <f>(Table1353233[[#This Row],[UB_init]]-Table1353233[[#This Row],[LB_init]])/Table1353233[[#This Row],[UB_init]]</f>
        <v>3.553299492385787E-2</v>
      </c>
      <c r="L102" s="75">
        <f>IF(Table1353233[[#This Row],[UB_init]]=Table1353233[[#This Row],[LB_init]],0,1)</f>
        <v>1</v>
      </c>
      <c r="M102" s="26"/>
      <c r="Q102" t="str">
        <f>IF(Table1353233[[#This Row],[If Optimal solution is not found]]=1,"",Table1353233[[#This Row],[UB_init]])</f>
        <v/>
      </c>
      <c r="R102" t="str">
        <f>IF(Table1353233[[#This Row],[If Optimal solution is not found]],"",Table1353233[[#This Row],[LB_init]])</f>
        <v/>
      </c>
      <c r="S102" t="str">
        <f>IF(Table1353233[[#This Row],[If Optimal solution is not found]],"",0)</f>
        <v/>
      </c>
      <c r="T102" t="str">
        <f>IF(Table1353233[[#This Row],[If Optimal solution is not found]],"",Table1353233[[#This Row],[Total time (BPP+Pm+SPm)]])</f>
        <v/>
      </c>
    </row>
    <row r="103" spans="1:20" x14ac:dyDescent="0.35">
      <c r="A103" s="71">
        <v>102</v>
      </c>
      <c r="B103" s="24" t="s">
        <v>11</v>
      </c>
      <c r="C103" s="1">
        <v>50</v>
      </c>
      <c r="D103" s="1">
        <v>5</v>
      </c>
      <c r="E103" s="1">
        <v>10</v>
      </c>
      <c r="F103" s="14">
        <v>2</v>
      </c>
      <c r="G103" s="4">
        <v>231</v>
      </c>
      <c r="H103" s="1">
        <v>214</v>
      </c>
      <c r="I103" s="1">
        <v>1799.4307930693001</v>
      </c>
      <c r="J103" s="1">
        <f>1800-Table1353233[[#This Row],[Remaining time]]</f>
        <v>0.56920693069992012</v>
      </c>
      <c r="K103" s="1">
        <f>(Table1353233[[#This Row],[UB_init]]-Table1353233[[#This Row],[LB_init]])/Table1353233[[#This Row],[UB_init]]</f>
        <v>7.3593073593073599E-2</v>
      </c>
      <c r="L103" s="75">
        <f>IF(Table1353233[[#This Row],[UB_init]]=Table1353233[[#This Row],[LB_init]],0,1)</f>
        <v>1</v>
      </c>
      <c r="M103" s="26"/>
      <c r="Q103" t="str">
        <f>IF(Table1353233[[#This Row],[If Optimal solution is not found]]=1,"",Table1353233[[#This Row],[UB_init]])</f>
        <v/>
      </c>
      <c r="R103" t="str">
        <f>IF(Table1353233[[#This Row],[If Optimal solution is not found]],"",Table1353233[[#This Row],[LB_init]])</f>
        <v/>
      </c>
      <c r="S103" t="str">
        <f>IF(Table1353233[[#This Row],[If Optimal solution is not found]],"",0)</f>
        <v/>
      </c>
      <c r="T103" t="str">
        <f>IF(Table1353233[[#This Row],[If Optimal solution is not found]],"",Table1353233[[#This Row],[Total time (BPP+Pm+SPm)]])</f>
        <v/>
      </c>
    </row>
    <row r="104" spans="1:20" x14ac:dyDescent="0.35">
      <c r="A104" s="71">
        <v>103</v>
      </c>
      <c r="B104" s="24" t="s">
        <v>12</v>
      </c>
      <c r="C104" s="1">
        <v>50</v>
      </c>
      <c r="D104" s="1">
        <v>5</v>
      </c>
      <c r="E104" s="1">
        <v>10</v>
      </c>
      <c r="F104" s="14">
        <v>2</v>
      </c>
      <c r="G104" s="4">
        <v>236</v>
      </c>
      <c r="H104" s="1">
        <v>223</v>
      </c>
      <c r="I104" s="1">
        <v>1799.7791935074999</v>
      </c>
      <c r="J104" s="1">
        <f>1800-Table1353233[[#This Row],[Remaining time]]</f>
        <v>0.2208064925000599</v>
      </c>
      <c r="K104" s="1">
        <f>(Table1353233[[#This Row],[UB_init]]-Table1353233[[#This Row],[LB_init]])/Table1353233[[#This Row],[UB_init]]</f>
        <v>5.5084745762711863E-2</v>
      </c>
      <c r="L104" s="75">
        <f>IF(Table1353233[[#This Row],[UB_init]]=Table1353233[[#This Row],[LB_init]],0,1)</f>
        <v>1</v>
      </c>
      <c r="M104" s="26"/>
      <c r="Q104" t="str">
        <f>IF(Table1353233[[#This Row],[If Optimal solution is not found]]=1,"",Table1353233[[#This Row],[UB_init]])</f>
        <v/>
      </c>
      <c r="R104" t="str">
        <f>IF(Table1353233[[#This Row],[If Optimal solution is not found]],"",Table1353233[[#This Row],[LB_init]])</f>
        <v/>
      </c>
      <c r="S104" t="str">
        <f>IF(Table1353233[[#This Row],[If Optimal solution is not found]],"",0)</f>
        <v/>
      </c>
      <c r="T104" t="str">
        <f>IF(Table1353233[[#This Row],[If Optimal solution is not found]],"",Table1353233[[#This Row],[Total time (BPP+Pm+SPm)]])</f>
        <v/>
      </c>
    </row>
    <row r="105" spans="1:20" x14ac:dyDescent="0.35">
      <c r="A105" s="71">
        <v>104</v>
      </c>
      <c r="B105" s="24" t="s">
        <v>13</v>
      </c>
      <c r="C105" s="1">
        <v>50</v>
      </c>
      <c r="D105" s="1">
        <v>5</v>
      </c>
      <c r="E105" s="1">
        <v>10</v>
      </c>
      <c r="F105" s="14">
        <v>2</v>
      </c>
      <c r="G105" s="4">
        <v>204</v>
      </c>
      <c r="H105" s="1">
        <v>191</v>
      </c>
      <c r="I105" s="1">
        <v>1799.79789234697</v>
      </c>
      <c r="J105" s="1">
        <f>1800-Table1353233[[#This Row],[Remaining time]]</f>
        <v>0.20210765302999789</v>
      </c>
      <c r="K105" s="1">
        <f>(Table1353233[[#This Row],[UB_init]]-Table1353233[[#This Row],[LB_init]])/Table1353233[[#This Row],[UB_init]]</f>
        <v>6.3725490196078427E-2</v>
      </c>
      <c r="L105" s="75">
        <f>IF(Table1353233[[#This Row],[UB_init]]=Table1353233[[#This Row],[LB_init]],0,1)</f>
        <v>1</v>
      </c>
      <c r="M105" s="26"/>
      <c r="Q105" t="str">
        <f>IF(Table1353233[[#This Row],[If Optimal solution is not found]]=1,"",Table1353233[[#This Row],[UB_init]])</f>
        <v/>
      </c>
      <c r="R105" t="str">
        <f>IF(Table1353233[[#This Row],[If Optimal solution is not found]],"",Table1353233[[#This Row],[LB_init]])</f>
        <v/>
      </c>
      <c r="S105" t="str">
        <f>IF(Table1353233[[#This Row],[If Optimal solution is not found]],"",0)</f>
        <v/>
      </c>
      <c r="T105" t="str">
        <f>IF(Table1353233[[#This Row],[If Optimal solution is not found]],"",Table1353233[[#This Row],[Total time (BPP+Pm+SPm)]])</f>
        <v/>
      </c>
    </row>
    <row r="106" spans="1:20" x14ac:dyDescent="0.35">
      <c r="A106" s="71">
        <v>105</v>
      </c>
      <c r="B106" s="24" t="s">
        <v>14</v>
      </c>
      <c r="C106" s="1">
        <v>50</v>
      </c>
      <c r="D106" s="1">
        <v>5</v>
      </c>
      <c r="E106" s="1">
        <v>10</v>
      </c>
      <c r="F106" s="14">
        <v>2</v>
      </c>
      <c r="G106" s="4">
        <v>224</v>
      </c>
      <c r="H106" s="1">
        <v>196</v>
      </c>
      <c r="I106" s="1">
        <v>1799.7702052798099</v>
      </c>
      <c r="J106" s="1">
        <f>1800-Table1353233[[#This Row],[Remaining time]]</f>
        <v>0.22979472019005698</v>
      </c>
      <c r="K106" s="1">
        <f>(Table1353233[[#This Row],[UB_init]]-Table1353233[[#This Row],[LB_init]])/Table1353233[[#This Row],[UB_init]]</f>
        <v>0.125</v>
      </c>
      <c r="L106" s="75">
        <f>IF(Table1353233[[#This Row],[UB_init]]=Table1353233[[#This Row],[LB_init]],0,1)</f>
        <v>1</v>
      </c>
      <c r="M106" s="26"/>
      <c r="Q106" t="str">
        <f>IF(Table1353233[[#This Row],[If Optimal solution is not found]]=1,"",Table1353233[[#This Row],[UB_init]])</f>
        <v/>
      </c>
      <c r="R106" t="str">
        <f>IF(Table1353233[[#This Row],[If Optimal solution is not found]],"",Table1353233[[#This Row],[LB_init]])</f>
        <v/>
      </c>
      <c r="S106" t="str">
        <f>IF(Table1353233[[#This Row],[If Optimal solution is not found]],"",0)</f>
        <v/>
      </c>
      <c r="T106" t="str">
        <f>IF(Table1353233[[#This Row],[If Optimal solution is not found]],"",Table1353233[[#This Row],[Total time (BPP+Pm+SPm)]])</f>
        <v/>
      </c>
    </row>
    <row r="107" spans="1:20" x14ac:dyDescent="0.35">
      <c r="A107" s="71">
        <v>106</v>
      </c>
      <c r="B107" s="24" t="s">
        <v>15</v>
      </c>
      <c r="C107" s="1">
        <v>50</v>
      </c>
      <c r="D107" s="1">
        <v>5</v>
      </c>
      <c r="E107" s="1">
        <v>10</v>
      </c>
      <c r="F107" s="14">
        <v>2</v>
      </c>
      <c r="G107" s="4">
        <v>239</v>
      </c>
      <c r="H107" s="1">
        <v>217</v>
      </c>
      <c r="I107" s="1">
        <v>1799.70133004523</v>
      </c>
      <c r="J107" s="1">
        <f>1800-Table1353233[[#This Row],[Remaining time]]</f>
        <v>0.29866995477004821</v>
      </c>
      <c r="K107" s="1">
        <f>(Table1353233[[#This Row],[UB_init]]-Table1353233[[#This Row],[LB_init]])/Table1353233[[#This Row],[UB_init]]</f>
        <v>9.2050209205020925E-2</v>
      </c>
      <c r="L107" s="75">
        <f>IF(Table1353233[[#This Row],[UB_init]]=Table1353233[[#This Row],[LB_init]],0,1)</f>
        <v>1</v>
      </c>
      <c r="M107" s="26"/>
      <c r="Q107" t="str">
        <f>IF(Table1353233[[#This Row],[If Optimal solution is not found]]=1,"",Table1353233[[#This Row],[UB_init]])</f>
        <v/>
      </c>
      <c r="R107" t="str">
        <f>IF(Table1353233[[#This Row],[If Optimal solution is not found]],"",Table1353233[[#This Row],[LB_init]])</f>
        <v/>
      </c>
      <c r="S107" t="str">
        <f>IF(Table1353233[[#This Row],[If Optimal solution is not found]],"",0)</f>
        <v/>
      </c>
      <c r="T107" t="str">
        <f>IF(Table1353233[[#This Row],[If Optimal solution is not found]],"",Table1353233[[#This Row],[Total time (BPP+Pm+SPm)]])</f>
        <v/>
      </c>
    </row>
    <row r="108" spans="1:20" x14ac:dyDescent="0.35">
      <c r="A108" s="71">
        <v>107</v>
      </c>
      <c r="B108" s="24" t="s">
        <v>16</v>
      </c>
      <c r="C108" s="1">
        <v>50</v>
      </c>
      <c r="D108" s="1">
        <v>5</v>
      </c>
      <c r="E108" s="1">
        <v>10</v>
      </c>
      <c r="F108" s="14">
        <v>2</v>
      </c>
      <c r="G108" s="4">
        <v>230</v>
      </c>
      <c r="H108" s="1">
        <v>216</v>
      </c>
      <c r="I108" s="1">
        <v>1799.61776816099</v>
      </c>
      <c r="J108" s="1">
        <f>1800-Table1353233[[#This Row],[Remaining time]]</f>
        <v>0.38223183901004631</v>
      </c>
      <c r="K108" s="1">
        <f>(Table1353233[[#This Row],[UB_init]]-Table1353233[[#This Row],[LB_init]])/Table1353233[[#This Row],[UB_init]]</f>
        <v>6.0869565217391307E-2</v>
      </c>
      <c r="L108" s="75">
        <f>IF(Table1353233[[#This Row],[UB_init]]=Table1353233[[#This Row],[LB_init]],0,1)</f>
        <v>1</v>
      </c>
      <c r="M108" s="26"/>
      <c r="Q108" t="str">
        <f>IF(Table1353233[[#This Row],[If Optimal solution is not found]]=1,"",Table1353233[[#This Row],[UB_init]])</f>
        <v/>
      </c>
      <c r="R108" t="str">
        <f>IF(Table1353233[[#This Row],[If Optimal solution is not found]],"",Table1353233[[#This Row],[LB_init]])</f>
        <v/>
      </c>
      <c r="S108" t="str">
        <f>IF(Table1353233[[#This Row],[If Optimal solution is not found]],"",0)</f>
        <v/>
      </c>
      <c r="T108" t="str">
        <f>IF(Table1353233[[#This Row],[If Optimal solution is not found]],"",Table1353233[[#This Row],[Total time (BPP+Pm+SPm)]])</f>
        <v/>
      </c>
    </row>
    <row r="109" spans="1:20" x14ac:dyDescent="0.35">
      <c r="A109" s="71">
        <v>108</v>
      </c>
      <c r="B109" s="24" t="s">
        <v>17</v>
      </c>
      <c r="C109" s="1">
        <v>50</v>
      </c>
      <c r="D109" s="1">
        <v>5</v>
      </c>
      <c r="E109" s="1">
        <v>10</v>
      </c>
      <c r="F109" s="14">
        <v>2</v>
      </c>
      <c r="G109" s="4">
        <v>211</v>
      </c>
      <c r="H109" s="1">
        <v>207</v>
      </c>
      <c r="I109" s="1">
        <v>1799.3218664098499</v>
      </c>
      <c r="J109" s="1">
        <f>1800-Table1353233[[#This Row],[Remaining time]]</f>
        <v>0.67813359015008245</v>
      </c>
      <c r="K109" s="1">
        <f>(Table1353233[[#This Row],[UB_init]]-Table1353233[[#This Row],[LB_init]])/Table1353233[[#This Row],[UB_init]]</f>
        <v>1.8957345971563982E-2</v>
      </c>
      <c r="L109" s="75">
        <f>IF(Table1353233[[#This Row],[UB_init]]=Table1353233[[#This Row],[LB_init]],0,1)</f>
        <v>1</v>
      </c>
      <c r="M109" s="26"/>
      <c r="Q109" t="str">
        <f>IF(Table1353233[[#This Row],[If Optimal solution is not found]]=1,"",Table1353233[[#This Row],[UB_init]])</f>
        <v/>
      </c>
      <c r="R109" t="str">
        <f>IF(Table1353233[[#This Row],[If Optimal solution is not found]],"",Table1353233[[#This Row],[LB_init]])</f>
        <v/>
      </c>
      <c r="S109" t="str">
        <f>IF(Table1353233[[#This Row],[If Optimal solution is not found]],"",0)</f>
        <v/>
      </c>
      <c r="T109" t="str">
        <f>IF(Table1353233[[#This Row],[If Optimal solution is not found]],"",Table1353233[[#This Row],[Total time (BPP+Pm+SPm)]])</f>
        <v/>
      </c>
    </row>
    <row r="110" spans="1:20" x14ac:dyDescent="0.35">
      <c r="A110" s="71">
        <v>109</v>
      </c>
      <c r="B110" s="24" t="s">
        <v>18</v>
      </c>
      <c r="C110" s="1">
        <v>50</v>
      </c>
      <c r="D110" s="1">
        <v>5</v>
      </c>
      <c r="E110" s="1">
        <v>10</v>
      </c>
      <c r="F110" s="14">
        <v>2</v>
      </c>
      <c r="G110" s="4">
        <v>263</v>
      </c>
      <c r="H110" s="1">
        <v>249</v>
      </c>
      <c r="I110" s="1">
        <v>1799.7684186566601</v>
      </c>
      <c r="J110" s="1">
        <f>1800-Table1353233[[#This Row],[Remaining time]]</f>
        <v>0.23158134333993985</v>
      </c>
      <c r="K110" s="1">
        <f>(Table1353233[[#This Row],[UB_init]]-Table1353233[[#This Row],[LB_init]])/Table1353233[[#This Row],[UB_init]]</f>
        <v>5.3231939163498096E-2</v>
      </c>
      <c r="L110" s="75">
        <f>IF(Table1353233[[#This Row],[UB_init]]=Table1353233[[#This Row],[LB_init]],0,1)</f>
        <v>1</v>
      </c>
      <c r="M110" s="26"/>
      <c r="Q110" t="str">
        <f>IF(Table1353233[[#This Row],[If Optimal solution is not found]]=1,"",Table1353233[[#This Row],[UB_init]])</f>
        <v/>
      </c>
      <c r="R110" t="str">
        <f>IF(Table1353233[[#This Row],[If Optimal solution is not found]],"",Table1353233[[#This Row],[LB_init]])</f>
        <v/>
      </c>
      <c r="S110" t="str">
        <f>IF(Table1353233[[#This Row],[If Optimal solution is not found]],"",0)</f>
        <v/>
      </c>
      <c r="T110" t="str">
        <f>IF(Table1353233[[#This Row],[If Optimal solution is not found]],"",Table1353233[[#This Row],[Total time (BPP+Pm+SPm)]])</f>
        <v/>
      </c>
    </row>
    <row r="111" spans="1:20" x14ac:dyDescent="0.35">
      <c r="A111" s="71">
        <v>110</v>
      </c>
      <c r="B111" s="24" t="s">
        <v>19</v>
      </c>
      <c r="C111" s="1">
        <v>50</v>
      </c>
      <c r="D111" s="1">
        <v>5</v>
      </c>
      <c r="E111" s="1">
        <v>10</v>
      </c>
      <c r="F111" s="14">
        <v>2</v>
      </c>
      <c r="G111" s="4">
        <v>245</v>
      </c>
      <c r="H111" s="1">
        <v>235</v>
      </c>
      <c r="I111" s="1">
        <v>1799.75679828226</v>
      </c>
      <c r="J111" s="1">
        <f>1800-Table1353233[[#This Row],[Remaining time]]</f>
        <v>0.24320171774002119</v>
      </c>
      <c r="K111" s="1">
        <f>(Table1353233[[#This Row],[UB_init]]-Table1353233[[#This Row],[LB_init]])/Table1353233[[#This Row],[UB_init]]</f>
        <v>4.0816326530612242E-2</v>
      </c>
      <c r="L111" s="75">
        <f>IF(Table1353233[[#This Row],[UB_init]]=Table1353233[[#This Row],[LB_init]],0,1)</f>
        <v>1</v>
      </c>
      <c r="M111" s="26"/>
      <c r="Q111" t="str">
        <f>IF(Table1353233[[#This Row],[If Optimal solution is not found]]=1,"",Table1353233[[#This Row],[UB_init]])</f>
        <v/>
      </c>
      <c r="R111" t="str">
        <f>IF(Table1353233[[#This Row],[If Optimal solution is not found]],"",Table1353233[[#This Row],[LB_init]])</f>
        <v/>
      </c>
      <c r="S111" t="str">
        <f>IF(Table1353233[[#This Row],[If Optimal solution is not found]],"",0)</f>
        <v/>
      </c>
      <c r="T111" t="str">
        <f>IF(Table1353233[[#This Row],[If Optimal solution is not found]],"",Table1353233[[#This Row],[Total time (BPP+Pm+SPm)]])</f>
        <v/>
      </c>
    </row>
    <row r="112" spans="1:20" x14ac:dyDescent="0.35">
      <c r="A112" s="71">
        <v>111</v>
      </c>
      <c r="B112" s="24" t="s">
        <v>20</v>
      </c>
      <c r="C112" s="1">
        <v>50</v>
      </c>
      <c r="D112" s="1">
        <v>5</v>
      </c>
      <c r="E112" s="1">
        <v>10</v>
      </c>
      <c r="F112" s="14">
        <v>4</v>
      </c>
      <c r="G112" s="4">
        <v>310</v>
      </c>
      <c r="H112" s="1">
        <v>310</v>
      </c>
      <c r="I112" s="1">
        <v>1796.90488979779</v>
      </c>
      <c r="J112" s="1">
        <f>1800-Table1353233[[#This Row],[Remaining time]]</f>
        <v>3.0951102022099803</v>
      </c>
      <c r="K112" s="1">
        <f>(Table1353233[[#This Row],[UB_init]]-Table1353233[[#This Row],[LB_init]])/Table1353233[[#This Row],[UB_init]]</f>
        <v>0</v>
      </c>
      <c r="L112" s="75">
        <f>IF(Table1353233[[#This Row],[UB_init]]=Table1353233[[#This Row],[LB_init]],0,1)</f>
        <v>0</v>
      </c>
      <c r="M112" s="26"/>
      <c r="Q112">
        <f>IF(Table1353233[[#This Row],[If Optimal solution is not found]]=1,"",Table1353233[[#This Row],[UB_init]])</f>
        <v>310</v>
      </c>
      <c r="R112">
        <f>IF(Table1353233[[#This Row],[If Optimal solution is not found]],"",Table1353233[[#This Row],[LB_init]])</f>
        <v>310</v>
      </c>
      <c r="S112">
        <f>IF(Table1353233[[#This Row],[If Optimal solution is not found]],"",0)</f>
        <v>0</v>
      </c>
      <c r="T112">
        <f>IF(Table1353233[[#This Row],[If Optimal solution is not found]],"",Table1353233[[#This Row],[Total time (BPP+Pm+SPm)]])</f>
        <v>3.0951102022099803</v>
      </c>
    </row>
    <row r="113" spans="1:20" x14ac:dyDescent="0.35">
      <c r="A113" s="71">
        <v>112</v>
      </c>
      <c r="B113" s="24" t="s">
        <v>21</v>
      </c>
      <c r="C113" s="1">
        <v>50</v>
      </c>
      <c r="D113" s="1">
        <v>5</v>
      </c>
      <c r="E113" s="1">
        <v>10</v>
      </c>
      <c r="F113" s="14">
        <v>4</v>
      </c>
      <c r="G113" s="4">
        <v>454</v>
      </c>
      <c r="H113" s="1">
        <v>454</v>
      </c>
      <c r="I113" s="1">
        <v>1754.1648597288799</v>
      </c>
      <c r="J113" s="1">
        <f>1800-Table1353233[[#This Row],[Remaining time]]</f>
        <v>45.835140271120054</v>
      </c>
      <c r="K113" s="1">
        <f>(Table1353233[[#This Row],[UB_init]]-Table1353233[[#This Row],[LB_init]])/Table1353233[[#This Row],[UB_init]]</f>
        <v>0</v>
      </c>
      <c r="L113" s="75">
        <f>IF(Table1353233[[#This Row],[UB_init]]=Table1353233[[#This Row],[LB_init]],0,1)</f>
        <v>0</v>
      </c>
      <c r="M113" s="26"/>
      <c r="Q113">
        <f>IF(Table1353233[[#This Row],[If Optimal solution is not found]]=1,"",Table1353233[[#This Row],[UB_init]])</f>
        <v>454</v>
      </c>
      <c r="R113">
        <f>IF(Table1353233[[#This Row],[If Optimal solution is not found]],"",Table1353233[[#This Row],[LB_init]])</f>
        <v>454</v>
      </c>
      <c r="S113">
        <f>IF(Table1353233[[#This Row],[If Optimal solution is not found]],"",0)</f>
        <v>0</v>
      </c>
      <c r="T113">
        <f>IF(Table1353233[[#This Row],[If Optimal solution is not found]],"",Table1353233[[#This Row],[Total time (BPP+Pm+SPm)]])</f>
        <v>45.835140271120054</v>
      </c>
    </row>
    <row r="114" spans="1:20" x14ac:dyDescent="0.35">
      <c r="A114" s="71">
        <v>113</v>
      </c>
      <c r="B114" s="24" t="s">
        <v>22</v>
      </c>
      <c r="C114" s="1">
        <v>50</v>
      </c>
      <c r="D114" s="1">
        <v>5</v>
      </c>
      <c r="E114" s="1">
        <v>10</v>
      </c>
      <c r="F114" s="14">
        <v>4</v>
      </c>
      <c r="G114" s="4">
        <v>391</v>
      </c>
      <c r="H114" s="1">
        <v>391</v>
      </c>
      <c r="I114" s="1">
        <v>1798.3989828322001</v>
      </c>
      <c r="J114" s="1">
        <f>1800-Table1353233[[#This Row],[Remaining time]]</f>
        <v>1.6010171677999097</v>
      </c>
      <c r="K114" s="1">
        <f>(Table1353233[[#This Row],[UB_init]]-Table1353233[[#This Row],[LB_init]])/Table1353233[[#This Row],[UB_init]]</f>
        <v>0</v>
      </c>
      <c r="L114" s="75">
        <f>IF(Table1353233[[#This Row],[UB_init]]=Table1353233[[#This Row],[LB_init]],0,1)</f>
        <v>0</v>
      </c>
      <c r="M114" s="26"/>
      <c r="Q114">
        <f>IF(Table1353233[[#This Row],[If Optimal solution is not found]]=1,"",Table1353233[[#This Row],[UB_init]])</f>
        <v>391</v>
      </c>
      <c r="R114">
        <f>IF(Table1353233[[#This Row],[If Optimal solution is not found]],"",Table1353233[[#This Row],[LB_init]])</f>
        <v>391</v>
      </c>
      <c r="S114">
        <f>IF(Table1353233[[#This Row],[If Optimal solution is not found]],"",0)</f>
        <v>0</v>
      </c>
      <c r="T114">
        <f>IF(Table1353233[[#This Row],[If Optimal solution is not found]],"",Table1353233[[#This Row],[Total time (BPP+Pm+SPm)]])</f>
        <v>1.6010171677999097</v>
      </c>
    </row>
    <row r="115" spans="1:20" x14ac:dyDescent="0.35">
      <c r="A115" s="71">
        <v>114</v>
      </c>
      <c r="B115" s="24" t="s">
        <v>23</v>
      </c>
      <c r="C115" s="1">
        <v>50</v>
      </c>
      <c r="D115" s="1">
        <v>5</v>
      </c>
      <c r="E115" s="1">
        <v>10</v>
      </c>
      <c r="F115" s="14">
        <v>4</v>
      </c>
      <c r="G115" s="4">
        <v>323</v>
      </c>
      <c r="H115" s="1">
        <v>323</v>
      </c>
      <c r="I115" s="1">
        <v>1798.9958405625</v>
      </c>
      <c r="J115" s="1">
        <f>1800-Table1353233[[#This Row],[Remaining time]]</f>
        <v>1.0041594374999931</v>
      </c>
      <c r="K115" s="1">
        <f>(Table1353233[[#This Row],[UB_init]]-Table1353233[[#This Row],[LB_init]])/Table1353233[[#This Row],[UB_init]]</f>
        <v>0</v>
      </c>
      <c r="L115" s="75">
        <f>IF(Table1353233[[#This Row],[UB_init]]=Table1353233[[#This Row],[LB_init]],0,1)</f>
        <v>0</v>
      </c>
      <c r="M115" s="26"/>
      <c r="Q115">
        <f>IF(Table1353233[[#This Row],[If Optimal solution is not found]]=1,"",Table1353233[[#This Row],[UB_init]])</f>
        <v>323</v>
      </c>
      <c r="R115">
        <f>IF(Table1353233[[#This Row],[If Optimal solution is not found]],"",Table1353233[[#This Row],[LB_init]])</f>
        <v>323</v>
      </c>
      <c r="S115">
        <f>IF(Table1353233[[#This Row],[If Optimal solution is not found]],"",0)</f>
        <v>0</v>
      </c>
      <c r="T115">
        <f>IF(Table1353233[[#This Row],[If Optimal solution is not found]],"",Table1353233[[#This Row],[Total time (BPP+Pm+SPm)]])</f>
        <v>1.0041594374999931</v>
      </c>
    </row>
    <row r="116" spans="1:20" x14ac:dyDescent="0.35">
      <c r="A116" s="71">
        <v>115</v>
      </c>
      <c r="B116" s="24" t="s">
        <v>24</v>
      </c>
      <c r="C116" s="1">
        <v>50</v>
      </c>
      <c r="D116" s="1">
        <v>5</v>
      </c>
      <c r="E116" s="1">
        <v>10</v>
      </c>
      <c r="F116" s="14">
        <v>4</v>
      </c>
      <c r="G116" s="4">
        <v>400</v>
      </c>
      <c r="H116" s="1">
        <v>400</v>
      </c>
      <c r="I116" s="1">
        <v>1799.23232590779</v>
      </c>
      <c r="J116" s="1">
        <f>1800-Table1353233[[#This Row],[Remaining time]]</f>
        <v>0.76767409220997251</v>
      </c>
      <c r="K116" s="1">
        <f>(Table1353233[[#This Row],[UB_init]]-Table1353233[[#This Row],[LB_init]])/Table1353233[[#This Row],[UB_init]]</f>
        <v>0</v>
      </c>
      <c r="L116" s="75">
        <f>IF(Table1353233[[#This Row],[UB_init]]=Table1353233[[#This Row],[LB_init]],0,1)</f>
        <v>0</v>
      </c>
      <c r="M116" s="26"/>
      <c r="Q116">
        <f>IF(Table1353233[[#This Row],[If Optimal solution is not found]]=1,"",Table1353233[[#This Row],[UB_init]])</f>
        <v>400</v>
      </c>
      <c r="R116">
        <f>IF(Table1353233[[#This Row],[If Optimal solution is not found]],"",Table1353233[[#This Row],[LB_init]])</f>
        <v>400</v>
      </c>
      <c r="S116">
        <f>IF(Table1353233[[#This Row],[If Optimal solution is not found]],"",0)</f>
        <v>0</v>
      </c>
      <c r="T116">
        <f>IF(Table1353233[[#This Row],[If Optimal solution is not found]],"",Table1353233[[#This Row],[Total time (BPP+Pm+SPm)]])</f>
        <v>0.76767409220997251</v>
      </c>
    </row>
    <row r="117" spans="1:20" x14ac:dyDescent="0.35">
      <c r="A117" s="71">
        <v>116</v>
      </c>
      <c r="B117" s="24" t="s">
        <v>25</v>
      </c>
      <c r="C117" s="1">
        <v>50</v>
      </c>
      <c r="D117" s="1">
        <v>5</v>
      </c>
      <c r="E117" s="1">
        <v>10</v>
      </c>
      <c r="F117" s="14">
        <v>4</v>
      </c>
      <c r="G117" s="4">
        <v>313</v>
      </c>
      <c r="H117" s="1">
        <v>313</v>
      </c>
      <c r="I117" s="1">
        <v>1799.0100922919801</v>
      </c>
      <c r="J117" s="1">
        <f>1800-Table1353233[[#This Row],[Remaining time]]</f>
        <v>0.98990770801992767</v>
      </c>
      <c r="K117" s="1">
        <f>(Table1353233[[#This Row],[UB_init]]-Table1353233[[#This Row],[LB_init]])/Table1353233[[#This Row],[UB_init]]</f>
        <v>0</v>
      </c>
      <c r="L117" s="75">
        <f>IF(Table1353233[[#This Row],[UB_init]]=Table1353233[[#This Row],[LB_init]],0,1)</f>
        <v>0</v>
      </c>
      <c r="M117" s="26"/>
      <c r="Q117">
        <f>IF(Table1353233[[#This Row],[If Optimal solution is not found]]=1,"",Table1353233[[#This Row],[UB_init]])</f>
        <v>313</v>
      </c>
      <c r="R117">
        <f>IF(Table1353233[[#This Row],[If Optimal solution is not found]],"",Table1353233[[#This Row],[LB_init]])</f>
        <v>313</v>
      </c>
      <c r="S117">
        <f>IF(Table1353233[[#This Row],[If Optimal solution is not found]],"",0)</f>
        <v>0</v>
      </c>
      <c r="T117">
        <f>IF(Table1353233[[#This Row],[If Optimal solution is not found]],"",Table1353233[[#This Row],[Total time (BPP+Pm+SPm)]])</f>
        <v>0.98990770801992767</v>
      </c>
    </row>
    <row r="118" spans="1:20" x14ac:dyDescent="0.35">
      <c r="A118" s="71">
        <v>117</v>
      </c>
      <c r="B118" s="24" t="s">
        <v>26</v>
      </c>
      <c r="C118" s="1">
        <v>50</v>
      </c>
      <c r="D118" s="1">
        <v>5</v>
      </c>
      <c r="E118" s="1">
        <v>10</v>
      </c>
      <c r="F118" s="14">
        <v>4</v>
      </c>
      <c r="G118" s="4">
        <v>384</v>
      </c>
      <c r="H118" s="1">
        <v>384</v>
      </c>
      <c r="I118" s="1">
        <v>1793.1992723569199</v>
      </c>
      <c r="J118" s="1">
        <f>1800-Table1353233[[#This Row],[Remaining time]]</f>
        <v>6.8007276430801085</v>
      </c>
      <c r="K118" s="1">
        <f>(Table1353233[[#This Row],[UB_init]]-Table1353233[[#This Row],[LB_init]])/Table1353233[[#This Row],[UB_init]]</f>
        <v>0</v>
      </c>
      <c r="L118" s="75">
        <f>IF(Table1353233[[#This Row],[UB_init]]=Table1353233[[#This Row],[LB_init]],0,1)</f>
        <v>0</v>
      </c>
      <c r="M118" s="26"/>
      <c r="Q118">
        <f>IF(Table1353233[[#This Row],[If Optimal solution is not found]]=1,"",Table1353233[[#This Row],[UB_init]])</f>
        <v>384</v>
      </c>
      <c r="R118">
        <f>IF(Table1353233[[#This Row],[If Optimal solution is not found]],"",Table1353233[[#This Row],[LB_init]])</f>
        <v>384</v>
      </c>
      <c r="S118">
        <f>IF(Table1353233[[#This Row],[If Optimal solution is not found]],"",0)</f>
        <v>0</v>
      </c>
      <c r="T118">
        <f>IF(Table1353233[[#This Row],[If Optimal solution is not found]],"",Table1353233[[#This Row],[Total time (BPP+Pm+SPm)]])</f>
        <v>6.8007276430801085</v>
      </c>
    </row>
    <row r="119" spans="1:20" x14ac:dyDescent="0.35">
      <c r="A119" s="71">
        <v>118</v>
      </c>
      <c r="B119" s="24" t="s">
        <v>27</v>
      </c>
      <c r="C119" s="1">
        <v>50</v>
      </c>
      <c r="D119" s="1">
        <v>5</v>
      </c>
      <c r="E119" s="1">
        <v>10</v>
      </c>
      <c r="F119" s="14">
        <v>4</v>
      </c>
      <c r="G119" s="4">
        <v>351</v>
      </c>
      <c r="H119" s="1">
        <v>351</v>
      </c>
      <c r="I119" s="1">
        <v>1797.98630946502</v>
      </c>
      <c r="J119" s="1">
        <f>1800-Table1353233[[#This Row],[Remaining time]]</f>
        <v>2.0136905349800145</v>
      </c>
      <c r="K119" s="1">
        <f>(Table1353233[[#This Row],[UB_init]]-Table1353233[[#This Row],[LB_init]])/Table1353233[[#This Row],[UB_init]]</f>
        <v>0</v>
      </c>
      <c r="L119" s="75">
        <f>IF(Table1353233[[#This Row],[UB_init]]=Table1353233[[#This Row],[LB_init]],0,1)</f>
        <v>0</v>
      </c>
      <c r="M119" s="26"/>
      <c r="Q119">
        <f>IF(Table1353233[[#This Row],[If Optimal solution is not found]]=1,"",Table1353233[[#This Row],[UB_init]])</f>
        <v>351</v>
      </c>
      <c r="R119">
        <f>IF(Table1353233[[#This Row],[If Optimal solution is not found]],"",Table1353233[[#This Row],[LB_init]])</f>
        <v>351</v>
      </c>
      <c r="S119">
        <f>IF(Table1353233[[#This Row],[If Optimal solution is not found]],"",0)</f>
        <v>0</v>
      </c>
      <c r="T119">
        <f>IF(Table1353233[[#This Row],[If Optimal solution is not found]],"",Table1353233[[#This Row],[Total time (BPP+Pm+SPm)]])</f>
        <v>2.0136905349800145</v>
      </c>
    </row>
    <row r="120" spans="1:20" x14ac:dyDescent="0.35">
      <c r="A120" s="71">
        <v>119</v>
      </c>
      <c r="B120" s="24" t="s">
        <v>28</v>
      </c>
      <c r="C120" s="1">
        <v>50</v>
      </c>
      <c r="D120" s="1">
        <v>5</v>
      </c>
      <c r="E120" s="1">
        <v>10</v>
      </c>
      <c r="F120" s="14">
        <v>4</v>
      </c>
      <c r="G120" s="4">
        <v>345</v>
      </c>
      <c r="H120" s="1">
        <v>345</v>
      </c>
      <c r="I120" s="1">
        <v>1797.56103466637</v>
      </c>
      <c r="J120" s="1">
        <f>1800-Table1353233[[#This Row],[Remaining time]]</f>
        <v>2.4389653336299943</v>
      </c>
      <c r="K120" s="1">
        <f>(Table1353233[[#This Row],[UB_init]]-Table1353233[[#This Row],[LB_init]])/Table1353233[[#This Row],[UB_init]]</f>
        <v>0</v>
      </c>
      <c r="L120" s="75">
        <f>IF(Table1353233[[#This Row],[UB_init]]=Table1353233[[#This Row],[LB_init]],0,1)</f>
        <v>0</v>
      </c>
      <c r="M120" s="26"/>
      <c r="Q120">
        <f>IF(Table1353233[[#This Row],[If Optimal solution is not found]]=1,"",Table1353233[[#This Row],[UB_init]])</f>
        <v>345</v>
      </c>
      <c r="R120">
        <f>IF(Table1353233[[#This Row],[If Optimal solution is not found]],"",Table1353233[[#This Row],[LB_init]])</f>
        <v>345</v>
      </c>
      <c r="S120">
        <f>IF(Table1353233[[#This Row],[If Optimal solution is not found]],"",0)</f>
        <v>0</v>
      </c>
      <c r="T120">
        <f>IF(Table1353233[[#This Row],[If Optimal solution is not found]],"",Table1353233[[#This Row],[Total time (BPP+Pm+SPm)]])</f>
        <v>2.4389653336299943</v>
      </c>
    </row>
    <row r="121" spans="1:20" x14ac:dyDescent="0.35">
      <c r="A121" s="71">
        <v>120</v>
      </c>
      <c r="B121" s="24" t="s">
        <v>29</v>
      </c>
      <c r="C121" s="1">
        <v>50</v>
      </c>
      <c r="D121" s="1">
        <v>5</v>
      </c>
      <c r="E121" s="1">
        <v>10</v>
      </c>
      <c r="F121" s="14">
        <v>4</v>
      </c>
      <c r="G121" s="4">
        <v>391</v>
      </c>
      <c r="H121" s="1">
        <v>391</v>
      </c>
      <c r="I121" s="1">
        <v>1798.16037773527</v>
      </c>
      <c r="J121" s="1">
        <f>1800-Table1353233[[#This Row],[Remaining time]]</f>
        <v>1.8396222647299965</v>
      </c>
      <c r="K121" s="1">
        <f>(Table1353233[[#This Row],[UB_init]]-Table1353233[[#This Row],[LB_init]])/Table1353233[[#This Row],[UB_init]]</f>
        <v>0</v>
      </c>
      <c r="L121" s="75">
        <f>IF(Table1353233[[#This Row],[UB_init]]=Table1353233[[#This Row],[LB_init]],0,1)</f>
        <v>0</v>
      </c>
      <c r="M121" s="26"/>
      <c r="Q121">
        <f>IF(Table1353233[[#This Row],[If Optimal solution is not found]]=1,"",Table1353233[[#This Row],[UB_init]])</f>
        <v>391</v>
      </c>
      <c r="R121">
        <f>IF(Table1353233[[#This Row],[If Optimal solution is not found]],"",Table1353233[[#This Row],[LB_init]])</f>
        <v>391</v>
      </c>
      <c r="S121">
        <f>IF(Table1353233[[#This Row],[If Optimal solution is not found]],"",0)</f>
        <v>0</v>
      </c>
      <c r="T121">
        <f>IF(Table1353233[[#This Row],[If Optimal solution is not found]],"",Table1353233[[#This Row],[Total time (BPP+Pm+SPm)]])</f>
        <v>1.8396222647299965</v>
      </c>
    </row>
    <row r="122" spans="1:20" x14ac:dyDescent="0.35">
      <c r="A122" s="71">
        <v>121</v>
      </c>
      <c r="B122" s="24" t="s">
        <v>30</v>
      </c>
      <c r="C122" s="1">
        <v>50</v>
      </c>
      <c r="D122" s="1">
        <v>5</v>
      </c>
      <c r="E122" s="1">
        <v>20</v>
      </c>
      <c r="F122" s="14">
        <v>1</v>
      </c>
      <c r="G122" s="4">
        <v>303</v>
      </c>
      <c r="H122" s="1">
        <v>245</v>
      </c>
      <c r="I122" s="1">
        <v>1799.73469928652</v>
      </c>
      <c r="J122" s="1">
        <f>1800-Table1353233[[#This Row],[Remaining time]]</f>
        <v>0.26530071347997364</v>
      </c>
      <c r="K122" s="1">
        <f>(Table1353233[[#This Row],[UB_init]]-Table1353233[[#This Row],[LB_init]])/Table1353233[[#This Row],[UB_init]]</f>
        <v>0.19141914191419143</v>
      </c>
      <c r="L122" s="75">
        <f>IF(Table1353233[[#This Row],[UB_init]]=Table1353233[[#This Row],[LB_init]],0,1)</f>
        <v>1</v>
      </c>
      <c r="M122" s="26"/>
      <c r="Q122" t="str">
        <f>IF(Table1353233[[#This Row],[If Optimal solution is not found]]=1,"",Table1353233[[#This Row],[UB_init]])</f>
        <v/>
      </c>
      <c r="R122" t="str">
        <f>IF(Table1353233[[#This Row],[If Optimal solution is not found]],"",Table1353233[[#This Row],[LB_init]])</f>
        <v/>
      </c>
      <c r="S122" t="str">
        <f>IF(Table1353233[[#This Row],[If Optimal solution is not found]],"",0)</f>
        <v/>
      </c>
      <c r="T122" t="str">
        <f>IF(Table1353233[[#This Row],[If Optimal solution is not found]],"",Table1353233[[#This Row],[Total time (BPP+Pm+SPm)]])</f>
        <v/>
      </c>
    </row>
    <row r="123" spans="1:20" x14ac:dyDescent="0.35">
      <c r="A123" s="71">
        <v>122</v>
      </c>
      <c r="B123" s="24" t="s">
        <v>31</v>
      </c>
      <c r="C123" s="1">
        <v>50</v>
      </c>
      <c r="D123" s="1">
        <v>5</v>
      </c>
      <c r="E123" s="1">
        <v>20</v>
      </c>
      <c r="F123" s="14">
        <v>1</v>
      </c>
      <c r="G123" s="4">
        <v>414</v>
      </c>
      <c r="H123" s="1">
        <v>306</v>
      </c>
      <c r="I123" s="1">
        <v>1799.66550565324</v>
      </c>
      <c r="J123" s="1">
        <f>1800-Table1353233[[#This Row],[Remaining time]]</f>
        <v>0.33449434676003875</v>
      </c>
      <c r="K123" s="1">
        <f>(Table1353233[[#This Row],[UB_init]]-Table1353233[[#This Row],[LB_init]])/Table1353233[[#This Row],[UB_init]]</f>
        <v>0.2608695652173913</v>
      </c>
      <c r="L123" s="75">
        <f>IF(Table1353233[[#This Row],[UB_init]]=Table1353233[[#This Row],[LB_init]],0,1)</f>
        <v>1</v>
      </c>
      <c r="M123" s="26"/>
      <c r="Q123" t="str">
        <f>IF(Table1353233[[#This Row],[If Optimal solution is not found]]=1,"",Table1353233[[#This Row],[UB_init]])</f>
        <v/>
      </c>
      <c r="R123" t="str">
        <f>IF(Table1353233[[#This Row],[If Optimal solution is not found]],"",Table1353233[[#This Row],[LB_init]])</f>
        <v/>
      </c>
      <c r="S123" t="str">
        <f>IF(Table1353233[[#This Row],[If Optimal solution is not found]],"",0)</f>
        <v/>
      </c>
      <c r="T123" t="str">
        <f>IF(Table1353233[[#This Row],[If Optimal solution is not found]],"",Table1353233[[#This Row],[Total time (BPP+Pm+SPm)]])</f>
        <v/>
      </c>
    </row>
    <row r="124" spans="1:20" x14ac:dyDescent="0.35">
      <c r="A124" s="71">
        <v>123</v>
      </c>
      <c r="B124" s="24" t="s">
        <v>32</v>
      </c>
      <c r="C124" s="1">
        <v>50</v>
      </c>
      <c r="D124" s="1">
        <v>5</v>
      </c>
      <c r="E124" s="1">
        <v>20</v>
      </c>
      <c r="F124" s="14">
        <v>1</v>
      </c>
      <c r="G124" s="4">
        <v>377</v>
      </c>
      <c r="H124" s="1">
        <v>333</v>
      </c>
      <c r="I124" s="1">
        <v>1799.73421802744</v>
      </c>
      <c r="J124" s="1">
        <f>1800-Table1353233[[#This Row],[Remaining time]]</f>
        <v>0.26578197256003477</v>
      </c>
      <c r="K124" s="1">
        <f>(Table1353233[[#This Row],[UB_init]]-Table1353233[[#This Row],[LB_init]])/Table1353233[[#This Row],[UB_init]]</f>
        <v>0.11671087533156499</v>
      </c>
      <c r="L124" s="75">
        <f>IF(Table1353233[[#This Row],[UB_init]]=Table1353233[[#This Row],[LB_init]],0,1)</f>
        <v>1</v>
      </c>
      <c r="M124" s="26"/>
      <c r="Q124" t="str">
        <f>IF(Table1353233[[#This Row],[If Optimal solution is not found]]=1,"",Table1353233[[#This Row],[UB_init]])</f>
        <v/>
      </c>
      <c r="R124" t="str">
        <f>IF(Table1353233[[#This Row],[If Optimal solution is not found]],"",Table1353233[[#This Row],[LB_init]])</f>
        <v/>
      </c>
      <c r="S124" t="str">
        <f>IF(Table1353233[[#This Row],[If Optimal solution is not found]],"",0)</f>
        <v/>
      </c>
      <c r="T124" t="str">
        <f>IF(Table1353233[[#This Row],[If Optimal solution is not found]],"",Table1353233[[#This Row],[Total time (BPP+Pm+SPm)]])</f>
        <v/>
      </c>
    </row>
    <row r="125" spans="1:20" x14ac:dyDescent="0.35">
      <c r="A125" s="71">
        <v>124</v>
      </c>
      <c r="B125" s="24" t="s">
        <v>33</v>
      </c>
      <c r="C125" s="1">
        <v>50</v>
      </c>
      <c r="D125" s="1">
        <v>5</v>
      </c>
      <c r="E125" s="1">
        <v>20</v>
      </c>
      <c r="F125" s="14">
        <v>1</v>
      </c>
      <c r="G125" s="4">
        <v>351</v>
      </c>
      <c r="H125" s="1">
        <v>300</v>
      </c>
      <c r="I125" s="1">
        <v>1799.77201240509</v>
      </c>
      <c r="J125" s="1">
        <f>1800-Table1353233[[#This Row],[Remaining time]]</f>
        <v>0.22798759491001874</v>
      </c>
      <c r="K125" s="1">
        <f>(Table1353233[[#This Row],[UB_init]]-Table1353233[[#This Row],[LB_init]])/Table1353233[[#This Row],[UB_init]]</f>
        <v>0.14529914529914531</v>
      </c>
      <c r="L125" s="75">
        <f>IF(Table1353233[[#This Row],[UB_init]]=Table1353233[[#This Row],[LB_init]],0,1)</f>
        <v>1</v>
      </c>
      <c r="M125" s="26"/>
      <c r="Q125" t="str">
        <f>IF(Table1353233[[#This Row],[If Optimal solution is not found]]=1,"",Table1353233[[#This Row],[UB_init]])</f>
        <v/>
      </c>
      <c r="R125" t="str">
        <f>IF(Table1353233[[#This Row],[If Optimal solution is not found]],"",Table1353233[[#This Row],[LB_init]])</f>
        <v/>
      </c>
      <c r="S125" t="str">
        <f>IF(Table1353233[[#This Row],[If Optimal solution is not found]],"",0)</f>
        <v/>
      </c>
      <c r="T125" t="str">
        <f>IF(Table1353233[[#This Row],[If Optimal solution is not found]],"",Table1353233[[#This Row],[Total time (BPP+Pm+SPm)]])</f>
        <v/>
      </c>
    </row>
    <row r="126" spans="1:20" x14ac:dyDescent="0.35">
      <c r="A126" s="71">
        <v>125</v>
      </c>
      <c r="B126" s="24" t="s">
        <v>34</v>
      </c>
      <c r="C126" s="1">
        <v>50</v>
      </c>
      <c r="D126" s="1">
        <v>5</v>
      </c>
      <c r="E126" s="1">
        <v>20</v>
      </c>
      <c r="F126" s="14">
        <v>1</v>
      </c>
      <c r="G126" s="4">
        <v>325</v>
      </c>
      <c r="H126" s="1">
        <v>274</v>
      </c>
      <c r="I126" s="1">
        <v>1799.7752680871599</v>
      </c>
      <c r="J126" s="1">
        <f>1800-Table1353233[[#This Row],[Remaining time]]</f>
        <v>0.22473191284007044</v>
      </c>
      <c r="K126" s="1">
        <f>(Table1353233[[#This Row],[UB_init]]-Table1353233[[#This Row],[LB_init]])/Table1353233[[#This Row],[UB_init]]</f>
        <v>0.15692307692307692</v>
      </c>
      <c r="L126" s="75">
        <f>IF(Table1353233[[#This Row],[UB_init]]=Table1353233[[#This Row],[LB_init]],0,1)</f>
        <v>1</v>
      </c>
      <c r="M126" s="26"/>
      <c r="Q126" t="str">
        <f>IF(Table1353233[[#This Row],[If Optimal solution is not found]]=1,"",Table1353233[[#This Row],[UB_init]])</f>
        <v/>
      </c>
      <c r="R126" t="str">
        <f>IF(Table1353233[[#This Row],[If Optimal solution is not found]],"",Table1353233[[#This Row],[LB_init]])</f>
        <v/>
      </c>
      <c r="S126" t="str">
        <f>IF(Table1353233[[#This Row],[If Optimal solution is not found]],"",0)</f>
        <v/>
      </c>
      <c r="T126" t="str">
        <f>IF(Table1353233[[#This Row],[If Optimal solution is not found]],"",Table1353233[[#This Row],[Total time (BPP+Pm+SPm)]])</f>
        <v/>
      </c>
    </row>
    <row r="127" spans="1:20" x14ac:dyDescent="0.35">
      <c r="A127" s="71">
        <v>126</v>
      </c>
      <c r="B127" s="24" t="s">
        <v>35</v>
      </c>
      <c r="C127" s="1">
        <v>50</v>
      </c>
      <c r="D127" s="1">
        <v>5</v>
      </c>
      <c r="E127" s="1">
        <v>20</v>
      </c>
      <c r="F127" s="14">
        <v>1</v>
      </c>
      <c r="G127" s="4">
        <v>305</v>
      </c>
      <c r="H127" s="1">
        <v>247</v>
      </c>
      <c r="I127" s="1">
        <v>1799.6898735668501</v>
      </c>
      <c r="J127" s="1">
        <f>1800-Table1353233[[#This Row],[Remaining time]]</f>
        <v>0.31012643314988964</v>
      </c>
      <c r="K127" s="1">
        <f>(Table1353233[[#This Row],[UB_init]]-Table1353233[[#This Row],[LB_init]])/Table1353233[[#This Row],[UB_init]]</f>
        <v>0.1901639344262295</v>
      </c>
      <c r="L127" s="75">
        <f>IF(Table1353233[[#This Row],[UB_init]]=Table1353233[[#This Row],[LB_init]],0,1)</f>
        <v>1</v>
      </c>
      <c r="M127" s="26"/>
      <c r="Q127" t="str">
        <f>IF(Table1353233[[#This Row],[If Optimal solution is not found]]=1,"",Table1353233[[#This Row],[UB_init]])</f>
        <v/>
      </c>
      <c r="R127" t="str">
        <f>IF(Table1353233[[#This Row],[If Optimal solution is not found]],"",Table1353233[[#This Row],[LB_init]])</f>
        <v/>
      </c>
      <c r="S127" t="str">
        <f>IF(Table1353233[[#This Row],[If Optimal solution is not found]],"",0)</f>
        <v/>
      </c>
      <c r="T127" t="str">
        <f>IF(Table1353233[[#This Row],[If Optimal solution is not found]],"",Table1353233[[#This Row],[Total time (BPP+Pm+SPm)]])</f>
        <v/>
      </c>
    </row>
    <row r="128" spans="1:20" x14ac:dyDescent="0.35">
      <c r="A128" s="71">
        <v>127</v>
      </c>
      <c r="B128" s="24" t="s">
        <v>36</v>
      </c>
      <c r="C128" s="1">
        <v>50</v>
      </c>
      <c r="D128" s="1">
        <v>5</v>
      </c>
      <c r="E128" s="1">
        <v>20</v>
      </c>
      <c r="F128" s="14">
        <v>1</v>
      </c>
      <c r="G128" s="4">
        <v>463</v>
      </c>
      <c r="H128" s="1">
        <v>299</v>
      </c>
      <c r="I128" s="1">
        <v>1799.7377471960999</v>
      </c>
      <c r="J128" s="1">
        <f>1800-Table1353233[[#This Row],[Remaining time]]</f>
        <v>0.26225280390008265</v>
      </c>
      <c r="K128" s="1">
        <f>(Table1353233[[#This Row],[UB_init]]-Table1353233[[#This Row],[LB_init]])/Table1353233[[#This Row],[UB_init]]</f>
        <v>0.35421166306695462</v>
      </c>
      <c r="L128" s="75">
        <f>IF(Table1353233[[#This Row],[UB_init]]=Table1353233[[#This Row],[LB_init]],0,1)</f>
        <v>1</v>
      </c>
      <c r="M128" s="26"/>
      <c r="Q128" t="str">
        <f>IF(Table1353233[[#This Row],[If Optimal solution is not found]]=1,"",Table1353233[[#This Row],[UB_init]])</f>
        <v/>
      </c>
      <c r="R128" t="str">
        <f>IF(Table1353233[[#This Row],[If Optimal solution is not found]],"",Table1353233[[#This Row],[LB_init]])</f>
        <v/>
      </c>
      <c r="S128" t="str">
        <f>IF(Table1353233[[#This Row],[If Optimal solution is not found]],"",0)</f>
        <v/>
      </c>
      <c r="T128" t="str">
        <f>IF(Table1353233[[#This Row],[If Optimal solution is not found]],"",Table1353233[[#This Row],[Total time (BPP+Pm+SPm)]])</f>
        <v/>
      </c>
    </row>
    <row r="129" spans="1:20" x14ac:dyDescent="0.35">
      <c r="A129" s="71">
        <v>128</v>
      </c>
      <c r="B129" s="24" t="s">
        <v>37</v>
      </c>
      <c r="C129" s="1">
        <v>50</v>
      </c>
      <c r="D129" s="1">
        <v>5</v>
      </c>
      <c r="E129" s="1">
        <v>20</v>
      </c>
      <c r="F129" s="14">
        <v>1</v>
      </c>
      <c r="G129" s="4">
        <v>369</v>
      </c>
      <c r="H129" s="1">
        <v>296</v>
      </c>
      <c r="I129" s="1">
        <v>1799.77398140542</v>
      </c>
      <c r="J129" s="1">
        <f>1800-Table1353233[[#This Row],[Remaining time]]</f>
        <v>0.22601859457995488</v>
      </c>
      <c r="K129" s="1">
        <f>(Table1353233[[#This Row],[UB_init]]-Table1353233[[#This Row],[LB_init]])/Table1353233[[#This Row],[UB_init]]</f>
        <v>0.19783197831978319</v>
      </c>
      <c r="L129" s="75">
        <f>IF(Table1353233[[#This Row],[UB_init]]=Table1353233[[#This Row],[LB_init]],0,1)</f>
        <v>1</v>
      </c>
      <c r="M129" s="26"/>
      <c r="Q129" t="str">
        <f>IF(Table1353233[[#This Row],[If Optimal solution is not found]]=1,"",Table1353233[[#This Row],[UB_init]])</f>
        <v/>
      </c>
      <c r="R129" t="str">
        <f>IF(Table1353233[[#This Row],[If Optimal solution is not found]],"",Table1353233[[#This Row],[LB_init]])</f>
        <v/>
      </c>
      <c r="S129" t="str">
        <f>IF(Table1353233[[#This Row],[If Optimal solution is not found]],"",0)</f>
        <v/>
      </c>
      <c r="T129" t="str">
        <f>IF(Table1353233[[#This Row],[If Optimal solution is not found]],"",Table1353233[[#This Row],[Total time (BPP+Pm+SPm)]])</f>
        <v/>
      </c>
    </row>
    <row r="130" spans="1:20" x14ac:dyDescent="0.35">
      <c r="A130" s="71">
        <v>129</v>
      </c>
      <c r="B130" s="24" t="s">
        <v>38</v>
      </c>
      <c r="C130" s="1">
        <v>50</v>
      </c>
      <c r="D130" s="1">
        <v>5</v>
      </c>
      <c r="E130" s="1">
        <v>20</v>
      </c>
      <c r="F130" s="14">
        <v>1</v>
      </c>
      <c r="G130" s="4">
        <v>372</v>
      </c>
      <c r="H130" s="1">
        <v>267</v>
      </c>
      <c r="I130" s="1">
        <v>1799.7385598476901</v>
      </c>
      <c r="J130" s="1">
        <f>1800-Table1353233[[#This Row],[Remaining time]]</f>
        <v>0.26144015230988771</v>
      </c>
      <c r="K130" s="1">
        <f>(Table1353233[[#This Row],[UB_init]]-Table1353233[[#This Row],[LB_init]])/Table1353233[[#This Row],[UB_init]]</f>
        <v>0.28225806451612906</v>
      </c>
      <c r="L130" s="75">
        <f>IF(Table1353233[[#This Row],[UB_init]]=Table1353233[[#This Row],[LB_init]],0,1)</f>
        <v>1</v>
      </c>
      <c r="M130" s="26"/>
      <c r="Q130" t="str">
        <f>IF(Table1353233[[#This Row],[If Optimal solution is not found]]=1,"",Table1353233[[#This Row],[UB_init]])</f>
        <v/>
      </c>
      <c r="R130" t="str">
        <f>IF(Table1353233[[#This Row],[If Optimal solution is not found]],"",Table1353233[[#This Row],[LB_init]])</f>
        <v/>
      </c>
      <c r="S130" t="str">
        <f>IF(Table1353233[[#This Row],[If Optimal solution is not found]],"",0)</f>
        <v/>
      </c>
      <c r="T130" t="str">
        <f>IF(Table1353233[[#This Row],[If Optimal solution is not found]],"",Table1353233[[#This Row],[Total time (BPP+Pm+SPm)]])</f>
        <v/>
      </c>
    </row>
    <row r="131" spans="1:20" x14ac:dyDescent="0.35">
      <c r="A131" s="71">
        <v>130</v>
      </c>
      <c r="B131" s="24" t="s">
        <v>39</v>
      </c>
      <c r="C131" s="1">
        <v>50</v>
      </c>
      <c r="D131" s="1">
        <v>5</v>
      </c>
      <c r="E131" s="1">
        <v>20</v>
      </c>
      <c r="F131" s="14">
        <v>1</v>
      </c>
      <c r="G131" s="4">
        <v>327</v>
      </c>
      <c r="H131" s="1">
        <v>258</v>
      </c>
      <c r="I131" s="1">
        <v>1799.78599711693</v>
      </c>
      <c r="J131" s="1">
        <f>1800-Table1353233[[#This Row],[Remaining time]]</f>
        <v>0.21400288306995208</v>
      </c>
      <c r="K131" s="1">
        <f>(Table1353233[[#This Row],[UB_init]]-Table1353233[[#This Row],[LB_init]])/Table1353233[[#This Row],[UB_init]]</f>
        <v>0.21100917431192662</v>
      </c>
      <c r="L131" s="75">
        <f>IF(Table1353233[[#This Row],[UB_init]]=Table1353233[[#This Row],[LB_init]],0,1)</f>
        <v>1</v>
      </c>
      <c r="M131" s="26"/>
      <c r="Q131" t="str">
        <f>IF(Table1353233[[#This Row],[If Optimal solution is not found]]=1,"",Table1353233[[#This Row],[UB_init]])</f>
        <v/>
      </c>
      <c r="R131" t="str">
        <f>IF(Table1353233[[#This Row],[If Optimal solution is not found]],"",Table1353233[[#This Row],[LB_init]])</f>
        <v/>
      </c>
      <c r="S131" t="str">
        <f>IF(Table1353233[[#This Row],[If Optimal solution is not found]],"",0)</f>
        <v/>
      </c>
      <c r="T131" t="str">
        <f>IF(Table1353233[[#This Row],[If Optimal solution is not found]],"",Table1353233[[#This Row],[Total time (BPP+Pm+SPm)]])</f>
        <v/>
      </c>
    </row>
    <row r="132" spans="1:20" x14ac:dyDescent="0.35">
      <c r="A132" s="71">
        <v>131</v>
      </c>
      <c r="B132" s="24" t="s">
        <v>40</v>
      </c>
      <c r="C132" s="1">
        <v>50</v>
      </c>
      <c r="D132" s="1">
        <v>5</v>
      </c>
      <c r="E132" s="1">
        <v>20</v>
      </c>
      <c r="F132" s="14">
        <v>2</v>
      </c>
      <c r="G132" s="4">
        <v>314</v>
      </c>
      <c r="H132" s="1">
        <v>305</v>
      </c>
      <c r="I132" s="1">
        <v>1799.6865070052399</v>
      </c>
      <c r="J132" s="1">
        <f>1800-Table1353233[[#This Row],[Remaining time]]</f>
        <v>0.31349299476005399</v>
      </c>
      <c r="K132" s="1">
        <f>(Table1353233[[#This Row],[UB_init]]-Table1353233[[#This Row],[LB_init]])/Table1353233[[#This Row],[UB_init]]</f>
        <v>2.8662420382165606E-2</v>
      </c>
      <c r="L132" s="75">
        <f>IF(Table1353233[[#This Row],[UB_init]]=Table1353233[[#This Row],[LB_init]],0,1)</f>
        <v>1</v>
      </c>
      <c r="M132" s="26"/>
      <c r="Q132" t="str">
        <f>IF(Table1353233[[#This Row],[If Optimal solution is not found]]=1,"",Table1353233[[#This Row],[UB_init]])</f>
        <v/>
      </c>
      <c r="R132" t="str">
        <f>IF(Table1353233[[#This Row],[If Optimal solution is not found]],"",Table1353233[[#This Row],[LB_init]])</f>
        <v/>
      </c>
      <c r="S132" t="str">
        <f>IF(Table1353233[[#This Row],[If Optimal solution is not found]],"",0)</f>
        <v/>
      </c>
      <c r="T132" t="str">
        <f>IF(Table1353233[[#This Row],[If Optimal solution is not found]],"",Table1353233[[#This Row],[Total time (BPP+Pm+SPm)]])</f>
        <v/>
      </c>
    </row>
    <row r="133" spans="1:20" x14ac:dyDescent="0.35">
      <c r="A133" s="71">
        <v>132</v>
      </c>
      <c r="B133" s="24" t="s">
        <v>41</v>
      </c>
      <c r="C133" s="1">
        <v>50</v>
      </c>
      <c r="D133" s="1">
        <v>5</v>
      </c>
      <c r="E133" s="1">
        <v>20</v>
      </c>
      <c r="F133" s="14">
        <v>2</v>
      </c>
      <c r="G133" s="4">
        <v>404</v>
      </c>
      <c r="H133" s="1">
        <v>390</v>
      </c>
      <c r="I133" s="1">
        <v>1799.7353667095299</v>
      </c>
      <c r="J133" s="1">
        <f>1800-Table1353233[[#This Row],[Remaining time]]</f>
        <v>0.2646332904701012</v>
      </c>
      <c r="K133" s="1">
        <f>(Table1353233[[#This Row],[UB_init]]-Table1353233[[#This Row],[LB_init]])/Table1353233[[#This Row],[UB_init]]</f>
        <v>3.4653465346534656E-2</v>
      </c>
      <c r="L133" s="75">
        <f>IF(Table1353233[[#This Row],[UB_init]]=Table1353233[[#This Row],[LB_init]],0,1)</f>
        <v>1</v>
      </c>
      <c r="M133" s="26"/>
      <c r="Q133" t="str">
        <f>IF(Table1353233[[#This Row],[If Optimal solution is not found]]=1,"",Table1353233[[#This Row],[UB_init]])</f>
        <v/>
      </c>
      <c r="R133" t="str">
        <f>IF(Table1353233[[#This Row],[If Optimal solution is not found]],"",Table1353233[[#This Row],[LB_init]])</f>
        <v/>
      </c>
      <c r="S133" t="str">
        <f>IF(Table1353233[[#This Row],[If Optimal solution is not found]],"",0)</f>
        <v/>
      </c>
      <c r="T133" t="str">
        <f>IF(Table1353233[[#This Row],[If Optimal solution is not found]],"",Table1353233[[#This Row],[Total time (BPP+Pm+SPm)]])</f>
        <v/>
      </c>
    </row>
    <row r="134" spans="1:20" x14ac:dyDescent="0.35">
      <c r="A134" s="71">
        <v>133</v>
      </c>
      <c r="B134" s="24" t="s">
        <v>42</v>
      </c>
      <c r="C134" s="1">
        <v>50</v>
      </c>
      <c r="D134" s="1">
        <v>5</v>
      </c>
      <c r="E134" s="1">
        <v>20</v>
      </c>
      <c r="F134" s="14">
        <v>2</v>
      </c>
      <c r="G134" s="4">
        <v>404</v>
      </c>
      <c r="H134" s="1">
        <v>381</v>
      </c>
      <c r="I134" s="1">
        <v>1799.7552443351501</v>
      </c>
      <c r="J134" s="1">
        <f>1800-Table1353233[[#This Row],[Remaining time]]</f>
        <v>0.24475566484989031</v>
      </c>
      <c r="K134" s="1">
        <f>(Table1353233[[#This Row],[UB_init]]-Table1353233[[#This Row],[LB_init]])/Table1353233[[#This Row],[UB_init]]</f>
        <v>5.6930693069306933E-2</v>
      </c>
      <c r="L134" s="75">
        <f>IF(Table1353233[[#This Row],[UB_init]]=Table1353233[[#This Row],[LB_init]],0,1)</f>
        <v>1</v>
      </c>
      <c r="M134" s="26"/>
      <c r="Q134" t="str">
        <f>IF(Table1353233[[#This Row],[If Optimal solution is not found]]=1,"",Table1353233[[#This Row],[UB_init]])</f>
        <v/>
      </c>
      <c r="R134" t="str">
        <f>IF(Table1353233[[#This Row],[If Optimal solution is not found]],"",Table1353233[[#This Row],[LB_init]])</f>
        <v/>
      </c>
      <c r="S134" t="str">
        <f>IF(Table1353233[[#This Row],[If Optimal solution is not found]],"",0)</f>
        <v/>
      </c>
      <c r="T134" t="str">
        <f>IF(Table1353233[[#This Row],[If Optimal solution is not found]],"",Table1353233[[#This Row],[Total time (BPP+Pm+SPm)]])</f>
        <v/>
      </c>
    </row>
    <row r="135" spans="1:20" x14ac:dyDescent="0.35">
      <c r="A135" s="71">
        <v>134</v>
      </c>
      <c r="B135" s="24" t="s">
        <v>43</v>
      </c>
      <c r="C135" s="1">
        <v>50</v>
      </c>
      <c r="D135" s="1">
        <v>5</v>
      </c>
      <c r="E135" s="1">
        <v>20</v>
      </c>
      <c r="F135" s="14">
        <v>2</v>
      </c>
      <c r="G135" s="4">
        <v>377</v>
      </c>
      <c r="H135" s="1">
        <v>372</v>
      </c>
      <c r="I135" s="1">
        <v>1799.7720392178701</v>
      </c>
      <c r="J135" s="1">
        <f>1800-Table1353233[[#This Row],[Remaining time]]</f>
        <v>0.22796078212991233</v>
      </c>
      <c r="K135" s="1">
        <f>(Table1353233[[#This Row],[UB_init]]-Table1353233[[#This Row],[LB_init]])/Table1353233[[#This Row],[UB_init]]</f>
        <v>1.3262599469496022E-2</v>
      </c>
      <c r="L135" s="75">
        <f>IF(Table1353233[[#This Row],[UB_init]]=Table1353233[[#This Row],[LB_init]],0,1)</f>
        <v>1</v>
      </c>
      <c r="M135" s="26"/>
      <c r="Q135" t="str">
        <f>IF(Table1353233[[#This Row],[If Optimal solution is not found]]=1,"",Table1353233[[#This Row],[UB_init]])</f>
        <v/>
      </c>
      <c r="R135" t="str">
        <f>IF(Table1353233[[#This Row],[If Optimal solution is not found]],"",Table1353233[[#This Row],[LB_init]])</f>
        <v/>
      </c>
      <c r="S135" t="str">
        <f>IF(Table1353233[[#This Row],[If Optimal solution is not found]],"",0)</f>
        <v/>
      </c>
      <c r="T135" t="str">
        <f>IF(Table1353233[[#This Row],[If Optimal solution is not found]],"",Table1353233[[#This Row],[Total time (BPP+Pm+SPm)]])</f>
        <v/>
      </c>
    </row>
    <row r="136" spans="1:20" x14ac:dyDescent="0.35">
      <c r="A136" s="71">
        <v>135</v>
      </c>
      <c r="B136" s="24" t="s">
        <v>44</v>
      </c>
      <c r="C136" s="1">
        <v>50</v>
      </c>
      <c r="D136" s="1">
        <v>5</v>
      </c>
      <c r="E136" s="1">
        <v>20</v>
      </c>
      <c r="F136" s="14">
        <v>2</v>
      </c>
      <c r="G136" s="4">
        <v>359</v>
      </c>
      <c r="H136" s="1">
        <v>346</v>
      </c>
      <c r="I136" s="1">
        <v>1799.75182000733</v>
      </c>
      <c r="J136" s="1">
        <f>1800-Table1353233[[#This Row],[Remaining time]]</f>
        <v>0.24817999266997504</v>
      </c>
      <c r="K136" s="1">
        <f>(Table1353233[[#This Row],[UB_init]]-Table1353233[[#This Row],[LB_init]])/Table1353233[[#This Row],[UB_init]]</f>
        <v>3.6211699164345405E-2</v>
      </c>
      <c r="L136" s="75">
        <f>IF(Table1353233[[#This Row],[UB_init]]=Table1353233[[#This Row],[LB_init]],0,1)</f>
        <v>1</v>
      </c>
      <c r="M136" s="26"/>
      <c r="Q136" t="str">
        <f>IF(Table1353233[[#This Row],[If Optimal solution is not found]]=1,"",Table1353233[[#This Row],[UB_init]])</f>
        <v/>
      </c>
      <c r="R136" t="str">
        <f>IF(Table1353233[[#This Row],[If Optimal solution is not found]],"",Table1353233[[#This Row],[LB_init]])</f>
        <v/>
      </c>
      <c r="S136" t="str">
        <f>IF(Table1353233[[#This Row],[If Optimal solution is not found]],"",0)</f>
        <v/>
      </c>
      <c r="T136" t="str">
        <f>IF(Table1353233[[#This Row],[If Optimal solution is not found]],"",Table1353233[[#This Row],[Total time (BPP+Pm+SPm)]])</f>
        <v/>
      </c>
    </row>
    <row r="137" spans="1:20" x14ac:dyDescent="0.35">
      <c r="A137" s="71">
        <v>136</v>
      </c>
      <c r="B137" s="24" t="s">
        <v>45</v>
      </c>
      <c r="C137" s="1">
        <v>50</v>
      </c>
      <c r="D137" s="1">
        <v>5</v>
      </c>
      <c r="E137" s="1">
        <v>20</v>
      </c>
      <c r="F137" s="14">
        <v>2</v>
      </c>
      <c r="G137" s="4">
        <v>338</v>
      </c>
      <c r="H137" s="1">
        <v>319</v>
      </c>
      <c r="I137" s="1">
        <v>1799.7322771940301</v>
      </c>
      <c r="J137" s="1">
        <f>1800-Table1353233[[#This Row],[Remaining time]]</f>
        <v>0.26772280596992459</v>
      </c>
      <c r="K137" s="1">
        <f>(Table1353233[[#This Row],[UB_init]]-Table1353233[[#This Row],[LB_init]])/Table1353233[[#This Row],[UB_init]]</f>
        <v>5.6213017751479293E-2</v>
      </c>
      <c r="L137" s="75">
        <f>IF(Table1353233[[#This Row],[UB_init]]=Table1353233[[#This Row],[LB_init]],0,1)</f>
        <v>1</v>
      </c>
      <c r="M137" s="26"/>
      <c r="Q137" t="str">
        <f>IF(Table1353233[[#This Row],[If Optimal solution is not found]]=1,"",Table1353233[[#This Row],[UB_init]])</f>
        <v/>
      </c>
      <c r="R137" t="str">
        <f>IF(Table1353233[[#This Row],[If Optimal solution is not found]],"",Table1353233[[#This Row],[LB_init]])</f>
        <v/>
      </c>
      <c r="S137" t="str">
        <f>IF(Table1353233[[#This Row],[If Optimal solution is not found]],"",0)</f>
        <v/>
      </c>
      <c r="T137" t="str">
        <f>IF(Table1353233[[#This Row],[If Optimal solution is not found]],"",Table1353233[[#This Row],[Total time (BPP+Pm+SPm)]])</f>
        <v/>
      </c>
    </row>
    <row r="138" spans="1:20" x14ac:dyDescent="0.35">
      <c r="A138" s="71">
        <v>137</v>
      </c>
      <c r="B138" s="24" t="s">
        <v>46</v>
      </c>
      <c r="C138" s="1">
        <v>50</v>
      </c>
      <c r="D138" s="1">
        <v>5</v>
      </c>
      <c r="E138" s="1">
        <v>20</v>
      </c>
      <c r="F138" s="14">
        <v>2</v>
      </c>
      <c r="G138" s="4">
        <v>380</v>
      </c>
      <c r="H138" s="1">
        <v>371</v>
      </c>
      <c r="I138" s="1">
        <v>1799.6133071091001</v>
      </c>
      <c r="J138" s="1">
        <f>1800-Table1353233[[#This Row],[Remaining time]]</f>
        <v>0.38669289089989434</v>
      </c>
      <c r="K138" s="1">
        <f>(Table1353233[[#This Row],[UB_init]]-Table1353233[[#This Row],[LB_init]])/Table1353233[[#This Row],[UB_init]]</f>
        <v>2.368421052631579E-2</v>
      </c>
      <c r="L138" s="75">
        <f>IF(Table1353233[[#This Row],[UB_init]]=Table1353233[[#This Row],[LB_init]],0,1)</f>
        <v>1</v>
      </c>
      <c r="M138" s="26"/>
      <c r="Q138" t="str">
        <f>IF(Table1353233[[#This Row],[If Optimal solution is not found]]=1,"",Table1353233[[#This Row],[UB_init]])</f>
        <v/>
      </c>
      <c r="R138" t="str">
        <f>IF(Table1353233[[#This Row],[If Optimal solution is not found]],"",Table1353233[[#This Row],[LB_init]])</f>
        <v/>
      </c>
      <c r="S138" t="str">
        <f>IF(Table1353233[[#This Row],[If Optimal solution is not found]],"",0)</f>
        <v/>
      </c>
      <c r="T138" t="str">
        <f>IF(Table1353233[[#This Row],[If Optimal solution is not found]],"",Table1353233[[#This Row],[Total time (BPP+Pm+SPm)]])</f>
        <v/>
      </c>
    </row>
    <row r="139" spans="1:20" x14ac:dyDescent="0.35">
      <c r="A139" s="71">
        <v>138</v>
      </c>
      <c r="B139" s="24" t="s">
        <v>47</v>
      </c>
      <c r="C139" s="1">
        <v>50</v>
      </c>
      <c r="D139" s="1">
        <v>5</v>
      </c>
      <c r="E139" s="1">
        <v>20</v>
      </c>
      <c r="F139" s="14">
        <v>2</v>
      </c>
      <c r="G139" s="4">
        <v>367</v>
      </c>
      <c r="H139" s="1">
        <v>356</v>
      </c>
      <c r="I139" s="1">
        <v>1799.8033195473199</v>
      </c>
      <c r="J139" s="1">
        <f>1800-Table1353233[[#This Row],[Remaining time]]</f>
        <v>0.19668045268008427</v>
      </c>
      <c r="K139" s="1">
        <f>(Table1353233[[#This Row],[UB_init]]-Table1353233[[#This Row],[LB_init]])/Table1353233[[#This Row],[UB_init]]</f>
        <v>2.9972752043596729E-2</v>
      </c>
      <c r="L139" s="75">
        <f>IF(Table1353233[[#This Row],[UB_init]]=Table1353233[[#This Row],[LB_init]],0,1)</f>
        <v>1</v>
      </c>
      <c r="M139" s="26"/>
      <c r="Q139" t="str">
        <f>IF(Table1353233[[#This Row],[If Optimal solution is not found]]=1,"",Table1353233[[#This Row],[UB_init]])</f>
        <v/>
      </c>
      <c r="R139" t="str">
        <f>IF(Table1353233[[#This Row],[If Optimal solution is not found]],"",Table1353233[[#This Row],[LB_init]])</f>
        <v/>
      </c>
      <c r="S139" t="str">
        <f>IF(Table1353233[[#This Row],[If Optimal solution is not found]],"",0)</f>
        <v/>
      </c>
      <c r="T139" t="str">
        <f>IF(Table1353233[[#This Row],[If Optimal solution is not found]],"",Table1353233[[#This Row],[Total time (BPP+Pm+SPm)]])</f>
        <v/>
      </c>
    </row>
    <row r="140" spans="1:20" x14ac:dyDescent="0.35">
      <c r="A140" s="71">
        <v>139</v>
      </c>
      <c r="B140" s="24" t="s">
        <v>48</v>
      </c>
      <c r="C140" s="1">
        <v>50</v>
      </c>
      <c r="D140" s="1">
        <v>5</v>
      </c>
      <c r="E140" s="1">
        <v>20</v>
      </c>
      <c r="F140" s="14">
        <v>2</v>
      </c>
      <c r="G140" s="4">
        <v>371</v>
      </c>
      <c r="H140" s="1">
        <v>363</v>
      </c>
      <c r="I140" s="1">
        <v>1799.6871487516901</v>
      </c>
      <c r="J140" s="1">
        <f>1800-Table1353233[[#This Row],[Remaining time]]</f>
        <v>0.31285124830992572</v>
      </c>
      <c r="K140" s="1">
        <f>(Table1353233[[#This Row],[UB_init]]-Table1353233[[#This Row],[LB_init]])/Table1353233[[#This Row],[UB_init]]</f>
        <v>2.15633423180593E-2</v>
      </c>
      <c r="L140" s="75">
        <f>IF(Table1353233[[#This Row],[UB_init]]=Table1353233[[#This Row],[LB_init]],0,1)</f>
        <v>1</v>
      </c>
      <c r="M140" s="26"/>
      <c r="Q140" t="str">
        <f>IF(Table1353233[[#This Row],[If Optimal solution is not found]]=1,"",Table1353233[[#This Row],[UB_init]])</f>
        <v/>
      </c>
      <c r="R140" t="str">
        <f>IF(Table1353233[[#This Row],[If Optimal solution is not found]],"",Table1353233[[#This Row],[LB_init]])</f>
        <v/>
      </c>
      <c r="S140" t="str">
        <f>IF(Table1353233[[#This Row],[If Optimal solution is not found]],"",0)</f>
        <v/>
      </c>
      <c r="T140" t="str">
        <f>IF(Table1353233[[#This Row],[If Optimal solution is not found]],"",Table1353233[[#This Row],[Total time (BPP+Pm+SPm)]])</f>
        <v/>
      </c>
    </row>
    <row r="141" spans="1:20" x14ac:dyDescent="0.35">
      <c r="A141" s="71">
        <v>140</v>
      </c>
      <c r="B141" s="24" t="s">
        <v>49</v>
      </c>
      <c r="C141" s="1">
        <v>50</v>
      </c>
      <c r="D141" s="1">
        <v>5</v>
      </c>
      <c r="E141" s="1">
        <v>20</v>
      </c>
      <c r="F141" s="14">
        <v>2</v>
      </c>
      <c r="G141" s="4">
        <v>354</v>
      </c>
      <c r="H141" s="1">
        <v>342</v>
      </c>
      <c r="I141" s="1">
        <v>1799.71944615803</v>
      </c>
      <c r="J141" s="1">
        <f>1800-Table1353233[[#This Row],[Remaining time]]</f>
        <v>0.28055384197000421</v>
      </c>
      <c r="K141" s="1">
        <f>(Table1353233[[#This Row],[UB_init]]-Table1353233[[#This Row],[LB_init]])/Table1353233[[#This Row],[UB_init]]</f>
        <v>3.3898305084745763E-2</v>
      </c>
      <c r="L141" s="75">
        <f>IF(Table1353233[[#This Row],[UB_init]]=Table1353233[[#This Row],[LB_init]],0,1)</f>
        <v>1</v>
      </c>
      <c r="M141" s="26"/>
      <c r="Q141" t="str">
        <f>IF(Table1353233[[#This Row],[If Optimal solution is not found]]=1,"",Table1353233[[#This Row],[UB_init]])</f>
        <v/>
      </c>
      <c r="R141" t="str">
        <f>IF(Table1353233[[#This Row],[If Optimal solution is not found]],"",Table1353233[[#This Row],[LB_init]])</f>
        <v/>
      </c>
      <c r="S141" t="str">
        <f>IF(Table1353233[[#This Row],[If Optimal solution is not found]],"",0)</f>
        <v/>
      </c>
      <c r="T141" t="str">
        <f>IF(Table1353233[[#This Row],[If Optimal solution is not found]],"",Table1353233[[#This Row],[Total time (BPP+Pm+SPm)]])</f>
        <v/>
      </c>
    </row>
    <row r="142" spans="1:20" x14ac:dyDescent="0.35">
      <c r="A142" s="71">
        <v>141</v>
      </c>
      <c r="B142" s="24" t="s">
        <v>50</v>
      </c>
      <c r="C142" s="1">
        <v>50</v>
      </c>
      <c r="D142" s="1">
        <v>5</v>
      </c>
      <c r="E142" s="1">
        <v>20</v>
      </c>
      <c r="F142" s="14">
        <v>4</v>
      </c>
      <c r="G142" s="4">
        <v>401</v>
      </c>
      <c r="H142" s="1">
        <v>401</v>
      </c>
      <c r="I142" s="1">
        <v>1799.3644266240201</v>
      </c>
      <c r="J142" s="1">
        <f>1800-Table1353233[[#This Row],[Remaining time]]</f>
        <v>0.63557337597990227</v>
      </c>
      <c r="K142" s="1">
        <f>(Table1353233[[#This Row],[UB_init]]-Table1353233[[#This Row],[LB_init]])/Table1353233[[#This Row],[UB_init]]</f>
        <v>0</v>
      </c>
      <c r="L142" s="75">
        <f>IF(Table1353233[[#This Row],[UB_init]]=Table1353233[[#This Row],[LB_init]],0,1)</f>
        <v>0</v>
      </c>
      <c r="M142" s="26"/>
      <c r="Q142">
        <f>IF(Table1353233[[#This Row],[If Optimal solution is not found]]=1,"",Table1353233[[#This Row],[UB_init]])</f>
        <v>401</v>
      </c>
      <c r="R142">
        <f>IF(Table1353233[[#This Row],[If Optimal solution is not found]],"",Table1353233[[#This Row],[LB_init]])</f>
        <v>401</v>
      </c>
      <c r="S142">
        <f>IF(Table1353233[[#This Row],[If Optimal solution is not found]],"",0)</f>
        <v>0</v>
      </c>
      <c r="T142">
        <f>IF(Table1353233[[#This Row],[If Optimal solution is not found]],"",Table1353233[[#This Row],[Total time (BPP+Pm+SPm)]])</f>
        <v>0.63557337597990227</v>
      </c>
    </row>
    <row r="143" spans="1:20" x14ac:dyDescent="0.35">
      <c r="A143" s="71">
        <v>142</v>
      </c>
      <c r="B143" s="24" t="s">
        <v>51</v>
      </c>
      <c r="C143" s="1">
        <v>50</v>
      </c>
      <c r="D143" s="1">
        <v>5</v>
      </c>
      <c r="E143" s="1">
        <v>20</v>
      </c>
      <c r="F143" s="14">
        <v>4</v>
      </c>
      <c r="G143" s="4">
        <v>486</v>
      </c>
      <c r="H143" s="1">
        <v>486</v>
      </c>
      <c r="I143" s="1">
        <v>1798.41802978329</v>
      </c>
      <c r="J143" s="1">
        <f>1800-Table1353233[[#This Row],[Remaining time]]</f>
        <v>1.5819702167100331</v>
      </c>
      <c r="K143" s="1">
        <f>(Table1353233[[#This Row],[UB_init]]-Table1353233[[#This Row],[LB_init]])/Table1353233[[#This Row],[UB_init]]</f>
        <v>0</v>
      </c>
      <c r="L143" s="75">
        <f>IF(Table1353233[[#This Row],[UB_init]]=Table1353233[[#This Row],[LB_init]],0,1)</f>
        <v>0</v>
      </c>
      <c r="M143" s="26"/>
      <c r="Q143">
        <f>IF(Table1353233[[#This Row],[If Optimal solution is not found]]=1,"",Table1353233[[#This Row],[UB_init]])</f>
        <v>486</v>
      </c>
      <c r="R143">
        <f>IF(Table1353233[[#This Row],[If Optimal solution is not found]],"",Table1353233[[#This Row],[LB_init]])</f>
        <v>486</v>
      </c>
      <c r="S143">
        <f>IF(Table1353233[[#This Row],[If Optimal solution is not found]],"",0)</f>
        <v>0</v>
      </c>
      <c r="T143">
        <f>IF(Table1353233[[#This Row],[If Optimal solution is not found]],"",Table1353233[[#This Row],[Total time (BPP+Pm+SPm)]])</f>
        <v>1.5819702167100331</v>
      </c>
    </row>
    <row r="144" spans="1:20" x14ac:dyDescent="0.35">
      <c r="A144" s="71">
        <v>143</v>
      </c>
      <c r="B144" s="24" t="s">
        <v>52</v>
      </c>
      <c r="C144" s="1">
        <v>50</v>
      </c>
      <c r="D144" s="1">
        <v>5</v>
      </c>
      <c r="E144" s="1">
        <v>20</v>
      </c>
      <c r="F144" s="14">
        <v>4</v>
      </c>
      <c r="G144" s="4">
        <v>477</v>
      </c>
      <c r="H144" s="1">
        <v>477</v>
      </c>
      <c r="I144" s="1">
        <v>1728.5632020682001</v>
      </c>
      <c r="J144" s="1">
        <f>1800-Table1353233[[#This Row],[Remaining time]]</f>
        <v>71.436797931799902</v>
      </c>
      <c r="K144" s="1">
        <f>(Table1353233[[#This Row],[UB_init]]-Table1353233[[#This Row],[LB_init]])/Table1353233[[#This Row],[UB_init]]</f>
        <v>0</v>
      </c>
      <c r="L144" s="75">
        <f>IF(Table1353233[[#This Row],[UB_init]]=Table1353233[[#This Row],[LB_init]],0,1)</f>
        <v>0</v>
      </c>
      <c r="M144" s="26"/>
      <c r="Q144">
        <f>IF(Table1353233[[#This Row],[If Optimal solution is not found]]=1,"",Table1353233[[#This Row],[UB_init]])</f>
        <v>477</v>
      </c>
      <c r="R144">
        <f>IF(Table1353233[[#This Row],[If Optimal solution is not found]],"",Table1353233[[#This Row],[LB_init]])</f>
        <v>477</v>
      </c>
      <c r="S144">
        <f>IF(Table1353233[[#This Row],[If Optimal solution is not found]],"",0)</f>
        <v>0</v>
      </c>
      <c r="T144">
        <f>IF(Table1353233[[#This Row],[If Optimal solution is not found]],"",Table1353233[[#This Row],[Total time (BPP+Pm+SPm)]])</f>
        <v>71.436797931799902</v>
      </c>
    </row>
    <row r="145" spans="1:20" x14ac:dyDescent="0.35">
      <c r="A145" s="71">
        <v>144</v>
      </c>
      <c r="B145" s="24" t="s">
        <v>53</v>
      </c>
      <c r="C145" s="1">
        <v>50</v>
      </c>
      <c r="D145" s="1">
        <v>5</v>
      </c>
      <c r="E145" s="1">
        <v>20</v>
      </c>
      <c r="F145" s="14">
        <v>4</v>
      </c>
      <c r="G145" s="4">
        <v>468</v>
      </c>
      <c r="H145" s="1">
        <v>468</v>
      </c>
      <c r="I145" s="1">
        <v>1799.18444620631</v>
      </c>
      <c r="J145" s="1">
        <f>1800-Table1353233[[#This Row],[Remaining time]]</f>
        <v>0.81555379369001457</v>
      </c>
      <c r="K145" s="1">
        <f>(Table1353233[[#This Row],[UB_init]]-Table1353233[[#This Row],[LB_init]])/Table1353233[[#This Row],[UB_init]]</f>
        <v>0</v>
      </c>
      <c r="L145" s="75">
        <f>IF(Table1353233[[#This Row],[UB_init]]=Table1353233[[#This Row],[LB_init]],0,1)</f>
        <v>0</v>
      </c>
      <c r="M145" s="26"/>
      <c r="Q145">
        <f>IF(Table1353233[[#This Row],[If Optimal solution is not found]]=1,"",Table1353233[[#This Row],[UB_init]])</f>
        <v>468</v>
      </c>
      <c r="R145">
        <f>IF(Table1353233[[#This Row],[If Optimal solution is not found]],"",Table1353233[[#This Row],[LB_init]])</f>
        <v>468</v>
      </c>
      <c r="S145">
        <f>IF(Table1353233[[#This Row],[If Optimal solution is not found]],"",0)</f>
        <v>0</v>
      </c>
      <c r="T145">
        <f>IF(Table1353233[[#This Row],[If Optimal solution is not found]],"",Table1353233[[#This Row],[Total time (BPP+Pm+SPm)]])</f>
        <v>0.81555379369001457</v>
      </c>
    </row>
    <row r="146" spans="1:20" x14ac:dyDescent="0.35">
      <c r="A146" s="71">
        <v>145</v>
      </c>
      <c r="B146" s="24" t="s">
        <v>54</v>
      </c>
      <c r="C146" s="1">
        <v>50</v>
      </c>
      <c r="D146" s="1">
        <v>5</v>
      </c>
      <c r="E146" s="1">
        <v>20</v>
      </c>
      <c r="F146" s="14">
        <v>4</v>
      </c>
      <c r="G146" s="4">
        <v>514</v>
      </c>
      <c r="H146" s="1">
        <v>514</v>
      </c>
      <c r="I146" s="1">
        <v>1789.7716658096699</v>
      </c>
      <c r="J146" s="1">
        <f>1800-Table1353233[[#This Row],[Remaining time]]</f>
        <v>10.228334190330088</v>
      </c>
      <c r="K146" s="1">
        <f>(Table1353233[[#This Row],[UB_init]]-Table1353233[[#This Row],[LB_init]])/Table1353233[[#This Row],[UB_init]]</f>
        <v>0</v>
      </c>
      <c r="L146" s="75">
        <f>IF(Table1353233[[#This Row],[UB_init]]=Table1353233[[#This Row],[LB_init]],0,1)</f>
        <v>0</v>
      </c>
      <c r="M146" s="26"/>
      <c r="Q146">
        <f>IF(Table1353233[[#This Row],[If Optimal solution is not found]]=1,"",Table1353233[[#This Row],[UB_init]])</f>
        <v>514</v>
      </c>
      <c r="R146">
        <f>IF(Table1353233[[#This Row],[If Optimal solution is not found]],"",Table1353233[[#This Row],[LB_init]])</f>
        <v>514</v>
      </c>
      <c r="S146">
        <f>IF(Table1353233[[#This Row],[If Optimal solution is not found]],"",0)</f>
        <v>0</v>
      </c>
      <c r="T146">
        <f>IF(Table1353233[[#This Row],[If Optimal solution is not found]],"",Table1353233[[#This Row],[Total time (BPP+Pm+SPm)]])</f>
        <v>10.228334190330088</v>
      </c>
    </row>
    <row r="147" spans="1:20" x14ac:dyDescent="0.35">
      <c r="A147" s="71">
        <v>146</v>
      </c>
      <c r="B147" s="24" t="s">
        <v>55</v>
      </c>
      <c r="C147" s="1">
        <v>50</v>
      </c>
      <c r="D147" s="1">
        <v>5</v>
      </c>
      <c r="E147" s="1">
        <v>20</v>
      </c>
      <c r="F147" s="14">
        <v>4</v>
      </c>
      <c r="G147" s="4">
        <v>463</v>
      </c>
      <c r="H147" s="1">
        <v>463</v>
      </c>
      <c r="I147" s="1">
        <v>1799.2599248383101</v>
      </c>
      <c r="J147" s="1">
        <f>1800-Table1353233[[#This Row],[Remaining time]]</f>
        <v>0.74007516168990151</v>
      </c>
      <c r="K147" s="1">
        <f>(Table1353233[[#This Row],[UB_init]]-Table1353233[[#This Row],[LB_init]])/Table1353233[[#This Row],[UB_init]]</f>
        <v>0</v>
      </c>
      <c r="L147" s="75">
        <f>IF(Table1353233[[#This Row],[UB_init]]=Table1353233[[#This Row],[LB_init]],0,1)</f>
        <v>0</v>
      </c>
      <c r="M147" s="26"/>
      <c r="Q147">
        <f>IF(Table1353233[[#This Row],[If Optimal solution is not found]]=1,"",Table1353233[[#This Row],[UB_init]])</f>
        <v>463</v>
      </c>
      <c r="R147">
        <f>IF(Table1353233[[#This Row],[If Optimal solution is not found]],"",Table1353233[[#This Row],[LB_init]])</f>
        <v>463</v>
      </c>
      <c r="S147">
        <f>IF(Table1353233[[#This Row],[If Optimal solution is not found]],"",0)</f>
        <v>0</v>
      </c>
      <c r="T147">
        <f>IF(Table1353233[[#This Row],[If Optimal solution is not found]],"",Table1353233[[#This Row],[Total time (BPP+Pm+SPm)]])</f>
        <v>0.74007516168990151</v>
      </c>
    </row>
    <row r="148" spans="1:20" x14ac:dyDescent="0.35">
      <c r="A148" s="71">
        <v>147</v>
      </c>
      <c r="B148" s="24" t="s">
        <v>56</v>
      </c>
      <c r="C148" s="1">
        <v>50</v>
      </c>
      <c r="D148" s="1">
        <v>5</v>
      </c>
      <c r="E148" s="1">
        <v>20</v>
      </c>
      <c r="F148" s="14">
        <v>4</v>
      </c>
      <c r="G148" s="4">
        <v>515</v>
      </c>
      <c r="H148" s="1">
        <v>515</v>
      </c>
      <c r="I148" s="1">
        <v>1798.03043785318</v>
      </c>
      <c r="J148" s="1">
        <f>1800-Table1353233[[#This Row],[Remaining time]]</f>
        <v>1.9695621468199533</v>
      </c>
      <c r="K148" s="1">
        <f>(Table1353233[[#This Row],[UB_init]]-Table1353233[[#This Row],[LB_init]])/Table1353233[[#This Row],[UB_init]]</f>
        <v>0</v>
      </c>
      <c r="L148" s="75">
        <f>IF(Table1353233[[#This Row],[UB_init]]=Table1353233[[#This Row],[LB_init]],0,1)</f>
        <v>0</v>
      </c>
      <c r="M148" s="26"/>
      <c r="Q148">
        <f>IF(Table1353233[[#This Row],[If Optimal solution is not found]]=1,"",Table1353233[[#This Row],[UB_init]])</f>
        <v>515</v>
      </c>
      <c r="R148">
        <f>IF(Table1353233[[#This Row],[If Optimal solution is not found]],"",Table1353233[[#This Row],[LB_init]])</f>
        <v>515</v>
      </c>
      <c r="S148">
        <f>IF(Table1353233[[#This Row],[If Optimal solution is not found]],"",0)</f>
        <v>0</v>
      </c>
      <c r="T148">
        <f>IF(Table1353233[[#This Row],[If Optimal solution is not found]],"",Table1353233[[#This Row],[Total time (BPP+Pm+SPm)]])</f>
        <v>1.9695621468199533</v>
      </c>
    </row>
    <row r="149" spans="1:20" x14ac:dyDescent="0.35">
      <c r="A149" s="71">
        <v>148</v>
      </c>
      <c r="B149" s="24" t="s">
        <v>57</v>
      </c>
      <c r="C149" s="1">
        <v>50</v>
      </c>
      <c r="D149" s="1">
        <v>5</v>
      </c>
      <c r="E149" s="1">
        <v>20</v>
      </c>
      <c r="F149" s="14">
        <v>4</v>
      </c>
      <c r="G149" s="4">
        <v>476</v>
      </c>
      <c r="H149" s="1">
        <v>476</v>
      </c>
      <c r="I149" s="1">
        <v>1796.39938326366</v>
      </c>
      <c r="J149" s="1">
        <f>1800-Table1353233[[#This Row],[Remaining time]]</f>
        <v>3.6006167363400436</v>
      </c>
      <c r="K149" s="1">
        <f>(Table1353233[[#This Row],[UB_init]]-Table1353233[[#This Row],[LB_init]])/Table1353233[[#This Row],[UB_init]]</f>
        <v>0</v>
      </c>
      <c r="L149" s="75">
        <f>IF(Table1353233[[#This Row],[UB_init]]=Table1353233[[#This Row],[LB_init]],0,1)</f>
        <v>0</v>
      </c>
      <c r="M149" s="26"/>
      <c r="Q149">
        <f>IF(Table1353233[[#This Row],[If Optimal solution is not found]]=1,"",Table1353233[[#This Row],[UB_init]])</f>
        <v>476</v>
      </c>
      <c r="R149">
        <f>IF(Table1353233[[#This Row],[If Optimal solution is not found]],"",Table1353233[[#This Row],[LB_init]])</f>
        <v>476</v>
      </c>
      <c r="S149">
        <f>IF(Table1353233[[#This Row],[If Optimal solution is not found]],"",0)</f>
        <v>0</v>
      </c>
      <c r="T149">
        <f>IF(Table1353233[[#This Row],[If Optimal solution is not found]],"",Table1353233[[#This Row],[Total time (BPP+Pm+SPm)]])</f>
        <v>3.6006167363400436</v>
      </c>
    </row>
    <row r="150" spans="1:20" x14ac:dyDescent="0.35">
      <c r="A150" s="71">
        <v>149</v>
      </c>
      <c r="B150" s="24" t="s">
        <v>58</v>
      </c>
      <c r="C150" s="1">
        <v>50</v>
      </c>
      <c r="D150" s="1">
        <v>5</v>
      </c>
      <c r="E150" s="1">
        <v>20</v>
      </c>
      <c r="F150" s="14">
        <v>4</v>
      </c>
      <c r="G150" s="4">
        <v>519</v>
      </c>
      <c r="H150" s="1">
        <v>519</v>
      </c>
      <c r="I150" s="1">
        <v>1798.285558559</v>
      </c>
      <c r="J150" s="1">
        <f>1800-Table1353233[[#This Row],[Remaining time]]</f>
        <v>1.7144414409999627</v>
      </c>
      <c r="K150" s="1">
        <f>(Table1353233[[#This Row],[UB_init]]-Table1353233[[#This Row],[LB_init]])/Table1353233[[#This Row],[UB_init]]</f>
        <v>0</v>
      </c>
      <c r="L150" s="75">
        <f>IF(Table1353233[[#This Row],[UB_init]]=Table1353233[[#This Row],[LB_init]],0,1)</f>
        <v>0</v>
      </c>
      <c r="M150" s="26"/>
      <c r="Q150">
        <f>IF(Table1353233[[#This Row],[If Optimal solution is not found]]=1,"",Table1353233[[#This Row],[UB_init]])</f>
        <v>519</v>
      </c>
      <c r="R150">
        <f>IF(Table1353233[[#This Row],[If Optimal solution is not found]],"",Table1353233[[#This Row],[LB_init]])</f>
        <v>519</v>
      </c>
      <c r="S150">
        <f>IF(Table1353233[[#This Row],[If Optimal solution is not found]],"",0)</f>
        <v>0</v>
      </c>
      <c r="T150">
        <f>IF(Table1353233[[#This Row],[If Optimal solution is not found]],"",Table1353233[[#This Row],[Total time (BPP+Pm+SPm)]])</f>
        <v>1.7144414409999627</v>
      </c>
    </row>
    <row r="151" spans="1:20" x14ac:dyDescent="0.35">
      <c r="A151" s="71">
        <v>150</v>
      </c>
      <c r="B151" s="24" t="s">
        <v>59</v>
      </c>
      <c r="C151" s="1">
        <v>50</v>
      </c>
      <c r="D151" s="1">
        <v>5</v>
      </c>
      <c r="E151" s="1">
        <v>20</v>
      </c>
      <c r="F151" s="14">
        <v>4</v>
      </c>
      <c r="G151" s="4">
        <v>450</v>
      </c>
      <c r="H151" s="1">
        <v>450</v>
      </c>
      <c r="I151" s="1">
        <v>1798.56552512757</v>
      </c>
      <c r="J151" s="1">
        <f>1800-Table1353233[[#This Row],[Remaining time]]</f>
        <v>1.4344748724299734</v>
      </c>
      <c r="K151" s="1">
        <f>(Table1353233[[#This Row],[UB_init]]-Table1353233[[#This Row],[LB_init]])/Table1353233[[#This Row],[UB_init]]</f>
        <v>0</v>
      </c>
      <c r="L151" s="75">
        <f>IF(Table1353233[[#This Row],[UB_init]]=Table1353233[[#This Row],[LB_init]],0,1)</f>
        <v>0</v>
      </c>
      <c r="M151" s="26"/>
      <c r="Q151">
        <f>IF(Table1353233[[#This Row],[If Optimal solution is not found]]=1,"",Table1353233[[#This Row],[UB_init]])</f>
        <v>450</v>
      </c>
      <c r="R151">
        <f>IF(Table1353233[[#This Row],[If Optimal solution is not found]],"",Table1353233[[#This Row],[LB_init]])</f>
        <v>450</v>
      </c>
      <c r="S151">
        <f>IF(Table1353233[[#This Row],[If Optimal solution is not found]],"",0)</f>
        <v>0</v>
      </c>
      <c r="T151">
        <f>IF(Table1353233[[#This Row],[If Optimal solution is not found]],"",Table1353233[[#This Row],[Total time (BPP+Pm+SPm)]])</f>
        <v>1.4344748724299734</v>
      </c>
    </row>
    <row r="152" spans="1:20" x14ac:dyDescent="0.35">
      <c r="A152" s="71">
        <v>151</v>
      </c>
      <c r="B152" s="24" t="s">
        <v>60</v>
      </c>
      <c r="C152" s="1">
        <v>50</v>
      </c>
      <c r="D152" s="1">
        <v>5</v>
      </c>
      <c r="E152" s="1">
        <v>30</v>
      </c>
      <c r="F152" s="14">
        <v>1</v>
      </c>
      <c r="G152" s="4">
        <v>493</v>
      </c>
      <c r="H152" s="1">
        <v>378</v>
      </c>
      <c r="I152" s="1">
        <v>1799.81218720227</v>
      </c>
      <c r="J152" s="1">
        <f>1800-Table1353233[[#This Row],[Remaining time]]</f>
        <v>0.1878127977299755</v>
      </c>
      <c r="K152" s="1">
        <f>(Table1353233[[#This Row],[UB_init]]-Table1353233[[#This Row],[LB_init]])/Table1353233[[#This Row],[UB_init]]</f>
        <v>0.23326572008113591</v>
      </c>
      <c r="L152" s="75">
        <f>IF(Table1353233[[#This Row],[UB_init]]=Table1353233[[#This Row],[LB_init]],0,1)</f>
        <v>1</v>
      </c>
      <c r="M152" s="26"/>
      <c r="Q152" t="str">
        <f>IF(Table1353233[[#This Row],[If Optimal solution is not found]]=1,"",Table1353233[[#This Row],[UB_init]])</f>
        <v/>
      </c>
      <c r="R152" t="str">
        <f>IF(Table1353233[[#This Row],[If Optimal solution is not found]],"",Table1353233[[#This Row],[LB_init]])</f>
        <v/>
      </c>
      <c r="S152" t="str">
        <f>IF(Table1353233[[#This Row],[If Optimal solution is not found]],"",0)</f>
        <v/>
      </c>
      <c r="T152" t="str">
        <f>IF(Table1353233[[#This Row],[If Optimal solution is not found]],"",Table1353233[[#This Row],[Total time (BPP+Pm+SPm)]])</f>
        <v/>
      </c>
    </row>
    <row r="153" spans="1:20" x14ac:dyDescent="0.35">
      <c r="A153" s="71">
        <v>152</v>
      </c>
      <c r="B153" s="24" t="s">
        <v>61</v>
      </c>
      <c r="C153" s="1">
        <v>50</v>
      </c>
      <c r="D153" s="1">
        <v>5</v>
      </c>
      <c r="E153" s="1">
        <v>30</v>
      </c>
      <c r="F153" s="14">
        <v>1</v>
      </c>
      <c r="G153" s="4">
        <v>481</v>
      </c>
      <c r="H153" s="1">
        <v>378</v>
      </c>
      <c r="I153" s="1">
        <v>1799.7786682378501</v>
      </c>
      <c r="J153" s="1">
        <f>1800-Table1353233[[#This Row],[Remaining time]]</f>
        <v>0.22133176214993</v>
      </c>
      <c r="K153" s="1">
        <f>(Table1353233[[#This Row],[UB_init]]-Table1353233[[#This Row],[LB_init]])/Table1353233[[#This Row],[UB_init]]</f>
        <v>0.21413721413721415</v>
      </c>
      <c r="L153" s="75">
        <f>IF(Table1353233[[#This Row],[UB_init]]=Table1353233[[#This Row],[LB_init]],0,1)</f>
        <v>1</v>
      </c>
      <c r="M153" s="26"/>
      <c r="Q153" t="str">
        <f>IF(Table1353233[[#This Row],[If Optimal solution is not found]]=1,"",Table1353233[[#This Row],[UB_init]])</f>
        <v/>
      </c>
      <c r="R153" t="str">
        <f>IF(Table1353233[[#This Row],[If Optimal solution is not found]],"",Table1353233[[#This Row],[LB_init]])</f>
        <v/>
      </c>
      <c r="S153" t="str">
        <f>IF(Table1353233[[#This Row],[If Optimal solution is not found]],"",0)</f>
        <v/>
      </c>
      <c r="T153" t="str">
        <f>IF(Table1353233[[#This Row],[If Optimal solution is not found]],"",Table1353233[[#This Row],[Total time (BPP+Pm+SPm)]])</f>
        <v/>
      </c>
    </row>
    <row r="154" spans="1:20" x14ac:dyDescent="0.35">
      <c r="A154" s="71">
        <v>153</v>
      </c>
      <c r="B154" s="24" t="s">
        <v>62</v>
      </c>
      <c r="C154" s="1">
        <v>50</v>
      </c>
      <c r="D154" s="1">
        <v>5</v>
      </c>
      <c r="E154" s="1">
        <v>30</v>
      </c>
      <c r="F154" s="14">
        <v>1</v>
      </c>
      <c r="G154" s="4">
        <v>470</v>
      </c>
      <c r="H154" s="1">
        <v>361</v>
      </c>
      <c r="I154" s="1">
        <v>1799.73793088458</v>
      </c>
      <c r="J154" s="1">
        <f>1800-Table1353233[[#This Row],[Remaining time]]</f>
        <v>0.26206911541999034</v>
      </c>
      <c r="K154" s="1">
        <f>(Table1353233[[#This Row],[UB_init]]-Table1353233[[#This Row],[LB_init]])/Table1353233[[#This Row],[UB_init]]</f>
        <v>0.23191489361702128</v>
      </c>
      <c r="L154" s="75">
        <f>IF(Table1353233[[#This Row],[UB_init]]=Table1353233[[#This Row],[LB_init]],0,1)</f>
        <v>1</v>
      </c>
      <c r="M154" s="26"/>
      <c r="Q154" t="str">
        <f>IF(Table1353233[[#This Row],[If Optimal solution is not found]]=1,"",Table1353233[[#This Row],[UB_init]])</f>
        <v/>
      </c>
      <c r="R154" t="str">
        <f>IF(Table1353233[[#This Row],[If Optimal solution is not found]],"",Table1353233[[#This Row],[LB_init]])</f>
        <v/>
      </c>
      <c r="S154" t="str">
        <f>IF(Table1353233[[#This Row],[If Optimal solution is not found]],"",0)</f>
        <v/>
      </c>
      <c r="T154" t="str">
        <f>IF(Table1353233[[#This Row],[If Optimal solution is not found]],"",Table1353233[[#This Row],[Total time (BPP+Pm+SPm)]])</f>
        <v/>
      </c>
    </row>
    <row r="155" spans="1:20" x14ac:dyDescent="0.35">
      <c r="A155" s="71">
        <v>154</v>
      </c>
      <c r="B155" s="24" t="s">
        <v>63</v>
      </c>
      <c r="C155" s="1">
        <v>50</v>
      </c>
      <c r="D155" s="1">
        <v>5</v>
      </c>
      <c r="E155" s="1">
        <v>30</v>
      </c>
      <c r="F155" s="14">
        <v>1</v>
      </c>
      <c r="G155" s="4">
        <v>488</v>
      </c>
      <c r="H155" s="1">
        <v>412</v>
      </c>
      <c r="I155" s="1">
        <v>1799.61081700772</v>
      </c>
      <c r="J155" s="1">
        <f>1800-Table1353233[[#This Row],[Remaining time]]</f>
        <v>0.38918299227998432</v>
      </c>
      <c r="K155" s="1">
        <f>(Table1353233[[#This Row],[UB_init]]-Table1353233[[#This Row],[LB_init]])/Table1353233[[#This Row],[UB_init]]</f>
        <v>0.15573770491803279</v>
      </c>
      <c r="L155" s="75">
        <f>IF(Table1353233[[#This Row],[UB_init]]=Table1353233[[#This Row],[LB_init]],0,1)</f>
        <v>1</v>
      </c>
      <c r="M155" s="26"/>
      <c r="Q155" t="str">
        <f>IF(Table1353233[[#This Row],[If Optimal solution is not found]]=1,"",Table1353233[[#This Row],[UB_init]])</f>
        <v/>
      </c>
      <c r="R155" t="str">
        <f>IF(Table1353233[[#This Row],[If Optimal solution is not found]],"",Table1353233[[#This Row],[LB_init]])</f>
        <v/>
      </c>
      <c r="S155" t="str">
        <f>IF(Table1353233[[#This Row],[If Optimal solution is not found]],"",0)</f>
        <v/>
      </c>
      <c r="T155" t="str">
        <f>IF(Table1353233[[#This Row],[If Optimal solution is not found]],"",Table1353233[[#This Row],[Total time (BPP+Pm+SPm)]])</f>
        <v/>
      </c>
    </row>
    <row r="156" spans="1:20" x14ac:dyDescent="0.35">
      <c r="A156" s="71">
        <v>155</v>
      </c>
      <c r="B156" s="24" t="s">
        <v>64</v>
      </c>
      <c r="C156" s="1">
        <v>50</v>
      </c>
      <c r="D156" s="1">
        <v>5</v>
      </c>
      <c r="E156" s="1">
        <v>30</v>
      </c>
      <c r="F156" s="14">
        <v>1</v>
      </c>
      <c r="G156" s="4">
        <v>441</v>
      </c>
      <c r="H156" s="1">
        <v>336</v>
      </c>
      <c r="I156" s="1">
        <v>1799.8040147162901</v>
      </c>
      <c r="J156" s="1">
        <f>1800-Table1353233[[#This Row],[Remaining time]]</f>
        <v>0.19598528370988788</v>
      </c>
      <c r="K156" s="1">
        <f>(Table1353233[[#This Row],[UB_init]]-Table1353233[[#This Row],[LB_init]])/Table1353233[[#This Row],[UB_init]]</f>
        <v>0.23809523809523808</v>
      </c>
      <c r="L156" s="75">
        <f>IF(Table1353233[[#This Row],[UB_init]]=Table1353233[[#This Row],[LB_init]],0,1)</f>
        <v>1</v>
      </c>
      <c r="M156" s="26"/>
      <c r="Q156" t="str">
        <f>IF(Table1353233[[#This Row],[If Optimal solution is not found]]=1,"",Table1353233[[#This Row],[UB_init]])</f>
        <v/>
      </c>
      <c r="R156" t="str">
        <f>IF(Table1353233[[#This Row],[If Optimal solution is not found]],"",Table1353233[[#This Row],[LB_init]])</f>
        <v/>
      </c>
      <c r="S156" t="str">
        <f>IF(Table1353233[[#This Row],[If Optimal solution is not found]],"",0)</f>
        <v/>
      </c>
      <c r="T156" t="str">
        <f>IF(Table1353233[[#This Row],[If Optimal solution is not found]],"",Table1353233[[#This Row],[Total time (BPP+Pm+SPm)]])</f>
        <v/>
      </c>
    </row>
    <row r="157" spans="1:20" x14ac:dyDescent="0.35">
      <c r="A157" s="71">
        <v>156</v>
      </c>
      <c r="B157" s="24" t="s">
        <v>65</v>
      </c>
      <c r="C157" s="1">
        <v>50</v>
      </c>
      <c r="D157" s="1">
        <v>5</v>
      </c>
      <c r="E157" s="1">
        <v>30</v>
      </c>
      <c r="F157" s="14">
        <v>1</v>
      </c>
      <c r="G157" s="4">
        <v>739</v>
      </c>
      <c r="H157" s="1">
        <v>439</v>
      </c>
      <c r="I157" s="1">
        <v>1799.79613609425</v>
      </c>
      <c r="J157" s="1">
        <f>1800-Table1353233[[#This Row],[Remaining time]]</f>
        <v>0.20386390575004043</v>
      </c>
      <c r="K157" s="1">
        <f>(Table1353233[[#This Row],[UB_init]]-Table1353233[[#This Row],[LB_init]])/Table1353233[[#This Row],[UB_init]]</f>
        <v>0.40595399188092018</v>
      </c>
      <c r="L157" s="75">
        <f>IF(Table1353233[[#This Row],[UB_init]]=Table1353233[[#This Row],[LB_init]],0,1)</f>
        <v>1</v>
      </c>
      <c r="M157" s="26"/>
      <c r="Q157" t="str">
        <f>IF(Table1353233[[#This Row],[If Optimal solution is not found]]=1,"",Table1353233[[#This Row],[UB_init]])</f>
        <v/>
      </c>
      <c r="R157" t="str">
        <f>IF(Table1353233[[#This Row],[If Optimal solution is not found]],"",Table1353233[[#This Row],[LB_init]])</f>
        <v/>
      </c>
      <c r="S157" t="str">
        <f>IF(Table1353233[[#This Row],[If Optimal solution is not found]],"",0)</f>
        <v/>
      </c>
      <c r="T157" t="str">
        <f>IF(Table1353233[[#This Row],[If Optimal solution is not found]],"",Table1353233[[#This Row],[Total time (BPP+Pm+SPm)]])</f>
        <v/>
      </c>
    </row>
    <row r="158" spans="1:20" x14ac:dyDescent="0.35">
      <c r="A158" s="71">
        <v>157</v>
      </c>
      <c r="B158" s="24" t="s">
        <v>66</v>
      </c>
      <c r="C158" s="1">
        <v>50</v>
      </c>
      <c r="D158" s="1">
        <v>5</v>
      </c>
      <c r="E158" s="1">
        <v>30</v>
      </c>
      <c r="F158" s="14">
        <v>1</v>
      </c>
      <c r="G158" s="4">
        <v>553</v>
      </c>
      <c r="H158" s="1">
        <v>446</v>
      </c>
      <c r="I158" s="1">
        <v>1799.8112269379101</v>
      </c>
      <c r="J158" s="1">
        <f>1800-Table1353233[[#This Row],[Remaining time]]</f>
        <v>0.18877306208992195</v>
      </c>
      <c r="K158" s="1">
        <f>(Table1353233[[#This Row],[UB_init]]-Table1353233[[#This Row],[LB_init]])/Table1353233[[#This Row],[UB_init]]</f>
        <v>0.19349005424954793</v>
      </c>
      <c r="L158" s="75">
        <f>IF(Table1353233[[#This Row],[UB_init]]=Table1353233[[#This Row],[LB_init]],0,1)</f>
        <v>1</v>
      </c>
      <c r="M158" s="26"/>
      <c r="Q158" t="str">
        <f>IF(Table1353233[[#This Row],[If Optimal solution is not found]]=1,"",Table1353233[[#This Row],[UB_init]])</f>
        <v/>
      </c>
      <c r="R158" t="str">
        <f>IF(Table1353233[[#This Row],[If Optimal solution is not found]],"",Table1353233[[#This Row],[LB_init]])</f>
        <v/>
      </c>
      <c r="S158" t="str">
        <f>IF(Table1353233[[#This Row],[If Optimal solution is not found]],"",0)</f>
        <v/>
      </c>
      <c r="T158" t="str">
        <f>IF(Table1353233[[#This Row],[If Optimal solution is not found]],"",Table1353233[[#This Row],[Total time (BPP+Pm+SPm)]])</f>
        <v/>
      </c>
    </row>
    <row r="159" spans="1:20" x14ac:dyDescent="0.35">
      <c r="A159" s="71">
        <v>158</v>
      </c>
      <c r="B159" s="24" t="s">
        <v>67</v>
      </c>
      <c r="C159" s="1">
        <v>50</v>
      </c>
      <c r="D159" s="1">
        <v>5</v>
      </c>
      <c r="E159" s="1">
        <v>30</v>
      </c>
      <c r="F159" s="14">
        <v>1</v>
      </c>
      <c r="G159" s="4">
        <v>412</v>
      </c>
      <c r="H159" s="1">
        <v>349</v>
      </c>
      <c r="I159" s="1">
        <v>1799.7508149445</v>
      </c>
      <c r="J159" s="1">
        <f>1800-Table1353233[[#This Row],[Remaining time]]</f>
        <v>0.24918505549999281</v>
      </c>
      <c r="K159" s="1">
        <f>(Table1353233[[#This Row],[UB_init]]-Table1353233[[#This Row],[LB_init]])/Table1353233[[#This Row],[UB_init]]</f>
        <v>0.15291262135922329</v>
      </c>
      <c r="L159" s="75">
        <f>IF(Table1353233[[#This Row],[UB_init]]=Table1353233[[#This Row],[LB_init]],0,1)</f>
        <v>1</v>
      </c>
      <c r="M159" s="26"/>
      <c r="Q159" t="str">
        <f>IF(Table1353233[[#This Row],[If Optimal solution is not found]]=1,"",Table1353233[[#This Row],[UB_init]])</f>
        <v/>
      </c>
      <c r="R159" t="str">
        <f>IF(Table1353233[[#This Row],[If Optimal solution is not found]],"",Table1353233[[#This Row],[LB_init]])</f>
        <v/>
      </c>
      <c r="S159" t="str">
        <f>IF(Table1353233[[#This Row],[If Optimal solution is not found]],"",0)</f>
        <v/>
      </c>
      <c r="T159" t="str">
        <f>IF(Table1353233[[#This Row],[If Optimal solution is not found]],"",Table1353233[[#This Row],[Total time (BPP+Pm+SPm)]])</f>
        <v/>
      </c>
    </row>
    <row r="160" spans="1:20" x14ac:dyDescent="0.35">
      <c r="A160" s="71">
        <v>159</v>
      </c>
      <c r="B160" s="24" t="s">
        <v>68</v>
      </c>
      <c r="C160" s="1">
        <v>50</v>
      </c>
      <c r="D160" s="1">
        <v>5</v>
      </c>
      <c r="E160" s="1">
        <v>30</v>
      </c>
      <c r="F160" s="14">
        <v>1</v>
      </c>
      <c r="G160" s="4">
        <v>610</v>
      </c>
      <c r="H160" s="1">
        <v>404</v>
      </c>
      <c r="I160" s="1">
        <v>1799.7916933801</v>
      </c>
      <c r="J160" s="1">
        <f>1800-Table1353233[[#This Row],[Remaining time]]</f>
        <v>0.20830661989998589</v>
      </c>
      <c r="K160" s="1">
        <f>(Table1353233[[#This Row],[UB_init]]-Table1353233[[#This Row],[LB_init]])/Table1353233[[#This Row],[UB_init]]</f>
        <v>0.3377049180327869</v>
      </c>
      <c r="L160" s="75">
        <f>IF(Table1353233[[#This Row],[UB_init]]=Table1353233[[#This Row],[LB_init]],0,1)</f>
        <v>1</v>
      </c>
      <c r="M160" s="26"/>
      <c r="Q160" t="str">
        <f>IF(Table1353233[[#This Row],[If Optimal solution is not found]]=1,"",Table1353233[[#This Row],[UB_init]])</f>
        <v/>
      </c>
      <c r="R160" t="str">
        <f>IF(Table1353233[[#This Row],[If Optimal solution is not found]],"",Table1353233[[#This Row],[LB_init]])</f>
        <v/>
      </c>
      <c r="S160" t="str">
        <f>IF(Table1353233[[#This Row],[If Optimal solution is not found]],"",0)</f>
        <v/>
      </c>
      <c r="T160" t="str">
        <f>IF(Table1353233[[#This Row],[If Optimal solution is not found]],"",Table1353233[[#This Row],[Total time (BPP+Pm+SPm)]])</f>
        <v/>
      </c>
    </row>
    <row r="161" spans="1:20" x14ac:dyDescent="0.35">
      <c r="A161" s="71">
        <v>160</v>
      </c>
      <c r="B161" s="24" t="s">
        <v>69</v>
      </c>
      <c r="C161" s="1">
        <v>50</v>
      </c>
      <c r="D161" s="1">
        <v>5</v>
      </c>
      <c r="E161" s="1">
        <v>30</v>
      </c>
      <c r="F161" s="14">
        <v>1</v>
      </c>
      <c r="G161" s="4">
        <v>476</v>
      </c>
      <c r="H161" s="1">
        <v>397</v>
      </c>
      <c r="I161" s="1">
        <v>1799.8116417378101</v>
      </c>
      <c r="J161" s="1">
        <f>1800-Table1353233[[#This Row],[Remaining time]]</f>
        <v>0.18835826218992224</v>
      </c>
      <c r="K161" s="1">
        <f>(Table1353233[[#This Row],[UB_init]]-Table1353233[[#This Row],[LB_init]])/Table1353233[[#This Row],[UB_init]]</f>
        <v>0.16596638655462184</v>
      </c>
      <c r="L161" s="75">
        <f>IF(Table1353233[[#This Row],[UB_init]]=Table1353233[[#This Row],[LB_init]],0,1)</f>
        <v>1</v>
      </c>
      <c r="M161" s="26"/>
      <c r="Q161" t="str">
        <f>IF(Table1353233[[#This Row],[If Optimal solution is not found]]=1,"",Table1353233[[#This Row],[UB_init]])</f>
        <v/>
      </c>
      <c r="R161" t="str">
        <f>IF(Table1353233[[#This Row],[If Optimal solution is not found]],"",Table1353233[[#This Row],[LB_init]])</f>
        <v/>
      </c>
      <c r="S161" t="str">
        <f>IF(Table1353233[[#This Row],[If Optimal solution is not found]],"",0)</f>
        <v/>
      </c>
      <c r="T161" t="str">
        <f>IF(Table1353233[[#This Row],[If Optimal solution is not found]],"",Table1353233[[#This Row],[Total time (BPP+Pm+SPm)]])</f>
        <v/>
      </c>
    </row>
    <row r="162" spans="1:20" x14ac:dyDescent="0.35">
      <c r="A162" s="71">
        <v>161</v>
      </c>
      <c r="B162" s="24" t="s">
        <v>70</v>
      </c>
      <c r="C162" s="1">
        <v>50</v>
      </c>
      <c r="D162" s="1">
        <v>5</v>
      </c>
      <c r="E162" s="1">
        <v>30</v>
      </c>
      <c r="F162" s="14">
        <v>2</v>
      </c>
      <c r="G162" s="4">
        <v>480</v>
      </c>
      <c r="H162" s="1">
        <v>462</v>
      </c>
      <c r="I162" s="1">
        <v>1799.6467618271699</v>
      </c>
      <c r="J162" s="1">
        <f>1800-Table1353233[[#This Row],[Remaining time]]</f>
        <v>0.35323817283006065</v>
      </c>
      <c r="K162" s="1">
        <f>(Table1353233[[#This Row],[UB_init]]-Table1353233[[#This Row],[LB_init]])/Table1353233[[#This Row],[UB_init]]</f>
        <v>3.7499999999999999E-2</v>
      </c>
      <c r="L162" s="75">
        <f>IF(Table1353233[[#This Row],[UB_init]]=Table1353233[[#This Row],[LB_init]],0,1)</f>
        <v>1</v>
      </c>
      <c r="M162" s="26"/>
      <c r="Q162" t="str">
        <f>IF(Table1353233[[#This Row],[If Optimal solution is not found]]=1,"",Table1353233[[#This Row],[UB_init]])</f>
        <v/>
      </c>
      <c r="R162" t="str">
        <f>IF(Table1353233[[#This Row],[If Optimal solution is not found]],"",Table1353233[[#This Row],[LB_init]])</f>
        <v/>
      </c>
      <c r="S162" t="str">
        <f>IF(Table1353233[[#This Row],[If Optimal solution is not found]],"",0)</f>
        <v/>
      </c>
      <c r="T162" t="str">
        <f>IF(Table1353233[[#This Row],[If Optimal solution is not found]],"",Table1353233[[#This Row],[Total time (BPP+Pm+SPm)]])</f>
        <v/>
      </c>
    </row>
    <row r="163" spans="1:20" x14ac:dyDescent="0.35">
      <c r="A163" s="71">
        <v>162</v>
      </c>
      <c r="B163" s="24" t="s">
        <v>71</v>
      </c>
      <c r="C163" s="1">
        <v>50</v>
      </c>
      <c r="D163" s="1">
        <v>5</v>
      </c>
      <c r="E163" s="1">
        <v>30</v>
      </c>
      <c r="F163" s="14">
        <v>2</v>
      </c>
      <c r="G163" s="4">
        <v>466</v>
      </c>
      <c r="H163" s="1">
        <v>462</v>
      </c>
      <c r="I163" s="1">
        <v>1799.25710654817</v>
      </c>
      <c r="J163" s="1">
        <f>1800-Table1353233[[#This Row],[Remaining time]]</f>
        <v>0.74289345183001387</v>
      </c>
      <c r="K163" s="1">
        <f>(Table1353233[[#This Row],[UB_init]]-Table1353233[[#This Row],[LB_init]])/Table1353233[[#This Row],[UB_init]]</f>
        <v>8.5836909871244635E-3</v>
      </c>
      <c r="L163" s="75">
        <f>IF(Table1353233[[#This Row],[UB_init]]=Table1353233[[#This Row],[LB_init]],0,1)</f>
        <v>1</v>
      </c>
      <c r="M163" s="26"/>
      <c r="Q163" t="str">
        <f>IF(Table1353233[[#This Row],[If Optimal solution is not found]]=1,"",Table1353233[[#This Row],[UB_init]])</f>
        <v/>
      </c>
      <c r="R163" t="str">
        <f>IF(Table1353233[[#This Row],[If Optimal solution is not found]],"",Table1353233[[#This Row],[LB_init]])</f>
        <v/>
      </c>
      <c r="S163" t="str">
        <f>IF(Table1353233[[#This Row],[If Optimal solution is not found]],"",0)</f>
        <v/>
      </c>
      <c r="T163" t="str">
        <f>IF(Table1353233[[#This Row],[If Optimal solution is not found]],"",Table1353233[[#This Row],[Total time (BPP+Pm+SPm)]])</f>
        <v/>
      </c>
    </row>
    <row r="164" spans="1:20" x14ac:dyDescent="0.35">
      <c r="A164" s="71">
        <v>163</v>
      </c>
      <c r="B164" s="24" t="s">
        <v>72</v>
      </c>
      <c r="C164" s="1">
        <v>50</v>
      </c>
      <c r="D164" s="1">
        <v>5</v>
      </c>
      <c r="E164" s="1">
        <v>30</v>
      </c>
      <c r="F164" s="14">
        <v>2</v>
      </c>
      <c r="G164" s="4">
        <v>440</v>
      </c>
      <c r="H164" s="1">
        <v>433</v>
      </c>
      <c r="I164" s="1">
        <v>1799.7879194393699</v>
      </c>
      <c r="J164" s="1">
        <f>1800-Table1353233[[#This Row],[Remaining time]]</f>
        <v>0.21208056063005642</v>
      </c>
      <c r="K164" s="1">
        <f>(Table1353233[[#This Row],[UB_init]]-Table1353233[[#This Row],[LB_init]])/Table1353233[[#This Row],[UB_init]]</f>
        <v>1.5909090909090907E-2</v>
      </c>
      <c r="L164" s="75">
        <f>IF(Table1353233[[#This Row],[UB_init]]=Table1353233[[#This Row],[LB_init]],0,1)</f>
        <v>1</v>
      </c>
      <c r="M164" s="26"/>
      <c r="Q164" t="str">
        <f>IF(Table1353233[[#This Row],[If Optimal solution is not found]]=1,"",Table1353233[[#This Row],[UB_init]])</f>
        <v/>
      </c>
      <c r="R164" t="str">
        <f>IF(Table1353233[[#This Row],[If Optimal solution is not found]],"",Table1353233[[#This Row],[LB_init]])</f>
        <v/>
      </c>
      <c r="S164" t="str">
        <f>IF(Table1353233[[#This Row],[If Optimal solution is not found]],"",0)</f>
        <v/>
      </c>
      <c r="T164" t="str">
        <f>IF(Table1353233[[#This Row],[If Optimal solution is not found]],"",Table1353233[[#This Row],[Total time (BPP+Pm+SPm)]])</f>
        <v/>
      </c>
    </row>
    <row r="165" spans="1:20" x14ac:dyDescent="0.35">
      <c r="A165" s="71">
        <v>164</v>
      </c>
      <c r="B165" s="24" t="s">
        <v>73</v>
      </c>
      <c r="C165" s="1">
        <v>50</v>
      </c>
      <c r="D165" s="1">
        <v>5</v>
      </c>
      <c r="E165" s="1">
        <v>30</v>
      </c>
      <c r="F165" s="14">
        <v>2</v>
      </c>
      <c r="G165" s="4">
        <v>489</v>
      </c>
      <c r="H165" s="1">
        <v>484</v>
      </c>
      <c r="I165" s="1">
        <v>1799.56242045573</v>
      </c>
      <c r="J165" s="1">
        <f>1800-Table1353233[[#This Row],[Remaining time]]</f>
        <v>0.43757954426996548</v>
      </c>
      <c r="K165" s="1">
        <f>(Table1353233[[#This Row],[UB_init]]-Table1353233[[#This Row],[LB_init]])/Table1353233[[#This Row],[UB_init]]</f>
        <v>1.0224948875255624E-2</v>
      </c>
      <c r="L165" s="75">
        <f>IF(Table1353233[[#This Row],[UB_init]]=Table1353233[[#This Row],[LB_init]],0,1)</f>
        <v>1</v>
      </c>
      <c r="M165" s="26"/>
      <c r="Q165" t="str">
        <f>IF(Table1353233[[#This Row],[If Optimal solution is not found]]=1,"",Table1353233[[#This Row],[UB_init]])</f>
        <v/>
      </c>
      <c r="R165" t="str">
        <f>IF(Table1353233[[#This Row],[If Optimal solution is not found]],"",Table1353233[[#This Row],[LB_init]])</f>
        <v/>
      </c>
      <c r="S165" t="str">
        <f>IF(Table1353233[[#This Row],[If Optimal solution is not found]],"",0)</f>
        <v/>
      </c>
      <c r="T165" t="str">
        <f>IF(Table1353233[[#This Row],[If Optimal solution is not found]],"",Table1353233[[#This Row],[Total time (BPP+Pm+SPm)]])</f>
        <v/>
      </c>
    </row>
    <row r="166" spans="1:20" x14ac:dyDescent="0.35">
      <c r="A166" s="71">
        <v>165</v>
      </c>
      <c r="B166" s="24" t="s">
        <v>200</v>
      </c>
      <c r="C166" s="1">
        <v>50</v>
      </c>
      <c r="D166" s="1">
        <v>5</v>
      </c>
      <c r="E166" s="1">
        <v>30</v>
      </c>
      <c r="F166" s="14">
        <v>2</v>
      </c>
      <c r="G166" s="4">
        <v>416</v>
      </c>
      <c r="H166" s="1">
        <v>408</v>
      </c>
      <c r="I166" s="1">
        <v>1799.18149269744</v>
      </c>
      <c r="J166" s="1">
        <f>1800-Table1353233[[#This Row],[Remaining time]]</f>
        <v>0.81850730255996496</v>
      </c>
      <c r="K166" s="1">
        <f>(Table1353233[[#This Row],[UB_init]]-Table1353233[[#This Row],[LB_init]])/Table1353233[[#This Row],[UB_init]]</f>
        <v>1.9230769230769232E-2</v>
      </c>
      <c r="L166" s="75">
        <f>IF(Table1353233[[#This Row],[UB_init]]=Table1353233[[#This Row],[LB_init]],0,1)</f>
        <v>1</v>
      </c>
      <c r="M166" s="26"/>
      <c r="Q166" t="str">
        <f>IF(Table1353233[[#This Row],[If Optimal solution is not found]]=1,"",Table1353233[[#This Row],[UB_init]])</f>
        <v/>
      </c>
      <c r="R166" t="str">
        <f>IF(Table1353233[[#This Row],[If Optimal solution is not found]],"",Table1353233[[#This Row],[LB_init]])</f>
        <v/>
      </c>
      <c r="S166" t="str">
        <f>IF(Table1353233[[#This Row],[If Optimal solution is not found]],"",0)</f>
        <v/>
      </c>
      <c r="T166" t="str">
        <f>IF(Table1353233[[#This Row],[If Optimal solution is not found]],"",Table1353233[[#This Row],[Total time (BPP+Pm+SPm)]])</f>
        <v/>
      </c>
    </row>
    <row r="167" spans="1:20" x14ac:dyDescent="0.35">
      <c r="A167" s="71">
        <v>166</v>
      </c>
      <c r="B167" s="24" t="s">
        <v>201</v>
      </c>
      <c r="C167" s="1">
        <v>50</v>
      </c>
      <c r="D167" s="1">
        <v>5</v>
      </c>
      <c r="E167" s="1">
        <v>30</v>
      </c>
      <c r="F167" s="14">
        <v>2</v>
      </c>
      <c r="G167" s="4">
        <v>526</v>
      </c>
      <c r="H167" s="1">
        <v>523</v>
      </c>
      <c r="I167" s="1">
        <v>1799.7673389464601</v>
      </c>
      <c r="J167" s="1">
        <f>1800-Table1353233[[#This Row],[Remaining time]]</f>
        <v>0.23266105353991406</v>
      </c>
      <c r="K167" s="1">
        <f>(Table1353233[[#This Row],[UB_init]]-Table1353233[[#This Row],[LB_init]])/Table1353233[[#This Row],[UB_init]]</f>
        <v>5.7034220532319393E-3</v>
      </c>
      <c r="L167" s="75">
        <f>IF(Table1353233[[#This Row],[UB_init]]=Table1353233[[#This Row],[LB_init]],0,1)</f>
        <v>1</v>
      </c>
      <c r="M167" s="26"/>
      <c r="Q167" t="str">
        <f>IF(Table1353233[[#This Row],[If Optimal solution is not found]]=1,"",Table1353233[[#This Row],[UB_init]])</f>
        <v/>
      </c>
      <c r="R167" t="str">
        <f>IF(Table1353233[[#This Row],[If Optimal solution is not found]],"",Table1353233[[#This Row],[LB_init]])</f>
        <v/>
      </c>
      <c r="S167" t="str">
        <f>IF(Table1353233[[#This Row],[If Optimal solution is not found]],"",0)</f>
        <v/>
      </c>
      <c r="T167" t="str">
        <f>IF(Table1353233[[#This Row],[If Optimal solution is not found]],"",Table1353233[[#This Row],[Total time (BPP+Pm+SPm)]])</f>
        <v/>
      </c>
    </row>
    <row r="168" spans="1:20" x14ac:dyDescent="0.35">
      <c r="A168" s="71">
        <v>167</v>
      </c>
      <c r="B168" s="24" t="s">
        <v>202</v>
      </c>
      <c r="C168" s="1">
        <v>50</v>
      </c>
      <c r="D168" s="1">
        <v>5</v>
      </c>
      <c r="E168" s="1">
        <v>30</v>
      </c>
      <c r="F168" s="14">
        <v>2</v>
      </c>
      <c r="G168" s="4">
        <v>546</v>
      </c>
      <c r="H168" s="1">
        <v>530</v>
      </c>
      <c r="I168" s="1">
        <v>1799.7939769458001</v>
      </c>
      <c r="J168" s="1">
        <f>1800-Table1353233[[#This Row],[Remaining time]]</f>
        <v>0.20602305419993172</v>
      </c>
      <c r="K168" s="1">
        <f>(Table1353233[[#This Row],[UB_init]]-Table1353233[[#This Row],[LB_init]])/Table1353233[[#This Row],[UB_init]]</f>
        <v>2.9304029304029304E-2</v>
      </c>
      <c r="L168" s="75">
        <f>IF(Table1353233[[#This Row],[UB_init]]=Table1353233[[#This Row],[LB_init]],0,1)</f>
        <v>1</v>
      </c>
      <c r="M168" s="26"/>
      <c r="Q168" t="str">
        <f>IF(Table1353233[[#This Row],[If Optimal solution is not found]]=1,"",Table1353233[[#This Row],[UB_init]])</f>
        <v/>
      </c>
      <c r="R168" t="str">
        <f>IF(Table1353233[[#This Row],[If Optimal solution is not found]],"",Table1353233[[#This Row],[LB_init]])</f>
        <v/>
      </c>
      <c r="S168" t="str">
        <f>IF(Table1353233[[#This Row],[If Optimal solution is not found]],"",0)</f>
        <v/>
      </c>
      <c r="T168" t="str">
        <f>IF(Table1353233[[#This Row],[If Optimal solution is not found]],"",Table1353233[[#This Row],[Total time (BPP+Pm+SPm)]])</f>
        <v/>
      </c>
    </row>
    <row r="169" spans="1:20" x14ac:dyDescent="0.35">
      <c r="A169" s="71">
        <v>168</v>
      </c>
      <c r="B169" s="24" t="s">
        <v>203</v>
      </c>
      <c r="C169" s="1">
        <v>50</v>
      </c>
      <c r="D169" s="1">
        <v>5</v>
      </c>
      <c r="E169" s="1">
        <v>30</v>
      </c>
      <c r="F169" s="14">
        <v>2</v>
      </c>
      <c r="G169" s="4">
        <v>437</v>
      </c>
      <c r="H169" s="1">
        <v>433</v>
      </c>
      <c r="I169" s="1">
        <v>1799.7966358158701</v>
      </c>
      <c r="J169" s="1">
        <f>1800-Table1353233[[#This Row],[Remaining time]]</f>
        <v>0.20336418412989588</v>
      </c>
      <c r="K169" s="1">
        <f>(Table1353233[[#This Row],[UB_init]]-Table1353233[[#This Row],[LB_init]])/Table1353233[[#This Row],[UB_init]]</f>
        <v>9.1533180778032037E-3</v>
      </c>
      <c r="L169" s="75">
        <f>IF(Table1353233[[#This Row],[UB_init]]=Table1353233[[#This Row],[LB_init]],0,1)</f>
        <v>1</v>
      </c>
      <c r="M169" s="26"/>
      <c r="Q169" t="str">
        <f>IF(Table1353233[[#This Row],[If Optimal solution is not found]]=1,"",Table1353233[[#This Row],[UB_init]])</f>
        <v/>
      </c>
      <c r="R169" t="str">
        <f>IF(Table1353233[[#This Row],[If Optimal solution is not found]],"",Table1353233[[#This Row],[LB_init]])</f>
        <v/>
      </c>
      <c r="S169" t="str">
        <f>IF(Table1353233[[#This Row],[If Optimal solution is not found]],"",0)</f>
        <v/>
      </c>
      <c r="T169" t="str">
        <f>IF(Table1353233[[#This Row],[If Optimal solution is not found]],"",Table1353233[[#This Row],[Total time (BPP+Pm+SPm)]])</f>
        <v/>
      </c>
    </row>
    <row r="170" spans="1:20" x14ac:dyDescent="0.35">
      <c r="A170" s="71">
        <v>169</v>
      </c>
      <c r="B170" s="24" t="s">
        <v>204</v>
      </c>
      <c r="C170" s="1">
        <v>50</v>
      </c>
      <c r="D170" s="1">
        <v>5</v>
      </c>
      <c r="E170" s="1">
        <v>30</v>
      </c>
      <c r="F170" s="14">
        <v>2</v>
      </c>
      <c r="G170" s="4">
        <v>505</v>
      </c>
      <c r="H170" s="1">
        <v>476</v>
      </c>
      <c r="I170" s="1">
        <v>1799.69586838595</v>
      </c>
      <c r="J170" s="1">
        <f>1800-Table1353233[[#This Row],[Remaining time]]</f>
        <v>0.304131614049993</v>
      </c>
      <c r="K170" s="1">
        <f>(Table1353233[[#This Row],[UB_init]]-Table1353233[[#This Row],[LB_init]])/Table1353233[[#This Row],[UB_init]]</f>
        <v>5.7425742574257428E-2</v>
      </c>
      <c r="L170" s="75">
        <f>IF(Table1353233[[#This Row],[UB_init]]=Table1353233[[#This Row],[LB_init]],0,1)</f>
        <v>1</v>
      </c>
      <c r="M170" s="26"/>
      <c r="N170">
        <f>COUNTIF(L102:L170,"&lt;&gt;1")</f>
        <v>20</v>
      </c>
      <c r="Q170" t="str">
        <f>IF(Table1353233[[#This Row],[If Optimal solution is not found]]=1,"",Table1353233[[#This Row],[UB_init]])</f>
        <v/>
      </c>
      <c r="R170" t="str">
        <f>IF(Table1353233[[#This Row],[If Optimal solution is not found]],"",Table1353233[[#This Row],[LB_init]])</f>
        <v/>
      </c>
      <c r="S170" t="str">
        <f>IF(Table1353233[[#This Row],[If Optimal solution is not found]],"",0)</f>
        <v/>
      </c>
      <c r="T170" t="str">
        <f>IF(Table1353233[[#This Row],[If Optimal solution is not found]],"",Table1353233[[#This Row],[Total time (BPP+Pm+SPm)]])</f>
        <v/>
      </c>
    </row>
    <row r="171" spans="1:20" x14ac:dyDescent="0.35">
      <c r="A171" s="71">
        <v>170</v>
      </c>
      <c r="B171" s="24" t="s">
        <v>205</v>
      </c>
      <c r="C171" s="1">
        <v>50</v>
      </c>
      <c r="D171" s="1">
        <v>5</v>
      </c>
      <c r="E171" s="1">
        <v>30</v>
      </c>
      <c r="F171" s="14">
        <v>2</v>
      </c>
      <c r="G171" s="4">
        <v>498</v>
      </c>
      <c r="H171" s="1">
        <v>493</v>
      </c>
      <c r="I171" s="1">
        <v>1799.69757894799</v>
      </c>
      <c r="J171" s="1">
        <f>1800-Table1353233[[#This Row],[Remaining time]]</f>
        <v>0.30242105201000413</v>
      </c>
      <c r="K171" s="1">
        <f>(Table1353233[[#This Row],[UB_init]]-Table1353233[[#This Row],[LB_init]])/Table1353233[[#This Row],[UB_init]]</f>
        <v>1.0040160642570281E-2</v>
      </c>
      <c r="L171" s="75">
        <f>IF(Table1353233[[#This Row],[UB_init]]=Table1353233[[#This Row],[LB_init]],0,1)</f>
        <v>1</v>
      </c>
      <c r="M171" s="26"/>
      <c r="Q171" t="str">
        <f>IF(Table1353233[[#This Row],[If Optimal solution is not found]]=1,"",Table1353233[[#This Row],[UB_init]])</f>
        <v/>
      </c>
      <c r="R171" t="str">
        <f>IF(Table1353233[[#This Row],[If Optimal solution is not found]],"",Table1353233[[#This Row],[LB_init]])</f>
        <v/>
      </c>
      <c r="S171" t="str">
        <f>IF(Table1353233[[#This Row],[If Optimal solution is not found]],"",0)</f>
        <v/>
      </c>
      <c r="T171" t="str">
        <f>IF(Table1353233[[#This Row],[If Optimal solution is not found]],"",Table1353233[[#This Row],[Total time (BPP+Pm+SPm)]])</f>
        <v/>
      </c>
    </row>
    <row r="172" spans="1:20" x14ac:dyDescent="0.35">
      <c r="A172" s="71">
        <v>171</v>
      </c>
      <c r="B172" s="24" t="s">
        <v>206</v>
      </c>
      <c r="C172" s="1">
        <v>50</v>
      </c>
      <c r="D172" s="1">
        <v>5</v>
      </c>
      <c r="E172" s="1">
        <v>30</v>
      </c>
      <c r="F172" s="14">
        <v>4</v>
      </c>
      <c r="G172" s="4">
        <v>618</v>
      </c>
      <c r="H172" s="1">
        <v>618</v>
      </c>
      <c r="I172" s="1">
        <v>1798.58588065765</v>
      </c>
      <c r="J172" s="1">
        <f>1800-Table1353233[[#This Row],[Remaining time]]</f>
        <v>1.4141193423499772</v>
      </c>
      <c r="K172" s="1">
        <f>(Table1353233[[#This Row],[UB_init]]-Table1353233[[#This Row],[LB_init]])/Table1353233[[#This Row],[UB_init]]</f>
        <v>0</v>
      </c>
      <c r="L172" s="75">
        <f>IF(Table1353233[[#This Row],[UB_init]]=Table1353233[[#This Row],[LB_init]],0,1)</f>
        <v>0</v>
      </c>
      <c r="M172" s="26"/>
      <c r="Q172">
        <f>IF(Table1353233[[#This Row],[If Optimal solution is not found]]=1,"",Table1353233[[#This Row],[UB_init]])</f>
        <v>618</v>
      </c>
      <c r="R172">
        <f>IF(Table1353233[[#This Row],[If Optimal solution is not found]],"",Table1353233[[#This Row],[LB_init]])</f>
        <v>618</v>
      </c>
      <c r="S172">
        <f>IF(Table1353233[[#This Row],[If Optimal solution is not found]],"",0)</f>
        <v>0</v>
      </c>
      <c r="T172">
        <f>IF(Table1353233[[#This Row],[If Optimal solution is not found]],"",Table1353233[[#This Row],[Total time (BPP+Pm+SPm)]])</f>
        <v>1.4141193423499772</v>
      </c>
    </row>
    <row r="173" spans="1:20" x14ac:dyDescent="0.35">
      <c r="A173" s="71">
        <v>172</v>
      </c>
      <c r="B173" s="24" t="s">
        <v>207</v>
      </c>
      <c r="C173" s="1">
        <v>50</v>
      </c>
      <c r="D173" s="1">
        <v>5</v>
      </c>
      <c r="E173" s="1">
        <v>30</v>
      </c>
      <c r="F173" s="14">
        <v>4</v>
      </c>
      <c r="G173" s="4">
        <v>570</v>
      </c>
      <c r="H173" s="1">
        <v>570</v>
      </c>
      <c r="I173" s="1">
        <v>1798.04157849587</v>
      </c>
      <c r="J173" s="1">
        <f>1800-Table1353233[[#This Row],[Remaining time]]</f>
        <v>1.9584215041300013</v>
      </c>
      <c r="K173" s="1">
        <f>(Table1353233[[#This Row],[UB_init]]-Table1353233[[#This Row],[LB_init]])/Table1353233[[#This Row],[UB_init]]</f>
        <v>0</v>
      </c>
      <c r="L173" s="75">
        <f>IF(Table1353233[[#This Row],[UB_init]]=Table1353233[[#This Row],[LB_init]],0,1)</f>
        <v>0</v>
      </c>
      <c r="M173" s="26"/>
      <c r="Q173">
        <f>IF(Table1353233[[#This Row],[If Optimal solution is not found]]=1,"",Table1353233[[#This Row],[UB_init]])</f>
        <v>570</v>
      </c>
      <c r="R173">
        <f>IF(Table1353233[[#This Row],[If Optimal solution is not found]],"",Table1353233[[#This Row],[LB_init]])</f>
        <v>570</v>
      </c>
      <c r="S173">
        <f>IF(Table1353233[[#This Row],[If Optimal solution is not found]],"",0)</f>
        <v>0</v>
      </c>
      <c r="T173">
        <f>IF(Table1353233[[#This Row],[If Optimal solution is not found]],"",Table1353233[[#This Row],[Total time (BPP+Pm+SPm)]])</f>
        <v>1.9584215041300013</v>
      </c>
    </row>
    <row r="174" spans="1:20" x14ac:dyDescent="0.35">
      <c r="A174" s="71">
        <v>173</v>
      </c>
      <c r="B174" s="24" t="s">
        <v>208</v>
      </c>
      <c r="C174" s="1">
        <v>50</v>
      </c>
      <c r="D174" s="1">
        <v>5</v>
      </c>
      <c r="E174" s="1">
        <v>30</v>
      </c>
      <c r="F174" s="14">
        <v>4</v>
      </c>
      <c r="G174" s="4">
        <v>589</v>
      </c>
      <c r="H174" s="1">
        <v>589</v>
      </c>
      <c r="I174" s="1">
        <v>1797.25372387282</v>
      </c>
      <c r="J174" s="1">
        <f>1800-Table1353233[[#This Row],[Remaining time]]</f>
        <v>2.7462761271799536</v>
      </c>
      <c r="K174" s="1">
        <f>(Table1353233[[#This Row],[UB_init]]-Table1353233[[#This Row],[LB_init]])/Table1353233[[#This Row],[UB_init]]</f>
        <v>0</v>
      </c>
      <c r="L174" s="75">
        <f>IF(Table1353233[[#This Row],[UB_init]]=Table1353233[[#This Row],[LB_init]],0,1)</f>
        <v>0</v>
      </c>
      <c r="M174" s="26"/>
      <c r="Q174">
        <f>IF(Table1353233[[#This Row],[If Optimal solution is not found]]=1,"",Table1353233[[#This Row],[UB_init]])</f>
        <v>589</v>
      </c>
      <c r="R174">
        <f>IF(Table1353233[[#This Row],[If Optimal solution is not found]],"",Table1353233[[#This Row],[LB_init]])</f>
        <v>589</v>
      </c>
      <c r="S174">
        <f>IF(Table1353233[[#This Row],[If Optimal solution is not found]],"",0)</f>
        <v>0</v>
      </c>
      <c r="T174">
        <f>IF(Table1353233[[#This Row],[If Optimal solution is not found]],"",Table1353233[[#This Row],[Total time (BPP+Pm+SPm)]])</f>
        <v>2.7462761271799536</v>
      </c>
    </row>
    <row r="175" spans="1:20" x14ac:dyDescent="0.35">
      <c r="A175" s="71">
        <v>174</v>
      </c>
      <c r="B175" s="24" t="s">
        <v>209</v>
      </c>
      <c r="C175" s="1">
        <v>50</v>
      </c>
      <c r="D175" s="1">
        <v>5</v>
      </c>
      <c r="E175" s="1">
        <v>30</v>
      </c>
      <c r="F175" s="14">
        <v>4</v>
      </c>
      <c r="G175" s="4">
        <v>592</v>
      </c>
      <c r="H175" s="1">
        <v>592</v>
      </c>
      <c r="I175" s="1">
        <v>1799.2596845999301</v>
      </c>
      <c r="J175" s="1">
        <f>1800-Table1353233[[#This Row],[Remaining time]]</f>
        <v>0.74031540006990326</v>
      </c>
      <c r="K175" s="1">
        <f>(Table1353233[[#This Row],[UB_init]]-Table1353233[[#This Row],[LB_init]])/Table1353233[[#This Row],[UB_init]]</f>
        <v>0</v>
      </c>
      <c r="L175" s="75">
        <f>IF(Table1353233[[#This Row],[UB_init]]=Table1353233[[#This Row],[LB_init]],0,1)</f>
        <v>0</v>
      </c>
      <c r="M175" s="26"/>
      <c r="Q175">
        <f>IF(Table1353233[[#This Row],[If Optimal solution is not found]]=1,"",Table1353233[[#This Row],[UB_init]])</f>
        <v>592</v>
      </c>
      <c r="R175">
        <f>IF(Table1353233[[#This Row],[If Optimal solution is not found]],"",Table1353233[[#This Row],[LB_init]])</f>
        <v>592</v>
      </c>
      <c r="S175">
        <f>IF(Table1353233[[#This Row],[If Optimal solution is not found]],"",0)</f>
        <v>0</v>
      </c>
      <c r="T175">
        <f>IF(Table1353233[[#This Row],[If Optimal solution is not found]],"",Table1353233[[#This Row],[Total time (BPP+Pm+SPm)]])</f>
        <v>0.74031540006990326</v>
      </c>
    </row>
    <row r="176" spans="1:20" x14ac:dyDescent="0.35">
      <c r="A176" s="71">
        <v>175</v>
      </c>
      <c r="B176" s="24" t="s">
        <v>210</v>
      </c>
      <c r="C176" s="1">
        <v>50</v>
      </c>
      <c r="D176" s="1">
        <v>5</v>
      </c>
      <c r="E176" s="1">
        <v>30</v>
      </c>
      <c r="F176" s="14">
        <v>4</v>
      </c>
      <c r="G176" s="4">
        <v>516</v>
      </c>
      <c r="H176" s="1">
        <v>516</v>
      </c>
      <c r="I176" s="1">
        <v>1768.84318467043</v>
      </c>
      <c r="J176" s="1">
        <f>1800-Table1353233[[#This Row],[Remaining time]]</f>
        <v>31.156815329570009</v>
      </c>
      <c r="K176" s="1">
        <f>(Table1353233[[#This Row],[UB_init]]-Table1353233[[#This Row],[LB_init]])/Table1353233[[#This Row],[UB_init]]</f>
        <v>0</v>
      </c>
      <c r="L176" s="75">
        <f>IF(Table1353233[[#This Row],[UB_init]]=Table1353233[[#This Row],[LB_init]],0,1)</f>
        <v>0</v>
      </c>
      <c r="M176" s="26"/>
      <c r="Q176">
        <f>IF(Table1353233[[#This Row],[If Optimal solution is not found]]=1,"",Table1353233[[#This Row],[UB_init]])</f>
        <v>516</v>
      </c>
      <c r="R176">
        <f>IF(Table1353233[[#This Row],[If Optimal solution is not found]],"",Table1353233[[#This Row],[LB_init]])</f>
        <v>516</v>
      </c>
      <c r="S176">
        <f>IF(Table1353233[[#This Row],[If Optimal solution is not found]],"",0)</f>
        <v>0</v>
      </c>
      <c r="T176">
        <f>IF(Table1353233[[#This Row],[If Optimal solution is not found]],"",Table1353233[[#This Row],[Total time (BPP+Pm+SPm)]])</f>
        <v>31.156815329570009</v>
      </c>
    </row>
    <row r="177" spans="1:20" x14ac:dyDescent="0.35">
      <c r="A177" s="71">
        <v>176</v>
      </c>
      <c r="B177" s="24" t="s">
        <v>211</v>
      </c>
      <c r="C177" s="1">
        <v>50</v>
      </c>
      <c r="D177" s="1">
        <v>5</v>
      </c>
      <c r="E177" s="1">
        <v>30</v>
      </c>
      <c r="F177" s="14">
        <v>4</v>
      </c>
      <c r="G177" s="4">
        <v>631</v>
      </c>
      <c r="H177" s="1">
        <v>631</v>
      </c>
      <c r="I177" s="1">
        <v>1799.05465835891</v>
      </c>
      <c r="J177" s="1">
        <f>1800-Table1353233[[#This Row],[Remaining time]]</f>
        <v>0.94534164108995355</v>
      </c>
      <c r="K177" s="1">
        <f>(Table1353233[[#This Row],[UB_init]]-Table1353233[[#This Row],[LB_init]])/Table1353233[[#This Row],[UB_init]]</f>
        <v>0</v>
      </c>
      <c r="L177" s="75">
        <f>IF(Table1353233[[#This Row],[UB_init]]=Table1353233[[#This Row],[LB_init]],0,1)</f>
        <v>0</v>
      </c>
      <c r="M177" s="26"/>
      <c r="Q177">
        <f>IF(Table1353233[[#This Row],[If Optimal solution is not found]]=1,"",Table1353233[[#This Row],[UB_init]])</f>
        <v>631</v>
      </c>
      <c r="R177">
        <f>IF(Table1353233[[#This Row],[If Optimal solution is not found]],"",Table1353233[[#This Row],[LB_init]])</f>
        <v>631</v>
      </c>
      <c r="S177">
        <f>IF(Table1353233[[#This Row],[If Optimal solution is not found]],"",0)</f>
        <v>0</v>
      </c>
      <c r="T177">
        <f>IF(Table1353233[[#This Row],[If Optimal solution is not found]],"",Table1353233[[#This Row],[Total time (BPP+Pm+SPm)]])</f>
        <v>0.94534164108995355</v>
      </c>
    </row>
    <row r="178" spans="1:20" ht="15" thickBot="1" x14ac:dyDescent="0.4">
      <c r="A178" s="71">
        <v>177</v>
      </c>
      <c r="B178" s="24" t="s">
        <v>212</v>
      </c>
      <c r="C178" s="1">
        <v>50</v>
      </c>
      <c r="D178" s="1">
        <v>5</v>
      </c>
      <c r="E178" s="1">
        <v>30</v>
      </c>
      <c r="F178" s="14">
        <v>4</v>
      </c>
      <c r="G178" s="4">
        <v>698</v>
      </c>
      <c r="H178" s="1">
        <v>686</v>
      </c>
      <c r="I178" s="1">
        <v>1190.2007055096301</v>
      </c>
      <c r="J178" s="1">
        <f>1800-Table1353233[[#This Row],[Remaining time]]</f>
        <v>609.7992944903699</v>
      </c>
      <c r="K178" s="1">
        <f>(Table1353233[[#This Row],[UB_init]]-Table1353233[[#This Row],[LB_init]])/Table1353233[[#This Row],[UB_init]]</f>
        <v>1.7191977077363897E-2</v>
      </c>
      <c r="L178" s="75">
        <f>IF(Table1353233[[#This Row],[UB_init]]=Table1353233[[#This Row],[LB_init]],0,1)</f>
        <v>1</v>
      </c>
      <c r="M178" s="26"/>
      <c r="Q178" t="str">
        <f>IF(Table1353233[[#This Row],[If Optimal solution is not found]]=1,"",Table1353233[[#This Row],[UB_init]])</f>
        <v/>
      </c>
      <c r="R178" t="str">
        <f>IF(Table1353233[[#This Row],[If Optimal solution is not found]],"",Table1353233[[#This Row],[LB_init]])</f>
        <v/>
      </c>
      <c r="S178" t="str">
        <f>IF(Table1353233[[#This Row],[If Optimal solution is not found]],"",0)</f>
        <v/>
      </c>
      <c r="T178" t="str">
        <f>IF(Table1353233[[#This Row],[If Optimal solution is not found]],"",Table1353233[[#This Row],[Total time (BPP+Pm+SPm)]])</f>
        <v/>
      </c>
    </row>
    <row r="179" spans="1:20" ht="16" thickBot="1" x14ac:dyDescent="0.4">
      <c r="A179" s="71">
        <v>178</v>
      </c>
      <c r="B179" s="24" t="s">
        <v>213</v>
      </c>
      <c r="C179" s="1">
        <v>50</v>
      </c>
      <c r="D179" s="1">
        <v>5</v>
      </c>
      <c r="E179" s="1">
        <v>30</v>
      </c>
      <c r="F179" s="14">
        <v>4</v>
      </c>
      <c r="G179" s="4">
        <v>565</v>
      </c>
      <c r="H179" s="1">
        <v>565</v>
      </c>
      <c r="I179" s="1">
        <v>1798.6402607671901</v>
      </c>
      <c r="J179" s="1">
        <f>1800-Table1353233[[#This Row],[Remaining time]]</f>
        <v>1.3597392328099431</v>
      </c>
      <c r="K179" s="1">
        <f>(Table1353233[[#This Row],[UB_init]]-Table1353233[[#This Row],[LB_init]])/Table1353233[[#This Row],[UB_init]]</f>
        <v>0</v>
      </c>
      <c r="L179" s="75">
        <f>IF(Table1353233[[#This Row],[UB_init]]=Table1353233[[#This Row],[LB_init]],0,1)</f>
        <v>0</v>
      </c>
      <c r="M179" s="26"/>
      <c r="N179" s="17" t="s">
        <v>191</v>
      </c>
      <c r="O179" s="19"/>
      <c r="P179" s="20" t="s">
        <v>193</v>
      </c>
      <c r="Q179">
        <f>IF(Table1353233[[#This Row],[If Optimal solution is not found]]=1,"",Table1353233[[#This Row],[UB_init]])</f>
        <v>565</v>
      </c>
      <c r="R179">
        <f>IF(Table1353233[[#This Row],[If Optimal solution is not found]],"",Table1353233[[#This Row],[LB_init]])</f>
        <v>565</v>
      </c>
      <c r="S179">
        <f>IF(Table1353233[[#This Row],[If Optimal solution is not found]],"",0)</f>
        <v>0</v>
      </c>
      <c r="T179">
        <f>IF(Table1353233[[#This Row],[If Optimal solution is not found]],"",Table1353233[[#This Row],[Total time (BPP+Pm+SPm)]])</f>
        <v>1.3597392328099431</v>
      </c>
    </row>
    <row r="180" spans="1:20" ht="19" thickBot="1" x14ac:dyDescent="0.5">
      <c r="A180" s="71">
        <v>179</v>
      </c>
      <c r="B180" s="24" t="s">
        <v>214</v>
      </c>
      <c r="C180" s="1">
        <v>50</v>
      </c>
      <c r="D180" s="1">
        <v>5</v>
      </c>
      <c r="E180" s="1">
        <v>30</v>
      </c>
      <c r="F180" s="14">
        <v>4</v>
      </c>
      <c r="G180" s="4">
        <v>620</v>
      </c>
      <c r="H180" s="1">
        <v>620</v>
      </c>
      <c r="I180" s="1">
        <v>1795.5580012053199</v>
      </c>
      <c r="J180" s="1">
        <f>1800-Table1353233[[#This Row],[Remaining time]]</f>
        <v>4.4419987946801029</v>
      </c>
      <c r="K180" s="1">
        <f>(Table1353233[[#This Row],[UB_init]]-Table1353233[[#This Row],[LB_init]])/Table1353233[[#This Row],[UB_init]]</f>
        <v>0</v>
      </c>
      <c r="L180" s="75">
        <f>IF(Table1353233[[#This Row],[UB_init]]=Table1353233[[#This Row],[LB_init]],0,1)</f>
        <v>0</v>
      </c>
      <c r="M180" s="26"/>
      <c r="N180" s="7">
        <f>COUNTIF(L92:L181,"=0")</f>
        <v>29</v>
      </c>
      <c r="O180" s="9"/>
      <c r="P180" s="73">
        <f>AVERAGEIF(K92:K181,"=0",J92:J181)</f>
        <v>7.1045285020203321</v>
      </c>
      <c r="Q180">
        <f>IF(Table1353233[[#This Row],[If Optimal solution is not found]]=1,"",Table1353233[[#This Row],[UB_init]])</f>
        <v>620</v>
      </c>
      <c r="R180">
        <f>IF(Table1353233[[#This Row],[If Optimal solution is not found]],"",Table1353233[[#This Row],[LB_init]])</f>
        <v>620</v>
      </c>
      <c r="S180">
        <f>IF(Table1353233[[#This Row],[If Optimal solution is not found]],"",0)</f>
        <v>0</v>
      </c>
      <c r="T180">
        <f>IF(Table1353233[[#This Row],[If Optimal solution is not found]],"",Table1353233[[#This Row],[Total time (BPP+Pm+SPm)]])</f>
        <v>4.4419987946801029</v>
      </c>
    </row>
    <row r="181" spans="1:20" ht="19" thickBot="1" x14ac:dyDescent="0.5">
      <c r="A181" s="71">
        <v>180</v>
      </c>
      <c r="B181" s="25" t="s">
        <v>215</v>
      </c>
      <c r="C181" s="15">
        <v>50</v>
      </c>
      <c r="D181" s="15">
        <v>5</v>
      </c>
      <c r="E181" s="15">
        <v>30</v>
      </c>
      <c r="F181" s="16">
        <v>4</v>
      </c>
      <c r="G181" s="6">
        <v>553</v>
      </c>
      <c r="H181" s="15">
        <v>553</v>
      </c>
      <c r="I181" s="15">
        <v>1799.2751153353599</v>
      </c>
      <c r="J181" s="15">
        <f>1800-Table1353233[[#This Row],[Remaining time]]</f>
        <v>0.72488466464005796</v>
      </c>
      <c r="K181" s="15">
        <f>(Table1353233[[#This Row],[UB_init]]-Table1353233[[#This Row],[LB_init]])/Table1353233[[#This Row],[UB_init]]</f>
        <v>0</v>
      </c>
      <c r="L181" s="75">
        <f>IF(Table1353233[[#This Row],[UB_init]]=Table1353233[[#This Row],[LB_init]],0,1)</f>
        <v>0</v>
      </c>
      <c r="M181" s="26"/>
      <c r="N181" s="7" t="s">
        <v>192</v>
      </c>
      <c r="O181" s="9"/>
      <c r="P181" s="73">
        <f>AVERAGEIF(K92:K181,"&gt;0")</f>
        <v>0.13473983172262871</v>
      </c>
      <c r="Q181">
        <f>IF(Table1353233[[#This Row],[If Optimal solution is not found]]=1,"",Table1353233[[#This Row],[UB_init]])</f>
        <v>553</v>
      </c>
      <c r="R181">
        <f>IF(Table1353233[[#This Row],[If Optimal solution is not found]],"",Table1353233[[#This Row],[LB_init]])</f>
        <v>553</v>
      </c>
      <c r="S181">
        <f>IF(Table1353233[[#This Row],[If Optimal solution is not found]],"",0)</f>
        <v>0</v>
      </c>
      <c r="T181">
        <f>IF(Table1353233[[#This Row],[If Optimal solution is not found]],"",Table1353233[[#This Row],[Total time (BPP+Pm+SPm)]])</f>
        <v>0.72488466464005796</v>
      </c>
    </row>
    <row r="182" spans="1:20" x14ac:dyDescent="0.35">
      <c r="A182" s="71">
        <v>181</v>
      </c>
      <c r="B182" s="24" t="s">
        <v>216</v>
      </c>
      <c r="C182" s="1">
        <v>50</v>
      </c>
      <c r="D182" s="1">
        <v>10</v>
      </c>
      <c r="E182" s="1">
        <v>10</v>
      </c>
      <c r="F182" s="14">
        <v>1</v>
      </c>
      <c r="G182" s="5">
        <v>136</v>
      </c>
      <c r="H182" s="12">
        <v>52</v>
      </c>
      <c r="I182" s="1">
        <v>1799.75155941396</v>
      </c>
      <c r="J182" s="1">
        <f>1800-Table1353233[[#This Row],[Remaining time]]</f>
        <v>0.24844058604003294</v>
      </c>
      <c r="K182" s="1">
        <f>(Table1353233[[#This Row],[UB_init]]-Table1353233[[#This Row],[LB_init]])/Table1353233[[#This Row],[UB_init]]</f>
        <v>0.61764705882352944</v>
      </c>
      <c r="L182" s="75">
        <f>IF(Table1353233[[#This Row],[UB_init]]=Table1353233[[#This Row],[LB_init]],0,1)</f>
        <v>1</v>
      </c>
      <c r="M182" s="26"/>
      <c r="Q182" t="str">
        <f>IF(Table1353233[[#This Row],[If Optimal solution is not found]]=1,"",Table1353233[[#This Row],[UB_init]])</f>
        <v/>
      </c>
      <c r="R182" t="str">
        <f>IF(Table1353233[[#This Row],[If Optimal solution is not found]],"",Table1353233[[#This Row],[LB_init]])</f>
        <v/>
      </c>
      <c r="S182" t="str">
        <f>IF(Table1353233[[#This Row],[If Optimal solution is not found]],"",0)</f>
        <v/>
      </c>
      <c r="T182" t="str">
        <f>IF(Table1353233[[#This Row],[If Optimal solution is not found]],"",Table1353233[[#This Row],[Total time (BPP+Pm+SPm)]])</f>
        <v/>
      </c>
    </row>
    <row r="183" spans="1:20" x14ac:dyDescent="0.35">
      <c r="A183" s="71">
        <v>182</v>
      </c>
      <c r="B183" s="24" t="s">
        <v>217</v>
      </c>
      <c r="C183" s="1">
        <v>50</v>
      </c>
      <c r="D183" s="1">
        <v>10</v>
      </c>
      <c r="E183" s="1">
        <v>10</v>
      </c>
      <c r="F183" s="14">
        <v>1</v>
      </c>
      <c r="G183" s="4">
        <v>158</v>
      </c>
      <c r="H183" s="1">
        <v>63</v>
      </c>
      <c r="I183" s="1">
        <v>1799.8408338986301</v>
      </c>
      <c r="J183" s="1">
        <f>1800-Table1353233[[#This Row],[Remaining time]]</f>
        <v>0.15916610136991949</v>
      </c>
      <c r="K183" s="1">
        <f>(Table1353233[[#This Row],[UB_init]]-Table1353233[[#This Row],[LB_init]])/Table1353233[[#This Row],[UB_init]]</f>
        <v>0.60126582278481011</v>
      </c>
      <c r="L183" s="75">
        <f>IF(Table1353233[[#This Row],[UB_init]]=Table1353233[[#This Row],[LB_init]],0,1)</f>
        <v>1</v>
      </c>
      <c r="M183" s="26"/>
      <c r="Q183" t="str">
        <f>IF(Table1353233[[#This Row],[If Optimal solution is not found]]=1,"",Table1353233[[#This Row],[UB_init]])</f>
        <v/>
      </c>
      <c r="R183" t="str">
        <f>IF(Table1353233[[#This Row],[If Optimal solution is not found]],"",Table1353233[[#This Row],[LB_init]])</f>
        <v/>
      </c>
      <c r="S183" t="str">
        <f>IF(Table1353233[[#This Row],[If Optimal solution is not found]],"",0)</f>
        <v/>
      </c>
      <c r="T183" t="str">
        <f>IF(Table1353233[[#This Row],[If Optimal solution is not found]],"",Table1353233[[#This Row],[Total time (BPP+Pm+SPm)]])</f>
        <v/>
      </c>
    </row>
    <row r="184" spans="1:20" x14ac:dyDescent="0.35">
      <c r="A184" s="71">
        <v>183</v>
      </c>
      <c r="B184" s="24" t="s">
        <v>218</v>
      </c>
      <c r="C184" s="1">
        <v>50</v>
      </c>
      <c r="D184" s="1">
        <v>10</v>
      </c>
      <c r="E184" s="1">
        <v>10</v>
      </c>
      <c r="F184" s="14">
        <v>1</v>
      </c>
      <c r="G184" s="4">
        <v>201</v>
      </c>
      <c r="H184" s="1">
        <v>71</v>
      </c>
      <c r="I184" s="1">
        <v>1799.7844566050901</v>
      </c>
      <c r="J184" s="1">
        <f>1800-Table1353233[[#This Row],[Remaining time]]</f>
        <v>0.2155433949099006</v>
      </c>
      <c r="K184" s="1">
        <f>(Table1353233[[#This Row],[UB_init]]-Table1353233[[#This Row],[LB_init]])/Table1353233[[#This Row],[UB_init]]</f>
        <v>0.64676616915422891</v>
      </c>
      <c r="L184" s="75">
        <f>IF(Table1353233[[#This Row],[UB_init]]=Table1353233[[#This Row],[LB_init]],0,1)</f>
        <v>1</v>
      </c>
      <c r="M184" s="26"/>
      <c r="Q184" t="str">
        <f>IF(Table1353233[[#This Row],[If Optimal solution is not found]]=1,"",Table1353233[[#This Row],[UB_init]])</f>
        <v/>
      </c>
      <c r="R184" t="str">
        <f>IF(Table1353233[[#This Row],[If Optimal solution is not found]],"",Table1353233[[#This Row],[LB_init]])</f>
        <v/>
      </c>
      <c r="S184" t="str">
        <f>IF(Table1353233[[#This Row],[If Optimal solution is not found]],"",0)</f>
        <v/>
      </c>
      <c r="T184" t="str">
        <f>IF(Table1353233[[#This Row],[If Optimal solution is not found]],"",Table1353233[[#This Row],[Total time (BPP+Pm+SPm)]])</f>
        <v/>
      </c>
    </row>
    <row r="185" spans="1:20" x14ac:dyDescent="0.35">
      <c r="A185" s="71">
        <v>184</v>
      </c>
      <c r="B185" s="24" t="s">
        <v>219</v>
      </c>
      <c r="C185" s="1">
        <v>50</v>
      </c>
      <c r="D185" s="1">
        <v>10</v>
      </c>
      <c r="E185" s="1">
        <v>10</v>
      </c>
      <c r="F185" s="14">
        <v>1</v>
      </c>
      <c r="G185" s="4">
        <v>165</v>
      </c>
      <c r="H185" s="1">
        <v>56</v>
      </c>
      <c r="I185" s="1">
        <v>1799.7802889365701</v>
      </c>
      <c r="J185" s="1">
        <f>1800-Table1353233[[#This Row],[Remaining time]]</f>
        <v>0.21971106342994062</v>
      </c>
      <c r="K185" s="1">
        <f>(Table1353233[[#This Row],[UB_init]]-Table1353233[[#This Row],[LB_init]])/Table1353233[[#This Row],[UB_init]]</f>
        <v>0.66060606060606064</v>
      </c>
      <c r="L185" s="75">
        <f>IF(Table1353233[[#This Row],[UB_init]]=Table1353233[[#This Row],[LB_init]],0,1)</f>
        <v>1</v>
      </c>
      <c r="M185" s="26"/>
      <c r="Q185" t="str">
        <f>IF(Table1353233[[#This Row],[If Optimal solution is not found]]=1,"",Table1353233[[#This Row],[UB_init]])</f>
        <v/>
      </c>
      <c r="R185" t="str">
        <f>IF(Table1353233[[#This Row],[If Optimal solution is not found]],"",Table1353233[[#This Row],[LB_init]])</f>
        <v/>
      </c>
      <c r="S185" t="str">
        <f>IF(Table1353233[[#This Row],[If Optimal solution is not found]],"",0)</f>
        <v/>
      </c>
      <c r="T185" t="str">
        <f>IF(Table1353233[[#This Row],[If Optimal solution is not found]],"",Table1353233[[#This Row],[Total time (BPP+Pm+SPm)]])</f>
        <v/>
      </c>
    </row>
    <row r="186" spans="1:20" x14ac:dyDescent="0.35">
      <c r="A186" s="71">
        <v>185</v>
      </c>
      <c r="B186" s="24" t="s">
        <v>220</v>
      </c>
      <c r="C186" s="1">
        <v>50</v>
      </c>
      <c r="D186" s="1">
        <v>10</v>
      </c>
      <c r="E186" s="1">
        <v>10</v>
      </c>
      <c r="F186" s="14">
        <v>1</v>
      </c>
      <c r="G186" s="4">
        <v>144</v>
      </c>
      <c r="H186" s="1">
        <v>59</v>
      </c>
      <c r="I186" s="1">
        <v>1799.81614387221</v>
      </c>
      <c r="J186" s="1">
        <f>1800-Table1353233[[#This Row],[Remaining time]]</f>
        <v>0.18385612779002258</v>
      </c>
      <c r="K186" s="1">
        <f>(Table1353233[[#This Row],[UB_init]]-Table1353233[[#This Row],[LB_init]])/Table1353233[[#This Row],[UB_init]]</f>
        <v>0.59027777777777779</v>
      </c>
      <c r="L186" s="75">
        <f>IF(Table1353233[[#This Row],[UB_init]]=Table1353233[[#This Row],[LB_init]],0,1)</f>
        <v>1</v>
      </c>
      <c r="M186" s="26"/>
      <c r="Q186" t="str">
        <f>IF(Table1353233[[#This Row],[If Optimal solution is not found]]=1,"",Table1353233[[#This Row],[UB_init]])</f>
        <v/>
      </c>
      <c r="R186" t="str">
        <f>IF(Table1353233[[#This Row],[If Optimal solution is not found]],"",Table1353233[[#This Row],[LB_init]])</f>
        <v/>
      </c>
      <c r="S186" t="str">
        <f>IF(Table1353233[[#This Row],[If Optimal solution is not found]],"",0)</f>
        <v/>
      </c>
      <c r="T186" t="str">
        <f>IF(Table1353233[[#This Row],[If Optimal solution is not found]],"",Table1353233[[#This Row],[Total time (BPP+Pm+SPm)]])</f>
        <v/>
      </c>
    </row>
    <row r="187" spans="1:20" x14ac:dyDescent="0.35">
      <c r="A187" s="71">
        <v>186</v>
      </c>
      <c r="B187" s="24" t="s">
        <v>221</v>
      </c>
      <c r="C187" s="1">
        <v>50</v>
      </c>
      <c r="D187" s="1">
        <v>10</v>
      </c>
      <c r="E187" s="1">
        <v>10</v>
      </c>
      <c r="F187" s="14">
        <v>1</v>
      </c>
      <c r="G187" s="4">
        <v>208</v>
      </c>
      <c r="H187" s="1">
        <v>69</v>
      </c>
      <c r="I187" s="1">
        <v>1799.7545300181901</v>
      </c>
      <c r="J187" s="1">
        <f>1800-Table1353233[[#This Row],[Remaining time]]</f>
        <v>0.24546998180994706</v>
      </c>
      <c r="K187" s="1">
        <f>(Table1353233[[#This Row],[UB_init]]-Table1353233[[#This Row],[LB_init]])/Table1353233[[#This Row],[UB_init]]</f>
        <v>0.66826923076923073</v>
      </c>
      <c r="L187" s="75">
        <f>IF(Table1353233[[#This Row],[UB_init]]=Table1353233[[#This Row],[LB_init]],0,1)</f>
        <v>1</v>
      </c>
      <c r="M187" s="26"/>
      <c r="Q187" t="str">
        <f>IF(Table1353233[[#This Row],[If Optimal solution is not found]]=1,"",Table1353233[[#This Row],[UB_init]])</f>
        <v/>
      </c>
      <c r="R187" t="str">
        <f>IF(Table1353233[[#This Row],[If Optimal solution is not found]],"",Table1353233[[#This Row],[LB_init]])</f>
        <v/>
      </c>
      <c r="S187" t="str">
        <f>IF(Table1353233[[#This Row],[If Optimal solution is not found]],"",0)</f>
        <v/>
      </c>
      <c r="T187" t="str">
        <f>IF(Table1353233[[#This Row],[If Optimal solution is not found]],"",Table1353233[[#This Row],[Total time (BPP+Pm+SPm)]])</f>
        <v/>
      </c>
    </row>
    <row r="188" spans="1:20" x14ac:dyDescent="0.35">
      <c r="A188" s="71">
        <v>187</v>
      </c>
      <c r="B188" s="24" t="s">
        <v>222</v>
      </c>
      <c r="C188" s="1">
        <v>50</v>
      </c>
      <c r="D188" s="1">
        <v>10</v>
      </c>
      <c r="E188" s="1">
        <v>10</v>
      </c>
      <c r="F188" s="14">
        <v>1</v>
      </c>
      <c r="G188" s="4">
        <v>161</v>
      </c>
      <c r="H188" s="1">
        <v>60</v>
      </c>
      <c r="I188" s="1">
        <v>1799.54536983557</v>
      </c>
      <c r="J188" s="1">
        <f>1800-Table1353233[[#This Row],[Remaining time]]</f>
        <v>0.45463016443000015</v>
      </c>
      <c r="K188" s="1">
        <f>(Table1353233[[#This Row],[UB_init]]-Table1353233[[#This Row],[LB_init]])/Table1353233[[#This Row],[UB_init]]</f>
        <v>0.62732919254658381</v>
      </c>
      <c r="L188" s="75">
        <f>IF(Table1353233[[#This Row],[UB_init]]=Table1353233[[#This Row],[LB_init]],0,1)</f>
        <v>1</v>
      </c>
      <c r="M188" s="26"/>
      <c r="Q188" t="str">
        <f>IF(Table1353233[[#This Row],[If Optimal solution is not found]]=1,"",Table1353233[[#This Row],[UB_init]])</f>
        <v/>
      </c>
      <c r="R188" t="str">
        <f>IF(Table1353233[[#This Row],[If Optimal solution is not found]],"",Table1353233[[#This Row],[LB_init]])</f>
        <v/>
      </c>
      <c r="S188" t="str">
        <f>IF(Table1353233[[#This Row],[If Optimal solution is not found]],"",0)</f>
        <v/>
      </c>
      <c r="T188" t="str">
        <f>IF(Table1353233[[#This Row],[If Optimal solution is not found]],"",Table1353233[[#This Row],[Total time (BPP+Pm+SPm)]])</f>
        <v/>
      </c>
    </row>
    <row r="189" spans="1:20" x14ac:dyDescent="0.35">
      <c r="A189" s="71">
        <v>188</v>
      </c>
      <c r="B189" s="24" t="s">
        <v>223</v>
      </c>
      <c r="C189" s="1">
        <v>50</v>
      </c>
      <c r="D189" s="1">
        <v>10</v>
      </c>
      <c r="E189" s="1">
        <v>10</v>
      </c>
      <c r="F189" s="14">
        <v>1</v>
      </c>
      <c r="G189" s="4">
        <v>191</v>
      </c>
      <c r="H189" s="1">
        <v>63</v>
      </c>
      <c r="I189" s="1">
        <v>1799.80328293703</v>
      </c>
      <c r="J189" s="1">
        <f>1800-Table1353233[[#This Row],[Remaining time]]</f>
        <v>0.19671706297003766</v>
      </c>
      <c r="K189" s="1">
        <f>(Table1353233[[#This Row],[UB_init]]-Table1353233[[#This Row],[LB_init]])/Table1353233[[#This Row],[UB_init]]</f>
        <v>0.67015706806282727</v>
      </c>
      <c r="L189" s="75">
        <f>IF(Table1353233[[#This Row],[UB_init]]=Table1353233[[#This Row],[LB_init]],0,1)</f>
        <v>1</v>
      </c>
      <c r="M189" s="26"/>
      <c r="Q189" t="str">
        <f>IF(Table1353233[[#This Row],[If Optimal solution is not found]]=1,"",Table1353233[[#This Row],[UB_init]])</f>
        <v/>
      </c>
      <c r="R189" t="str">
        <f>IF(Table1353233[[#This Row],[If Optimal solution is not found]],"",Table1353233[[#This Row],[LB_init]])</f>
        <v/>
      </c>
      <c r="S189" t="str">
        <f>IF(Table1353233[[#This Row],[If Optimal solution is not found]],"",0)</f>
        <v/>
      </c>
      <c r="T189" t="str">
        <f>IF(Table1353233[[#This Row],[If Optimal solution is not found]],"",Table1353233[[#This Row],[Total time (BPP+Pm+SPm)]])</f>
        <v/>
      </c>
    </row>
    <row r="190" spans="1:20" x14ac:dyDescent="0.35">
      <c r="A190" s="71">
        <v>189</v>
      </c>
      <c r="B190" s="24" t="s">
        <v>224</v>
      </c>
      <c r="C190" s="1">
        <v>50</v>
      </c>
      <c r="D190" s="1">
        <v>10</v>
      </c>
      <c r="E190" s="1">
        <v>10</v>
      </c>
      <c r="F190" s="14">
        <v>1</v>
      </c>
      <c r="G190" s="4">
        <v>187</v>
      </c>
      <c r="H190" s="1">
        <v>61</v>
      </c>
      <c r="I190" s="1">
        <v>1799.7490799017201</v>
      </c>
      <c r="J190" s="1">
        <f>1800-Table1353233[[#This Row],[Remaining time]]</f>
        <v>0.25092009827994843</v>
      </c>
      <c r="K190" s="1">
        <f>(Table1353233[[#This Row],[UB_init]]-Table1353233[[#This Row],[LB_init]])/Table1353233[[#This Row],[UB_init]]</f>
        <v>0.6737967914438503</v>
      </c>
      <c r="L190" s="75">
        <f>IF(Table1353233[[#This Row],[UB_init]]=Table1353233[[#This Row],[LB_init]],0,1)</f>
        <v>1</v>
      </c>
      <c r="M190" s="26"/>
      <c r="Q190" t="str">
        <f>IF(Table1353233[[#This Row],[If Optimal solution is not found]]=1,"",Table1353233[[#This Row],[UB_init]])</f>
        <v/>
      </c>
      <c r="R190" t="str">
        <f>IF(Table1353233[[#This Row],[If Optimal solution is not found]],"",Table1353233[[#This Row],[LB_init]])</f>
        <v/>
      </c>
      <c r="S190" t="str">
        <f>IF(Table1353233[[#This Row],[If Optimal solution is not found]],"",0)</f>
        <v/>
      </c>
      <c r="T190" t="str">
        <f>IF(Table1353233[[#This Row],[If Optimal solution is not found]],"",Table1353233[[#This Row],[Total time (BPP+Pm+SPm)]])</f>
        <v/>
      </c>
    </row>
    <row r="191" spans="1:20" x14ac:dyDescent="0.35">
      <c r="A191" s="71">
        <v>190</v>
      </c>
      <c r="B191" s="24" t="s">
        <v>225</v>
      </c>
      <c r="C191" s="1">
        <v>50</v>
      </c>
      <c r="D191" s="1">
        <v>10</v>
      </c>
      <c r="E191" s="1">
        <v>10</v>
      </c>
      <c r="F191" s="14">
        <v>1</v>
      </c>
      <c r="G191" s="4">
        <v>117</v>
      </c>
      <c r="H191" s="1">
        <v>63</v>
      </c>
      <c r="I191" s="1">
        <v>1799.8048508167201</v>
      </c>
      <c r="J191" s="1">
        <f>1800-Table1353233[[#This Row],[Remaining time]]</f>
        <v>0.19514918327990927</v>
      </c>
      <c r="K191" s="1">
        <f>(Table1353233[[#This Row],[UB_init]]-Table1353233[[#This Row],[LB_init]])/Table1353233[[#This Row],[UB_init]]</f>
        <v>0.46153846153846156</v>
      </c>
      <c r="L191" s="75">
        <f>IF(Table1353233[[#This Row],[UB_init]]=Table1353233[[#This Row],[LB_init]],0,1)</f>
        <v>1</v>
      </c>
      <c r="M191" s="26"/>
      <c r="Q191" t="str">
        <f>IF(Table1353233[[#This Row],[If Optimal solution is not found]]=1,"",Table1353233[[#This Row],[UB_init]])</f>
        <v/>
      </c>
      <c r="R191" t="str">
        <f>IF(Table1353233[[#This Row],[If Optimal solution is not found]],"",Table1353233[[#This Row],[LB_init]])</f>
        <v/>
      </c>
      <c r="S191" t="str">
        <f>IF(Table1353233[[#This Row],[If Optimal solution is not found]],"",0)</f>
        <v/>
      </c>
      <c r="T191" t="str">
        <f>IF(Table1353233[[#This Row],[If Optimal solution is not found]],"",Table1353233[[#This Row],[Total time (BPP+Pm+SPm)]])</f>
        <v/>
      </c>
    </row>
    <row r="192" spans="1:20" x14ac:dyDescent="0.35">
      <c r="A192" s="71">
        <v>191</v>
      </c>
      <c r="B192" s="24" t="s">
        <v>226</v>
      </c>
      <c r="C192" s="1">
        <v>50</v>
      </c>
      <c r="D192" s="1">
        <v>10</v>
      </c>
      <c r="E192" s="1">
        <v>10</v>
      </c>
      <c r="F192" s="14">
        <v>2</v>
      </c>
      <c r="G192" s="4">
        <v>112</v>
      </c>
      <c r="H192" s="1">
        <v>82</v>
      </c>
      <c r="I192" s="1">
        <v>1799.7127352226501</v>
      </c>
      <c r="J192" s="1">
        <f>1800-Table1353233[[#This Row],[Remaining time]]</f>
        <v>0.2872647773499466</v>
      </c>
      <c r="K192" s="1">
        <f>(Table1353233[[#This Row],[UB_init]]-Table1353233[[#This Row],[LB_init]])/Table1353233[[#This Row],[UB_init]]</f>
        <v>0.26785714285714285</v>
      </c>
      <c r="L192" s="75">
        <f>IF(Table1353233[[#This Row],[UB_init]]=Table1353233[[#This Row],[LB_init]],0,1)</f>
        <v>1</v>
      </c>
      <c r="M192" s="26"/>
      <c r="Q192" t="str">
        <f>IF(Table1353233[[#This Row],[If Optimal solution is not found]]=1,"",Table1353233[[#This Row],[UB_init]])</f>
        <v/>
      </c>
      <c r="R192" t="str">
        <f>IF(Table1353233[[#This Row],[If Optimal solution is not found]],"",Table1353233[[#This Row],[LB_init]])</f>
        <v/>
      </c>
      <c r="S192" t="str">
        <f>IF(Table1353233[[#This Row],[If Optimal solution is not found]],"",0)</f>
        <v/>
      </c>
      <c r="T192" t="str">
        <f>IF(Table1353233[[#This Row],[If Optimal solution is not found]],"",Table1353233[[#This Row],[Total time (BPP+Pm+SPm)]])</f>
        <v/>
      </c>
    </row>
    <row r="193" spans="1:20" x14ac:dyDescent="0.35">
      <c r="A193" s="71">
        <v>192</v>
      </c>
      <c r="B193" s="24" t="s">
        <v>227</v>
      </c>
      <c r="C193" s="1">
        <v>50</v>
      </c>
      <c r="D193" s="1">
        <v>10</v>
      </c>
      <c r="E193" s="1">
        <v>10</v>
      </c>
      <c r="F193" s="14">
        <v>2</v>
      </c>
      <c r="G193" s="4">
        <v>127</v>
      </c>
      <c r="H193" s="1">
        <v>87</v>
      </c>
      <c r="I193" s="1">
        <v>1799.4278682321301</v>
      </c>
      <c r="J193" s="1">
        <f>1800-Table1353233[[#This Row],[Remaining time]]</f>
        <v>0.57213176786990516</v>
      </c>
      <c r="K193" s="1">
        <f>(Table1353233[[#This Row],[UB_init]]-Table1353233[[#This Row],[LB_init]])/Table1353233[[#This Row],[UB_init]]</f>
        <v>0.31496062992125984</v>
      </c>
      <c r="L193" s="75">
        <f>IF(Table1353233[[#This Row],[UB_init]]=Table1353233[[#This Row],[LB_init]],0,1)</f>
        <v>1</v>
      </c>
      <c r="M193" s="26"/>
      <c r="Q193" t="str">
        <f>IF(Table1353233[[#This Row],[If Optimal solution is not found]]=1,"",Table1353233[[#This Row],[UB_init]])</f>
        <v/>
      </c>
      <c r="R193" t="str">
        <f>IF(Table1353233[[#This Row],[If Optimal solution is not found]],"",Table1353233[[#This Row],[LB_init]])</f>
        <v/>
      </c>
      <c r="S193" t="str">
        <f>IF(Table1353233[[#This Row],[If Optimal solution is not found]],"",0)</f>
        <v/>
      </c>
      <c r="T193" t="str">
        <f>IF(Table1353233[[#This Row],[If Optimal solution is not found]],"",Table1353233[[#This Row],[Total time (BPP+Pm+SPm)]])</f>
        <v/>
      </c>
    </row>
    <row r="194" spans="1:20" x14ac:dyDescent="0.35">
      <c r="A194" s="71">
        <v>193</v>
      </c>
      <c r="B194" s="24" t="s">
        <v>228</v>
      </c>
      <c r="C194" s="1">
        <v>50</v>
      </c>
      <c r="D194" s="1">
        <v>10</v>
      </c>
      <c r="E194" s="1">
        <v>10</v>
      </c>
      <c r="F194" s="14">
        <v>2</v>
      </c>
      <c r="G194" s="4">
        <v>132</v>
      </c>
      <c r="H194" s="1">
        <v>83</v>
      </c>
      <c r="I194" s="1">
        <v>1799.56768895499</v>
      </c>
      <c r="J194" s="1">
        <f>1800-Table1353233[[#This Row],[Remaining time]]</f>
        <v>0.43231104501001028</v>
      </c>
      <c r="K194" s="1">
        <f>(Table1353233[[#This Row],[UB_init]]-Table1353233[[#This Row],[LB_init]])/Table1353233[[#This Row],[UB_init]]</f>
        <v>0.37121212121212122</v>
      </c>
      <c r="L194" s="75">
        <f>IF(Table1353233[[#This Row],[UB_init]]=Table1353233[[#This Row],[LB_init]],0,1)</f>
        <v>1</v>
      </c>
      <c r="M194" s="26"/>
      <c r="Q194" t="str">
        <f>IF(Table1353233[[#This Row],[If Optimal solution is not found]]=1,"",Table1353233[[#This Row],[UB_init]])</f>
        <v/>
      </c>
      <c r="R194" t="str">
        <f>IF(Table1353233[[#This Row],[If Optimal solution is not found]],"",Table1353233[[#This Row],[LB_init]])</f>
        <v/>
      </c>
      <c r="S194" t="str">
        <f>IF(Table1353233[[#This Row],[If Optimal solution is not found]],"",0)</f>
        <v/>
      </c>
      <c r="T194" t="str">
        <f>IF(Table1353233[[#This Row],[If Optimal solution is not found]],"",Table1353233[[#This Row],[Total time (BPP+Pm+SPm)]])</f>
        <v/>
      </c>
    </row>
    <row r="195" spans="1:20" x14ac:dyDescent="0.35">
      <c r="A195" s="71">
        <v>194</v>
      </c>
      <c r="B195" s="24" t="s">
        <v>229</v>
      </c>
      <c r="C195" s="1">
        <v>50</v>
      </c>
      <c r="D195" s="1">
        <v>10</v>
      </c>
      <c r="E195" s="1">
        <v>10</v>
      </c>
      <c r="F195" s="14">
        <v>2</v>
      </c>
      <c r="G195" s="4">
        <v>129</v>
      </c>
      <c r="H195" s="1">
        <v>74</v>
      </c>
      <c r="I195" s="1">
        <v>1799.61706311441</v>
      </c>
      <c r="J195" s="1">
        <f>1800-Table1353233[[#This Row],[Remaining time]]</f>
        <v>0.38293688558997019</v>
      </c>
      <c r="K195" s="1">
        <f>(Table1353233[[#This Row],[UB_init]]-Table1353233[[#This Row],[LB_init]])/Table1353233[[#This Row],[UB_init]]</f>
        <v>0.4263565891472868</v>
      </c>
      <c r="L195" s="75">
        <f>IF(Table1353233[[#This Row],[UB_init]]=Table1353233[[#This Row],[LB_init]],0,1)</f>
        <v>1</v>
      </c>
      <c r="M195" s="26"/>
      <c r="Q195" t="str">
        <f>IF(Table1353233[[#This Row],[If Optimal solution is not found]]=1,"",Table1353233[[#This Row],[UB_init]])</f>
        <v/>
      </c>
      <c r="R195" t="str">
        <f>IF(Table1353233[[#This Row],[If Optimal solution is not found]],"",Table1353233[[#This Row],[LB_init]])</f>
        <v/>
      </c>
      <c r="S195" t="str">
        <f>IF(Table1353233[[#This Row],[If Optimal solution is not found]],"",0)</f>
        <v/>
      </c>
      <c r="T195" t="str">
        <f>IF(Table1353233[[#This Row],[If Optimal solution is not found]],"",Table1353233[[#This Row],[Total time (BPP+Pm+SPm)]])</f>
        <v/>
      </c>
    </row>
    <row r="196" spans="1:20" x14ac:dyDescent="0.35">
      <c r="A196" s="71">
        <v>195</v>
      </c>
      <c r="B196" s="24" t="s">
        <v>230</v>
      </c>
      <c r="C196" s="1">
        <v>50</v>
      </c>
      <c r="D196" s="1">
        <v>10</v>
      </c>
      <c r="E196" s="1">
        <v>10</v>
      </c>
      <c r="F196" s="14">
        <v>2</v>
      </c>
      <c r="G196" s="4">
        <v>119</v>
      </c>
      <c r="H196" s="1">
        <v>77</v>
      </c>
      <c r="I196" s="1">
        <v>1799.53831373713</v>
      </c>
      <c r="J196" s="1">
        <f>1800-Table1353233[[#This Row],[Remaining time]]</f>
        <v>0.46168626286998915</v>
      </c>
      <c r="K196" s="1">
        <f>(Table1353233[[#This Row],[UB_init]]-Table1353233[[#This Row],[LB_init]])/Table1353233[[#This Row],[UB_init]]</f>
        <v>0.35294117647058826</v>
      </c>
      <c r="L196" s="75">
        <f>IF(Table1353233[[#This Row],[UB_init]]=Table1353233[[#This Row],[LB_init]],0,1)</f>
        <v>1</v>
      </c>
      <c r="M196" s="26"/>
      <c r="Q196" t="str">
        <f>IF(Table1353233[[#This Row],[If Optimal solution is not found]]=1,"",Table1353233[[#This Row],[UB_init]])</f>
        <v/>
      </c>
      <c r="R196" t="str">
        <f>IF(Table1353233[[#This Row],[If Optimal solution is not found]],"",Table1353233[[#This Row],[LB_init]])</f>
        <v/>
      </c>
      <c r="S196" t="str">
        <f>IF(Table1353233[[#This Row],[If Optimal solution is not found]],"",0)</f>
        <v/>
      </c>
      <c r="T196" t="str">
        <f>IF(Table1353233[[#This Row],[If Optimal solution is not found]],"",Table1353233[[#This Row],[Total time (BPP+Pm+SPm)]])</f>
        <v/>
      </c>
    </row>
    <row r="197" spans="1:20" x14ac:dyDescent="0.35">
      <c r="A197" s="71">
        <v>196</v>
      </c>
      <c r="B197" s="24" t="s">
        <v>231</v>
      </c>
      <c r="C197" s="1">
        <v>50</v>
      </c>
      <c r="D197" s="1">
        <v>10</v>
      </c>
      <c r="E197" s="1">
        <v>10</v>
      </c>
      <c r="F197" s="14">
        <v>2</v>
      </c>
      <c r="G197" s="4">
        <v>126</v>
      </c>
      <c r="H197" s="1">
        <v>81</v>
      </c>
      <c r="I197" s="1">
        <v>1799.50147606059</v>
      </c>
      <c r="J197" s="1">
        <f>1800-Table1353233[[#This Row],[Remaining time]]</f>
        <v>0.49852393941000628</v>
      </c>
      <c r="K197" s="1">
        <f>(Table1353233[[#This Row],[UB_init]]-Table1353233[[#This Row],[LB_init]])/Table1353233[[#This Row],[UB_init]]</f>
        <v>0.35714285714285715</v>
      </c>
      <c r="L197" s="75">
        <f>IF(Table1353233[[#This Row],[UB_init]]=Table1353233[[#This Row],[LB_init]],0,1)</f>
        <v>1</v>
      </c>
      <c r="M197" s="26"/>
      <c r="Q197" t="str">
        <f>IF(Table1353233[[#This Row],[If Optimal solution is not found]]=1,"",Table1353233[[#This Row],[UB_init]])</f>
        <v/>
      </c>
      <c r="R197" t="str">
        <f>IF(Table1353233[[#This Row],[If Optimal solution is not found]],"",Table1353233[[#This Row],[LB_init]])</f>
        <v/>
      </c>
      <c r="S197" t="str">
        <f>IF(Table1353233[[#This Row],[If Optimal solution is not found]],"",0)</f>
        <v/>
      </c>
      <c r="T197" t="str">
        <f>IF(Table1353233[[#This Row],[If Optimal solution is not found]],"",Table1353233[[#This Row],[Total time (BPP+Pm+SPm)]])</f>
        <v/>
      </c>
    </row>
    <row r="198" spans="1:20" x14ac:dyDescent="0.35">
      <c r="A198" s="71">
        <v>197</v>
      </c>
      <c r="B198" s="24" t="s">
        <v>232</v>
      </c>
      <c r="C198" s="1">
        <v>50</v>
      </c>
      <c r="D198" s="1">
        <v>10</v>
      </c>
      <c r="E198" s="1">
        <v>10</v>
      </c>
      <c r="F198" s="14">
        <v>2</v>
      </c>
      <c r="G198" s="4">
        <v>123</v>
      </c>
      <c r="H198" s="1">
        <v>78</v>
      </c>
      <c r="I198" s="1">
        <v>1799.5900651849799</v>
      </c>
      <c r="J198" s="1">
        <f>1800-Table1353233[[#This Row],[Remaining time]]</f>
        <v>0.40993481502005125</v>
      </c>
      <c r="K198" s="1">
        <f>(Table1353233[[#This Row],[UB_init]]-Table1353233[[#This Row],[LB_init]])/Table1353233[[#This Row],[UB_init]]</f>
        <v>0.36585365853658536</v>
      </c>
      <c r="L198" s="75">
        <f>IF(Table1353233[[#This Row],[UB_init]]=Table1353233[[#This Row],[LB_init]],0,1)</f>
        <v>1</v>
      </c>
      <c r="M198" s="26"/>
      <c r="Q198" t="str">
        <f>IF(Table1353233[[#This Row],[If Optimal solution is not found]]=1,"",Table1353233[[#This Row],[UB_init]])</f>
        <v/>
      </c>
      <c r="R198" t="str">
        <f>IF(Table1353233[[#This Row],[If Optimal solution is not found]],"",Table1353233[[#This Row],[LB_init]])</f>
        <v/>
      </c>
      <c r="S198" t="str">
        <f>IF(Table1353233[[#This Row],[If Optimal solution is not found]],"",0)</f>
        <v/>
      </c>
      <c r="T198" t="str">
        <f>IF(Table1353233[[#This Row],[If Optimal solution is not found]],"",Table1353233[[#This Row],[Total time (BPP+Pm+SPm)]])</f>
        <v/>
      </c>
    </row>
    <row r="199" spans="1:20" x14ac:dyDescent="0.35">
      <c r="A199" s="71">
        <v>198</v>
      </c>
      <c r="B199" s="24" t="s">
        <v>233</v>
      </c>
      <c r="C199" s="1">
        <v>50</v>
      </c>
      <c r="D199" s="1">
        <v>10</v>
      </c>
      <c r="E199" s="1">
        <v>10</v>
      </c>
      <c r="F199" s="14">
        <v>2</v>
      </c>
      <c r="G199" s="4">
        <v>120</v>
      </c>
      <c r="H199" s="1">
        <v>93</v>
      </c>
      <c r="I199" s="1">
        <v>1799.6951717622501</v>
      </c>
      <c r="J199" s="1">
        <f>1800-Table1353233[[#This Row],[Remaining time]]</f>
        <v>0.3048282377499163</v>
      </c>
      <c r="K199" s="1">
        <f>(Table1353233[[#This Row],[UB_init]]-Table1353233[[#This Row],[LB_init]])/Table1353233[[#This Row],[UB_init]]</f>
        <v>0.22500000000000001</v>
      </c>
      <c r="L199" s="75">
        <f>IF(Table1353233[[#This Row],[UB_init]]=Table1353233[[#This Row],[LB_init]],0,1)</f>
        <v>1</v>
      </c>
      <c r="M199" s="26"/>
      <c r="Q199" t="str">
        <f>IF(Table1353233[[#This Row],[If Optimal solution is not found]]=1,"",Table1353233[[#This Row],[UB_init]])</f>
        <v/>
      </c>
      <c r="R199" t="str">
        <f>IF(Table1353233[[#This Row],[If Optimal solution is not found]],"",Table1353233[[#This Row],[LB_init]])</f>
        <v/>
      </c>
      <c r="S199" t="str">
        <f>IF(Table1353233[[#This Row],[If Optimal solution is not found]],"",0)</f>
        <v/>
      </c>
      <c r="T199" t="str">
        <f>IF(Table1353233[[#This Row],[If Optimal solution is not found]],"",Table1353233[[#This Row],[Total time (BPP+Pm+SPm)]])</f>
        <v/>
      </c>
    </row>
    <row r="200" spans="1:20" x14ac:dyDescent="0.35">
      <c r="A200" s="71">
        <v>199</v>
      </c>
      <c r="B200" s="24" t="s">
        <v>234</v>
      </c>
      <c r="C200" s="1">
        <v>50</v>
      </c>
      <c r="D200" s="1">
        <v>10</v>
      </c>
      <c r="E200" s="1">
        <v>10</v>
      </c>
      <c r="F200" s="14">
        <v>2</v>
      </c>
      <c r="G200" s="4">
        <v>126</v>
      </c>
      <c r="H200" s="1">
        <v>79</v>
      </c>
      <c r="I200" s="1">
        <v>1799.70969272963</v>
      </c>
      <c r="J200" s="1">
        <f>1800-Table1353233[[#This Row],[Remaining time]]</f>
        <v>0.2903072703700218</v>
      </c>
      <c r="K200" s="1">
        <f>(Table1353233[[#This Row],[UB_init]]-Table1353233[[#This Row],[LB_init]])/Table1353233[[#This Row],[UB_init]]</f>
        <v>0.37301587301587302</v>
      </c>
      <c r="L200" s="75">
        <f>IF(Table1353233[[#This Row],[UB_init]]=Table1353233[[#This Row],[LB_init]],0,1)</f>
        <v>1</v>
      </c>
      <c r="M200" s="26"/>
      <c r="Q200" t="str">
        <f>IF(Table1353233[[#This Row],[If Optimal solution is not found]]=1,"",Table1353233[[#This Row],[UB_init]])</f>
        <v/>
      </c>
      <c r="R200" t="str">
        <f>IF(Table1353233[[#This Row],[If Optimal solution is not found]],"",Table1353233[[#This Row],[LB_init]])</f>
        <v/>
      </c>
      <c r="S200" t="str">
        <f>IF(Table1353233[[#This Row],[If Optimal solution is not found]],"",0)</f>
        <v/>
      </c>
      <c r="T200" t="str">
        <f>IF(Table1353233[[#This Row],[If Optimal solution is not found]],"",Table1353233[[#This Row],[Total time (BPP+Pm+SPm)]])</f>
        <v/>
      </c>
    </row>
    <row r="201" spans="1:20" x14ac:dyDescent="0.35">
      <c r="A201" s="71">
        <v>200</v>
      </c>
      <c r="B201" s="24" t="s">
        <v>235</v>
      </c>
      <c r="C201" s="1">
        <v>50</v>
      </c>
      <c r="D201" s="1">
        <v>10</v>
      </c>
      <c r="E201" s="1">
        <v>10</v>
      </c>
      <c r="F201" s="14">
        <v>2</v>
      </c>
      <c r="G201" s="4">
        <v>134</v>
      </c>
      <c r="H201" s="1">
        <v>81</v>
      </c>
      <c r="I201" s="1">
        <v>1799.8144784103999</v>
      </c>
      <c r="J201" s="1">
        <f>1800-Table1353233[[#This Row],[Remaining time]]</f>
        <v>0.18552158960005727</v>
      </c>
      <c r="K201" s="1">
        <f>(Table1353233[[#This Row],[UB_init]]-Table1353233[[#This Row],[LB_init]])/Table1353233[[#This Row],[UB_init]]</f>
        <v>0.39552238805970147</v>
      </c>
      <c r="L201" s="75">
        <f>IF(Table1353233[[#This Row],[UB_init]]=Table1353233[[#This Row],[LB_init]],0,1)</f>
        <v>1</v>
      </c>
      <c r="M201" s="26"/>
      <c r="Q201" t="str">
        <f>IF(Table1353233[[#This Row],[If Optimal solution is not found]]=1,"",Table1353233[[#This Row],[UB_init]])</f>
        <v/>
      </c>
      <c r="R201" t="str">
        <f>IF(Table1353233[[#This Row],[If Optimal solution is not found]],"",Table1353233[[#This Row],[LB_init]])</f>
        <v/>
      </c>
      <c r="S201" t="str">
        <f>IF(Table1353233[[#This Row],[If Optimal solution is not found]],"",0)</f>
        <v/>
      </c>
      <c r="T201" t="str">
        <f>IF(Table1353233[[#This Row],[If Optimal solution is not found]],"",Table1353233[[#This Row],[Total time (BPP+Pm+SPm)]])</f>
        <v/>
      </c>
    </row>
    <row r="202" spans="1:20" x14ac:dyDescent="0.35">
      <c r="A202" s="71">
        <v>201</v>
      </c>
      <c r="B202" s="24" t="s">
        <v>236</v>
      </c>
      <c r="C202" s="1">
        <v>50</v>
      </c>
      <c r="D202" s="1">
        <v>10</v>
      </c>
      <c r="E202" s="1">
        <v>10</v>
      </c>
      <c r="F202" s="14">
        <v>4</v>
      </c>
      <c r="G202" s="4">
        <v>164</v>
      </c>
      <c r="H202" s="1">
        <v>142</v>
      </c>
      <c r="I202" s="1">
        <v>1797.3628098517599</v>
      </c>
      <c r="J202" s="1">
        <f>1800-Table1353233[[#This Row],[Remaining time]]</f>
        <v>2.6371901482400517</v>
      </c>
      <c r="K202" s="1">
        <f>(Table1353233[[#This Row],[UB_init]]-Table1353233[[#This Row],[LB_init]])/Table1353233[[#This Row],[UB_init]]</f>
        <v>0.13414634146341464</v>
      </c>
      <c r="L202" s="75">
        <f>IF(Table1353233[[#This Row],[UB_init]]=Table1353233[[#This Row],[LB_init]],0,1)</f>
        <v>1</v>
      </c>
      <c r="M202" s="26"/>
      <c r="Q202" t="str">
        <f>IF(Table1353233[[#This Row],[If Optimal solution is not found]]=1,"",Table1353233[[#This Row],[UB_init]])</f>
        <v/>
      </c>
      <c r="R202" t="str">
        <f>IF(Table1353233[[#This Row],[If Optimal solution is not found]],"",Table1353233[[#This Row],[LB_init]])</f>
        <v/>
      </c>
      <c r="S202" t="str">
        <f>IF(Table1353233[[#This Row],[If Optimal solution is not found]],"",0)</f>
        <v/>
      </c>
      <c r="T202" t="str">
        <f>IF(Table1353233[[#This Row],[If Optimal solution is not found]],"",Table1353233[[#This Row],[Total time (BPP+Pm+SPm)]])</f>
        <v/>
      </c>
    </row>
    <row r="203" spans="1:20" x14ac:dyDescent="0.35">
      <c r="A203" s="71">
        <v>202</v>
      </c>
      <c r="B203" s="24" t="s">
        <v>237</v>
      </c>
      <c r="C203" s="1">
        <v>50</v>
      </c>
      <c r="D203" s="1">
        <v>10</v>
      </c>
      <c r="E203" s="1">
        <v>10</v>
      </c>
      <c r="F203" s="14">
        <v>4</v>
      </c>
      <c r="G203" s="4">
        <v>174</v>
      </c>
      <c r="H203" s="1">
        <v>147</v>
      </c>
      <c r="I203" s="1">
        <v>1796.7773247621899</v>
      </c>
      <c r="J203" s="1">
        <f>1800-Table1353233[[#This Row],[Remaining time]]</f>
        <v>3.2226752378101082</v>
      </c>
      <c r="K203" s="1">
        <f>(Table1353233[[#This Row],[UB_init]]-Table1353233[[#This Row],[LB_init]])/Table1353233[[#This Row],[UB_init]]</f>
        <v>0.15517241379310345</v>
      </c>
      <c r="L203" s="75">
        <f>IF(Table1353233[[#This Row],[UB_init]]=Table1353233[[#This Row],[LB_init]],0,1)</f>
        <v>1</v>
      </c>
      <c r="M203" s="26"/>
      <c r="Q203" t="str">
        <f>IF(Table1353233[[#This Row],[If Optimal solution is not found]]=1,"",Table1353233[[#This Row],[UB_init]])</f>
        <v/>
      </c>
      <c r="R203" t="str">
        <f>IF(Table1353233[[#This Row],[If Optimal solution is not found]],"",Table1353233[[#This Row],[LB_init]])</f>
        <v/>
      </c>
      <c r="S203" t="str">
        <f>IF(Table1353233[[#This Row],[If Optimal solution is not found]],"",0)</f>
        <v/>
      </c>
      <c r="T203" t="str">
        <f>IF(Table1353233[[#This Row],[If Optimal solution is not found]],"",Table1353233[[#This Row],[Total time (BPP+Pm+SPm)]])</f>
        <v/>
      </c>
    </row>
    <row r="204" spans="1:20" x14ac:dyDescent="0.35">
      <c r="A204" s="71">
        <v>203</v>
      </c>
      <c r="B204" s="24" t="s">
        <v>238</v>
      </c>
      <c r="C204" s="1">
        <v>50</v>
      </c>
      <c r="D204" s="1">
        <v>10</v>
      </c>
      <c r="E204" s="1">
        <v>10</v>
      </c>
      <c r="F204" s="14">
        <v>4</v>
      </c>
      <c r="G204" s="4">
        <v>172</v>
      </c>
      <c r="H204" s="1">
        <v>149</v>
      </c>
      <c r="I204" s="1">
        <v>1798.0385648794399</v>
      </c>
      <c r="J204" s="1">
        <f>1800-Table1353233[[#This Row],[Remaining time]]</f>
        <v>1.9614351205600542</v>
      </c>
      <c r="K204" s="1">
        <f>(Table1353233[[#This Row],[UB_init]]-Table1353233[[#This Row],[LB_init]])/Table1353233[[#This Row],[UB_init]]</f>
        <v>0.13372093023255813</v>
      </c>
      <c r="L204" s="75">
        <f>IF(Table1353233[[#This Row],[UB_init]]=Table1353233[[#This Row],[LB_init]],0,1)</f>
        <v>1</v>
      </c>
      <c r="M204" s="26"/>
      <c r="Q204" t="str">
        <f>IF(Table1353233[[#This Row],[If Optimal solution is not found]]=1,"",Table1353233[[#This Row],[UB_init]])</f>
        <v/>
      </c>
      <c r="R204" t="str">
        <f>IF(Table1353233[[#This Row],[If Optimal solution is not found]],"",Table1353233[[#This Row],[LB_init]])</f>
        <v/>
      </c>
      <c r="S204" t="str">
        <f>IF(Table1353233[[#This Row],[If Optimal solution is not found]],"",0)</f>
        <v/>
      </c>
      <c r="T204" t="str">
        <f>IF(Table1353233[[#This Row],[If Optimal solution is not found]],"",Table1353233[[#This Row],[Total time (BPP+Pm+SPm)]])</f>
        <v/>
      </c>
    </row>
    <row r="205" spans="1:20" x14ac:dyDescent="0.35">
      <c r="A205" s="71">
        <v>204</v>
      </c>
      <c r="B205" s="24" t="s">
        <v>239</v>
      </c>
      <c r="C205" s="1">
        <v>50</v>
      </c>
      <c r="D205" s="1">
        <v>10</v>
      </c>
      <c r="E205" s="1">
        <v>10</v>
      </c>
      <c r="F205" s="14">
        <v>4</v>
      </c>
      <c r="G205" s="4">
        <v>162</v>
      </c>
      <c r="H205" s="1">
        <v>146</v>
      </c>
      <c r="I205" s="1">
        <v>1795.8968105670001</v>
      </c>
      <c r="J205" s="1">
        <f>1800-Table1353233[[#This Row],[Remaining time]]</f>
        <v>4.1031894329998977</v>
      </c>
      <c r="K205" s="1">
        <f>(Table1353233[[#This Row],[UB_init]]-Table1353233[[#This Row],[LB_init]])/Table1353233[[#This Row],[UB_init]]</f>
        <v>9.8765432098765427E-2</v>
      </c>
      <c r="L205" s="75">
        <f>IF(Table1353233[[#This Row],[UB_init]]=Table1353233[[#This Row],[LB_init]],0,1)</f>
        <v>1</v>
      </c>
      <c r="M205" s="26"/>
      <c r="Q205" t="str">
        <f>IF(Table1353233[[#This Row],[If Optimal solution is not found]]=1,"",Table1353233[[#This Row],[UB_init]])</f>
        <v/>
      </c>
      <c r="R205" t="str">
        <f>IF(Table1353233[[#This Row],[If Optimal solution is not found]],"",Table1353233[[#This Row],[LB_init]])</f>
        <v/>
      </c>
      <c r="S205" t="str">
        <f>IF(Table1353233[[#This Row],[If Optimal solution is not found]],"",0)</f>
        <v/>
      </c>
      <c r="T205" t="str">
        <f>IF(Table1353233[[#This Row],[If Optimal solution is not found]],"",Table1353233[[#This Row],[Total time (BPP+Pm+SPm)]])</f>
        <v/>
      </c>
    </row>
    <row r="206" spans="1:20" x14ac:dyDescent="0.35">
      <c r="A206" s="71">
        <v>205</v>
      </c>
      <c r="B206" s="24" t="s">
        <v>240</v>
      </c>
      <c r="C206" s="1">
        <v>50</v>
      </c>
      <c r="D206" s="1">
        <v>10</v>
      </c>
      <c r="E206" s="1">
        <v>10</v>
      </c>
      <c r="F206" s="14">
        <v>4</v>
      </c>
      <c r="G206" s="4">
        <v>175.99999999999801</v>
      </c>
      <c r="H206" s="1">
        <v>143</v>
      </c>
      <c r="I206" s="1">
        <v>1796.6606609877199</v>
      </c>
      <c r="J206" s="1">
        <f>1800-Table1353233[[#This Row],[Remaining time]]</f>
        <v>3.3393390122801065</v>
      </c>
      <c r="K206" s="1">
        <f>(Table1353233[[#This Row],[UB_init]]-Table1353233[[#This Row],[LB_init]])/Table1353233[[#This Row],[UB_init]]</f>
        <v>0.18749999999999081</v>
      </c>
      <c r="L206" s="75">
        <f>IF(Table1353233[[#This Row],[UB_init]]=Table1353233[[#This Row],[LB_init]],0,1)</f>
        <v>1</v>
      </c>
      <c r="M206" s="26"/>
      <c r="Q206" t="str">
        <f>IF(Table1353233[[#This Row],[If Optimal solution is not found]]=1,"",Table1353233[[#This Row],[UB_init]])</f>
        <v/>
      </c>
      <c r="R206" t="str">
        <f>IF(Table1353233[[#This Row],[If Optimal solution is not found]],"",Table1353233[[#This Row],[LB_init]])</f>
        <v/>
      </c>
      <c r="S206" t="str">
        <f>IF(Table1353233[[#This Row],[If Optimal solution is not found]],"",0)</f>
        <v/>
      </c>
      <c r="T206" t="str">
        <f>IF(Table1353233[[#This Row],[If Optimal solution is not found]],"",Table1353233[[#This Row],[Total time (BPP+Pm+SPm)]])</f>
        <v/>
      </c>
    </row>
    <row r="207" spans="1:20" x14ac:dyDescent="0.35">
      <c r="A207" s="71">
        <v>206</v>
      </c>
      <c r="B207" s="24" t="s">
        <v>241</v>
      </c>
      <c r="C207" s="1">
        <v>50</v>
      </c>
      <c r="D207" s="1">
        <v>10</v>
      </c>
      <c r="E207" s="1">
        <v>10</v>
      </c>
      <c r="F207" s="14">
        <v>4</v>
      </c>
      <c r="G207" s="4">
        <v>183</v>
      </c>
      <c r="H207" s="1">
        <v>183</v>
      </c>
      <c r="I207" s="1">
        <v>1798.05415800027</v>
      </c>
      <c r="J207" s="1">
        <f>1800-Table1353233[[#This Row],[Remaining time]]</f>
        <v>1.9458419997299643</v>
      </c>
      <c r="K207" s="1">
        <f>(Table1353233[[#This Row],[UB_init]]-Table1353233[[#This Row],[LB_init]])/Table1353233[[#This Row],[UB_init]]</f>
        <v>0</v>
      </c>
      <c r="L207" s="75">
        <f>IF(Table1353233[[#This Row],[UB_init]]=Table1353233[[#This Row],[LB_init]],0,1)</f>
        <v>0</v>
      </c>
      <c r="M207" s="26"/>
      <c r="Q207">
        <f>IF(Table1353233[[#This Row],[If Optimal solution is not found]]=1,"",Table1353233[[#This Row],[UB_init]])</f>
        <v>183</v>
      </c>
      <c r="R207">
        <f>IF(Table1353233[[#This Row],[If Optimal solution is not found]],"",Table1353233[[#This Row],[LB_init]])</f>
        <v>183</v>
      </c>
      <c r="S207">
        <f>IF(Table1353233[[#This Row],[If Optimal solution is not found]],"",0)</f>
        <v>0</v>
      </c>
      <c r="T207">
        <f>IF(Table1353233[[#This Row],[If Optimal solution is not found]],"",Table1353233[[#This Row],[Total time (BPP+Pm+SPm)]])</f>
        <v>1.9458419997299643</v>
      </c>
    </row>
    <row r="208" spans="1:20" x14ac:dyDescent="0.35">
      <c r="A208" s="71">
        <v>207</v>
      </c>
      <c r="B208" s="24" t="s">
        <v>242</v>
      </c>
      <c r="C208" s="1">
        <v>50</v>
      </c>
      <c r="D208" s="1">
        <v>10</v>
      </c>
      <c r="E208" s="1">
        <v>10</v>
      </c>
      <c r="F208" s="14">
        <v>4</v>
      </c>
      <c r="G208" s="4">
        <v>173</v>
      </c>
      <c r="H208" s="1">
        <v>150</v>
      </c>
      <c r="I208" s="1">
        <v>1759.0349150951899</v>
      </c>
      <c r="J208" s="1">
        <f>1800-Table1353233[[#This Row],[Remaining time]]</f>
        <v>40.965084904810055</v>
      </c>
      <c r="K208" s="1">
        <f>(Table1353233[[#This Row],[UB_init]]-Table1353233[[#This Row],[LB_init]])/Table1353233[[#This Row],[UB_init]]</f>
        <v>0.13294797687861271</v>
      </c>
      <c r="L208" s="75">
        <f>IF(Table1353233[[#This Row],[UB_init]]=Table1353233[[#This Row],[LB_init]],0,1)</f>
        <v>1</v>
      </c>
      <c r="M208" s="26"/>
      <c r="Q208" t="str">
        <f>IF(Table1353233[[#This Row],[If Optimal solution is not found]]=1,"",Table1353233[[#This Row],[UB_init]])</f>
        <v/>
      </c>
      <c r="R208" t="str">
        <f>IF(Table1353233[[#This Row],[If Optimal solution is not found]],"",Table1353233[[#This Row],[LB_init]])</f>
        <v/>
      </c>
      <c r="S208" t="str">
        <f>IF(Table1353233[[#This Row],[If Optimal solution is not found]],"",0)</f>
        <v/>
      </c>
      <c r="T208" t="str">
        <f>IF(Table1353233[[#This Row],[If Optimal solution is not found]],"",Table1353233[[#This Row],[Total time (BPP+Pm+SPm)]])</f>
        <v/>
      </c>
    </row>
    <row r="209" spans="1:20" x14ac:dyDescent="0.35">
      <c r="A209" s="71">
        <v>208</v>
      </c>
      <c r="B209" s="24" t="s">
        <v>243</v>
      </c>
      <c r="C209" s="1">
        <v>50</v>
      </c>
      <c r="D209" s="1">
        <v>10</v>
      </c>
      <c r="E209" s="1">
        <v>10</v>
      </c>
      <c r="F209" s="14">
        <v>4</v>
      </c>
      <c r="G209" s="4">
        <v>159</v>
      </c>
      <c r="H209" s="1">
        <v>141</v>
      </c>
      <c r="I209" s="1">
        <v>1798.39705570414</v>
      </c>
      <c r="J209" s="1">
        <f>1800-Table1353233[[#This Row],[Remaining time]]</f>
        <v>1.6029442958599702</v>
      </c>
      <c r="K209" s="1">
        <f>(Table1353233[[#This Row],[UB_init]]-Table1353233[[#This Row],[LB_init]])/Table1353233[[#This Row],[UB_init]]</f>
        <v>0.11320754716981132</v>
      </c>
      <c r="L209" s="75">
        <f>IF(Table1353233[[#This Row],[UB_init]]=Table1353233[[#This Row],[LB_init]],0,1)</f>
        <v>1</v>
      </c>
      <c r="M209" s="26"/>
      <c r="Q209" t="str">
        <f>IF(Table1353233[[#This Row],[If Optimal solution is not found]]=1,"",Table1353233[[#This Row],[UB_init]])</f>
        <v/>
      </c>
      <c r="R209" t="str">
        <f>IF(Table1353233[[#This Row],[If Optimal solution is not found]],"",Table1353233[[#This Row],[LB_init]])</f>
        <v/>
      </c>
      <c r="S209" t="str">
        <f>IF(Table1353233[[#This Row],[If Optimal solution is not found]],"",0)</f>
        <v/>
      </c>
      <c r="T209" t="str">
        <f>IF(Table1353233[[#This Row],[If Optimal solution is not found]],"",Table1353233[[#This Row],[Total time (BPP+Pm+SPm)]])</f>
        <v/>
      </c>
    </row>
    <row r="210" spans="1:20" x14ac:dyDescent="0.35">
      <c r="A210" s="71">
        <v>209</v>
      </c>
      <c r="B210" s="24" t="s">
        <v>244</v>
      </c>
      <c r="C210" s="1">
        <v>50</v>
      </c>
      <c r="D210" s="1">
        <v>10</v>
      </c>
      <c r="E210" s="1">
        <v>10</v>
      </c>
      <c r="F210" s="14">
        <v>4</v>
      </c>
      <c r="G210" s="4">
        <v>153</v>
      </c>
      <c r="H210" s="1">
        <v>127</v>
      </c>
      <c r="I210" s="1">
        <v>1797.6195990834301</v>
      </c>
      <c r="J210" s="1">
        <f>1800-Table1353233[[#This Row],[Remaining time]]</f>
        <v>2.3804009165698972</v>
      </c>
      <c r="K210" s="1">
        <f>(Table1353233[[#This Row],[UB_init]]-Table1353233[[#This Row],[LB_init]])/Table1353233[[#This Row],[UB_init]]</f>
        <v>0.16993464052287582</v>
      </c>
      <c r="L210" s="75">
        <f>IF(Table1353233[[#This Row],[UB_init]]=Table1353233[[#This Row],[LB_init]],0,1)</f>
        <v>1</v>
      </c>
      <c r="M210" s="26"/>
      <c r="Q210" t="str">
        <f>IF(Table1353233[[#This Row],[If Optimal solution is not found]]=1,"",Table1353233[[#This Row],[UB_init]])</f>
        <v/>
      </c>
      <c r="R210" t="str">
        <f>IF(Table1353233[[#This Row],[If Optimal solution is not found]],"",Table1353233[[#This Row],[LB_init]])</f>
        <v/>
      </c>
      <c r="S210" t="str">
        <f>IF(Table1353233[[#This Row],[If Optimal solution is not found]],"",0)</f>
        <v/>
      </c>
      <c r="T210" t="str">
        <f>IF(Table1353233[[#This Row],[If Optimal solution is not found]],"",Table1353233[[#This Row],[Total time (BPP+Pm+SPm)]])</f>
        <v/>
      </c>
    </row>
    <row r="211" spans="1:20" x14ac:dyDescent="0.35">
      <c r="A211" s="71">
        <v>210</v>
      </c>
      <c r="B211" s="24" t="s">
        <v>245</v>
      </c>
      <c r="C211" s="1">
        <v>50</v>
      </c>
      <c r="D211" s="1">
        <v>10</v>
      </c>
      <c r="E211" s="1">
        <v>10</v>
      </c>
      <c r="F211" s="14">
        <v>4</v>
      </c>
      <c r="G211" s="4">
        <v>172</v>
      </c>
      <c r="H211" s="1">
        <v>159</v>
      </c>
      <c r="I211" s="1">
        <v>1793.8277333825799</v>
      </c>
      <c r="J211" s="1">
        <f>1800-Table1353233[[#This Row],[Remaining time]]</f>
        <v>6.172266617420064</v>
      </c>
      <c r="K211" s="1">
        <f>(Table1353233[[#This Row],[UB_init]]-Table1353233[[#This Row],[LB_init]])/Table1353233[[#This Row],[UB_init]]</f>
        <v>7.5581395348837205E-2</v>
      </c>
      <c r="L211" s="75">
        <f>IF(Table1353233[[#This Row],[UB_init]]=Table1353233[[#This Row],[LB_init]],0,1)</f>
        <v>1</v>
      </c>
      <c r="M211" s="26"/>
      <c r="Q211" t="str">
        <f>IF(Table1353233[[#This Row],[If Optimal solution is not found]]=1,"",Table1353233[[#This Row],[UB_init]])</f>
        <v/>
      </c>
      <c r="R211" t="str">
        <f>IF(Table1353233[[#This Row],[If Optimal solution is not found]],"",Table1353233[[#This Row],[LB_init]])</f>
        <v/>
      </c>
      <c r="S211" t="str">
        <f>IF(Table1353233[[#This Row],[If Optimal solution is not found]],"",0)</f>
        <v/>
      </c>
      <c r="T211" t="str">
        <f>IF(Table1353233[[#This Row],[If Optimal solution is not found]],"",Table1353233[[#This Row],[Total time (BPP+Pm+SPm)]])</f>
        <v/>
      </c>
    </row>
    <row r="212" spans="1:20" x14ac:dyDescent="0.35">
      <c r="A212" s="71">
        <v>211</v>
      </c>
      <c r="B212" s="24" t="s">
        <v>246</v>
      </c>
      <c r="C212" s="1">
        <v>50</v>
      </c>
      <c r="D212" s="1">
        <v>10</v>
      </c>
      <c r="E212" s="1">
        <v>20</v>
      </c>
      <c r="F212" s="14">
        <v>1</v>
      </c>
      <c r="G212" s="4">
        <v>399</v>
      </c>
      <c r="H212" s="1">
        <v>127</v>
      </c>
      <c r="I212" s="1">
        <v>1799.6000024508601</v>
      </c>
      <c r="J212" s="1">
        <f>1800-Table1353233[[#This Row],[Remaining time]]</f>
        <v>0.39999754913992547</v>
      </c>
      <c r="K212" s="1">
        <f>(Table1353233[[#This Row],[UB_init]]-Table1353233[[#This Row],[LB_init]])/Table1353233[[#This Row],[UB_init]]</f>
        <v>0.68170426065162903</v>
      </c>
      <c r="L212" s="75">
        <f>IF(Table1353233[[#This Row],[UB_init]]=Table1353233[[#This Row],[LB_init]],0,1)</f>
        <v>1</v>
      </c>
      <c r="M212" s="26"/>
      <c r="Q212" t="str">
        <f>IF(Table1353233[[#This Row],[If Optimal solution is not found]]=1,"",Table1353233[[#This Row],[UB_init]])</f>
        <v/>
      </c>
      <c r="R212" t="str">
        <f>IF(Table1353233[[#This Row],[If Optimal solution is not found]],"",Table1353233[[#This Row],[LB_init]])</f>
        <v/>
      </c>
      <c r="S212" t="str">
        <f>IF(Table1353233[[#This Row],[If Optimal solution is not found]],"",0)</f>
        <v/>
      </c>
      <c r="T212" t="str">
        <f>IF(Table1353233[[#This Row],[If Optimal solution is not found]],"",Table1353233[[#This Row],[Total time (BPP+Pm+SPm)]])</f>
        <v/>
      </c>
    </row>
    <row r="213" spans="1:20" x14ac:dyDescent="0.35">
      <c r="A213" s="71">
        <v>212</v>
      </c>
      <c r="B213" s="24" t="s">
        <v>247</v>
      </c>
      <c r="C213" s="1">
        <v>50</v>
      </c>
      <c r="D213" s="1">
        <v>10</v>
      </c>
      <c r="E213" s="1">
        <v>20</v>
      </c>
      <c r="F213" s="14">
        <v>1</v>
      </c>
      <c r="G213" s="4">
        <v>258</v>
      </c>
      <c r="H213" s="1">
        <v>126</v>
      </c>
      <c r="I213" s="1">
        <v>1799.7499364446801</v>
      </c>
      <c r="J213" s="1">
        <f>1800-Table1353233[[#This Row],[Remaining time]]</f>
        <v>0.25006355531991176</v>
      </c>
      <c r="K213" s="1">
        <f>(Table1353233[[#This Row],[UB_init]]-Table1353233[[#This Row],[LB_init]])/Table1353233[[#This Row],[UB_init]]</f>
        <v>0.51162790697674421</v>
      </c>
      <c r="L213" s="75">
        <f>IF(Table1353233[[#This Row],[UB_init]]=Table1353233[[#This Row],[LB_init]],0,1)</f>
        <v>1</v>
      </c>
      <c r="M213" s="26"/>
      <c r="Q213" t="str">
        <f>IF(Table1353233[[#This Row],[If Optimal solution is not found]]=1,"",Table1353233[[#This Row],[UB_init]])</f>
        <v/>
      </c>
      <c r="R213" t="str">
        <f>IF(Table1353233[[#This Row],[If Optimal solution is not found]],"",Table1353233[[#This Row],[LB_init]])</f>
        <v/>
      </c>
      <c r="S213" t="str">
        <f>IF(Table1353233[[#This Row],[If Optimal solution is not found]],"",0)</f>
        <v/>
      </c>
      <c r="T213" t="str">
        <f>IF(Table1353233[[#This Row],[If Optimal solution is not found]],"",Table1353233[[#This Row],[Total time (BPP+Pm+SPm)]])</f>
        <v/>
      </c>
    </row>
    <row r="214" spans="1:20" x14ac:dyDescent="0.35">
      <c r="A214" s="71">
        <v>213</v>
      </c>
      <c r="B214" s="24" t="s">
        <v>248</v>
      </c>
      <c r="C214" s="1">
        <v>50</v>
      </c>
      <c r="D214" s="1">
        <v>10</v>
      </c>
      <c r="E214" s="1">
        <v>20</v>
      </c>
      <c r="F214" s="14">
        <v>1</v>
      </c>
      <c r="G214" s="4">
        <v>422</v>
      </c>
      <c r="H214" s="1">
        <v>125</v>
      </c>
      <c r="I214" s="1">
        <v>1799.7648999094899</v>
      </c>
      <c r="J214" s="1">
        <f>1800-Table1353233[[#This Row],[Remaining time]]</f>
        <v>0.23510009051005909</v>
      </c>
      <c r="K214" s="1">
        <f>(Table1353233[[#This Row],[UB_init]]-Table1353233[[#This Row],[LB_init]])/Table1353233[[#This Row],[UB_init]]</f>
        <v>0.70379146919431279</v>
      </c>
      <c r="L214" s="75">
        <f>IF(Table1353233[[#This Row],[UB_init]]=Table1353233[[#This Row],[LB_init]],0,1)</f>
        <v>1</v>
      </c>
      <c r="M214" s="26"/>
      <c r="Q214" t="str">
        <f>IF(Table1353233[[#This Row],[If Optimal solution is not found]]=1,"",Table1353233[[#This Row],[UB_init]])</f>
        <v/>
      </c>
      <c r="R214" t="str">
        <f>IF(Table1353233[[#This Row],[If Optimal solution is not found]],"",Table1353233[[#This Row],[LB_init]])</f>
        <v/>
      </c>
      <c r="S214" t="str">
        <f>IF(Table1353233[[#This Row],[If Optimal solution is not found]],"",0)</f>
        <v/>
      </c>
      <c r="T214" t="str">
        <f>IF(Table1353233[[#This Row],[If Optimal solution is not found]],"",Table1353233[[#This Row],[Total time (BPP+Pm+SPm)]])</f>
        <v/>
      </c>
    </row>
    <row r="215" spans="1:20" x14ac:dyDescent="0.35">
      <c r="A215" s="71">
        <v>214</v>
      </c>
      <c r="B215" s="24" t="s">
        <v>249</v>
      </c>
      <c r="C215" s="1">
        <v>50</v>
      </c>
      <c r="D215" s="1">
        <v>10</v>
      </c>
      <c r="E215" s="1">
        <v>20</v>
      </c>
      <c r="F215" s="14">
        <v>1</v>
      </c>
      <c r="G215" s="4">
        <v>417</v>
      </c>
      <c r="H215" s="1">
        <v>120</v>
      </c>
      <c r="I215" s="1">
        <v>1799.6517743971101</v>
      </c>
      <c r="J215" s="1">
        <f>1800-Table1353233[[#This Row],[Remaining time]]</f>
        <v>0.34822560288989735</v>
      </c>
      <c r="K215" s="1">
        <f>(Table1353233[[#This Row],[UB_init]]-Table1353233[[#This Row],[LB_init]])/Table1353233[[#This Row],[UB_init]]</f>
        <v>0.71223021582733814</v>
      </c>
      <c r="L215" s="75">
        <f>IF(Table1353233[[#This Row],[UB_init]]=Table1353233[[#This Row],[LB_init]],0,1)</f>
        <v>1</v>
      </c>
      <c r="M215" s="26"/>
      <c r="Q215" t="str">
        <f>IF(Table1353233[[#This Row],[If Optimal solution is not found]]=1,"",Table1353233[[#This Row],[UB_init]])</f>
        <v/>
      </c>
      <c r="R215" t="str">
        <f>IF(Table1353233[[#This Row],[If Optimal solution is not found]],"",Table1353233[[#This Row],[LB_init]])</f>
        <v/>
      </c>
      <c r="S215" t="str">
        <f>IF(Table1353233[[#This Row],[If Optimal solution is not found]],"",0)</f>
        <v/>
      </c>
      <c r="T215" t="str">
        <f>IF(Table1353233[[#This Row],[If Optimal solution is not found]],"",Table1353233[[#This Row],[Total time (BPP+Pm+SPm)]])</f>
        <v/>
      </c>
    </row>
    <row r="216" spans="1:20" x14ac:dyDescent="0.35">
      <c r="A216" s="71">
        <v>215</v>
      </c>
      <c r="B216" s="24" t="s">
        <v>250</v>
      </c>
      <c r="C216" s="1">
        <v>50</v>
      </c>
      <c r="D216" s="1">
        <v>10</v>
      </c>
      <c r="E216" s="1">
        <v>20</v>
      </c>
      <c r="F216" s="14">
        <v>1</v>
      </c>
      <c r="G216" s="4">
        <v>392</v>
      </c>
      <c r="H216" s="1">
        <v>138</v>
      </c>
      <c r="I216" s="1">
        <v>1799.54107047617</v>
      </c>
      <c r="J216" s="1">
        <f>1800-Table1353233[[#This Row],[Remaining time]]</f>
        <v>0.45892952382996555</v>
      </c>
      <c r="K216" s="1">
        <f>(Table1353233[[#This Row],[UB_init]]-Table1353233[[#This Row],[LB_init]])/Table1353233[[#This Row],[UB_init]]</f>
        <v>0.64795918367346939</v>
      </c>
      <c r="L216" s="75">
        <f>IF(Table1353233[[#This Row],[UB_init]]=Table1353233[[#This Row],[LB_init]],0,1)</f>
        <v>1</v>
      </c>
      <c r="M216" s="26"/>
      <c r="Q216" t="str">
        <f>IF(Table1353233[[#This Row],[If Optimal solution is not found]]=1,"",Table1353233[[#This Row],[UB_init]])</f>
        <v/>
      </c>
      <c r="R216" t="str">
        <f>IF(Table1353233[[#This Row],[If Optimal solution is not found]],"",Table1353233[[#This Row],[LB_init]])</f>
        <v/>
      </c>
      <c r="S216" t="str">
        <f>IF(Table1353233[[#This Row],[If Optimal solution is not found]],"",0)</f>
        <v/>
      </c>
      <c r="T216" t="str">
        <f>IF(Table1353233[[#This Row],[If Optimal solution is not found]],"",Table1353233[[#This Row],[Total time (BPP+Pm+SPm)]])</f>
        <v/>
      </c>
    </row>
    <row r="217" spans="1:20" x14ac:dyDescent="0.35">
      <c r="A217" s="71">
        <v>216</v>
      </c>
      <c r="B217" s="24" t="s">
        <v>251</v>
      </c>
      <c r="C217" s="1">
        <v>50</v>
      </c>
      <c r="D217" s="1">
        <v>10</v>
      </c>
      <c r="E217" s="1">
        <v>20</v>
      </c>
      <c r="F217" s="14">
        <v>1</v>
      </c>
      <c r="G217" s="4">
        <v>361</v>
      </c>
      <c r="H217" s="1">
        <v>111</v>
      </c>
      <c r="I217" s="1">
        <v>1799.5239122155999</v>
      </c>
      <c r="J217" s="1">
        <f>1800-Table1353233[[#This Row],[Remaining time]]</f>
        <v>0.47608778440007882</v>
      </c>
      <c r="K217" s="1">
        <f>(Table1353233[[#This Row],[UB_init]]-Table1353233[[#This Row],[LB_init]])/Table1353233[[#This Row],[UB_init]]</f>
        <v>0.69252077562326875</v>
      </c>
      <c r="L217" s="75">
        <f>IF(Table1353233[[#This Row],[UB_init]]=Table1353233[[#This Row],[LB_init]],0,1)</f>
        <v>1</v>
      </c>
      <c r="M217" s="26"/>
      <c r="Q217" t="str">
        <f>IF(Table1353233[[#This Row],[If Optimal solution is not found]]=1,"",Table1353233[[#This Row],[UB_init]])</f>
        <v/>
      </c>
      <c r="R217" t="str">
        <f>IF(Table1353233[[#This Row],[If Optimal solution is not found]],"",Table1353233[[#This Row],[LB_init]])</f>
        <v/>
      </c>
      <c r="S217" t="str">
        <f>IF(Table1353233[[#This Row],[If Optimal solution is not found]],"",0)</f>
        <v/>
      </c>
      <c r="T217" t="str">
        <f>IF(Table1353233[[#This Row],[If Optimal solution is not found]],"",Table1353233[[#This Row],[Total time (BPP+Pm+SPm)]])</f>
        <v/>
      </c>
    </row>
    <row r="218" spans="1:20" x14ac:dyDescent="0.35">
      <c r="A218" s="71">
        <v>217</v>
      </c>
      <c r="B218" s="24" t="s">
        <v>252</v>
      </c>
      <c r="C218" s="1">
        <v>50</v>
      </c>
      <c r="D218" s="1">
        <v>10</v>
      </c>
      <c r="E218" s="1">
        <v>20</v>
      </c>
      <c r="F218" s="14">
        <v>1</v>
      </c>
      <c r="G218" s="4">
        <v>287</v>
      </c>
      <c r="H218" s="1">
        <v>143</v>
      </c>
      <c r="I218" s="1">
        <v>1799.6413875836799</v>
      </c>
      <c r="J218" s="1">
        <f>1800-Table1353233[[#This Row],[Remaining time]]</f>
        <v>0.35861241632005658</v>
      </c>
      <c r="K218" s="1">
        <f>(Table1353233[[#This Row],[UB_init]]-Table1353233[[#This Row],[LB_init]])/Table1353233[[#This Row],[UB_init]]</f>
        <v>0.50174216027874563</v>
      </c>
      <c r="L218" s="75">
        <f>IF(Table1353233[[#This Row],[UB_init]]=Table1353233[[#This Row],[LB_init]],0,1)</f>
        <v>1</v>
      </c>
      <c r="M218" s="26"/>
      <c r="Q218" t="str">
        <f>IF(Table1353233[[#This Row],[If Optimal solution is not found]]=1,"",Table1353233[[#This Row],[UB_init]])</f>
        <v/>
      </c>
      <c r="R218" t="str">
        <f>IF(Table1353233[[#This Row],[If Optimal solution is not found]],"",Table1353233[[#This Row],[LB_init]])</f>
        <v/>
      </c>
      <c r="S218" t="str">
        <f>IF(Table1353233[[#This Row],[If Optimal solution is not found]],"",0)</f>
        <v/>
      </c>
      <c r="T218" t="str">
        <f>IF(Table1353233[[#This Row],[If Optimal solution is not found]],"",Table1353233[[#This Row],[Total time (BPP+Pm+SPm)]])</f>
        <v/>
      </c>
    </row>
    <row r="219" spans="1:20" x14ac:dyDescent="0.35">
      <c r="A219" s="71">
        <v>218</v>
      </c>
      <c r="B219" s="24" t="s">
        <v>253</v>
      </c>
      <c r="C219" s="1">
        <v>50</v>
      </c>
      <c r="D219" s="1">
        <v>10</v>
      </c>
      <c r="E219" s="1">
        <v>20</v>
      </c>
      <c r="F219" s="14">
        <v>1</v>
      </c>
      <c r="G219" s="4">
        <v>256</v>
      </c>
      <c r="H219" s="1">
        <v>127</v>
      </c>
      <c r="I219" s="1">
        <v>1799.77990454062</v>
      </c>
      <c r="J219" s="1">
        <f>1800-Table1353233[[#This Row],[Remaining time]]</f>
        <v>0.22009545937999064</v>
      </c>
      <c r="K219" s="1">
        <f>(Table1353233[[#This Row],[UB_init]]-Table1353233[[#This Row],[LB_init]])/Table1353233[[#This Row],[UB_init]]</f>
        <v>0.50390625</v>
      </c>
      <c r="L219" s="75">
        <f>IF(Table1353233[[#This Row],[UB_init]]=Table1353233[[#This Row],[LB_init]],0,1)</f>
        <v>1</v>
      </c>
      <c r="M219" s="26"/>
      <c r="Q219" t="str">
        <f>IF(Table1353233[[#This Row],[If Optimal solution is not found]]=1,"",Table1353233[[#This Row],[UB_init]])</f>
        <v/>
      </c>
      <c r="R219" t="str">
        <f>IF(Table1353233[[#This Row],[If Optimal solution is not found]],"",Table1353233[[#This Row],[LB_init]])</f>
        <v/>
      </c>
      <c r="S219" t="str">
        <f>IF(Table1353233[[#This Row],[If Optimal solution is not found]],"",0)</f>
        <v/>
      </c>
      <c r="T219" t="str">
        <f>IF(Table1353233[[#This Row],[If Optimal solution is not found]],"",Table1353233[[#This Row],[Total time (BPP+Pm+SPm)]])</f>
        <v/>
      </c>
    </row>
    <row r="220" spans="1:20" x14ac:dyDescent="0.35">
      <c r="A220" s="71">
        <v>219</v>
      </c>
      <c r="B220" s="24" t="s">
        <v>254</v>
      </c>
      <c r="C220" s="1">
        <v>50</v>
      </c>
      <c r="D220" s="1">
        <v>10</v>
      </c>
      <c r="E220" s="1">
        <v>20</v>
      </c>
      <c r="F220" s="14">
        <v>1</v>
      </c>
      <c r="G220" s="4">
        <v>514</v>
      </c>
      <c r="H220" s="1">
        <v>131</v>
      </c>
      <c r="I220" s="1">
        <v>1799.40776992216</v>
      </c>
      <c r="J220" s="1">
        <f>1800-Table1353233[[#This Row],[Remaining time]]</f>
        <v>0.59223007783998582</v>
      </c>
      <c r="K220" s="1">
        <f>(Table1353233[[#This Row],[UB_init]]-Table1353233[[#This Row],[LB_init]])/Table1353233[[#This Row],[UB_init]]</f>
        <v>0.74513618677042803</v>
      </c>
      <c r="L220" s="75">
        <f>IF(Table1353233[[#This Row],[UB_init]]=Table1353233[[#This Row],[LB_init]],0,1)</f>
        <v>1</v>
      </c>
      <c r="M220" s="26"/>
      <c r="Q220" t="str">
        <f>IF(Table1353233[[#This Row],[If Optimal solution is not found]]=1,"",Table1353233[[#This Row],[UB_init]])</f>
        <v/>
      </c>
      <c r="R220" t="str">
        <f>IF(Table1353233[[#This Row],[If Optimal solution is not found]],"",Table1353233[[#This Row],[LB_init]])</f>
        <v/>
      </c>
      <c r="S220" t="str">
        <f>IF(Table1353233[[#This Row],[If Optimal solution is not found]],"",0)</f>
        <v/>
      </c>
      <c r="T220" t="str">
        <f>IF(Table1353233[[#This Row],[If Optimal solution is not found]],"",Table1353233[[#This Row],[Total time (BPP+Pm+SPm)]])</f>
        <v/>
      </c>
    </row>
    <row r="221" spans="1:20" x14ac:dyDescent="0.35">
      <c r="A221" s="71">
        <v>220</v>
      </c>
      <c r="B221" s="24" t="s">
        <v>255</v>
      </c>
      <c r="C221" s="1">
        <v>50</v>
      </c>
      <c r="D221" s="1">
        <v>10</v>
      </c>
      <c r="E221" s="1">
        <v>20</v>
      </c>
      <c r="F221" s="14">
        <v>1</v>
      </c>
      <c r="G221" s="4">
        <v>253</v>
      </c>
      <c r="H221" s="1">
        <v>115</v>
      </c>
      <c r="I221" s="1">
        <v>1799.63245941326</v>
      </c>
      <c r="J221" s="1">
        <f>1800-Table1353233[[#This Row],[Remaining time]]</f>
        <v>0.36754058674000589</v>
      </c>
      <c r="K221" s="1">
        <f>(Table1353233[[#This Row],[UB_init]]-Table1353233[[#This Row],[LB_init]])/Table1353233[[#This Row],[UB_init]]</f>
        <v>0.54545454545454541</v>
      </c>
      <c r="L221" s="75">
        <f>IF(Table1353233[[#This Row],[UB_init]]=Table1353233[[#This Row],[LB_init]],0,1)</f>
        <v>1</v>
      </c>
      <c r="M221" s="26"/>
      <c r="Q221" t="str">
        <f>IF(Table1353233[[#This Row],[If Optimal solution is not found]]=1,"",Table1353233[[#This Row],[UB_init]])</f>
        <v/>
      </c>
      <c r="R221" t="str">
        <f>IF(Table1353233[[#This Row],[If Optimal solution is not found]],"",Table1353233[[#This Row],[LB_init]])</f>
        <v/>
      </c>
      <c r="S221" t="str">
        <f>IF(Table1353233[[#This Row],[If Optimal solution is not found]],"",0)</f>
        <v/>
      </c>
      <c r="T221" t="str">
        <f>IF(Table1353233[[#This Row],[If Optimal solution is not found]],"",Table1353233[[#This Row],[Total time (BPP+Pm+SPm)]])</f>
        <v/>
      </c>
    </row>
    <row r="222" spans="1:20" x14ac:dyDescent="0.35">
      <c r="A222" s="71">
        <v>221</v>
      </c>
      <c r="B222" s="24" t="s">
        <v>256</v>
      </c>
      <c r="C222" s="1">
        <v>50</v>
      </c>
      <c r="D222" s="1">
        <v>10</v>
      </c>
      <c r="E222" s="1">
        <v>20</v>
      </c>
      <c r="F222" s="14">
        <v>2</v>
      </c>
      <c r="G222" s="4">
        <v>199</v>
      </c>
      <c r="H222" s="1">
        <v>151</v>
      </c>
      <c r="I222" s="1">
        <v>1799.7337303757599</v>
      </c>
      <c r="J222" s="1">
        <f>1800-Table1353233[[#This Row],[Remaining time]]</f>
        <v>0.26626962424006706</v>
      </c>
      <c r="K222" s="1">
        <f>(Table1353233[[#This Row],[UB_init]]-Table1353233[[#This Row],[LB_init]])/Table1353233[[#This Row],[UB_init]]</f>
        <v>0.24120603015075376</v>
      </c>
      <c r="L222" s="75">
        <f>IF(Table1353233[[#This Row],[UB_init]]=Table1353233[[#This Row],[LB_init]],0,1)</f>
        <v>1</v>
      </c>
      <c r="M222" s="26"/>
      <c r="Q222" t="str">
        <f>IF(Table1353233[[#This Row],[If Optimal solution is not found]]=1,"",Table1353233[[#This Row],[UB_init]])</f>
        <v/>
      </c>
      <c r="R222" t="str">
        <f>IF(Table1353233[[#This Row],[If Optimal solution is not found]],"",Table1353233[[#This Row],[LB_init]])</f>
        <v/>
      </c>
      <c r="S222" t="str">
        <f>IF(Table1353233[[#This Row],[If Optimal solution is not found]],"",0)</f>
        <v/>
      </c>
      <c r="T222" t="str">
        <f>IF(Table1353233[[#This Row],[If Optimal solution is not found]],"",Table1353233[[#This Row],[Total time (BPP+Pm+SPm)]])</f>
        <v/>
      </c>
    </row>
    <row r="223" spans="1:20" x14ac:dyDescent="0.35">
      <c r="A223" s="71">
        <v>222</v>
      </c>
      <c r="B223" s="24" t="s">
        <v>257</v>
      </c>
      <c r="C223" s="1">
        <v>50</v>
      </c>
      <c r="D223" s="1">
        <v>10</v>
      </c>
      <c r="E223" s="1">
        <v>20</v>
      </c>
      <c r="F223" s="14">
        <v>2</v>
      </c>
      <c r="G223" s="4">
        <v>205</v>
      </c>
      <c r="H223" s="1">
        <v>150</v>
      </c>
      <c r="I223" s="1">
        <v>1799.0969849359201</v>
      </c>
      <c r="J223" s="1">
        <f>1800-Table1353233[[#This Row],[Remaining time]]</f>
        <v>0.90301506407990928</v>
      </c>
      <c r="K223" s="1">
        <f>(Table1353233[[#This Row],[UB_init]]-Table1353233[[#This Row],[LB_init]])/Table1353233[[#This Row],[UB_init]]</f>
        <v>0.26829268292682928</v>
      </c>
      <c r="L223" s="75">
        <f>IF(Table1353233[[#This Row],[UB_init]]=Table1353233[[#This Row],[LB_init]],0,1)</f>
        <v>1</v>
      </c>
      <c r="M223" s="26"/>
      <c r="Q223" t="str">
        <f>IF(Table1353233[[#This Row],[If Optimal solution is not found]]=1,"",Table1353233[[#This Row],[UB_init]])</f>
        <v/>
      </c>
      <c r="R223" t="str">
        <f>IF(Table1353233[[#This Row],[If Optimal solution is not found]],"",Table1353233[[#This Row],[LB_init]])</f>
        <v/>
      </c>
      <c r="S223" t="str">
        <f>IF(Table1353233[[#This Row],[If Optimal solution is not found]],"",0)</f>
        <v/>
      </c>
      <c r="T223" t="str">
        <f>IF(Table1353233[[#This Row],[If Optimal solution is not found]],"",Table1353233[[#This Row],[Total time (BPP+Pm+SPm)]])</f>
        <v/>
      </c>
    </row>
    <row r="224" spans="1:20" x14ac:dyDescent="0.35">
      <c r="A224" s="71">
        <v>223</v>
      </c>
      <c r="B224" s="24" t="s">
        <v>258</v>
      </c>
      <c r="C224" s="1">
        <v>50</v>
      </c>
      <c r="D224" s="1">
        <v>10</v>
      </c>
      <c r="E224" s="1">
        <v>20</v>
      </c>
      <c r="F224" s="14">
        <v>2</v>
      </c>
      <c r="G224" s="4">
        <v>193</v>
      </c>
      <c r="H224" s="1">
        <v>143</v>
      </c>
      <c r="I224" s="1">
        <v>1799.1773008666901</v>
      </c>
      <c r="J224" s="1">
        <f>1800-Table1353233[[#This Row],[Remaining time]]</f>
        <v>0.82269913330992495</v>
      </c>
      <c r="K224" s="1">
        <f>(Table1353233[[#This Row],[UB_init]]-Table1353233[[#This Row],[LB_init]])/Table1353233[[#This Row],[UB_init]]</f>
        <v>0.25906735751295334</v>
      </c>
      <c r="L224" s="75">
        <f>IF(Table1353233[[#This Row],[UB_init]]=Table1353233[[#This Row],[LB_init]],0,1)</f>
        <v>1</v>
      </c>
      <c r="M224" s="26"/>
      <c r="Q224" t="str">
        <f>IF(Table1353233[[#This Row],[If Optimal solution is not found]]=1,"",Table1353233[[#This Row],[UB_init]])</f>
        <v/>
      </c>
      <c r="R224" t="str">
        <f>IF(Table1353233[[#This Row],[If Optimal solution is not found]],"",Table1353233[[#This Row],[LB_init]])</f>
        <v/>
      </c>
      <c r="S224" t="str">
        <f>IF(Table1353233[[#This Row],[If Optimal solution is not found]],"",0)</f>
        <v/>
      </c>
      <c r="T224" t="str">
        <f>IF(Table1353233[[#This Row],[If Optimal solution is not found]],"",Table1353233[[#This Row],[Total time (BPP+Pm+SPm)]])</f>
        <v/>
      </c>
    </row>
    <row r="225" spans="1:20" x14ac:dyDescent="0.35">
      <c r="A225" s="71">
        <v>224</v>
      </c>
      <c r="B225" s="24" t="s">
        <v>259</v>
      </c>
      <c r="C225" s="1">
        <v>50</v>
      </c>
      <c r="D225" s="1">
        <v>10</v>
      </c>
      <c r="E225" s="1">
        <v>20</v>
      </c>
      <c r="F225" s="14">
        <v>2</v>
      </c>
      <c r="G225" s="4">
        <v>213</v>
      </c>
      <c r="H225" s="1">
        <v>144</v>
      </c>
      <c r="I225" s="1">
        <v>1799.5430753752501</v>
      </c>
      <c r="J225" s="1">
        <f>1800-Table1353233[[#This Row],[Remaining time]]</f>
        <v>0.456924624749945</v>
      </c>
      <c r="K225" s="1">
        <f>(Table1353233[[#This Row],[UB_init]]-Table1353233[[#This Row],[LB_init]])/Table1353233[[#This Row],[UB_init]]</f>
        <v>0.323943661971831</v>
      </c>
      <c r="L225" s="75">
        <f>IF(Table1353233[[#This Row],[UB_init]]=Table1353233[[#This Row],[LB_init]],0,1)</f>
        <v>1</v>
      </c>
      <c r="M225" s="26"/>
      <c r="Q225" t="str">
        <f>IF(Table1353233[[#This Row],[If Optimal solution is not found]]=1,"",Table1353233[[#This Row],[UB_init]])</f>
        <v/>
      </c>
      <c r="R225" t="str">
        <f>IF(Table1353233[[#This Row],[If Optimal solution is not found]],"",Table1353233[[#This Row],[LB_init]])</f>
        <v/>
      </c>
      <c r="S225" t="str">
        <f>IF(Table1353233[[#This Row],[If Optimal solution is not found]],"",0)</f>
        <v/>
      </c>
      <c r="T225" t="str">
        <f>IF(Table1353233[[#This Row],[If Optimal solution is not found]],"",Table1353233[[#This Row],[Total time (BPP+Pm+SPm)]])</f>
        <v/>
      </c>
    </row>
    <row r="226" spans="1:20" x14ac:dyDescent="0.35">
      <c r="A226" s="71">
        <v>225</v>
      </c>
      <c r="B226" s="24" t="s">
        <v>260</v>
      </c>
      <c r="C226" s="1">
        <v>50</v>
      </c>
      <c r="D226" s="1">
        <v>10</v>
      </c>
      <c r="E226" s="1">
        <v>20</v>
      </c>
      <c r="F226" s="14">
        <v>2</v>
      </c>
      <c r="G226" s="4">
        <v>198</v>
      </c>
      <c r="H226" s="1">
        <v>150</v>
      </c>
      <c r="I226" s="1">
        <v>1799.58535403013</v>
      </c>
      <c r="J226" s="1">
        <f>1800-Table1353233[[#This Row],[Remaining time]]</f>
        <v>0.41464596986998004</v>
      </c>
      <c r="K226" s="1">
        <f>(Table1353233[[#This Row],[UB_init]]-Table1353233[[#This Row],[LB_init]])/Table1353233[[#This Row],[UB_init]]</f>
        <v>0.24242424242424243</v>
      </c>
      <c r="L226" s="75">
        <f>IF(Table1353233[[#This Row],[UB_init]]=Table1353233[[#This Row],[LB_init]],0,1)</f>
        <v>1</v>
      </c>
      <c r="M226" s="26"/>
      <c r="Q226" t="str">
        <f>IF(Table1353233[[#This Row],[If Optimal solution is not found]]=1,"",Table1353233[[#This Row],[UB_init]])</f>
        <v/>
      </c>
      <c r="R226" t="str">
        <f>IF(Table1353233[[#This Row],[If Optimal solution is not found]],"",Table1353233[[#This Row],[LB_init]])</f>
        <v/>
      </c>
      <c r="S226" t="str">
        <f>IF(Table1353233[[#This Row],[If Optimal solution is not found]],"",0)</f>
        <v/>
      </c>
      <c r="T226" t="str">
        <f>IF(Table1353233[[#This Row],[If Optimal solution is not found]],"",Table1353233[[#This Row],[Total time (BPP+Pm+SPm)]])</f>
        <v/>
      </c>
    </row>
    <row r="227" spans="1:20" x14ac:dyDescent="0.35">
      <c r="A227" s="71">
        <v>226</v>
      </c>
      <c r="B227" s="24" t="s">
        <v>261</v>
      </c>
      <c r="C227" s="1">
        <v>50</v>
      </c>
      <c r="D227" s="1">
        <v>10</v>
      </c>
      <c r="E227" s="1">
        <v>20</v>
      </c>
      <c r="F227" s="14">
        <v>2</v>
      </c>
      <c r="G227" s="4">
        <v>261</v>
      </c>
      <c r="H227" s="1">
        <v>135</v>
      </c>
      <c r="I227" s="1">
        <v>1799.46393616311</v>
      </c>
      <c r="J227" s="1">
        <f>1800-Table1353233[[#This Row],[Remaining time]]</f>
        <v>0.53606383688997994</v>
      </c>
      <c r="K227" s="1">
        <f>(Table1353233[[#This Row],[UB_init]]-Table1353233[[#This Row],[LB_init]])/Table1353233[[#This Row],[UB_init]]</f>
        <v>0.48275862068965519</v>
      </c>
      <c r="L227" s="75">
        <f>IF(Table1353233[[#This Row],[UB_init]]=Table1353233[[#This Row],[LB_init]],0,1)</f>
        <v>1</v>
      </c>
      <c r="M227" s="26"/>
      <c r="Q227" t="str">
        <f>IF(Table1353233[[#This Row],[If Optimal solution is not found]]=1,"",Table1353233[[#This Row],[UB_init]])</f>
        <v/>
      </c>
      <c r="R227" t="str">
        <f>IF(Table1353233[[#This Row],[If Optimal solution is not found]],"",Table1353233[[#This Row],[LB_init]])</f>
        <v/>
      </c>
      <c r="S227" t="str">
        <f>IF(Table1353233[[#This Row],[If Optimal solution is not found]],"",0)</f>
        <v/>
      </c>
      <c r="T227" t="str">
        <f>IF(Table1353233[[#This Row],[If Optimal solution is not found]],"",Table1353233[[#This Row],[Total time (BPP+Pm+SPm)]])</f>
        <v/>
      </c>
    </row>
    <row r="228" spans="1:20" x14ac:dyDescent="0.35">
      <c r="A228" s="71">
        <v>227</v>
      </c>
      <c r="B228" s="24" t="s">
        <v>262</v>
      </c>
      <c r="C228" s="1">
        <v>50</v>
      </c>
      <c r="D228" s="1">
        <v>10</v>
      </c>
      <c r="E228" s="1">
        <v>20</v>
      </c>
      <c r="F228" s="14">
        <v>2</v>
      </c>
      <c r="G228" s="4">
        <v>210</v>
      </c>
      <c r="H228" s="1">
        <v>167</v>
      </c>
      <c r="I228" s="1">
        <v>1799.63460225425</v>
      </c>
      <c r="J228" s="1">
        <f>1800-Table1353233[[#This Row],[Remaining time]]</f>
        <v>0.36539774574998773</v>
      </c>
      <c r="K228" s="1">
        <f>(Table1353233[[#This Row],[UB_init]]-Table1353233[[#This Row],[LB_init]])/Table1353233[[#This Row],[UB_init]]</f>
        <v>0.20476190476190476</v>
      </c>
      <c r="L228" s="75">
        <f>IF(Table1353233[[#This Row],[UB_init]]=Table1353233[[#This Row],[LB_init]],0,1)</f>
        <v>1</v>
      </c>
      <c r="M228" s="26"/>
      <c r="Q228" t="str">
        <f>IF(Table1353233[[#This Row],[If Optimal solution is not found]]=1,"",Table1353233[[#This Row],[UB_init]])</f>
        <v/>
      </c>
      <c r="R228" t="str">
        <f>IF(Table1353233[[#This Row],[If Optimal solution is not found]],"",Table1353233[[#This Row],[LB_init]])</f>
        <v/>
      </c>
      <c r="S228" t="str">
        <f>IF(Table1353233[[#This Row],[If Optimal solution is not found]],"",0)</f>
        <v/>
      </c>
      <c r="T228" t="str">
        <f>IF(Table1353233[[#This Row],[If Optimal solution is not found]],"",Table1353233[[#This Row],[Total time (BPP+Pm+SPm)]])</f>
        <v/>
      </c>
    </row>
    <row r="229" spans="1:20" x14ac:dyDescent="0.35">
      <c r="A229" s="71">
        <v>228</v>
      </c>
      <c r="B229" s="24" t="s">
        <v>263</v>
      </c>
      <c r="C229" s="1">
        <v>50</v>
      </c>
      <c r="D229" s="1">
        <v>10</v>
      </c>
      <c r="E229" s="1">
        <v>20</v>
      </c>
      <c r="F229" s="14">
        <v>2</v>
      </c>
      <c r="G229" s="4">
        <v>188</v>
      </c>
      <c r="H229" s="1">
        <v>145</v>
      </c>
      <c r="I229" s="1">
        <v>1799.1096757669</v>
      </c>
      <c r="J229" s="1">
        <f>1800-Table1353233[[#This Row],[Remaining time]]</f>
        <v>0.8903242331000456</v>
      </c>
      <c r="K229" s="1">
        <f>(Table1353233[[#This Row],[UB_init]]-Table1353233[[#This Row],[LB_init]])/Table1353233[[#This Row],[UB_init]]</f>
        <v>0.22872340425531915</v>
      </c>
      <c r="L229" s="75">
        <f>IF(Table1353233[[#This Row],[UB_init]]=Table1353233[[#This Row],[LB_init]],0,1)</f>
        <v>1</v>
      </c>
      <c r="M229" s="26"/>
      <c r="Q229" t="str">
        <f>IF(Table1353233[[#This Row],[If Optimal solution is not found]]=1,"",Table1353233[[#This Row],[UB_init]])</f>
        <v/>
      </c>
      <c r="R229" t="str">
        <f>IF(Table1353233[[#This Row],[If Optimal solution is not found]],"",Table1353233[[#This Row],[LB_init]])</f>
        <v/>
      </c>
      <c r="S229" t="str">
        <f>IF(Table1353233[[#This Row],[If Optimal solution is not found]],"",0)</f>
        <v/>
      </c>
      <c r="T229" t="str">
        <f>IF(Table1353233[[#This Row],[If Optimal solution is not found]],"",Table1353233[[#This Row],[Total time (BPP+Pm+SPm)]])</f>
        <v/>
      </c>
    </row>
    <row r="230" spans="1:20" x14ac:dyDescent="0.35">
      <c r="A230" s="71">
        <v>229</v>
      </c>
      <c r="B230" s="24" t="s">
        <v>264</v>
      </c>
      <c r="C230" s="1">
        <v>50</v>
      </c>
      <c r="D230" s="1">
        <v>10</v>
      </c>
      <c r="E230" s="1">
        <v>20</v>
      </c>
      <c r="F230" s="14">
        <v>2</v>
      </c>
      <c r="G230" s="4">
        <v>211</v>
      </c>
      <c r="H230" s="1">
        <v>137</v>
      </c>
      <c r="I230" s="1">
        <v>1799.1090526916</v>
      </c>
      <c r="J230" s="1">
        <f>1800-Table1353233[[#This Row],[Remaining time]]</f>
        <v>0.89094730839997283</v>
      </c>
      <c r="K230" s="1">
        <f>(Table1353233[[#This Row],[UB_init]]-Table1353233[[#This Row],[LB_init]])/Table1353233[[#This Row],[UB_init]]</f>
        <v>0.35071090047393366</v>
      </c>
      <c r="L230" s="75">
        <f>IF(Table1353233[[#This Row],[UB_init]]=Table1353233[[#This Row],[LB_init]],0,1)</f>
        <v>1</v>
      </c>
      <c r="M230" s="26"/>
      <c r="Q230" t="str">
        <f>IF(Table1353233[[#This Row],[If Optimal solution is not found]]=1,"",Table1353233[[#This Row],[UB_init]])</f>
        <v/>
      </c>
      <c r="R230" t="str">
        <f>IF(Table1353233[[#This Row],[If Optimal solution is not found]],"",Table1353233[[#This Row],[LB_init]])</f>
        <v/>
      </c>
      <c r="S230" t="str">
        <f>IF(Table1353233[[#This Row],[If Optimal solution is not found]],"",0)</f>
        <v/>
      </c>
      <c r="T230" t="str">
        <f>IF(Table1353233[[#This Row],[If Optimal solution is not found]],"",Table1353233[[#This Row],[Total time (BPP+Pm+SPm)]])</f>
        <v/>
      </c>
    </row>
    <row r="231" spans="1:20" x14ac:dyDescent="0.35">
      <c r="A231" s="71">
        <v>230</v>
      </c>
      <c r="B231" s="24" t="s">
        <v>265</v>
      </c>
      <c r="C231" s="1">
        <v>50</v>
      </c>
      <c r="D231" s="1">
        <v>10</v>
      </c>
      <c r="E231" s="1">
        <v>20</v>
      </c>
      <c r="F231" s="14">
        <v>2</v>
      </c>
      <c r="G231" s="4">
        <v>196</v>
      </c>
      <c r="H231" s="1">
        <v>133</v>
      </c>
      <c r="I231" s="1">
        <v>1799.5869288649401</v>
      </c>
      <c r="J231" s="1">
        <f>1800-Table1353233[[#This Row],[Remaining time]]</f>
        <v>0.41307113505990856</v>
      </c>
      <c r="K231" s="1">
        <f>(Table1353233[[#This Row],[UB_init]]-Table1353233[[#This Row],[LB_init]])/Table1353233[[#This Row],[UB_init]]</f>
        <v>0.32142857142857145</v>
      </c>
      <c r="L231" s="75">
        <f>IF(Table1353233[[#This Row],[UB_init]]=Table1353233[[#This Row],[LB_init]],0,1)</f>
        <v>1</v>
      </c>
      <c r="M231" s="26"/>
      <c r="Q231" t="str">
        <f>IF(Table1353233[[#This Row],[If Optimal solution is not found]]=1,"",Table1353233[[#This Row],[UB_init]])</f>
        <v/>
      </c>
      <c r="R231" t="str">
        <f>IF(Table1353233[[#This Row],[If Optimal solution is not found]],"",Table1353233[[#This Row],[LB_init]])</f>
        <v/>
      </c>
      <c r="S231" t="str">
        <f>IF(Table1353233[[#This Row],[If Optimal solution is not found]],"",0)</f>
        <v/>
      </c>
      <c r="T231" t="str">
        <f>IF(Table1353233[[#This Row],[If Optimal solution is not found]],"",Table1353233[[#This Row],[Total time (BPP+Pm+SPm)]])</f>
        <v/>
      </c>
    </row>
    <row r="232" spans="1:20" x14ac:dyDescent="0.35">
      <c r="A232" s="71">
        <v>231</v>
      </c>
      <c r="B232" s="24" t="s">
        <v>266</v>
      </c>
      <c r="C232" s="1">
        <v>50</v>
      </c>
      <c r="D232" s="1">
        <v>10</v>
      </c>
      <c r="E232" s="1">
        <v>20</v>
      </c>
      <c r="F232" s="14">
        <v>4</v>
      </c>
      <c r="G232" s="4">
        <v>214</v>
      </c>
      <c r="H232" s="1">
        <v>205</v>
      </c>
      <c r="I232" s="1">
        <v>1797.9765648022201</v>
      </c>
      <c r="J232" s="1">
        <f>1800-Table1353233[[#This Row],[Remaining time]]</f>
        <v>2.0234351977799179</v>
      </c>
      <c r="K232" s="1">
        <f>(Table1353233[[#This Row],[UB_init]]-Table1353233[[#This Row],[LB_init]])/Table1353233[[#This Row],[UB_init]]</f>
        <v>4.2056074766355138E-2</v>
      </c>
      <c r="L232" s="75">
        <f>IF(Table1353233[[#This Row],[UB_init]]=Table1353233[[#This Row],[LB_init]],0,1)</f>
        <v>1</v>
      </c>
      <c r="M232" s="26"/>
      <c r="Q232" t="str">
        <f>IF(Table1353233[[#This Row],[If Optimal solution is not found]]=1,"",Table1353233[[#This Row],[UB_init]])</f>
        <v/>
      </c>
      <c r="R232" t="str">
        <f>IF(Table1353233[[#This Row],[If Optimal solution is not found]],"",Table1353233[[#This Row],[LB_init]])</f>
        <v/>
      </c>
      <c r="S232" t="str">
        <f>IF(Table1353233[[#This Row],[If Optimal solution is not found]],"",0)</f>
        <v/>
      </c>
      <c r="T232" t="str">
        <f>IF(Table1353233[[#This Row],[If Optimal solution is not found]],"",Table1353233[[#This Row],[Total time (BPP+Pm+SPm)]])</f>
        <v/>
      </c>
    </row>
    <row r="233" spans="1:20" x14ac:dyDescent="0.35">
      <c r="A233" s="71">
        <v>232</v>
      </c>
      <c r="B233" s="24" t="s">
        <v>267</v>
      </c>
      <c r="C233" s="1">
        <v>50</v>
      </c>
      <c r="D233" s="1">
        <v>10</v>
      </c>
      <c r="E233" s="1">
        <v>20</v>
      </c>
      <c r="F233" s="14">
        <v>4</v>
      </c>
      <c r="G233" s="4">
        <v>220</v>
      </c>
      <c r="H233" s="1">
        <v>210</v>
      </c>
      <c r="I233" s="1">
        <v>1795.6150050628901</v>
      </c>
      <c r="J233" s="1">
        <f>1800-Table1353233[[#This Row],[Remaining time]]</f>
        <v>4.3849949371099228</v>
      </c>
      <c r="K233" s="1">
        <f>(Table1353233[[#This Row],[UB_init]]-Table1353233[[#This Row],[LB_init]])/Table1353233[[#This Row],[UB_init]]</f>
        <v>4.5454545454545456E-2</v>
      </c>
      <c r="L233" s="75">
        <f>IF(Table1353233[[#This Row],[UB_init]]=Table1353233[[#This Row],[LB_init]],0,1)</f>
        <v>1</v>
      </c>
      <c r="M233" s="26"/>
      <c r="Q233" t="str">
        <f>IF(Table1353233[[#This Row],[If Optimal solution is not found]]=1,"",Table1353233[[#This Row],[UB_init]])</f>
        <v/>
      </c>
      <c r="R233" t="str">
        <f>IF(Table1353233[[#This Row],[If Optimal solution is not found]],"",Table1353233[[#This Row],[LB_init]])</f>
        <v/>
      </c>
      <c r="S233" t="str">
        <f>IF(Table1353233[[#This Row],[If Optimal solution is not found]],"",0)</f>
        <v/>
      </c>
      <c r="T233" t="str">
        <f>IF(Table1353233[[#This Row],[If Optimal solution is not found]],"",Table1353233[[#This Row],[Total time (BPP+Pm+SPm)]])</f>
        <v/>
      </c>
    </row>
    <row r="234" spans="1:20" x14ac:dyDescent="0.35">
      <c r="A234" s="71">
        <v>233</v>
      </c>
      <c r="B234" s="24" t="s">
        <v>268</v>
      </c>
      <c r="C234" s="1">
        <v>50</v>
      </c>
      <c r="D234" s="1">
        <v>10</v>
      </c>
      <c r="E234" s="1">
        <v>20</v>
      </c>
      <c r="F234" s="14">
        <v>4</v>
      </c>
      <c r="G234" s="4">
        <v>231</v>
      </c>
      <c r="H234" s="1">
        <v>215</v>
      </c>
      <c r="I234" s="1">
        <v>1796.8538460228499</v>
      </c>
      <c r="J234" s="1">
        <f>1800-Table1353233[[#This Row],[Remaining time]]</f>
        <v>3.1461539771501066</v>
      </c>
      <c r="K234" s="1">
        <f>(Table1353233[[#This Row],[UB_init]]-Table1353233[[#This Row],[LB_init]])/Table1353233[[#This Row],[UB_init]]</f>
        <v>6.9264069264069264E-2</v>
      </c>
      <c r="L234" s="75">
        <f>IF(Table1353233[[#This Row],[UB_init]]=Table1353233[[#This Row],[LB_init]],0,1)</f>
        <v>1</v>
      </c>
      <c r="M234" s="26"/>
      <c r="Q234" t="str">
        <f>IF(Table1353233[[#This Row],[If Optimal solution is not found]]=1,"",Table1353233[[#This Row],[UB_init]])</f>
        <v/>
      </c>
      <c r="R234" t="str">
        <f>IF(Table1353233[[#This Row],[If Optimal solution is not found]],"",Table1353233[[#This Row],[LB_init]])</f>
        <v/>
      </c>
      <c r="S234" t="str">
        <f>IF(Table1353233[[#This Row],[If Optimal solution is not found]],"",0)</f>
        <v/>
      </c>
      <c r="T234" t="str">
        <f>IF(Table1353233[[#This Row],[If Optimal solution is not found]],"",Table1353233[[#This Row],[Total time (BPP+Pm+SPm)]])</f>
        <v/>
      </c>
    </row>
    <row r="235" spans="1:20" x14ac:dyDescent="0.35">
      <c r="A235" s="71">
        <v>234</v>
      </c>
      <c r="B235" s="24" t="s">
        <v>269</v>
      </c>
      <c r="C235" s="1">
        <v>50</v>
      </c>
      <c r="D235" s="1">
        <v>10</v>
      </c>
      <c r="E235" s="1">
        <v>20</v>
      </c>
      <c r="F235" s="14">
        <v>4</v>
      </c>
      <c r="G235" s="4">
        <v>219</v>
      </c>
      <c r="H235" s="1">
        <v>204</v>
      </c>
      <c r="I235" s="1">
        <v>1796.3082743119401</v>
      </c>
      <c r="J235" s="1">
        <f>1800-Table1353233[[#This Row],[Remaining time]]</f>
        <v>3.6917256880599325</v>
      </c>
      <c r="K235" s="1">
        <f>(Table1353233[[#This Row],[UB_init]]-Table1353233[[#This Row],[LB_init]])/Table1353233[[#This Row],[UB_init]]</f>
        <v>6.8493150684931503E-2</v>
      </c>
      <c r="L235" s="75">
        <f>IF(Table1353233[[#This Row],[UB_init]]=Table1353233[[#This Row],[LB_init]],0,1)</f>
        <v>1</v>
      </c>
      <c r="M235" s="26"/>
      <c r="Q235" t="str">
        <f>IF(Table1353233[[#This Row],[If Optimal solution is not found]]=1,"",Table1353233[[#This Row],[UB_init]])</f>
        <v/>
      </c>
      <c r="R235" t="str">
        <f>IF(Table1353233[[#This Row],[If Optimal solution is not found]],"",Table1353233[[#This Row],[LB_init]])</f>
        <v/>
      </c>
      <c r="S235" t="str">
        <f>IF(Table1353233[[#This Row],[If Optimal solution is not found]],"",0)</f>
        <v/>
      </c>
      <c r="T235" t="str">
        <f>IF(Table1353233[[#This Row],[If Optimal solution is not found]],"",Table1353233[[#This Row],[Total time (BPP+Pm+SPm)]])</f>
        <v/>
      </c>
    </row>
    <row r="236" spans="1:20" x14ac:dyDescent="0.35">
      <c r="A236" s="71">
        <v>235</v>
      </c>
      <c r="B236" s="24" t="s">
        <v>270</v>
      </c>
      <c r="C236" s="1">
        <v>50</v>
      </c>
      <c r="D236" s="1">
        <v>10</v>
      </c>
      <c r="E236" s="1">
        <v>20</v>
      </c>
      <c r="F236" s="14">
        <v>4</v>
      </c>
      <c r="G236" s="4">
        <v>250</v>
      </c>
      <c r="H236" s="1">
        <v>246</v>
      </c>
      <c r="I236" s="1">
        <v>1774.80797204747</v>
      </c>
      <c r="J236" s="1">
        <f>1800-Table1353233[[#This Row],[Remaining time]]</f>
        <v>25.192027952529997</v>
      </c>
      <c r="K236" s="1">
        <f>(Table1353233[[#This Row],[UB_init]]-Table1353233[[#This Row],[LB_init]])/Table1353233[[#This Row],[UB_init]]</f>
        <v>1.6E-2</v>
      </c>
      <c r="L236" s="75">
        <f>IF(Table1353233[[#This Row],[UB_init]]=Table1353233[[#This Row],[LB_init]],0,1)</f>
        <v>1</v>
      </c>
      <c r="M236" s="26"/>
      <c r="Q236" t="str">
        <f>IF(Table1353233[[#This Row],[If Optimal solution is not found]]=1,"",Table1353233[[#This Row],[UB_init]])</f>
        <v/>
      </c>
      <c r="R236" t="str">
        <f>IF(Table1353233[[#This Row],[If Optimal solution is not found]],"",Table1353233[[#This Row],[LB_init]])</f>
        <v/>
      </c>
      <c r="S236" t="str">
        <f>IF(Table1353233[[#This Row],[If Optimal solution is not found]],"",0)</f>
        <v/>
      </c>
      <c r="T236" t="str">
        <f>IF(Table1353233[[#This Row],[If Optimal solution is not found]],"",Table1353233[[#This Row],[Total time (BPP+Pm+SPm)]])</f>
        <v/>
      </c>
    </row>
    <row r="237" spans="1:20" x14ac:dyDescent="0.35">
      <c r="A237" s="71">
        <v>236</v>
      </c>
      <c r="B237" s="24" t="s">
        <v>271</v>
      </c>
      <c r="C237" s="1">
        <v>50</v>
      </c>
      <c r="D237" s="1">
        <v>10</v>
      </c>
      <c r="E237" s="1">
        <v>20</v>
      </c>
      <c r="F237" s="14">
        <v>4</v>
      </c>
      <c r="G237" s="4">
        <v>217</v>
      </c>
      <c r="H237" s="1">
        <v>213</v>
      </c>
      <c r="I237" s="1">
        <v>1795.0533452201601</v>
      </c>
      <c r="J237" s="1">
        <f>1800-Table1353233[[#This Row],[Remaining time]]</f>
        <v>4.9466547798399461</v>
      </c>
      <c r="K237" s="1">
        <f>(Table1353233[[#This Row],[UB_init]]-Table1353233[[#This Row],[LB_init]])/Table1353233[[#This Row],[UB_init]]</f>
        <v>1.8433179723502304E-2</v>
      </c>
      <c r="L237" s="75">
        <f>IF(Table1353233[[#This Row],[UB_init]]=Table1353233[[#This Row],[LB_init]],0,1)</f>
        <v>1</v>
      </c>
      <c r="M237" s="26"/>
      <c r="Q237" t="str">
        <f>IF(Table1353233[[#This Row],[If Optimal solution is not found]]=1,"",Table1353233[[#This Row],[UB_init]])</f>
        <v/>
      </c>
      <c r="R237" t="str">
        <f>IF(Table1353233[[#This Row],[If Optimal solution is not found]],"",Table1353233[[#This Row],[LB_init]])</f>
        <v/>
      </c>
      <c r="S237" t="str">
        <f>IF(Table1353233[[#This Row],[If Optimal solution is not found]],"",0)</f>
        <v/>
      </c>
      <c r="T237" t="str">
        <f>IF(Table1353233[[#This Row],[If Optimal solution is not found]],"",Table1353233[[#This Row],[Total time (BPP+Pm+SPm)]])</f>
        <v/>
      </c>
    </row>
    <row r="238" spans="1:20" x14ac:dyDescent="0.35">
      <c r="A238" s="71">
        <v>237</v>
      </c>
      <c r="B238" s="24" t="s">
        <v>272</v>
      </c>
      <c r="C238" s="1">
        <v>50</v>
      </c>
      <c r="D238" s="1">
        <v>10</v>
      </c>
      <c r="E238" s="1">
        <v>20</v>
      </c>
      <c r="F238" s="14">
        <v>4</v>
      </c>
      <c r="G238" s="4">
        <v>242</v>
      </c>
      <c r="H238" s="1">
        <v>233</v>
      </c>
      <c r="I238" s="1">
        <v>1793.7064012438</v>
      </c>
      <c r="J238" s="1">
        <f>1800-Table1353233[[#This Row],[Remaining time]]</f>
        <v>6.2935987562000264</v>
      </c>
      <c r="K238" s="1">
        <f>(Table1353233[[#This Row],[UB_init]]-Table1353233[[#This Row],[LB_init]])/Table1353233[[#This Row],[UB_init]]</f>
        <v>3.71900826446281E-2</v>
      </c>
      <c r="L238" s="75">
        <f>IF(Table1353233[[#This Row],[UB_init]]=Table1353233[[#This Row],[LB_init]],0,1)</f>
        <v>1</v>
      </c>
      <c r="M238" s="26"/>
      <c r="Q238" t="str">
        <f>IF(Table1353233[[#This Row],[If Optimal solution is not found]]=1,"",Table1353233[[#This Row],[UB_init]])</f>
        <v/>
      </c>
      <c r="R238" t="str">
        <f>IF(Table1353233[[#This Row],[If Optimal solution is not found]],"",Table1353233[[#This Row],[LB_init]])</f>
        <v/>
      </c>
      <c r="S238" t="str">
        <f>IF(Table1353233[[#This Row],[If Optimal solution is not found]],"",0)</f>
        <v/>
      </c>
      <c r="T238" t="str">
        <f>IF(Table1353233[[#This Row],[If Optimal solution is not found]],"",Table1353233[[#This Row],[Total time (BPP+Pm+SPm)]])</f>
        <v/>
      </c>
    </row>
    <row r="239" spans="1:20" x14ac:dyDescent="0.35">
      <c r="A239" s="71">
        <v>238</v>
      </c>
      <c r="B239" s="24" t="s">
        <v>273</v>
      </c>
      <c r="C239" s="1">
        <v>50</v>
      </c>
      <c r="D239" s="1">
        <v>10</v>
      </c>
      <c r="E239" s="1">
        <v>20</v>
      </c>
      <c r="F239" s="14">
        <v>4</v>
      </c>
      <c r="G239" s="4">
        <v>218</v>
      </c>
      <c r="H239" s="1">
        <v>211</v>
      </c>
      <c r="I239" s="1">
        <v>1796.83714867196</v>
      </c>
      <c r="J239" s="1">
        <f>1800-Table1353233[[#This Row],[Remaining time]]</f>
        <v>3.1628513280400057</v>
      </c>
      <c r="K239" s="1">
        <f>(Table1353233[[#This Row],[UB_init]]-Table1353233[[#This Row],[LB_init]])/Table1353233[[#This Row],[UB_init]]</f>
        <v>3.2110091743119268E-2</v>
      </c>
      <c r="L239" s="75">
        <f>IF(Table1353233[[#This Row],[UB_init]]=Table1353233[[#This Row],[LB_init]],0,1)</f>
        <v>1</v>
      </c>
      <c r="M239" s="26"/>
      <c r="Q239" t="str">
        <f>IF(Table1353233[[#This Row],[If Optimal solution is not found]]=1,"",Table1353233[[#This Row],[UB_init]])</f>
        <v/>
      </c>
      <c r="R239" t="str">
        <f>IF(Table1353233[[#This Row],[If Optimal solution is not found]],"",Table1353233[[#This Row],[LB_init]])</f>
        <v/>
      </c>
      <c r="S239" t="str">
        <f>IF(Table1353233[[#This Row],[If Optimal solution is not found]],"",0)</f>
        <v/>
      </c>
      <c r="T239" t="str">
        <f>IF(Table1353233[[#This Row],[If Optimal solution is not found]],"",Table1353233[[#This Row],[Total time (BPP+Pm+SPm)]])</f>
        <v/>
      </c>
    </row>
    <row r="240" spans="1:20" x14ac:dyDescent="0.35">
      <c r="A240" s="71">
        <v>239</v>
      </c>
      <c r="B240" s="24" t="s">
        <v>274</v>
      </c>
      <c r="C240" s="1">
        <v>50</v>
      </c>
      <c r="D240" s="1">
        <v>10</v>
      </c>
      <c r="E240" s="1">
        <v>20</v>
      </c>
      <c r="F240" s="14">
        <v>4</v>
      </c>
      <c r="G240" s="4">
        <v>224</v>
      </c>
      <c r="H240" s="1">
        <v>209</v>
      </c>
      <c r="I240" s="1">
        <v>1797.5935477688899</v>
      </c>
      <c r="J240" s="1">
        <f>1800-Table1353233[[#This Row],[Remaining time]]</f>
        <v>2.4064522311100518</v>
      </c>
      <c r="K240" s="1">
        <f>(Table1353233[[#This Row],[UB_init]]-Table1353233[[#This Row],[LB_init]])/Table1353233[[#This Row],[UB_init]]</f>
        <v>6.6964285714285712E-2</v>
      </c>
      <c r="L240" s="75">
        <f>IF(Table1353233[[#This Row],[UB_init]]=Table1353233[[#This Row],[LB_init]],0,1)</f>
        <v>1</v>
      </c>
      <c r="M240" s="26"/>
      <c r="Q240" t="str">
        <f>IF(Table1353233[[#This Row],[If Optimal solution is not found]]=1,"",Table1353233[[#This Row],[UB_init]])</f>
        <v/>
      </c>
      <c r="R240" t="str">
        <f>IF(Table1353233[[#This Row],[If Optimal solution is not found]],"",Table1353233[[#This Row],[LB_init]])</f>
        <v/>
      </c>
      <c r="S240" t="str">
        <f>IF(Table1353233[[#This Row],[If Optimal solution is not found]],"",0)</f>
        <v/>
      </c>
      <c r="T240" t="str">
        <f>IF(Table1353233[[#This Row],[If Optimal solution is not found]],"",Table1353233[[#This Row],[Total time (BPP+Pm+SPm)]])</f>
        <v/>
      </c>
    </row>
    <row r="241" spans="1:20" x14ac:dyDescent="0.35">
      <c r="A241" s="71">
        <v>240</v>
      </c>
      <c r="B241" s="24" t="s">
        <v>275</v>
      </c>
      <c r="C241" s="1">
        <v>50</v>
      </c>
      <c r="D241" s="1">
        <v>10</v>
      </c>
      <c r="E241" s="1">
        <v>20</v>
      </c>
      <c r="F241" s="14">
        <v>4</v>
      </c>
      <c r="G241" s="4">
        <v>196</v>
      </c>
      <c r="H241" s="1">
        <v>181</v>
      </c>
      <c r="I241" s="1">
        <v>1799.1517232824101</v>
      </c>
      <c r="J241" s="1">
        <f>1800-Table1353233[[#This Row],[Remaining time]]</f>
        <v>0.84827671758989709</v>
      </c>
      <c r="K241" s="1">
        <f>(Table1353233[[#This Row],[UB_init]]-Table1353233[[#This Row],[LB_init]])/Table1353233[[#This Row],[UB_init]]</f>
        <v>7.6530612244897961E-2</v>
      </c>
      <c r="L241" s="75">
        <f>IF(Table1353233[[#This Row],[UB_init]]=Table1353233[[#This Row],[LB_init]],0,1)</f>
        <v>1</v>
      </c>
      <c r="M241" s="26"/>
      <c r="Q241" t="str">
        <f>IF(Table1353233[[#This Row],[If Optimal solution is not found]]=1,"",Table1353233[[#This Row],[UB_init]])</f>
        <v/>
      </c>
      <c r="R241" t="str">
        <f>IF(Table1353233[[#This Row],[If Optimal solution is not found]],"",Table1353233[[#This Row],[LB_init]])</f>
        <v/>
      </c>
      <c r="S241" t="str">
        <f>IF(Table1353233[[#This Row],[If Optimal solution is not found]],"",0)</f>
        <v/>
      </c>
      <c r="T241" t="str">
        <f>IF(Table1353233[[#This Row],[If Optimal solution is not found]],"",Table1353233[[#This Row],[Total time (BPP+Pm+SPm)]])</f>
        <v/>
      </c>
    </row>
    <row r="242" spans="1:20" x14ac:dyDescent="0.35">
      <c r="A242" s="71">
        <v>241</v>
      </c>
      <c r="B242" s="24" t="s">
        <v>276</v>
      </c>
      <c r="C242" s="1">
        <v>50</v>
      </c>
      <c r="D242" s="1">
        <v>10</v>
      </c>
      <c r="E242" s="1">
        <v>30</v>
      </c>
      <c r="F242" s="14">
        <v>1</v>
      </c>
      <c r="G242" s="4">
        <v>665</v>
      </c>
      <c r="H242" s="1">
        <v>172</v>
      </c>
      <c r="I242" s="1">
        <v>1799.6459583416499</v>
      </c>
      <c r="J242" s="1">
        <f>1800-Table1353233[[#This Row],[Remaining time]]</f>
        <v>0.35404165835007007</v>
      </c>
      <c r="K242" s="1">
        <f>(Table1353233[[#This Row],[UB_init]]-Table1353233[[#This Row],[LB_init]])/Table1353233[[#This Row],[UB_init]]</f>
        <v>0.74135338345864665</v>
      </c>
      <c r="L242" s="75">
        <f>IF(Table1353233[[#This Row],[UB_init]]=Table1353233[[#This Row],[LB_init]],0,1)</f>
        <v>1</v>
      </c>
      <c r="M242" s="26"/>
      <c r="Q242" t="str">
        <f>IF(Table1353233[[#This Row],[If Optimal solution is not found]]=1,"",Table1353233[[#This Row],[UB_init]])</f>
        <v/>
      </c>
      <c r="R242" t="str">
        <f>IF(Table1353233[[#This Row],[If Optimal solution is not found]],"",Table1353233[[#This Row],[LB_init]])</f>
        <v/>
      </c>
      <c r="S242" t="str">
        <f>IF(Table1353233[[#This Row],[If Optimal solution is not found]],"",0)</f>
        <v/>
      </c>
      <c r="T242" t="str">
        <f>IF(Table1353233[[#This Row],[If Optimal solution is not found]],"",Table1353233[[#This Row],[Total time (BPP+Pm+SPm)]])</f>
        <v/>
      </c>
    </row>
    <row r="243" spans="1:20" x14ac:dyDescent="0.35">
      <c r="A243" s="71">
        <v>242</v>
      </c>
      <c r="B243" s="24" t="s">
        <v>277</v>
      </c>
      <c r="C243" s="1">
        <v>50</v>
      </c>
      <c r="D243" s="1">
        <v>10</v>
      </c>
      <c r="E243" s="1">
        <v>30</v>
      </c>
      <c r="F243" s="14">
        <v>1</v>
      </c>
      <c r="G243" s="4">
        <v>371</v>
      </c>
      <c r="H243" s="1">
        <v>184</v>
      </c>
      <c r="I243" s="1">
        <v>1799.5588403325501</v>
      </c>
      <c r="J243" s="1">
        <f>1800-Table1353233[[#This Row],[Remaining time]]</f>
        <v>0.44115966744993784</v>
      </c>
      <c r="K243" s="1">
        <f>(Table1353233[[#This Row],[UB_init]]-Table1353233[[#This Row],[LB_init]])/Table1353233[[#This Row],[UB_init]]</f>
        <v>0.50404312668463613</v>
      </c>
      <c r="L243" s="75">
        <f>IF(Table1353233[[#This Row],[UB_init]]=Table1353233[[#This Row],[LB_init]],0,1)</f>
        <v>1</v>
      </c>
      <c r="M243" s="26"/>
      <c r="Q243" t="str">
        <f>IF(Table1353233[[#This Row],[If Optimal solution is not found]]=1,"",Table1353233[[#This Row],[UB_init]])</f>
        <v/>
      </c>
      <c r="R243" t="str">
        <f>IF(Table1353233[[#This Row],[If Optimal solution is not found]],"",Table1353233[[#This Row],[LB_init]])</f>
        <v/>
      </c>
      <c r="S243" t="str">
        <f>IF(Table1353233[[#This Row],[If Optimal solution is not found]],"",0)</f>
        <v/>
      </c>
      <c r="T243" t="str">
        <f>IF(Table1353233[[#This Row],[If Optimal solution is not found]],"",Table1353233[[#This Row],[Total time (BPP+Pm+SPm)]])</f>
        <v/>
      </c>
    </row>
    <row r="244" spans="1:20" x14ac:dyDescent="0.35">
      <c r="A244" s="71">
        <v>243</v>
      </c>
      <c r="B244" s="24" t="s">
        <v>278</v>
      </c>
      <c r="C244" s="1">
        <v>50</v>
      </c>
      <c r="D244" s="1">
        <v>10</v>
      </c>
      <c r="E244" s="1">
        <v>30</v>
      </c>
      <c r="F244" s="14">
        <v>1</v>
      </c>
      <c r="G244" s="4">
        <v>703</v>
      </c>
      <c r="H244" s="1">
        <v>182</v>
      </c>
      <c r="I244" s="1">
        <v>1799.6811797358</v>
      </c>
      <c r="J244" s="1">
        <f>1800-Table1353233[[#This Row],[Remaining time]]</f>
        <v>0.3188202641999851</v>
      </c>
      <c r="K244" s="1">
        <f>(Table1353233[[#This Row],[UB_init]]-Table1353233[[#This Row],[LB_init]])/Table1353233[[#This Row],[UB_init]]</f>
        <v>0.74110953058321483</v>
      </c>
      <c r="L244" s="75">
        <f>IF(Table1353233[[#This Row],[UB_init]]=Table1353233[[#This Row],[LB_init]],0,1)</f>
        <v>1</v>
      </c>
      <c r="M244" s="26"/>
      <c r="Q244" t="str">
        <f>IF(Table1353233[[#This Row],[If Optimal solution is not found]]=1,"",Table1353233[[#This Row],[UB_init]])</f>
        <v/>
      </c>
      <c r="R244" t="str">
        <f>IF(Table1353233[[#This Row],[If Optimal solution is not found]],"",Table1353233[[#This Row],[LB_init]])</f>
        <v/>
      </c>
      <c r="S244" t="str">
        <f>IF(Table1353233[[#This Row],[If Optimal solution is not found]],"",0)</f>
        <v/>
      </c>
      <c r="T244" t="str">
        <f>IF(Table1353233[[#This Row],[If Optimal solution is not found]],"",Table1353233[[#This Row],[Total time (BPP+Pm+SPm)]])</f>
        <v/>
      </c>
    </row>
    <row r="245" spans="1:20" x14ac:dyDescent="0.35">
      <c r="A245" s="71">
        <v>244</v>
      </c>
      <c r="B245" s="24" t="s">
        <v>279</v>
      </c>
      <c r="C245" s="1">
        <v>50</v>
      </c>
      <c r="D245" s="1">
        <v>10</v>
      </c>
      <c r="E245" s="1">
        <v>30</v>
      </c>
      <c r="F245" s="14">
        <v>1</v>
      </c>
      <c r="G245" s="4">
        <v>400</v>
      </c>
      <c r="H245" s="1">
        <v>185</v>
      </c>
      <c r="I245" s="1">
        <v>1799.7129165828201</v>
      </c>
      <c r="J245" s="1">
        <f>1800-Table1353233[[#This Row],[Remaining time]]</f>
        <v>0.2870834171799288</v>
      </c>
      <c r="K245" s="1">
        <f>(Table1353233[[#This Row],[UB_init]]-Table1353233[[#This Row],[LB_init]])/Table1353233[[#This Row],[UB_init]]</f>
        <v>0.53749999999999998</v>
      </c>
      <c r="L245" s="75">
        <f>IF(Table1353233[[#This Row],[UB_init]]=Table1353233[[#This Row],[LB_init]],0,1)</f>
        <v>1</v>
      </c>
      <c r="M245" s="26"/>
      <c r="Q245" t="str">
        <f>IF(Table1353233[[#This Row],[If Optimal solution is not found]]=1,"",Table1353233[[#This Row],[UB_init]])</f>
        <v/>
      </c>
      <c r="R245" t="str">
        <f>IF(Table1353233[[#This Row],[If Optimal solution is not found]],"",Table1353233[[#This Row],[LB_init]])</f>
        <v/>
      </c>
      <c r="S245" t="str">
        <f>IF(Table1353233[[#This Row],[If Optimal solution is not found]],"",0)</f>
        <v/>
      </c>
      <c r="T245" t="str">
        <f>IF(Table1353233[[#This Row],[If Optimal solution is not found]],"",Table1353233[[#This Row],[Total time (BPP+Pm+SPm)]])</f>
        <v/>
      </c>
    </row>
    <row r="246" spans="1:20" x14ac:dyDescent="0.35">
      <c r="A246" s="71">
        <v>245</v>
      </c>
      <c r="B246" s="24" t="s">
        <v>280</v>
      </c>
      <c r="C246" s="1">
        <v>50</v>
      </c>
      <c r="D246" s="1">
        <v>10</v>
      </c>
      <c r="E246" s="1">
        <v>30</v>
      </c>
      <c r="F246" s="14">
        <v>1</v>
      </c>
      <c r="G246" s="4">
        <v>490</v>
      </c>
      <c r="H246" s="1">
        <v>202</v>
      </c>
      <c r="I246" s="1">
        <v>1799.5721522849001</v>
      </c>
      <c r="J246" s="1">
        <f>1800-Table1353233[[#This Row],[Remaining time]]</f>
        <v>0.42784771509991515</v>
      </c>
      <c r="K246" s="1">
        <f>(Table1353233[[#This Row],[UB_init]]-Table1353233[[#This Row],[LB_init]])/Table1353233[[#This Row],[UB_init]]</f>
        <v>0.58775510204081638</v>
      </c>
      <c r="L246" s="75">
        <f>IF(Table1353233[[#This Row],[UB_init]]=Table1353233[[#This Row],[LB_init]],0,1)</f>
        <v>1</v>
      </c>
      <c r="M246" s="26"/>
      <c r="Q246" t="str">
        <f>IF(Table1353233[[#This Row],[If Optimal solution is not found]]=1,"",Table1353233[[#This Row],[UB_init]])</f>
        <v/>
      </c>
      <c r="R246" t="str">
        <f>IF(Table1353233[[#This Row],[If Optimal solution is not found]],"",Table1353233[[#This Row],[LB_init]])</f>
        <v/>
      </c>
      <c r="S246" t="str">
        <f>IF(Table1353233[[#This Row],[If Optimal solution is not found]],"",0)</f>
        <v/>
      </c>
      <c r="T246" t="str">
        <f>IF(Table1353233[[#This Row],[If Optimal solution is not found]],"",Table1353233[[#This Row],[Total time (BPP+Pm+SPm)]])</f>
        <v/>
      </c>
    </row>
    <row r="247" spans="1:20" x14ac:dyDescent="0.35">
      <c r="A247" s="71">
        <v>246</v>
      </c>
      <c r="B247" s="24" t="s">
        <v>281</v>
      </c>
      <c r="C247" s="1">
        <v>50</v>
      </c>
      <c r="D247" s="1">
        <v>10</v>
      </c>
      <c r="E247" s="1">
        <v>30</v>
      </c>
      <c r="F247" s="14">
        <v>1</v>
      </c>
      <c r="G247" s="4">
        <v>723</v>
      </c>
      <c r="H247" s="1">
        <v>209</v>
      </c>
      <c r="I247" s="1">
        <v>1799.6061644144299</v>
      </c>
      <c r="J247" s="1">
        <f>1800-Table1353233[[#This Row],[Remaining time]]</f>
        <v>0.39383558557005927</v>
      </c>
      <c r="K247" s="1">
        <f>(Table1353233[[#This Row],[UB_init]]-Table1353233[[#This Row],[LB_init]])/Table1353233[[#This Row],[UB_init]]</f>
        <v>0.71092669432918398</v>
      </c>
      <c r="L247" s="75">
        <f>IF(Table1353233[[#This Row],[UB_init]]=Table1353233[[#This Row],[LB_init]],0,1)</f>
        <v>1</v>
      </c>
      <c r="M247" s="26"/>
      <c r="Q247" t="str">
        <f>IF(Table1353233[[#This Row],[If Optimal solution is not found]]=1,"",Table1353233[[#This Row],[UB_init]])</f>
        <v/>
      </c>
      <c r="R247" t="str">
        <f>IF(Table1353233[[#This Row],[If Optimal solution is not found]],"",Table1353233[[#This Row],[LB_init]])</f>
        <v/>
      </c>
      <c r="S247" t="str">
        <f>IF(Table1353233[[#This Row],[If Optimal solution is not found]],"",0)</f>
        <v/>
      </c>
      <c r="T247" t="str">
        <f>IF(Table1353233[[#This Row],[If Optimal solution is not found]],"",Table1353233[[#This Row],[Total time (BPP+Pm+SPm)]])</f>
        <v/>
      </c>
    </row>
    <row r="248" spans="1:20" x14ac:dyDescent="0.35">
      <c r="A248" s="71">
        <v>247</v>
      </c>
      <c r="B248" s="24" t="s">
        <v>282</v>
      </c>
      <c r="C248" s="1">
        <v>50</v>
      </c>
      <c r="D248" s="1">
        <v>10</v>
      </c>
      <c r="E248" s="1">
        <v>30</v>
      </c>
      <c r="F248" s="14">
        <v>1</v>
      </c>
      <c r="G248" s="4">
        <v>321</v>
      </c>
      <c r="H248" s="1">
        <v>162</v>
      </c>
      <c r="I248" s="1">
        <v>1799.57125039026</v>
      </c>
      <c r="J248" s="1">
        <f>1800-Table1353233[[#This Row],[Remaining time]]</f>
        <v>0.42874960973995258</v>
      </c>
      <c r="K248" s="1">
        <f>(Table1353233[[#This Row],[UB_init]]-Table1353233[[#This Row],[LB_init]])/Table1353233[[#This Row],[UB_init]]</f>
        <v>0.49532710280373832</v>
      </c>
      <c r="L248" s="75">
        <f>IF(Table1353233[[#This Row],[UB_init]]=Table1353233[[#This Row],[LB_init]],0,1)</f>
        <v>1</v>
      </c>
      <c r="M248" s="26"/>
      <c r="Q248" t="str">
        <f>IF(Table1353233[[#This Row],[If Optimal solution is not found]]=1,"",Table1353233[[#This Row],[UB_init]])</f>
        <v/>
      </c>
      <c r="R248" t="str">
        <f>IF(Table1353233[[#This Row],[If Optimal solution is not found]],"",Table1353233[[#This Row],[LB_init]])</f>
        <v/>
      </c>
      <c r="S248" t="str">
        <f>IF(Table1353233[[#This Row],[If Optimal solution is not found]],"",0)</f>
        <v/>
      </c>
      <c r="T248" t="str">
        <f>IF(Table1353233[[#This Row],[If Optimal solution is not found]],"",Table1353233[[#This Row],[Total time (BPP+Pm+SPm)]])</f>
        <v/>
      </c>
    </row>
    <row r="249" spans="1:20" x14ac:dyDescent="0.35">
      <c r="A249" s="71">
        <v>248</v>
      </c>
      <c r="B249" s="24" t="s">
        <v>283</v>
      </c>
      <c r="C249" s="1">
        <v>50</v>
      </c>
      <c r="D249" s="1">
        <v>10</v>
      </c>
      <c r="E249" s="1">
        <v>30</v>
      </c>
      <c r="F249" s="14">
        <v>1</v>
      </c>
      <c r="G249" s="4">
        <v>600</v>
      </c>
      <c r="H249" s="1">
        <v>229</v>
      </c>
      <c r="I249" s="1">
        <v>1799.22896550409</v>
      </c>
      <c r="J249" s="1">
        <f>1800-Table1353233[[#This Row],[Remaining time]]</f>
        <v>0.77103449591004392</v>
      </c>
      <c r="K249" s="1">
        <f>(Table1353233[[#This Row],[UB_init]]-Table1353233[[#This Row],[LB_init]])/Table1353233[[#This Row],[UB_init]]</f>
        <v>0.61833333333333329</v>
      </c>
      <c r="L249" s="75">
        <f>IF(Table1353233[[#This Row],[UB_init]]=Table1353233[[#This Row],[LB_init]],0,1)</f>
        <v>1</v>
      </c>
      <c r="M249" s="26"/>
      <c r="Q249" t="str">
        <f>IF(Table1353233[[#This Row],[If Optimal solution is not found]]=1,"",Table1353233[[#This Row],[UB_init]])</f>
        <v/>
      </c>
      <c r="R249" t="str">
        <f>IF(Table1353233[[#This Row],[If Optimal solution is not found]],"",Table1353233[[#This Row],[LB_init]])</f>
        <v/>
      </c>
      <c r="S249" t="str">
        <f>IF(Table1353233[[#This Row],[If Optimal solution is not found]],"",0)</f>
        <v/>
      </c>
      <c r="T249" t="str">
        <f>IF(Table1353233[[#This Row],[If Optimal solution is not found]],"",Table1353233[[#This Row],[Total time (BPP+Pm+SPm)]])</f>
        <v/>
      </c>
    </row>
    <row r="250" spans="1:20" x14ac:dyDescent="0.35">
      <c r="A250" s="71">
        <v>249</v>
      </c>
      <c r="B250" s="24" t="s">
        <v>284</v>
      </c>
      <c r="C250" s="1">
        <v>50</v>
      </c>
      <c r="D250" s="1">
        <v>10</v>
      </c>
      <c r="E250" s="1">
        <v>30</v>
      </c>
      <c r="F250" s="14">
        <v>1</v>
      </c>
      <c r="G250" s="4">
        <v>781</v>
      </c>
      <c r="H250" s="1">
        <v>216</v>
      </c>
      <c r="I250" s="1">
        <v>1799.5695538017801</v>
      </c>
      <c r="J250" s="1">
        <f>1800-Table1353233[[#This Row],[Remaining time]]</f>
        <v>0.43044619821989727</v>
      </c>
      <c r="K250" s="1">
        <f>(Table1353233[[#This Row],[UB_init]]-Table1353233[[#This Row],[LB_init]])/Table1353233[[#This Row],[UB_init]]</f>
        <v>0.72343149807938545</v>
      </c>
      <c r="L250" s="75">
        <f>IF(Table1353233[[#This Row],[UB_init]]=Table1353233[[#This Row],[LB_init]],0,1)</f>
        <v>1</v>
      </c>
      <c r="M250" s="26"/>
      <c r="Q250" t="str">
        <f>IF(Table1353233[[#This Row],[If Optimal solution is not found]]=1,"",Table1353233[[#This Row],[UB_init]])</f>
        <v/>
      </c>
      <c r="R250" t="str">
        <f>IF(Table1353233[[#This Row],[If Optimal solution is not found]],"",Table1353233[[#This Row],[LB_init]])</f>
        <v/>
      </c>
      <c r="S250" t="str">
        <f>IF(Table1353233[[#This Row],[If Optimal solution is not found]],"",0)</f>
        <v/>
      </c>
      <c r="T250" t="str">
        <f>IF(Table1353233[[#This Row],[If Optimal solution is not found]],"",Table1353233[[#This Row],[Total time (BPP+Pm+SPm)]])</f>
        <v/>
      </c>
    </row>
    <row r="251" spans="1:20" x14ac:dyDescent="0.35">
      <c r="A251" s="71">
        <v>250</v>
      </c>
      <c r="B251" s="24" t="s">
        <v>285</v>
      </c>
      <c r="C251" s="1">
        <v>50</v>
      </c>
      <c r="D251" s="1">
        <v>10</v>
      </c>
      <c r="E251" s="1">
        <v>30</v>
      </c>
      <c r="F251" s="14">
        <v>1</v>
      </c>
      <c r="G251" s="4">
        <v>689</v>
      </c>
      <c r="H251" s="1">
        <v>196</v>
      </c>
      <c r="I251" s="1">
        <v>1799.5615173261599</v>
      </c>
      <c r="J251" s="1">
        <f>1800-Table1353233[[#This Row],[Remaining time]]</f>
        <v>0.43848267384009887</v>
      </c>
      <c r="K251" s="1">
        <f>(Table1353233[[#This Row],[UB_init]]-Table1353233[[#This Row],[LB_init]])/Table1353233[[#This Row],[UB_init]]</f>
        <v>0.71552975326560231</v>
      </c>
      <c r="L251" s="75">
        <f>IF(Table1353233[[#This Row],[UB_init]]=Table1353233[[#This Row],[LB_init]],0,1)</f>
        <v>1</v>
      </c>
      <c r="M251" s="26"/>
      <c r="Q251" t="str">
        <f>IF(Table1353233[[#This Row],[If Optimal solution is not found]]=1,"",Table1353233[[#This Row],[UB_init]])</f>
        <v/>
      </c>
      <c r="R251" t="str">
        <f>IF(Table1353233[[#This Row],[If Optimal solution is not found]],"",Table1353233[[#This Row],[LB_init]])</f>
        <v/>
      </c>
      <c r="S251" t="str">
        <f>IF(Table1353233[[#This Row],[If Optimal solution is not found]],"",0)</f>
        <v/>
      </c>
      <c r="T251" t="str">
        <f>IF(Table1353233[[#This Row],[If Optimal solution is not found]],"",Table1353233[[#This Row],[Total time (BPP+Pm+SPm)]])</f>
        <v/>
      </c>
    </row>
    <row r="252" spans="1:20" x14ac:dyDescent="0.35">
      <c r="A252" s="71">
        <v>251</v>
      </c>
      <c r="B252" s="24" t="s">
        <v>286</v>
      </c>
      <c r="C252" s="1">
        <v>50</v>
      </c>
      <c r="D252" s="1">
        <v>10</v>
      </c>
      <c r="E252" s="1">
        <v>30</v>
      </c>
      <c r="F252" s="14">
        <v>2</v>
      </c>
      <c r="G252" s="4">
        <v>241</v>
      </c>
      <c r="H252" s="1">
        <v>196</v>
      </c>
      <c r="I252" s="1">
        <v>1799.2140836082399</v>
      </c>
      <c r="J252" s="1">
        <f>1800-Table1353233[[#This Row],[Remaining time]]</f>
        <v>0.78591639176011086</v>
      </c>
      <c r="K252" s="1">
        <f>(Table1353233[[#This Row],[UB_init]]-Table1353233[[#This Row],[LB_init]])/Table1353233[[#This Row],[UB_init]]</f>
        <v>0.18672199170124482</v>
      </c>
      <c r="L252" s="75">
        <f>IF(Table1353233[[#This Row],[UB_init]]=Table1353233[[#This Row],[LB_init]],0,1)</f>
        <v>1</v>
      </c>
      <c r="M252" s="26"/>
      <c r="Q252" t="str">
        <f>IF(Table1353233[[#This Row],[If Optimal solution is not found]]=1,"",Table1353233[[#This Row],[UB_init]])</f>
        <v/>
      </c>
      <c r="R252" t="str">
        <f>IF(Table1353233[[#This Row],[If Optimal solution is not found]],"",Table1353233[[#This Row],[LB_init]])</f>
        <v/>
      </c>
      <c r="S252" t="str">
        <f>IF(Table1353233[[#This Row],[If Optimal solution is not found]],"",0)</f>
        <v/>
      </c>
      <c r="T252" t="str">
        <f>IF(Table1353233[[#This Row],[If Optimal solution is not found]],"",Table1353233[[#This Row],[Total time (BPP+Pm+SPm)]])</f>
        <v/>
      </c>
    </row>
    <row r="253" spans="1:20" x14ac:dyDescent="0.35">
      <c r="A253" s="71">
        <v>252</v>
      </c>
      <c r="B253" s="24" t="s">
        <v>287</v>
      </c>
      <c r="C253" s="1">
        <v>50</v>
      </c>
      <c r="D253" s="1">
        <v>10</v>
      </c>
      <c r="E253" s="1">
        <v>30</v>
      </c>
      <c r="F253" s="14">
        <v>2</v>
      </c>
      <c r="G253" s="4">
        <v>278</v>
      </c>
      <c r="H253" s="1">
        <v>214</v>
      </c>
      <c r="I253" s="1">
        <v>1799.3991219270899</v>
      </c>
      <c r="J253" s="1">
        <f>1800-Table1353233[[#This Row],[Remaining time]]</f>
        <v>0.60087807291006357</v>
      </c>
      <c r="K253" s="1">
        <f>(Table1353233[[#This Row],[UB_init]]-Table1353233[[#This Row],[LB_init]])/Table1353233[[#This Row],[UB_init]]</f>
        <v>0.23021582733812951</v>
      </c>
      <c r="L253" s="75">
        <f>IF(Table1353233[[#This Row],[UB_init]]=Table1353233[[#This Row],[LB_init]],0,1)</f>
        <v>1</v>
      </c>
      <c r="M253" s="26"/>
      <c r="Q253" t="str">
        <f>IF(Table1353233[[#This Row],[If Optimal solution is not found]]=1,"",Table1353233[[#This Row],[UB_init]])</f>
        <v/>
      </c>
      <c r="R253" t="str">
        <f>IF(Table1353233[[#This Row],[If Optimal solution is not found]],"",Table1353233[[#This Row],[LB_init]])</f>
        <v/>
      </c>
      <c r="S253" t="str">
        <f>IF(Table1353233[[#This Row],[If Optimal solution is not found]],"",0)</f>
        <v/>
      </c>
      <c r="T253" t="str">
        <f>IF(Table1353233[[#This Row],[If Optimal solution is not found]],"",Table1353233[[#This Row],[Total time (BPP+Pm+SPm)]])</f>
        <v/>
      </c>
    </row>
    <row r="254" spans="1:20" x14ac:dyDescent="0.35">
      <c r="A254" s="71">
        <v>253</v>
      </c>
      <c r="B254" s="24" t="s">
        <v>288</v>
      </c>
      <c r="C254" s="1">
        <v>50</v>
      </c>
      <c r="D254" s="1">
        <v>10</v>
      </c>
      <c r="E254" s="1">
        <v>30</v>
      </c>
      <c r="F254" s="14">
        <v>2</v>
      </c>
      <c r="G254" s="4">
        <v>267</v>
      </c>
      <c r="H254" s="1">
        <v>194</v>
      </c>
      <c r="I254" s="1">
        <v>1799.5877839177799</v>
      </c>
      <c r="J254" s="1">
        <f>1800-Table1353233[[#This Row],[Remaining time]]</f>
        <v>0.41221608222008399</v>
      </c>
      <c r="K254" s="1">
        <f>(Table1353233[[#This Row],[UB_init]]-Table1353233[[#This Row],[LB_init]])/Table1353233[[#This Row],[UB_init]]</f>
        <v>0.27340823970037453</v>
      </c>
      <c r="L254" s="75">
        <f>IF(Table1353233[[#This Row],[UB_init]]=Table1353233[[#This Row],[LB_init]],0,1)</f>
        <v>1</v>
      </c>
      <c r="M254" s="26"/>
      <c r="Q254" t="str">
        <f>IF(Table1353233[[#This Row],[If Optimal solution is not found]]=1,"",Table1353233[[#This Row],[UB_init]])</f>
        <v/>
      </c>
      <c r="R254" t="str">
        <f>IF(Table1353233[[#This Row],[If Optimal solution is not found]],"",Table1353233[[#This Row],[LB_init]])</f>
        <v/>
      </c>
      <c r="S254" t="str">
        <f>IF(Table1353233[[#This Row],[If Optimal solution is not found]],"",0)</f>
        <v/>
      </c>
      <c r="T254" t="str">
        <f>IF(Table1353233[[#This Row],[If Optimal solution is not found]],"",Table1353233[[#This Row],[Total time (BPP+Pm+SPm)]])</f>
        <v/>
      </c>
    </row>
    <row r="255" spans="1:20" x14ac:dyDescent="0.35">
      <c r="A255" s="71">
        <v>254</v>
      </c>
      <c r="B255" s="24" t="s">
        <v>289</v>
      </c>
      <c r="C255" s="1">
        <v>50</v>
      </c>
      <c r="D255" s="1">
        <v>10</v>
      </c>
      <c r="E255" s="1">
        <v>30</v>
      </c>
      <c r="F255" s="14">
        <v>2</v>
      </c>
      <c r="G255" s="4">
        <v>302</v>
      </c>
      <c r="H255" s="1">
        <v>203</v>
      </c>
      <c r="I255" s="1">
        <v>1799.2015609089201</v>
      </c>
      <c r="J255" s="1">
        <f>1800-Table1353233[[#This Row],[Remaining time]]</f>
        <v>0.7984390910798993</v>
      </c>
      <c r="K255" s="1">
        <f>(Table1353233[[#This Row],[UB_init]]-Table1353233[[#This Row],[LB_init]])/Table1353233[[#This Row],[UB_init]]</f>
        <v>0.32781456953642385</v>
      </c>
      <c r="L255" s="75">
        <f>IF(Table1353233[[#This Row],[UB_init]]=Table1353233[[#This Row],[LB_init]],0,1)</f>
        <v>1</v>
      </c>
      <c r="M255" s="26"/>
      <c r="Q255" t="str">
        <f>IF(Table1353233[[#This Row],[If Optimal solution is not found]]=1,"",Table1353233[[#This Row],[UB_init]])</f>
        <v/>
      </c>
      <c r="R255" t="str">
        <f>IF(Table1353233[[#This Row],[If Optimal solution is not found]],"",Table1353233[[#This Row],[LB_init]])</f>
        <v/>
      </c>
      <c r="S255" t="str">
        <f>IF(Table1353233[[#This Row],[If Optimal solution is not found]],"",0)</f>
        <v/>
      </c>
      <c r="T255" t="str">
        <f>IF(Table1353233[[#This Row],[If Optimal solution is not found]],"",Table1353233[[#This Row],[Total time (BPP+Pm+SPm)]])</f>
        <v/>
      </c>
    </row>
    <row r="256" spans="1:20" x14ac:dyDescent="0.35">
      <c r="A256" s="71">
        <v>255</v>
      </c>
      <c r="B256" s="24" t="s">
        <v>290</v>
      </c>
      <c r="C256" s="1">
        <v>50</v>
      </c>
      <c r="D256" s="1">
        <v>10</v>
      </c>
      <c r="E256" s="1">
        <v>30</v>
      </c>
      <c r="F256" s="14">
        <v>2</v>
      </c>
      <c r="G256" s="4">
        <v>278</v>
      </c>
      <c r="H256" s="1">
        <v>232</v>
      </c>
      <c r="I256" s="1">
        <v>1799.6322139278</v>
      </c>
      <c r="J256" s="1">
        <f>1800-Table1353233[[#This Row],[Remaining time]]</f>
        <v>0.36778607220003323</v>
      </c>
      <c r="K256" s="1">
        <f>(Table1353233[[#This Row],[UB_init]]-Table1353233[[#This Row],[LB_init]])/Table1353233[[#This Row],[UB_init]]</f>
        <v>0.16546762589928057</v>
      </c>
      <c r="L256" s="75">
        <f>IF(Table1353233[[#This Row],[UB_init]]=Table1353233[[#This Row],[LB_init]],0,1)</f>
        <v>1</v>
      </c>
      <c r="M256" s="26"/>
      <c r="Q256" t="str">
        <f>IF(Table1353233[[#This Row],[If Optimal solution is not found]]=1,"",Table1353233[[#This Row],[UB_init]])</f>
        <v/>
      </c>
      <c r="R256" t="str">
        <f>IF(Table1353233[[#This Row],[If Optimal solution is not found]],"",Table1353233[[#This Row],[LB_init]])</f>
        <v/>
      </c>
      <c r="S256" t="str">
        <f>IF(Table1353233[[#This Row],[If Optimal solution is not found]],"",0)</f>
        <v/>
      </c>
      <c r="T256" t="str">
        <f>IF(Table1353233[[#This Row],[If Optimal solution is not found]],"",Table1353233[[#This Row],[Total time (BPP+Pm+SPm)]])</f>
        <v/>
      </c>
    </row>
    <row r="257" spans="1:20" x14ac:dyDescent="0.35">
      <c r="A257" s="71">
        <v>256</v>
      </c>
      <c r="B257" s="24" t="s">
        <v>291</v>
      </c>
      <c r="C257" s="1">
        <v>50</v>
      </c>
      <c r="D257" s="1">
        <v>10</v>
      </c>
      <c r="E257" s="1">
        <v>30</v>
      </c>
      <c r="F257" s="14">
        <v>2</v>
      </c>
      <c r="G257" s="4">
        <v>294</v>
      </c>
      <c r="H257" s="1">
        <v>227</v>
      </c>
      <c r="I257" s="1">
        <v>1799.5157789662401</v>
      </c>
      <c r="J257" s="1">
        <f>1800-Table1353233[[#This Row],[Remaining time]]</f>
        <v>0.48422103375992265</v>
      </c>
      <c r="K257" s="1">
        <f>(Table1353233[[#This Row],[UB_init]]-Table1353233[[#This Row],[LB_init]])/Table1353233[[#This Row],[UB_init]]</f>
        <v>0.22789115646258504</v>
      </c>
      <c r="L257" s="75">
        <f>IF(Table1353233[[#This Row],[UB_init]]=Table1353233[[#This Row],[LB_init]],0,1)</f>
        <v>1</v>
      </c>
      <c r="M257" s="26"/>
      <c r="Q257" t="str">
        <f>IF(Table1353233[[#This Row],[If Optimal solution is not found]]=1,"",Table1353233[[#This Row],[UB_init]])</f>
        <v/>
      </c>
      <c r="R257" t="str">
        <f>IF(Table1353233[[#This Row],[If Optimal solution is not found]],"",Table1353233[[#This Row],[LB_init]])</f>
        <v/>
      </c>
      <c r="S257" t="str">
        <f>IF(Table1353233[[#This Row],[If Optimal solution is not found]],"",0)</f>
        <v/>
      </c>
      <c r="T257" t="str">
        <f>IF(Table1353233[[#This Row],[If Optimal solution is not found]],"",Table1353233[[#This Row],[Total time (BPP+Pm+SPm)]])</f>
        <v/>
      </c>
    </row>
    <row r="258" spans="1:20" x14ac:dyDescent="0.35">
      <c r="A258" s="71">
        <v>257</v>
      </c>
      <c r="B258" s="24" t="s">
        <v>292</v>
      </c>
      <c r="C258" s="1">
        <v>50</v>
      </c>
      <c r="D258" s="1">
        <v>10</v>
      </c>
      <c r="E258" s="1">
        <v>30</v>
      </c>
      <c r="F258" s="14">
        <v>2</v>
      </c>
      <c r="G258" s="4">
        <v>220</v>
      </c>
      <c r="H258" s="1">
        <v>186</v>
      </c>
      <c r="I258" s="1">
        <v>1799.5851772613801</v>
      </c>
      <c r="J258" s="1">
        <f>1800-Table1353233[[#This Row],[Remaining time]]</f>
        <v>0.41482273861993235</v>
      </c>
      <c r="K258" s="1">
        <f>(Table1353233[[#This Row],[UB_init]]-Table1353233[[#This Row],[LB_init]])/Table1353233[[#This Row],[UB_init]]</f>
        <v>0.15454545454545454</v>
      </c>
      <c r="L258" s="75">
        <f>IF(Table1353233[[#This Row],[UB_init]]=Table1353233[[#This Row],[LB_init]],0,1)</f>
        <v>1</v>
      </c>
      <c r="M258" s="26"/>
      <c r="Q258" t="str">
        <f>IF(Table1353233[[#This Row],[If Optimal solution is not found]]=1,"",Table1353233[[#This Row],[UB_init]])</f>
        <v/>
      </c>
      <c r="R258" t="str">
        <f>IF(Table1353233[[#This Row],[If Optimal solution is not found]],"",Table1353233[[#This Row],[LB_init]])</f>
        <v/>
      </c>
      <c r="S258" t="str">
        <f>IF(Table1353233[[#This Row],[If Optimal solution is not found]],"",0)</f>
        <v/>
      </c>
      <c r="T258" t="str">
        <f>IF(Table1353233[[#This Row],[If Optimal solution is not found]],"",Table1353233[[#This Row],[Total time (BPP+Pm+SPm)]])</f>
        <v/>
      </c>
    </row>
    <row r="259" spans="1:20" x14ac:dyDescent="0.35">
      <c r="A259" s="71">
        <v>258</v>
      </c>
      <c r="B259" s="24" t="s">
        <v>293</v>
      </c>
      <c r="C259" s="1">
        <v>50</v>
      </c>
      <c r="D259" s="1">
        <v>10</v>
      </c>
      <c r="E259" s="1">
        <v>30</v>
      </c>
      <c r="F259" s="14">
        <v>2</v>
      </c>
      <c r="G259" s="4">
        <v>368</v>
      </c>
      <c r="H259" s="1">
        <v>235</v>
      </c>
      <c r="I259" s="1">
        <v>1799.4486570097499</v>
      </c>
      <c r="J259" s="1">
        <f>1800-Table1353233[[#This Row],[Remaining time]]</f>
        <v>0.55134299025007749</v>
      </c>
      <c r="K259" s="1">
        <f>(Table1353233[[#This Row],[UB_init]]-Table1353233[[#This Row],[LB_init]])/Table1353233[[#This Row],[UB_init]]</f>
        <v>0.36141304347826086</v>
      </c>
      <c r="L259" s="75">
        <f>IF(Table1353233[[#This Row],[UB_init]]=Table1353233[[#This Row],[LB_init]],0,1)</f>
        <v>1</v>
      </c>
      <c r="M259" s="26"/>
      <c r="Q259" t="str">
        <f>IF(Table1353233[[#This Row],[If Optimal solution is not found]]=1,"",Table1353233[[#This Row],[UB_init]])</f>
        <v/>
      </c>
      <c r="R259" t="str">
        <f>IF(Table1353233[[#This Row],[If Optimal solution is not found]],"",Table1353233[[#This Row],[LB_init]])</f>
        <v/>
      </c>
      <c r="S259" t="str">
        <f>IF(Table1353233[[#This Row],[If Optimal solution is not found]],"",0)</f>
        <v/>
      </c>
      <c r="T259" t="str">
        <f>IF(Table1353233[[#This Row],[If Optimal solution is not found]],"",Table1353233[[#This Row],[Total time (BPP+Pm+SPm)]])</f>
        <v/>
      </c>
    </row>
    <row r="260" spans="1:20" x14ac:dyDescent="0.35">
      <c r="A260" s="71">
        <v>259</v>
      </c>
      <c r="B260" s="24" t="s">
        <v>294</v>
      </c>
      <c r="C260" s="1">
        <v>50</v>
      </c>
      <c r="D260" s="1">
        <v>10</v>
      </c>
      <c r="E260" s="1">
        <v>30</v>
      </c>
      <c r="F260" s="14">
        <v>2</v>
      </c>
      <c r="G260" s="4">
        <v>287</v>
      </c>
      <c r="H260" s="1">
        <v>246</v>
      </c>
      <c r="I260" s="1">
        <v>1799.1018897686099</v>
      </c>
      <c r="J260" s="1">
        <f>1800-Table1353233[[#This Row],[Remaining time]]</f>
        <v>0.89811023139009194</v>
      </c>
      <c r="K260" s="1">
        <f>(Table1353233[[#This Row],[UB_init]]-Table1353233[[#This Row],[LB_init]])/Table1353233[[#This Row],[UB_init]]</f>
        <v>0.14285714285714285</v>
      </c>
      <c r="L260" s="75">
        <f>IF(Table1353233[[#This Row],[UB_init]]=Table1353233[[#This Row],[LB_init]],0,1)</f>
        <v>1</v>
      </c>
      <c r="M260" s="26"/>
      <c r="Q260" t="str">
        <f>IF(Table1353233[[#This Row],[If Optimal solution is not found]]=1,"",Table1353233[[#This Row],[UB_init]])</f>
        <v/>
      </c>
      <c r="R260" t="str">
        <f>IF(Table1353233[[#This Row],[If Optimal solution is not found]],"",Table1353233[[#This Row],[LB_init]])</f>
        <v/>
      </c>
      <c r="S260" t="str">
        <f>IF(Table1353233[[#This Row],[If Optimal solution is not found]],"",0)</f>
        <v/>
      </c>
      <c r="T260" t="str">
        <f>IF(Table1353233[[#This Row],[If Optimal solution is not found]],"",Table1353233[[#This Row],[Total time (BPP+Pm+SPm)]])</f>
        <v/>
      </c>
    </row>
    <row r="261" spans="1:20" x14ac:dyDescent="0.35">
      <c r="A261" s="71">
        <v>260</v>
      </c>
      <c r="B261" s="24" t="s">
        <v>295</v>
      </c>
      <c r="C261" s="1">
        <v>50</v>
      </c>
      <c r="D261" s="1">
        <v>10</v>
      </c>
      <c r="E261" s="1">
        <v>30</v>
      </c>
      <c r="F261" s="14">
        <v>2</v>
      </c>
      <c r="G261" s="4">
        <v>274</v>
      </c>
      <c r="H261" s="1">
        <v>226</v>
      </c>
      <c r="I261" s="1">
        <v>1799.7300504203799</v>
      </c>
      <c r="J261" s="1">
        <f>1800-Table1353233[[#This Row],[Remaining time]]</f>
        <v>0.26994957962006083</v>
      </c>
      <c r="K261" s="1">
        <f>(Table1353233[[#This Row],[UB_init]]-Table1353233[[#This Row],[LB_init]])/Table1353233[[#This Row],[UB_init]]</f>
        <v>0.17518248175182483</v>
      </c>
      <c r="L261" s="75">
        <f>IF(Table1353233[[#This Row],[UB_init]]=Table1353233[[#This Row],[LB_init]],0,1)</f>
        <v>1</v>
      </c>
      <c r="M261" s="26"/>
      <c r="Q261" t="str">
        <f>IF(Table1353233[[#This Row],[If Optimal solution is not found]]=1,"",Table1353233[[#This Row],[UB_init]])</f>
        <v/>
      </c>
      <c r="R261" t="str">
        <f>IF(Table1353233[[#This Row],[If Optimal solution is not found]],"",Table1353233[[#This Row],[LB_init]])</f>
        <v/>
      </c>
      <c r="S261" t="str">
        <f>IF(Table1353233[[#This Row],[If Optimal solution is not found]],"",0)</f>
        <v/>
      </c>
      <c r="T261" t="str">
        <f>IF(Table1353233[[#This Row],[If Optimal solution is not found]],"",Table1353233[[#This Row],[Total time (BPP+Pm+SPm)]])</f>
        <v/>
      </c>
    </row>
    <row r="262" spans="1:20" x14ac:dyDescent="0.35">
      <c r="A262" s="71">
        <v>261</v>
      </c>
      <c r="B262" s="24" t="s">
        <v>296</v>
      </c>
      <c r="C262" s="1">
        <v>50</v>
      </c>
      <c r="D262" s="1">
        <v>10</v>
      </c>
      <c r="E262" s="1">
        <v>30</v>
      </c>
      <c r="F262" s="14">
        <v>4</v>
      </c>
      <c r="G262" s="4">
        <v>255</v>
      </c>
      <c r="H262" s="1">
        <v>250</v>
      </c>
      <c r="I262" s="1">
        <v>1799.1864128299001</v>
      </c>
      <c r="J262" s="1">
        <f>1800-Table1353233[[#This Row],[Remaining time]]</f>
        <v>0.81358717009993597</v>
      </c>
      <c r="K262" s="1">
        <f>(Table1353233[[#This Row],[UB_init]]-Table1353233[[#This Row],[LB_init]])/Table1353233[[#This Row],[UB_init]]</f>
        <v>1.9607843137254902E-2</v>
      </c>
      <c r="L262" s="75">
        <f>IF(Table1353233[[#This Row],[UB_init]]=Table1353233[[#This Row],[LB_init]],0,1)</f>
        <v>1</v>
      </c>
      <c r="M262" s="26"/>
      <c r="Q262" t="str">
        <f>IF(Table1353233[[#This Row],[If Optimal solution is not found]]=1,"",Table1353233[[#This Row],[UB_init]])</f>
        <v/>
      </c>
      <c r="R262" t="str">
        <f>IF(Table1353233[[#This Row],[If Optimal solution is not found]],"",Table1353233[[#This Row],[LB_init]])</f>
        <v/>
      </c>
      <c r="S262" t="str">
        <f>IF(Table1353233[[#This Row],[If Optimal solution is not found]],"",0)</f>
        <v/>
      </c>
      <c r="T262" t="str">
        <f>IF(Table1353233[[#This Row],[If Optimal solution is not found]],"",Table1353233[[#This Row],[Total time (BPP+Pm+SPm)]])</f>
        <v/>
      </c>
    </row>
    <row r="263" spans="1:20" x14ac:dyDescent="0.35">
      <c r="A263" s="71">
        <v>262</v>
      </c>
      <c r="B263" s="24" t="s">
        <v>297</v>
      </c>
      <c r="C263" s="1">
        <v>50</v>
      </c>
      <c r="D263" s="1">
        <v>10</v>
      </c>
      <c r="E263" s="1">
        <v>30</v>
      </c>
      <c r="F263" s="14">
        <v>4</v>
      </c>
      <c r="G263" s="4">
        <v>320</v>
      </c>
      <c r="H263" s="1">
        <v>268</v>
      </c>
      <c r="I263" s="1">
        <v>1798.40142025053</v>
      </c>
      <c r="J263" s="1">
        <f>1800-Table1353233[[#This Row],[Remaining time]]</f>
        <v>1.5985797494699909</v>
      </c>
      <c r="K263" s="1">
        <f>(Table1353233[[#This Row],[UB_init]]-Table1353233[[#This Row],[LB_init]])/Table1353233[[#This Row],[UB_init]]</f>
        <v>0.16250000000000001</v>
      </c>
      <c r="L263" s="75">
        <f>IF(Table1353233[[#This Row],[UB_init]]=Table1353233[[#This Row],[LB_init]],0,1)</f>
        <v>1</v>
      </c>
      <c r="M263" s="26"/>
      <c r="Q263" t="str">
        <f>IF(Table1353233[[#This Row],[If Optimal solution is not found]]=1,"",Table1353233[[#This Row],[UB_init]])</f>
        <v/>
      </c>
      <c r="R263" t="str">
        <f>IF(Table1353233[[#This Row],[If Optimal solution is not found]],"",Table1353233[[#This Row],[LB_init]])</f>
        <v/>
      </c>
      <c r="S263" t="str">
        <f>IF(Table1353233[[#This Row],[If Optimal solution is not found]],"",0)</f>
        <v/>
      </c>
      <c r="T263" t="str">
        <f>IF(Table1353233[[#This Row],[If Optimal solution is not found]],"",Table1353233[[#This Row],[Total time (BPP+Pm+SPm)]])</f>
        <v/>
      </c>
    </row>
    <row r="264" spans="1:20" x14ac:dyDescent="0.35">
      <c r="A264" s="71">
        <v>263</v>
      </c>
      <c r="B264" s="24" t="s">
        <v>298</v>
      </c>
      <c r="C264" s="1">
        <v>50</v>
      </c>
      <c r="D264" s="1">
        <v>10</v>
      </c>
      <c r="E264" s="1">
        <v>30</v>
      </c>
      <c r="F264" s="14">
        <v>4</v>
      </c>
      <c r="G264" s="4">
        <v>277</v>
      </c>
      <c r="H264" s="1">
        <v>272</v>
      </c>
      <c r="I264" s="1">
        <v>1797.30816113948</v>
      </c>
      <c r="J264" s="1">
        <f>1800-Table1353233[[#This Row],[Remaining time]]</f>
        <v>2.6918388605199652</v>
      </c>
      <c r="K264" s="1">
        <f>(Table1353233[[#This Row],[UB_init]]-Table1353233[[#This Row],[LB_init]])/Table1353233[[#This Row],[UB_init]]</f>
        <v>1.8050541516245487E-2</v>
      </c>
      <c r="L264" s="75">
        <f>IF(Table1353233[[#This Row],[UB_init]]=Table1353233[[#This Row],[LB_init]],0,1)</f>
        <v>1</v>
      </c>
      <c r="M264" s="26"/>
      <c r="Q264" t="str">
        <f>IF(Table1353233[[#This Row],[If Optimal solution is not found]]=1,"",Table1353233[[#This Row],[UB_init]])</f>
        <v/>
      </c>
      <c r="R264" t="str">
        <f>IF(Table1353233[[#This Row],[If Optimal solution is not found]],"",Table1353233[[#This Row],[LB_init]])</f>
        <v/>
      </c>
      <c r="S264" t="str">
        <f>IF(Table1353233[[#This Row],[If Optimal solution is not found]],"",0)</f>
        <v/>
      </c>
      <c r="T264" t="str">
        <f>IF(Table1353233[[#This Row],[If Optimal solution is not found]],"",Table1353233[[#This Row],[Total time (BPP+Pm+SPm)]])</f>
        <v/>
      </c>
    </row>
    <row r="265" spans="1:20" x14ac:dyDescent="0.35">
      <c r="A265" s="71">
        <v>264</v>
      </c>
      <c r="B265" s="24" t="s">
        <v>299</v>
      </c>
      <c r="C265" s="1">
        <v>50</v>
      </c>
      <c r="D265" s="1">
        <v>10</v>
      </c>
      <c r="E265" s="1">
        <v>30</v>
      </c>
      <c r="F265" s="14">
        <v>4</v>
      </c>
      <c r="G265" s="4">
        <v>267</v>
      </c>
      <c r="H265" s="1">
        <v>263</v>
      </c>
      <c r="I265" s="1">
        <v>1798.6250699516299</v>
      </c>
      <c r="J265" s="1">
        <f>1800-Table1353233[[#This Row],[Remaining time]]</f>
        <v>1.3749300483700608</v>
      </c>
      <c r="K265" s="1">
        <f>(Table1353233[[#This Row],[UB_init]]-Table1353233[[#This Row],[LB_init]])/Table1353233[[#This Row],[UB_init]]</f>
        <v>1.4981273408239701E-2</v>
      </c>
      <c r="L265" s="75">
        <f>IF(Table1353233[[#This Row],[UB_init]]=Table1353233[[#This Row],[LB_init]],0,1)</f>
        <v>1</v>
      </c>
      <c r="M265" s="26"/>
      <c r="Q265" t="str">
        <f>IF(Table1353233[[#This Row],[If Optimal solution is not found]]=1,"",Table1353233[[#This Row],[UB_init]])</f>
        <v/>
      </c>
      <c r="R265" t="str">
        <f>IF(Table1353233[[#This Row],[If Optimal solution is not found]],"",Table1353233[[#This Row],[LB_init]])</f>
        <v/>
      </c>
      <c r="S265" t="str">
        <f>IF(Table1353233[[#This Row],[If Optimal solution is not found]],"",0)</f>
        <v/>
      </c>
      <c r="T265" t="str">
        <f>IF(Table1353233[[#This Row],[If Optimal solution is not found]],"",Table1353233[[#This Row],[Total time (BPP+Pm+SPm)]])</f>
        <v/>
      </c>
    </row>
    <row r="266" spans="1:20" x14ac:dyDescent="0.35">
      <c r="A266" s="71">
        <v>265</v>
      </c>
      <c r="B266" s="24" t="s">
        <v>300</v>
      </c>
      <c r="C266" s="1">
        <v>50</v>
      </c>
      <c r="D266" s="1">
        <v>10</v>
      </c>
      <c r="E266" s="1">
        <v>30</v>
      </c>
      <c r="F266" s="14">
        <v>4</v>
      </c>
      <c r="G266" s="4">
        <v>296</v>
      </c>
      <c r="H266" s="1">
        <v>280</v>
      </c>
      <c r="I266" s="1">
        <v>1799.16140344366</v>
      </c>
      <c r="J266" s="1">
        <f>1800-Table1353233[[#This Row],[Remaining time]]</f>
        <v>0.83859655634000774</v>
      </c>
      <c r="K266" s="1">
        <f>(Table1353233[[#This Row],[UB_init]]-Table1353233[[#This Row],[LB_init]])/Table1353233[[#This Row],[UB_init]]</f>
        <v>5.4054054054054057E-2</v>
      </c>
      <c r="L266" s="75">
        <f>IF(Table1353233[[#This Row],[UB_init]]=Table1353233[[#This Row],[LB_init]],0,1)</f>
        <v>1</v>
      </c>
      <c r="M266" s="26"/>
      <c r="Q266" t="str">
        <f>IF(Table1353233[[#This Row],[If Optimal solution is not found]]=1,"",Table1353233[[#This Row],[UB_init]])</f>
        <v/>
      </c>
      <c r="R266" t="str">
        <f>IF(Table1353233[[#This Row],[If Optimal solution is not found]],"",Table1353233[[#This Row],[LB_init]])</f>
        <v/>
      </c>
      <c r="S266" t="str">
        <f>IF(Table1353233[[#This Row],[If Optimal solution is not found]],"",0)</f>
        <v/>
      </c>
      <c r="T266" t="str">
        <f>IF(Table1353233[[#This Row],[If Optimal solution is not found]],"",Table1353233[[#This Row],[Total time (BPP+Pm+SPm)]])</f>
        <v/>
      </c>
    </row>
    <row r="267" spans="1:20" x14ac:dyDescent="0.35">
      <c r="A267" s="71">
        <v>266</v>
      </c>
      <c r="B267" s="24" t="s">
        <v>301</v>
      </c>
      <c r="C267" s="1">
        <v>50</v>
      </c>
      <c r="D267" s="1">
        <v>10</v>
      </c>
      <c r="E267" s="1">
        <v>30</v>
      </c>
      <c r="F267" s="14">
        <v>4</v>
      </c>
      <c r="G267" s="4">
        <v>319</v>
      </c>
      <c r="H267" s="1">
        <v>287</v>
      </c>
      <c r="I267" s="1">
        <v>1797.7546361237701</v>
      </c>
      <c r="J267" s="1">
        <f>1800-Table1353233[[#This Row],[Remaining time]]</f>
        <v>2.2453638762299306</v>
      </c>
      <c r="K267" s="1">
        <f>(Table1353233[[#This Row],[UB_init]]-Table1353233[[#This Row],[LB_init]])/Table1353233[[#This Row],[UB_init]]</f>
        <v>0.10031347962382445</v>
      </c>
      <c r="L267" s="75">
        <f>IF(Table1353233[[#This Row],[UB_init]]=Table1353233[[#This Row],[LB_init]],0,1)</f>
        <v>1</v>
      </c>
      <c r="M267" s="26"/>
      <c r="Q267" t="str">
        <f>IF(Table1353233[[#This Row],[If Optimal solution is not found]]=1,"",Table1353233[[#This Row],[UB_init]])</f>
        <v/>
      </c>
      <c r="R267" t="str">
        <f>IF(Table1353233[[#This Row],[If Optimal solution is not found]],"",Table1353233[[#This Row],[LB_init]])</f>
        <v/>
      </c>
      <c r="S267" t="str">
        <f>IF(Table1353233[[#This Row],[If Optimal solution is not found]],"",0)</f>
        <v/>
      </c>
      <c r="T267" t="str">
        <f>IF(Table1353233[[#This Row],[If Optimal solution is not found]],"",Table1353233[[#This Row],[Total time (BPP+Pm+SPm)]])</f>
        <v/>
      </c>
    </row>
    <row r="268" spans="1:20" ht="15" thickBot="1" x14ac:dyDescent="0.4">
      <c r="A268" s="71">
        <v>267</v>
      </c>
      <c r="B268" s="24" t="s">
        <v>302</v>
      </c>
      <c r="C268" s="1">
        <v>50</v>
      </c>
      <c r="D268" s="1">
        <v>10</v>
      </c>
      <c r="E268" s="1">
        <v>30</v>
      </c>
      <c r="F268" s="14">
        <v>4</v>
      </c>
      <c r="G268" s="4">
        <v>261</v>
      </c>
      <c r="H268" s="1">
        <v>252</v>
      </c>
      <c r="I268" s="1">
        <v>1796.2584505975201</v>
      </c>
      <c r="J268" s="1">
        <f>1800-Table1353233[[#This Row],[Remaining time]]</f>
        <v>3.7415494024799045</v>
      </c>
      <c r="K268" s="1">
        <f>(Table1353233[[#This Row],[UB_init]]-Table1353233[[#This Row],[LB_init]])/Table1353233[[#This Row],[UB_init]]</f>
        <v>3.4482758620689655E-2</v>
      </c>
      <c r="L268" s="75">
        <f>IF(Table1353233[[#This Row],[UB_init]]=Table1353233[[#This Row],[LB_init]],0,1)</f>
        <v>1</v>
      </c>
      <c r="M268" s="26"/>
      <c r="Q268" t="str">
        <f>IF(Table1353233[[#This Row],[If Optimal solution is not found]]=1,"",Table1353233[[#This Row],[UB_init]])</f>
        <v/>
      </c>
      <c r="R268" t="str">
        <f>IF(Table1353233[[#This Row],[If Optimal solution is not found]],"",Table1353233[[#This Row],[LB_init]])</f>
        <v/>
      </c>
      <c r="S268" t="str">
        <f>IF(Table1353233[[#This Row],[If Optimal solution is not found]],"",0)</f>
        <v/>
      </c>
      <c r="T268" t="str">
        <f>IF(Table1353233[[#This Row],[If Optimal solution is not found]],"",Table1353233[[#This Row],[Total time (BPP+Pm+SPm)]])</f>
        <v/>
      </c>
    </row>
    <row r="269" spans="1:20" ht="16" thickBot="1" x14ac:dyDescent="0.4">
      <c r="A269" s="71">
        <v>268</v>
      </c>
      <c r="B269" s="24" t="s">
        <v>303</v>
      </c>
      <c r="C269" s="1">
        <v>50</v>
      </c>
      <c r="D269" s="1">
        <v>10</v>
      </c>
      <c r="E269" s="1">
        <v>30</v>
      </c>
      <c r="F269" s="14">
        <v>4</v>
      </c>
      <c r="G269" s="4">
        <v>300</v>
      </c>
      <c r="H269" s="1">
        <v>295</v>
      </c>
      <c r="I269" s="1">
        <v>1798.36499984748</v>
      </c>
      <c r="J269" s="1">
        <f>1800-Table1353233[[#This Row],[Remaining time]]</f>
        <v>1.6350001525199787</v>
      </c>
      <c r="K269" s="1">
        <f>(Table1353233[[#This Row],[UB_init]]-Table1353233[[#This Row],[LB_init]])/Table1353233[[#This Row],[UB_init]]</f>
        <v>1.6666666666666666E-2</v>
      </c>
      <c r="L269" s="75">
        <f>IF(Table1353233[[#This Row],[UB_init]]=Table1353233[[#This Row],[LB_init]],0,1)</f>
        <v>1</v>
      </c>
      <c r="M269" s="26"/>
      <c r="N269" s="17" t="s">
        <v>191</v>
      </c>
      <c r="O269" s="19"/>
      <c r="P269" s="20" t="s">
        <v>193</v>
      </c>
      <c r="Q269" t="str">
        <f>IF(Table1353233[[#This Row],[If Optimal solution is not found]]=1,"",Table1353233[[#This Row],[UB_init]])</f>
        <v/>
      </c>
      <c r="R269" t="str">
        <f>IF(Table1353233[[#This Row],[If Optimal solution is not found]],"",Table1353233[[#This Row],[LB_init]])</f>
        <v/>
      </c>
      <c r="S269" t="str">
        <f>IF(Table1353233[[#This Row],[If Optimal solution is not found]],"",0)</f>
        <v/>
      </c>
      <c r="T269" t="str">
        <f>IF(Table1353233[[#This Row],[If Optimal solution is not found]],"",Table1353233[[#This Row],[Total time (BPP+Pm+SPm)]])</f>
        <v/>
      </c>
    </row>
    <row r="270" spans="1:20" ht="19" thickBot="1" x14ac:dyDescent="0.5">
      <c r="A270" s="71">
        <v>269</v>
      </c>
      <c r="B270" s="24" t="s">
        <v>304</v>
      </c>
      <c r="C270" s="1">
        <v>50</v>
      </c>
      <c r="D270" s="1">
        <v>10</v>
      </c>
      <c r="E270" s="1">
        <v>30</v>
      </c>
      <c r="F270" s="14">
        <v>4</v>
      </c>
      <c r="G270" s="4">
        <v>319</v>
      </c>
      <c r="H270" s="1">
        <v>318</v>
      </c>
      <c r="I270" s="1">
        <v>1791.4785181470199</v>
      </c>
      <c r="J270" s="1">
        <f>1800-Table1353233[[#This Row],[Remaining time]]</f>
        <v>8.5214818529800596</v>
      </c>
      <c r="K270" s="1">
        <f>(Table1353233[[#This Row],[UB_init]]-Table1353233[[#This Row],[LB_init]])/Table1353233[[#This Row],[UB_init]]</f>
        <v>3.134796238244514E-3</v>
      </c>
      <c r="L270" s="75">
        <f>IF(Table1353233[[#This Row],[UB_init]]=Table1353233[[#This Row],[LB_init]],0,1)</f>
        <v>1</v>
      </c>
      <c r="M270" s="26"/>
      <c r="N270" s="7">
        <f>COUNTIF(L182:L271,"=0")</f>
        <v>1</v>
      </c>
      <c r="O270" s="9"/>
      <c r="P270" s="73">
        <f>AVERAGEIF(K182:K271,"=0",J182:J271)</f>
        <v>1.9458419997299643</v>
      </c>
      <c r="Q270" t="str">
        <f>IF(Table1353233[[#This Row],[If Optimal solution is not found]]=1,"",Table1353233[[#This Row],[UB_init]])</f>
        <v/>
      </c>
      <c r="R270" t="str">
        <f>IF(Table1353233[[#This Row],[If Optimal solution is not found]],"",Table1353233[[#This Row],[LB_init]])</f>
        <v/>
      </c>
      <c r="S270" t="str">
        <f>IF(Table1353233[[#This Row],[If Optimal solution is not found]],"",0)</f>
        <v/>
      </c>
      <c r="T270" t="str">
        <f>IF(Table1353233[[#This Row],[If Optimal solution is not found]],"",Table1353233[[#This Row],[Total time (BPP+Pm+SPm)]])</f>
        <v/>
      </c>
    </row>
    <row r="271" spans="1:20" ht="19" thickBot="1" x14ac:dyDescent="0.5">
      <c r="A271" s="71">
        <v>270</v>
      </c>
      <c r="B271" s="24" t="s">
        <v>305</v>
      </c>
      <c r="C271" s="15">
        <v>50</v>
      </c>
      <c r="D271" s="15">
        <v>10</v>
      </c>
      <c r="E271" s="15">
        <v>30</v>
      </c>
      <c r="F271" s="16">
        <v>4</v>
      </c>
      <c r="G271" s="6">
        <v>277</v>
      </c>
      <c r="H271" s="15">
        <v>268</v>
      </c>
      <c r="I271" s="15">
        <v>1799.12848083116</v>
      </c>
      <c r="J271" s="15">
        <f>1800-Table1353233[[#This Row],[Remaining time]]</f>
        <v>0.87151916883999547</v>
      </c>
      <c r="K271" s="15">
        <f>(Table1353233[[#This Row],[UB_init]]-Table1353233[[#This Row],[LB_init]])/Table1353233[[#This Row],[UB_init]]</f>
        <v>3.2490974729241874E-2</v>
      </c>
      <c r="L271" s="75">
        <f>IF(Table1353233[[#This Row],[UB_init]]=Table1353233[[#This Row],[LB_init]],0,1)</f>
        <v>1</v>
      </c>
      <c r="M271" s="26"/>
      <c r="N271" s="7" t="s">
        <v>192</v>
      </c>
      <c r="O271" s="9"/>
      <c r="P271" s="73">
        <f>AVERAGEIF(K182:K271,"&gt;0")</f>
        <v>0.33244369232032939</v>
      </c>
      <c r="Q271" t="str">
        <f>IF(Table1353233[[#This Row],[If Optimal solution is not found]]=1,"",Table1353233[[#This Row],[UB_init]])</f>
        <v/>
      </c>
      <c r="R271" t="str">
        <f>IF(Table1353233[[#This Row],[If Optimal solution is not found]],"",Table1353233[[#This Row],[LB_init]])</f>
        <v/>
      </c>
      <c r="S271" t="str">
        <f>IF(Table1353233[[#This Row],[If Optimal solution is not found]],"",0)</f>
        <v/>
      </c>
      <c r="T271" t="str">
        <f>IF(Table1353233[[#This Row],[If Optimal solution is not found]],"",Table1353233[[#This Row],[Total time (BPP+Pm+SPm)]])</f>
        <v/>
      </c>
    </row>
    <row r="272" spans="1:20" x14ac:dyDescent="0.35">
      <c r="A272" s="71">
        <v>271</v>
      </c>
      <c r="B272" s="23" t="s">
        <v>306</v>
      </c>
      <c r="C272" s="1">
        <v>100</v>
      </c>
      <c r="D272" s="1">
        <v>2</v>
      </c>
      <c r="E272" s="1">
        <v>10</v>
      </c>
      <c r="F272" s="14">
        <v>1</v>
      </c>
      <c r="G272" s="5">
        <v>958</v>
      </c>
      <c r="H272" s="12">
        <v>958</v>
      </c>
      <c r="I272" s="1">
        <v>1799.5895930919701</v>
      </c>
      <c r="J272" s="1">
        <f>1800-Table1353233[[#This Row],[Remaining time]]</f>
        <v>0.41040690802992685</v>
      </c>
      <c r="K272" s="1">
        <f>(Table1353233[[#This Row],[UB_init]]-Table1353233[[#This Row],[LB_init]])/Table1353233[[#This Row],[UB_init]]</f>
        <v>0</v>
      </c>
      <c r="L272" s="75">
        <f>IF(Table1353233[[#This Row],[UB_init]]=Table1353233[[#This Row],[LB_init]],0,1)</f>
        <v>0</v>
      </c>
      <c r="M272" s="26"/>
      <c r="Q272">
        <f>IF(Table1353233[[#This Row],[If Optimal solution is not found]]=1,"",Table1353233[[#This Row],[UB_init]])</f>
        <v>958</v>
      </c>
      <c r="R272">
        <f>IF(Table1353233[[#This Row],[If Optimal solution is not found]],"",Table1353233[[#This Row],[LB_init]])</f>
        <v>958</v>
      </c>
      <c r="S272">
        <f>IF(Table1353233[[#This Row],[If Optimal solution is not found]],"",0)</f>
        <v>0</v>
      </c>
      <c r="T272">
        <f>IF(Table1353233[[#This Row],[If Optimal solution is not found]],"",Table1353233[[#This Row],[Total time (BPP+Pm+SPm)]])</f>
        <v>0.41040690802992685</v>
      </c>
    </row>
    <row r="273" spans="1:20" x14ac:dyDescent="0.35">
      <c r="A273" s="71">
        <v>272</v>
      </c>
      <c r="B273" s="24" t="s">
        <v>307</v>
      </c>
      <c r="C273" s="1">
        <v>100</v>
      </c>
      <c r="D273" s="1">
        <v>2</v>
      </c>
      <c r="E273" s="1">
        <v>10</v>
      </c>
      <c r="F273" s="14">
        <v>1</v>
      </c>
      <c r="G273" s="4">
        <v>926</v>
      </c>
      <c r="H273" s="1">
        <v>926</v>
      </c>
      <c r="I273" s="1">
        <v>1799.6103636845901</v>
      </c>
      <c r="J273" s="1">
        <f>1800-Table1353233[[#This Row],[Remaining time]]</f>
        <v>0.38963631540991628</v>
      </c>
      <c r="K273" s="1">
        <f>(Table1353233[[#This Row],[UB_init]]-Table1353233[[#This Row],[LB_init]])/Table1353233[[#This Row],[UB_init]]</f>
        <v>0</v>
      </c>
      <c r="L273" s="75">
        <f>IF(Table1353233[[#This Row],[UB_init]]=Table1353233[[#This Row],[LB_init]],0,1)</f>
        <v>0</v>
      </c>
      <c r="M273" s="26"/>
      <c r="Q273">
        <f>IF(Table1353233[[#This Row],[If Optimal solution is not found]]=1,"",Table1353233[[#This Row],[UB_init]])</f>
        <v>926</v>
      </c>
      <c r="R273">
        <f>IF(Table1353233[[#This Row],[If Optimal solution is not found]],"",Table1353233[[#This Row],[LB_init]])</f>
        <v>926</v>
      </c>
      <c r="S273">
        <f>IF(Table1353233[[#This Row],[If Optimal solution is not found]],"",0)</f>
        <v>0</v>
      </c>
      <c r="T273">
        <f>IF(Table1353233[[#This Row],[If Optimal solution is not found]],"",Table1353233[[#This Row],[Total time (BPP+Pm+SPm)]])</f>
        <v>0.38963631540991628</v>
      </c>
    </row>
    <row r="274" spans="1:20" x14ac:dyDescent="0.35">
      <c r="A274" s="71">
        <v>273</v>
      </c>
      <c r="B274" s="24" t="s">
        <v>308</v>
      </c>
      <c r="C274" s="1">
        <v>100</v>
      </c>
      <c r="D274" s="1">
        <v>2</v>
      </c>
      <c r="E274" s="1">
        <v>10</v>
      </c>
      <c r="F274" s="14">
        <v>1</v>
      </c>
      <c r="G274" s="4">
        <v>902</v>
      </c>
      <c r="H274" s="1">
        <v>902</v>
      </c>
      <c r="I274" s="1">
        <v>1799.50657465681</v>
      </c>
      <c r="J274" s="1">
        <f>1800-Table1353233[[#This Row],[Remaining time]]</f>
        <v>0.49342534318998332</v>
      </c>
      <c r="K274" s="1">
        <f>(Table1353233[[#This Row],[UB_init]]-Table1353233[[#This Row],[LB_init]])/Table1353233[[#This Row],[UB_init]]</f>
        <v>0</v>
      </c>
      <c r="L274" s="75">
        <f>IF(Table1353233[[#This Row],[UB_init]]=Table1353233[[#This Row],[LB_init]],0,1)</f>
        <v>0</v>
      </c>
      <c r="M274" s="26"/>
      <c r="Q274">
        <f>IF(Table1353233[[#This Row],[If Optimal solution is not found]]=1,"",Table1353233[[#This Row],[UB_init]])</f>
        <v>902</v>
      </c>
      <c r="R274">
        <f>IF(Table1353233[[#This Row],[If Optimal solution is not found]],"",Table1353233[[#This Row],[LB_init]])</f>
        <v>902</v>
      </c>
      <c r="S274">
        <f>IF(Table1353233[[#This Row],[If Optimal solution is not found]],"",0)</f>
        <v>0</v>
      </c>
      <c r="T274">
        <f>IF(Table1353233[[#This Row],[If Optimal solution is not found]],"",Table1353233[[#This Row],[Total time (BPP+Pm+SPm)]])</f>
        <v>0.49342534318998332</v>
      </c>
    </row>
    <row r="275" spans="1:20" x14ac:dyDescent="0.35">
      <c r="A275" s="71">
        <v>274</v>
      </c>
      <c r="B275" s="24" t="s">
        <v>309</v>
      </c>
      <c r="C275" s="1">
        <v>100</v>
      </c>
      <c r="D275" s="1">
        <v>2</v>
      </c>
      <c r="E275" s="1">
        <v>10</v>
      </c>
      <c r="F275" s="14">
        <v>1</v>
      </c>
      <c r="G275" s="4">
        <v>1026</v>
      </c>
      <c r="H275" s="1">
        <v>1026</v>
      </c>
      <c r="I275" s="1">
        <v>1799.51557720452</v>
      </c>
      <c r="J275" s="1">
        <f>1800-Table1353233[[#This Row],[Remaining time]]</f>
        <v>0.48442279547998623</v>
      </c>
      <c r="K275" s="1">
        <f>(Table1353233[[#This Row],[UB_init]]-Table1353233[[#This Row],[LB_init]])/Table1353233[[#This Row],[UB_init]]</f>
        <v>0</v>
      </c>
      <c r="L275" s="75">
        <f>IF(Table1353233[[#This Row],[UB_init]]=Table1353233[[#This Row],[LB_init]],0,1)</f>
        <v>0</v>
      </c>
      <c r="M275" s="26"/>
      <c r="Q275">
        <f>IF(Table1353233[[#This Row],[If Optimal solution is not found]]=1,"",Table1353233[[#This Row],[UB_init]])</f>
        <v>1026</v>
      </c>
      <c r="R275">
        <f>IF(Table1353233[[#This Row],[If Optimal solution is not found]],"",Table1353233[[#This Row],[LB_init]])</f>
        <v>1026</v>
      </c>
      <c r="S275">
        <f>IF(Table1353233[[#This Row],[If Optimal solution is not found]],"",0)</f>
        <v>0</v>
      </c>
      <c r="T275">
        <f>IF(Table1353233[[#This Row],[If Optimal solution is not found]],"",Table1353233[[#This Row],[Total time (BPP+Pm+SPm)]])</f>
        <v>0.48442279547998623</v>
      </c>
    </row>
    <row r="276" spans="1:20" x14ac:dyDescent="0.35">
      <c r="A276" s="71">
        <v>275</v>
      </c>
      <c r="B276" s="24" t="s">
        <v>310</v>
      </c>
      <c r="C276" s="1">
        <v>100</v>
      </c>
      <c r="D276" s="1">
        <v>2</v>
      </c>
      <c r="E276" s="1">
        <v>10</v>
      </c>
      <c r="F276" s="14">
        <v>1</v>
      </c>
      <c r="G276" s="4">
        <v>986</v>
      </c>
      <c r="H276" s="1">
        <v>986</v>
      </c>
      <c r="I276" s="1">
        <v>1799.55706516839</v>
      </c>
      <c r="J276" s="1">
        <f>1800-Table1353233[[#This Row],[Remaining time]]</f>
        <v>0.44293483161004588</v>
      </c>
      <c r="K276" s="1">
        <f>(Table1353233[[#This Row],[UB_init]]-Table1353233[[#This Row],[LB_init]])/Table1353233[[#This Row],[UB_init]]</f>
        <v>0</v>
      </c>
      <c r="L276" s="75">
        <f>IF(Table1353233[[#This Row],[UB_init]]=Table1353233[[#This Row],[LB_init]],0,1)</f>
        <v>0</v>
      </c>
      <c r="M276" s="26"/>
      <c r="Q276">
        <f>IF(Table1353233[[#This Row],[If Optimal solution is not found]]=1,"",Table1353233[[#This Row],[UB_init]])</f>
        <v>986</v>
      </c>
      <c r="R276">
        <f>IF(Table1353233[[#This Row],[If Optimal solution is not found]],"",Table1353233[[#This Row],[LB_init]])</f>
        <v>986</v>
      </c>
      <c r="S276">
        <f>IF(Table1353233[[#This Row],[If Optimal solution is not found]],"",0)</f>
        <v>0</v>
      </c>
      <c r="T276">
        <f>IF(Table1353233[[#This Row],[If Optimal solution is not found]],"",Table1353233[[#This Row],[Total time (BPP+Pm+SPm)]])</f>
        <v>0.44293483161004588</v>
      </c>
    </row>
    <row r="277" spans="1:20" x14ac:dyDescent="0.35">
      <c r="A277" s="71">
        <v>276</v>
      </c>
      <c r="B277" s="24" t="s">
        <v>311</v>
      </c>
      <c r="C277" s="1">
        <v>100</v>
      </c>
      <c r="D277" s="1">
        <v>2</v>
      </c>
      <c r="E277" s="1">
        <v>10</v>
      </c>
      <c r="F277" s="14">
        <v>1</v>
      </c>
      <c r="G277" s="4">
        <v>980</v>
      </c>
      <c r="H277" s="1">
        <v>980</v>
      </c>
      <c r="I277" s="1">
        <v>1799.2924926169201</v>
      </c>
      <c r="J277" s="1">
        <f>1800-Table1353233[[#This Row],[Remaining time]]</f>
        <v>0.70750738307992833</v>
      </c>
      <c r="K277" s="1">
        <f>(Table1353233[[#This Row],[UB_init]]-Table1353233[[#This Row],[LB_init]])/Table1353233[[#This Row],[UB_init]]</f>
        <v>0</v>
      </c>
      <c r="L277" s="75">
        <f>IF(Table1353233[[#This Row],[UB_init]]=Table1353233[[#This Row],[LB_init]],0,1)</f>
        <v>0</v>
      </c>
      <c r="M277" s="26"/>
      <c r="Q277">
        <f>IF(Table1353233[[#This Row],[If Optimal solution is not found]]=1,"",Table1353233[[#This Row],[UB_init]])</f>
        <v>980</v>
      </c>
      <c r="R277">
        <f>IF(Table1353233[[#This Row],[If Optimal solution is not found]],"",Table1353233[[#This Row],[LB_init]])</f>
        <v>980</v>
      </c>
      <c r="S277">
        <f>IF(Table1353233[[#This Row],[If Optimal solution is not found]],"",0)</f>
        <v>0</v>
      </c>
      <c r="T277">
        <f>IF(Table1353233[[#This Row],[If Optimal solution is not found]],"",Table1353233[[#This Row],[Total time (BPP+Pm+SPm)]])</f>
        <v>0.70750738307992833</v>
      </c>
    </row>
    <row r="278" spans="1:20" x14ac:dyDescent="0.35">
      <c r="A278" s="139">
        <v>277</v>
      </c>
      <c r="B278" s="140" t="s">
        <v>312</v>
      </c>
      <c r="C278" s="104">
        <v>100</v>
      </c>
      <c r="D278" s="104">
        <v>2</v>
      </c>
      <c r="E278" s="104">
        <v>10</v>
      </c>
      <c r="F278" s="141">
        <v>1</v>
      </c>
      <c r="G278" s="110">
        <v>1059</v>
      </c>
      <c r="H278" s="104">
        <v>1059</v>
      </c>
      <c r="I278" s="104">
        <v>1799.59761815145</v>
      </c>
      <c r="J278" s="104">
        <f>1800-Table1353233[[#This Row],[Remaining time]]</f>
        <v>0.40238184855002146</v>
      </c>
      <c r="K278" s="104">
        <f>(Table1353233[[#This Row],[UB_init]]-Table1353233[[#This Row],[LB_init]])/Table1353233[[#This Row],[UB_init]]</f>
        <v>0</v>
      </c>
      <c r="L278" s="75">
        <f>IF(Table1353233[[#This Row],[UB_init]]=Table1353233[[#This Row],[LB_init]],0,1)</f>
        <v>0</v>
      </c>
      <c r="M278" s="26"/>
      <c r="Q278">
        <f>IF(Table1353233[[#This Row],[If Optimal solution is not found]]=1,"",Table1353233[[#This Row],[UB_init]])</f>
        <v>1059</v>
      </c>
      <c r="R278">
        <f>IF(Table1353233[[#This Row],[If Optimal solution is not found]],"",Table1353233[[#This Row],[LB_init]])</f>
        <v>1059</v>
      </c>
      <c r="S278">
        <f>IF(Table1353233[[#This Row],[If Optimal solution is not found]],"",0)</f>
        <v>0</v>
      </c>
      <c r="T278">
        <f>IF(Table1353233[[#This Row],[If Optimal solution is not found]],"",Table1353233[[#This Row],[Total time (BPP+Pm+SPm)]])</f>
        <v>0.40238184855002146</v>
      </c>
    </row>
    <row r="279" spans="1:20" x14ac:dyDescent="0.35">
      <c r="A279" s="71">
        <v>278</v>
      </c>
      <c r="B279" s="24" t="s">
        <v>313</v>
      </c>
      <c r="C279" s="1">
        <v>100</v>
      </c>
      <c r="D279" s="1">
        <v>2</v>
      </c>
      <c r="E279" s="1">
        <v>10</v>
      </c>
      <c r="F279" s="14">
        <v>1</v>
      </c>
      <c r="G279" s="4">
        <v>954</v>
      </c>
      <c r="H279" s="1">
        <v>954</v>
      </c>
      <c r="I279" s="1">
        <v>1798.9988260772</v>
      </c>
      <c r="J279" s="1">
        <f>1800-Table1353233[[#This Row],[Remaining time]]</f>
        <v>1.0011739228000351</v>
      </c>
      <c r="K279" s="1">
        <f>(Table1353233[[#This Row],[UB_init]]-Table1353233[[#This Row],[LB_init]])/Table1353233[[#This Row],[UB_init]]</f>
        <v>0</v>
      </c>
      <c r="L279" s="75">
        <f>IF(Table1353233[[#This Row],[UB_init]]=Table1353233[[#This Row],[LB_init]],0,1)</f>
        <v>0</v>
      </c>
      <c r="M279" s="26"/>
      <c r="Q279">
        <f>IF(Table1353233[[#This Row],[If Optimal solution is not found]]=1,"",Table1353233[[#This Row],[UB_init]])</f>
        <v>954</v>
      </c>
      <c r="R279">
        <f>IF(Table1353233[[#This Row],[If Optimal solution is not found]],"",Table1353233[[#This Row],[LB_init]])</f>
        <v>954</v>
      </c>
      <c r="S279">
        <f>IF(Table1353233[[#This Row],[If Optimal solution is not found]],"",0)</f>
        <v>0</v>
      </c>
      <c r="T279">
        <f>IF(Table1353233[[#This Row],[If Optimal solution is not found]],"",Table1353233[[#This Row],[Total time (BPP+Pm+SPm)]])</f>
        <v>1.0011739228000351</v>
      </c>
    </row>
    <row r="280" spans="1:20" x14ac:dyDescent="0.35">
      <c r="A280" s="71">
        <v>279</v>
      </c>
      <c r="B280" s="24" t="s">
        <v>314</v>
      </c>
      <c r="C280" s="1">
        <v>100</v>
      </c>
      <c r="D280" s="1">
        <v>2</v>
      </c>
      <c r="E280" s="1">
        <v>10</v>
      </c>
      <c r="F280" s="14">
        <v>1</v>
      </c>
      <c r="G280" s="4">
        <v>1012</v>
      </c>
      <c r="H280" s="1">
        <v>1012</v>
      </c>
      <c r="I280" s="1">
        <v>1799.5166858714001</v>
      </c>
      <c r="J280" s="1">
        <f>1800-Table1353233[[#This Row],[Remaining time]]</f>
        <v>0.48331412859988632</v>
      </c>
      <c r="K280" s="1">
        <f>(Table1353233[[#This Row],[UB_init]]-Table1353233[[#This Row],[LB_init]])/Table1353233[[#This Row],[UB_init]]</f>
        <v>0</v>
      </c>
      <c r="L280" s="75">
        <f>IF(Table1353233[[#This Row],[UB_init]]=Table1353233[[#This Row],[LB_init]],0,1)</f>
        <v>0</v>
      </c>
      <c r="M280" s="26"/>
      <c r="Q280">
        <f>IF(Table1353233[[#This Row],[If Optimal solution is not found]]=1,"",Table1353233[[#This Row],[UB_init]])</f>
        <v>1012</v>
      </c>
      <c r="R280">
        <f>IF(Table1353233[[#This Row],[If Optimal solution is not found]],"",Table1353233[[#This Row],[LB_init]])</f>
        <v>1012</v>
      </c>
      <c r="S280">
        <f>IF(Table1353233[[#This Row],[If Optimal solution is not found]],"",0)</f>
        <v>0</v>
      </c>
      <c r="T280">
        <f>IF(Table1353233[[#This Row],[If Optimal solution is not found]],"",Table1353233[[#This Row],[Total time (BPP+Pm+SPm)]])</f>
        <v>0.48331412859988632</v>
      </c>
    </row>
    <row r="281" spans="1:20" x14ac:dyDescent="0.35">
      <c r="A281" s="71">
        <v>280</v>
      </c>
      <c r="B281" s="24" t="s">
        <v>315</v>
      </c>
      <c r="C281" s="1">
        <v>100</v>
      </c>
      <c r="D281" s="1">
        <v>2</v>
      </c>
      <c r="E281" s="1">
        <v>10</v>
      </c>
      <c r="F281" s="14">
        <v>1</v>
      </c>
      <c r="G281" s="4">
        <v>1036</v>
      </c>
      <c r="H281" s="1">
        <v>1036</v>
      </c>
      <c r="I281" s="1">
        <v>1799.4644715283</v>
      </c>
      <c r="J281" s="1">
        <f>1800-Table1353233[[#This Row],[Remaining time]]</f>
        <v>0.5355284716999904</v>
      </c>
      <c r="K281" s="1">
        <f>(Table1353233[[#This Row],[UB_init]]-Table1353233[[#This Row],[LB_init]])/Table1353233[[#This Row],[UB_init]]</f>
        <v>0</v>
      </c>
      <c r="L281" s="75">
        <f>IF(Table1353233[[#This Row],[UB_init]]=Table1353233[[#This Row],[LB_init]],0,1)</f>
        <v>0</v>
      </c>
      <c r="M281" s="26"/>
      <c r="Q281">
        <f>IF(Table1353233[[#This Row],[If Optimal solution is not found]]=1,"",Table1353233[[#This Row],[UB_init]])</f>
        <v>1036</v>
      </c>
      <c r="R281">
        <f>IF(Table1353233[[#This Row],[If Optimal solution is not found]],"",Table1353233[[#This Row],[LB_init]])</f>
        <v>1036</v>
      </c>
      <c r="S281">
        <f>IF(Table1353233[[#This Row],[If Optimal solution is not found]],"",0)</f>
        <v>0</v>
      </c>
      <c r="T281">
        <f>IF(Table1353233[[#This Row],[If Optimal solution is not found]],"",Table1353233[[#This Row],[Total time (BPP+Pm+SPm)]])</f>
        <v>0.5355284716999904</v>
      </c>
    </row>
    <row r="282" spans="1:20" x14ac:dyDescent="0.35">
      <c r="A282" s="71">
        <v>281</v>
      </c>
      <c r="B282" s="24" t="s">
        <v>316</v>
      </c>
      <c r="C282" s="1">
        <v>100</v>
      </c>
      <c r="D282" s="1">
        <v>2</v>
      </c>
      <c r="E282" s="1">
        <v>10</v>
      </c>
      <c r="F282" s="14">
        <v>2</v>
      </c>
      <c r="G282" s="4">
        <v>1318</v>
      </c>
      <c r="H282" s="1">
        <v>1318</v>
      </c>
      <c r="I282" s="1">
        <v>1799.1054922118699</v>
      </c>
      <c r="J282" s="1">
        <f>1800-Table1353233[[#This Row],[Remaining time]]</f>
        <v>0.89450778813011311</v>
      </c>
      <c r="K282" s="1">
        <f>(Table1353233[[#This Row],[UB_init]]-Table1353233[[#This Row],[LB_init]])/Table1353233[[#This Row],[UB_init]]</f>
        <v>0</v>
      </c>
      <c r="L282" s="75">
        <f>IF(Table1353233[[#This Row],[UB_init]]=Table1353233[[#This Row],[LB_init]],0,1)</f>
        <v>0</v>
      </c>
      <c r="M282" s="26"/>
      <c r="Q282">
        <f>IF(Table1353233[[#This Row],[If Optimal solution is not found]]=1,"",Table1353233[[#This Row],[UB_init]])</f>
        <v>1318</v>
      </c>
      <c r="R282">
        <f>IF(Table1353233[[#This Row],[If Optimal solution is not found]],"",Table1353233[[#This Row],[LB_init]])</f>
        <v>1318</v>
      </c>
      <c r="S282">
        <f>IF(Table1353233[[#This Row],[If Optimal solution is not found]],"",0)</f>
        <v>0</v>
      </c>
      <c r="T282">
        <f>IF(Table1353233[[#This Row],[If Optimal solution is not found]],"",Table1353233[[#This Row],[Total time (BPP+Pm+SPm)]])</f>
        <v>0.89450778813011311</v>
      </c>
    </row>
    <row r="283" spans="1:20" x14ac:dyDescent="0.35">
      <c r="A283" s="71">
        <v>282</v>
      </c>
      <c r="B283" s="24" t="s">
        <v>317</v>
      </c>
      <c r="C283" s="1">
        <v>100</v>
      </c>
      <c r="D283" s="1">
        <v>2</v>
      </c>
      <c r="E283" s="1">
        <v>10</v>
      </c>
      <c r="F283" s="14">
        <v>2</v>
      </c>
      <c r="G283" s="4">
        <v>1346</v>
      </c>
      <c r="H283" s="1">
        <v>1346</v>
      </c>
      <c r="I283" s="1">
        <v>1799.23086715675</v>
      </c>
      <c r="J283" s="1">
        <f>1800-Table1353233[[#This Row],[Remaining time]]</f>
        <v>0.76913284324996312</v>
      </c>
      <c r="K283" s="1">
        <f>(Table1353233[[#This Row],[UB_init]]-Table1353233[[#This Row],[LB_init]])/Table1353233[[#This Row],[UB_init]]</f>
        <v>0</v>
      </c>
      <c r="L283" s="75">
        <f>IF(Table1353233[[#This Row],[UB_init]]=Table1353233[[#This Row],[LB_init]],0,1)</f>
        <v>0</v>
      </c>
      <c r="M283" s="26"/>
      <c r="Q283">
        <f>IF(Table1353233[[#This Row],[If Optimal solution is not found]]=1,"",Table1353233[[#This Row],[UB_init]])</f>
        <v>1346</v>
      </c>
      <c r="R283">
        <f>IF(Table1353233[[#This Row],[If Optimal solution is not found]],"",Table1353233[[#This Row],[LB_init]])</f>
        <v>1346</v>
      </c>
      <c r="S283">
        <f>IF(Table1353233[[#This Row],[If Optimal solution is not found]],"",0)</f>
        <v>0</v>
      </c>
      <c r="T283">
        <f>IF(Table1353233[[#This Row],[If Optimal solution is not found]],"",Table1353233[[#This Row],[Total time (BPP+Pm+SPm)]])</f>
        <v>0.76913284324996312</v>
      </c>
    </row>
    <row r="284" spans="1:20" x14ac:dyDescent="0.35">
      <c r="A284" s="71">
        <v>283</v>
      </c>
      <c r="B284" s="24" t="s">
        <v>318</v>
      </c>
      <c r="C284" s="1">
        <v>100</v>
      </c>
      <c r="D284" s="1">
        <v>2</v>
      </c>
      <c r="E284" s="1">
        <v>10</v>
      </c>
      <c r="F284" s="14">
        <v>2</v>
      </c>
      <c r="G284" s="4">
        <v>1322</v>
      </c>
      <c r="H284" s="1">
        <v>1322</v>
      </c>
      <c r="I284" s="1">
        <v>1798.5804956648401</v>
      </c>
      <c r="J284" s="1">
        <f>1800-Table1353233[[#This Row],[Remaining time]]</f>
        <v>1.4195043351598997</v>
      </c>
      <c r="K284" s="1">
        <f>(Table1353233[[#This Row],[UB_init]]-Table1353233[[#This Row],[LB_init]])/Table1353233[[#This Row],[UB_init]]</f>
        <v>0</v>
      </c>
      <c r="L284" s="75">
        <f>IF(Table1353233[[#This Row],[UB_init]]=Table1353233[[#This Row],[LB_init]],0,1)</f>
        <v>0</v>
      </c>
      <c r="M284" s="26"/>
      <c r="Q284">
        <f>IF(Table1353233[[#This Row],[If Optimal solution is not found]]=1,"",Table1353233[[#This Row],[UB_init]])</f>
        <v>1322</v>
      </c>
      <c r="R284">
        <f>IF(Table1353233[[#This Row],[If Optimal solution is not found]],"",Table1353233[[#This Row],[LB_init]])</f>
        <v>1322</v>
      </c>
      <c r="S284">
        <f>IF(Table1353233[[#This Row],[If Optimal solution is not found]],"",0)</f>
        <v>0</v>
      </c>
      <c r="T284">
        <f>IF(Table1353233[[#This Row],[If Optimal solution is not found]],"",Table1353233[[#This Row],[Total time (BPP+Pm+SPm)]])</f>
        <v>1.4195043351598997</v>
      </c>
    </row>
    <row r="285" spans="1:20" x14ac:dyDescent="0.35">
      <c r="A285" s="71">
        <v>284</v>
      </c>
      <c r="B285" s="24" t="s">
        <v>319</v>
      </c>
      <c r="C285" s="1">
        <v>100</v>
      </c>
      <c r="D285" s="1">
        <v>2</v>
      </c>
      <c r="E285" s="1">
        <v>10</v>
      </c>
      <c r="F285" s="14">
        <v>2</v>
      </c>
      <c r="G285" s="4">
        <v>1296</v>
      </c>
      <c r="H285" s="1">
        <v>1296</v>
      </c>
      <c r="I285" s="1">
        <v>1799.1413788515999</v>
      </c>
      <c r="J285" s="1">
        <f>1800-Table1353233[[#This Row],[Remaining time]]</f>
        <v>0.85862114840006143</v>
      </c>
      <c r="K285" s="1">
        <f>(Table1353233[[#This Row],[UB_init]]-Table1353233[[#This Row],[LB_init]])/Table1353233[[#This Row],[UB_init]]</f>
        <v>0</v>
      </c>
      <c r="L285" s="75">
        <f>IF(Table1353233[[#This Row],[UB_init]]=Table1353233[[#This Row],[LB_init]],0,1)</f>
        <v>0</v>
      </c>
      <c r="M285" s="26"/>
      <c r="Q285">
        <f>IF(Table1353233[[#This Row],[If Optimal solution is not found]]=1,"",Table1353233[[#This Row],[UB_init]])</f>
        <v>1296</v>
      </c>
      <c r="R285">
        <f>IF(Table1353233[[#This Row],[If Optimal solution is not found]],"",Table1353233[[#This Row],[LB_init]])</f>
        <v>1296</v>
      </c>
      <c r="S285">
        <f>IF(Table1353233[[#This Row],[If Optimal solution is not found]],"",0)</f>
        <v>0</v>
      </c>
      <c r="T285">
        <f>IF(Table1353233[[#This Row],[If Optimal solution is not found]],"",Table1353233[[#This Row],[Total time (BPP+Pm+SPm)]])</f>
        <v>0.85862114840006143</v>
      </c>
    </row>
    <row r="286" spans="1:20" x14ac:dyDescent="0.35">
      <c r="A286" s="71">
        <v>285</v>
      </c>
      <c r="B286" s="24" t="s">
        <v>320</v>
      </c>
      <c r="C286" s="1">
        <v>100</v>
      </c>
      <c r="D286" s="1">
        <v>2</v>
      </c>
      <c r="E286" s="1">
        <v>10</v>
      </c>
      <c r="F286" s="14">
        <v>2</v>
      </c>
      <c r="G286" s="4">
        <v>1346</v>
      </c>
      <c r="H286" s="1">
        <v>1346</v>
      </c>
      <c r="I286" s="1">
        <v>1799.68517811782</v>
      </c>
      <c r="J286" s="1">
        <f>1800-Table1353233[[#This Row],[Remaining time]]</f>
        <v>0.31482188218001284</v>
      </c>
      <c r="K286" s="1">
        <f>(Table1353233[[#This Row],[UB_init]]-Table1353233[[#This Row],[LB_init]])/Table1353233[[#This Row],[UB_init]]</f>
        <v>0</v>
      </c>
      <c r="L286" s="75">
        <f>IF(Table1353233[[#This Row],[UB_init]]=Table1353233[[#This Row],[LB_init]],0,1)</f>
        <v>0</v>
      </c>
      <c r="M286" s="26"/>
      <c r="Q286">
        <f>IF(Table1353233[[#This Row],[If Optimal solution is not found]]=1,"",Table1353233[[#This Row],[UB_init]])</f>
        <v>1346</v>
      </c>
      <c r="R286">
        <f>IF(Table1353233[[#This Row],[If Optimal solution is not found]],"",Table1353233[[#This Row],[LB_init]])</f>
        <v>1346</v>
      </c>
      <c r="S286">
        <f>IF(Table1353233[[#This Row],[If Optimal solution is not found]],"",0)</f>
        <v>0</v>
      </c>
      <c r="T286">
        <f>IF(Table1353233[[#This Row],[If Optimal solution is not found]],"",Table1353233[[#This Row],[Total time (BPP+Pm+SPm)]])</f>
        <v>0.31482188218001284</v>
      </c>
    </row>
    <row r="287" spans="1:20" x14ac:dyDescent="0.35">
      <c r="A287" s="71">
        <v>286</v>
      </c>
      <c r="B287" s="24" t="s">
        <v>321</v>
      </c>
      <c r="C287" s="1">
        <v>100</v>
      </c>
      <c r="D287" s="1">
        <v>2</v>
      </c>
      <c r="E287" s="1">
        <v>10</v>
      </c>
      <c r="F287" s="14">
        <v>2</v>
      </c>
      <c r="G287" s="4">
        <v>1310</v>
      </c>
      <c r="H287" s="1">
        <v>1310</v>
      </c>
      <c r="I287" s="1">
        <v>1799.42456417158</v>
      </c>
      <c r="J287" s="1">
        <f>1800-Table1353233[[#This Row],[Remaining time]]</f>
        <v>0.57543582842004071</v>
      </c>
      <c r="K287" s="1">
        <f>(Table1353233[[#This Row],[UB_init]]-Table1353233[[#This Row],[LB_init]])/Table1353233[[#This Row],[UB_init]]</f>
        <v>0</v>
      </c>
      <c r="L287" s="75">
        <f>IF(Table1353233[[#This Row],[UB_init]]=Table1353233[[#This Row],[LB_init]],0,1)</f>
        <v>0</v>
      </c>
      <c r="M287" s="26"/>
      <c r="Q287">
        <f>IF(Table1353233[[#This Row],[If Optimal solution is not found]]=1,"",Table1353233[[#This Row],[UB_init]])</f>
        <v>1310</v>
      </c>
      <c r="R287">
        <f>IF(Table1353233[[#This Row],[If Optimal solution is not found]],"",Table1353233[[#This Row],[LB_init]])</f>
        <v>1310</v>
      </c>
      <c r="S287">
        <f>IF(Table1353233[[#This Row],[If Optimal solution is not found]],"",0)</f>
        <v>0</v>
      </c>
      <c r="T287">
        <f>IF(Table1353233[[#This Row],[If Optimal solution is not found]],"",Table1353233[[#This Row],[Total time (BPP+Pm+SPm)]])</f>
        <v>0.57543582842004071</v>
      </c>
    </row>
    <row r="288" spans="1:20" x14ac:dyDescent="0.35">
      <c r="A288" s="71">
        <v>287</v>
      </c>
      <c r="B288" s="24" t="s">
        <v>322</v>
      </c>
      <c r="C288" s="1">
        <v>100</v>
      </c>
      <c r="D288" s="1">
        <v>2</v>
      </c>
      <c r="E288" s="1">
        <v>10</v>
      </c>
      <c r="F288" s="14">
        <v>2</v>
      </c>
      <c r="G288" s="4">
        <v>1419</v>
      </c>
      <c r="H288" s="1">
        <v>1419</v>
      </c>
      <c r="I288" s="1">
        <v>1799.6822042241599</v>
      </c>
      <c r="J288" s="1">
        <f>1800-Table1353233[[#This Row],[Remaining time]]</f>
        <v>0.31779577584006802</v>
      </c>
      <c r="K288" s="1">
        <f>(Table1353233[[#This Row],[UB_init]]-Table1353233[[#This Row],[LB_init]])/Table1353233[[#This Row],[UB_init]]</f>
        <v>0</v>
      </c>
      <c r="L288" s="75">
        <f>IF(Table1353233[[#This Row],[UB_init]]=Table1353233[[#This Row],[LB_init]],0,1)</f>
        <v>0</v>
      </c>
      <c r="M288" s="26"/>
      <c r="Q288">
        <f>IF(Table1353233[[#This Row],[If Optimal solution is not found]]=1,"",Table1353233[[#This Row],[UB_init]])</f>
        <v>1419</v>
      </c>
      <c r="R288">
        <f>IF(Table1353233[[#This Row],[If Optimal solution is not found]],"",Table1353233[[#This Row],[LB_init]])</f>
        <v>1419</v>
      </c>
      <c r="S288">
        <f>IF(Table1353233[[#This Row],[If Optimal solution is not found]],"",0)</f>
        <v>0</v>
      </c>
      <c r="T288">
        <f>IF(Table1353233[[#This Row],[If Optimal solution is not found]],"",Table1353233[[#This Row],[Total time (BPP+Pm+SPm)]])</f>
        <v>0.31779577584006802</v>
      </c>
    </row>
    <row r="289" spans="1:20" x14ac:dyDescent="0.35">
      <c r="A289" s="71">
        <v>288</v>
      </c>
      <c r="B289" s="24" t="s">
        <v>323</v>
      </c>
      <c r="C289" s="1">
        <v>100</v>
      </c>
      <c r="D289" s="1">
        <v>2</v>
      </c>
      <c r="E289" s="1">
        <v>10</v>
      </c>
      <c r="F289" s="14">
        <v>2</v>
      </c>
      <c r="G289" s="4">
        <v>1284</v>
      </c>
      <c r="H289" s="1">
        <v>1284</v>
      </c>
      <c r="I289" s="1">
        <v>1798.11122672632</v>
      </c>
      <c r="J289" s="1">
        <f>1800-Table1353233[[#This Row],[Remaining time]]</f>
        <v>1.8887732736800444</v>
      </c>
      <c r="K289" s="1">
        <f>(Table1353233[[#This Row],[UB_init]]-Table1353233[[#This Row],[LB_init]])/Table1353233[[#This Row],[UB_init]]</f>
        <v>0</v>
      </c>
      <c r="L289" s="75">
        <f>IF(Table1353233[[#This Row],[UB_init]]=Table1353233[[#This Row],[LB_init]],0,1)</f>
        <v>0</v>
      </c>
      <c r="M289" s="26"/>
      <c r="Q289">
        <f>IF(Table1353233[[#This Row],[If Optimal solution is not found]]=1,"",Table1353233[[#This Row],[UB_init]])</f>
        <v>1284</v>
      </c>
      <c r="R289">
        <f>IF(Table1353233[[#This Row],[If Optimal solution is not found]],"",Table1353233[[#This Row],[LB_init]])</f>
        <v>1284</v>
      </c>
      <c r="S289">
        <f>IF(Table1353233[[#This Row],[If Optimal solution is not found]],"",0)</f>
        <v>0</v>
      </c>
      <c r="T289">
        <f>IF(Table1353233[[#This Row],[If Optimal solution is not found]],"",Table1353233[[#This Row],[Total time (BPP+Pm+SPm)]])</f>
        <v>1.8887732736800444</v>
      </c>
    </row>
    <row r="290" spans="1:20" x14ac:dyDescent="0.35">
      <c r="A290" s="71">
        <v>289</v>
      </c>
      <c r="B290" s="24" t="s">
        <v>324</v>
      </c>
      <c r="C290" s="1">
        <v>100</v>
      </c>
      <c r="D290" s="1">
        <v>2</v>
      </c>
      <c r="E290" s="1">
        <v>10</v>
      </c>
      <c r="F290" s="14">
        <v>2</v>
      </c>
      <c r="G290" s="4">
        <v>1372</v>
      </c>
      <c r="H290" s="1">
        <v>1372</v>
      </c>
      <c r="I290" s="1">
        <v>1798.51751058176</v>
      </c>
      <c r="J290" s="1">
        <f>1800-Table1353233[[#This Row],[Remaining time]]</f>
        <v>1.482489418239993</v>
      </c>
      <c r="K290" s="1">
        <f>(Table1353233[[#This Row],[UB_init]]-Table1353233[[#This Row],[LB_init]])/Table1353233[[#This Row],[UB_init]]</f>
        <v>0</v>
      </c>
      <c r="L290" s="75">
        <f>IF(Table1353233[[#This Row],[UB_init]]=Table1353233[[#This Row],[LB_init]],0,1)</f>
        <v>0</v>
      </c>
      <c r="M290" s="26"/>
      <c r="Q290">
        <f>IF(Table1353233[[#This Row],[If Optimal solution is not found]]=1,"",Table1353233[[#This Row],[UB_init]])</f>
        <v>1372</v>
      </c>
      <c r="R290">
        <f>IF(Table1353233[[#This Row],[If Optimal solution is not found]],"",Table1353233[[#This Row],[LB_init]])</f>
        <v>1372</v>
      </c>
      <c r="S290">
        <f>IF(Table1353233[[#This Row],[If Optimal solution is not found]],"",0)</f>
        <v>0</v>
      </c>
      <c r="T290">
        <f>IF(Table1353233[[#This Row],[If Optimal solution is not found]],"",Table1353233[[#This Row],[Total time (BPP+Pm+SPm)]])</f>
        <v>1.482489418239993</v>
      </c>
    </row>
    <row r="291" spans="1:20" x14ac:dyDescent="0.35">
      <c r="A291" s="71">
        <v>290</v>
      </c>
      <c r="B291" s="24" t="s">
        <v>325</v>
      </c>
      <c r="C291" s="1">
        <v>100</v>
      </c>
      <c r="D291" s="1">
        <v>2</v>
      </c>
      <c r="E291" s="1">
        <v>10</v>
      </c>
      <c r="F291" s="14">
        <v>2</v>
      </c>
      <c r="G291" s="4">
        <v>1396</v>
      </c>
      <c r="H291" s="1">
        <v>1396</v>
      </c>
      <c r="I291" s="1">
        <v>1799.3107388261701</v>
      </c>
      <c r="J291" s="1">
        <f>1800-Table1353233[[#This Row],[Remaining time]]</f>
        <v>0.68926117382989105</v>
      </c>
      <c r="K291" s="1">
        <f>(Table1353233[[#This Row],[UB_init]]-Table1353233[[#This Row],[LB_init]])/Table1353233[[#This Row],[UB_init]]</f>
        <v>0</v>
      </c>
      <c r="L291" s="75">
        <f>IF(Table1353233[[#This Row],[UB_init]]=Table1353233[[#This Row],[LB_init]],0,1)</f>
        <v>0</v>
      </c>
      <c r="M291" s="26"/>
      <c r="Q291">
        <f>IF(Table1353233[[#This Row],[If Optimal solution is not found]]=1,"",Table1353233[[#This Row],[UB_init]])</f>
        <v>1396</v>
      </c>
      <c r="R291">
        <f>IF(Table1353233[[#This Row],[If Optimal solution is not found]],"",Table1353233[[#This Row],[LB_init]])</f>
        <v>1396</v>
      </c>
      <c r="S291">
        <f>IF(Table1353233[[#This Row],[If Optimal solution is not found]],"",0)</f>
        <v>0</v>
      </c>
      <c r="T291">
        <f>IF(Table1353233[[#This Row],[If Optimal solution is not found]],"",Table1353233[[#This Row],[Total time (BPP+Pm+SPm)]])</f>
        <v>0.68926117382989105</v>
      </c>
    </row>
    <row r="292" spans="1:20" x14ac:dyDescent="0.35">
      <c r="A292" s="71">
        <v>291</v>
      </c>
      <c r="B292" s="24" t="s">
        <v>326</v>
      </c>
      <c r="C292" s="1">
        <v>100</v>
      </c>
      <c r="D292" s="1">
        <v>2</v>
      </c>
      <c r="E292" s="1">
        <v>10</v>
      </c>
      <c r="F292" s="14">
        <v>4</v>
      </c>
      <c r="G292" s="4">
        <v>1978</v>
      </c>
      <c r="H292" s="1">
        <v>1978</v>
      </c>
      <c r="I292" s="1">
        <v>1790.90385914221</v>
      </c>
      <c r="J292" s="1">
        <f>1800-Table1353233[[#This Row],[Remaining time]]</f>
        <v>9.0961408577900329</v>
      </c>
      <c r="K292" s="1">
        <f>(Table1353233[[#This Row],[UB_init]]-Table1353233[[#This Row],[LB_init]])/Table1353233[[#This Row],[UB_init]]</f>
        <v>0</v>
      </c>
      <c r="L292" s="75">
        <f>IF(Table1353233[[#This Row],[UB_init]]=Table1353233[[#This Row],[LB_init]],0,1)</f>
        <v>0</v>
      </c>
      <c r="M292" s="26"/>
      <c r="Q292">
        <f>IF(Table1353233[[#This Row],[If Optimal solution is not found]]=1,"",Table1353233[[#This Row],[UB_init]])</f>
        <v>1978</v>
      </c>
      <c r="R292">
        <f>IF(Table1353233[[#This Row],[If Optimal solution is not found]],"",Table1353233[[#This Row],[LB_init]])</f>
        <v>1978</v>
      </c>
      <c r="S292">
        <f>IF(Table1353233[[#This Row],[If Optimal solution is not found]],"",0)</f>
        <v>0</v>
      </c>
      <c r="T292">
        <f>IF(Table1353233[[#This Row],[If Optimal solution is not found]],"",Table1353233[[#This Row],[Total time (BPP+Pm+SPm)]])</f>
        <v>9.0961408577900329</v>
      </c>
    </row>
    <row r="293" spans="1:20" x14ac:dyDescent="0.35">
      <c r="A293" s="71">
        <v>292</v>
      </c>
      <c r="B293" s="24" t="s">
        <v>327</v>
      </c>
      <c r="C293" s="1">
        <v>100</v>
      </c>
      <c r="D293" s="1">
        <v>2</v>
      </c>
      <c r="E293" s="1">
        <v>10</v>
      </c>
      <c r="F293" s="14">
        <v>4</v>
      </c>
      <c r="G293" s="4">
        <v>2036</v>
      </c>
      <c r="H293" s="1">
        <v>2036</v>
      </c>
      <c r="I293" s="1">
        <v>1795.3590954802901</v>
      </c>
      <c r="J293" s="1">
        <f>1800-Table1353233[[#This Row],[Remaining time]]</f>
        <v>4.6409045197099204</v>
      </c>
      <c r="K293" s="1">
        <f>(Table1353233[[#This Row],[UB_init]]-Table1353233[[#This Row],[LB_init]])/Table1353233[[#This Row],[UB_init]]</f>
        <v>0</v>
      </c>
      <c r="L293" s="75">
        <f>IF(Table1353233[[#This Row],[UB_init]]=Table1353233[[#This Row],[LB_init]],0,1)</f>
        <v>0</v>
      </c>
      <c r="M293" s="26"/>
      <c r="Q293">
        <f>IF(Table1353233[[#This Row],[If Optimal solution is not found]]=1,"",Table1353233[[#This Row],[UB_init]])</f>
        <v>2036</v>
      </c>
      <c r="R293">
        <f>IF(Table1353233[[#This Row],[If Optimal solution is not found]],"",Table1353233[[#This Row],[LB_init]])</f>
        <v>2036</v>
      </c>
      <c r="S293">
        <f>IF(Table1353233[[#This Row],[If Optimal solution is not found]],"",0)</f>
        <v>0</v>
      </c>
      <c r="T293">
        <f>IF(Table1353233[[#This Row],[If Optimal solution is not found]],"",Table1353233[[#This Row],[Total time (BPP+Pm+SPm)]])</f>
        <v>4.6409045197099204</v>
      </c>
    </row>
    <row r="294" spans="1:20" x14ac:dyDescent="0.35">
      <c r="A294" s="71">
        <v>293</v>
      </c>
      <c r="B294" s="24" t="s">
        <v>328</v>
      </c>
      <c r="C294" s="1">
        <v>100</v>
      </c>
      <c r="D294" s="1">
        <v>2</v>
      </c>
      <c r="E294" s="1">
        <v>10</v>
      </c>
      <c r="F294" s="14">
        <v>4</v>
      </c>
      <c r="G294" s="4">
        <v>1892</v>
      </c>
      <c r="H294" s="1">
        <v>1892</v>
      </c>
      <c r="I294" s="1">
        <v>1795.01640637591</v>
      </c>
      <c r="J294" s="1">
        <f>1800-Table1353233[[#This Row],[Remaining time]]</f>
        <v>4.9835936240899628</v>
      </c>
      <c r="K294" s="1">
        <f>(Table1353233[[#This Row],[UB_init]]-Table1353233[[#This Row],[LB_init]])/Table1353233[[#This Row],[UB_init]]</f>
        <v>0</v>
      </c>
      <c r="L294" s="75">
        <f>IF(Table1353233[[#This Row],[UB_init]]=Table1353233[[#This Row],[LB_init]],0,1)</f>
        <v>0</v>
      </c>
      <c r="M294" s="26"/>
      <c r="Q294">
        <f>IF(Table1353233[[#This Row],[If Optimal solution is not found]]=1,"",Table1353233[[#This Row],[UB_init]])</f>
        <v>1892</v>
      </c>
      <c r="R294">
        <f>IF(Table1353233[[#This Row],[If Optimal solution is not found]],"",Table1353233[[#This Row],[LB_init]])</f>
        <v>1892</v>
      </c>
      <c r="S294">
        <f>IF(Table1353233[[#This Row],[If Optimal solution is not found]],"",0)</f>
        <v>0</v>
      </c>
      <c r="T294">
        <f>IF(Table1353233[[#This Row],[If Optimal solution is not found]],"",Table1353233[[#This Row],[Total time (BPP+Pm+SPm)]])</f>
        <v>4.9835936240899628</v>
      </c>
    </row>
    <row r="295" spans="1:20" x14ac:dyDescent="0.35">
      <c r="A295" s="71">
        <v>294</v>
      </c>
      <c r="B295" s="24" t="s">
        <v>329</v>
      </c>
      <c r="C295" s="1">
        <v>100</v>
      </c>
      <c r="D295" s="1">
        <v>2</v>
      </c>
      <c r="E295" s="1">
        <v>10</v>
      </c>
      <c r="F295" s="14">
        <v>4</v>
      </c>
      <c r="G295" s="4">
        <v>1836</v>
      </c>
      <c r="H295" s="1">
        <v>1836</v>
      </c>
      <c r="I295" s="1">
        <v>1793.68029296025</v>
      </c>
      <c r="J295" s="1">
        <f>1800-Table1353233[[#This Row],[Remaining time]]</f>
        <v>6.3197070397500283</v>
      </c>
      <c r="K295" s="1">
        <f>(Table1353233[[#This Row],[UB_init]]-Table1353233[[#This Row],[LB_init]])/Table1353233[[#This Row],[UB_init]]</f>
        <v>0</v>
      </c>
      <c r="L295" s="75">
        <f>IF(Table1353233[[#This Row],[UB_init]]=Table1353233[[#This Row],[LB_init]],0,1)</f>
        <v>0</v>
      </c>
      <c r="M295" s="26"/>
      <c r="Q295">
        <f>IF(Table1353233[[#This Row],[If Optimal solution is not found]]=1,"",Table1353233[[#This Row],[UB_init]])</f>
        <v>1836</v>
      </c>
      <c r="R295">
        <f>IF(Table1353233[[#This Row],[If Optimal solution is not found]],"",Table1353233[[#This Row],[LB_init]])</f>
        <v>1836</v>
      </c>
      <c r="S295">
        <f>IF(Table1353233[[#This Row],[If Optimal solution is not found]],"",0)</f>
        <v>0</v>
      </c>
      <c r="T295">
        <f>IF(Table1353233[[#This Row],[If Optimal solution is not found]],"",Table1353233[[#This Row],[Total time (BPP+Pm+SPm)]])</f>
        <v>6.3197070397500283</v>
      </c>
    </row>
    <row r="296" spans="1:20" x14ac:dyDescent="0.35">
      <c r="A296" s="71">
        <v>295</v>
      </c>
      <c r="B296" s="24" t="s">
        <v>330</v>
      </c>
      <c r="C296" s="1">
        <v>100</v>
      </c>
      <c r="D296" s="1">
        <v>2</v>
      </c>
      <c r="E296" s="1">
        <v>10</v>
      </c>
      <c r="F296" s="14">
        <v>4</v>
      </c>
      <c r="G296" s="4">
        <v>1826</v>
      </c>
      <c r="H296" s="1">
        <v>1796</v>
      </c>
      <c r="I296" s="1">
        <v>1192.3970153089599</v>
      </c>
      <c r="J296" s="1">
        <f>1800-Table1353233[[#This Row],[Remaining time]]</f>
        <v>607.60298469104009</v>
      </c>
      <c r="K296" s="1">
        <f>(Table1353233[[#This Row],[UB_init]]-Table1353233[[#This Row],[LB_init]])/Table1353233[[#This Row],[UB_init]]</f>
        <v>1.642935377875137E-2</v>
      </c>
      <c r="L296" s="75">
        <f>IF(Table1353233[[#This Row],[UB_init]]=Table1353233[[#This Row],[LB_init]],0,1)</f>
        <v>1</v>
      </c>
      <c r="M296" s="26"/>
      <c r="Q296" t="str">
        <f>IF(Table1353233[[#This Row],[If Optimal solution is not found]]=1,"",Table1353233[[#This Row],[UB_init]])</f>
        <v/>
      </c>
      <c r="R296" t="str">
        <f>IF(Table1353233[[#This Row],[If Optimal solution is not found]],"",Table1353233[[#This Row],[LB_init]])</f>
        <v/>
      </c>
      <c r="S296" t="str">
        <f>IF(Table1353233[[#This Row],[If Optimal solution is not found]],"",0)</f>
        <v/>
      </c>
      <c r="T296" t="str">
        <f>IF(Table1353233[[#This Row],[If Optimal solution is not found]],"",Table1353233[[#This Row],[Total time (BPP+Pm+SPm)]])</f>
        <v/>
      </c>
    </row>
    <row r="297" spans="1:20" x14ac:dyDescent="0.35">
      <c r="A297" s="71">
        <v>296</v>
      </c>
      <c r="B297" s="24" t="s">
        <v>331</v>
      </c>
      <c r="C297" s="1">
        <v>100</v>
      </c>
      <c r="D297" s="1">
        <v>2</v>
      </c>
      <c r="E297" s="1">
        <v>10</v>
      </c>
      <c r="F297" s="14">
        <v>4</v>
      </c>
      <c r="G297" s="4">
        <v>2150</v>
      </c>
      <c r="H297" s="1">
        <v>2150</v>
      </c>
      <c r="I297" s="1">
        <v>1795.7389603890399</v>
      </c>
      <c r="J297" s="1">
        <f>1800-Table1353233[[#This Row],[Remaining time]]</f>
        <v>4.261039610960097</v>
      </c>
      <c r="K297" s="1">
        <f>(Table1353233[[#This Row],[UB_init]]-Table1353233[[#This Row],[LB_init]])/Table1353233[[#This Row],[UB_init]]</f>
        <v>0</v>
      </c>
      <c r="L297" s="75">
        <f>IF(Table1353233[[#This Row],[UB_init]]=Table1353233[[#This Row],[LB_init]],0,1)</f>
        <v>0</v>
      </c>
      <c r="M297" s="26"/>
      <c r="Q297">
        <f>IF(Table1353233[[#This Row],[If Optimal solution is not found]]=1,"",Table1353233[[#This Row],[UB_init]])</f>
        <v>2150</v>
      </c>
      <c r="R297">
        <f>IF(Table1353233[[#This Row],[If Optimal solution is not found]],"",Table1353233[[#This Row],[LB_init]])</f>
        <v>2150</v>
      </c>
      <c r="S297">
        <f>IF(Table1353233[[#This Row],[If Optimal solution is not found]],"",0)</f>
        <v>0</v>
      </c>
      <c r="T297">
        <f>IF(Table1353233[[#This Row],[If Optimal solution is not found]],"",Table1353233[[#This Row],[Total time (BPP+Pm+SPm)]])</f>
        <v>4.261039610960097</v>
      </c>
    </row>
    <row r="298" spans="1:20" x14ac:dyDescent="0.35">
      <c r="A298" s="71">
        <v>297</v>
      </c>
      <c r="B298" s="24" t="s">
        <v>332</v>
      </c>
      <c r="C298" s="1">
        <v>100</v>
      </c>
      <c r="D298" s="1">
        <v>2</v>
      </c>
      <c r="E298" s="1">
        <v>10</v>
      </c>
      <c r="F298" s="14">
        <v>4</v>
      </c>
      <c r="G298" s="4">
        <v>1989</v>
      </c>
      <c r="H298" s="1">
        <v>1989</v>
      </c>
      <c r="I298" s="1">
        <v>1793.49438777193</v>
      </c>
      <c r="J298" s="1">
        <f>1800-Table1353233[[#This Row],[Remaining time]]</f>
        <v>6.5056122280700492</v>
      </c>
      <c r="K298" s="1">
        <f>(Table1353233[[#This Row],[UB_init]]-Table1353233[[#This Row],[LB_init]])/Table1353233[[#This Row],[UB_init]]</f>
        <v>0</v>
      </c>
      <c r="L298" s="75">
        <f>IF(Table1353233[[#This Row],[UB_init]]=Table1353233[[#This Row],[LB_init]],0,1)</f>
        <v>0</v>
      </c>
      <c r="M298" s="26"/>
      <c r="Q298">
        <f>IF(Table1353233[[#This Row],[If Optimal solution is not found]]=1,"",Table1353233[[#This Row],[UB_init]])</f>
        <v>1989</v>
      </c>
      <c r="R298">
        <f>IF(Table1353233[[#This Row],[If Optimal solution is not found]],"",Table1353233[[#This Row],[LB_init]])</f>
        <v>1989</v>
      </c>
      <c r="S298">
        <f>IF(Table1353233[[#This Row],[If Optimal solution is not found]],"",0)</f>
        <v>0</v>
      </c>
      <c r="T298">
        <f>IF(Table1353233[[#This Row],[If Optimal solution is not found]],"",Table1353233[[#This Row],[Total time (BPP+Pm+SPm)]])</f>
        <v>6.5056122280700492</v>
      </c>
    </row>
    <row r="299" spans="1:20" x14ac:dyDescent="0.35">
      <c r="A299" s="71">
        <v>298</v>
      </c>
      <c r="B299" s="24" t="s">
        <v>333</v>
      </c>
      <c r="C299" s="1">
        <v>100</v>
      </c>
      <c r="D299" s="1">
        <v>2</v>
      </c>
      <c r="E299" s="1">
        <v>10</v>
      </c>
      <c r="F299" s="14">
        <v>4</v>
      </c>
      <c r="G299" s="4">
        <v>1836</v>
      </c>
      <c r="H299" s="1">
        <v>1836</v>
      </c>
      <c r="I299" s="1">
        <v>1793.34659612737</v>
      </c>
      <c r="J299" s="1">
        <f>1800-Table1353233[[#This Row],[Remaining time]]</f>
        <v>6.6534038726299514</v>
      </c>
      <c r="K299" s="1">
        <f>(Table1353233[[#This Row],[UB_init]]-Table1353233[[#This Row],[LB_init]])/Table1353233[[#This Row],[UB_init]]</f>
        <v>0</v>
      </c>
      <c r="L299" s="75">
        <f>IF(Table1353233[[#This Row],[UB_init]]=Table1353233[[#This Row],[LB_init]],0,1)</f>
        <v>0</v>
      </c>
      <c r="M299" s="26"/>
      <c r="Q299">
        <f>IF(Table1353233[[#This Row],[If Optimal solution is not found]]=1,"",Table1353233[[#This Row],[UB_init]])</f>
        <v>1836</v>
      </c>
      <c r="R299">
        <f>IF(Table1353233[[#This Row],[If Optimal solution is not found]],"",Table1353233[[#This Row],[LB_init]])</f>
        <v>1836</v>
      </c>
      <c r="S299">
        <f>IF(Table1353233[[#This Row],[If Optimal solution is not found]],"",0)</f>
        <v>0</v>
      </c>
      <c r="T299">
        <f>IF(Table1353233[[#This Row],[If Optimal solution is not found]],"",Table1353233[[#This Row],[Total time (BPP+Pm+SPm)]])</f>
        <v>6.6534038726299514</v>
      </c>
    </row>
    <row r="300" spans="1:20" x14ac:dyDescent="0.35">
      <c r="A300" s="71">
        <v>299</v>
      </c>
      <c r="B300" s="24" t="s">
        <v>334</v>
      </c>
      <c r="C300" s="1">
        <v>100</v>
      </c>
      <c r="D300" s="1">
        <v>2</v>
      </c>
      <c r="E300" s="1">
        <v>10</v>
      </c>
      <c r="F300" s="14">
        <v>4</v>
      </c>
      <c r="G300" s="4">
        <v>2092</v>
      </c>
      <c r="H300" s="1">
        <v>2092</v>
      </c>
      <c r="I300" s="1">
        <v>1795.98733650334</v>
      </c>
      <c r="J300" s="1">
        <f>1800-Table1353233[[#This Row],[Remaining time]]</f>
        <v>4.012663496660025</v>
      </c>
      <c r="K300" s="1">
        <f>(Table1353233[[#This Row],[UB_init]]-Table1353233[[#This Row],[LB_init]])/Table1353233[[#This Row],[UB_init]]</f>
        <v>0</v>
      </c>
      <c r="L300" s="75">
        <f>IF(Table1353233[[#This Row],[UB_init]]=Table1353233[[#This Row],[LB_init]],0,1)</f>
        <v>0</v>
      </c>
      <c r="M300" s="26"/>
      <c r="Q300">
        <f>IF(Table1353233[[#This Row],[If Optimal solution is not found]]=1,"",Table1353233[[#This Row],[UB_init]])</f>
        <v>2092</v>
      </c>
      <c r="R300">
        <f>IF(Table1353233[[#This Row],[If Optimal solution is not found]],"",Table1353233[[#This Row],[LB_init]])</f>
        <v>2092</v>
      </c>
      <c r="S300">
        <f>IF(Table1353233[[#This Row],[If Optimal solution is not found]],"",0)</f>
        <v>0</v>
      </c>
      <c r="T300">
        <f>IF(Table1353233[[#This Row],[If Optimal solution is not found]],"",Table1353233[[#This Row],[Total time (BPP+Pm+SPm)]])</f>
        <v>4.012663496660025</v>
      </c>
    </row>
    <row r="301" spans="1:20" x14ac:dyDescent="0.35">
      <c r="A301" s="71">
        <v>300</v>
      </c>
      <c r="B301" s="24" t="s">
        <v>335</v>
      </c>
      <c r="C301" s="1">
        <v>100</v>
      </c>
      <c r="D301" s="1">
        <v>2</v>
      </c>
      <c r="E301" s="1">
        <v>10</v>
      </c>
      <c r="F301" s="14">
        <v>4</v>
      </c>
      <c r="G301" s="4">
        <v>1996</v>
      </c>
      <c r="H301" s="1">
        <v>1996</v>
      </c>
      <c r="I301" s="1">
        <v>1795.49260760843</v>
      </c>
      <c r="J301" s="1">
        <f>1800-Table1353233[[#This Row],[Remaining time]]</f>
        <v>4.5073923915699652</v>
      </c>
      <c r="K301" s="1">
        <f>(Table1353233[[#This Row],[UB_init]]-Table1353233[[#This Row],[LB_init]])/Table1353233[[#This Row],[UB_init]]</f>
        <v>0</v>
      </c>
      <c r="L301" s="75">
        <f>IF(Table1353233[[#This Row],[UB_init]]=Table1353233[[#This Row],[LB_init]],0,1)</f>
        <v>0</v>
      </c>
      <c r="M301" s="26"/>
      <c r="Q301">
        <f>IF(Table1353233[[#This Row],[If Optimal solution is not found]]=1,"",Table1353233[[#This Row],[UB_init]])</f>
        <v>1996</v>
      </c>
      <c r="R301">
        <f>IF(Table1353233[[#This Row],[If Optimal solution is not found]],"",Table1353233[[#This Row],[LB_init]])</f>
        <v>1996</v>
      </c>
      <c r="S301">
        <f>IF(Table1353233[[#This Row],[If Optimal solution is not found]],"",0)</f>
        <v>0</v>
      </c>
      <c r="T301">
        <f>IF(Table1353233[[#This Row],[If Optimal solution is not found]],"",Table1353233[[#This Row],[Total time (BPP+Pm+SPm)]])</f>
        <v>4.5073923915699652</v>
      </c>
    </row>
    <row r="302" spans="1:20" x14ac:dyDescent="0.35">
      <c r="A302" s="71">
        <v>301</v>
      </c>
      <c r="B302" s="24" t="s">
        <v>336</v>
      </c>
      <c r="C302" s="1">
        <v>100</v>
      </c>
      <c r="D302" s="1">
        <v>2</v>
      </c>
      <c r="E302" s="1">
        <v>20</v>
      </c>
      <c r="F302" s="14">
        <v>1</v>
      </c>
      <c r="G302" s="4">
        <v>1724</v>
      </c>
      <c r="H302" s="1">
        <v>1724</v>
      </c>
      <c r="I302" s="1">
        <v>1799.49522778391</v>
      </c>
      <c r="J302" s="1">
        <f>1800-Table1353233[[#This Row],[Remaining time]]</f>
        <v>0.50477221609003209</v>
      </c>
      <c r="K302" s="1">
        <f>(Table1353233[[#This Row],[UB_init]]-Table1353233[[#This Row],[LB_init]])/Table1353233[[#This Row],[UB_init]]</f>
        <v>0</v>
      </c>
      <c r="L302" s="75">
        <f>IF(Table1353233[[#This Row],[UB_init]]=Table1353233[[#This Row],[LB_init]],0,1)</f>
        <v>0</v>
      </c>
      <c r="M302" s="26"/>
      <c r="Q302">
        <f>IF(Table1353233[[#This Row],[If Optimal solution is not found]]=1,"",Table1353233[[#This Row],[UB_init]])</f>
        <v>1724</v>
      </c>
      <c r="R302">
        <f>IF(Table1353233[[#This Row],[If Optimal solution is not found]],"",Table1353233[[#This Row],[LB_init]])</f>
        <v>1724</v>
      </c>
      <c r="S302">
        <f>IF(Table1353233[[#This Row],[If Optimal solution is not found]],"",0)</f>
        <v>0</v>
      </c>
      <c r="T302">
        <f>IF(Table1353233[[#This Row],[If Optimal solution is not found]],"",Table1353233[[#This Row],[Total time (BPP+Pm+SPm)]])</f>
        <v>0.50477221609003209</v>
      </c>
    </row>
    <row r="303" spans="1:20" x14ac:dyDescent="0.35">
      <c r="A303" s="71">
        <v>302</v>
      </c>
      <c r="B303" s="24" t="s">
        <v>337</v>
      </c>
      <c r="C303" s="1">
        <v>100</v>
      </c>
      <c r="D303" s="1">
        <v>2</v>
      </c>
      <c r="E303" s="1">
        <v>20</v>
      </c>
      <c r="F303" s="14">
        <v>1</v>
      </c>
      <c r="G303" s="4">
        <v>1660</v>
      </c>
      <c r="H303" s="1">
        <v>1660</v>
      </c>
      <c r="I303" s="1">
        <v>1799.5238281525601</v>
      </c>
      <c r="J303" s="1">
        <f>1800-Table1353233[[#This Row],[Remaining time]]</f>
        <v>0.47617184743990038</v>
      </c>
      <c r="K303" s="1">
        <f>(Table1353233[[#This Row],[UB_init]]-Table1353233[[#This Row],[LB_init]])/Table1353233[[#This Row],[UB_init]]</f>
        <v>0</v>
      </c>
      <c r="L303" s="75">
        <f>IF(Table1353233[[#This Row],[UB_init]]=Table1353233[[#This Row],[LB_init]],0,1)</f>
        <v>0</v>
      </c>
      <c r="M303" s="26"/>
      <c r="Q303">
        <f>IF(Table1353233[[#This Row],[If Optimal solution is not found]]=1,"",Table1353233[[#This Row],[UB_init]])</f>
        <v>1660</v>
      </c>
      <c r="R303">
        <f>IF(Table1353233[[#This Row],[If Optimal solution is not found]],"",Table1353233[[#This Row],[LB_init]])</f>
        <v>1660</v>
      </c>
      <c r="S303">
        <f>IF(Table1353233[[#This Row],[If Optimal solution is not found]],"",0)</f>
        <v>0</v>
      </c>
      <c r="T303">
        <f>IF(Table1353233[[#This Row],[If Optimal solution is not found]],"",Table1353233[[#This Row],[Total time (BPP+Pm+SPm)]])</f>
        <v>0.47617184743990038</v>
      </c>
    </row>
    <row r="304" spans="1:20" x14ac:dyDescent="0.35">
      <c r="A304" s="71">
        <v>303</v>
      </c>
      <c r="B304" s="24" t="s">
        <v>338</v>
      </c>
      <c r="C304" s="1">
        <v>100</v>
      </c>
      <c r="D304" s="1">
        <v>2</v>
      </c>
      <c r="E304" s="1">
        <v>20</v>
      </c>
      <c r="F304" s="14">
        <v>1</v>
      </c>
      <c r="G304" s="4">
        <v>1654</v>
      </c>
      <c r="H304" s="1">
        <v>1654</v>
      </c>
      <c r="I304" s="1">
        <v>1799.58206471055</v>
      </c>
      <c r="J304" s="1">
        <f>1800-Table1353233[[#This Row],[Remaining time]]</f>
        <v>0.41793528945004255</v>
      </c>
      <c r="K304" s="1">
        <f>(Table1353233[[#This Row],[UB_init]]-Table1353233[[#This Row],[LB_init]])/Table1353233[[#This Row],[UB_init]]</f>
        <v>0</v>
      </c>
      <c r="L304" s="75">
        <f>IF(Table1353233[[#This Row],[UB_init]]=Table1353233[[#This Row],[LB_init]],0,1)</f>
        <v>0</v>
      </c>
      <c r="M304" s="26"/>
      <c r="Q304">
        <f>IF(Table1353233[[#This Row],[If Optimal solution is not found]]=1,"",Table1353233[[#This Row],[UB_init]])</f>
        <v>1654</v>
      </c>
      <c r="R304">
        <f>IF(Table1353233[[#This Row],[If Optimal solution is not found]],"",Table1353233[[#This Row],[LB_init]])</f>
        <v>1654</v>
      </c>
      <c r="S304">
        <f>IF(Table1353233[[#This Row],[If Optimal solution is not found]],"",0)</f>
        <v>0</v>
      </c>
      <c r="T304">
        <f>IF(Table1353233[[#This Row],[If Optimal solution is not found]],"",Table1353233[[#This Row],[Total time (BPP+Pm+SPm)]])</f>
        <v>0.41793528945004255</v>
      </c>
    </row>
    <row r="305" spans="1:20" x14ac:dyDescent="0.35">
      <c r="A305" s="71">
        <v>304</v>
      </c>
      <c r="B305" s="24" t="s">
        <v>339</v>
      </c>
      <c r="C305" s="1">
        <v>100</v>
      </c>
      <c r="D305" s="1">
        <v>2</v>
      </c>
      <c r="E305" s="1">
        <v>20</v>
      </c>
      <c r="F305" s="14">
        <v>1</v>
      </c>
      <c r="G305" s="4">
        <v>1673</v>
      </c>
      <c r="H305" s="1">
        <v>1673</v>
      </c>
      <c r="I305" s="1">
        <v>1799.58922219648</v>
      </c>
      <c r="J305" s="1">
        <f>1800-Table1353233[[#This Row],[Remaining time]]</f>
        <v>0.41077780351997717</v>
      </c>
      <c r="K305" s="1">
        <f>(Table1353233[[#This Row],[UB_init]]-Table1353233[[#This Row],[LB_init]])/Table1353233[[#This Row],[UB_init]]</f>
        <v>0</v>
      </c>
      <c r="L305" s="75">
        <f>IF(Table1353233[[#This Row],[UB_init]]=Table1353233[[#This Row],[LB_init]],0,1)</f>
        <v>0</v>
      </c>
      <c r="M305" s="26"/>
      <c r="Q305">
        <f>IF(Table1353233[[#This Row],[If Optimal solution is not found]]=1,"",Table1353233[[#This Row],[UB_init]])</f>
        <v>1673</v>
      </c>
      <c r="R305">
        <f>IF(Table1353233[[#This Row],[If Optimal solution is not found]],"",Table1353233[[#This Row],[LB_init]])</f>
        <v>1673</v>
      </c>
      <c r="S305">
        <f>IF(Table1353233[[#This Row],[If Optimal solution is not found]],"",0)</f>
        <v>0</v>
      </c>
      <c r="T305">
        <f>IF(Table1353233[[#This Row],[If Optimal solution is not found]],"",Table1353233[[#This Row],[Total time (BPP+Pm+SPm)]])</f>
        <v>0.41077780351997717</v>
      </c>
    </row>
    <row r="306" spans="1:20" x14ac:dyDescent="0.35">
      <c r="A306" s="71">
        <v>305</v>
      </c>
      <c r="B306" s="24" t="s">
        <v>340</v>
      </c>
      <c r="C306" s="1">
        <v>100</v>
      </c>
      <c r="D306" s="1">
        <v>2</v>
      </c>
      <c r="E306" s="1">
        <v>20</v>
      </c>
      <c r="F306" s="14">
        <v>1</v>
      </c>
      <c r="G306" s="4">
        <v>1539</v>
      </c>
      <c r="H306" s="1">
        <v>1539</v>
      </c>
      <c r="I306" s="1">
        <v>1799.26945035532</v>
      </c>
      <c r="J306" s="1">
        <f>1800-Table1353233[[#This Row],[Remaining time]]</f>
        <v>0.73054964467996797</v>
      </c>
      <c r="K306" s="1">
        <f>(Table1353233[[#This Row],[UB_init]]-Table1353233[[#This Row],[LB_init]])/Table1353233[[#This Row],[UB_init]]</f>
        <v>0</v>
      </c>
      <c r="L306" s="75">
        <f>IF(Table1353233[[#This Row],[UB_init]]=Table1353233[[#This Row],[LB_init]],0,1)</f>
        <v>0</v>
      </c>
      <c r="M306" s="26"/>
      <c r="Q306">
        <f>IF(Table1353233[[#This Row],[If Optimal solution is not found]]=1,"",Table1353233[[#This Row],[UB_init]])</f>
        <v>1539</v>
      </c>
      <c r="R306">
        <f>IF(Table1353233[[#This Row],[If Optimal solution is not found]],"",Table1353233[[#This Row],[LB_init]])</f>
        <v>1539</v>
      </c>
      <c r="S306">
        <f>IF(Table1353233[[#This Row],[If Optimal solution is not found]],"",0)</f>
        <v>0</v>
      </c>
      <c r="T306">
        <f>IF(Table1353233[[#This Row],[If Optimal solution is not found]],"",Table1353233[[#This Row],[Total time (BPP+Pm+SPm)]])</f>
        <v>0.73054964467996797</v>
      </c>
    </row>
    <row r="307" spans="1:20" x14ac:dyDescent="0.35">
      <c r="A307" s="71">
        <v>306</v>
      </c>
      <c r="B307" s="24" t="s">
        <v>341</v>
      </c>
      <c r="C307" s="1">
        <v>100</v>
      </c>
      <c r="D307" s="1">
        <v>2</v>
      </c>
      <c r="E307" s="1">
        <v>20</v>
      </c>
      <c r="F307" s="14">
        <v>1</v>
      </c>
      <c r="G307" s="4">
        <v>1580</v>
      </c>
      <c r="H307" s="1">
        <v>1580</v>
      </c>
      <c r="I307" s="1">
        <v>1799.5450386423599</v>
      </c>
      <c r="J307" s="1">
        <f>1800-Table1353233[[#This Row],[Remaining time]]</f>
        <v>0.45496135764005885</v>
      </c>
      <c r="K307" s="1">
        <f>(Table1353233[[#This Row],[UB_init]]-Table1353233[[#This Row],[LB_init]])/Table1353233[[#This Row],[UB_init]]</f>
        <v>0</v>
      </c>
      <c r="L307" s="75">
        <f>IF(Table1353233[[#This Row],[UB_init]]=Table1353233[[#This Row],[LB_init]],0,1)</f>
        <v>0</v>
      </c>
      <c r="M307" s="26"/>
      <c r="Q307">
        <f>IF(Table1353233[[#This Row],[If Optimal solution is not found]]=1,"",Table1353233[[#This Row],[UB_init]])</f>
        <v>1580</v>
      </c>
      <c r="R307">
        <f>IF(Table1353233[[#This Row],[If Optimal solution is not found]],"",Table1353233[[#This Row],[LB_init]])</f>
        <v>1580</v>
      </c>
      <c r="S307">
        <f>IF(Table1353233[[#This Row],[If Optimal solution is not found]],"",0)</f>
        <v>0</v>
      </c>
      <c r="T307">
        <f>IF(Table1353233[[#This Row],[If Optimal solution is not found]],"",Table1353233[[#This Row],[Total time (BPP+Pm+SPm)]])</f>
        <v>0.45496135764005885</v>
      </c>
    </row>
    <row r="308" spans="1:20" x14ac:dyDescent="0.35">
      <c r="A308" s="71">
        <v>307</v>
      </c>
      <c r="B308" s="24" t="s">
        <v>342</v>
      </c>
      <c r="C308" s="1">
        <v>100</v>
      </c>
      <c r="D308" s="1">
        <v>2</v>
      </c>
      <c r="E308" s="1">
        <v>20</v>
      </c>
      <c r="F308" s="14">
        <v>1</v>
      </c>
      <c r="G308" s="4">
        <v>1723</v>
      </c>
      <c r="H308" s="1">
        <v>1723</v>
      </c>
      <c r="I308" s="1">
        <v>1799.5931069701901</v>
      </c>
      <c r="J308" s="1">
        <f>1800-Table1353233[[#This Row],[Remaining time]]</f>
        <v>0.4068930298099076</v>
      </c>
      <c r="K308" s="1">
        <f>(Table1353233[[#This Row],[UB_init]]-Table1353233[[#This Row],[LB_init]])/Table1353233[[#This Row],[UB_init]]</f>
        <v>0</v>
      </c>
      <c r="L308" s="75">
        <f>IF(Table1353233[[#This Row],[UB_init]]=Table1353233[[#This Row],[LB_init]],0,1)</f>
        <v>0</v>
      </c>
      <c r="M308" s="26"/>
      <c r="Q308">
        <f>IF(Table1353233[[#This Row],[If Optimal solution is not found]]=1,"",Table1353233[[#This Row],[UB_init]])</f>
        <v>1723</v>
      </c>
      <c r="R308">
        <f>IF(Table1353233[[#This Row],[If Optimal solution is not found]],"",Table1353233[[#This Row],[LB_init]])</f>
        <v>1723</v>
      </c>
      <c r="S308">
        <f>IF(Table1353233[[#This Row],[If Optimal solution is not found]],"",0)</f>
        <v>0</v>
      </c>
      <c r="T308">
        <f>IF(Table1353233[[#This Row],[If Optimal solution is not found]],"",Table1353233[[#This Row],[Total time (BPP+Pm+SPm)]])</f>
        <v>0.4068930298099076</v>
      </c>
    </row>
    <row r="309" spans="1:20" x14ac:dyDescent="0.35">
      <c r="A309" s="71">
        <v>308</v>
      </c>
      <c r="B309" s="24" t="s">
        <v>343</v>
      </c>
      <c r="C309" s="1">
        <v>100</v>
      </c>
      <c r="D309" s="1">
        <v>2</v>
      </c>
      <c r="E309" s="1">
        <v>20</v>
      </c>
      <c r="F309" s="14">
        <v>1</v>
      </c>
      <c r="G309" s="4">
        <v>1557</v>
      </c>
      <c r="H309" s="1">
        <v>1557</v>
      </c>
      <c r="I309" s="1">
        <v>1799.48886434733</v>
      </c>
      <c r="J309" s="1">
        <f>1800-Table1353233[[#This Row],[Remaining time]]</f>
        <v>0.51113565266996375</v>
      </c>
      <c r="K309" s="1">
        <f>(Table1353233[[#This Row],[UB_init]]-Table1353233[[#This Row],[LB_init]])/Table1353233[[#This Row],[UB_init]]</f>
        <v>0</v>
      </c>
      <c r="L309" s="75">
        <f>IF(Table1353233[[#This Row],[UB_init]]=Table1353233[[#This Row],[LB_init]],0,1)</f>
        <v>0</v>
      </c>
      <c r="M309" s="26"/>
      <c r="Q309">
        <f>IF(Table1353233[[#This Row],[If Optimal solution is not found]]=1,"",Table1353233[[#This Row],[UB_init]])</f>
        <v>1557</v>
      </c>
      <c r="R309">
        <f>IF(Table1353233[[#This Row],[If Optimal solution is not found]],"",Table1353233[[#This Row],[LB_init]])</f>
        <v>1557</v>
      </c>
      <c r="S309">
        <f>IF(Table1353233[[#This Row],[If Optimal solution is not found]],"",0)</f>
        <v>0</v>
      </c>
      <c r="T309">
        <f>IF(Table1353233[[#This Row],[If Optimal solution is not found]],"",Table1353233[[#This Row],[Total time (BPP+Pm+SPm)]])</f>
        <v>0.51113565266996375</v>
      </c>
    </row>
    <row r="310" spans="1:20" x14ac:dyDescent="0.35">
      <c r="A310" s="71">
        <v>309</v>
      </c>
      <c r="B310" s="24" t="s">
        <v>344</v>
      </c>
      <c r="C310" s="1">
        <v>100</v>
      </c>
      <c r="D310" s="1">
        <v>2</v>
      </c>
      <c r="E310" s="1">
        <v>20</v>
      </c>
      <c r="F310" s="14">
        <v>1</v>
      </c>
      <c r="G310" s="4">
        <v>1566</v>
      </c>
      <c r="H310" s="1">
        <v>1566</v>
      </c>
      <c r="I310" s="1">
        <v>1799.49535696208</v>
      </c>
      <c r="J310" s="1">
        <f>1800-Table1353233[[#This Row],[Remaining time]]</f>
        <v>0.50464303792000464</v>
      </c>
      <c r="K310" s="1">
        <f>(Table1353233[[#This Row],[UB_init]]-Table1353233[[#This Row],[LB_init]])/Table1353233[[#This Row],[UB_init]]</f>
        <v>0</v>
      </c>
      <c r="L310" s="75">
        <f>IF(Table1353233[[#This Row],[UB_init]]=Table1353233[[#This Row],[LB_init]],0,1)</f>
        <v>0</v>
      </c>
      <c r="M310" s="26"/>
      <c r="Q310">
        <f>IF(Table1353233[[#This Row],[If Optimal solution is not found]]=1,"",Table1353233[[#This Row],[UB_init]])</f>
        <v>1566</v>
      </c>
      <c r="R310">
        <f>IF(Table1353233[[#This Row],[If Optimal solution is not found]],"",Table1353233[[#This Row],[LB_init]])</f>
        <v>1566</v>
      </c>
      <c r="S310">
        <f>IF(Table1353233[[#This Row],[If Optimal solution is not found]],"",0)</f>
        <v>0</v>
      </c>
      <c r="T310">
        <f>IF(Table1353233[[#This Row],[If Optimal solution is not found]],"",Table1353233[[#This Row],[Total time (BPP+Pm+SPm)]])</f>
        <v>0.50464303792000464</v>
      </c>
    </row>
    <row r="311" spans="1:20" x14ac:dyDescent="0.35">
      <c r="A311" s="71">
        <v>310</v>
      </c>
      <c r="B311" s="24" t="s">
        <v>345</v>
      </c>
      <c r="C311" s="1">
        <v>100</v>
      </c>
      <c r="D311" s="1">
        <v>2</v>
      </c>
      <c r="E311" s="1">
        <v>20</v>
      </c>
      <c r="F311" s="14">
        <v>1</v>
      </c>
      <c r="G311" s="4">
        <v>1666</v>
      </c>
      <c r="H311" s="1">
        <v>1666</v>
      </c>
      <c r="I311" s="1">
        <v>1799.4488692376699</v>
      </c>
      <c r="J311" s="1">
        <f>1800-Table1353233[[#This Row],[Remaining time]]</f>
        <v>0.55113076233010361</v>
      </c>
      <c r="K311" s="1">
        <f>(Table1353233[[#This Row],[UB_init]]-Table1353233[[#This Row],[LB_init]])/Table1353233[[#This Row],[UB_init]]</f>
        <v>0</v>
      </c>
      <c r="L311" s="75">
        <f>IF(Table1353233[[#This Row],[UB_init]]=Table1353233[[#This Row],[LB_init]],0,1)</f>
        <v>0</v>
      </c>
      <c r="M311" s="26"/>
      <c r="Q311">
        <f>IF(Table1353233[[#This Row],[If Optimal solution is not found]]=1,"",Table1353233[[#This Row],[UB_init]])</f>
        <v>1666</v>
      </c>
      <c r="R311">
        <f>IF(Table1353233[[#This Row],[If Optimal solution is not found]],"",Table1353233[[#This Row],[LB_init]])</f>
        <v>1666</v>
      </c>
      <c r="S311">
        <f>IF(Table1353233[[#This Row],[If Optimal solution is not found]],"",0)</f>
        <v>0</v>
      </c>
      <c r="T311">
        <f>IF(Table1353233[[#This Row],[If Optimal solution is not found]],"",Table1353233[[#This Row],[Total time (BPP+Pm+SPm)]])</f>
        <v>0.55113076233010361</v>
      </c>
    </row>
    <row r="312" spans="1:20" x14ac:dyDescent="0.35">
      <c r="A312" s="71">
        <v>311</v>
      </c>
      <c r="B312" s="24" t="s">
        <v>346</v>
      </c>
      <c r="C312" s="1">
        <v>100</v>
      </c>
      <c r="D312" s="1">
        <v>2</v>
      </c>
      <c r="E312" s="1">
        <v>20</v>
      </c>
      <c r="F312" s="14">
        <v>2</v>
      </c>
      <c r="G312" s="4">
        <v>2204</v>
      </c>
      <c r="H312" s="1">
        <v>2204</v>
      </c>
      <c r="I312" s="1">
        <v>1798.4390268158099</v>
      </c>
      <c r="J312" s="1">
        <f>1800-Table1353233[[#This Row],[Remaining time]]</f>
        <v>1.5609731841900611</v>
      </c>
      <c r="K312" s="1">
        <f>(Table1353233[[#This Row],[UB_init]]-Table1353233[[#This Row],[LB_init]])/Table1353233[[#This Row],[UB_init]]</f>
        <v>0</v>
      </c>
      <c r="L312" s="75">
        <f>IF(Table1353233[[#This Row],[UB_init]]=Table1353233[[#This Row],[LB_init]],0,1)</f>
        <v>0</v>
      </c>
      <c r="M312" s="26"/>
      <c r="Q312">
        <f>IF(Table1353233[[#This Row],[If Optimal solution is not found]]=1,"",Table1353233[[#This Row],[UB_init]])</f>
        <v>2204</v>
      </c>
      <c r="R312">
        <f>IF(Table1353233[[#This Row],[If Optimal solution is not found]],"",Table1353233[[#This Row],[LB_init]])</f>
        <v>2204</v>
      </c>
      <c r="S312">
        <f>IF(Table1353233[[#This Row],[If Optimal solution is not found]],"",0)</f>
        <v>0</v>
      </c>
      <c r="T312">
        <f>IF(Table1353233[[#This Row],[If Optimal solution is not found]],"",Table1353233[[#This Row],[Total time (BPP+Pm+SPm)]])</f>
        <v>1.5609731841900611</v>
      </c>
    </row>
    <row r="313" spans="1:20" x14ac:dyDescent="0.35">
      <c r="A313" s="71">
        <v>312</v>
      </c>
      <c r="B313" s="24" t="s">
        <v>347</v>
      </c>
      <c r="C313" s="1">
        <v>100</v>
      </c>
      <c r="D313" s="1">
        <v>2</v>
      </c>
      <c r="E313" s="1">
        <v>20</v>
      </c>
      <c r="F313" s="14">
        <v>2</v>
      </c>
      <c r="G313" s="4">
        <v>2080</v>
      </c>
      <c r="H313" s="1">
        <v>2080</v>
      </c>
      <c r="I313" s="1">
        <v>1799.4179044757</v>
      </c>
      <c r="J313" s="1">
        <f>1800-Table1353233[[#This Row],[Remaining time]]</f>
        <v>0.58209552430002987</v>
      </c>
      <c r="K313" s="1">
        <f>(Table1353233[[#This Row],[UB_init]]-Table1353233[[#This Row],[LB_init]])/Table1353233[[#This Row],[UB_init]]</f>
        <v>0</v>
      </c>
      <c r="L313" s="75">
        <f>IF(Table1353233[[#This Row],[UB_init]]=Table1353233[[#This Row],[LB_init]],0,1)</f>
        <v>0</v>
      </c>
      <c r="M313" s="26"/>
      <c r="Q313">
        <f>IF(Table1353233[[#This Row],[If Optimal solution is not found]]=1,"",Table1353233[[#This Row],[UB_init]])</f>
        <v>2080</v>
      </c>
      <c r="R313">
        <f>IF(Table1353233[[#This Row],[If Optimal solution is not found]],"",Table1353233[[#This Row],[LB_init]])</f>
        <v>2080</v>
      </c>
      <c r="S313">
        <f>IF(Table1353233[[#This Row],[If Optimal solution is not found]],"",0)</f>
        <v>0</v>
      </c>
      <c r="T313">
        <f>IF(Table1353233[[#This Row],[If Optimal solution is not found]],"",Table1353233[[#This Row],[Total time (BPP+Pm+SPm)]])</f>
        <v>0.58209552430002987</v>
      </c>
    </row>
    <row r="314" spans="1:20" x14ac:dyDescent="0.35">
      <c r="A314" s="71">
        <v>313</v>
      </c>
      <c r="B314" s="24" t="s">
        <v>348</v>
      </c>
      <c r="C314" s="1">
        <v>100</v>
      </c>
      <c r="D314" s="1">
        <v>2</v>
      </c>
      <c r="E314" s="1">
        <v>20</v>
      </c>
      <c r="F314" s="14">
        <v>2</v>
      </c>
      <c r="G314" s="4">
        <v>1984</v>
      </c>
      <c r="H314" s="1">
        <v>1984</v>
      </c>
      <c r="I314" s="1">
        <v>1799.7361818458801</v>
      </c>
      <c r="J314" s="1">
        <f>1800-Table1353233[[#This Row],[Remaining time]]</f>
        <v>0.26381815411991738</v>
      </c>
      <c r="K314" s="1">
        <f>(Table1353233[[#This Row],[UB_init]]-Table1353233[[#This Row],[LB_init]])/Table1353233[[#This Row],[UB_init]]</f>
        <v>0</v>
      </c>
      <c r="L314" s="75">
        <f>IF(Table1353233[[#This Row],[UB_init]]=Table1353233[[#This Row],[LB_init]],0,1)</f>
        <v>0</v>
      </c>
      <c r="M314" s="26"/>
      <c r="Q314">
        <f>IF(Table1353233[[#This Row],[If Optimal solution is not found]]=1,"",Table1353233[[#This Row],[UB_init]])</f>
        <v>1984</v>
      </c>
      <c r="R314">
        <f>IF(Table1353233[[#This Row],[If Optimal solution is not found]],"",Table1353233[[#This Row],[LB_init]])</f>
        <v>1984</v>
      </c>
      <c r="S314">
        <f>IF(Table1353233[[#This Row],[If Optimal solution is not found]],"",0)</f>
        <v>0</v>
      </c>
      <c r="T314">
        <f>IF(Table1353233[[#This Row],[If Optimal solution is not found]],"",Table1353233[[#This Row],[Total time (BPP+Pm+SPm)]])</f>
        <v>0.26381815411991738</v>
      </c>
    </row>
    <row r="315" spans="1:20" x14ac:dyDescent="0.35">
      <c r="A315" s="71">
        <v>314</v>
      </c>
      <c r="B315" s="24" t="s">
        <v>349</v>
      </c>
      <c r="C315" s="1">
        <v>100</v>
      </c>
      <c r="D315" s="1">
        <v>2</v>
      </c>
      <c r="E315" s="1">
        <v>20</v>
      </c>
      <c r="F315" s="14">
        <v>2</v>
      </c>
      <c r="G315" s="4">
        <v>2093</v>
      </c>
      <c r="H315" s="1">
        <v>2093</v>
      </c>
      <c r="I315" s="1">
        <v>1798.50232819281</v>
      </c>
      <c r="J315" s="1">
        <f>1800-Table1353233[[#This Row],[Remaining time]]</f>
        <v>1.497671807190045</v>
      </c>
      <c r="K315" s="1">
        <f>(Table1353233[[#This Row],[UB_init]]-Table1353233[[#This Row],[LB_init]])/Table1353233[[#This Row],[UB_init]]</f>
        <v>0</v>
      </c>
      <c r="L315" s="75">
        <f>IF(Table1353233[[#This Row],[UB_init]]=Table1353233[[#This Row],[LB_init]],0,1)</f>
        <v>0</v>
      </c>
      <c r="M315" s="26"/>
      <c r="Q315">
        <f>IF(Table1353233[[#This Row],[If Optimal solution is not found]]=1,"",Table1353233[[#This Row],[UB_init]])</f>
        <v>2093</v>
      </c>
      <c r="R315">
        <f>IF(Table1353233[[#This Row],[If Optimal solution is not found]],"",Table1353233[[#This Row],[LB_init]])</f>
        <v>2093</v>
      </c>
      <c r="S315">
        <f>IF(Table1353233[[#This Row],[If Optimal solution is not found]],"",0)</f>
        <v>0</v>
      </c>
      <c r="T315">
        <f>IF(Table1353233[[#This Row],[If Optimal solution is not found]],"",Table1353233[[#This Row],[Total time (BPP+Pm+SPm)]])</f>
        <v>1.497671807190045</v>
      </c>
    </row>
    <row r="316" spans="1:20" x14ac:dyDescent="0.35">
      <c r="A316" s="71">
        <v>315</v>
      </c>
      <c r="B316" s="24" t="s">
        <v>350</v>
      </c>
      <c r="C316" s="1">
        <v>100</v>
      </c>
      <c r="D316" s="1">
        <v>2</v>
      </c>
      <c r="E316" s="1">
        <v>20</v>
      </c>
      <c r="F316" s="14">
        <v>2</v>
      </c>
      <c r="G316" s="4">
        <v>1899</v>
      </c>
      <c r="H316" s="1">
        <v>1899</v>
      </c>
      <c r="I316" s="1">
        <v>1798.2886723875999</v>
      </c>
      <c r="J316" s="1">
        <f>1800-Table1353233[[#This Row],[Remaining time]]</f>
        <v>1.7113276124000549</v>
      </c>
      <c r="K316" s="1">
        <f>(Table1353233[[#This Row],[UB_init]]-Table1353233[[#This Row],[LB_init]])/Table1353233[[#This Row],[UB_init]]</f>
        <v>0</v>
      </c>
      <c r="L316" s="75">
        <f>IF(Table1353233[[#This Row],[UB_init]]=Table1353233[[#This Row],[LB_init]],0,1)</f>
        <v>0</v>
      </c>
      <c r="M316" s="26"/>
      <c r="Q316">
        <f>IF(Table1353233[[#This Row],[If Optimal solution is not found]]=1,"",Table1353233[[#This Row],[UB_init]])</f>
        <v>1899</v>
      </c>
      <c r="R316">
        <f>IF(Table1353233[[#This Row],[If Optimal solution is not found]],"",Table1353233[[#This Row],[LB_init]])</f>
        <v>1899</v>
      </c>
      <c r="S316">
        <f>IF(Table1353233[[#This Row],[If Optimal solution is not found]],"",0)</f>
        <v>0</v>
      </c>
      <c r="T316">
        <f>IF(Table1353233[[#This Row],[If Optimal solution is not found]],"",Table1353233[[#This Row],[Total time (BPP+Pm+SPm)]])</f>
        <v>1.7113276124000549</v>
      </c>
    </row>
    <row r="317" spans="1:20" x14ac:dyDescent="0.35">
      <c r="A317" s="71">
        <v>316</v>
      </c>
      <c r="B317" s="24" t="s">
        <v>351</v>
      </c>
      <c r="C317" s="1">
        <v>100</v>
      </c>
      <c r="D317" s="1">
        <v>2</v>
      </c>
      <c r="E317" s="1">
        <v>20</v>
      </c>
      <c r="F317" s="14">
        <v>2</v>
      </c>
      <c r="G317" s="4">
        <v>2030</v>
      </c>
      <c r="H317" s="1">
        <v>2030</v>
      </c>
      <c r="I317" s="1">
        <v>1798.61075103282</v>
      </c>
      <c r="J317" s="1">
        <f>1800-Table1353233[[#This Row],[Remaining time]]</f>
        <v>1.3892489671800377</v>
      </c>
      <c r="K317" s="1">
        <f>(Table1353233[[#This Row],[UB_init]]-Table1353233[[#This Row],[LB_init]])/Table1353233[[#This Row],[UB_init]]</f>
        <v>0</v>
      </c>
      <c r="L317" s="75">
        <f>IF(Table1353233[[#This Row],[UB_init]]=Table1353233[[#This Row],[LB_init]],0,1)</f>
        <v>0</v>
      </c>
      <c r="M317" s="26"/>
      <c r="Q317">
        <f>IF(Table1353233[[#This Row],[If Optimal solution is not found]]=1,"",Table1353233[[#This Row],[UB_init]])</f>
        <v>2030</v>
      </c>
      <c r="R317">
        <f>IF(Table1353233[[#This Row],[If Optimal solution is not found]],"",Table1353233[[#This Row],[LB_init]])</f>
        <v>2030</v>
      </c>
      <c r="S317">
        <f>IF(Table1353233[[#This Row],[If Optimal solution is not found]],"",0)</f>
        <v>0</v>
      </c>
      <c r="T317">
        <f>IF(Table1353233[[#This Row],[If Optimal solution is not found]],"",Table1353233[[#This Row],[Total time (BPP+Pm+SPm)]])</f>
        <v>1.3892489671800377</v>
      </c>
    </row>
    <row r="318" spans="1:20" x14ac:dyDescent="0.35">
      <c r="A318" s="71">
        <v>317</v>
      </c>
      <c r="B318" s="24" t="s">
        <v>352</v>
      </c>
      <c r="C318" s="1">
        <v>100</v>
      </c>
      <c r="D318" s="1">
        <v>2</v>
      </c>
      <c r="E318" s="1">
        <v>20</v>
      </c>
      <c r="F318" s="14">
        <v>2</v>
      </c>
      <c r="G318" s="4">
        <v>2083</v>
      </c>
      <c r="H318" s="1">
        <v>2083</v>
      </c>
      <c r="I318" s="1">
        <v>1799.1771980859301</v>
      </c>
      <c r="J318" s="1">
        <f>1800-Table1353233[[#This Row],[Remaining time]]</f>
        <v>0.82280191406994163</v>
      </c>
      <c r="K318" s="1">
        <f>(Table1353233[[#This Row],[UB_init]]-Table1353233[[#This Row],[LB_init]])/Table1353233[[#This Row],[UB_init]]</f>
        <v>0</v>
      </c>
      <c r="L318" s="75">
        <f>IF(Table1353233[[#This Row],[UB_init]]=Table1353233[[#This Row],[LB_init]],0,1)</f>
        <v>0</v>
      </c>
      <c r="M318" s="26"/>
      <c r="Q318">
        <f>IF(Table1353233[[#This Row],[If Optimal solution is not found]]=1,"",Table1353233[[#This Row],[UB_init]])</f>
        <v>2083</v>
      </c>
      <c r="R318">
        <f>IF(Table1353233[[#This Row],[If Optimal solution is not found]],"",Table1353233[[#This Row],[LB_init]])</f>
        <v>2083</v>
      </c>
      <c r="S318">
        <f>IF(Table1353233[[#This Row],[If Optimal solution is not found]],"",0)</f>
        <v>0</v>
      </c>
      <c r="T318">
        <f>IF(Table1353233[[#This Row],[If Optimal solution is not found]],"",Table1353233[[#This Row],[Total time (BPP+Pm+SPm)]])</f>
        <v>0.82280191406994163</v>
      </c>
    </row>
    <row r="319" spans="1:20" x14ac:dyDescent="0.35">
      <c r="A319" s="71">
        <v>318</v>
      </c>
      <c r="B319" s="24" t="s">
        <v>353</v>
      </c>
      <c r="C319" s="1">
        <v>100</v>
      </c>
      <c r="D319" s="1">
        <v>2</v>
      </c>
      <c r="E319" s="1">
        <v>20</v>
      </c>
      <c r="F319" s="14">
        <v>2</v>
      </c>
      <c r="G319" s="4">
        <v>1977</v>
      </c>
      <c r="H319" s="1">
        <v>1977</v>
      </c>
      <c r="I319" s="1">
        <v>1797.05375348962</v>
      </c>
      <c r="J319" s="1">
        <f>1800-Table1353233[[#This Row],[Remaining time]]</f>
        <v>2.9462465103799786</v>
      </c>
      <c r="K319" s="1">
        <f>(Table1353233[[#This Row],[UB_init]]-Table1353233[[#This Row],[LB_init]])/Table1353233[[#This Row],[UB_init]]</f>
        <v>0</v>
      </c>
      <c r="L319" s="75">
        <f>IF(Table1353233[[#This Row],[UB_init]]=Table1353233[[#This Row],[LB_init]],0,1)</f>
        <v>0</v>
      </c>
      <c r="M319" s="26"/>
      <c r="Q319">
        <f>IF(Table1353233[[#This Row],[If Optimal solution is not found]]=1,"",Table1353233[[#This Row],[UB_init]])</f>
        <v>1977</v>
      </c>
      <c r="R319">
        <f>IF(Table1353233[[#This Row],[If Optimal solution is not found]],"",Table1353233[[#This Row],[LB_init]])</f>
        <v>1977</v>
      </c>
      <c r="S319">
        <f>IF(Table1353233[[#This Row],[If Optimal solution is not found]],"",0)</f>
        <v>0</v>
      </c>
      <c r="T319">
        <f>IF(Table1353233[[#This Row],[If Optimal solution is not found]],"",Table1353233[[#This Row],[Total time (BPP+Pm+SPm)]])</f>
        <v>2.9462465103799786</v>
      </c>
    </row>
    <row r="320" spans="1:20" x14ac:dyDescent="0.35">
      <c r="A320" s="71">
        <v>319</v>
      </c>
      <c r="B320" s="24" t="s">
        <v>354</v>
      </c>
      <c r="C320" s="1">
        <v>100</v>
      </c>
      <c r="D320" s="1">
        <v>2</v>
      </c>
      <c r="E320" s="1">
        <v>20</v>
      </c>
      <c r="F320" s="14">
        <v>2</v>
      </c>
      <c r="G320" s="4">
        <v>1926</v>
      </c>
      <c r="H320" s="1">
        <v>1926</v>
      </c>
      <c r="I320" s="1">
        <v>1799.4270423166399</v>
      </c>
      <c r="J320" s="1">
        <f>1800-Table1353233[[#This Row],[Remaining time]]</f>
        <v>0.57295768336007313</v>
      </c>
      <c r="K320" s="1">
        <f>(Table1353233[[#This Row],[UB_init]]-Table1353233[[#This Row],[LB_init]])/Table1353233[[#This Row],[UB_init]]</f>
        <v>0</v>
      </c>
      <c r="L320" s="75">
        <f>IF(Table1353233[[#This Row],[UB_init]]=Table1353233[[#This Row],[LB_init]],0,1)</f>
        <v>0</v>
      </c>
      <c r="M320" s="26"/>
      <c r="Q320">
        <f>IF(Table1353233[[#This Row],[If Optimal solution is not found]]=1,"",Table1353233[[#This Row],[UB_init]])</f>
        <v>1926</v>
      </c>
      <c r="R320">
        <f>IF(Table1353233[[#This Row],[If Optimal solution is not found]],"",Table1353233[[#This Row],[LB_init]])</f>
        <v>1926</v>
      </c>
      <c r="S320">
        <f>IF(Table1353233[[#This Row],[If Optimal solution is not found]],"",0)</f>
        <v>0</v>
      </c>
      <c r="T320">
        <f>IF(Table1353233[[#This Row],[If Optimal solution is not found]],"",Table1353233[[#This Row],[Total time (BPP+Pm+SPm)]])</f>
        <v>0.57295768336007313</v>
      </c>
    </row>
    <row r="321" spans="1:20" x14ac:dyDescent="0.35">
      <c r="A321" s="71">
        <v>320</v>
      </c>
      <c r="B321" s="24" t="s">
        <v>355</v>
      </c>
      <c r="C321" s="1">
        <v>100</v>
      </c>
      <c r="D321" s="1">
        <v>2</v>
      </c>
      <c r="E321" s="1">
        <v>20</v>
      </c>
      <c r="F321" s="14">
        <v>2</v>
      </c>
      <c r="G321" s="4">
        <v>2146</v>
      </c>
      <c r="H321" s="1">
        <v>2146</v>
      </c>
      <c r="I321" s="1">
        <v>1796.41307161748</v>
      </c>
      <c r="J321" s="1">
        <f>1800-Table1353233[[#This Row],[Remaining time]]</f>
        <v>3.58692838252</v>
      </c>
      <c r="K321" s="1">
        <f>(Table1353233[[#This Row],[UB_init]]-Table1353233[[#This Row],[LB_init]])/Table1353233[[#This Row],[UB_init]]</f>
        <v>0</v>
      </c>
      <c r="L321" s="75">
        <f>IF(Table1353233[[#This Row],[UB_init]]=Table1353233[[#This Row],[LB_init]],0,1)</f>
        <v>0</v>
      </c>
      <c r="M321" s="26"/>
      <c r="Q321">
        <f>IF(Table1353233[[#This Row],[If Optimal solution is not found]]=1,"",Table1353233[[#This Row],[UB_init]])</f>
        <v>2146</v>
      </c>
      <c r="R321">
        <f>IF(Table1353233[[#This Row],[If Optimal solution is not found]],"",Table1353233[[#This Row],[LB_init]])</f>
        <v>2146</v>
      </c>
      <c r="S321">
        <f>IF(Table1353233[[#This Row],[If Optimal solution is not found]],"",0)</f>
        <v>0</v>
      </c>
      <c r="T321">
        <f>IF(Table1353233[[#This Row],[If Optimal solution is not found]],"",Table1353233[[#This Row],[Total time (BPP+Pm+SPm)]])</f>
        <v>3.58692838252</v>
      </c>
    </row>
    <row r="322" spans="1:20" x14ac:dyDescent="0.35">
      <c r="A322" s="71">
        <v>321</v>
      </c>
      <c r="B322" s="24" t="s">
        <v>356</v>
      </c>
      <c r="C322" s="1">
        <v>100</v>
      </c>
      <c r="D322" s="1">
        <v>2</v>
      </c>
      <c r="E322" s="1">
        <v>20</v>
      </c>
      <c r="F322" s="14">
        <v>4</v>
      </c>
      <c r="G322" s="4">
        <v>2504</v>
      </c>
      <c r="H322" s="1">
        <v>2504</v>
      </c>
      <c r="I322" s="1">
        <v>1795.82912809401</v>
      </c>
      <c r="J322" s="1">
        <f>1800-Table1353233[[#This Row],[Remaining time]]</f>
        <v>4.1708719059899977</v>
      </c>
      <c r="K322" s="1">
        <f>(Table1353233[[#This Row],[UB_init]]-Table1353233[[#This Row],[LB_init]])/Table1353233[[#This Row],[UB_init]]</f>
        <v>0</v>
      </c>
      <c r="L322" s="75">
        <f>IF(Table1353233[[#This Row],[UB_init]]=Table1353233[[#This Row],[LB_init]],0,1)</f>
        <v>0</v>
      </c>
      <c r="M322" s="26"/>
      <c r="Q322">
        <f>IF(Table1353233[[#This Row],[If Optimal solution is not found]]=1,"",Table1353233[[#This Row],[UB_init]])</f>
        <v>2504</v>
      </c>
      <c r="R322">
        <f>IF(Table1353233[[#This Row],[If Optimal solution is not found]],"",Table1353233[[#This Row],[LB_init]])</f>
        <v>2504</v>
      </c>
      <c r="S322">
        <f>IF(Table1353233[[#This Row],[If Optimal solution is not found]],"",0)</f>
        <v>0</v>
      </c>
      <c r="T322">
        <f>IF(Table1353233[[#This Row],[If Optimal solution is not found]],"",Table1353233[[#This Row],[Total time (BPP+Pm+SPm)]])</f>
        <v>4.1708719059899977</v>
      </c>
    </row>
    <row r="323" spans="1:20" x14ac:dyDescent="0.35">
      <c r="A323" s="71">
        <v>322</v>
      </c>
      <c r="B323" s="24" t="s">
        <v>357</v>
      </c>
      <c r="C323" s="1">
        <v>100</v>
      </c>
      <c r="D323" s="1">
        <v>2</v>
      </c>
      <c r="E323" s="1">
        <v>20</v>
      </c>
      <c r="F323" s="14">
        <v>4</v>
      </c>
      <c r="G323" s="4">
        <v>2680</v>
      </c>
      <c r="H323" s="1">
        <v>2680</v>
      </c>
      <c r="I323" s="1">
        <v>1795.14651137031</v>
      </c>
      <c r="J323" s="1">
        <f>1800-Table1353233[[#This Row],[Remaining time]]</f>
        <v>4.8534886296899913</v>
      </c>
      <c r="K323" s="1">
        <f>(Table1353233[[#This Row],[UB_init]]-Table1353233[[#This Row],[LB_init]])/Table1353233[[#This Row],[UB_init]]</f>
        <v>0</v>
      </c>
      <c r="L323" s="75">
        <f>IF(Table1353233[[#This Row],[UB_init]]=Table1353233[[#This Row],[LB_init]],0,1)</f>
        <v>0</v>
      </c>
      <c r="M323" s="26"/>
      <c r="Q323">
        <f>IF(Table1353233[[#This Row],[If Optimal solution is not found]]=1,"",Table1353233[[#This Row],[UB_init]])</f>
        <v>2680</v>
      </c>
      <c r="R323">
        <f>IF(Table1353233[[#This Row],[If Optimal solution is not found]],"",Table1353233[[#This Row],[LB_init]])</f>
        <v>2680</v>
      </c>
      <c r="S323">
        <f>IF(Table1353233[[#This Row],[If Optimal solution is not found]],"",0)</f>
        <v>0</v>
      </c>
      <c r="T323">
        <f>IF(Table1353233[[#This Row],[If Optimal solution is not found]],"",Table1353233[[#This Row],[Total time (BPP+Pm+SPm)]])</f>
        <v>4.8534886296899913</v>
      </c>
    </row>
    <row r="324" spans="1:20" x14ac:dyDescent="0.35">
      <c r="A324" s="71">
        <v>323</v>
      </c>
      <c r="B324" s="24" t="s">
        <v>358</v>
      </c>
      <c r="C324" s="1">
        <v>100</v>
      </c>
      <c r="D324" s="1">
        <v>2</v>
      </c>
      <c r="E324" s="1">
        <v>20</v>
      </c>
      <c r="F324" s="14">
        <v>4</v>
      </c>
      <c r="G324" s="4">
        <v>2614</v>
      </c>
      <c r="H324" s="1">
        <v>2614</v>
      </c>
      <c r="I324" s="1">
        <v>1796.05925402976</v>
      </c>
      <c r="J324" s="1">
        <f>1800-Table1353233[[#This Row],[Remaining time]]</f>
        <v>3.9407459702399592</v>
      </c>
      <c r="K324" s="1">
        <f>(Table1353233[[#This Row],[UB_init]]-Table1353233[[#This Row],[LB_init]])/Table1353233[[#This Row],[UB_init]]</f>
        <v>0</v>
      </c>
      <c r="L324" s="75">
        <f>IF(Table1353233[[#This Row],[UB_init]]=Table1353233[[#This Row],[LB_init]],0,1)</f>
        <v>0</v>
      </c>
      <c r="M324" s="26"/>
      <c r="Q324">
        <f>IF(Table1353233[[#This Row],[If Optimal solution is not found]]=1,"",Table1353233[[#This Row],[UB_init]])</f>
        <v>2614</v>
      </c>
      <c r="R324">
        <f>IF(Table1353233[[#This Row],[If Optimal solution is not found]],"",Table1353233[[#This Row],[LB_init]])</f>
        <v>2614</v>
      </c>
      <c r="S324">
        <f>IF(Table1353233[[#This Row],[If Optimal solution is not found]],"",0)</f>
        <v>0</v>
      </c>
      <c r="T324">
        <f>IF(Table1353233[[#This Row],[If Optimal solution is not found]],"",Table1353233[[#This Row],[Total time (BPP+Pm+SPm)]])</f>
        <v>3.9407459702399592</v>
      </c>
    </row>
    <row r="325" spans="1:20" x14ac:dyDescent="0.35">
      <c r="A325" s="71">
        <v>324</v>
      </c>
      <c r="B325" s="24" t="s">
        <v>359</v>
      </c>
      <c r="C325" s="1">
        <v>100</v>
      </c>
      <c r="D325" s="1">
        <v>2</v>
      </c>
      <c r="E325" s="1">
        <v>20</v>
      </c>
      <c r="F325" s="14">
        <v>4</v>
      </c>
      <c r="G325" s="4">
        <v>2573</v>
      </c>
      <c r="H325" s="1">
        <v>2573</v>
      </c>
      <c r="I325" s="1">
        <v>1793.9259370584</v>
      </c>
      <c r="J325" s="1">
        <f>1800-Table1353233[[#This Row],[Remaining time]]</f>
        <v>6.0740629416000047</v>
      </c>
      <c r="K325" s="1">
        <f>(Table1353233[[#This Row],[UB_init]]-Table1353233[[#This Row],[LB_init]])/Table1353233[[#This Row],[UB_init]]</f>
        <v>0</v>
      </c>
      <c r="L325" s="75">
        <f>IF(Table1353233[[#This Row],[UB_init]]=Table1353233[[#This Row],[LB_init]],0,1)</f>
        <v>0</v>
      </c>
      <c r="M325" s="26"/>
      <c r="Q325">
        <f>IF(Table1353233[[#This Row],[If Optimal solution is not found]]=1,"",Table1353233[[#This Row],[UB_init]])</f>
        <v>2573</v>
      </c>
      <c r="R325">
        <f>IF(Table1353233[[#This Row],[If Optimal solution is not found]],"",Table1353233[[#This Row],[LB_init]])</f>
        <v>2573</v>
      </c>
      <c r="S325">
        <f>IF(Table1353233[[#This Row],[If Optimal solution is not found]],"",0)</f>
        <v>0</v>
      </c>
      <c r="T325">
        <f>IF(Table1353233[[#This Row],[If Optimal solution is not found]],"",Table1353233[[#This Row],[Total time (BPP+Pm+SPm)]])</f>
        <v>6.0740629416000047</v>
      </c>
    </row>
    <row r="326" spans="1:20" x14ac:dyDescent="0.35">
      <c r="A326" s="71">
        <v>325</v>
      </c>
      <c r="B326" s="24" t="s">
        <v>360</v>
      </c>
      <c r="C326" s="1">
        <v>100</v>
      </c>
      <c r="D326" s="1">
        <v>2</v>
      </c>
      <c r="E326" s="1">
        <v>20</v>
      </c>
      <c r="F326" s="14">
        <v>4</v>
      </c>
      <c r="G326" s="4">
        <v>2379</v>
      </c>
      <c r="H326" s="1">
        <v>2379</v>
      </c>
      <c r="I326" s="1">
        <v>1794.64518457092</v>
      </c>
      <c r="J326" s="1">
        <f>1800-Table1353233[[#This Row],[Remaining time]]</f>
        <v>5.354815429079963</v>
      </c>
      <c r="K326" s="1">
        <f>(Table1353233[[#This Row],[UB_init]]-Table1353233[[#This Row],[LB_init]])/Table1353233[[#This Row],[UB_init]]</f>
        <v>0</v>
      </c>
      <c r="L326" s="75">
        <f>IF(Table1353233[[#This Row],[UB_init]]=Table1353233[[#This Row],[LB_init]],0,1)</f>
        <v>0</v>
      </c>
      <c r="M326" s="26"/>
      <c r="Q326">
        <f>IF(Table1353233[[#This Row],[If Optimal solution is not found]]=1,"",Table1353233[[#This Row],[UB_init]])</f>
        <v>2379</v>
      </c>
      <c r="R326">
        <f>IF(Table1353233[[#This Row],[If Optimal solution is not found]],"",Table1353233[[#This Row],[LB_init]])</f>
        <v>2379</v>
      </c>
      <c r="S326">
        <f>IF(Table1353233[[#This Row],[If Optimal solution is not found]],"",0)</f>
        <v>0</v>
      </c>
      <c r="T326">
        <f>IF(Table1353233[[#This Row],[If Optimal solution is not found]],"",Table1353233[[#This Row],[Total time (BPP+Pm+SPm)]])</f>
        <v>5.354815429079963</v>
      </c>
    </row>
    <row r="327" spans="1:20" x14ac:dyDescent="0.35">
      <c r="A327" s="71">
        <v>326</v>
      </c>
      <c r="B327" s="24" t="s">
        <v>361</v>
      </c>
      <c r="C327" s="1">
        <v>100</v>
      </c>
      <c r="D327" s="1">
        <v>2</v>
      </c>
      <c r="E327" s="1">
        <v>20</v>
      </c>
      <c r="F327" s="14">
        <v>4</v>
      </c>
      <c r="G327" s="4">
        <v>2480</v>
      </c>
      <c r="H327" s="1">
        <v>2480</v>
      </c>
      <c r="I327" s="1">
        <v>1685.4036554954901</v>
      </c>
      <c r="J327" s="1">
        <f>1800-Table1353233[[#This Row],[Remaining time]]</f>
        <v>114.59634450450994</v>
      </c>
      <c r="K327" s="1">
        <f>(Table1353233[[#This Row],[UB_init]]-Table1353233[[#This Row],[LB_init]])/Table1353233[[#This Row],[UB_init]]</f>
        <v>0</v>
      </c>
      <c r="L327" s="75">
        <f>IF(Table1353233[[#This Row],[UB_init]]=Table1353233[[#This Row],[LB_init]],0,1)</f>
        <v>0</v>
      </c>
      <c r="M327" s="26"/>
      <c r="Q327">
        <f>IF(Table1353233[[#This Row],[If Optimal solution is not found]]=1,"",Table1353233[[#This Row],[UB_init]])</f>
        <v>2480</v>
      </c>
      <c r="R327">
        <f>IF(Table1353233[[#This Row],[If Optimal solution is not found]],"",Table1353233[[#This Row],[LB_init]])</f>
        <v>2480</v>
      </c>
      <c r="S327">
        <f>IF(Table1353233[[#This Row],[If Optimal solution is not found]],"",0)</f>
        <v>0</v>
      </c>
      <c r="T327">
        <f>IF(Table1353233[[#This Row],[If Optimal solution is not found]],"",Table1353233[[#This Row],[Total time (BPP+Pm+SPm)]])</f>
        <v>114.59634450450994</v>
      </c>
    </row>
    <row r="328" spans="1:20" x14ac:dyDescent="0.35">
      <c r="A328" s="71">
        <v>327</v>
      </c>
      <c r="B328" s="24" t="s">
        <v>362</v>
      </c>
      <c r="C328" s="1">
        <v>100</v>
      </c>
      <c r="D328" s="1">
        <v>2</v>
      </c>
      <c r="E328" s="1">
        <v>20</v>
      </c>
      <c r="F328" s="14">
        <v>4</v>
      </c>
      <c r="G328" s="4">
        <v>2773</v>
      </c>
      <c r="H328" s="1">
        <v>2743</v>
      </c>
      <c r="I328" s="1">
        <v>1199.7272328548099</v>
      </c>
      <c r="J328" s="1">
        <f>1800-Table1353233[[#This Row],[Remaining time]]</f>
        <v>600.27276714519007</v>
      </c>
      <c r="K328" s="1">
        <f>(Table1353233[[#This Row],[UB_init]]-Table1353233[[#This Row],[LB_init]])/Table1353233[[#This Row],[UB_init]]</f>
        <v>1.0818608005769925E-2</v>
      </c>
      <c r="L328" s="75">
        <f>IF(Table1353233[[#This Row],[UB_init]]=Table1353233[[#This Row],[LB_init]],0,1)</f>
        <v>1</v>
      </c>
      <c r="M328" s="26"/>
      <c r="Q328" t="str">
        <f>IF(Table1353233[[#This Row],[If Optimal solution is not found]]=1,"",Table1353233[[#This Row],[UB_init]])</f>
        <v/>
      </c>
      <c r="R328" t="str">
        <f>IF(Table1353233[[#This Row],[If Optimal solution is not found]],"",Table1353233[[#This Row],[LB_init]])</f>
        <v/>
      </c>
      <c r="S328" t="str">
        <f>IF(Table1353233[[#This Row],[If Optimal solution is not found]],"",0)</f>
        <v/>
      </c>
      <c r="T328" t="str">
        <f>IF(Table1353233[[#This Row],[If Optimal solution is not found]],"",Table1353233[[#This Row],[Total time (BPP+Pm+SPm)]])</f>
        <v/>
      </c>
    </row>
    <row r="329" spans="1:20" x14ac:dyDescent="0.35">
      <c r="A329" s="71">
        <v>328</v>
      </c>
      <c r="B329" s="24" t="s">
        <v>363</v>
      </c>
      <c r="C329" s="1">
        <v>100</v>
      </c>
      <c r="D329" s="1">
        <v>2</v>
      </c>
      <c r="E329" s="1">
        <v>20</v>
      </c>
      <c r="F329" s="14">
        <v>4</v>
      </c>
      <c r="G329" s="4">
        <v>2547</v>
      </c>
      <c r="H329" s="1">
        <v>2547</v>
      </c>
      <c r="I329" s="1">
        <v>1791.9394473657001</v>
      </c>
      <c r="J329" s="1">
        <f>1800-Table1353233[[#This Row],[Remaining time]]</f>
        <v>8.0605526342999383</v>
      </c>
      <c r="K329" s="1">
        <f>(Table1353233[[#This Row],[UB_init]]-Table1353233[[#This Row],[LB_init]])/Table1353233[[#This Row],[UB_init]]</f>
        <v>0</v>
      </c>
      <c r="L329" s="75">
        <f>IF(Table1353233[[#This Row],[UB_init]]=Table1353233[[#This Row],[LB_init]],0,1)</f>
        <v>0</v>
      </c>
      <c r="M329" s="26"/>
      <c r="Q329">
        <f>IF(Table1353233[[#This Row],[If Optimal solution is not found]]=1,"",Table1353233[[#This Row],[UB_init]])</f>
        <v>2547</v>
      </c>
      <c r="R329">
        <f>IF(Table1353233[[#This Row],[If Optimal solution is not found]],"",Table1353233[[#This Row],[LB_init]])</f>
        <v>2547</v>
      </c>
      <c r="S329">
        <f>IF(Table1353233[[#This Row],[If Optimal solution is not found]],"",0)</f>
        <v>0</v>
      </c>
      <c r="T329">
        <f>IF(Table1353233[[#This Row],[If Optimal solution is not found]],"",Table1353233[[#This Row],[Total time (BPP+Pm+SPm)]])</f>
        <v>8.0605526342999383</v>
      </c>
    </row>
    <row r="330" spans="1:20" x14ac:dyDescent="0.35">
      <c r="A330" s="71">
        <v>329</v>
      </c>
      <c r="B330" s="24" t="s">
        <v>364</v>
      </c>
      <c r="C330" s="1">
        <v>100</v>
      </c>
      <c r="D330" s="1">
        <v>2</v>
      </c>
      <c r="E330" s="1">
        <v>20</v>
      </c>
      <c r="F330" s="14">
        <v>4</v>
      </c>
      <c r="G330" s="4">
        <v>2676</v>
      </c>
      <c r="H330" s="1">
        <v>2676</v>
      </c>
      <c r="I330" s="1">
        <v>1785.44453961402</v>
      </c>
      <c r="J330" s="1">
        <f>1800-Table1353233[[#This Row],[Remaining time]]</f>
        <v>14.555460385980041</v>
      </c>
      <c r="K330" s="1">
        <f>(Table1353233[[#This Row],[UB_init]]-Table1353233[[#This Row],[LB_init]])/Table1353233[[#This Row],[UB_init]]</f>
        <v>0</v>
      </c>
      <c r="L330" s="75">
        <f>IF(Table1353233[[#This Row],[UB_init]]=Table1353233[[#This Row],[LB_init]],0,1)</f>
        <v>0</v>
      </c>
      <c r="M330" s="26"/>
      <c r="Q330">
        <f>IF(Table1353233[[#This Row],[If Optimal solution is not found]]=1,"",Table1353233[[#This Row],[UB_init]])</f>
        <v>2676</v>
      </c>
      <c r="R330">
        <f>IF(Table1353233[[#This Row],[If Optimal solution is not found]],"",Table1353233[[#This Row],[LB_init]])</f>
        <v>2676</v>
      </c>
      <c r="S330">
        <f>IF(Table1353233[[#This Row],[If Optimal solution is not found]],"",0)</f>
        <v>0</v>
      </c>
      <c r="T330">
        <f>IF(Table1353233[[#This Row],[If Optimal solution is not found]],"",Table1353233[[#This Row],[Total time (BPP+Pm+SPm)]])</f>
        <v>14.555460385980041</v>
      </c>
    </row>
    <row r="331" spans="1:20" x14ac:dyDescent="0.35">
      <c r="A331" s="71">
        <v>330</v>
      </c>
      <c r="B331" s="24" t="s">
        <v>365</v>
      </c>
      <c r="C331" s="1">
        <v>100</v>
      </c>
      <c r="D331" s="1">
        <v>2</v>
      </c>
      <c r="E331" s="1">
        <v>20</v>
      </c>
      <c r="F331" s="14">
        <v>4</v>
      </c>
      <c r="G331" s="4">
        <v>2626</v>
      </c>
      <c r="H331" s="1">
        <v>2626</v>
      </c>
      <c r="I331" s="1">
        <v>1785.77973106689</v>
      </c>
      <c r="J331" s="1">
        <f>1800-Table1353233[[#This Row],[Remaining time]]</f>
        <v>14.220268933109992</v>
      </c>
      <c r="K331" s="1">
        <f>(Table1353233[[#This Row],[UB_init]]-Table1353233[[#This Row],[LB_init]])/Table1353233[[#This Row],[UB_init]]</f>
        <v>0</v>
      </c>
      <c r="L331" s="75">
        <f>IF(Table1353233[[#This Row],[UB_init]]=Table1353233[[#This Row],[LB_init]],0,1)</f>
        <v>0</v>
      </c>
      <c r="M331" s="26"/>
      <c r="Q331">
        <f>IF(Table1353233[[#This Row],[If Optimal solution is not found]]=1,"",Table1353233[[#This Row],[UB_init]])</f>
        <v>2626</v>
      </c>
      <c r="R331">
        <f>IF(Table1353233[[#This Row],[If Optimal solution is not found]],"",Table1353233[[#This Row],[LB_init]])</f>
        <v>2626</v>
      </c>
      <c r="S331">
        <f>IF(Table1353233[[#This Row],[If Optimal solution is not found]],"",0)</f>
        <v>0</v>
      </c>
      <c r="T331">
        <f>IF(Table1353233[[#This Row],[If Optimal solution is not found]],"",Table1353233[[#This Row],[Total time (BPP+Pm+SPm)]])</f>
        <v>14.220268933109992</v>
      </c>
    </row>
    <row r="332" spans="1:20" x14ac:dyDescent="0.35">
      <c r="A332" s="71">
        <v>331</v>
      </c>
      <c r="B332" s="24" t="s">
        <v>366</v>
      </c>
      <c r="C332" s="1">
        <v>100</v>
      </c>
      <c r="D332" s="1">
        <v>2</v>
      </c>
      <c r="E332" s="1">
        <v>30</v>
      </c>
      <c r="F332" s="14">
        <v>1</v>
      </c>
      <c r="G332" s="4">
        <v>2495</v>
      </c>
      <c r="H332" s="1">
        <v>2495</v>
      </c>
      <c r="I332" s="1">
        <v>1799.38718565925</v>
      </c>
      <c r="J332" s="1">
        <f>1800-Table1353233[[#This Row],[Remaining time]]</f>
        <v>0.61281434074999197</v>
      </c>
      <c r="K332" s="1">
        <f>(Table1353233[[#This Row],[UB_init]]-Table1353233[[#This Row],[LB_init]])/Table1353233[[#This Row],[UB_init]]</f>
        <v>0</v>
      </c>
      <c r="L332" s="75">
        <f>IF(Table1353233[[#This Row],[UB_init]]=Table1353233[[#This Row],[LB_init]],0,1)</f>
        <v>0</v>
      </c>
      <c r="M332" s="26"/>
      <c r="Q332">
        <f>IF(Table1353233[[#This Row],[If Optimal solution is not found]]=1,"",Table1353233[[#This Row],[UB_init]])</f>
        <v>2495</v>
      </c>
      <c r="R332">
        <f>IF(Table1353233[[#This Row],[If Optimal solution is not found]],"",Table1353233[[#This Row],[LB_init]])</f>
        <v>2495</v>
      </c>
      <c r="S332">
        <f>IF(Table1353233[[#This Row],[If Optimal solution is not found]],"",0)</f>
        <v>0</v>
      </c>
      <c r="T332">
        <f>IF(Table1353233[[#This Row],[If Optimal solution is not found]],"",Table1353233[[#This Row],[Total time (BPP+Pm+SPm)]])</f>
        <v>0.61281434074999197</v>
      </c>
    </row>
    <row r="333" spans="1:20" x14ac:dyDescent="0.35">
      <c r="A333" s="71">
        <v>332</v>
      </c>
      <c r="B333" s="24" t="s">
        <v>367</v>
      </c>
      <c r="C333" s="1">
        <v>100</v>
      </c>
      <c r="D333" s="1">
        <v>2</v>
      </c>
      <c r="E333" s="1">
        <v>30</v>
      </c>
      <c r="F333" s="14">
        <v>1</v>
      </c>
      <c r="G333" s="4">
        <v>2297</v>
      </c>
      <c r="H333" s="1">
        <v>2297</v>
      </c>
      <c r="I333" s="1">
        <v>1799.5000707711999</v>
      </c>
      <c r="J333" s="1">
        <f>1800-Table1353233[[#This Row],[Remaining time]]</f>
        <v>0.49992922880005608</v>
      </c>
      <c r="K333" s="1">
        <f>(Table1353233[[#This Row],[UB_init]]-Table1353233[[#This Row],[LB_init]])/Table1353233[[#This Row],[UB_init]]</f>
        <v>0</v>
      </c>
      <c r="L333" s="75">
        <f>IF(Table1353233[[#This Row],[UB_init]]=Table1353233[[#This Row],[LB_init]],0,1)</f>
        <v>0</v>
      </c>
      <c r="M333" s="26"/>
      <c r="Q333">
        <f>IF(Table1353233[[#This Row],[If Optimal solution is not found]]=1,"",Table1353233[[#This Row],[UB_init]])</f>
        <v>2297</v>
      </c>
      <c r="R333">
        <f>IF(Table1353233[[#This Row],[If Optimal solution is not found]],"",Table1353233[[#This Row],[LB_init]])</f>
        <v>2297</v>
      </c>
      <c r="S333">
        <f>IF(Table1353233[[#This Row],[If Optimal solution is not found]],"",0)</f>
        <v>0</v>
      </c>
      <c r="T333">
        <f>IF(Table1353233[[#This Row],[If Optimal solution is not found]],"",Table1353233[[#This Row],[Total time (BPP+Pm+SPm)]])</f>
        <v>0.49992922880005608</v>
      </c>
    </row>
    <row r="334" spans="1:20" x14ac:dyDescent="0.35">
      <c r="A334" s="71">
        <v>333</v>
      </c>
      <c r="B334" s="24" t="s">
        <v>368</v>
      </c>
      <c r="C334" s="1">
        <v>100</v>
      </c>
      <c r="D334" s="1">
        <v>2</v>
      </c>
      <c r="E334" s="1">
        <v>30</v>
      </c>
      <c r="F334" s="14">
        <v>1</v>
      </c>
      <c r="G334" s="4">
        <v>2280</v>
      </c>
      <c r="H334" s="1">
        <v>2280</v>
      </c>
      <c r="I334" s="1">
        <v>1799.54152354598</v>
      </c>
      <c r="J334" s="1">
        <f>1800-Table1353233[[#This Row],[Remaining time]]</f>
        <v>0.45847645402000126</v>
      </c>
      <c r="K334" s="1">
        <f>(Table1353233[[#This Row],[UB_init]]-Table1353233[[#This Row],[LB_init]])/Table1353233[[#This Row],[UB_init]]</f>
        <v>0</v>
      </c>
      <c r="L334" s="75">
        <f>IF(Table1353233[[#This Row],[UB_init]]=Table1353233[[#This Row],[LB_init]],0,1)</f>
        <v>0</v>
      </c>
      <c r="M334" s="26"/>
      <c r="Q334">
        <f>IF(Table1353233[[#This Row],[If Optimal solution is not found]]=1,"",Table1353233[[#This Row],[UB_init]])</f>
        <v>2280</v>
      </c>
      <c r="R334">
        <f>IF(Table1353233[[#This Row],[If Optimal solution is not found]],"",Table1353233[[#This Row],[LB_init]])</f>
        <v>2280</v>
      </c>
      <c r="S334">
        <f>IF(Table1353233[[#This Row],[If Optimal solution is not found]],"",0)</f>
        <v>0</v>
      </c>
      <c r="T334">
        <f>IF(Table1353233[[#This Row],[If Optimal solution is not found]],"",Table1353233[[#This Row],[Total time (BPP+Pm+SPm)]])</f>
        <v>0.45847645402000126</v>
      </c>
    </row>
    <row r="335" spans="1:20" x14ac:dyDescent="0.35">
      <c r="A335" s="71">
        <v>334</v>
      </c>
      <c r="B335" s="24" t="s">
        <v>369</v>
      </c>
      <c r="C335" s="1">
        <v>100</v>
      </c>
      <c r="D335" s="1">
        <v>2</v>
      </c>
      <c r="E335" s="1">
        <v>30</v>
      </c>
      <c r="F335" s="14">
        <v>1</v>
      </c>
      <c r="G335" s="4">
        <v>2098</v>
      </c>
      <c r="H335" s="1">
        <v>2098</v>
      </c>
      <c r="I335" s="1">
        <v>1799.4103360883801</v>
      </c>
      <c r="J335" s="1">
        <f>1800-Table1353233[[#This Row],[Remaining time]]</f>
        <v>0.5896639116199367</v>
      </c>
      <c r="K335" s="1">
        <f>(Table1353233[[#This Row],[UB_init]]-Table1353233[[#This Row],[LB_init]])/Table1353233[[#This Row],[UB_init]]</f>
        <v>0</v>
      </c>
      <c r="L335" s="75">
        <f>IF(Table1353233[[#This Row],[UB_init]]=Table1353233[[#This Row],[LB_init]],0,1)</f>
        <v>0</v>
      </c>
      <c r="M335" s="26"/>
      <c r="Q335">
        <f>IF(Table1353233[[#This Row],[If Optimal solution is not found]]=1,"",Table1353233[[#This Row],[UB_init]])</f>
        <v>2098</v>
      </c>
      <c r="R335">
        <f>IF(Table1353233[[#This Row],[If Optimal solution is not found]],"",Table1353233[[#This Row],[LB_init]])</f>
        <v>2098</v>
      </c>
      <c r="S335">
        <f>IF(Table1353233[[#This Row],[If Optimal solution is not found]],"",0)</f>
        <v>0</v>
      </c>
      <c r="T335">
        <f>IF(Table1353233[[#This Row],[If Optimal solution is not found]],"",Table1353233[[#This Row],[Total time (BPP+Pm+SPm)]])</f>
        <v>0.5896639116199367</v>
      </c>
    </row>
    <row r="336" spans="1:20" x14ac:dyDescent="0.35">
      <c r="A336" s="71">
        <v>335</v>
      </c>
      <c r="B336" s="24" t="s">
        <v>370</v>
      </c>
      <c r="C336" s="1">
        <v>100</v>
      </c>
      <c r="D336" s="1">
        <v>2</v>
      </c>
      <c r="E336" s="1">
        <v>30</v>
      </c>
      <c r="F336" s="14">
        <v>1</v>
      </c>
      <c r="G336" s="4">
        <v>2232</v>
      </c>
      <c r="H336" s="1">
        <v>2232</v>
      </c>
      <c r="I336" s="1">
        <v>1799.5172025822101</v>
      </c>
      <c r="J336" s="1">
        <f>1800-Table1353233[[#This Row],[Remaining time]]</f>
        <v>0.48279741778992502</v>
      </c>
      <c r="K336" s="1">
        <f>(Table1353233[[#This Row],[UB_init]]-Table1353233[[#This Row],[LB_init]])/Table1353233[[#This Row],[UB_init]]</f>
        <v>0</v>
      </c>
      <c r="L336" s="75">
        <f>IF(Table1353233[[#This Row],[UB_init]]=Table1353233[[#This Row],[LB_init]],0,1)</f>
        <v>0</v>
      </c>
      <c r="M336" s="26"/>
      <c r="Q336">
        <f>IF(Table1353233[[#This Row],[If Optimal solution is not found]]=1,"",Table1353233[[#This Row],[UB_init]])</f>
        <v>2232</v>
      </c>
      <c r="R336">
        <f>IF(Table1353233[[#This Row],[If Optimal solution is not found]],"",Table1353233[[#This Row],[LB_init]])</f>
        <v>2232</v>
      </c>
      <c r="S336">
        <f>IF(Table1353233[[#This Row],[If Optimal solution is not found]],"",0)</f>
        <v>0</v>
      </c>
      <c r="T336">
        <f>IF(Table1353233[[#This Row],[If Optimal solution is not found]],"",Table1353233[[#This Row],[Total time (BPP+Pm+SPm)]])</f>
        <v>0.48279741778992502</v>
      </c>
    </row>
    <row r="337" spans="1:20" x14ac:dyDescent="0.35">
      <c r="A337" s="71">
        <v>336</v>
      </c>
      <c r="B337" s="24" t="s">
        <v>371</v>
      </c>
      <c r="C337" s="1">
        <v>100</v>
      </c>
      <c r="D337" s="1">
        <v>2</v>
      </c>
      <c r="E337" s="1">
        <v>30</v>
      </c>
      <c r="F337" s="14">
        <v>1</v>
      </c>
      <c r="G337" s="4">
        <v>2280</v>
      </c>
      <c r="H337" s="1">
        <v>2280</v>
      </c>
      <c r="I337" s="1">
        <v>1799.5345293283401</v>
      </c>
      <c r="J337" s="1">
        <f>1800-Table1353233[[#This Row],[Remaining time]]</f>
        <v>0.46547067165988665</v>
      </c>
      <c r="K337" s="1">
        <f>(Table1353233[[#This Row],[UB_init]]-Table1353233[[#This Row],[LB_init]])/Table1353233[[#This Row],[UB_init]]</f>
        <v>0</v>
      </c>
      <c r="L337" s="75">
        <f>IF(Table1353233[[#This Row],[UB_init]]=Table1353233[[#This Row],[LB_init]],0,1)</f>
        <v>0</v>
      </c>
      <c r="M337" s="26"/>
      <c r="Q337">
        <f>IF(Table1353233[[#This Row],[If Optimal solution is not found]]=1,"",Table1353233[[#This Row],[UB_init]])</f>
        <v>2280</v>
      </c>
      <c r="R337">
        <f>IF(Table1353233[[#This Row],[If Optimal solution is not found]],"",Table1353233[[#This Row],[LB_init]])</f>
        <v>2280</v>
      </c>
      <c r="S337">
        <f>IF(Table1353233[[#This Row],[If Optimal solution is not found]],"",0)</f>
        <v>0</v>
      </c>
      <c r="T337">
        <f>IF(Table1353233[[#This Row],[If Optimal solution is not found]],"",Table1353233[[#This Row],[Total time (BPP+Pm+SPm)]])</f>
        <v>0.46547067165988665</v>
      </c>
    </row>
    <row r="338" spans="1:20" x14ac:dyDescent="0.35">
      <c r="A338" s="71">
        <v>337</v>
      </c>
      <c r="B338" s="24" t="s">
        <v>372</v>
      </c>
      <c r="C338" s="1">
        <v>100</v>
      </c>
      <c r="D338" s="1">
        <v>2</v>
      </c>
      <c r="E338" s="1">
        <v>30</v>
      </c>
      <c r="F338" s="14">
        <v>1</v>
      </c>
      <c r="G338" s="4">
        <v>2355</v>
      </c>
      <c r="H338" s="1">
        <v>2355</v>
      </c>
      <c r="I338" s="1">
        <v>1798.72490881197</v>
      </c>
      <c r="J338" s="1">
        <f>1800-Table1353233[[#This Row],[Remaining time]]</f>
        <v>1.2750911880300464</v>
      </c>
      <c r="K338" s="1">
        <f>(Table1353233[[#This Row],[UB_init]]-Table1353233[[#This Row],[LB_init]])/Table1353233[[#This Row],[UB_init]]</f>
        <v>0</v>
      </c>
      <c r="L338" s="75">
        <f>IF(Table1353233[[#This Row],[UB_init]]=Table1353233[[#This Row],[LB_init]],0,1)</f>
        <v>0</v>
      </c>
      <c r="M338" s="26"/>
      <c r="Q338">
        <f>IF(Table1353233[[#This Row],[If Optimal solution is not found]]=1,"",Table1353233[[#This Row],[UB_init]])</f>
        <v>2355</v>
      </c>
      <c r="R338">
        <f>IF(Table1353233[[#This Row],[If Optimal solution is not found]],"",Table1353233[[#This Row],[LB_init]])</f>
        <v>2355</v>
      </c>
      <c r="S338">
        <f>IF(Table1353233[[#This Row],[If Optimal solution is not found]],"",0)</f>
        <v>0</v>
      </c>
      <c r="T338">
        <f>IF(Table1353233[[#This Row],[If Optimal solution is not found]],"",Table1353233[[#This Row],[Total time (BPP+Pm+SPm)]])</f>
        <v>1.2750911880300464</v>
      </c>
    </row>
    <row r="339" spans="1:20" x14ac:dyDescent="0.35">
      <c r="A339" s="71">
        <v>338</v>
      </c>
      <c r="B339" s="24" t="s">
        <v>373</v>
      </c>
      <c r="C339" s="1">
        <v>100</v>
      </c>
      <c r="D339" s="1">
        <v>2</v>
      </c>
      <c r="E339" s="1">
        <v>30</v>
      </c>
      <c r="F339" s="14">
        <v>1</v>
      </c>
      <c r="G339" s="4">
        <v>2348</v>
      </c>
      <c r="H339" s="1">
        <v>2348</v>
      </c>
      <c r="I339" s="1">
        <v>1799.4561517294401</v>
      </c>
      <c r="J339" s="1">
        <f>1800-Table1353233[[#This Row],[Remaining time]]</f>
        <v>0.54384827055991991</v>
      </c>
      <c r="K339" s="1">
        <f>(Table1353233[[#This Row],[UB_init]]-Table1353233[[#This Row],[LB_init]])/Table1353233[[#This Row],[UB_init]]</f>
        <v>0</v>
      </c>
      <c r="L339" s="75">
        <f>IF(Table1353233[[#This Row],[UB_init]]=Table1353233[[#This Row],[LB_init]],0,1)</f>
        <v>0</v>
      </c>
      <c r="M339" s="26"/>
      <c r="Q339">
        <f>IF(Table1353233[[#This Row],[If Optimal solution is not found]]=1,"",Table1353233[[#This Row],[UB_init]])</f>
        <v>2348</v>
      </c>
      <c r="R339">
        <f>IF(Table1353233[[#This Row],[If Optimal solution is not found]],"",Table1353233[[#This Row],[LB_init]])</f>
        <v>2348</v>
      </c>
      <c r="S339">
        <f>IF(Table1353233[[#This Row],[If Optimal solution is not found]],"",0)</f>
        <v>0</v>
      </c>
      <c r="T339">
        <f>IF(Table1353233[[#This Row],[If Optimal solution is not found]],"",Table1353233[[#This Row],[Total time (BPP+Pm+SPm)]])</f>
        <v>0.54384827055991991</v>
      </c>
    </row>
    <row r="340" spans="1:20" x14ac:dyDescent="0.35">
      <c r="A340" s="71">
        <v>339</v>
      </c>
      <c r="B340" s="24" t="s">
        <v>374</v>
      </c>
      <c r="C340" s="1">
        <v>100</v>
      </c>
      <c r="D340" s="1">
        <v>2</v>
      </c>
      <c r="E340" s="1">
        <v>30</v>
      </c>
      <c r="F340" s="14">
        <v>1</v>
      </c>
      <c r="G340" s="4">
        <v>2410</v>
      </c>
      <c r="H340" s="1">
        <v>2410</v>
      </c>
      <c r="I340" s="1">
        <v>1799.4978245198699</v>
      </c>
      <c r="J340" s="1">
        <f>1800-Table1353233[[#This Row],[Remaining time]]</f>
        <v>0.50217548013006308</v>
      </c>
      <c r="K340" s="1">
        <f>(Table1353233[[#This Row],[UB_init]]-Table1353233[[#This Row],[LB_init]])/Table1353233[[#This Row],[UB_init]]</f>
        <v>0</v>
      </c>
      <c r="L340" s="75">
        <f>IF(Table1353233[[#This Row],[UB_init]]=Table1353233[[#This Row],[LB_init]],0,1)</f>
        <v>0</v>
      </c>
      <c r="M340" s="26"/>
      <c r="Q340">
        <f>IF(Table1353233[[#This Row],[If Optimal solution is not found]]=1,"",Table1353233[[#This Row],[UB_init]])</f>
        <v>2410</v>
      </c>
      <c r="R340">
        <f>IF(Table1353233[[#This Row],[If Optimal solution is not found]],"",Table1353233[[#This Row],[LB_init]])</f>
        <v>2410</v>
      </c>
      <c r="S340">
        <f>IF(Table1353233[[#This Row],[If Optimal solution is not found]],"",0)</f>
        <v>0</v>
      </c>
      <c r="T340">
        <f>IF(Table1353233[[#This Row],[If Optimal solution is not found]],"",Table1353233[[#This Row],[Total time (BPP+Pm+SPm)]])</f>
        <v>0.50217548013006308</v>
      </c>
    </row>
    <row r="341" spans="1:20" x14ac:dyDescent="0.35">
      <c r="A341" s="71">
        <v>340</v>
      </c>
      <c r="B341" s="24" t="s">
        <v>375</v>
      </c>
      <c r="C341" s="1">
        <v>100</v>
      </c>
      <c r="D341" s="1">
        <v>2</v>
      </c>
      <c r="E341" s="1">
        <v>30</v>
      </c>
      <c r="F341" s="14">
        <v>1</v>
      </c>
      <c r="G341" s="4">
        <v>2179</v>
      </c>
      <c r="H341" s="1">
        <v>2179</v>
      </c>
      <c r="I341" s="1">
        <v>1799.4977356847301</v>
      </c>
      <c r="J341" s="1">
        <f>1800-Table1353233[[#This Row],[Remaining time]]</f>
        <v>0.5022643152699402</v>
      </c>
      <c r="K341" s="1">
        <f>(Table1353233[[#This Row],[UB_init]]-Table1353233[[#This Row],[LB_init]])/Table1353233[[#This Row],[UB_init]]</f>
        <v>0</v>
      </c>
      <c r="L341" s="75">
        <f>IF(Table1353233[[#This Row],[UB_init]]=Table1353233[[#This Row],[LB_init]],0,1)</f>
        <v>0</v>
      </c>
      <c r="M341" s="26"/>
      <c r="Q341">
        <f>IF(Table1353233[[#This Row],[If Optimal solution is not found]]=1,"",Table1353233[[#This Row],[UB_init]])</f>
        <v>2179</v>
      </c>
      <c r="R341">
        <f>IF(Table1353233[[#This Row],[If Optimal solution is not found]],"",Table1353233[[#This Row],[LB_init]])</f>
        <v>2179</v>
      </c>
      <c r="S341">
        <f>IF(Table1353233[[#This Row],[If Optimal solution is not found]],"",0)</f>
        <v>0</v>
      </c>
      <c r="T341">
        <f>IF(Table1353233[[#This Row],[If Optimal solution is not found]],"",Table1353233[[#This Row],[Total time (BPP+Pm+SPm)]])</f>
        <v>0.5022643152699402</v>
      </c>
    </row>
    <row r="342" spans="1:20" x14ac:dyDescent="0.35">
      <c r="A342" s="71">
        <v>341</v>
      </c>
      <c r="B342" s="24" t="s">
        <v>376</v>
      </c>
      <c r="C342" s="1">
        <v>100</v>
      </c>
      <c r="D342" s="1">
        <v>2</v>
      </c>
      <c r="E342" s="1">
        <v>30</v>
      </c>
      <c r="F342" s="14">
        <v>2</v>
      </c>
      <c r="G342" s="4">
        <v>2885</v>
      </c>
      <c r="H342" s="1">
        <v>2885</v>
      </c>
      <c r="I342" s="1">
        <v>1798.4433240517899</v>
      </c>
      <c r="J342" s="1">
        <f>1800-Table1353233[[#This Row],[Remaining time]]</f>
        <v>1.5566759482101133</v>
      </c>
      <c r="K342" s="1">
        <f>(Table1353233[[#This Row],[UB_init]]-Table1353233[[#This Row],[LB_init]])/Table1353233[[#This Row],[UB_init]]</f>
        <v>0</v>
      </c>
      <c r="L342" s="75">
        <f>IF(Table1353233[[#This Row],[UB_init]]=Table1353233[[#This Row],[LB_init]],0,1)</f>
        <v>0</v>
      </c>
      <c r="M342" s="26"/>
      <c r="Q342">
        <f>IF(Table1353233[[#This Row],[If Optimal solution is not found]]=1,"",Table1353233[[#This Row],[UB_init]])</f>
        <v>2885</v>
      </c>
      <c r="R342">
        <f>IF(Table1353233[[#This Row],[If Optimal solution is not found]],"",Table1353233[[#This Row],[LB_init]])</f>
        <v>2885</v>
      </c>
      <c r="S342">
        <f>IF(Table1353233[[#This Row],[If Optimal solution is not found]],"",0)</f>
        <v>0</v>
      </c>
      <c r="T342">
        <f>IF(Table1353233[[#This Row],[If Optimal solution is not found]],"",Table1353233[[#This Row],[Total time (BPP+Pm+SPm)]])</f>
        <v>1.5566759482101133</v>
      </c>
    </row>
    <row r="343" spans="1:20" x14ac:dyDescent="0.35">
      <c r="A343" s="71">
        <v>342</v>
      </c>
      <c r="B343" s="24" t="s">
        <v>377</v>
      </c>
      <c r="C343" s="1">
        <v>100</v>
      </c>
      <c r="D343" s="1">
        <v>2</v>
      </c>
      <c r="E343" s="1">
        <v>30</v>
      </c>
      <c r="F343" s="14">
        <v>2</v>
      </c>
      <c r="G343" s="4">
        <v>2597</v>
      </c>
      <c r="H343" s="1">
        <v>2597</v>
      </c>
      <c r="I343" s="1">
        <v>1797.21476189605</v>
      </c>
      <c r="J343" s="1">
        <f>1800-Table1353233[[#This Row],[Remaining time]]</f>
        <v>2.7852381039499505</v>
      </c>
      <c r="K343" s="1">
        <f>(Table1353233[[#This Row],[UB_init]]-Table1353233[[#This Row],[LB_init]])/Table1353233[[#This Row],[UB_init]]</f>
        <v>0</v>
      </c>
      <c r="L343" s="75">
        <f>IF(Table1353233[[#This Row],[UB_init]]=Table1353233[[#This Row],[LB_init]],0,1)</f>
        <v>0</v>
      </c>
      <c r="M343" s="26"/>
      <c r="Q343">
        <f>IF(Table1353233[[#This Row],[If Optimal solution is not found]]=1,"",Table1353233[[#This Row],[UB_init]])</f>
        <v>2597</v>
      </c>
      <c r="R343">
        <f>IF(Table1353233[[#This Row],[If Optimal solution is not found]],"",Table1353233[[#This Row],[LB_init]])</f>
        <v>2597</v>
      </c>
      <c r="S343">
        <f>IF(Table1353233[[#This Row],[If Optimal solution is not found]],"",0)</f>
        <v>0</v>
      </c>
      <c r="T343">
        <f>IF(Table1353233[[#This Row],[If Optimal solution is not found]],"",Table1353233[[#This Row],[Total time (BPP+Pm+SPm)]])</f>
        <v>2.7852381039499505</v>
      </c>
    </row>
    <row r="344" spans="1:20" x14ac:dyDescent="0.35">
      <c r="A344" s="71">
        <v>343</v>
      </c>
      <c r="B344" s="24" t="s">
        <v>378</v>
      </c>
      <c r="C344" s="1">
        <v>100</v>
      </c>
      <c r="D344" s="1">
        <v>2</v>
      </c>
      <c r="E344" s="1">
        <v>30</v>
      </c>
      <c r="F344" s="14">
        <v>2</v>
      </c>
      <c r="G344" s="4">
        <v>2700</v>
      </c>
      <c r="H344" s="1">
        <v>2700</v>
      </c>
      <c r="I344" s="1">
        <v>1798.99861594662</v>
      </c>
      <c r="J344" s="1">
        <f>1800-Table1353233[[#This Row],[Remaining time]]</f>
        <v>1.0013840533799794</v>
      </c>
      <c r="K344" s="1">
        <f>(Table1353233[[#This Row],[UB_init]]-Table1353233[[#This Row],[LB_init]])/Table1353233[[#This Row],[UB_init]]</f>
        <v>0</v>
      </c>
      <c r="L344" s="75">
        <f>IF(Table1353233[[#This Row],[UB_init]]=Table1353233[[#This Row],[LB_init]],0,1)</f>
        <v>0</v>
      </c>
      <c r="M344" s="26"/>
      <c r="Q344">
        <f>IF(Table1353233[[#This Row],[If Optimal solution is not found]]=1,"",Table1353233[[#This Row],[UB_init]])</f>
        <v>2700</v>
      </c>
      <c r="R344">
        <f>IF(Table1353233[[#This Row],[If Optimal solution is not found]],"",Table1353233[[#This Row],[LB_init]])</f>
        <v>2700</v>
      </c>
      <c r="S344">
        <f>IF(Table1353233[[#This Row],[If Optimal solution is not found]],"",0)</f>
        <v>0</v>
      </c>
      <c r="T344">
        <f>IF(Table1353233[[#This Row],[If Optimal solution is not found]],"",Table1353233[[#This Row],[Total time (BPP+Pm+SPm)]])</f>
        <v>1.0013840533799794</v>
      </c>
    </row>
    <row r="345" spans="1:20" x14ac:dyDescent="0.35">
      <c r="A345" s="71">
        <v>344</v>
      </c>
      <c r="B345" s="24" t="s">
        <v>379</v>
      </c>
      <c r="C345" s="1">
        <v>100</v>
      </c>
      <c r="D345" s="1">
        <v>2</v>
      </c>
      <c r="E345" s="1">
        <v>30</v>
      </c>
      <c r="F345" s="14">
        <v>2</v>
      </c>
      <c r="G345" s="4">
        <v>2548</v>
      </c>
      <c r="H345" s="1">
        <v>2548</v>
      </c>
      <c r="I345" s="1">
        <v>1798.0581191051699</v>
      </c>
      <c r="J345" s="1">
        <f>1800-Table1353233[[#This Row],[Remaining time]]</f>
        <v>1.9418808948300921</v>
      </c>
      <c r="K345" s="1">
        <f>(Table1353233[[#This Row],[UB_init]]-Table1353233[[#This Row],[LB_init]])/Table1353233[[#This Row],[UB_init]]</f>
        <v>0</v>
      </c>
      <c r="L345" s="75">
        <f>IF(Table1353233[[#This Row],[UB_init]]=Table1353233[[#This Row],[LB_init]],0,1)</f>
        <v>0</v>
      </c>
      <c r="M345" s="26"/>
      <c r="Q345">
        <f>IF(Table1353233[[#This Row],[If Optimal solution is not found]]=1,"",Table1353233[[#This Row],[UB_init]])</f>
        <v>2548</v>
      </c>
      <c r="R345">
        <f>IF(Table1353233[[#This Row],[If Optimal solution is not found]],"",Table1353233[[#This Row],[LB_init]])</f>
        <v>2548</v>
      </c>
      <c r="S345">
        <f>IF(Table1353233[[#This Row],[If Optimal solution is not found]],"",0)</f>
        <v>0</v>
      </c>
      <c r="T345">
        <f>IF(Table1353233[[#This Row],[If Optimal solution is not found]],"",Table1353233[[#This Row],[Total time (BPP+Pm+SPm)]])</f>
        <v>1.9418808948300921</v>
      </c>
    </row>
    <row r="346" spans="1:20" x14ac:dyDescent="0.35">
      <c r="A346" s="71">
        <v>345</v>
      </c>
      <c r="B346" s="24" t="s">
        <v>380</v>
      </c>
      <c r="C346" s="1">
        <v>100</v>
      </c>
      <c r="D346" s="1">
        <v>2</v>
      </c>
      <c r="E346" s="1">
        <v>30</v>
      </c>
      <c r="F346" s="14">
        <v>2</v>
      </c>
      <c r="G346" s="4">
        <v>2532</v>
      </c>
      <c r="H346" s="1">
        <v>2532</v>
      </c>
      <c r="I346" s="1">
        <v>1796.8876144886001</v>
      </c>
      <c r="J346" s="1">
        <f>1800-Table1353233[[#This Row],[Remaining time]]</f>
        <v>3.112385511399907</v>
      </c>
      <c r="K346" s="1">
        <f>(Table1353233[[#This Row],[UB_init]]-Table1353233[[#This Row],[LB_init]])/Table1353233[[#This Row],[UB_init]]</f>
        <v>0</v>
      </c>
      <c r="L346" s="75">
        <f>IF(Table1353233[[#This Row],[UB_init]]=Table1353233[[#This Row],[LB_init]],0,1)</f>
        <v>0</v>
      </c>
      <c r="M346" s="26"/>
      <c r="Q346">
        <f>IF(Table1353233[[#This Row],[If Optimal solution is not found]]=1,"",Table1353233[[#This Row],[UB_init]])</f>
        <v>2532</v>
      </c>
      <c r="R346">
        <f>IF(Table1353233[[#This Row],[If Optimal solution is not found]],"",Table1353233[[#This Row],[LB_init]])</f>
        <v>2532</v>
      </c>
      <c r="S346">
        <f>IF(Table1353233[[#This Row],[If Optimal solution is not found]],"",0)</f>
        <v>0</v>
      </c>
      <c r="T346">
        <f>IF(Table1353233[[#This Row],[If Optimal solution is not found]],"",Table1353233[[#This Row],[Total time (BPP+Pm+SPm)]])</f>
        <v>3.112385511399907</v>
      </c>
    </row>
    <row r="347" spans="1:20" x14ac:dyDescent="0.35">
      <c r="A347" s="71">
        <v>346</v>
      </c>
      <c r="B347" s="24" t="s">
        <v>381</v>
      </c>
      <c r="C347" s="1">
        <v>100</v>
      </c>
      <c r="D347" s="1">
        <v>2</v>
      </c>
      <c r="E347" s="1">
        <v>30</v>
      </c>
      <c r="F347" s="14">
        <v>2</v>
      </c>
      <c r="G347" s="4">
        <v>2610</v>
      </c>
      <c r="H347" s="1">
        <v>2610</v>
      </c>
      <c r="I347" s="1">
        <v>1798.1579182911601</v>
      </c>
      <c r="J347" s="1">
        <f>1800-Table1353233[[#This Row],[Remaining time]]</f>
        <v>1.8420817088399417</v>
      </c>
      <c r="K347" s="1">
        <f>(Table1353233[[#This Row],[UB_init]]-Table1353233[[#This Row],[LB_init]])/Table1353233[[#This Row],[UB_init]]</f>
        <v>0</v>
      </c>
      <c r="L347" s="75">
        <f>IF(Table1353233[[#This Row],[UB_init]]=Table1353233[[#This Row],[LB_init]],0,1)</f>
        <v>0</v>
      </c>
      <c r="M347" s="26"/>
      <c r="Q347">
        <f>IF(Table1353233[[#This Row],[If Optimal solution is not found]]=1,"",Table1353233[[#This Row],[UB_init]])</f>
        <v>2610</v>
      </c>
      <c r="R347">
        <f>IF(Table1353233[[#This Row],[If Optimal solution is not found]],"",Table1353233[[#This Row],[LB_init]])</f>
        <v>2610</v>
      </c>
      <c r="S347">
        <f>IF(Table1353233[[#This Row],[If Optimal solution is not found]],"",0)</f>
        <v>0</v>
      </c>
      <c r="T347">
        <f>IF(Table1353233[[#This Row],[If Optimal solution is not found]],"",Table1353233[[#This Row],[Total time (BPP+Pm+SPm)]])</f>
        <v>1.8420817088399417</v>
      </c>
    </row>
    <row r="348" spans="1:20" x14ac:dyDescent="0.35">
      <c r="A348" s="71">
        <v>347</v>
      </c>
      <c r="B348" s="24" t="s">
        <v>382</v>
      </c>
      <c r="C348" s="1">
        <v>100</v>
      </c>
      <c r="D348" s="1">
        <v>2</v>
      </c>
      <c r="E348" s="1">
        <v>30</v>
      </c>
      <c r="F348" s="14">
        <v>2</v>
      </c>
      <c r="G348" s="4">
        <v>2775</v>
      </c>
      <c r="H348" s="1">
        <v>2775</v>
      </c>
      <c r="I348" s="1">
        <v>1798.93729953095</v>
      </c>
      <c r="J348" s="1">
        <f>1800-Table1353233[[#This Row],[Remaining time]]</f>
        <v>1.0627004690500144</v>
      </c>
      <c r="K348" s="1">
        <f>(Table1353233[[#This Row],[UB_init]]-Table1353233[[#This Row],[LB_init]])/Table1353233[[#This Row],[UB_init]]</f>
        <v>0</v>
      </c>
      <c r="L348" s="75">
        <f>IF(Table1353233[[#This Row],[UB_init]]=Table1353233[[#This Row],[LB_init]],0,1)</f>
        <v>0</v>
      </c>
      <c r="M348" s="26"/>
      <c r="Q348">
        <f>IF(Table1353233[[#This Row],[If Optimal solution is not found]]=1,"",Table1353233[[#This Row],[UB_init]])</f>
        <v>2775</v>
      </c>
      <c r="R348">
        <f>IF(Table1353233[[#This Row],[If Optimal solution is not found]],"",Table1353233[[#This Row],[LB_init]])</f>
        <v>2775</v>
      </c>
      <c r="S348">
        <f>IF(Table1353233[[#This Row],[If Optimal solution is not found]],"",0)</f>
        <v>0</v>
      </c>
      <c r="T348">
        <f>IF(Table1353233[[#This Row],[If Optimal solution is not found]],"",Table1353233[[#This Row],[Total time (BPP+Pm+SPm)]])</f>
        <v>1.0627004690500144</v>
      </c>
    </row>
    <row r="349" spans="1:20" x14ac:dyDescent="0.35">
      <c r="A349" s="71">
        <v>348</v>
      </c>
      <c r="B349" s="24" t="s">
        <v>383</v>
      </c>
      <c r="C349" s="1">
        <v>100</v>
      </c>
      <c r="D349" s="1">
        <v>2</v>
      </c>
      <c r="E349" s="1">
        <v>30</v>
      </c>
      <c r="F349" s="14">
        <v>2</v>
      </c>
      <c r="G349" s="4">
        <v>2648</v>
      </c>
      <c r="H349" s="1">
        <v>2648</v>
      </c>
      <c r="I349" s="1">
        <v>1798.1778731197101</v>
      </c>
      <c r="J349" s="1">
        <f>1800-Table1353233[[#This Row],[Remaining time]]</f>
        <v>1.8221268802899431</v>
      </c>
      <c r="K349" s="1">
        <f>(Table1353233[[#This Row],[UB_init]]-Table1353233[[#This Row],[LB_init]])/Table1353233[[#This Row],[UB_init]]</f>
        <v>0</v>
      </c>
      <c r="L349" s="75">
        <f>IF(Table1353233[[#This Row],[UB_init]]=Table1353233[[#This Row],[LB_init]],0,1)</f>
        <v>0</v>
      </c>
      <c r="M349" s="26"/>
      <c r="Q349">
        <f>IF(Table1353233[[#This Row],[If Optimal solution is not found]]=1,"",Table1353233[[#This Row],[UB_init]])</f>
        <v>2648</v>
      </c>
      <c r="R349">
        <f>IF(Table1353233[[#This Row],[If Optimal solution is not found]],"",Table1353233[[#This Row],[LB_init]])</f>
        <v>2648</v>
      </c>
      <c r="S349">
        <f>IF(Table1353233[[#This Row],[If Optimal solution is not found]],"",0)</f>
        <v>0</v>
      </c>
      <c r="T349">
        <f>IF(Table1353233[[#This Row],[If Optimal solution is not found]],"",Table1353233[[#This Row],[Total time (BPP+Pm+SPm)]])</f>
        <v>1.8221268802899431</v>
      </c>
    </row>
    <row r="350" spans="1:20" x14ac:dyDescent="0.35">
      <c r="A350" s="71">
        <v>349</v>
      </c>
      <c r="B350" s="24" t="s">
        <v>384</v>
      </c>
      <c r="C350" s="1">
        <v>100</v>
      </c>
      <c r="D350" s="1">
        <v>2</v>
      </c>
      <c r="E350" s="1">
        <v>30</v>
      </c>
      <c r="F350" s="14">
        <v>2</v>
      </c>
      <c r="G350" s="4">
        <v>2710</v>
      </c>
      <c r="H350" s="1">
        <v>2710</v>
      </c>
      <c r="I350" s="1">
        <v>1799.4611855968801</v>
      </c>
      <c r="J350" s="1">
        <f>1800-Table1353233[[#This Row],[Remaining time]]</f>
        <v>0.53881440311988626</v>
      </c>
      <c r="K350" s="1">
        <f>(Table1353233[[#This Row],[UB_init]]-Table1353233[[#This Row],[LB_init]])/Table1353233[[#This Row],[UB_init]]</f>
        <v>0</v>
      </c>
      <c r="L350" s="75">
        <f>IF(Table1353233[[#This Row],[UB_init]]=Table1353233[[#This Row],[LB_init]],0,1)</f>
        <v>0</v>
      </c>
      <c r="M350" s="26"/>
      <c r="Q350">
        <f>IF(Table1353233[[#This Row],[If Optimal solution is not found]]=1,"",Table1353233[[#This Row],[UB_init]])</f>
        <v>2710</v>
      </c>
      <c r="R350">
        <f>IF(Table1353233[[#This Row],[If Optimal solution is not found]],"",Table1353233[[#This Row],[LB_init]])</f>
        <v>2710</v>
      </c>
      <c r="S350">
        <f>IF(Table1353233[[#This Row],[If Optimal solution is not found]],"",0)</f>
        <v>0</v>
      </c>
      <c r="T350">
        <f>IF(Table1353233[[#This Row],[If Optimal solution is not found]],"",Table1353233[[#This Row],[Total time (BPP+Pm+SPm)]])</f>
        <v>0.53881440311988626</v>
      </c>
    </row>
    <row r="351" spans="1:20" x14ac:dyDescent="0.35">
      <c r="A351" s="71">
        <v>350</v>
      </c>
      <c r="B351" s="24" t="s">
        <v>385</v>
      </c>
      <c r="C351" s="1">
        <v>100</v>
      </c>
      <c r="D351" s="1">
        <v>2</v>
      </c>
      <c r="E351" s="1">
        <v>30</v>
      </c>
      <c r="F351" s="14">
        <v>2</v>
      </c>
      <c r="G351" s="4">
        <v>2569</v>
      </c>
      <c r="H351" s="1">
        <v>2569</v>
      </c>
      <c r="I351" s="1">
        <v>1799.7051947489299</v>
      </c>
      <c r="J351" s="1">
        <f>1800-Table1353233[[#This Row],[Remaining time]]</f>
        <v>0.2948052510701018</v>
      </c>
      <c r="K351" s="1">
        <f>(Table1353233[[#This Row],[UB_init]]-Table1353233[[#This Row],[LB_init]])/Table1353233[[#This Row],[UB_init]]</f>
        <v>0</v>
      </c>
      <c r="L351" s="75">
        <f>IF(Table1353233[[#This Row],[UB_init]]=Table1353233[[#This Row],[LB_init]],0,1)</f>
        <v>0</v>
      </c>
      <c r="M351" s="26"/>
      <c r="Q351">
        <f>IF(Table1353233[[#This Row],[If Optimal solution is not found]]=1,"",Table1353233[[#This Row],[UB_init]])</f>
        <v>2569</v>
      </c>
      <c r="R351">
        <f>IF(Table1353233[[#This Row],[If Optimal solution is not found]],"",Table1353233[[#This Row],[LB_init]])</f>
        <v>2569</v>
      </c>
      <c r="S351">
        <f>IF(Table1353233[[#This Row],[If Optimal solution is not found]],"",0)</f>
        <v>0</v>
      </c>
      <c r="T351">
        <f>IF(Table1353233[[#This Row],[If Optimal solution is not found]],"",Table1353233[[#This Row],[Total time (BPP+Pm+SPm)]])</f>
        <v>0.2948052510701018</v>
      </c>
    </row>
    <row r="352" spans="1:20" x14ac:dyDescent="0.35">
      <c r="A352" s="71">
        <v>351</v>
      </c>
      <c r="B352" s="24" t="s">
        <v>386</v>
      </c>
      <c r="C352" s="1">
        <v>100</v>
      </c>
      <c r="D352" s="1">
        <v>2</v>
      </c>
      <c r="E352" s="1">
        <v>30</v>
      </c>
      <c r="F352" s="14">
        <v>4</v>
      </c>
      <c r="G352" s="4">
        <v>3635</v>
      </c>
      <c r="H352" s="1">
        <v>3635</v>
      </c>
      <c r="I352" s="1">
        <v>1788.4973075278101</v>
      </c>
      <c r="J352" s="1">
        <f>1800-Table1353233[[#This Row],[Remaining time]]</f>
        <v>11.502692472189892</v>
      </c>
      <c r="K352" s="1">
        <f>(Table1353233[[#This Row],[UB_init]]-Table1353233[[#This Row],[LB_init]])/Table1353233[[#This Row],[UB_init]]</f>
        <v>0</v>
      </c>
      <c r="L352" s="75">
        <f>IF(Table1353233[[#This Row],[UB_init]]=Table1353233[[#This Row],[LB_init]],0,1)</f>
        <v>0</v>
      </c>
      <c r="M352" s="26"/>
      <c r="Q352">
        <f>IF(Table1353233[[#This Row],[If Optimal solution is not found]]=1,"",Table1353233[[#This Row],[UB_init]])</f>
        <v>3635</v>
      </c>
      <c r="R352">
        <f>IF(Table1353233[[#This Row],[If Optimal solution is not found]],"",Table1353233[[#This Row],[LB_init]])</f>
        <v>3635</v>
      </c>
      <c r="S352">
        <f>IF(Table1353233[[#This Row],[If Optimal solution is not found]],"",0)</f>
        <v>0</v>
      </c>
      <c r="T352">
        <f>IF(Table1353233[[#This Row],[If Optimal solution is not found]],"",Table1353233[[#This Row],[Total time (BPP+Pm+SPm)]])</f>
        <v>11.502692472189892</v>
      </c>
    </row>
    <row r="353" spans="1:20" x14ac:dyDescent="0.35">
      <c r="A353" s="71">
        <v>352</v>
      </c>
      <c r="B353" s="24" t="s">
        <v>387</v>
      </c>
      <c r="C353" s="1">
        <v>100</v>
      </c>
      <c r="D353" s="1">
        <v>2</v>
      </c>
      <c r="E353" s="1">
        <v>30</v>
      </c>
      <c r="F353" s="14">
        <v>4</v>
      </c>
      <c r="G353" s="4">
        <v>3077</v>
      </c>
      <c r="H353" s="1">
        <v>3077</v>
      </c>
      <c r="I353" s="1">
        <v>1764.2604801971399</v>
      </c>
      <c r="J353" s="1">
        <f>1800-Table1353233[[#This Row],[Remaining time]]</f>
        <v>35.739519802860059</v>
      </c>
      <c r="K353" s="1">
        <f>(Table1353233[[#This Row],[UB_init]]-Table1353233[[#This Row],[LB_init]])/Table1353233[[#This Row],[UB_init]]</f>
        <v>0</v>
      </c>
      <c r="L353" s="75">
        <f>IF(Table1353233[[#This Row],[UB_init]]=Table1353233[[#This Row],[LB_init]],0,1)</f>
        <v>0</v>
      </c>
      <c r="M353" s="26"/>
      <c r="Q353">
        <f>IF(Table1353233[[#This Row],[If Optimal solution is not found]]=1,"",Table1353233[[#This Row],[UB_init]])</f>
        <v>3077</v>
      </c>
      <c r="R353">
        <f>IF(Table1353233[[#This Row],[If Optimal solution is not found]],"",Table1353233[[#This Row],[LB_init]])</f>
        <v>3077</v>
      </c>
      <c r="S353">
        <f>IF(Table1353233[[#This Row],[If Optimal solution is not found]],"",0)</f>
        <v>0</v>
      </c>
      <c r="T353">
        <f>IF(Table1353233[[#This Row],[If Optimal solution is not found]],"",Table1353233[[#This Row],[Total time (BPP+Pm+SPm)]])</f>
        <v>35.739519802860059</v>
      </c>
    </row>
    <row r="354" spans="1:20" x14ac:dyDescent="0.35">
      <c r="A354" s="71">
        <v>353</v>
      </c>
      <c r="B354" s="24" t="s">
        <v>388</v>
      </c>
      <c r="C354" s="1">
        <v>100</v>
      </c>
      <c r="D354" s="1">
        <v>2</v>
      </c>
      <c r="E354" s="1">
        <v>30</v>
      </c>
      <c r="F354" s="14">
        <v>4</v>
      </c>
      <c r="G354" s="4">
        <v>3180</v>
      </c>
      <c r="H354" s="1">
        <v>3180</v>
      </c>
      <c r="I354" s="1">
        <v>1778.9309031125099</v>
      </c>
      <c r="J354" s="1">
        <f>1800-Table1353233[[#This Row],[Remaining time]]</f>
        <v>21.069096887490105</v>
      </c>
      <c r="K354" s="1">
        <f>(Table1353233[[#This Row],[UB_init]]-Table1353233[[#This Row],[LB_init]])/Table1353233[[#This Row],[UB_init]]</f>
        <v>0</v>
      </c>
      <c r="L354" s="75">
        <f>IF(Table1353233[[#This Row],[UB_init]]=Table1353233[[#This Row],[LB_init]],0,1)</f>
        <v>0</v>
      </c>
      <c r="M354" s="26"/>
      <c r="Q354">
        <f>IF(Table1353233[[#This Row],[If Optimal solution is not found]]=1,"",Table1353233[[#This Row],[UB_init]])</f>
        <v>3180</v>
      </c>
      <c r="R354">
        <f>IF(Table1353233[[#This Row],[If Optimal solution is not found]],"",Table1353233[[#This Row],[LB_init]])</f>
        <v>3180</v>
      </c>
      <c r="S354">
        <f>IF(Table1353233[[#This Row],[If Optimal solution is not found]],"",0)</f>
        <v>0</v>
      </c>
      <c r="T354">
        <f>IF(Table1353233[[#This Row],[If Optimal solution is not found]],"",Table1353233[[#This Row],[Total time (BPP+Pm+SPm)]])</f>
        <v>21.069096887490105</v>
      </c>
    </row>
    <row r="355" spans="1:20" x14ac:dyDescent="0.35">
      <c r="A355" s="71">
        <v>354</v>
      </c>
      <c r="B355" s="24" t="s">
        <v>389</v>
      </c>
      <c r="C355" s="1">
        <v>100</v>
      </c>
      <c r="D355" s="1">
        <v>2</v>
      </c>
      <c r="E355" s="1">
        <v>30</v>
      </c>
      <c r="F355" s="14">
        <v>4</v>
      </c>
      <c r="G355" s="4">
        <v>3118</v>
      </c>
      <c r="H355" s="1">
        <v>3118</v>
      </c>
      <c r="I355" s="1">
        <v>1794.9647249616601</v>
      </c>
      <c r="J355" s="1">
        <f>1800-Table1353233[[#This Row],[Remaining time]]</f>
        <v>5.0352750383399325</v>
      </c>
      <c r="K355" s="1">
        <f>(Table1353233[[#This Row],[UB_init]]-Table1353233[[#This Row],[LB_init]])/Table1353233[[#This Row],[UB_init]]</f>
        <v>0</v>
      </c>
      <c r="L355" s="75">
        <f>IF(Table1353233[[#This Row],[UB_init]]=Table1353233[[#This Row],[LB_init]],0,1)</f>
        <v>0</v>
      </c>
      <c r="M355" s="26"/>
      <c r="Q355">
        <f>IF(Table1353233[[#This Row],[If Optimal solution is not found]]=1,"",Table1353233[[#This Row],[UB_init]])</f>
        <v>3118</v>
      </c>
      <c r="R355">
        <f>IF(Table1353233[[#This Row],[If Optimal solution is not found]],"",Table1353233[[#This Row],[LB_init]])</f>
        <v>3118</v>
      </c>
      <c r="S355">
        <f>IF(Table1353233[[#This Row],[If Optimal solution is not found]],"",0)</f>
        <v>0</v>
      </c>
      <c r="T355">
        <f>IF(Table1353233[[#This Row],[If Optimal solution is not found]],"",Table1353233[[#This Row],[Total time (BPP+Pm+SPm)]])</f>
        <v>5.0352750383399325</v>
      </c>
    </row>
    <row r="356" spans="1:20" x14ac:dyDescent="0.35">
      <c r="A356" s="71">
        <v>355</v>
      </c>
      <c r="B356" s="24" t="s">
        <v>390</v>
      </c>
      <c r="C356" s="1">
        <v>100</v>
      </c>
      <c r="D356" s="1">
        <v>2</v>
      </c>
      <c r="E356" s="1">
        <v>30</v>
      </c>
      <c r="F356" s="14">
        <v>4</v>
      </c>
      <c r="G356" s="4">
        <v>3162</v>
      </c>
      <c r="H356" s="1">
        <v>3162</v>
      </c>
      <c r="I356" s="1">
        <v>1795.1329016909001</v>
      </c>
      <c r="J356" s="1">
        <f>1800-Table1353233[[#This Row],[Remaining time]]</f>
        <v>4.8670983090999016</v>
      </c>
      <c r="K356" s="1">
        <f>(Table1353233[[#This Row],[UB_init]]-Table1353233[[#This Row],[LB_init]])/Table1353233[[#This Row],[UB_init]]</f>
        <v>0</v>
      </c>
      <c r="L356" s="75">
        <f>IF(Table1353233[[#This Row],[UB_init]]=Table1353233[[#This Row],[LB_init]],0,1)</f>
        <v>0</v>
      </c>
      <c r="M356" s="26"/>
      <c r="Q356">
        <f>IF(Table1353233[[#This Row],[If Optimal solution is not found]]=1,"",Table1353233[[#This Row],[UB_init]])</f>
        <v>3162</v>
      </c>
      <c r="R356">
        <f>IF(Table1353233[[#This Row],[If Optimal solution is not found]],"",Table1353233[[#This Row],[LB_init]])</f>
        <v>3162</v>
      </c>
      <c r="S356">
        <f>IF(Table1353233[[#This Row],[If Optimal solution is not found]],"",0)</f>
        <v>0</v>
      </c>
      <c r="T356">
        <f>IF(Table1353233[[#This Row],[If Optimal solution is not found]],"",Table1353233[[#This Row],[Total time (BPP+Pm+SPm)]])</f>
        <v>4.8670983090999016</v>
      </c>
    </row>
    <row r="357" spans="1:20" x14ac:dyDescent="0.35">
      <c r="A357" s="71">
        <v>356</v>
      </c>
      <c r="B357" s="24" t="s">
        <v>391</v>
      </c>
      <c r="C357" s="1">
        <v>100</v>
      </c>
      <c r="D357" s="1">
        <v>2</v>
      </c>
      <c r="E357" s="1">
        <v>30</v>
      </c>
      <c r="F357" s="14">
        <v>4</v>
      </c>
      <c r="G357" s="4">
        <v>3360</v>
      </c>
      <c r="H357" s="1">
        <v>3360</v>
      </c>
      <c r="I357" s="1">
        <v>1773.9398883786</v>
      </c>
      <c r="J357" s="1">
        <f>1800-Table1353233[[#This Row],[Remaining time]]</f>
        <v>26.060111621399983</v>
      </c>
      <c r="K357" s="1">
        <f>(Table1353233[[#This Row],[UB_init]]-Table1353233[[#This Row],[LB_init]])/Table1353233[[#This Row],[UB_init]]</f>
        <v>0</v>
      </c>
      <c r="L357" s="75">
        <f>IF(Table1353233[[#This Row],[UB_init]]=Table1353233[[#This Row],[LB_init]],0,1)</f>
        <v>0</v>
      </c>
      <c r="M357" s="26"/>
      <c r="Q357">
        <f>IF(Table1353233[[#This Row],[If Optimal solution is not found]]=1,"",Table1353233[[#This Row],[UB_init]])</f>
        <v>3360</v>
      </c>
      <c r="R357">
        <f>IF(Table1353233[[#This Row],[If Optimal solution is not found]],"",Table1353233[[#This Row],[LB_init]])</f>
        <v>3360</v>
      </c>
      <c r="S357">
        <f>IF(Table1353233[[#This Row],[If Optimal solution is not found]],"",0)</f>
        <v>0</v>
      </c>
      <c r="T357">
        <f>IF(Table1353233[[#This Row],[If Optimal solution is not found]],"",Table1353233[[#This Row],[Total time (BPP+Pm+SPm)]])</f>
        <v>26.060111621399983</v>
      </c>
    </row>
    <row r="358" spans="1:20" ht="15" thickBot="1" x14ac:dyDescent="0.4">
      <c r="A358" s="71">
        <v>357</v>
      </c>
      <c r="B358" s="24" t="s">
        <v>392</v>
      </c>
      <c r="C358" s="1">
        <v>100</v>
      </c>
      <c r="D358" s="1">
        <v>2</v>
      </c>
      <c r="E358" s="1">
        <v>30</v>
      </c>
      <c r="F358" s="14">
        <v>4</v>
      </c>
      <c r="G358" s="4">
        <v>3645</v>
      </c>
      <c r="H358" s="1">
        <v>3645</v>
      </c>
      <c r="I358" s="1">
        <v>1784.1511976029699</v>
      </c>
      <c r="J358" s="1">
        <f>1800-Table1353233[[#This Row],[Remaining time]]</f>
        <v>15.848802397030113</v>
      </c>
      <c r="K358" s="1">
        <f>(Table1353233[[#This Row],[UB_init]]-Table1353233[[#This Row],[LB_init]])/Table1353233[[#This Row],[UB_init]]</f>
        <v>0</v>
      </c>
      <c r="L358" s="75">
        <f>IF(Table1353233[[#This Row],[UB_init]]=Table1353233[[#This Row],[LB_init]],0,1)</f>
        <v>0</v>
      </c>
      <c r="M358" s="26"/>
      <c r="Q358">
        <f>IF(Table1353233[[#This Row],[If Optimal solution is not found]]=1,"",Table1353233[[#This Row],[UB_init]])</f>
        <v>3645</v>
      </c>
      <c r="R358">
        <f>IF(Table1353233[[#This Row],[If Optimal solution is not found]],"",Table1353233[[#This Row],[LB_init]])</f>
        <v>3645</v>
      </c>
      <c r="S358">
        <f>IF(Table1353233[[#This Row],[If Optimal solution is not found]],"",0)</f>
        <v>0</v>
      </c>
      <c r="T358">
        <f>IF(Table1353233[[#This Row],[If Optimal solution is not found]],"",Table1353233[[#This Row],[Total time (BPP+Pm+SPm)]])</f>
        <v>15.848802397030113</v>
      </c>
    </row>
    <row r="359" spans="1:20" ht="16" thickBot="1" x14ac:dyDescent="0.4">
      <c r="A359" s="71">
        <v>358</v>
      </c>
      <c r="B359" s="24" t="s">
        <v>393</v>
      </c>
      <c r="C359" s="1">
        <v>100</v>
      </c>
      <c r="D359" s="1">
        <v>2</v>
      </c>
      <c r="E359" s="1">
        <v>30</v>
      </c>
      <c r="F359" s="14">
        <v>4</v>
      </c>
      <c r="G359" s="4">
        <v>3308</v>
      </c>
      <c r="H359" s="1">
        <v>3308</v>
      </c>
      <c r="I359" s="1">
        <v>1795.7508939895699</v>
      </c>
      <c r="J359" s="1">
        <f>1800-Table1353233[[#This Row],[Remaining time]]</f>
        <v>4.2491060104300686</v>
      </c>
      <c r="K359" s="1">
        <f>(Table1353233[[#This Row],[UB_init]]-Table1353233[[#This Row],[LB_init]])/Table1353233[[#This Row],[UB_init]]</f>
        <v>0</v>
      </c>
      <c r="L359" s="75">
        <f>IF(Table1353233[[#This Row],[UB_init]]=Table1353233[[#This Row],[LB_init]],0,1)</f>
        <v>0</v>
      </c>
      <c r="M359" s="26"/>
      <c r="N359" s="17" t="s">
        <v>191</v>
      </c>
      <c r="O359" s="19"/>
      <c r="P359" s="20" t="s">
        <v>193</v>
      </c>
      <c r="Q359">
        <f>IF(Table1353233[[#This Row],[If Optimal solution is not found]]=1,"",Table1353233[[#This Row],[UB_init]])</f>
        <v>3308</v>
      </c>
      <c r="R359">
        <f>IF(Table1353233[[#This Row],[If Optimal solution is not found]],"",Table1353233[[#This Row],[LB_init]])</f>
        <v>3308</v>
      </c>
      <c r="S359">
        <f>IF(Table1353233[[#This Row],[If Optimal solution is not found]],"",0)</f>
        <v>0</v>
      </c>
      <c r="T359">
        <f>IF(Table1353233[[#This Row],[If Optimal solution is not found]],"",Table1353233[[#This Row],[Total time (BPP+Pm+SPm)]])</f>
        <v>4.2491060104300686</v>
      </c>
    </row>
    <row r="360" spans="1:20" ht="19" thickBot="1" x14ac:dyDescent="0.5">
      <c r="A360" s="71">
        <v>359</v>
      </c>
      <c r="B360" s="24" t="s">
        <v>394</v>
      </c>
      <c r="C360" s="1">
        <v>100</v>
      </c>
      <c r="D360" s="1">
        <v>2</v>
      </c>
      <c r="E360" s="1">
        <v>30</v>
      </c>
      <c r="F360" s="14">
        <v>4</v>
      </c>
      <c r="G360" s="4">
        <v>3340</v>
      </c>
      <c r="H360" s="1">
        <v>3340</v>
      </c>
      <c r="I360" s="1">
        <v>1794.2895870413599</v>
      </c>
      <c r="J360" s="1">
        <f>1800-Table1353233[[#This Row],[Remaining time]]</f>
        <v>5.7104129586400632</v>
      </c>
      <c r="K360" s="1">
        <f>(Table1353233[[#This Row],[UB_init]]-Table1353233[[#This Row],[LB_init]])/Table1353233[[#This Row],[UB_init]]</f>
        <v>0</v>
      </c>
      <c r="L360" s="75">
        <f>IF(Table1353233[[#This Row],[UB_init]]=Table1353233[[#This Row],[LB_init]],0,1)</f>
        <v>0</v>
      </c>
      <c r="M360" s="26"/>
      <c r="N360" s="7">
        <f>COUNTIF(L272:L361,"=0")</f>
        <v>88</v>
      </c>
      <c r="O360" s="9"/>
      <c r="P360" s="73">
        <f>AVERAGEIF(K272:K361,"=0",J272:J361)</f>
        <v>4.8514972244526087</v>
      </c>
      <c r="Q360">
        <f>IF(Table1353233[[#This Row],[If Optimal solution is not found]]=1,"",Table1353233[[#This Row],[UB_init]])</f>
        <v>3340</v>
      </c>
      <c r="R360">
        <f>IF(Table1353233[[#This Row],[If Optimal solution is not found]],"",Table1353233[[#This Row],[LB_init]])</f>
        <v>3340</v>
      </c>
      <c r="S360">
        <f>IF(Table1353233[[#This Row],[If Optimal solution is not found]],"",0)</f>
        <v>0</v>
      </c>
      <c r="T360">
        <f>IF(Table1353233[[#This Row],[If Optimal solution is not found]],"",Table1353233[[#This Row],[Total time (BPP+Pm+SPm)]])</f>
        <v>5.7104129586400632</v>
      </c>
    </row>
    <row r="361" spans="1:20" ht="19" thickBot="1" x14ac:dyDescent="0.5">
      <c r="A361" s="71">
        <v>360</v>
      </c>
      <c r="B361" s="24" t="s">
        <v>395</v>
      </c>
      <c r="C361" s="15">
        <v>100</v>
      </c>
      <c r="D361" s="15">
        <v>2</v>
      </c>
      <c r="E361" s="15">
        <v>30</v>
      </c>
      <c r="F361" s="16">
        <v>4</v>
      </c>
      <c r="G361" s="6">
        <v>3319</v>
      </c>
      <c r="H361" s="15">
        <v>3319</v>
      </c>
      <c r="I361" s="15">
        <v>1786.31216902099</v>
      </c>
      <c r="J361" s="15">
        <f>1800-Table1353233[[#This Row],[Remaining time]]</f>
        <v>13.687830979009959</v>
      </c>
      <c r="K361" s="15">
        <f>(Table1353233[[#This Row],[UB_init]]-Table1353233[[#This Row],[LB_init]])/Table1353233[[#This Row],[UB_init]]</f>
        <v>0</v>
      </c>
      <c r="L361" s="75">
        <f>IF(Table1353233[[#This Row],[UB_init]]=Table1353233[[#This Row],[LB_init]],0,1)</f>
        <v>0</v>
      </c>
      <c r="M361" s="26"/>
      <c r="N361" s="7" t="s">
        <v>192</v>
      </c>
      <c r="O361" s="9"/>
      <c r="P361" s="73">
        <f>AVERAGEIF(K272:K361,"&gt;0")</f>
        <v>1.3623980892260648E-2</v>
      </c>
      <c r="Q361">
        <f>IF(Table1353233[[#This Row],[If Optimal solution is not found]]=1,"",Table1353233[[#This Row],[UB_init]])</f>
        <v>3319</v>
      </c>
      <c r="R361">
        <f>IF(Table1353233[[#This Row],[If Optimal solution is not found]],"",Table1353233[[#This Row],[LB_init]])</f>
        <v>3319</v>
      </c>
      <c r="S361">
        <f>IF(Table1353233[[#This Row],[If Optimal solution is not found]],"",0)</f>
        <v>0</v>
      </c>
      <c r="T361">
        <f>IF(Table1353233[[#This Row],[If Optimal solution is not found]],"",Table1353233[[#This Row],[Total time (BPP+Pm+SPm)]])</f>
        <v>13.687830979009959</v>
      </c>
    </row>
    <row r="362" spans="1:20" x14ac:dyDescent="0.35">
      <c r="A362" s="71">
        <v>361</v>
      </c>
      <c r="B362" s="23" t="s">
        <v>396</v>
      </c>
      <c r="C362" s="12">
        <v>100</v>
      </c>
      <c r="D362" s="12">
        <v>5</v>
      </c>
      <c r="E362" s="12">
        <v>10</v>
      </c>
      <c r="F362" s="13">
        <v>1</v>
      </c>
      <c r="G362" s="5">
        <v>380</v>
      </c>
      <c r="H362" s="12">
        <v>362</v>
      </c>
      <c r="I362" s="1">
        <v>1799.26947783678</v>
      </c>
      <c r="J362" s="1">
        <f>1800-Table1353233[[#This Row],[Remaining time]]</f>
        <v>0.73052216322003005</v>
      </c>
      <c r="K362" s="1">
        <f>(Table1353233[[#This Row],[UB_init]]-Table1353233[[#This Row],[LB_init]])/Table1353233[[#This Row],[UB_init]]</f>
        <v>4.736842105263158E-2</v>
      </c>
      <c r="L362" s="75">
        <f>IF(Table1353233[[#This Row],[UB_init]]=Table1353233[[#This Row],[LB_init]],0,1)</f>
        <v>1</v>
      </c>
      <c r="M362" s="26"/>
      <c r="Q362" t="str">
        <f>IF(Table1353233[[#This Row],[If Optimal solution is not found]]=1,"",Table1353233[[#This Row],[UB_init]])</f>
        <v/>
      </c>
      <c r="R362" t="str">
        <f>IF(Table1353233[[#This Row],[If Optimal solution is not found]],"",Table1353233[[#This Row],[LB_init]])</f>
        <v/>
      </c>
      <c r="S362" t="str">
        <f>IF(Table1353233[[#This Row],[If Optimal solution is not found]],"",0)</f>
        <v/>
      </c>
      <c r="T362" t="str">
        <f>IF(Table1353233[[#This Row],[If Optimal solution is not found]],"",Table1353233[[#This Row],[Total time (BPP+Pm+SPm)]])</f>
        <v/>
      </c>
    </row>
    <row r="363" spans="1:20" x14ac:dyDescent="0.35">
      <c r="A363" s="71">
        <v>362</v>
      </c>
      <c r="B363" s="24" t="s">
        <v>397</v>
      </c>
      <c r="C363" s="1">
        <v>100</v>
      </c>
      <c r="D363" s="1">
        <v>5</v>
      </c>
      <c r="E363" s="1">
        <v>10</v>
      </c>
      <c r="F363" s="14">
        <v>1</v>
      </c>
      <c r="G363" s="4">
        <v>360</v>
      </c>
      <c r="H363" s="1">
        <v>338</v>
      </c>
      <c r="I363" s="1">
        <v>1799.34056492336</v>
      </c>
      <c r="J363" s="1">
        <f>1800-Table1353233[[#This Row],[Remaining time]]</f>
        <v>0.6594350766399657</v>
      </c>
      <c r="K363" s="1">
        <f>(Table1353233[[#This Row],[UB_init]]-Table1353233[[#This Row],[LB_init]])/Table1353233[[#This Row],[UB_init]]</f>
        <v>6.1111111111111109E-2</v>
      </c>
      <c r="L363" s="75">
        <f>IF(Table1353233[[#This Row],[UB_init]]=Table1353233[[#This Row],[LB_init]],0,1)</f>
        <v>1</v>
      </c>
      <c r="M363" s="26"/>
      <c r="Q363" t="str">
        <f>IF(Table1353233[[#This Row],[If Optimal solution is not found]]=1,"",Table1353233[[#This Row],[UB_init]])</f>
        <v/>
      </c>
      <c r="R363" t="str">
        <f>IF(Table1353233[[#This Row],[If Optimal solution is not found]],"",Table1353233[[#This Row],[LB_init]])</f>
        <v/>
      </c>
      <c r="S363" t="str">
        <f>IF(Table1353233[[#This Row],[If Optimal solution is not found]],"",0)</f>
        <v/>
      </c>
      <c r="T363" t="str">
        <f>IF(Table1353233[[#This Row],[If Optimal solution is not found]],"",Table1353233[[#This Row],[Total time (BPP+Pm+SPm)]])</f>
        <v/>
      </c>
    </row>
    <row r="364" spans="1:20" x14ac:dyDescent="0.35">
      <c r="A364" s="71">
        <v>363</v>
      </c>
      <c r="B364" s="24" t="s">
        <v>398</v>
      </c>
      <c r="C364" s="1">
        <v>100</v>
      </c>
      <c r="D364" s="1">
        <v>5</v>
      </c>
      <c r="E364" s="1">
        <v>10</v>
      </c>
      <c r="F364" s="14">
        <v>1</v>
      </c>
      <c r="G364" s="4">
        <v>352</v>
      </c>
      <c r="H364" s="1">
        <v>349</v>
      </c>
      <c r="I364" s="1">
        <v>1799.332609931</v>
      </c>
      <c r="J364" s="1">
        <f>1800-Table1353233[[#This Row],[Remaining time]]</f>
        <v>0.66739006900002096</v>
      </c>
      <c r="K364" s="1">
        <f>(Table1353233[[#This Row],[UB_init]]-Table1353233[[#This Row],[LB_init]])/Table1353233[[#This Row],[UB_init]]</f>
        <v>8.5227272727272721E-3</v>
      </c>
      <c r="L364" s="75">
        <f>IF(Table1353233[[#This Row],[UB_init]]=Table1353233[[#This Row],[LB_init]],0,1)</f>
        <v>1</v>
      </c>
      <c r="M364" s="26"/>
      <c r="Q364" t="str">
        <f>IF(Table1353233[[#This Row],[If Optimal solution is not found]]=1,"",Table1353233[[#This Row],[UB_init]])</f>
        <v/>
      </c>
      <c r="R364" t="str">
        <f>IF(Table1353233[[#This Row],[If Optimal solution is not found]],"",Table1353233[[#This Row],[LB_init]])</f>
        <v/>
      </c>
      <c r="S364" t="str">
        <f>IF(Table1353233[[#This Row],[If Optimal solution is not found]],"",0)</f>
        <v/>
      </c>
      <c r="T364" t="str">
        <f>IF(Table1353233[[#This Row],[If Optimal solution is not found]],"",Table1353233[[#This Row],[Total time (BPP+Pm+SPm)]])</f>
        <v/>
      </c>
    </row>
    <row r="365" spans="1:20" x14ac:dyDescent="0.35">
      <c r="A365" s="71">
        <v>364</v>
      </c>
      <c r="B365" s="24" t="s">
        <v>399</v>
      </c>
      <c r="C365" s="1">
        <v>100</v>
      </c>
      <c r="D365" s="1">
        <v>5</v>
      </c>
      <c r="E365" s="1">
        <v>10</v>
      </c>
      <c r="F365" s="14">
        <v>1</v>
      </c>
      <c r="G365" s="4">
        <v>332</v>
      </c>
      <c r="H365" s="1">
        <v>326</v>
      </c>
      <c r="I365" s="1">
        <v>1799.4221782498</v>
      </c>
      <c r="J365" s="1">
        <f>1800-Table1353233[[#This Row],[Remaining time]]</f>
        <v>0.57782175019997339</v>
      </c>
      <c r="K365" s="1">
        <f>(Table1353233[[#This Row],[UB_init]]-Table1353233[[#This Row],[LB_init]])/Table1353233[[#This Row],[UB_init]]</f>
        <v>1.8072289156626505E-2</v>
      </c>
      <c r="L365" s="75">
        <f>IF(Table1353233[[#This Row],[UB_init]]=Table1353233[[#This Row],[LB_init]],0,1)</f>
        <v>1</v>
      </c>
      <c r="M365" s="26"/>
      <c r="Q365" t="str">
        <f>IF(Table1353233[[#This Row],[If Optimal solution is not found]]=1,"",Table1353233[[#This Row],[UB_init]])</f>
        <v/>
      </c>
      <c r="R365" t="str">
        <f>IF(Table1353233[[#This Row],[If Optimal solution is not found]],"",Table1353233[[#This Row],[LB_init]])</f>
        <v/>
      </c>
      <c r="S365" t="str">
        <f>IF(Table1353233[[#This Row],[If Optimal solution is not found]],"",0)</f>
        <v/>
      </c>
      <c r="T365" t="str">
        <f>IF(Table1353233[[#This Row],[If Optimal solution is not found]],"",Table1353233[[#This Row],[Total time (BPP+Pm+SPm)]])</f>
        <v/>
      </c>
    </row>
    <row r="366" spans="1:20" x14ac:dyDescent="0.35">
      <c r="A366" s="71">
        <v>365</v>
      </c>
      <c r="B366" s="24" t="s">
        <v>400</v>
      </c>
      <c r="C366" s="1">
        <v>100</v>
      </c>
      <c r="D366" s="1">
        <v>5</v>
      </c>
      <c r="E366" s="1">
        <v>10</v>
      </c>
      <c r="F366" s="14">
        <v>1</v>
      </c>
      <c r="G366" s="4">
        <v>386</v>
      </c>
      <c r="H366" s="1">
        <v>353</v>
      </c>
      <c r="I366" s="1">
        <v>1799.4136557746599</v>
      </c>
      <c r="J366" s="1">
        <f>1800-Table1353233[[#This Row],[Remaining time]]</f>
        <v>0.586344225340099</v>
      </c>
      <c r="K366" s="1">
        <f>(Table1353233[[#This Row],[UB_init]]-Table1353233[[#This Row],[LB_init]])/Table1353233[[#This Row],[UB_init]]</f>
        <v>8.549222797927461E-2</v>
      </c>
      <c r="L366" s="75">
        <f>IF(Table1353233[[#This Row],[UB_init]]=Table1353233[[#This Row],[LB_init]],0,1)</f>
        <v>1</v>
      </c>
      <c r="M366" s="26"/>
      <c r="Q366" t="str">
        <f>IF(Table1353233[[#This Row],[If Optimal solution is not found]]=1,"",Table1353233[[#This Row],[UB_init]])</f>
        <v/>
      </c>
      <c r="R366" t="str">
        <f>IF(Table1353233[[#This Row],[If Optimal solution is not found]],"",Table1353233[[#This Row],[LB_init]])</f>
        <v/>
      </c>
      <c r="S366" t="str">
        <f>IF(Table1353233[[#This Row],[If Optimal solution is not found]],"",0)</f>
        <v/>
      </c>
      <c r="T366" t="str">
        <f>IF(Table1353233[[#This Row],[If Optimal solution is not found]],"",Table1353233[[#This Row],[Total time (BPP+Pm+SPm)]])</f>
        <v/>
      </c>
    </row>
    <row r="367" spans="1:20" x14ac:dyDescent="0.35">
      <c r="A367" s="71">
        <v>366</v>
      </c>
      <c r="B367" s="24" t="s">
        <v>401</v>
      </c>
      <c r="C367" s="1">
        <v>100</v>
      </c>
      <c r="D367" s="1">
        <v>5</v>
      </c>
      <c r="E367" s="1">
        <v>10</v>
      </c>
      <c r="F367" s="14">
        <v>1</v>
      </c>
      <c r="G367" s="4">
        <v>370</v>
      </c>
      <c r="H367" s="1">
        <v>361</v>
      </c>
      <c r="I367" s="1">
        <v>1799.39646972529</v>
      </c>
      <c r="J367" s="1">
        <f>1800-Table1353233[[#This Row],[Remaining time]]</f>
        <v>0.60353027471001042</v>
      </c>
      <c r="K367" s="1">
        <f>(Table1353233[[#This Row],[UB_init]]-Table1353233[[#This Row],[LB_init]])/Table1353233[[#This Row],[UB_init]]</f>
        <v>2.4324324324324326E-2</v>
      </c>
      <c r="L367" s="75">
        <f>IF(Table1353233[[#This Row],[UB_init]]=Table1353233[[#This Row],[LB_init]],0,1)</f>
        <v>1</v>
      </c>
      <c r="M367" s="26"/>
      <c r="Q367" t="str">
        <f>IF(Table1353233[[#This Row],[If Optimal solution is not found]]=1,"",Table1353233[[#This Row],[UB_init]])</f>
        <v/>
      </c>
      <c r="R367" t="str">
        <f>IF(Table1353233[[#This Row],[If Optimal solution is not found]],"",Table1353233[[#This Row],[LB_init]])</f>
        <v/>
      </c>
      <c r="S367" t="str">
        <f>IF(Table1353233[[#This Row],[If Optimal solution is not found]],"",0)</f>
        <v/>
      </c>
      <c r="T367" t="str">
        <f>IF(Table1353233[[#This Row],[If Optimal solution is not found]],"",Table1353233[[#This Row],[Total time (BPP+Pm+SPm)]])</f>
        <v/>
      </c>
    </row>
    <row r="368" spans="1:20" x14ac:dyDescent="0.35">
      <c r="A368" s="71">
        <v>367</v>
      </c>
      <c r="B368" s="24" t="s">
        <v>402</v>
      </c>
      <c r="C368" s="1">
        <v>100</v>
      </c>
      <c r="D368" s="1">
        <v>5</v>
      </c>
      <c r="E368" s="1">
        <v>10</v>
      </c>
      <c r="F368" s="14">
        <v>1</v>
      </c>
      <c r="G368" s="4">
        <v>340</v>
      </c>
      <c r="H368" s="1">
        <v>319</v>
      </c>
      <c r="I368" s="1">
        <v>1799.4395361561301</v>
      </c>
      <c r="J368" s="1">
        <f>1800-Table1353233[[#This Row],[Remaining time]]</f>
        <v>0.56046384386991122</v>
      </c>
      <c r="K368" s="1">
        <f>(Table1353233[[#This Row],[UB_init]]-Table1353233[[#This Row],[LB_init]])/Table1353233[[#This Row],[UB_init]]</f>
        <v>6.1764705882352944E-2</v>
      </c>
      <c r="L368" s="75">
        <f>IF(Table1353233[[#This Row],[UB_init]]=Table1353233[[#This Row],[LB_init]],0,1)</f>
        <v>1</v>
      </c>
      <c r="M368" s="26"/>
      <c r="Q368" t="str">
        <f>IF(Table1353233[[#This Row],[If Optimal solution is not found]]=1,"",Table1353233[[#This Row],[UB_init]])</f>
        <v/>
      </c>
      <c r="R368" t="str">
        <f>IF(Table1353233[[#This Row],[If Optimal solution is not found]],"",Table1353233[[#This Row],[LB_init]])</f>
        <v/>
      </c>
      <c r="S368" t="str">
        <f>IF(Table1353233[[#This Row],[If Optimal solution is not found]],"",0)</f>
        <v/>
      </c>
      <c r="T368" t="str">
        <f>IF(Table1353233[[#This Row],[If Optimal solution is not found]],"",Table1353233[[#This Row],[Total time (BPP+Pm+SPm)]])</f>
        <v/>
      </c>
    </row>
    <row r="369" spans="1:20" x14ac:dyDescent="0.35">
      <c r="A369" s="71">
        <v>368</v>
      </c>
      <c r="B369" s="24" t="s">
        <v>403</v>
      </c>
      <c r="C369" s="1">
        <v>100</v>
      </c>
      <c r="D369" s="1">
        <v>5</v>
      </c>
      <c r="E369" s="1">
        <v>10</v>
      </c>
      <c r="F369" s="14">
        <v>1</v>
      </c>
      <c r="G369" s="4">
        <v>352</v>
      </c>
      <c r="H369" s="1">
        <v>351</v>
      </c>
      <c r="I369" s="1">
        <v>1799.4815292339699</v>
      </c>
      <c r="J369" s="1">
        <f>1800-Table1353233[[#This Row],[Remaining time]]</f>
        <v>0.51847076603007736</v>
      </c>
      <c r="K369" s="1">
        <f>(Table1353233[[#This Row],[UB_init]]-Table1353233[[#This Row],[LB_init]])/Table1353233[[#This Row],[UB_init]]</f>
        <v>2.840909090909091E-3</v>
      </c>
      <c r="L369" s="75">
        <f>IF(Table1353233[[#This Row],[UB_init]]=Table1353233[[#This Row],[LB_init]],0,1)</f>
        <v>1</v>
      </c>
      <c r="M369" s="26"/>
      <c r="Q369" t="str">
        <f>IF(Table1353233[[#This Row],[If Optimal solution is not found]]=1,"",Table1353233[[#This Row],[UB_init]])</f>
        <v/>
      </c>
      <c r="R369" t="str">
        <f>IF(Table1353233[[#This Row],[If Optimal solution is not found]],"",Table1353233[[#This Row],[LB_init]])</f>
        <v/>
      </c>
      <c r="S369" t="str">
        <f>IF(Table1353233[[#This Row],[If Optimal solution is not found]],"",0)</f>
        <v/>
      </c>
      <c r="T369" t="str">
        <f>IF(Table1353233[[#This Row],[If Optimal solution is not found]],"",Table1353233[[#This Row],[Total time (BPP+Pm+SPm)]])</f>
        <v/>
      </c>
    </row>
    <row r="370" spans="1:20" x14ac:dyDescent="0.35">
      <c r="A370" s="71">
        <v>369</v>
      </c>
      <c r="B370" s="24" t="s">
        <v>404</v>
      </c>
      <c r="C370" s="1">
        <v>100</v>
      </c>
      <c r="D370" s="1">
        <v>5</v>
      </c>
      <c r="E370" s="1">
        <v>10</v>
      </c>
      <c r="F370" s="14">
        <v>1</v>
      </c>
      <c r="G370" s="4">
        <v>378</v>
      </c>
      <c r="H370" s="1">
        <v>371</v>
      </c>
      <c r="I370" s="1">
        <v>1799.23122665286</v>
      </c>
      <c r="J370" s="1">
        <f>1800-Table1353233[[#This Row],[Remaining time]]</f>
        <v>0.76877334714004064</v>
      </c>
      <c r="K370" s="1">
        <f>(Table1353233[[#This Row],[UB_init]]-Table1353233[[#This Row],[LB_init]])/Table1353233[[#This Row],[UB_init]]</f>
        <v>1.8518518518518517E-2</v>
      </c>
      <c r="L370" s="75">
        <f>IF(Table1353233[[#This Row],[UB_init]]=Table1353233[[#This Row],[LB_init]],0,1)</f>
        <v>1</v>
      </c>
      <c r="M370" s="26"/>
      <c r="Q370" t="str">
        <f>IF(Table1353233[[#This Row],[If Optimal solution is not found]]=1,"",Table1353233[[#This Row],[UB_init]])</f>
        <v/>
      </c>
      <c r="R370" t="str">
        <f>IF(Table1353233[[#This Row],[If Optimal solution is not found]],"",Table1353233[[#This Row],[LB_init]])</f>
        <v/>
      </c>
      <c r="S370" t="str">
        <f>IF(Table1353233[[#This Row],[If Optimal solution is not found]],"",0)</f>
        <v/>
      </c>
      <c r="T370" t="str">
        <f>IF(Table1353233[[#This Row],[If Optimal solution is not found]],"",Table1353233[[#This Row],[Total time (BPP+Pm+SPm)]])</f>
        <v/>
      </c>
    </row>
    <row r="371" spans="1:20" x14ac:dyDescent="0.35">
      <c r="A371" s="71">
        <v>370</v>
      </c>
      <c r="B371" s="24" t="s">
        <v>405</v>
      </c>
      <c r="C371" s="1">
        <v>100</v>
      </c>
      <c r="D371" s="1">
        <v>5</v>
      </c>
      <c r="E371" s="1">
        <v>10</v>
      </c>
      <c r="F371" s="14">
        <v>1</v>
      </c>
      <c r="G371" s="4">
        <v>356</v>
      </c>
      <c r="H371" s="1">
        <v>352</v>
      </c>
      <c r="I371" s="1">
        <v>1799.37446361407</v>
      </c>
      <c r="J371" s="1">
        <f>1800-Table1353233[[#This Row],[Remaining time]]</f>
        <v>0.6255363859299905</v>
      </c>
      <c r="K371" s="1">
        <f>(Table1353233[[#This Row],[UB_init]]-Table1353233[[#This Row],[LB_init]])/Table1353233[[#This Row],[UB_init]]</f>
        <v>1.1235955056179775E-2</v>
      </c>
      <c r="L371" s="75">
        <f>IF(Table1353233[[#This Row],[UB_init]]=Table1353233[[#This Row],[LB_init]],0,1)</f>
        <v>1</v>
      </c>
      <c r="M371" s="26"/>
      <c r="Q371" t="str">
        <f>IF(Table1353233[[#This Row],[If Optimal solution is not found]]=1,"",Table1353233[[#This Row],[UB_init]])</f>
        <v/>
      </c>
      <c r="R371" t="str">
        <f>IF(Table1353233[[#This Row],[If Optimal solution is not found]],"",Table1353233[[#This Row],[LB_init]])</f>
        <v/>
      </c>
      <c r="S371" t="str">
        <f>IF(Table1353233[[#This Row],[If Optimal solution is not found]],"",0)</f>
        <v/>
      </c>
      <c r="T371" t="str">
        <f>IF(Table1353233[[#This Row],[If Optimal solution is not found]],"",Table1353233[[#This Row],[Total time (BPP+Pm+SPm)]])</f>
        <v/>
      </c>
    </row>
    <row r="372" spans="1:20" x14ac:dyDescent="0.35">
      <c r="A372" s="71">
        <v>371</v>
      </c>
      <c r="B372" s="24" t="s">
        <v>406</v>
      </c>
      <c r="C372" s="1">
        <v>100</v>
      </c>
      <c r="D372" s="1">
        <v>5</v>
      </c>
      <c r="E372" s="1">
        <v>10</v>
      </c>
      <c r="F372" s="14">
        <v>2</v>
      </c>
      <c r="G372" s="4">
        <v>518</v>
      </c>
      <c r="H372" s="1">
        <v>518</v>
      </c>
      <c r="I372" s="1">
        <v>1797.22264219261</v>
      </c>
      <c r="J372" s="1">
        <f>1800-Table1353233[[#This Row],[Remaining time]]</f>
        <v>2.7773578073899898</v>
      </c>
      <c r="K372" s="1">
        <f>(Table1353233[[#This Row],[UB_init]]-Table1353233[[#This Row],[LB_init]])/Table1353233[[#This Row],[UB_init]]</f>
        <v>0</v>
      </c>
      <c r="L372" s="75">
        <f>IF(Table1353233[[#This Row],[UB_init]]=Table1353233[[#This Row],[LB_init]],0,1)</f>
        <v>0</v>
      </c>
      <c r="M372" s="26"/>
      <c r="Q372">
        <f>IF(Table1353233[[#This Row],[If Optimal solution is not found]]=1,"",Table1353233[[#This Row],[UB_init]])</f>
        <v>518</v>
      </c>
      <c r="R372">
        <f>IF(Table1353233[[#This Row],[If Optimal solution is not found]],"",Table1353233[[#This Row],[LB_init]])</f>
        <v>518</v>
      </c>
      <c r="S372">
        <f>IF(Table1353233[[#This Row],[If Optimal solution is not found]],"",0)</f>
        <v>0</v>
      </c>
      <c r="T372">
        <f>IF(Table1353233[[#This Row],[If Optimal solution is not found]],"",Table1353233[[#This Row],[Total time (BPP+Pm+SPm)]])</f>
        <v>2.7773578073899898</v>
      </c>
    </row>
    <row r="373" spans="1:20" x14ac:dyDescent="0.35">
      <c r="A373" s="71">
        <v>372</v>
      </c>
      <c r="B373" s="24" t="s">
        <v>407</v>
      </c>
      <c r="C373" s="1">
        <v>100</v>
      </c>
      <c r="D373" s="1">
        <v>5</v>
      </c>
      <c r="E373" s="1">
        <v>10</v>
      </c>
      <c r="F373" s="14">
        <v>2</v>
      </c>
      <c r="G373" s="4">
        <v>494</v>
      </c>
      <c r="H373" s="1">
        <v>494</v>
      </c>
      <c r="I373" s="1">
        <v>1799.3959768898701</v>
      </c>
      <c r="J373" s="1">
        <f>1800-Table1353233[[#This Row],[Remaining time]]</f>
        <v>0.6040231101299014</v>
      </c>
      <c r="K373" s="1">
        <f>(Table1353233[[#This Row],[UB_init]]-Table1353233[[#This Row],[LB_init]])/Table1353233[[#This Row],[UB_init]]</f>
        <v>0</v>
      </c>
      <c r="L373" s="75">
        <f>IF(Table1353233[[#This Row],[UB_init]]=Table1353233[[#This Row],[LB_init]],0,1)</f>
        <v>0</v>
      </c>
      <c r="M373" s="26"/>
      <c r="Q373">
        <f>IF(Table1353233[[#This Row],[If Optimal solution is not found]]=1,"",Table1353233[[#This Row],[UB_init]])</f>
        <v>494</v>
      </c>
      <c r="R373">
        <f>IF(Table1353233[[#This Row],[If Optimal solution is not found]],"",Table1353233[[#This Row],[LB_init]])</f>
        <v>494</v>
      </c>
      <c r="S373">
        <f>IF(Table1353233[[#This Row],[If Optimal solution is not found]],"",0)</f>
        <v>0</v>
      </c>
      <c r="T373">
        <f>IF(Table1353233[[#This Row],[If Optimal solution is not found]],"",Table1353233[[#This Row],[Total time (BPP+Pm+SPm)]])</f>
        <v>0.6040231101299014</v>
      </c>
    </row>
    <row r="374" spans="1:20" x14ac:dyDescent="0.35">
      <c r="A374" s="71">
        <v>373</v>
      </c>
      <c r="B374" s="24" t="s">
        <v>408</v>
      </c>
      <c r="C374" s="1">
        <v>100</v>
      </c>
      <c r="D374" s="1">
        <v>5</v>
      </c>
      <c r="E374" s="1">
        <v>10</v>
      </c>
      <c r="F374" s="14">
        <v>2</v>
      </c>
      <c r="G374" s="4">
        <v>493</v>
      </c>
      <c r="H374" s="1">
        <v>493</v>
      </c>
      <c r="I374" s="1">
        <v>1799.0369493011301</v>
      </c>
      <c r="J374" s="1">
        <f>1800-Table1353233[[#This Row],[Remaining time]]</f>
        <v>0.96305069886989259</v>
      </c>
      <c r="K374" s="1">
        <f>(Table1353233[[#This Row],[UB_init]]-Table1353233[[#This Row],[LB_init]])/Table1353233[[#This Row],[UB_init]]</f>
        <v>0</v>
      </c>
      <c r="L374" s="75">
        <f>IF(Table1353233[[#This Row],[UB_init]]=Table1353233[[#This Row],[LB_init]],0,1)</f>
        <v>0</v>
      </c>
      <c r="M374" s="26"/>
      <c r="Q374">
        <f>IF(Table1353233[[#This Row],[If Optimal solution is not found]]=1,"",Table1353233[[#This Row],[UB_init]])</f>
        <v>493</v>
      </c>
      <c r="R374">
        <f>IF(Table1353233[[#This Row],[If Optimal solution is not found]],"",Table1353233[[#This Row],[LB_init]])</f>
        <v>493</v>
      </c>
      <c r="S374">
        <f>IF(Table1353233[[#This Row],[If Optimal solution is not found]],"",0)</f>
        <v>0</v>
      </c>
      <c r="T374">
        <f>IF(Table1353233[[#This Row],[If Optimal solution is not found]],"",Table1353233[[#This Row],[Total time (BPP+Pm+SPm)]])</f>
        <v>0.96305069886989259</v>
      </c>
    </row>
    <row r="375" spans="1:20" x14ac:dyDescent="0.35">
      <c r="A375" s="71">
        <v>374</v>
      </c>
      <c r="B375" s="24" t="s">
        <v>409</v>
      </c>
      <c r="C375" s="1">
        <v>100</v>
      </c>
      <c r="D375" s="1">
        <v>5</v>
      </c>
      <c r="E375" s="1">
        <v>10</v>
      </c>
      <c r="F375" s="14">
        <v>2</v>
      </c>
      <c r="G375" s="4">
        <v>458</v>
      </c>
      <c r="H375" s="1">
        <v>458</v>
      </c>
      <c r="I375" s="1">
        <v>1797.7458443548501</v>
      </c>
      <c r="J375" s="1">
        <f>1800-Table1353233[[#This Row],[Remaining time]]</f>
        <v>2.2541556451499218</v>
      </c>
      <c r="K375" s="1">
        <f>(Table1353233[[#This Row],[UB_init]]-Table1353233[[#This Row],[LB_init]])/Table1353233[[#This Row],[UB_init]]</f>
        <v>0</v>
      </c>
      <c r="L375" s="75">
        <f>IF(Table1353233[[#This Row],[UB_init]]=Table1353233[[#This Row],[LB_init]],0,1)</f>
        <v>0</v>
      </c>
      <c r="M375" s="26"/>
      <c r="Q375">
        <f>IF(Table1353233[[#This Row],[If Optimal solution is not found]]=1,"",Table1353233[[#This Row],[UB_init]])</f>
        <v>458</v>
      </c>
      <c r="R375">
        <f>IF(Table1353233[[#This Row],[If Optimal solution is not found]],"",Table1353233[[#This Row],[LB_init]])</f>
        <v>458</v>
      </c>
      <c r="S375">
        <f>IF(Table1353233[[#This Row],[If Optimal solution is not found]],"",0)</f>
        <v>0</v>
      </c>
      <c r="T375">
        <f>IF(Table1353233[[#This Row],[If Optimal solution is not found]],"",Table1353233[[#This Row],[Total time (BPP+Pm+SPm)]])</f>
        <v>2.2541556451499218</v>
      </c>
    </row>
    <row r="376" spans="1:20" x14ac:dyDescent="0.35">
      <c r="A376" s="71">
        <v>375</v>
      </c>
      <c r="B376" s="24" t="s">
        <v>410</v>
      </c>
      <c r="C376" s="1">
        <v>100</v>
      </c>
      <c r="D376" s="1">
        <v>5</v>
      </c>
      <c r="E376" s="1">
        <v>10</v>
      </c>
      <c r="F376" s="14">
        <v>2</v>
      </c>
      <c r="G376" s="4">
        <v>473</v>
      </c>
      <c r="H376" s="1">
        <v>473</v>
      </c>
      <c r="I376" s="1">
        <v>1798.03012943454</v>
      </c>
      <c r="J376" s="1">
        <f>1800-Table1353233[[#This Row],[Remaining time]]</f>
        <v>1.9698705654600417</v>
      </c>
      <c r="K376" s="1">
        <f>(Table1353233[[#This Row],[UB_init]]-Table1353233[[#This Row],[LB_init]])/Table1353233[[#This Row],[UB_init]]</f>
        <v>0</v>
      </c>
      <c r="L376" s="75">
        <f>IF(Table1353233[[#This Row],[UB_init]]=Table1353233[[#This Row],[LB_init]],0,1)</f>
        <v>0</v>
      </c>
      <c r="M376" s="26"/>
      <c r="Q376">
        <f>IF(Table1353233[[#This Row],[If Optimal solution is not found]]=1,"",Table1353233[[#This Row],[UB_init]])</f>
        <v>473</v>
      </c>
      <c r="R376">
        <f>IF(Table1353233[[#This Row],[If Optimal solution is not found]],"",Table1353233[[#This Row],[LB_init]])</f>
        <v>473</v>
      </c>
      <c r="S376">
        <f>IF(Table1353233[[#This Row],[If Optimal solution is not found]],"",0)</f>
        <v>0</v>
      </c>
      <c r="T376">
        <f>IF(Table1353233[[#This Row],[If Optimal solution is not found]],"",Table1353233[[#This Row],[Total time (BPP+Pm+SPm)]])</f>
        <v>1.9698705654600417</v>
      </c>
    </row>
    <row r="377" spans="1:20" x14ac:dyDescent="0.35">
      <c r="A377" s="71">
        <v>376</v>
      </c>
      <c r="B377" s="24" t="s">
        <v>411</v>
      </c>
      <c r="C377" s="1">
        <v>100</v>
      </c>
      <c r="D377" s="1">
        <v>5</v>
      </c>
      <c r="E377" s="1">
        <v>10</v>
      </c>
      <c r="F377" s="14">
        <v>2</v>
      </c>
      <c r="G377" s="4">
        <v>517</v>
      </c>
      <c r="H377" s="1">
        <v>517</v>
      </c>
      <c r="I377" s="1">
        <v>1798.0276554375801</v>
      </c>
      <c r="J377" s="1">
        <f>1800-Table1353233[[#This Row],[Remaining time]]</f>
        <v>1.9723445624199485</v>
      </c>
      <c r="K377" s="1">
        <f>(Table1353233[[#This Row],[UB_init]]-Table1353233[[#This Row],[LB_init]])/Table1353233[[#This Row],[UB_init]]</f>
        <v>0</v>
      </c>
      <c r="L377" s="75">
        <f>IF(Table1353233[[#This Row],[UB_init]]=Table1353233[[#This Row],[LB_init]],0,1)</f>
        <v>0</v>
      </c>
      <c r="M377" s="26"/>
      <c r="Q377">
        <f>IF(Table1353233[[#This Row],[If Optimal solution is not found]]=1,"",Table1353233[[#This Row],[UB_init]])</f>
        <v>517</v>
      </c>
      <c r="R377">
        <f>IF(Table1353233[[#This Row],[If Optimal solution is not found]],"",Table1353233[[#This Row],[LB_init]])</f>
        <v>517</v>
      </c>
      <c r="S377">
        <f>IF(Table1353233[[#This Row],[If Optimal solution is not found]],"",0)</f>
        <v>0</v>
      </c>
      <c r="T377">
        <f>IF(Table1353233[[#This Row],[If Optimal solution is not found]],"",Table1353233[[#This Row],[Total time (BPP+Pm+SPm)]])</f>
        <v>1.9723445624199485</v>
      </c>
    </row>
    <row r="378" spans="1:20" x14ac:dyDescent="0.35">
      <c r="A378" s="71">
        <v>377</v>
      </c>
      <c r="B378" s="24" t="s">
        <v>412</v>
      </c>
      <c r="C378" s="1">
        <v>100</v>
      </c>
      <c r="D378" s="1">
        <v>5</v>
      </c>
      <c r="E378" s="1">
        <v>10</v>
      </c>
      <c r="F378" s="14">
        <v>2</v>
      </c>
      <c r="G378" s="4">
        <v>487</v>
      </c>
      <c r="H378" s="1">
        <v>487</v>
      </c>
      <c r="I378" s="1">
        <v>1797.6331674642799</v>
      </c>
      <c r="J378" s="1">
        <f>1800-Table1353233[[#This Row],[Remaining time]]</f>
        <v>2.3668325357200501</v>
      </c>
      <c r="K378" s="1">
        <f>(Table1353233[[#This Row],[UB_init]]-Table1353233[[#This Row],[LB_init]])/Table1353233[[#This Row],[UB_init]]</f>
        <v>0</v>
      </c>
      <c r="L378" s="75">
        <f>IF(Table1353233[[#This Row],[UB_init]]=Table1353233[[#This Row],[LB_init]],0,1)</f>
        <v>0</v>
      </c>
      <c r="M378" s="26"/>
      <c r="Q378">
        <f>IF(Table1353233[[#This Row],[If Optimal solution is not found]]=1,"",Table1353233[[#This Row],[UB_init]])</f>
        <v>487</v>
      </c>
      <c r="R378">
        <f>IF(Table1353233[[#This Row],[If Optimal solution is not found]],"",Table1353233[[#This Row],[LB_init]])</f>
        <v>487</v>
      </c>
      <c r="S378">
        <f>IF(Table1353233[[#This Row],[If Optimal solution is not found]],"",0)</f>
        <v>0</v>
      </c>
      <c r="T378">
        <f>IF(Table1353233[[#This Row],[If Optimal solution is not found]],"",Table1353233[[#This Row],[Total time (BPP+Pm+SPm)]])</f>
        <v>2.3668325357200501</v>
      </c>
    </row>
    <row r="379" spans="1:20" x14ac:dyDescent="0.35">
      <c r="A379" s="71">
        <v>378</v>
      </c>
      <c r="B379" s="24" t="s">
        <v>413</v>
      </c>
      <c r="C379" s="1">
        <v>100</v>
      </c>
      <c r="D379" s="1">
        <v>5</v>
      </c>
      <c r="E379" s="1">
        <v>10</v>
      </c>
      <c r="F379" s="14">
        <v>2</v>
      </c>
      <c r="G379" s="4">
        <v>507</v>
      </c>
      <c r="H379" s="1">
        <v>507</v>
      </c>
      <c r="I379" s="1">
        <v>1798.64653809741</v>
      </c>
      <c r="J379" s="1">
        <f>1800-Table1353233[[#This Row],[Remaining time]]</f>
        <v>1.3534619025899701</v>
      </c>
      <c r="K379" s="1">
        <f>(Table1353233[[#This Row],[UB_init]]-Table1353233[[#This Row],[LB_init]])/Table1353233[[#This Row],[UB_init]]</f>
        <v>0</v>
      </c>
      <c r="L379" s="75">
        <f>IF(Table1353233[[#This Row],[UB_init]]=Table1353233[[#This Row],[LB_init]],0,1)</f>
        <v>0</v>
      </c>
      <c r="M379" s="26"/>
      <c r="Q379">
        <f>IF(Table1353233[[#This Row],[If Optimal solution is not found]]=1,"",Table1353233[[#This Row],[UB_init]])</f>
        <v>507</v>
      </c>
      <c r="R379">
        <f>IF(Table1353233[[#This Row],[If Optimal solution is not found]],"",Table1353233[[#This Row],[LB_init]])</f>
        <v>507</v>
      </c>
      <c r="S379">
        <f>IF(Table1353233[[#This Row],[If Optimal solution is not found]],"",0)</f>
        <v>0</v>
      </c>
      <c r="T379">
        <f>IF(Table1353233[[#This Row],[If Optimal solution is not found]],"",Table1353233[[#This Row],[Total time (BPP+Pm+SPm)]])</f>
        <v>1.3534619025899701</v>
      </c>
    </row>
    <row r="380" spans="1:20" x14ac:dyDescent="0.35">
      <c r="A380" s="71">
        <v>379</v>
      </c>
      <c r="B380" s="24" t="s">
        <v>414</v>
      </c>
      <c r="C380" s="1">
        <v>100</v>
      </c>
      <c r="D380" s="1">
        <v>5</v>
      </c>
      <c r="E380" s="1">
        <v>10</v>
      </c>
      <c r="F380" s="14">
        <v>2</v>
      </c>
      <c r="G380" s="4">
        <v>491</v>
      </c>
      <c r="H380" s="1">
        <v>491</v>
      </c>
      <c r="I380" s="1">
        <v>1798.0642634872299</v>
      </c>
      <c r="J380" s="1">
        <f>1800-Table1353233[[#This Row],[Remaining time]]</f>
        <v>1.9357365127700632</v>
      </c>
      <c r="K380" s="1">
        <f>(Table1353233[[#This Row],[UB_init]]-Table1353233[[#This Row],[LB_init]])/Table1353233[[#This Row],[UB_init]]</f>
        <v>0</v>
      </c>
      <c r="L380" s="75">
        <f>IF(Table1353233[[#This Row],[UB_init]]=Table1353233[[#This Row],[LB_init]],0,1)</f>
        <v>0</v>
      </c>
      <c r="M380" s="26"/>
      <c r="Q380">
        <f>IF(Table1353233[[#This Row],[If Optimal solution is not found]]=1,"",Table1353233[[#This Row],[UB_init]])</f>
        <v>491</v>
      </c>
      <c r="R380">
        <f>IF(Table1353233[[#This Row],[If Optimal solution is not found]],"",Table1353233[[#This Row],[LB_init]])</f>
        <v>491</v>
      </c>
      <c r="S380">
        <f>IF(Table1353233[[#This Row],[If Optimal solution is not found]],"",0)</f>
        <v>0</v>
      </c>
      <c r="T380">
        <f>IF(Table1353233[[#This Row],[If Optimal solution is not found]],"",Table1353233[[#This Row],[Total time (BPP+Pm+SPm)]])</f>
        <v>1.9357365127700632</v>
      </c>
    </row>
    <row r="381" spans="1:20" x14ac:dyDescent="0.35">
      <c r="A381" s="71">
        <v>380</v>
      </c>
      <c r="B381" s="24" t="s">
        <v>415</v>
      </c>
      <c r="C381" s="1">
        <v>100</v>
      </c>
      <c r="D381" s="1">
        <v>5</v>
      </c>
      <c r="E381" s="1">
        <v>10</v>
      </c>
      <c r="F381" s="14">
        <v>2</v>
      </c>
      <c r="G381" s="4">
        <v>520</v>
      </c>
      <c r="H381" s="1">
        <v>520</v>
      </c>
      <c r="I381" s="1">
        <v>1791.9102249964999</v>
      </c>
      <c r="J381" s="1">
        <f>1800-Table1353233[[#This Row],[Remaining time]]</f>
        <v>8.0897750035001081</v>
      </c>
      <c r="K381" s="1">
        <f>(Table1353233[[#This Row],[UB_init]]-Table1353233[[#This Row],[LB_init]])/Table1353233[[#This Row],[UB_init]]</f>
        <v>0</v>
      </c>
      <c r="L381" s="75">
        <f>IF(Table1353233[[#This Row],[UB_init]]=Table1353233[[#This Row],[LB_init]],0,1)</f>
        <v>0</v>
      </c>
      <c r="M381" s="26"/>
      <c r="Q381">
        <f>IF(Table1353233[[#This Row],[If Optimal solution is not found]]=1,"",Table1353233[[#This Row],[UB_init]])</f>
        <v>520</v>
      </c>
      <c r="R381">
        <f>IF(Table1353233[[#This Row],[If Optimal solution is not found]],"",Table1353233[[#This Row],[LB_init]])</f>
        <v>520</v>
      </c>
      <c r="S381">
        <f>IF(Table1353233[[#This Row],[If Optimal solution is not found]],"",0)</f>
        <v>0</v>
      </c>
      <c r="T381">
        <f>IF(Table1353233[[#This Row],[If Optimal solution is not found]],"",Table1353233[[#This Row],[Total time (BPP+Pm+SPm)]])</f>
        <v>8.0897750035001081</v>
      </c>
    </row>
    <row r="382" spans="1:20" x14ac:dyDescent="0.35">
      <c r="A382" s="71">
        <v>381</v>
      </c>
      <c r="B382" s="24" t="s">
        <v>416</v>
      </c>
      <c r="C382" s="1">
        <v>100</v>
      </c>
      <c r="D382" s="1">
        <v>5</v>
      </c>
      <c r="E382" s="1">
        <v>10</v>
      </c>
      <c r="F382" s="14">
        <v>4</v>
      </c>
      <c r="G382" s="4">
        <v>770</v>
      </c>
      <c r="H382" s="1">
        <v>770</v>
      </c>
      <c r="I382" s="1">
        <v>1795.21031071059</v>
      </c>
      <c r="J382" s="1">
        <f>1800-Table1353233[[#This Row],[Remaining time]]</f>
        <v>4.7896892894100347</v>
      </c>
      <c r="K382" s="1">
        <f>(Table1353233[[#This Row],[UB_init]]-Table1353233[[#This Row],[LB_init]])/Table1353233[[#This Row],[UB_init]]</f>
        <v>0</v>
      </c>
      <c r="L382" s="75">
        <f>IF(Table1353233[[#This Row],[UB_init]]=Table1353233[[#This Row],[LB_init]],0,1)</f>
        <v>0</v>
      </c>
      <c r="M382" s="26"/>
      <c r="Q382">
        <f>IF(Table1353233[[#This Row],[If Optimal solution is not found]]=1,"",Table1353233[[#This Row],[UB_init]])</f>
        <v>770</v>
      </c>
      <c r="R382">
        <f>IF(Table1353233[[#This Row],[If Optimal solution is not found]],"",Table1353233[[#This Row],[LB_init]])</f>
        <v>770</v>
      </c>
      <c r="S382">
        <f>IF(Table1353233[[#This Row],[If Optimal solution is not found]],"",0)</f>
        <v>0</v>
      </c>
      <c r="T382">
        <f>IF(Table1353233[[#This Row],[If Optimal solution is not found]],"",Table1353233[[#This Row],[Total time (BPP+Pm+SPm)]])</f>
        <v>4.7896892894100347</v>
      </c>
    </row>
    <row r="383" spans="1:20" x14ac:dyDescent="0.35">
      <c r="A383" s="71">
        <v>382</v>
      </c>
      <c r="B383" s="24" t="s">
        <v>417</v>
      </c>
      <c r="C383" s="1">
        <v>100</v>
      </c>
      <c r="D383" s="1">
        <v>5</v>
      </c>
      <c r="E383" s="1">
        <v>10</v>
      </c>
      <c r="F383" s="14">
        <v>4</v>
      </c>
      <c r="G383" s="4">
        <v>770</v>
      </c>
      <c r="H383" s="1">
        <v>770</v>
      </c>
      <c r="I383" s="1">
        <v>1795.5011138617899</v>
      </c>
      <c r="J383" s="1">
        <f>1800-Table1353233[[#This Row],[Remaining time]]</f>
        <v>4.4988861382100822</v>
      </c>
      <c r="K383" s="1">
        <f>(Table1353233[[#This Row],[UB_init]]-Table1353233[[#This Row],[LB_init]])/Table1353233[[#This Row],[UB_init]]</f>
        <v>0</v>
      </c>
      <c r="L383" s="75">
        <f>IF(Table1353233[[#This Row],[UB_init]]=Table1353233[[#This Row],[LB_init]],0,1)</f>
        <v>0</v>
      </c>
      <c r="M383" s="26"/>
      <c r="Q383">
        <f>IF(Table1353233[[#This Row],[If Optimal solution is not found]]=1,"",Table1353233[[#This Row],[UB_init]])</f>
        <v>770</v>
      </c>
      <c r="R383">
        <f>IF(Table1353233[[#This Row],[If Optimal solution is not found]],"",Table1353233[[#This Row],[LB_init]])</f>
        <v>770</v>
      </c>
      <c r="S383">
        <f>IF(Table1353233[[#This Row],[If Optimal solution is not found]],"",0)</f>
        <v>0</v>
      </c>
      <c r="T383">
        <f>IF(Table1353233[[#This Row],[If Optimal solution is not found]],"",Table1353233[[#This Row],[Total time (BPP+Pm+SPm)]])</f>
        <v>4.4988861382100822</v>
      </c>
    </row>
    <row r="384" spans="1:20" x14ac:dyDescent="0.35">
      <c r="A384" s="71">
        <v>383</v>
      </c>
      <c r="B384" s="24" t="s">
        <v>418</v>
      </c>
      <c r="C384" s="1">
        <v>100</v>
      </c>
      <c r="D384" s="1">
        <v>5</v>
      </c>
      <c r="E384" s="1">
        <v>10</v>
      </c>
      <c r="F384" s="14">
        <v>4</v>
      </c>
      <c r="G384" s="4">
        <v>793</v>
      </c>
      <c r="H384" s="1">
        <v>793</v>
      </c>
      <c r="I384" s="1">
        <v>1795.1172744519999</v>
      </c>
      <c r="J384" s="1">
        <f>1800-Table1353233[[#This Row],[Remaining time]]</f>
        <v>4.8827255480000531</v>
      </c>
      <c r="K384" s="1">
        <f>(Table1353233[[#This Row],[UB_init]]-Table1353233[[#This Row],[LB_init]])/Table1353233[[#This Row],[UB_init]]</f>
        <v>0</v>
      </c>
      <c r="L384" s="75">
        <f>IF(Table1353233[[#This Row],[UB_init]]=Table1353233[[#This Row],[LB_init]],0,1)</f>
        <v>0</v>
      </c>
      <c r="M384" s="26"/>
      <c r="Q384">
        <f>IF(Table1353233[[#This Row],[If Optimal solution is not found]]=1,"",Table1353233[[#This Row],[UB_init]])</f>
        <v>793</v>
      </c>
      <c r="R384">
        <f>IF(Table1353233[[#This Row],[If Optimal solution is not found]],"",Table1353233[[#This Row],[LB_init]])</f>
        <v>793</v>
      </c>
      <c r="S384">
        <f>IF(Table1353233[[#This Row],[If Optimal solution is not found]],"",0)</f>
        <v>0</v>
      </c>
      <c r="T384">
        <f>IF(Table1353233[[#This Row],[If Optimal solution is not found]],"",Table1353233[[#This Row],[Total time (BPP+Pm+SPm)]])</f>
        <v>4.8827255480000531</v>
      </c>
    </row>
    <row r="385" spans="1:20" x14ac:dyDescent="0.35">
      <c r="A385" s="71">
        <v>384</v>
      </c>
      <c r="B385" s="24" t="s">
        <v>419</v>
      </c>
      <c r="C385" s="1">
        <v>100</v>
      </c>
      <c r="D385" s="1">
        <v>5</v>
      </c>
      <c r="E385" s="1">
        <v>10</v>
      </c>
      <c r="F385" s="14">
        <v>4</v>
      </c>
      <c r="G385" s="4">
        <v>722</v>
      </c>
      <c r="H385" s="1">
        <v>710</v>
      </c>
      <c r="I385" s="1">
        <v>1192.7311376146899</v>
      </c>
      <c r="J385" s="1">
        <f>1800-Table1353233[[#This Row],[Remaining time]]</f>
        <v>607.26886238531006</v>
      </c>
      <c r="K385" s="1">
        <f>(Table1353233[[#This Row],[UB_init]]-Table1353233[[#This Row],[LB_init]])/Table1353233[[#This Row],[UB_init]]</f>
        <v>1.662049861495845E-2</v>
      </c>
      <c r="L385" s="75">
        <f>IF(Table1353233[[#This Row],[UB_init]]=Table1353233[[#This Row],[LB_init]],0,1)</f>
        <v>1</v>
      </c>
      <c r="M385" s="26"/>
      <c r="Q385" t="str">
        <f>IF(Table1353233[[#This Row],[If Optimal solution is not found]]=1,"",Table1353233[[#This Row],[UB_init]])</f>
        <v/>
      </c>
      <c r="R385" t="str">
        <f>IF(Table1353233[[#This Row],[If Optimal solution is not found]],"",Table1353233[[#This Row],[LB_init]])</f>
        <v/>
      </c>
      <c r="S385" t="str">
        <f>IF(Table1353233[[#This Row],[If Optimal solution is not found]],"",0)</f>
        <v/>
      </c>
      <c r="T385" t="str">
        <f>IF(Table1353233[[#This Row],[If Optimal solution is not found]],"",Table1353233[[#This Row],[Total time (BPP+Pm+SPm)]])</f>
        <v/>
      </c>
    </row>
    <row r="386" spans="1:20" x14ac:dyDescent="0.35">
      <c r="A386" s="71">
        <v>385</v>
      </c>
      <c r="B386" s="24" t="s">
        <v>420</v>
      </c>
      <c r="C386" s="1">
        <v>100</v>
      </c>
      <c r="D386" s="1">
        <v>5</v>
      </c>
      <c r="E386" s="1">
        <v>10</v>
      </c>
      <c r="F386" s="14">
        <v>4</v>
      </c>
      <c r="G386" s="4">
        <v>797</v>
      </c>
      <c r="H386" s="1">
        <v>797</v>
      </c>
      <c r="I386" s="1">
        <v>1795.7505626417601</v>
      </c>
      <c r="J386" s="1">
        <f>1800-Table1353233[[#This Row],[Remaining time]]</f>
        <v>4.2494373582399021</v>
      </c>
      <c r="K386" s="1">
        <f>(Table1353233[[#This Row],[UB_init]]-Table1353233[[#This Row],[LB_init]])/Table1353233[[#This Row],[UB_init]]</f>
        <v>0</v>
      </c>
      <c r="L386" s="75">
        <f>IF(Table1353233[[#This Row],[UB_init]]=Table1353233[[#This Row],[LB_init]],0,1)</f>
        <v>0</v>
      </c>
      <c r="M386" s="26"/>
      <c r="Q386">
        <f>IF(Table1353233[[#This Row],[If Optimal solution is not found]]=1,"",Table1353233[[#This Row],[UB_init]])</f>
        <v>797</v>
      </c>
      <c r="R386">
        <f>IF(Table1353233[[#This Row],[If Optimal solution is not found]],"",Table1353233[[#This Row],[LB_init]])</f>
        <v>797</v>
      </c>
      <c r="S386">
        <f>IF(Table1353233[[#This Row],[If Optimal solution is not found]],"",0)</f>
        <v>0</v>
      </c>
      <c r="T386">
        <f>IF(Table1353233[[#This Row],[If Optimal solution is not found]],"",Table1353233[[#This Row],[Total time (BPP+Pm+SPm)]])</f>
        <v>4.2494373582399021</v>
      </c>
    </row>
    <row r="387" spans="1:20" x14ac:dyDescent="0.35">
      <c r="A387" s="71">
        <v>386</v>
      </c>
      <c r="B387" s="24" t="s">
        <v>421</v>
      </c>
      <c r="C387" s="1">
        <v>100</v>
      </c>
      <c r="D387" s="1">
        <v>5</v>
      </c>
      <c r="E387" s="1">
        <v>10</v>
      </c>
      <c r="F387" s="14">
        <v>4</v>
      </c>
      <c r="G387" s="4">
        <v>757</v>
      </c>
      <c r="H387" s="1">
        <v>757</v>
      </c>
      <c r="I387" s="1">
        <v>1795.2248843386701</v>
      </c>
      <c r="J387" s="1">
        <f>1800-Table1353233[[#This Row],[Remaining time]]</f>
        <v>4.7751156613298917</v>
      </c>
      <c r="K387" s="1">
        <f>(Table1353233[[#This Row],[UB_init]]-Table1353233[[#This Row],[LB_init]])/Table1353233[[#This Row],[UB_init]]</f>
        <v>0</v>
      </c>
      <c r="L387" s="75">
        <f>IF(Table1353233[[#This Row],[UB_init]]=Table1353233[[#This Row],[LB_init]],0,1)</f>
        <v>0</v>
      </c>
      <c r="M387" s="26"/>
      <c r="Q387">
        <f>IF(Table1353233[[#This Row],[If Optimal solution is not found]]=1,"",Table1353233[[#This Row],[UB_init]])</f>
        <v>757</v>
      </c>
      <c r="R387">
        <f>IF(Table1353233[[#This Row],[If Optimal solution is not found]],"",Table1353233[[#This Row],[LB_init]])</f>
        <v>757</v>
      </c>
      <c r="S387">
        <f>IF(Table1353233[[#This Row],[If Optimal solution is not found]],"",0)</f>
        <v>0</v>
      </c>
      <c r="T387">
        <f>IF(Table1353233[[#This Row],[If Optimal solution is not found]],"",Table1353233[[#This Row],[Total time (BPP+Pm+SPm)]])</f>
        <v>4.7751156613298917</v>
      </c>
    </row>
    <row r="388" spans="1:20" x14ac:dyDescent="0.35">
      <c r="A388" s="71">
        <v>387</v>
      </c>
      <c r="B388" s="24" t="s">
        <v>422</v>
      </c>
      <c r="C388" s="1">
        <v>100</v>
      </c>
      <c r="D388" s="1">
        <v>5</v>
      </c>
      <c r="E388" s="1">
        <v>10</v>
      </c>
      <c r="F388" s="14">
        <v>4</v>
      </c>
      <c r="G388" s="4">
        <v>703</v>
      </c>
      <c r="H388" s="1">
        <v>703</v>
      </c>
      <c r="I388" s="1">
        <v>1792.5183608457401</v>
      </c>
      <c r="J388" s="1">
        <f>1800-Table1353233[[#This Row],[Remaining time]]</f>
        <v>7.4816391542599376</v>
      </c>
      <c r="K388" s="1">
        <f>(Table1353233[[#This Row],[UB_init]]-Table1353233[[#This Row],[LB_init]])/Table1353233[[#This Row],[UB_init]]</f>
        <v>0</v>
      </c>
      <c r="L388" s="75">
        <f>IF(Table1353233[[#This Row],[UB_init]]=Table1353233[[#This Row],[LB_init]],0,1)</f>
        <v>0</v>
      </c>
      <c r="M388" s="26"/>
      <c r="Q388">
        <f>IF(Table1353233[[#This Row],[If Optimal solution is not found]]=1,"",Table1353233[[#This Row],[UB_init]])</f>
        <v>703</v>
      </c>
      <c r="R388">
        <f>IF(Table1353233[[#This Row],[If Optimal solution is not found]],"",Table1353233[[#This Row],[LB_init]])</f>
        <v>703</v>
      </c>
      <c r="S388">
        <f>IF(Table1353233[[#This Row],[If Optimal solution is not found]],"",0)</f>
        <v>0</v>
      </c>
      <c r="T388">
        <f>IF(Table1353233[[#This Row],[If Optimal solution is not found]],"",Table1353233[[#This Row],[Total time (BPP+Pm+SPm)]])</f>
        <v>7.4816391542599376</v>
      </c>
    </row>
    <row r="389" spans="1:20" x14ac:dyDescent="0.35">
      <c r="A389" s="71">
        <v>388</v>
      </c>
      <c r="B389" s="24" t="s">
        <v>423</v>
      </c>
      <c r="C389" s="1">
        <v>100</v>
      </c>
      <c r="D389" s="1">
        <v>5</v>
      </c>
      <c r="E389" s="1">
        <v>10</v>
      </c>
      <c r="F389" s="14">
        <v>4</v>
      </c>
      <c r="G389" s="4">
        <v>795</v>
      </c>
      <c r="H389" s="1">
        <v>795</v>
      </c>
      <c r="I389" s="1">
        <v>1795.7986148986899</v>
      </c>
      <c r="J389" s="1">
        <f>1800-Table1353233[[#This Row],[Remaining time]]</f>
        <v>4.2013851013100521</v>
      </c>
      <c r="K389" s="1">
        <f>(Table1353233[[#This Row],[UB_init]]-Table1353233[[#This Row],[LB_init]])/Table1353233[[#This Row],[UB_init]]</f>
        <v>0</v>
      </c>
      <c r="L389" s="75">
        <f>IF(Table1353233[[#This Row],[UB_init]]=Table1353233[[#This Row],[LB_init]],0,1)</f>
        <v>0</v>
      </c>
      <c r="M389" s="26"/>
      <c r="Q389">
        <f>IF(Table1353233[[#This Row],[If Optimal solution is not found]]=1,"",Table1353233[[#This Row],[UB_init]])</f>
        <v>795</v>
      </c>
      <c r="R389">
        <f>IF(Table1353233[[#This Row],[If Optimal solution is not found]],"",Table1353233[[#This Row],[LB_init]])</f>
        <v>795</v>
      </c>
      <c r="S389">
        <f>IF(Table1353233[[#This Row],[If Optimal solution is not found]],"",0)</f>
        <v>0</v>
      </c>
      <c r="T389">
        <f>IF(Table1353233[[#This Row],[If Optimal solution is not found]],"",Table1353233[[#This Row],[Total time (BPP+Pm+SPm)]])</f>
        <v>4.2013851013100521</v>
      </c>
    </row>
    <row r="390" spans="1:20" x14ac:dyDescent="0.35">
      <c r="A390" s="71">
        <v>389</v>
      </c>
      <c r="B390" s="24" t="s">
        <v>424</v>
      </c>
      <c r="C390" s="1">
        <v>100</v>
      </c>
      <c r="D390" s="1">
        <v>5</v>
      </c>
      <c r="E390" s="1">
        <v>10</v>
      </c>
      <c r="F390" s="14">
        <v>4</v>
      </c>
      <c r="G390" s="4">
        <v>803</v>
      </c>
      <c r="H390" s="1">
        <v>803</v>
      </c>
      <c r="I390" s="1">
        <v>1786.5308288056401</v>
      </c>
      <c r="J390" s="1">
        <f>1800-Table1353233[[#This Row],[Remaining time]]</f>
        <v>13.469171194359888</v>
      </c>
      <c r="K390" s="1">
        <f>(Table1353233[[#This Row],[UB_init]]-Table1353233[[#This Row],[LB_init]])/Table1353233[[#This Row],[UB_init]]</f>
        <v>0</v>
      </c>
      <c r="L390" s="75">
        <f>IF(Table1353233[[#This Row],[UB_init]]=Table1353233[[#This Row],[LB_init]],0,1)</f>
        <v>0</v>
      </c>
      <c r="M390" s="26"/>
      <c r="Q390">
        <f>IF(Table1353233[[#This Row],[If Optimal solution is not found]]=1,"",Table1353233[[#This Row],[UB_init]])</f>
        <v>803</v>
      </c>
      <c r="R390">
        <f>IF(Table1353233[[#This Row],[If Optimal solution is not found]],"",Table1353233[[#This Row],[LB_init]])</f>
        <v>803</v>
      </c>
      <c r="S390">
        <f>IF(Table1353233[[#This Row],[If Optimal solution is not found]],"",0)</f>
        <v>0</v>
      </c>
      <c r="T390">
        <f>IF(Table1353233[[#This Row],[If Optimal solution is not found]],"",Table1353233[[#This Row],[Total time (BPP+Pm+SPm)]])</f>
        <v>13.469171194359888</v>
      </c>
    </row>
    <row r="391" spans="1:20" x14ac:dyDescent="0.35">
      <c r="A391" s="71">
        <v>390</v>
      </c>
      <c r="B391" s="24" t="s">
        <v>425</v>
      </c>
      <c r="C391" s="1">
        <v>100</v>
      </c>
      <c r="D391" s="1">
        <v>5</v>
      </c>
      <c r="E391" s="1">
        <v>10</v>
      </c>
      <c r="F391" s="14">
        <v>4</v>
      </c>
      <c r="G391" s="4">
        <v>760</v>
      </c>
      <c r="H391" s="1">
        <v>760</v>
      </c>
      <c r="I391" s="1">
        <v>1792.19568157196</v>
      </c>
      <c r="J391" s="1">
        <f>1800-Table1353233[[#This Row],[Remaining time]]</f>
        <v>7.8043184280400055</v>
      </c>
      <c r="K391" s="1">
        <f>(Table1353233[[#This Row],[UB_init]]-Table1353233[[#This Row],[LB_init]])/Table1353233[[#This Row],[UB_init]]</f>
        <v>0</v>
      </c>
      <c r="L391" s="75">
        <f>IF(Table1353233[[#This Row],[UB_init]]=Table1353233[[#This Row],[LB_init]],0,1)</f>
        <v>0</v>
      </c>
      <c r="M391" s="26"/>
      <c r="Q391">
        <f>IF(Table1353233[[#This Row],[If Optimal solution is not found]]=1,"",Table1353233[[#This Row],[UB_init]])</f>
        <v>760</v>
      </c>
      <c r="R391">
        <f>IF(Table1353233[[#This Row],[If Optimal solution is not found]],"",Table1353233[[#This Row],[LB_init]])</f>
        <v>760</v>
      </c>
      <c r="S391">
        <f>IF(Table1353233[[#This Row],[If Optimal solution is not found]],"",0)</f>
        <v>0</v>
      </c>
      <c r="T391">
        <f>IF(Table1353233[[#This Row],[If Optimal solution is not found]],"",Table1353233[[#This Row],[Total time (BPP+Pm+SPm)]])</f>
        <v>7.8043184280400055</v>
      </c>
    </row>
    <row r="392" spans="1:20" x14ac:dyDescent="0.35">
      <c r="A392" s="71">
        <v>391</v>
      </c>
      <c r="B392" s="24" t="s">
        <v>426</v>
      </c>
      <c r="C392" s="1">
        <v>100</v>
      </c>
      <c r="D392" s="1">
        <v>5</v>
      </c>
      <c r="E392" s="1">
        <v>20</v>
      </c>
      <c r="F392" s="14">
        <v>1</v>
      </c>
      <c r="G392" s="4">
        <v>591</v>
      </c>
      <c r="H392" s="1">
        <v>568</v>
      </c>
      <c r="I392" s="1">
        <v>1799.1642309240899</v>
      </c>
      <c r="J392" s="1">
        <f>1800-Table1353233[[#This Row],[Remaining time]]</f>
        <v>0.83576907591009331</v>
      </c>
      <c r="K392" s="1">
        <f>(Table1353233[[#This Row],[UB_init]]-Table1353233[[#This Row],[LB_init]])/Table1353233[[#This Row],[UB_init]]</f>
        <v>3.8917089678510999E-2</v>
      </c>
      <c r="L392" s="75">
        <f>IF(Table1353233[[#This Row],[UB_init]]=Table1353233[[#This Row],[LB_init]],0,1)</f>
        <v>1</v>
      </c>
      <c r="M392" s="26"/>
      <c r="Q392" t="str">
        <f>IF(Table1353233[[#This Row],[If Optimal solution is not found]]=1,"",Table1353233[[#This Row],[UB_init]])</f>
        <v/>
      </c>
      <c r="R392" t="str">
        <f>IF(Table1353233[[#This Row],[If Optimal solution is not found]],"",Table1353233[[#This Row],[LB_init]])</f>
        <v/>
      </c>
      <c r="S392" t="str">
        <f>IF(Table1353233[[#This Row],[If Optimal solution is not found]],"",0)</f>
        <v/>
      </c>
      <c r="T392" t="str">
        <f>IF(Table1353233[[#This Row],[If Optimal solution is not found]],"",Table1353233[[#This Row],[Total time (BPP+Pm+SPm)]])</f>
        <v/>
      </c>
    </row>
    <row r="393" spans="1:20" x14ac:dyDescent="0.35">
      <c r="A393" s="71">
        <v>392</v>
      </c>
      <c r="B393" s="24" t="s">
        <v>427</v>
      </c>
      <c r="C393" s="1">
        <v>100</v>
      </c>
      <c r="D393" s="1">
        <v>5</v>
      </c>
      <c r="E393" s="1">
        <v>20</v>
      </c>
      <c r="F393" s="14">
        <v>1</v>
      </c>
      <c r="G393" s="4">
        <v>641</v>
      </c>
      <c r="H393" s="1">
        <v>633</v>
      </c>
      <c r="I393" s="1">
        <v>1799.37439987622</v>
      </c>
      <c r="J393" s="1">
        <f>1800-Table1353233[[#This Row],[Remaining time]]</f>
        <v>0.62560012378003194</v>
      </c>
      <c r="K393" s="1">
        <f>(Table1353233[[#This Row],[UB_init]]-Table1353233[[#This Row],[LB_init]])/Table1353233[[#This Row],[UB_init]]</f>
        <v>1.2480499219968799E-2</v>
      </c>
      <c r="L393" s="75">
        <f>IF(Table1353233[[#This Row],[UB_init]]=Table1353233[[#This Row],[LB_init]],0,1)</f>
        <v>1</v>
      </c>
      <c r="M393" s="26"/>
      <c r="Q393" t="str">
        <f>IF(Table1353233[[#This Row],[If Optimal solution is not found]]=1,"",Table1353233[[#This Row],[UB_init]])</f>
        <v/>
      </c>
      <c r="R393" t="str">
        <f>IF(Table1353233[[#This Row],[If Optimal solution is not found]],"",Table1353233[[#This Row],[LB_init]])</f>
        <v/>
      </c>
      <c r="S393" t="str">
        <f>IF(Table1353233[[#This Row],[If Optimal solution is not found]],"",0)</f>
        <v/>
      </c>
      <c r="T393" t="str">
        <f>IF(Table1353233[[#This Row],[If Optimal solution is not found]],"",Table1353233[[#This Row],[Total time (BPP+Pm+SPm)]])</f>
        <v/>
      </c>
    </row>
    <row r="394" spans="1:20" x14ac:dyDescent="0.35">
      <c r="A394" s="71">
        <v>393</v>
      </c>
      <c r="B394" s="24" t="s">
        <v>428</v>
      </c>
      <c r="C394" s="1">
        <v>100</v>
      </c>
      <c r="D394" s="1">
        <v>5</v>
      </c>
      <c r="E394" s="1">
        <v>20</v>
      </c>
      <c r="F394" s="14">
        <v>1</v>
      </c>
      <c r="G394" s="4">
        <v>678</v>
      </c>
      <c r="H394" s="1">
        <v>676</v>
      </c>
      <c r="I394" s="1">
        <v>1799.3328955322499</v>
      </c>
      <c r="J394" s="1">
        <f>1800-Table1353233[[#This Row],[Remaining time]]</f>
        <v>0.66710446775005039</v>
      </c>
      <c r="K394" s="1">
        <f>(Table1353233[[#This Row],[UB_init]]-Table1353233[[#This Row],[LB_init]])/Table1353233[[#This Row],[UB_init]]</f>
        <v>2.9498525073746312E-3</v>
      </c>
      <c r="L394" s="75">
        <f>IF(Table1353233[[#This Row],[UB_init]]=Table1353233[[#This Row],[LB_init]],0,1)</f>
        <v>1</v>
      </c>
      <c r="M394" s="26"/>
      <c r="Q394" t="str">
        <f>IF(Table1353233[[#This Row],[If Optimal solution is not found]]=1,"",Table1353233[[#This Row],[UB_init]])</f>
        <v/>
      </c>
      <c r="R394" t="str">
        <f>IF(Table1353233[[#This Row],[If Optimal solution is not found]],"",Table1353233[[#This Row],[LB_init]])</f>
        <v/>
      </c>
      <c r="S394" t="str">
        <f>IF(Table1353233[[#This Row],[If Optimal solution is not found]],"",0)</f>
        <v/>
      </c>
      <c r="T394" t="str">
        <f>IF(Table1353233[[#This Row],[If Optimal solution is not found]],"",Table1353233[[#This Row],[Total time (BPP+Pm+SPm)]])</f>
        <v/>
      </c>
    </row>
    <row r="395" spans="1:20" x14ac:dyDescent="0.35">
      <c r="A395" s="71">
        <v>394</v>
      </c>
      <c r="B395" s="24" t="s">
        <v>429</v>
      </c>
      <c r="C395" s="1">
        <v>100</v>
      </c>
      <c r="D395" s="1">
        <v>5</v>
      </c>
      <c r="E395" s="1">
        <v>20</v>
      </c>
      <c r="F395" s="14">
        <v>1</v>
      </c>
      <c r="G395" s="4">
        <v>685</v>
      </c>
      <c r="H395" s="1">
        <v>682</v>
      </c>
      <c r="I395" s="1">
        <v>1798.82184813544</v>
      </c>
      <c r="J395" s="1">
        <f>1800-Table1353233[[#This Row],[Remaining time]]</f>
        <v>1.1781518645600499</v>
      </c>
      <c r="K395" s="1">
        <f>(Table1353233[[#This Row],[UB_init]]-Table1353233[[#This Row],[LB_init]])/Table1353233[[#This Row],[UB_init]]</f>
        <v>4.3795620437956208E-3</v>
      </c>
      <c r="L395" s="75">
        <f>IF(Table1353233[[#This Row],[UB_init]]=Table1353233[[#This Row],[LB_init]],0,1)</f>
        <v>1</v>
      </c>
      <c r="M395" s="26"/>
      <c r="Q395" t="str">
        <f>IF(Table1353233[[#This Row],[If Optimal solution is not found]]=1,"",Table1353233[[#This Row],[UB_init]])</f>
        <v/>
      </c>
      <c r="R395" t="str">
        <f>IF(Table1353233[[#This Row],[If Optimal solution is not found]],"",Table1353233[[#This Row],[LB_init]])</f>
        <v/>
      </c>
      <c r="S395" t="str">
        <f>IF(Table1353233[[#This Row],[If Optimal solution is not found]],"",0)</f>
        <v/>
      </c>
      <c r="T395" t="str">
        <f>IF(Table1353233[[#This Row],[If Optimal solution is not found]],"",Table1353233[[#This Row],[Total time (BPP+Pm+SPm)]])</f>
        <v/>
      </c>
    </row>
    <row r="396" spans="1:20" x14ac:dyDescent="0.35">
      <c r="A396" s="71">
        <v>395</v>
      </c>
      <c r="B396" s="24" t="s">
        <v>430</v>
      </c>
      <c r="C396" s="1">
        <v>100</v>
      </c>
      <c r="D396" s="1">
        <v>5</v>
      </c>
      <c r="E396" s="1">
        <v>20</v>
      </c>
      <c r="F396" s="14">
        <v>1</v>
      </c>
      <c r="G396" s="4">
        <v>625</v>
      </c>
      <c r="H396" s="1">
        <v>606</v>
      </c>
      <c r="I396" s="1">
        <v>1799.39689856767</v>
      </c>
      <c r="J396" s="1">
        <f>1800-Table1353233[[#This Row],[Remaining time]]</f>
        <v>0.60310143233004965</v>
      </c>
      <c r="K396" s="1">
        <f>(Table1353233[[#This Row],[UB_init]]-Table1353233[[#This Row],[LB_init]])/Table1353233[[#This Row],[UB_init]]</f>
        <v>3.04E-2</v>
      </c>
      <c r="L396" s="75">
        <f>IF(Table1353233[[#This Row],[UB_init]]=Table1353233[[#This Row],[LB_init]],0,1)</f>
        <v>1</v>
      </c>
      <c r="M396" s="26"/>
      <c r="Q396" t="str">
        <f>IF(Table1353233[[#This Row],[If Optimal solution is not found]]=1,"",Table1353233[[#This Row],[UB_init]])</f>
        <v/>
      </c>
      <c r="R396" t="str">
        <f>IF(Table1353233[[#This Row],[If Optimal solution is not found]],"",Table1353233[[#This Row],[LB_init]])</f>
        <v/>
      </c>
      <c r="S396" t="str">
        <f>IF(Table1353233[[#This Row],[If Optimal solution is not found]],"",0)</f>
        <v/>
      </c>
      <c r="T396" t="str">
        <f>IF(Table1353233[[#This Row],[If Optimal solution is not found]],"",Table1353233[[#This Row],[Total time (BPP+Pm+SPm)]])</f>
        <v/>
      </c>
    </row>
    <row r="397" spans="1:20" x14ac:dyDescent="0.35">
      <c r="A397" s="71">
        <v>396</v>
      </c>
      <c r="B397" s="24" t="s">
        <v>431</v>
      </c>
      <c r="C397" s="1">
        <v>100</v>
      </c>
      <c r="D397" s="1">
        <v>5</v>
      </c>
      <c r="E397" s="1">
        <v>20</v>
      </c>
      <c r="F397" s="14">
        <v>1</v>
      </c>
      <c r="G397" s="4">
        <v>655.99999999999898</v>
      </c>
      <c r="H397" s="1">
        <v>648</v>
      </c>
      <c r="I397" s="1">
        <v>1799.27359855547</v>
      </c>
      <c r="J397" s="1">
        <f>1800-Table1353233[[#This Row],[Remaining time]]</f>
        <v>0.72640144452998356</v>
      </c>
      <c r="K397" s="1">
        <f>(Table1353233[[#This Row],[UB_init]]-Table1353233[[#This Row],[LB_init]])/Table1353233[[#This Row],[UB_init]]</f>
        <v>1.2195121951217972E-2</v>
      </c>
      <c r="L397" s="75">
        <f>IF(Table1353233[[#This Row],[UB_init]]=Table1353233[[#This Row],[LB_init]],0,1)</f>
        <v>1</v>
      </c>
      <c r="M397" s="26"/>
      <c r="Q397" t="str">
        <f>IF(Table1353233[[#This Row],[If Optimal solution is not found]]=1,"",Table1353233[[#This Row],[UB_init]])</f>
        <v/>
      </c>
      <c r="R397" t="str">
        <f>IF(Table1353233[[#This Row],[If Optimal solution is not found]],"",Table1353233[[#This Row],[LB_init]])</f>
        <v/>
      </c>
      <c r="S397" t="str">
        <f>IF(Table1353233[[#This Row],[If Optimal solution is not found]],"",0)</f>
        <v/>
      </c>
      <c r="T397" t="str">
        <f>IF(Table1353233[[#This Row],[If Optimal solution is not found]],"",Table1353233[[#This Row],[Total time (BPP+Pm+SPm)]])</f>
        <v/>
      </c>
    </row>
    <row r="398" spans="1:20" x14ac:dyDescent="0.35">
      <c r="A398" s="71">
        <v>397</v>
      </c>
      <c r="B398" s="24" t="s">
        <v>432</v>
      </c>
      <c r="C398" s="1">
        <v>100</v>
      </c>
      <c r="D398" s="1">
        <v>5</v>
      </c>
      <c r="E398" s="1">
        <v>20</v>
      </c>
      <c r="F398" s="14">
        <v>1</v>
      </c>
      <c r="G398" s="4">
        <v>633</v>
      </c>
      <c r="H398" s="1">
        <v>600</v>
      </c>
      <c r="I398" s="1">
        <v>1799.3868443649201</v>
      </c>
      <c r="J398" s="1">
        <f>1800-Table1353233[[#This Row],[Remaining time]]</f>
        <v>0.6131556350799201</v>
      </c>
      <c r="K398" s="1">
        <f>(Table1353233[[#This Row],[UB_init]]-Table1353233[[#This Row],[LB_init]])/Table1353233[[#This Row],[UB_init]]</f>
        <v>5.2132701421800945E-2</v>
      </c>
      <c r="L398" s="75">
        <f>IF(Table1353233[[#This Row],[UB_init]]=Table1353233[[#This Row],[LB_init]],0,1)</f>
        <v>1</v>
      </c>
      <c r="M398" s="26"/>
      <c r="Q398" t="str">
        <f>IF(Table1353233[[#This Row],[If Optimal solution is not found]]=1,"",Table1353233[[#This Row],[UB_init]])</f>
        <v/>
      </c>
      <c r="R398" t="str">
        <f>IF(Table1353233[[#This Row],[If Optimal solution is not found]],"",Table1353233[[#This Row],[LB_init]])</f>
        <v/>
      </c>
      <c r="S398" t="str">
        <f>IF(Table1353233[[#This Row],[If Optimal solution is not found]],"",0)</f>
        <v/>
      </c>
      <c r="T398" t="str">
        <f>IF(Table1353233[[#This Row],[If Optimal solution is not found]],"",Table1353233[[#This Row],[Total time (BPP+Pm+SPm)]])</f>
        <v/>
      </c>
    </row>
    <row r="399" spans="1:20" x14ac:dyDescent="0.35">
      <c r="A399" s="71">
        <v>398</v>
      </c>
      <c r="B399" s="24" t="s">
        <v>433</v>
      </c>
      <c r="C399" s="1">
        <v>100</v>
      </c>
      <c r="D399" s="1">
        <v>5</v>
      </c>
      <c r="E399" s="1">
        <v>20</v>
      </c>
      <c r="F399" s="14">
        <v>1</v>
      </c>
      <c r="G399" s="4">
        <v>571</v>
      </c>
      <c r="H399" s="1">
        <v>565</v>
      </c>
      <c r="I399" s="1">
        <v>1798.7582579758</v>
      </c>
      <c r="J399" s="1">
        <f>1800-Table1353233[[#This Row],[Remaining time]]</f>
        <v>1.2417420241999935</v>
      </c>
      <c r="K399" s="1">
        <f>(Table1353233[[#This Row],[UB_init]]-Table1353233[[#This Row],[LB_init]])/Table1353233[[#This Row],[UB_init]]</f>
        <v>1.0507880910683012E-2</v>
      </c>
      <c r="L399" s="75">
        <f>IF(Table1353233[[#This Row],[UB_init]]=Table1353233[[#This Row],[LB_init]],0,1)</f>
        <v>1</v>
      </c>
      <c r="M399" s="26"/>
      <c r="Q399" t="str">
        <f>IF(Table1353233[[#This Row],[If Optimal solution is not found]]=1,"",Table1353233[[#This Row],[UB_init]])</f>
        <v/>
      </c>
      <c r="R399" t="str">
        <f>IF(Table1353233[[#This Row],[If Optimal solution is not found]],"",Table1353233[[#This Row],[LB_init]])</f>
        <v/>
      </c>
      <c r="S399" t="str">
        <f>IF(Table1353233[[#This Row],[If Optimal solution is not found]],"",0)</f>
        <v/>
      </c>
      <c r="T399" t="str">
        <f>IF(Table1353233[[#This Row],[If Optimal solution is not found]],"",Table1353233[[#This Row],[Total time (BPP+Pm+SPm)]])</f>
        <v/>
      </c>
    </row>
    <row r="400" spans="1:20" x14ac:dyDescent="0.35">
      <c r="A400" s="71">
        <v>399</v>
      </c>
      <c r="B400" s="24" t="s">
        <v>434</v>
      </c>
      <c r="C400" s="1">
        <v>100</v>
      </c>
      <c r="D400" s="1">
        <v>5</v>
      </c>
      <c r="E400" s="1">
        <v>20</v>
      </c>
      <c r="F400" s="14">
        <v>1</v>
      </c>
      <c r="G400" s="4">
        <v>617</v>
      </c>
      <c r="H400" s="1">
        <v>600</v>
      </c>
      <c r="I400" s="1">
        <v>1799.38483208045</v>
      </c>
      <c r="J400" s="1">
        <f>1800-Table1353233[[#This Row],[Remaining time]]</f>
        <v>0.61516791955000372</v>
      </c>
      <c r="K400" s="1">
        <f>(Table1353233[[#This Row],[UB_init]]-Table1353233[[#This Row],[LB_init]])/Table1353233[[#This Row],[UB_init]]</f>
        <v>2.7552674230145867E-2</v>
      </c>
      <c r="L400" s="75">
        <f>IF(Table1353233[[#This Row],[UB_init]]=Table1353233[[#This Row],[LB_init]],0,1)</f>
        <v>1</v>
      </c>
      <c r="M400" s="26"/>
      <c r="Q400" t="str">
        <f>IF(Table1353233[[#This Row],[If Optimal solution is not found]]=1,"",Table1353233[[#This Row],[UB_init]])</f>
        <v/>
      </c>
      <c r="R400" t="str">
        <f>IF(Table1353233[[#This Row],[If Optimal solution is not found]],"",Table1353233[[#This Row],[LB_init]])</f>
        <v/>
      </c>
      <c r="S400" t="str">
        <f>IF(Table1353233[[#This Row],[If Optimal solution is not found]],"",0)</f>
        <v/>
      </c>
      <c r="T400" t="str">
        <f>IF(Table1353233[[#This Row],[If Optimal solution is not found]],"",Table1353233[[#This Row],[Total time (BPP+Pm+SPm)]])</f>
        <v/>
      </c>
    </row>
    <row r="401" spans="1:20" x14ac:dyDescent="0.35">
      <c r="A401" s="71">
        <v>400</v>
      </c>
      <c r="B401" s="24" t="s">
        <v>435</v>
      </c>
      <c r="C401" s="1">
        <v>100</v>
      </c>
      <c r="D401" s="1">
        <v>5</v>
      </c>
      <c r="E401" s="1">
        <v>20</v>
      </c>
      <c r="F401" s="14">
        <v>1</v>
      </c>
      <c r="G401" s="4">
        <v>647</v>
      </c>
      <c r="H401" s="1">
        <v>607</v>
      </c>
      <c r="I401" s="1">
        <v>1799.2178934086101</v>
      </c>
      <c r="J401" s="1">
        <f>1800-Table1353233[[#This Row],[Remaining time]]</f>
        <v>0.78210659138994743</v>
      </c>
      <c r="K401" s="1">
        <f>(Table1353233[[#This Row],[UB_init]]-Table1353233[[#This Row],[LB_init]])/Table1353233[[#This Row],[UB_init]]</f>
        <v>6.1823802163833076E-2</v>
      </c>
      <c r="L401" s="75">
        <f>IF(Table1353233[[#This Row],[UB_init]]=Table1353233[[#This Row],[LB_init]],0,1)</f>
        <v>1</v>
      </c>
      <c r="M401" s="26"/>
      <c r="Q401" t="str">
        <f>IF(Table1353233[[#This Row],[If Optimal solution is not found]]=1,"",Table1353233[[#This Row],[UB_init]])</f>
        <v/>
      </c>
      <c r="R401" t="str">
        <f>IF(Table1353233[[#This Row],[If Optimal solution is not found]],"",Table1353233[[#This Row],[LB_init]])</f>
        <v/>
      </c>
      <c r="S401" t="str">
        <f>IF(Table1353233[[#This Row],[If Optimal solution is not found]],"",0)</f>
        <v/>
      </c>
      <c r="T401" t="str">
        <f>IF(Table1353233[[#This Row],[If Optimal solution is not found]],"",Table1353233[[#This Row],[Total time (BPP+Pm+SPm)]])</f>
        <v/>
      </c>
    </row>
    <row r="402" spans="1:20" x14ac:dyDescent="0.35">
      <c r="A402" s="71">
        <v>401</v>
      </c>
      <c r="B402" s="24" t="s">
        <v>436</v>
      </c>
      <c r="C402" s="1">
        <v>100</v>
      </c>
      <c r="D402" s="1">
        <v>5</v>
      </c>
      <c r="E402" s="1">
        <v>20</v>
      </c>
      <c r="F402" s="14">
        <v>2</v>
      </c>
      <c r="G402" s="4">
        <v>736</v>
      </c>
      <c r="H402" s="1">
        <v>736</v>
      </c>
      <c r="I402" s="1">
        <v>1797.84139004349</v>
      </c>
      <c r="J402" s="1">
        <f>1800-Table1353233[[#This Row],[Remaining time]]</f>
        <v>2.158609956509963</v>
      </c>
      <c r="K402" s="1">
        <f>(Table1353233[[#This Row],[UB_init]]-Table1353233[[#This Row],[LB_init]])/Table1353233[[#This Row],[UB_init]]</f>
        <v>0</v>
      </c>
      <c r="L402" s="75">
        <f>IF(Table1353233[[#This Row],[UB_init]]=Table1353233[[#This Row],[LB_init]],0,1)</f>
        <v>0</v>
      </c>
      <c r="M402" s="26"/>
      <c r="Q402">
        <f>IF(Table1353233[[#This Row],[If Optimal solution is not found]]=1,"",Table1353233[[#This Row],[UB_init]])</f>
        <v>736</v>
      </c>
      <c r="R402">
        <f>IF(Table1353233[[#This Row],[If Optimal solution is not found]],"",Table1353233[[#This Row],[LB_init]])</f>
        <v>736</v>
      </c>
      <c r="S402">
        <f>IF(Table1353233[[#This Row],[If Optimal solution is not found]],"",0)</f>
        <v>0</v>
      </c>
      <c r="T402">
        <f>IF(Table1353233[[#This Row],[If Optimal solution is not found]],"",Table1353233[[#This Row],[Total time (BPP+Pm+SPm)]])</f>
        <v>2.158609956509963</v>
      </c>
    </row>
    <row r="403" spans="1:20" x14ac:dyDescent="0.35">
      <c r="A403" s="71">
        <v>402</v>
      </c>
      <c r="B403" s="24" t="s">
        <v>437</v>
      </c>
      <c r="C403" s="1">
        <v>100</v>
      </c>
      <c r="D403" s="1">
        <v>5</v>
      </c>
      <c r="E403" s="1">
        <v>20</v>
      </c>
      <c r="F403" s="14">
        <v>2</v>
      </c>
      <c r="G403" s="4">
        <v>801</v>
      </c>
      <c r="H403" s="1">
        <v>801</v>
      </c>
      <c r="I403" s="1">
        <v>1791.6306760665</v>
      </c>
      <c r="J403" s="1">
        <f>1800-Table1353233[[#This Row],[Remaining time]]</f>
        <v>8.3693239335000271</v>
      </c>
      <c r="K403" s="1">
        <f>(Table1353233[[#This Row],[UB_init]]-Table1353233[[#This Row],[LB_init]])/Table1353233[[#This Row],[UB_init]]</f>
        <v>0</v>
      </c>
      <c r="L403" s="75">
        <f>IF(Table1353233[[#This Row],[UB_init]]=Table1353233[[#This Row],[LB_init]],0,1)</f>
        <v>0</v>
      </c>
      <c r="M403" s="26"/>
      <c r="Q403">
        <f>IF(Table1353233[[#This Row],[If Optimal solution is not found]]=1,"",Table1353233[[#This Row],[UB_init]])</f>
        <v>801</v>
      </c>
      <c r="R403">
        <f>IF(Table1353233[[#This Row],[If Optimal solution is not found]],"",Table1353233[[#This Row],[LB_init]])</f>
        <v>801</v>
      </c>
      <c r="S403">
        <f>IF(Table1353233[[#This Row],[If Optimal solution is not found]],"",0)</f>
        <v>0</v>
      </c>
      <c r="T403">
        <f>IF(Table1353233[[#This Row],[If Optimal solution is not found]],"",Table1353233[[#This Row],[Total time (BPP+Pm+SPm)]])</f>
        <v>8.3693239335000271</v>
      </c>
    </row>
    <row r="404" spans="1:20" x14ac:dyDescent="0.35">
      <c r="A404" s="71">
        <v>403</v>
      </c>
      <c r="B404" s="24" t="s">
        <v>438</v>
      </c>
      <c r="C404" s="1">
        <v>100</v>
      </c>
      <c r="D404" s="1">
        <v>5</v>
      </c>
      <c r="E404" s="1">
        <v>20</v>
      </c>
      <c r="F404" s="14">
        <v>2</v>
      </c>
      <c r="G404" s="4">
        <v>820</v>
      </c>
      <c r="H404" s="1">
        <v>820</v>
      </c>
      <c r="I404" s="1">
        <v>1798.7371443919801</v>
      </c>
      <c r="J404" s="1">
        <f>1800-Table1353233[[#This Row],[Remaining time]]</f>
        <v>1.2628556080198905</v>
      </c>
      <c r="K404" s="1">
        <f>(Table1353233[[#This Row],[UB_init]]-Table1353233[[#This Row],[LB_init]])/Table1353233[[#This Row],[UB_init]]</f>
        <v>0</v>
      </c>
      <c r="L404" s="75">
        <f>IF(Table1353233[[#This Row],[UB_init]]=Table1353233[[#This Row],[LB_init]],0,1)</f>
        <v>0</v>
      </c>
      <c r="M404" s="26"/>
      <c r="Q404">
        <f>IF(Table1353233[[#This Row],[If Optimal solution is not found]]=1,"",Table1353233[[#This Row],[UB_init]])</f>
        <v>820</v>
      </c>
      <c r="R404">
        <f>IF(Table1353233[[#This Row],[If Optimal solution is not found]],"",Table1353233[[#This Row],[LB_init]])</f>
        <v>820</v>
      </c>
      <c r="S404">
        <f>IF(Table1353233[[#This Row],[If Optimal solution is not found]],"",0)</f>
        <v>0</v>
      </c>
      <c r="T404">
        <f>IF(Table1353233[[#This Row],[If Optimal solution is not found]],"",Table1353233[[#This Row],[Total time (BPP+Pm+SPm)]])</f>
        <v>1.2628556080198905</v>
      </c>
    </row>
    <row r="405" spans="1:20" x14ac:dyDescent="0.35">
      <c r="A405" s="71">
        <v>404</v>
      </c>
      <c r="B405" s="24" t="s">
        <v>439</v>
      </c>
      <c r="C405" s="1">
        <v>100</v>
      </c>
      <c r="D405" s="1">
        <v>5</v>
      </c>
      <c r="E405" s="1">
        <v>20</v>
      </c>
      <c r="F405" s="14">
        <v>2</v>
      </c>
      <c r="G405" s="4">
        <v>814</v>
      </c>
      <c r="H405" s="1">
        <v>814</v>
      </c>
      <c r="I405" s="1">
        <v>1798.89263882301</v>
      </c>
      <c r="J405" s="1">
        <f>1800-Table1353233[[#This Row],[Remaining time]]</f>
        <v>1.1073611769900253</v>
      </c>
      <c r="K405" s="1">
        <f>(Table1353233[[#This Row],[UB_init]]-Table1353233[[#This Row],[LB_init]])/Table1353233[[#This Row],[UB_init]]</f>
        <v>0</v>
      </c>
      <c r="L405" s="75">
        <f>IF(Table1353233[[#This Row],[UB_init]]=Table1353233[[#This Row],[LB_init]],0,1)</f>
        <v>0</v>
      </c>
      <c r="M405" s="26"/>
      <c r="Q405">
        <f>IF(Table1353233[[#This Row],[If Optimal solution is not found]]=1,"",Table1353233[[#This Row],[UB_init]])</f>
        <v>814</v>
      </c>
      <c r="R405">
        <f>IF(Table1353233[[#This Row],[If Optimal solution is not found]],"",Table1353233[[#This Row],[LB_init]])</f>
        <v>814</v>
      </c>
      <c r="S405">
        <f>IF(Table1353233[[#This Row],[If Optimal solution is not found]],"",0)</f>
        <v>0</v>
      </c>
      <c r="T405">
        <f>IF(Table1353233[[#This Row],[If Optimal solution is not found]],"",Table1353233[[#This Row],[Total time (BPP+Pm+SPm)]])</f>
        <v>1.1073611769900253</v>
      </c>
    </row>
    <row r="406" spans="1:20" x14ac:dyDescent="0.35">
      <c r="A406" s="71">
        <v>405</v>
      </c>
      <c r="B406" s="24" t="s">
        <v>440</v>
      </c>
      <c r="C406" s="1">
        <v>100</v>
      </c>
      <c r="D406" s="1">
        <v>5</v>
      </c>
      <c r="E406" s="1">
        <v>20</v>
      </c>
      <c r="F406" s="14">
        <v>2</v>
      </c>
      <c r="G406" s="4">
        <v>750</v>
      </c>
      <c r="H406" s="1">
        <v>750</v>
      </c>
      <c r="I406" s="1">
        <v>1798.05350869521</v>
      </c>
      <c r="J406" s="1">
        <f>1800-Table1353233[[#This Row],[Remaining time]]</f>
        <v>1.9464913047900154</v>
      </c>
      <c r="K406" s="1">
        <f>(Table1353233[[#This Row],[UB_init]]-Table1353233[[#This Row],[LB_init]])/Table1353233[[#This Row],[UB_init]]</f>
        <v>0</v>
      </c>
      <c r="L406" s="75">
        <f>IF(Table1353233[[#This Row],[UB_init]]=Table1353233[[#This Row],[LB_init]],0,1)</f>
        <v>0</v>
      </c>
      <c r="M406" s="26"/>
      <c r="Q406">
        <f>IF(Table1353233[[#This Row],[If Optimal solution is not found]]=1,"",Table1353233[[#This Row],[UB_init]])</f>
        <v>750</v>
      </c>
      <c r="R406">
        <f>IF(Table1353233[[#This Row],[If Optimal solution is not found]],"",Table1353233[[#This Row],[LB_init]])</f>
        <v>750</v>
      </c>
      <c r="S406">
        <f>IF(Table1353233[[#This Row],[If Optimal solution is not found]],"",0)</f>
        <v>0</v>
      </c>
      <c r="T406">
        <f>IF(Table1353233[[#This Row],[If Optimal solution is not found]],"",Table1353233[[#This Row],[Total time (BPP+Pm+SPm)]])</f>
        <v>1.9464913047900154</v>
      </c>
    </row>
    <row r="407" spans="1:20" x14ac:dyDescent="0.35">
      <c r="A407" s="71">
        <v>406</v>
      </c>
      <c r="B407" s="24" t="s">
        <v>441</v>
      </c>
      <c r="C407" s="1">
        <v>100</v>
      </c>
      <c r="D407" s="1">
        <v>5</v>
      </c>
      <c r="E407" s="1">
        <v>20</v>
      </c>
      <c r="F407" s="14">
        <v>2</v>
      </c>
      <c r="G407" s="4">
        <v>756</v>
      </c>
      <c r="H407" s="1">
        <v>756</v>
      </c>
      <c r="I407" s="1">
        <v>1799.0207586362901</v>
      </c>
      <c r="J407" s="1">
        <f>1800-Table1353233[[#This Row],[Remaining time]]</f>
        <v>0.9792413637098889</v>
      </c>
      <c r="K407" s="1">
        <f>(Table1353233[[#This Row],[UB_init]]-Table1353233[[#This Row],[LB_init]])/Table1353233[[#This Row],[UB_init]]</f>
        <v>0</v>
      </c>
      <c r="L407" s="75">
        <f>IF(Table1353233[[#This Row],[UB_init]]=Table1353233[[#This Row],[LB_init]],0,1)</f>
        <v>0</v>
      </c>
      <c r="M407" s="26"/>
      <c r="Q407">
        <f>IF(Table1353233[[#This Row],[If Optimal solution is not found]]=1,"",Table1353233[[#This Row],[UB_init]])</f>
        <v>756</v>
      </c>
      <c r="R407">
        <f>IF(Table1353233[[#This Row],[If Optimal solution is not found]],"",Table1353233[[#This Row],[LB_init]])</f>
        <v>756</v>
      </c>
      <c r="S407">
        <f>IF(Table1353233[[#This Row],[If Optimal solution is not found]],"",0)</f>
        <v>0</v>
      </c>
      <c r="T407">
        <f>IF(Table1353233[[#This Row],[If Optimal solution is not found]],"",Table1353233[[#This Row],[Total time (BPP+Pm+SPm)]])</f>
        <v>0.9792413637098889</v>
      </c>
    </row>
    <row r="408" spans="1:20" x14ac:dyDescent="0.35">
      <c r="A408" s="71">
        <v>407</v>
      </c>
      <c r="B408" s="24" t="s">
        <v>442</v>
      </c>
      <c r="C408" s="1">
        <v>100</v>
      </c>
      <c r="D408" s="1">
        <v>5</v>
      </c>
      <c r="E408" s="1">
        <v>20</v>
      </c>
      <c r="F408" s="14">
        <v>2</v>
      </c>
      <c r="G408" s="4">
        <v>708</v>
      </c>
      <c r="H408" s="1">
        <v>708</v>
      </c>
      <c r="I408" s="1">
        <v>1795.7211270294999</v>
      </c>
      <c r="J408" s="1">
        <f>1800-Table1353233[[#This Row],[Remaining time]]</f>
        <v>4.2788729705000605</v>
      </c>
      <c r="K408" s="1">
        <f>(Table1353233[[#This Row],[UB_init]]-Table1353233[[#This Row],[LB_init]])/Table1353233[[#This Row],[UB_init]]</f>
        <v>0</v>
      </c>
      <c r="L408" s="75">
        <f>IF(Table1353233[[#This Row],[UB_init]]=Table1353233[[#This Row],[LB_init]],0,1)</f>
        <v>0</v>
      </c>
      <c r="M408" s="26"/>
      <c r="Q408">
        <f>IF(Table1353233[[#This Row],[If Optimal solution is not found]]=1,"",Table1353233[[#This Row],[UB_init]])</f>
        <v>708</v>
      </c>
      <c r="R408">
        <f>IF(Table1353233[[#This Row],[If Optimal solution is not found]],"",Table1353233[[#This Row],[LB_init]])</f>
        <v>708</v>
      </c>
      <c r="S408">
        <f>IF(Table1353233[[#This Row],[If Optimal solution is not found]],"",0)</f>
        <v>0</v>
      </c>
      <c r="T408">
        <f>IF(Table1353233[[#This Row],[If Optimal solution is not found]],"",Table1353233[[#This Row],[Total time (BPP+Pm+SPm)]])</f>
        <v>4.2788729705000605</v>
      </c>
    </row>
    <row r="409" spans="1:20" x14ac:dyDescent="0.35">
      <c r="A409" s="71">
        <v>408</v>
      </c>
      <c r="B409" s="24" t="s">
        <v>443</v>
      </c>
      <c r="C409" s="1">
        <v>100</v>
      </c>
      <c r="D409" s="1">
        <v>5</v>
      </c>
      <c r="E409" s="1">
        <v>20</v>
      </c>
      <c r="F409" s="14">
        <v>2</v>
      </c>
      <c r="G409" s="4">
        <v>721</v>
      </c>
      <c r="H409" s="1">
        <v>721</v>
      </c>
      <c r="I409" s="1">
        <v>1799.0009878464</v>
      </c>
      <c r="J409" s="1">
        <f>1800-Table1353233[[#This Row],[Remaining time]]</f>
        <v>0.99901215360000606</v>
      </c>
      <c r="K409" s="1">
        <f>(Table1353233[[#This Row],[UB_init]]-Table1353233[[#This Row],[LB_init]])/Table1353233[[#This Row],[UB_init]]</f>
        <v>0</v>
      </c>
      <c r="L409" s="75">
        <f>IF(Table1353233[[#This Row],[UB_init]]=Table1353233[[#This Row],[LB_init]],0,1)</f>
        <v>0</v>
      </c>
      <c r="M409" s="26"/>
      <c r="Q409">
        <f>IF(Table1353233[[#This Row],[If Optimal solution is not found]]=1,"",Table1353233[[#This Row],[UB_init]])</f>
        <v>721</v>
      </c>
      <c r="R409">
        <f>IF(Table1353233[[#This Row],[If Optimal solution is not found]],"",Table1353233[[#This Row],[LB_init]])</f>
        <v>721</v>
      </c>
      <c r="S409">
        <f>IF(Table1353233[[#This Row],[If Optimal solution is not found]],"",0)</f>
        <v>0</v>
      </c>
      <c r="T409">
        <f>IF(Table1353233[[#This Row],[If Optimal solution is not found]],"",Table1353233[[#This Row],[Total time (BPP+Pm+SPm)]])</f>
        <v>0.99901215360000606</v>
      </c>
    </row>
    <row r="410" spans="1:20" x14ac:dyDescent="0.35">
      <c r="A410" s="71">
        <v>409</v>
      </c>
      <c r="B410" s="24" t="s">
        <v>444</v>
      </c>
      <c r="C410" s="1">
        <v>100</v>
      </c>
      <c r="D410" s="1">
        <v>5</v>
      </c>
      <c r="E410" s="1">
        <v>20</v>
      </c>
      <c r="F410" s="14">
        <v>2</v>
      </c>
      <c r="G410" s="4">
        <v>756</v>
      </c>
      <c r="H410" s="1">
        <v>756</v>
      </c>
      <c r="I410" s="1">
        <v>1798.1570125892699</v>
      </c>
      <c r="J410" s="1">
        <f>1800-Table1353233[[#This Row],[Remaining time]]</f>
        <v>1.8429874107300748</v>
      </c>
      <c r="K410" s="1">
        <f>(Table1353233[[#This Row],[UB_init]]-Table1353233[[#This Row],[LB_init]])/Table1353233[[#This Row],[UB_init]]</f>
        <v>0</v>
      </c>
      <c r="L410" s="75">
        <f>IF(Table1353233[[#This Row],[UB_init]]=Table1353233[[#This Row],[LB_init]],0,1)</f>
        <v>0</v>
      </c>
      <c r="M410" s="26"/>
      <c r="Q410">
        <f>IF(Table1353233[[#This Row],[If Optimal solution is not found]]=1,"",Table1353233[[#This Row],[UB_init]])</f>
        <v>756</v>
      </c>
      <c r="R410">
        <f>IF(Table1353233[[#This Row],[If Optimal solution is not found]],"",Table1353233[[#This Row],[LB_init]])</f>
        <v>756</v>
      </c>
      <c r="S410">
        <f>IF(Table1353233[[#This Row],[If Optimal solution is not found]],"",0)</f>
        <v>0</v>
      </c>
      <c r="T410">
        <f>IF(Table1353233[[#This Row],[If Optimal solution is not found]],"",Table1353233[[#This Row],[Total time (BPP+Pm+SPm)]])</f>
        <v>1.8429874107300748</v>
      </c>
    </row>
    <row r="411" spans="1:20" x14ac:dyDescent="0.35">
      <c r="A411" s="71">
        <v>410</v>
      </c>
      <c r="B411" s="24" t="s">
        <v>445</v>
      </c>
      <c r="C411" s="1">
        <v>100</v>
      </c>
      <c r="D411" s="1">
        <v>5</v>
      </c>
      <c r="E411" s="1">
        <v>20</v>
      </c>
      <c r="F411" s="14">
        <v>2</v>
      </c>
      <c r="G411" s="4">
        <v>775</v>
      </c>
      <c r="H411" s="1">
        <v>775</v>
      </c>
      <c r="I411" s="1">
        <v>1798.29291161336</v>
      </c>
      <c r="J411" s="1">
        <f>1800-Table1353233[[#This Row],[Remaining time]]</f>
        <v>1.7070883866399527</v>
      </c>
      <c r="K411" s="1">
        <f>(Table1353233[[#This Row],[UB_init]]-Table1353233[[#This Row],[LB_init]])/Table1353233[[#This Row],[UB_init]]</f>
        <v>0</v>
      </c>
      <c r="L411" s="75">
        <f>IF(Table1353233[[#This Row],[UB_init]]=Table1353233[[#This Row],[LB_init]],0,1)</f>
        <v>0</v>
      </c>
      <c r="M411" s="26"/>
      <c r="Q411">
        <f>IF(Table1353233[[#This Row],[If Optimal solution is not found]]=1,"",Table1353233[[#This Row],[UB_init]])</f>
        <v>775</v>
      </c>
      <c r="R411">
        <f>IF(Table1353233[[#This Row],[If Optimal solution is not found]],"",Table1353233[[#This Row],[LB_init]])</f>
        <v>775</v>
      </c>
      <c r="S411">
        <f>IF(Table1353233[[#This Row],[If Optimal solution is not found]],"",0)</f>
        <v>0</v>
      </c>
      <c r="T411">
        <f>IF(Table1353233[[#This Row],[If Optimal solution is not found]],"",Table1353233[[#This Row],[Total time (BPP+Pm+SPm)]])</f>
        <v>1.7070883866399527</v>
      </c>
    </row>
    <row r="412" spans="1:20" x14ac:dyDescent="0.35">
      <c r="A412" s="71">
        <v>411</v>
      </c>
      <c r="B412" s="24" t="s">
        <v>446</v>
      </c>
      <c r="C412" s="1">
        <v>100</v>
      </c>
      <c r="D412" s="1">
        <v>5</v>
      </c>
      <c r="E412" s="1">
        <v>20</v>
      </c>
      <c r="F412" s="14">
        <v>4</v>
      </c>
      <c r="G412" s="4">
        <v>988</v>
      </c>
      <c r="H412" s="1">
        <v>988</v>
      </c>
      <c r="I412" s="1">
        <v>1793.42080833204</v>
      </c>
      <c r="J412" s="1">
        <f>1800-Table1353233[[#This Row],[Remaining time]]</f>
        <v>6.5791916679600035</v>
      </c>
      <c r="K412" s="1">
        <f>(Table1353233[[#This Row],[UB_init]]-Table1353233[[#This Row],[LB_init]])/Table1353233[[#This Row],[UB_init]]</f>
        <v>0</v>
      </c>
      <c r="L412" s="75">
        <f>IF(Table1353233[[#This Row],[UB_init]]=Table1353233[[#This Row],[LB_init]],0,1)</f>
        <v>0</v>
      </c>
      <c r="M412" s="26"/>
      <c r="Q412">
        <f>IF(Table1353233[[#This Row],[If Optimal solution is not found]]=1,"",Table1353233[[#This Row],[UB_init]])</f>
        <v>988</v>
      </c>
      <c r="R412">
        <f>IF(Table1353233[[#This Row],[If Optimal solution is not found]],"",Table1353233[[#This Row],[LB_init]])</f>
        <v>988</v>
      </c>
      <c r="S412">
        <f>IF(Table1353233[[#This Row],[If Optimal solution is not found]],"",0)</f>
        <v>0</v>
      </c>
      <c r="T412">
        <f>IF(Table1353233[[#This Row],[If Optimal solution is not found]],"",Table1353233[[#This Row],[Total time (BPP+Pm+SPm)]])</f>
        <v>6.5791916679600035</v>
      </c>
    </row>
    <row r="413" spans="1:20" x14ac:dyDescent="0.35">
      <c r="A413" s="71">
        <v>412</v>
      </c>
      <c r="B413" s="24" t="s">
        <v>447</v>
      </c>
      <c r="C413" s="1">
        <v>100</v>
      </c>
      <c r="D413" s="1">
        <v>5</v>
      </c>
      <c r="E413" s="1">
        <v>20</v>
      </c>
      <c r="F413" s="14">
        <v>4</v>
      </c>
      <c r="G413" s="4">
        <v>1077</v>
      </c>
      <c r="H413" s="1">
        <v>1077</v>
      </c>
      <c r="I413" s="1">
        <v>1788.7178496383101</v>
      </c>
      <c r="J413" s="1">
        <f>1800-Table1353233[[#This Row],[Remaining time]]</f>
        <v>11.282150361689901</v>
      </c>
      <c r="K413" s="1">
        <f>(Table1353233[[#This Row],[UB_init]]-Table1353233[[#This Row],[LB_init]])/Table1353233[[#This Row],[UB_init]]</f>
        <v>0</v>
      </c>
      <c r="L413" s="75">
        <f>IF(Table1353233[[#This Row],[UB_init]]=Table1353233[[#This Row],[LB_init]],0,1)</f>
        <v>0</v>
      </c>
      <c r="M413" s="26"/>
      <c r="Q413">
        <f>IF(Table1353233[[#This Row],[If Optimal solution is not found]]=1,"",Table1353233[[#This Row],[UB_init]])</f>
        <v>1077</v>
      </c>
      <c r="R413">
        <f>IF(Table1353233[[#This Row],[If Optimal solution is not found]],"",Table1353233[[#This Row],[LB_init]])</f>
        <v>1077</v>
      </c>
      <c r="S413">
        <f>IF(Table1353233[[#This Row],[If Optimal solution is not found]],"",0)</f>
        <v>0</v>
      </c>
      <c r="T413">
        <f>IF(Table1353233[[#This Row],[If Optimal solution is not found]],"",Table1353233[[#This Row],[Total time (BPP+Pm+SPm)]])</f>
        <v>11.282150361689901</v>
      </c>
    </row>
    <row r="414" spans="1:20" x14ac:dyDescent="0.35">
      <c r="A414" s="71">
        <v>413</v>
      </c>
      <c r="B414" s="24" t="s">
        <v>448</v>
      </c>
      <c r="C414" s="1">
        <v>100</v>
      </c>
      <c r="D414" s="1">
        <v>5</v>
      </c>
      <c r="E414" s="1">
        <v>20</v>
      </c>
      <c r="F414" s="14">
        <v>4</v>
      </c>
      <c r="G414" s="4">
        <v>1084</v>
      </c>
      <c r="H414" s="1">
        <v>1084</v>
      </c>
      <c r="I414" s="1">
        <v>1795.5099979955701</v>
      </c>
      <c r="J414" s="1">
        <f>1800-Table1353233[[#This Row],[Remaining time]]</f>
        <v>4.4900020044299254</v>
      </c>
      <c r="K414" s="1">
        <f>(Table1353233[[#This Row],[UB_init]]-Table1353233[[#This Row],[LB_init]])/Table1353233[[#This Row],[UB_init]]</f>
        <v>0</v>
      </c>
      <c r="L414" s="75">
        <f>IF(Table1353233[[#This Row],[UB_init]]=Table1353233[[#This Row],[LB_init]],0,1)</f>
        <v>0</v>
      </c>
      <c r="M414" s="26"/>
      <c r="Q414">
        <f>IF(Table1353233[[#This Row],[If Optimal solution is not found]]=1,"",Table1353233[[#This Row],[UB_init]])</f>
        <v>1084</v>
      </c>
      <c r="R414">
        <f>IF(Table1353233[[#This Row],[If Optimal solution is not found]],"",Table1353233[[#This Row],[LB_init]])</f>
        <v>1084</v>
      </c>
      <c r="S414">
        <f>IF(Table1353233[[#This Row],[If Optimal solution is not found]],"",0)</f>
        <v>0</v>
      </c>
      <c r="T414">
        <f>IF(Table1353233[[#This Row],[If Optimal solution is not found]],"",Table1353233[[#This Row],[Total time (BPP+Pm+SPm)]])</f>
        <v>4.4900020044299254</v>
      </c>
    </row>
    <row r="415" spans="1:20" x14ac:dyDescent="0.35">
      <c r="A415" s="71">
        <v>414</v>
      </c>
      <c r="B415" s="24" t="s">
        <v>449</v>
      </c>
      <c r="C415" s="1">
        <v>100</v>
      </c>
      <c r="D415" s="1">
        <v>5</v>
      </c>
      <c r="E415" s="1">
        <v>20</v>
      </c>
      <c r="F415" s="14">
        <v>4</v>
      </c>
      <c r="G415" s="4">
        <v>1054</v>
      </c>
      <c r="H415" s="1">
        <v>1054</v>
      </c>
      <c r="I415" s="1">
        <v>1792.3422244619501</v>
      </c>
      <c r="J415" s="1">
        <f>1800-Table1353233[[#This Row],[Remaining time]]</f>
        <v>7.6577755380499184</v>
      </c>
      <c r="K415" s="1">
        <f>(Table1353233[[#This Row],[UB_init]]-Table1353233[[#This Row],[LB_init]])/Table1353233[[#This Row],[UB_init]]</f>
        <v>0</v>
      </c>
      <c r="L415" s="75">
        <f>IF(Table1353233[[#This Row],[UB_init]]=Table1353233[[#This Row],[LB_init]],0,1)</f>
        <v>0</v>
      </c>
      <c r="M415" s="26"/>
      <c r="Q415">
        <f>IF(Table1353233[[#This Row],[If Optimal solution is not found]]=1,"",Table1353233[[#This Row],[UB_init]])</f>
        <v>1054</v>
      </c>
      <c r="R415">
        <f>IF(Table1353233[[#This Row],[If Optimal solution is not found]],"",Table1353233[[#This Row],[LB_init]])</f>
        <v>1054</v>
      </c>
      <c r="S415">
        <f>IF(Table1353233[[#This Row],[If Optimal solution is not found]],"",0)</f>
        <v>0</v>
      </c>
      <c r="T415">
        <f>IF(Table1353233[[#This Row],[If Optimal solution is not found]],"",Table1353233[[#This Row],[Total time (BPP+Pm+SPm)]])</f>
        <v>7.6577755380499184</v>
      </c>
    </row>
    <row r="416" spans="1:20" x14ac:dyDescent="0.35">
      <c r="A416" s="71">
        <v>415</v>
      </c>
      <c r="B416" s="24" t="s">
        <v>450</v>
      </c>
      <c r="C416" s="1">
        <v>100</v>
      </c>
      <c r="D416" s="1">
        <v>5</v>
      </c>
      <c r="E416" s="1">
        <v>20</v>
      </c>
      <c r="F416" s="14">
        <v>4</v>
      </c>
      <c r="G416" s="4">
        <v>990</v>
      </c>
      <c r="H416" s="1">
        <v>990</v>
      </c>
      <c r="I416" s="1">
        <v>1796.0668960139101</v>
      </c>
      <c r="J416" s="1">
        <f>1800-Table1353233[[#This Row],[Remaining time]]</f>
        <v>3.9331039860899182</v>
      </c>
      <c r="K416" s="1">
        <f>(Table1353233[[#This Row],[UB_init]]-Table1353233[[#This Row],[LB_init]])/Table1353233[[#This Row],[UB_init]]</f>
        <v>0</v>
      </c>
      <c r="L416" s="75">
        <f>IF(Table1353233[[#This Row],[UB_init]]=Table1353233[[#This Row],[LB_init]],0,1)</f>
        <v>0</v>
      </c>
      <c r="M416" s="26"/>
      <c r="Q416">
        <f>IF(Table1353233[[#This Row],[If Optimal solution is not found]]=1,"",Table1353233[[#This Row],[UB_init]])</f>
        <v>990</v>
      </c>
      <c r="R416">
        <f>IF(Table1353233[[#This Row],[If Optimal solution is not found]],"",Table1353233[[#This Row],[LB_init]])</f>
        <v>990</v>
      </c>
      <c r="S416">
        <f>IF(Table1353233[[#This Row],[If Optimal solution is not found]],"",0)</f>
        <v>0</v>
      </c>
      <c r="T416">
        <f>IF(Table1353233[[#This Row],[If Optimal solution is not found]],"",Table1353233[[#This Row],[Total time (BPP+Pm+SPm)]])</f>
        <v>3.9331039860899182</v>
      </c>
    </row>
    <row r="417" spans="1:20" x14ac:dyDescent="0.35">
      <c r="A417" s="71">
        <v>416</v>
      </c>
      <c r="B417" s="24" t="s">
        <v>451</v>
      </c>
      <c r="C417" s="1">
        <v>100</v>
      </c>
      <c r="D417" s="1">
        <v>5</v>
      </c>
      <c r="E417" s="1">
        <v>20</v>
      </c>
      <c r="F417" s="14">
        <v>4</v>
      </c>
      <c r="G417" s="4">
        <v>1020</v>
      </c>
      <c r="H417" s="1">
        <v>1020</v>
      </c>
      <c r="I417" s="1">
        <v>1795.19199749268</v>
      </c>
      <c r="J417" s="1">
        <f>1800-Table1353233[[#This Row],[Remaining time]]</f>
        <v>4.8080025073199977</v>
      </c>
      <c r="K417" s="1">
        <f>(Table1353233[[#This Row],[UB_init]]-Table1353233[[#This Row],[LB_init]])/Table1353233[[#This Row],[UB_init]]</f>
        <v>0</v>
      </c>
      <c r="L417" s="75">
        <f>IF(Table1353233[[#This Row],[UB_init]]=Table1353233[[#This Row],[LB_init]],0,1)</f>
        <v>0</v>
      </c>
      <c r="M417" s="26"/>
      <c r="Q417">
        <f>IF(Table1353233[[#This Row],[If Optimal solution is not found]]=1,"",Table1353233[[#This Row],[UB_init]])</f>
        <v>1020</v>
      </c>
      <c r="R417">
        <f>IF(Table1353233[[#This Row],[If Optimal solution is not found]],"",Table1353233[[#This Row],[LB_init]])</f>
        <v>1020</v>
      </c>
      <c r="S417">
        <f>IF(Table1353233[[#This Row],[If Optimal solution is not found]],"",0)</f>
        <v>0</v>
      </c>
      <c r="T417">
        <f>IF(Table1353233[[#This Row],[If Optimal solution is not found]],"",Table1353233[[#This Row],[Total time (BPP+Pm+SPm)]])</f>
        <v>4.8080025073199977</v>
      </c>
    </row>
    <row r="418" spans="1:20" x14ac:dyDescent="0.35">
      <c r="A418" s="71">
        <v>417</v>
      </c>
      <c r="B418" s="24" t="s">
        <v>452</v>
      </c>
      <c r="C418" s="1">
        <v>100</v>
      </c>
      <c r="D418" s="1">
        <v>5</v>
      </c>
      <c r="E418" s="1">
        <v>20</v>
      </c>
      <c r="F418" s="14">
        <v>4</v>
      </c>
      <c r="G418" s="4">
        <v>996</v>
      </c>
      <c r="H418" s="1">
        <v>996</v>
      </c>
      <c r="I418" s="1">
        <v>1784.71306147053</v>
      </c>
      <c r="J418" s="1">
        <f>1800-Table1353233[[#This Row],[Remaining time]]</f>
        <v>15.286938529470035</v>
      </c>
      <c r="K418" s="1">
        <f>(Table1353233[[#This Row],[UB_init]]-Table1353233[[#This Row],[LB_init]])/Table1353233[[#This Row],[UB_init]]</f>
        <v>0</v>
      </c>
      <c r="L418" s="75">
        <f>IF(Table1353233[[#This Row],[UB_init]]=Table1353233[[#This Row],[LB_init]],0,1)</f>
        <v>0</v>
      </c>
      <c r="M418" s="26"/>
      <c r="Q418">
        <f>IF(Table1353233[[#This Row],[If Optimal solution is not found]]=1,"",Table1353233[[#This Row],[UB_init]])</f>
        <v>996</v>
      </c>
      <c r="R418">
        <f>IF(Table1353233[[#This Row],[If Optimal solution is not found]],"",Table1353233[[#This Row],[LB_init]])</f>
        <v>996</v>
      </c>
      <c r="S418">
        <f>IF(Table1353233[[#This Row],[If Optimal solution is not found]],"",0)</f>
        <v>0</v>
      </c>
      <c r="T418">
        <f>IF(Table1353233[[#This Row],[If Optimal solution is not found]],"",Table1353233[[#This Row],[Total time (BPP+Pm+SPm)]])</f>
        <v>15.286938529470035</v>
      </c>
    </row>
    <row r="419" spans="1:20" x14ac:dyDescent="0.35">
      <c r="A419" s="71">
        <v>418</v>
      </c>
      <c r="B419" s="24" t="s">
        <v>453</v>
      </c>
      <c r="C419" s="1">
        <v>100</v>
      </c>
      <c r="D419" s="1">
        <v>5</v>
      </c>
      <c r="E419" s="1">
        <v>20</v>
      </c>
      <c r="F419" s="14">
        <v>4</v>
      </c>
      <c r="G419" s="4">
        <v>949</v>
      </c>
      <c r="H419" s="1">
        <v>949</v>
      </c>
      <c r="I419" s="1">
        <v>1748.4685979671699</v>
      </c>
      <c r="J419" s="1">
        <f>1800-Table1353233[[#This Row],[Remaining time]]</f>
        <v>51.531402032830101</v>
      </c>
      <c r="K419" s="1">
        <f>(Table1353233[[#This Row],[UB_init]]-Table1353233[[#This Row],[LB_init]])/Table1353233[[#This Row],[UB_init]]</f>
        <v>0</v>
      </c>
      <c r="L419" s="75">
        <f>IF(Table1353233[[#This Row],[UB_init]]=Table1353233[[#This Row],[LB_init]],0,1)</f>
        <v>0</v>
      </c>
      <c r="M419" s="26"/>
      <c r="Q419">
        <f>IF(Table1353233[[#This Row],[If Optimal solution is not found]]=1,"",Table1353233[[#This Row],[UB_init]])</f>
        <v>949</v>
      </c>
      <c r="R419">
        <f>IF(Table1353233[[#This Row],[If Optimal solution is not found]],"",Table1353233[[#This Row],[LB_init]])</f>
        <v>949</v>
      </c>
      <c r="S419">
        <f>IF(Table1353233[[#This Row],[If Optimal solution is not found]],"",0)</f>
        <v>0</v>
      </c>
      <c r="T419">
        <f>IF(Table1353233[[#This Row],[If Optimal solution is not found]],"",Table1353233[[#This Row],[Total time (BPP+Pm+SPm)]])</f>
        <v>51.531402032830101</v>
      </c>
    </row>
    <row r="420" spans="1:20" x14ac:dyDescent="0.35">
      <c r="A420" s="71">
        <v>419</v>
      </c>
      <c r="B420" s="24" t="s">
        <v>454</v>
      </c>
      <c r="C420" s="1">
        <v>100</v>
      </c>
      <c r="D420" s="1">
        <v>5</v>
      </c>
      <c r="E420" s="1">
        <v>20</v>
      </c>
      <c r="F420" s="14">
        <v>4</v>
      </c>
      <c r="G420" s="4">
        <v>1056</v>
      </c>
      <c r="H420" s="1">
        <v>1056</v>
      </c>
      <c r="I420" s="1">
        <v>1785.6578976698199</v>
      </c>
      <c r="J420" s="1">
        <f>1800-Table1353233[[#This Row],[Remaining time]]</f>
        <v>14.342102330180069</v>
      </c>
      <c r="K420" s="1">
        <f>(Table1353233[[#This Row],[UB_init]]-Table1353233[[#This Row],[LB_init]])/Table1353233[[#This Row],[UB_init]]</f>
        <v>0</v>
      </c>
      <c r="L420" s="75">
        <f>IF(Table1353233[[#This Row],[UB_init]]=Table1353233[[#This Row],[LB_init]],0,1)</f>
        <v>0</v>
      </c>
      <c r="M420" s="26"/>
      <c r="Q420">
        <f>IF(Table1353233[[#This Row],[If Optimal solution is not found]]=1,"",Table1353233[[#This Row],[UB_init]])</f>
        <v>1056</v>
      </c>
      <c r="R420">
        <f>IF(Table1353233[[#This Row],[If Optimal solution is not found]],"",Table1353233[[#This Row],[LB_init]])</f>
        <v>1056</v>
      </c>
      <c r="S420">
        <f>IF(Table1353233[[#This Row],[If Optimal solution is not found]],"",0)</f>
        <v>0</v>
      </c>
      <c r="T420">
        <f>IF(Table1353233[[#This Row],[If Optimal solution is not found]],"",Table1353233[[#This Row],[Total time (BPP+Pm+SPm)]])</f>
        <v>14.342102330180069</v>
      </c>
    </row>
    <row r="421" spans="1:20" x14ac:dyDescent="0.35">
      <c r="A421" s="71">
        <v>420</v>
      </c>
      <c r="B421" s="24" t="s">
        <v>455</v>
      </c>
      <c r="C421" s="1">
        <v>100</v>
      </c>
      <c r="D421" s="1">
        <v>5</v>
      </c>
      <c r="E421" s="1">
        <v>20</v>
      </c>
      <c r="F421" s="14">
        <v>4</v>
      </c>
      <c r="G421" s="4">
        <v>1063</v>
      </c>
      <c r="H421" s="1">
        <v>1063</v>
      </c>
      <c r="I421" s="1">
        <v>1651.0095931012099</v>
      </c>
      <c r="J421" s="1">
        <f>1800-Table1353233[[#This Row],[Remaining time]]</f>
        <v>148.99040689879007</v>
      </c>
      <c r="K421" s="1">
        <f>(Table1353233[[#This Row],[UB_init]]-Table1353233[[#This Row],[LB_init]])/Table1353233[[#This Row],[UB_init]]</f>
        <v>0</v>
      </c>
      <c r="L421" s="75">
        <f>IF(Table1353233[[#This Row],[UB_init]]=Table1353233[[#This Row],[LB_init]],0,1)</f>
        <v>0</v>
      </c>
      <c r="M421" s="26"/>
      <c r="Q421">
        <f>IF(Table1353233[[#This Row],[If Optimal solution is not found]]=1,"",Table1353233[[#This Row],[UB_init]])</f>
        <v>1063</v>
      </c>
      <c r="R421">
        <f>IF(Table1353233[[#This Row],[If Optimal solution is not found]],"",Table1353233[[#This Row],[LB_init]])</f>
        <v>1063</v>
      </c>
      <c r="S421">
        <f>IF(Table1353233[[#This Row],[If Optimal solution is not found]],"",0)</f>
        <v>0</v>
      </c>
      <c r="T421">
        <f>IF(Table1353233[[#This Row],[If Optimal solution is not found]],"",Table1353233[[#This Row],[Total time (BPP+Pm+SPm)]])</f>
        <v>148.99040689879007</v>
      </c>
    </row>
    <row r="422" spans="1:20" x14ac:dyDescent="0.35">
      <c r="A422" s="71">
        <v>421</v>
      </c>
      <c r="B422" s="24" t="s">
        <v>456</v>
      </c>
      <c r="C422" s="1">
        <v>100</v>
      </c>
      <c r="D422" s="1">
        <v>5</v>
      </c>
      <c r="E422" s="1">
        <v>30</v>
      </c>
      <c r="F422" s="14">
        <v>1</v>
      </c>
      <c r="G422" s="4">
        <v>945</v>
      </c>
      <c r="H422" s="1">
        <v>896</v>
      </c>
      <c r="I422" s="1">
        <v>1799.31814701855</v>
      </c>
      <c r="J422" s="1">
        <f>1800-Table1353233[[#This Row],[Remaining time]]</f>
        <v>0.68185298144999251</v>
      </c>
      <c r="K422" s="1">
        <f>(Table1353233[[#This Row],[UB_init]]-Table1353233[[#This Row],[LB_init]])/Table1353233[[#This Row],[UB_init]]</f>
        <v>5.185185185185185E-2</v>
      </c>
      <c r="L422" s="75">
        <f>IF(Table1353233[[#This Row],[UB_init]]=Table1353233[[#This Row],[LB_init]],0,1)</f>
        <v>1</v>
      </c>
      <c r="M422" s="26"/>
      <c r="Q422" t="str">
        <f>IF(Table1353233[[#This Row],[If Optimal solution is not found]]=1,"",Table1353233[[#This Row],[UB_init]])</f>
        <v/>
      </c>
      <c r="R422" t="str">
        <f>IF(Table1353233[[#This Row],[If Optimal solution is not found]],"",Table1353233[[#This Row],[LB_init]])</f>
        <v/>
      </c>
      <c r="S422" t="str">
        <f>IF(Table1353233[[#This Row],[If Optimal solution is not found]],"",0)</f>
        <v/>
      </c>
      <c r="T422" t="str">
        <f>IF(Table1353233[[#This Row],[If Optimal solution is not found]],"",Table1353233[[#This Row],[Total time (BPP+Pm+SPm)]])</f>
        <v/>
      </c>
    </row>
    <row r="423" spans="1:20" x14ac:dyDescent="0.35">
      <c r="A423" s="71">
        <v>422</v>
      </c>
      <c r="B423" s="24" t="s">
        <v>457</v>
      </c>
      <c r="C423" s="1">
        <v>100</v>
      </c>
      <c r="D423" s="1">
        <v>5</v>
      </c>
      <c r="E423" s="1">
        <v>30</v>
      </c>
      <c r="F423" s="14">
        <v>1</v>
      </c>
      <c r="G423" s="4">
        <v>906</v>
      </c>
      <c r="H423" s="1">
        <v>877</v>
      </c>
      <c r="I423" s="1">
        <v>1798.6380010750099</v>
      </c>
      <c r="J423" s="1">
        <f>1800-Table1353233[[#This Row],[Remaining time]]</f>
        <v>1.3619989249900755</v>
      </c>
      <c r="K423" s="1">
        <f>(Table1353233[[#This Row],[UB_init]]-Table1353233[[#This Row],[LB_init]])/Table1353233[[#This Row],[UB_init]]</f>
        <v>3.2008830022075052E-2</v>
      </c>
      <c r="L423" s="75">
        <f>IF(Table1353233[[#This Row],[UB_init]]=Table1353233[[#This Row],[LB_init]],0,1)</f>
        <v>1</v>
      </c>
      <c r="M423" s="26"/>
      <c r="Q423" t="str">
        <f>IF(Table1353233[[#This Row],[If Optimal solution is not found]]=1,"",Table1353233[[#This Row],[UB_init]])</f>
        <v/>
      </c>
      <c r="R423" t="str">
        <f>IF(Table1353233[[#This Row],[If Optimal solution is not found]],"",Table1353233[[#This Row],[LB_init]])</f>
        <v/>
      </c>
      <c r="S423" t="str">
        <f>IF(Table1353233[[#This Row],[If Optimal solution is not found]],"",0)</f>
        <v/>
      </c>
      <c r="T423" t="str">
        <f>IF(Table1353233[[#This Row],[If Optimal solution is not found]],"",Table1353233[[#This Row],[Total time (BPP+Pm+SPm)]])</f>
        <v/>
      </c>
    </row>
    <row r="424" spans="1:20" x14ac:dyDescent="0.35">
      <c r="A424" s="71">
        <v>423</v>
      </c>
      <c r="B424" s="24" t="s">
        <v>458</v>
      </c>
      <c r="C424" s="1">
        <v>100</v>
      </c>
      <c r="D424" s="1">
        <v>5</v>
      </c>
      <c r="E424" s="1">
        <v>30</v>
      </c>
      <c r="F424" s="14">
        <v>1</v>
      </c>
      <c r="G424" s="4">
        <v>825</v>
      </c>
      <c r="H424" s="1">
        <v>808</v>
      </c>
      <c r="I424" s="1">
        <v>1799.2924344129799</v>
      </c>
      <c r="J424" s="1">
        <f>1800-Table1353233[[#This Row],[Remaining time]]</f>
        <v>0.70756558702009897</v>
      </c>
      <c r="K424" s="1">
        <f>(Table1353233[[#This Row],[UB_init]]-Table1353233[[#This Row],[LB_init]])/Table1353233[[#This Row],[UB_init]]</f>
        <v>2.0606060606060607E-2</v>
      </c>
      <c r="L424" s="75">
        <f>IF(Table1353233[[#This Row],[UB_init]]=Table1353233[[#This Row],[LB_init]],0,1)</f>
        <v>1</v>
      </c>
      <c r="M424" s="26"/>
      <c r="Q424" t="str">
        <f>IF(Table1353233[[#This Row],[If Optimal solution is not found]]=1,"",Table1353233[[#This Row],[UB_init]])</f>
        <v/>
      </c>
      <c r="R424" t="str">
        <f>IF(Table1353233[[#This Row],[If Optimal solution is not found]],"",Table1353233[[#This Row],[LB_init]])</f>
        <v/>
      </c>
      <c r="S424" t="str">
        <f>IF(Table1353233[[#This Row],[If Optimal solution is not found]],"",0)</f>
        <v/>
      </c>
      <c r="T424" t="str">
        <f>IF(Table1353233[[#This Row],[If Optimal solution is not found]],"",Table1353233[[#This Row],[Total time (BPP+Pm+SPm)]])</f>
        <v/>
      </c>
    </row>
    <row r="425" spans="1:20" x14ac:dyDescent="0.35">
      <c r="A425" s="71">
        <v>424</v>
      </c>
      <c r="B425" s="24" t="s">
        <v>459</v>
      </c>
      <c r="C425" s="1">
        <v>100</v>
      </c>
      <c r="D425" s="1">
        <v>5</v>
      </c>
      <c r="E425" s="1">
        <v>30</v>
      </c>
      <c r="F425" s="14">
        <v>1</v>
      </c>
      <c r="G425" s="4">
        <v>938</v>
      </c>
      <c r="H425" s="1">
        <v>883</v>
      </c>
      <c r="I425" s="1">
        <v>1799.3916539642901</v>
      </c>
      <c r="J425" s="1">
        <f>1800-Table1353233[[#This Row],[Remaining time]]</f>
        <v>0.6083460357099284</v>
      </c>
      <c r="K425" s="1">
        <f>(Table1353233[[#This Row],[UB_init]]-Table1353233[[#This Row],[LB_init]])/Table1353233[[#This Row],[UB_init]]</f>
        <v>5.8635394456289978E-2</v>
      </c>
      <c r="L425" s="75">
        <f>IF(Table1353233[[#This Row],[UB_init]]=Table1353233[[#This Row],[LB_init]],0,1)</f>
        <v>1</v>
      </c>
      <c r="M425" s="26"/>
      <c r="Q425" t="str">
        <f>IF(Table1353233[[#This Row],[If Optimal solution is not found]]=1,"",Table1353233[[#This Row],[UB_init]])</f>
        <v/>
      </c>
      <c r="R425" t="str">
        <f>IF(Table1353233[[#This Row],[If Optimal solution is not found]],"",Table1353233[[#This Row],[LB_init]])</f>
        <v/>
      </c>
      <c r="S425" t="str">
        <f>IF(Table1353233[[#This Row],[If Optimal solution is not found]],"",0)</f>
        <v/>
      </c>
      <c r="T425" t="str">
        <f>IF(Table1353233[[#This Row],[If Optimal solution is not found]],"",Table1353233[[#This Row],[Total time (BPP+Pm+SPm)]])</f>
        <v/>
      </c>
    </row>
    <row r="426" spans="1:20" x14ac:dyDescent="0.35">
      <c r="A426" s="71">
        <v>425</v>
      </c>
      <c r="B426" s="24" t="s">
        <v>460</v>
      </c>
      <c r="C426" s="1">
        <v>100</v>
      </c>
      <c r="D426" s="1">
        <v>5</v>
      </c>
      <c r="E426" s="1">
        <v>30</v>
      </c>
      <c r="F426" s="14">
        <v>1</v>
      </c>
      <c r="G426" s="4">
        <v>901</v>
      </c>
      <c r="H426" s="1">
        <v>889</v>
      </c>
      <c r="I426" s="1">
        <v>1799.2904911022599</v>
      </c>
      <c r="J426" s="1">
        <f>1800-Table1353233[[#This Row],[Remaining time]]</f>
        <v>0.70950889774007919</v>
      </c>
      <c r="K426" s="1">
        <f>(Table1353233[[#This Row],[UB_init]]-Table1353233[[#This Row],[LB_init]])/Table1353233[[#This Row],[UB_init]]</f>
        <v>1.3318534961154272E-2</v>
      </c>
      <c r="L426" s="75">
        <f>IF(Table1353233[[#This Row],[UB_init]]=Table1353233[[#This Row],[LB_init]],0,1)</f>
        <v>1</v>
      </c>
      <c r="M426" s="26"/>
      <c r="Q426" t="str">
        <f>IF(Table1353233[[#This Row],[If Optimal solution is not found]]=1,"",Table1353233[[#This Row],[UB_init]])</f>
        <v/>
      </c>
      <c r="R426" t="str">
        <f>IF(Table1353233[[#This Row],[If Optimal solution is not found]],"",Table1353233[[#This Row],[LB_init]])</f>
        <v/>
      </c>
      <c r="S426" t="str">
        <f>IF(Table1353233[[#This Row],[If Optimal solution is not found]],"",0)</f>
        <v/>
      </c>
      <c r="T426" t="str">
        <f>IF(Table1353233[[#This Row],[If Optimal solution is not found]],"",Table1353233[[#This Row],[Total time (BPP+Pm+SPm)]])</f>
        <v/>
      </c>
    </row>
    <row r="427" spans="1:20" x14ac:dyDescent="0.35">
      <c r="A427" s="71">
        <v>426</v>
      </c>
      <c r="B427" s="24" t="s">
        <v>461</v>
      </c>
      <c r="C427" s="1">
        <v>100</v>
      </c>
      <c r="D427" s="1">
        <v>5</v>
      </c>
      <c r="E427" s="1">
        <v>30</v>
      </c>
      <c r="F427" s="14">
        <v>1</v>
      </c>
      <c r="G427" s="4">
        <v>812</v>
      </c>
      <c r="H427" s="1">
        <v>808</v>
      </c>
      <c r="I427" s="1">
        <v>1799.34027186967</v>
      </c>
      <c r="J427" s="1">
        <f>1800-Table1353233[[#This Row],[Remaining time]]</f>
        <v>0.65972813032999511</v>
      </c>
      <c r="K427" s="1">
        <f>(Table1353233[[#This Row],[UB_init]]-Table1353233[[#This Row],[LB_init]])/Table1353233[[#This Row],[UB_init]]</f>
        <v>4.9261083743842365E-3</v>
      </c>
      <c r="L427" s="75">
        <f>IF(Table1353233[[#This Row],[UB_init]]=Table1353233[[#This Row],[LB_init]],0,1)</f>
        <v>1</v>
      </c>
      <c r="M427" s="26"/>
      <c r="Q427" t="str">
        <f>IF(Table1353233[[#This Row],[If Optimal solution is not found]]=1,"",Table1353233[[#This Row],[UB_init]])</f>
        <v/>
      </c>
      <c r="R427" t="str">
        <f>IF(Table1353233[[#This Row],[If Optimal solution is not found]],"",Table1353233[[#This Row],[LB_init]])</f>
        <v/>
      </c>
      <c r="S427" t="str">
        <f>IF(Table1353233[[#This Row],[If Optimal solution is not found]],"",0)</f>
        <v/>
      </c>
      <c r="T427" t="str">
        <f>IF(Table1353233[[#This Row],[If Optimal solution is not found]],"",Table1353233[[#This Row],[Total time (BPP+Pm+SPm)]])</f>
        <v/>
      </c>
    </row>
    <row r="428" spans="1:20" x14ac:dyDescent="0.35">
      <c r="A428" s="71">
        <v>427</v>
      </c>
      <c r="B428" s="24" t="s">
        <v>462</v>
      </c>
      <c r="C428" s="1">
        <v>100</v>
      </c>
      <c r="D428" s="1">
        <v>5</v>
      </c>
      <c r="E428" s="1">
        <v>30</v>
      </c>
      <c r="F428" s="14">
        <v>1</v>
      </c>
      <c r="G428" s="4">
        <v>915</v>
      </c>
      <c r="H428" s="1">
        <v>905</v>
      </c>
      <c r="I428" s="1">
        <v>1799.3337459545501</v>
      </c>
      <c r="J428" s="1">
        <f>1800-Table1353233[[#This Row],[Remaining time]]</f>
        <v>0.66625404544993216</v>
      </c>
      <c r="K428" s="1">
        <f>(Table1353233[[#This Row],[UB_init]]-Table1353233[[#This Row],[LB_init]])/Table1353233[[#This Row],[UB_init]]</f>
        <v>1.092896174863388E-2</v>
      </c>
      <c r="L428" s="75">
        <f>IF(Table1353233[[#This Row],[UB_init]]=Table1353233[[#This Row],[LB_init]],0,1)</f>
        <v>1</v>
      </c>
      <c r="M428" s="26"/>
      <c r="Q428" t="str">
        <f>IF(Table1353233[[#This Row],[If Optimal solution is not found]]=1,"",Table1353233[[#This Row],[UB_init]])</f>
        <v/>
      </c>
      <c r="R428" t="str">
        <f>IF(Table1353233[[#This Row],[If Optimal solution is not found]],"",Table1353233[[#This Row],[LB_init]])</f>
        <v/>
      </c>
      <c r="S428" t="str">
        <f>IF(Table1353233[[#This Row],[If Optimal solution is not found]],"",0)</f>
        <v/>
      </c>
      <c r="T428" t="str">
        <f>IF(Table1353233[[#This Row],[If Optimal solution is not found]],"",Table1353233[[#This Row],[Total time (BPP+Pm+SPm)]])</f>
        <v/>
      </c>
    </row>
    <row r="429" spans="1:20" x14ac:dyDescent="0.35">
      <c r="A429" s="71">
        <v>428</v>
      </c>
      <c r="B429" s="24" t="s">
        <v>463</v>
      </c>
      <c r="C429" s="1">
        <v>100</v>
      </c>
      <c r="D429" s="1">
        <v>5</v>
      </c>
      <c r="E429" s="1">
        <v>30</v>
      </c>
      <c r="F429" s="14">
        <v>1</v>
      </c>
      <c r="G429" s="4">
        <v>955</v>
      </c>
      <c r="H429" s="1">
        <v>951</v>
      </c>
      <c r="I429" s="1">
        <v>1799.2975574992499</v>
      </c>
      <c r="J429" s="1">
        <f>1800-Table1353233[[#This Row],[Remaining time]]</f>
        <v>0.70244250075006676</v>
      </c>
      <c r="K429" s="1">
        <f>(Table1353233[[#This Row],[UB_init]]-Table1353233[[#This Row],[LB_init]])/Table1353233[[#This Row],[UB_init]]</f>
        <v>4.1884816753926706E-3</v>
      </c>
      <c r="L429" s="75">
        <f>IF(Table1353233[[#This Row],[UB_init]]=Table1353233[[#This Row],[LB_init]],0,1)</f>
        <v>1</v>
      </c>
      <c r="M429" s="26"/>
      <c r="Q429" t="str">
        <f>IF(Table1353233[[#This Row],[If Optimal solution is not found]]=1,"",Table1353233[[#This Row],[UB_init]])</f>
        <v/>
      </c>
      <c r="R429" t="str">
        <f>IF(Table1353233[[#This Row],[If Optimal solution is not found]],"",Table1353233[[#This Row],[LB_init]])</f>
        <v/>
      </c>
      <c r="S429" t="str">
        <f>IF(Table1353233[[#This Row],[If Optimal solution is not found]],"",0)</f>
        <v/>
      </c>
      <c r="T429" t="str">
        <f>IF(Table1353233[[#This Row],[If Optimal solution is not found]],"",Table1353233[[#This Row],[Total time (BPP+Pm+SPm)]])</f>
        <v/>
      </c>
    </row>
    <row r="430" spans="1:20" x14ac:dyDescent="0.35">
      <c r="A430" s="71">
        <v>429</v>
      </c>
      <c r="B430" s="24" t="s">
        <v>464</v>
      </c>
      <c r="C430" s="1">
        <v>100</v>
      </c>
      <c r="D430" s="1">
        <v>5</v>
      </c>
      <c r="E430" s="1">
        <v>30</v>
      </c>
      <c r="F430" s="14">
        <v>1</v>
      </c>
      <c r="G430" s="4">
        <v>892</v>
      </c>
      <c r="H430" s="1">
        <v>852</v>
      </c>
      <c r="I430" s="1">
        <v>1799.3141659144301</v>
      </c>
      <c r="J430" s="1">
        <f>1800-Table1353233[[#This Row],[Remaining time]]</f>
        <v>0.68583408556992254</v>
      </c>
      <c r="K430" s="1">
        <f>(Table1353233[[#This Row],[UB_init]]-Table1353233[[#This Row],[LB_init]])/Table1353233[[#This Row],[UB_init]]</f>
        <v>4.4843049327354258E-2</v>
      </c>
      <c r="L430" s="75">
        <f>IF(Table1353233[[#This Row],[UB_init]]=Table1353233[[#This Row],[LB_init]],0,1)</f>
        <v>1</v>
      </c>
      <c r="M430" s="26"/>
      <c r="Q430" t="str">
        <f>IF(Table1353233[[#This Row],[If Optimal solution is not found]]=1,"",Table1353233[[#This Row],[UB_init]])</f>
        <v/>
      </c>
      <c r="R430" t="str">
        <f>IF(Table1353233[[#This Row],[If Optimal solution is not found]],"",Table1353233[[#This Row],[LB_init]])</f>
        <v/>
      </c>
      <c r="S430" t="str">
        <f>IF(Table1353233[[#This Row],[If Optimal solution is not found]],"",0)</f>
        <v/>
      </c>
      <c r="T430" t="str">
        <f>IF(Table1353233[[#This Row],[If Optimal solution is not found]],"",Table1353233[[#This Row],[Total time (BPP+Pm+SPm)]])</f>
        <v/>
      </c>
    </row>
    <row r="431" spans="1:20" x14ac:dyDescent="0.35">
      <c r="A431" s="71">
        <v>430</v>
      </c>
      <c r="B431" s="24" t="s">
        <v>465</v>
      </c>
      <c r="C431" s="1">
        <v>100</v>
      </c>
      <c r="D431" s="1">
        <v>5</v>
      </c>
      <c r="E431" s="1">
        <v>30</v>
      </c>
      <c r="F431" s="14">
        <v>1</v>
      </c>
      <c r="G431" s="4">
        <v>886</v>
      </c>
      <c r="H431" s="1">
        <v>837</v>
      </c>
      <c r="I431" s="1">
        <v>1799.2014177870001</v>
      </c>
      <c r="J431" s="1">
        <f>1800-Table1353233[[#This Row],[Remaining time]]</f>
        <v>0.79858221299991783</v>
      </c>
      <c r="K431" s="1">
        <f>(Table1353233[[#This Row],[UB_init]]-Table1353233[[#This Row],[LB_init]])/Table1353233[[#This Row],[UB_init]]</f>
        <v>5.5304740406320545E-2</v>
      </c>
      <c r="L431" s="75">
        <f>IF(Table1353233[[#This Row],[UB_init]]=Table1353233[[#This Row],[LB_init]],0,1)</f>
        <v>1</v>
      </c>
      <c r="M431" s="26"/>
      <c r="Q431" t="str">
        <f>IF(Table1353233[[#This Row],[If Optimal solution is not found]]=1,"",Table1353233[[#This Row],[UB_init]])</f>
        <v/>
      </c>
      <c r="R431" t="str">
        <f>IF(Table1353233[[#This Row],[If Optimal solution is not found]],"",Table1353233[[#This Row],[LB_init]])</f>
        <v/>
      </c>
      <c r="S431" t="str">
        <f>IF(Table1353233[[#This Row],[If Optimal solution is not found]],"",0)</f>
        <v/>
      </c>
      <c r="T431" t="str">
        <f>IF(Table1353233[[#This Row],[If Optimal solution is not found]],"",Table1353233[[#This Row],[Total time (BPP+Pm+SPm)]])</f>
        <v/>
      </c>
    </row>
    <row r="432" spans="1:20" x14ac:dyDescent="0.35">
      <c r="A432" s="71">
        <v>431</v>
      </c>
      <c r="B432" s="24" t="s">
        <v>466</v>
      </c>
      <c r="C432" s="1">
        <v>100</v>
      </c>
      <c r="D432" s="1">
        <v>5</v>
      </c>
      <c r="E432" s="1">
        <v>30</v>
      </c>
      <c r="F432" s="14">
        <v>2</v>
      </c>
      <c r="G432" s="4">
        <v>1064</v>
      </c>
      <c r="H432" s="1">
        <v>1064</v>
      </c>
      <c r="I432" s="1">
        <v>1798.7826397940501</v>
      </c>
      <c r="J432" s="1">
        <f>1800-Table1353233[[#This Row],[Remaining time]]</f>
        <v>1.2173602059499444</v>
      </c>
      <c r="K432" s="1">
        <f>(Table1353233[[#This Row],[UB_init]]-Table1353233[[#This Row],[LB_init]])/Table1353233[[#This Row],[UB_init]]</f>
        <v>0</v>
      </c>
      <c r="L432" s="75">
        <f>IF(Table1353233[[#This Row],[UB_init]]=Table1353233[[#This Row],[LB_init]],0,1)</f>
        <v>0</v>
      </c>
      <c r="M432" s="26"/>
      <c r="Q432">
        <f>IF(Table1353233[[#This Row],[If Optimal solution is not found]]=1,"",Table1353233[[#This Row],[UB_init]])</f>
        <v>1064</v>
      </c>
      <c r="R432">
        <f>IF(Table1353233[[#This Row],[If Optimal solution is not found]],"",Table1353233[[#This Row],[LB_init]])</f>
        <v>1064</v>
      </c>
      <c r="S432">
        <f>IF(Table1353233[[#This Row],[If Optimal solution is not found]],"",0)</f>
        <v>0</v>
      </c>
      <c r="T432">
        <f>IF(Table1353233[[#This Row],[If Optimal solution is not found]],"",Table1353233[[#This Row],[Total time (BPP+Pm+SPm)]])</f>
        <v>1.2173602059499444</v>
      </c>
    </row>
    <row r="433" spans="1:20" x14ac:dyDescent="0.35">
      <c r="A433" s="71">
        <v>432</v>
      </c>
      <c r="B433" s="24" t="s">
        <v>467</v>
      </c>
      <c r="C433" s="1">
        <v>100</v>
      </c>
      <c r="D433" s="1">
        <v>5</v>
      </c>
      <c r="E433" s="1">
        <v>30</v>
      </c>
      <c r="F433" s="14">
        <v>2</v>
      </c>
      <c r="G433" s="4">
        <v>1009</v>
      </c>
      <c r="H433" s="1">
        <v>1009</v>
      </c>
      <c r="I433" s="1">
        <v>1796.3147028014</v>
      </c>
      <c r="J433" s="1">
        <f>1800-Table1353233[[#This Row],[Remaining time]]</f>
        <v>3.6852971985999829</v>
      </c>
      <c r="K433" s="1">
        <f>(Table1353233[[#This Row],[UB_init]]-Table1353233[[#This Row],[LB_init]])/Table1353233[[#This Row],[UB_init]]</f>
        <v>0</v>
      </c>
      <c r="L433" s="75">
        <f>IF(Table1353233[[#This Row],[UB_init]]=Table1353233[[#This Row],[LB_init]],0,1)</f>
        <v>0</v>
      </c>
      <c r="M433" s="26"/>
      <c r="Q433">
        <f>IF(Table1353233[[#This Row],[If Optimal solution is not found]]=1,"",Table1353233[[#This Row],[UB_init]])</f>
        <v>1009</v>
      </c>
      <c r="R433">
        <f>IF(Table1353233[[#This Row],[If Optimal solution is not found]],"",Table1353233[[#This Row],[LB_init]])</f>
        <v>1009</v>
      </c>
      <c r="S433">
        <f>IF(Table1353233[[#This Row],[If Optimal solution is not found]],"",0)</f>
        <v>0</v>
      </c>
      <c r="T433">
        <f>IF(Table1353233[[#This Row],[If Optimal solution is not found]],"",Table1353233[[#This Row],[Total time (BPP+Pm+SPm)]])</f>
        <v>3.6852971985999829</v>
      </c>
    </row>
    <row r="434" spans="1:20" x14ac:dyDescent="0.35">
      <c r="A434" s="71">
        <v>433</v>
      </c>
      <c r="B434" s="24" t="s">
        <v>468</v>
      </c>
      <c r="C434" s="1">
        <v>100</v>
      </c>
      <c r="D434" s="1">
        <v>5</v>
      </c>
      <c r="E434" s="1">
        <v>30</v>
      </c>
      <c r="F434" s="14">
        <v>2</v>
      </c>
      <c r="G434" s="4">
        <v>964</v>
      </c>
      <c r="H434" s="1">
        <v>964</v>
      </c>
      <c r="I434" s="1">
        <v>1797.75372687913</v>
      </c>
      <c r="J434" s="1">
        <f>1800-Table1353233[[#This Row],[Remaining time]]</f>
        <v>2.2462731208700006</v>
      </c>
      <c r="K434" s="1">
        <f>(Table1353233[[#This Row],[UB_init]]-Table1353233[[#This Row],[LB_init]])/Table1353233[[#This Row],[UB_init]]</f>
        <v>0</v>
      </c>
      <c r="L434" s="75">
        <f>IF(Table1353233[[#This Row],[UB_init]]=Table1353233[[#This Row],[LB_init]],0,1)</f>
        <v>0</v>
      </c>
      <c r="M434" s="26"/>
      <c r="Q434">
        <f>IF(Table1353233[[#This Row],[If Optimal solution is not found]]=1,"",Table1353233[[#This Row],[UB_init]])</f>
        <v>964</v>
      </c>
      <c r="R434">
        <f>IF(Table1353233[[#This Row],[If Optimal solution is not found]],"",Table1353233[[#This Row],[LB_init]])</f>
        <v>964</v>
      </c>
      <c r="S434">
        <f>IF(Table1353233[[#This Row],[If Optimal solution is not found]],"",0)</f>
        <v>0</v>
      </c>
      <c r="T434">
        <f>IF(Table1353233[[#This Row],[If Optimal solution is not found]],"",Table1353233[[#This Row],[Total time (BPP+Pm+SPm)]])</f>
        <v>2.2462731208700006</v>
      </c>
    </row>
    <row r="435" spans="1:20" x14ac:dyDescent="0.35">
      <c r="A435" s="71">
        <v>434</v>
      </c>
      <c r="B435" s="24" t="s">
        <v>469</v>
      </c>
      <c r="C435" s="1">
        <v>100</v>
      </c>
      <c r="D435" s="1">
        <v>5</v>
      </c>
      <c r="E435" s="1">
        <v>30</v>
      </c>
      <c r="F435" s="14">
        <v>2</v>
      </c>
      <c r="G435" s="4">
        <v>1051</v>
      </c>
      <c r="H435" s="1">
        <v>1051</v>
      </c>
      <c r="I435" s="1">
        <v>1797.79507792554</v>
      </c>
      <c r="J435" s="1">
        <f>1800-Table1353233[[#This Row],[Remaining time]]</f>
        <v>2.2049220744600007</v>
      </c>
      <c r="K435" s="1">
        <f>(Table1353233[[#This Row],[UB_init]]-Table1353233[[#This Row],[LB_init]])/Table1353233[[#This Row],[UB_init]]</f>
        <v>0</v>
      </c>
      <c r="L435" s="75">
        <f>IF(Table1353233[[#This Row],[UB_init]]=Table1353233[[#This Row],[LB_init]],0,1)</f>
        <v>0</v>
      </c>
      <c r="M435" s="26"/>
      <c r="Q435">
        <f>IF(Table1353233[[#This Row],[If Optimal solution is not found]]=1,"",Table1353233[[#This Row],[UB_init]])</f>
        <v>1051</v>
      </c>
      <c r="R435">
        <f>IF(Table1353233[[#This Row],[If Optimal solution is not found]],"",Table1353233[[#This Row],[LB_init]])</f>
        <v>1051</v>
      </c>
      <c r="S435">
        <f>IF(Table1353233[[#This Row],[If Optimal solution is not found]],"",0)</f>
        <v>0</v>
      </c>
      <c r="T435">
        <f>IF(Table1353233[[#This Row],[If Optimal solution is not found]],"",Table1353233[[#This Row],[Total time (BPP+Pm+SPm)]])</f>
        <v>2.2049220744600007</v>
      </c>
    </row>
    <row r="436" spans="1:20" x14ac:dyDescent="0.35">
      <c r="A436" s="71">
        <v>435</v>
      </c>
      <c r="B436" s="24" t="s">
        <v>470</v>
      </c>
      <c r="C436" s="1">
        <v>100</v>
      </c>
      <c r="D436" s="1">
        <v>5</v>
      </c>
      <c r="E436" s="1">
        <v>30</v>
      </c>
      <c r="F436" s="14">
        <v>2</v>
      </c>
      <c r="G436" s="4">
        <v>1033</v>
      </c>
      <c r="H436" s="1">
        <v>1033</v>
      </c>
      <c r="I436" s="1">
        <v>1796.0635736752299</v>
      </c>
      <c r="J436" s="1">
        <f>1800-Table1353233[[#This Row],[Remaining time]]</f>
        <v>3.9364263247700819</v>
      </c>
      <c r="K436" s="1">
        <f>(Table1353233[[#This Row],[UB_init]]-Table1353233[[#This Row],[LB_init]])/Table1353233[[#This Row],[UB_init]]</f>
        <v>0</v>
      </c>
      <c r="L436" s="75">
        <f>IF(Table1353233[[#This Row],[UB_init]]=Table1353233[[#This Row],[LB_init]],0,1)</f>
        <v>0</v>
      </c>
      <c r="M436" s="26"/>
      <c r="Q436">
        <f>IF(Table1353233[[#This Row],[If Optimal solution is not found]]=1,"",Table1353233[[#This Row],[UB_init]])</f>
        <v>1033</v>
      </c>
      <c r="R436">
        <f>IF(Table1353233[[#This Row],[If Optimal solution is not found]],"",Table1353233[[#This Row],[LB_init]])</f>
        <v>1033</v>
      </c>
      <c r="S436">
        <f>IF(Table1353233[[#This Row],[If Optimal solution is not found]],"",0)</f>
        <v>0</v>
      </c>
      <c r="T436">
        <f>IF(Table1353233[[#This Row],[If Optimal solution is not found]],"",Table1353233[[#This Row],[Total time (BPP+Pm+SPm)]])</f>
        <v>3.9364263247700819</v>
      </c>
    </row>
    <row r="437" spans="1:20" x14ac:dyDescent="0.35">
      <c r="A437" s="71">
        <v>436</v>
      </c>
      <c r="B437" s="24" t="s">
        <v>471</v>
      </c>
      <c r="C437" s="1">
        <v>100</v>
      </c>
      <c r="D437" s="1">
        <v>5</v>
      </c>
      <c r="E437" s="1">
        <v>30</v>
      </c>
      <c r="F437" s="14">
        <v>2</v>
      </c>
      <c r="G437" s="4">
        <v>928</v>
      </c>
      <c r="H437" s="1">
        <v>928</v>
      </c>
      <c r="I437" s="1">
        <v>1796.63082083687</v>
      </c>
      <c r="J437" s="1">
        <f>1800-Table1353233[[#This Row],[Remaining time]]</f>
        <v>3.3691791631299566</v>
      </c>
      <c r="K437" s="1">
        <f>(Table1353233[[#This Row],[UB_init]]-Table1353233[[#This Row],[LB_init]])/Table1353233[[#This Row],[UB_init]]</f>
        <v>0</v>
      </c>
      <c r="L437" s="75">
        <f>IF(Table1353233[[#This Row],[UB_init]]=Table1353233[[#This Row],[LB_init]],0,1)</f>
        <v>0</v>
      </c>
      <c r="M437" s="26"/>
      <c r="Q437">
        <f>IF(Table1353233[[#This Row],[If Optimal solution is not found]]=1,"",Table1353233[[#This Row],[UB_init]])</f>
        <v>928</v>
      </c>
      <c r="R437">
        <f>IF(Table1353233[[#This Row],[If Optimal solution is not found]],"",Table1353233[[#This Row],[LB_init]])</f>
        <v>928</v>
      </c>
      <c r="S437">
        <f>IF(Table1353233[[#This Row],[If Optimal solution is not found]],"",0)</f>
        <v>0</v>
      </c>
      <c r="T437">
        <f>IF(Table1353233[[#This Row],[If Optimal solution is not found]],"",Table1353233[[#This Row],[Total time (BPP+Pm+SPm)]])</f>
        <v>3.3691791631299566</v>
      </c>
    </row>
    <row r="438" spans="1:20" x14ac:dyDescent="0.35">
      <c r="A438" s="71">
        <v>437</v>
      </c>
      <c r="B438" s="24" t="s">
        <v>472</v>
      </c>
      <c r="C438" s="1">
        <v>100</v>
      </c>
      <c r="D438" s="1">
        <v>5</v>
      </c>
      <c r="E438" s="1">
        <v>30</v>
      </c>
      <c r="F438" s="14">
        <v>2</v>
      </c>
      <c r="G438" s="4">
        <v>1037</v>
      </c>
      <c r="H438" s="1">
        <v>1037</v>
      </c>
      <c r="I438" s="1">
        <v>1797.0147171933199</v>
      </c>
      <c r="J438" s="1">
        <f>1800-Table1353233[[#This Row],[Remaining time]]</f>
        <v>2.9852828066800612</v>
      </c>
      <c r="K438" s="1">
        <f>(Table1353233[[#This Row],[UB_init]]-Table1353233[[#This Row],[LB_init]])/Table1353233[[#This Row],[UB_init]]</f>
        <v>0</v>
      </c>
      <c r="L438" s="75">
        <f>IF(Table1353233[[#This Row],[UB_init]]=Table1353233[[#This Row],[LB_init]],0,1)</f>
        <v>0</v>
      </c>
      <c r="M438" s="26"/>
      <c r="Q438">
        <f>IF(Table1353233[[#This Row],[If Optimal solution is not found]]=1,"",Table1353233[[#This Row],[UB_init]])</f>
        <v>1037</v>
      </c>
      <c r="R438">
        <f>IF(Table1353233[[#This Row],[If Optimal solution is not found]],"",Table1353233[[#This Row],[LB_init]])</f>
        <v>1037</v>
      </c>
      <c r="S438">
        <f>IF(Table1353233[[#This Row],[If Optimal solution is not found]],"",0)</f>
        <v>0</v>
      </c>
      <c r="T438">
        <f>IF(Table1353233[[#This Row],[If Optimal solution is not found]],"",Table1353233[[#This Row],[Total time (BPP+Pm+SPm)]])</f>
        <v>2.9852828066800612</v>
      </c>
    </row>
    <row r="439" spans="1:20" x14ac:dyDescent="0.35">
      <c r="A439" s="71">
        <v>438</v>
      </c>
      <c r="B439" s="24" t="s">
        <v>473</v>
      </c>
      <c r="C439" s="1">
        <v>100</v>
      </c>
      <c r="D439" s="1">
        <v>5</v>
      </c>
      <c r="E439" s="1">
        <v>30</v>
      </c>
      <c r="F439" s="14">
        <v>2</v>
      </c>
      <c r="G439" s="4">
        <v>1095</v>
      </c>
      <c r="H439" s="1">
        <v>1095</v>
      </c>
      <c r="I439" s="1">
        <v>1799.32142005115</v>
      </c>
      <c r="J439" s="1">
        <f>1800-Table1353233[[#This Row],[Remaining time]]</f>
        <v>0.67857994885002881</v>
      </c>
      <c r="K439" s="1">
        <f>(Table1353233[[#This Row],[UB_init]]-Table1353233[[#This Row],[LB_init]])/Table1353233[[#This Row],[UB_init]]</f>
        <v>0</v>
      </c>
      <c r="L439" s="75">
        <f>IF(Table1353233[[#This Row],[UB_init]]=Table1353233[[#This Row],[LB_init]],0,1)</f>
        <v>0</v>
      </c>
      <c r="M439" s="26"/>
      <c r="Q439">
        <f>IF(Table1353233[[#This Row],[If Optimal solution is not found]]=1,"",Table1353233[[#This Row],[UB_init]])</f>
        <v>1095</v>
      </c>
      <c r="R439">
        <f>IF(Table1353233[[#This Row],[If Optimal solution is not found]],"",Table1353233[[#This Row],[LB_init]])</f>
        <v>1095</v>
      </c>
      <c r="S439">
        <f>IF(Table1353233[[#This Row],[If Optimal solution is not found]],"",0)</f>
        <v>0</v>
      </c>
      <c r="T439">
        <f>IF(Table1353233[[#This Row],[If Optimal solution is not found]],"",Table1353233[[#This Row],[Total time (BPP+Pm+SPm)]])</f>
        <v>0.67857994885002881</v>
      </c>
    </row>
    <row r="440" spans="1:20" x14ac:dyDescent="0.35">
      <c r="A440" s="71">
        <v>439</v>
      </c>
      <c r="B440" s="24" t="s">
        <v>474</v>
      </c>
      <c r="C440" s="1">
        <v>100</v>
      </c>
      <c r="D440" s="1">
        <v>5</v>
      </c>
      <c r="E440" s="1">
        <v>30</v>
      </c>
      <c r="F440" s="14">
        <v>2</v>
      </c>
      <c r="G440" s="4">
        <v>1068</v>
      </c>
      <c r="H440" s="1">
        <v>1068</v>
      </c>
      <c r="I440" s="1">
        <v>1795.90930682048</v>
      </c>
      <c r="J440" s="1">
        <f>1800-Table1353233[[#This Row],[Remaining time]]</f>
        <v>4.0906931795200308</v>
      </c>
      <c r="K440" s="1">
        <f>(Table1353233[[#This Row],[UB_init]]-Table1353233[[#This Row],[LB_init]])/Table1353233[[#This Row],[UB_init]]</f>
        <v>0</v>
      </c>
      <c r="L440" s="75">
        <f>IF(Table1353233[[#This Row],[UB_init]]=Table1353233[[#This Row],[LB_init]],0,1)</f>
        <v>0</v>
      </c>
      <c r="M440" s="26"/>
      <c r="Q440">
        <f>IF(Table1353233[[#This Row],[If Optimal solution is not found]]=1,"",Table1353233[[#This Row],[UB_init]])</f>
        <v>1068</v>
      </c>
      <c r="R440">
        <f>IF(Table1353233[[#This Row],[If Optimal solution is not found]],"",Table1353233[[#This Row],[LB_init]])</f>
        <v>1068</v>
      </c>
      <c r="S440">
        <f>IF(Table1353233[[#This Row],[If Optimal solution is not found]],"",0)</f>
        <v>0</v>
      </c>
      <c r="T440">
        <f>IF(Table1353233[[#This Row],[If Optimal solution is not found]],"",Table1353233[[#This Row],[Total time (BPP+Pm+SPm)]])</f>
        <v>4.0906931795200308</v>
      </c>
    </row>
    <row r="441" spans="1:20" x14ac:dyDescent="0.35">
      <c r="A441" s="71">
        <v>440</v>
      </c>
      <c r="B441" s="24" t="s">
        <v>475</v>
      </c>
      <c r="C441" s="1">
        <v>100</v>
      </c>
      <c r="D441" s="1">
        <v>5</v>
      </c>
      <c r="E441" s="1">
        <v>30</v>
      </c>
      <c r="F441" s="14">
        <v>2</v>
      </c>
      <c r="G441" s="4">
        <v>993</v>
      </c>
      <c r="H441" s="1">
        <v>993</v>
      </c>
      <c r="I441" s="1">
        <v>1797.6578816808701</v>
      </c>
      <c r="J441" s="1">
        <f>1800-Table1353233[[#This Row],[Remaining time]]</f>
        <v>2.3421183191298951</v>
      </c>
      <c r="K441" s="1">
        <f>(Table1353233[[#This Row],[UB_init]]-Table1353233[[#This Row],[LB_init]])/Table1353233[[#This Row],[UB_init]]</f>
        <v>0</v>
      </c>
      <c r="L441" s="75">
        <f>IF(Table1353233[[#This Row],[UB_init]]=Table1353233[[#This Row],[LB_init]],0,1)</f>
        <v>0</v>
      </c>
      <c r="M441" s="26"/>
      <c r="Q441">
        <f>IF(Table1353233[[#This Row],[If Optimal solution is not found]]=1,"",Table1353233[[#This Row],[UB_init]])</f>
        <v>993</v>
      </c>
      <c r="R441">
        <f>IF(Table1353233[[#This Row],[If Optimal solution is not found]],"",Table1353233[[#This Row],[LB_init]])</f>
        <v>993</v>
      </c>
      <c r="S441">
        <f>IF(Table1353233[[#This Row],[If Optimal solution is not found]],"",0)</f>
        <v>0</v>
      </c>
      <c r="T441">
        <f>IF(Table1353233[[#This Row],[If Optimal solution is not found]],"",Table1353233[[#This Row],[Total time (BPP+Pm+SPm)]])</f>
        <v>2.3421183191298951</v>
      </c>
    </row>
    <row r="442" spans="1:20" x14ac:dyDescent="0.35">
      <c r="A442" s="71">
        <v>441</v>
      </c>
      <c r="B442" s="24" t="s">
        <v>476</v>
      </c>
      <c r="C442" s="1">
        <v>100</v>
      </c>
      <c r="D442" s="1">
        <v>5</v>
      </c>
      <c r="E442" s="1">
        <v>30</v>
      </c>
      <c r="F442" s="14">
        <v>4</v>
      </c>
      <c r="G442" s="4">
        <v>1292</v>
      </c>
      <c r="H442" s="1">
        <v>1292</v>
      </c>
      <c r="I442" s="1">
        <v>1792.67820234596</v>
      </c>
      <c r="J442" s="1">
        <f>1800-Table1353233[[#This Row],[Remaining time]]</f>
        <v>7.3217976540399832</v>
      </c>
      <c r="K442" s="1">
        <f>(Table1353233[[#This Row],[UB_init]]-Table1353233[[#This Row],[LB_init]])/Table1353233[[#This Row],[UB_init]]</f>
        <v>0</v>
      </c>
      <c r="L442" s="75">
        <f>IF(Table1353233[[#This Row],[UB_init]]=Table1353233[[#This Row],[LB_init]],0,1)</f>
        <v>0</v>
      </c>
      <c r="M442" s="26"/>
      <c r="Q442">
        <f>IF(Table1353233[[#This Row],[If Optimal solution is not found]]=1,"",Table1353233[[#This Row],[UB_init]])</f>
        <v>1292</v>
      </c>
      <c r="R442">
        <f>IF(Table1353233[[#This Row],[If Optimal solution is not found]],"",Table1353233[[#This Row],[LB_init]])</f>
        <v>1292</v>
      </c>
      <c r="S442">
        <f>IF(Table1353233[[#This Row],[If Optimal solution is not found]],"",0)</f>
        <v>0</v>
      </c>
      <c r="T442">
        <f>IF(Table1353233[[#This Row],[If Optimal solution is not found]],"",Table1353233[[#This Row],[Total time (BPP+Pm+SPm)]])</f>
        <v>7.3217976540399832</v>
      </c>
    </row>
    <row r="443" spans="1:20" x14ac:dyDescent="0.35">
      <c r="A443" s="71">
        <v>442</v>
      </c>
      <c r="B443" s="24" t="s">
        <v>477</v>
      </c>
      <c r="C443" s="1">
        <v>100</v>
      </c>
      <c r="D443" s="1">
        <v>5</v>
      </c>
      <c r="E443" s="1">
        <v>30</v>
      </c>
      <c r="F443" s="14">
        <v>4</v>
      </c>
      <c r="G443" s="4">
        <v>1261</v>
      </c>
      <c r="H443" s="1">
        <v>1261</v>
      </c>
      <c r="I443" s="1">
        <v>1788.95325663313</v>
      </c>
      <c r="J443" s="1">
        <f>1800-Table1353233[[#This Row],[Remaining time]]</f>
        <v>11.046743366870032</v>
      </c>
      <c r="K443" s="1">
        <f>(Table1353233[[#This Row],[UB_init]]-Table1353233[[#This Row],[LB_init]])/Table1353233[[#This Row],[UB_init]]</f>
        <v>0</v>
      </c>
      <c r="L443" s="75">
        <f>IF(Table1353233[[#This Row],[UB_init]]=Table1353233[[#This Row],[LB_init]],0,1)</f>
        <v>0</v>
      </c>
      <c r="M443" s="26"/>
      <c r="Q443">
        <f>IF(Table1353233[[#This Row],[If Optimal solution is not found]]=1,"",Table1353233[[#This Row],[UB_init]])</f>
        <v>1261</v>
      </c>
      <c r="R443">
        <f>IF(Table1353233[[#This Row],[If Optimal solution is not found]],"",Table1353233[[#This Row],[LB_init]])</f>
        <v>1261</v>
      </c>
      <c r="S443">
        <f>IF(Table1353233[[#This Row],[If Optimal solution is not found]],"",0)</f>
        <v>0</v>
      </c>
      <c r="T443">
        <f>IF(Table1353233[[#This Row],[If Optimal solution is not found]],"",Table1353233[[#This Row],[Total time (BPP+Pm+SPm)]])</f>
        <v>11.046743366870032</v>
      </c>
    </row>
    <row r="444" spans="1:20" x14ac:dyDescent="0.35">
      <c r="A444" s="71">
        <v>443</v>
      </c>
      <c r="B444" s="24" t="s">
        <v>478</v>
      </c>
      <c r="C444" s="1">
        <v>100</v>
      </c>
      <c r="D444" s="1">
        <v>5</v>
      </c>
      <c r="E444" s="1">
        <v>30</v>
      </c>
      <c r="F444" s="14">
        <v>4</v>
      </c>
      <c r="G444" s="4">
        <v>1228</v>
      </c>
      <c r="H444" s="1">
        <v>1228</v>
      </c>
      <c r="I444" s="1">
        <v>1794.6751268729499</v>
      </c>
      <c r="J444" s="1">
        <f>1800-Table1353233[[#This Row],[Remaining time]]</f>
        <v>5.3248731270500684</v>
      </c>
      <c r="K444" s="1">
        <f>(Table1353233[[#This Row],[UB_init]]-Table1353233[[#This Row],[LB_init]])/Table1353233[[#This Row],[UB_init]]</f>
        <v>0</v>
      </c>
      <c r="L444" s="75">
        <f>IF(Table1353233[[#This Row],[UB_init]]=Table1353233[[#This Row],[LB_init]],0,1)</f>
        <v>0</v>
      </c>
      <c r="M444" s="26"/>
      <c r="Q444">
        <f>IF(Table1353233[[#This Row],[If Optimal solution is not found]]=1,"",Table1353233[[#This Row],[UB_init]])</f>
        <v>1228</v>
      </c>
      <c r="R444">
        <f>IF(Table1353233[[#This Row],[If Optimal solution is not found]],"",Table1353233[[#This Row],[LB_init]])</f>
        <v>1228</v>
      </c>
      <c r="S444">
        <f>IF(Table1353233[[#This Row],[If Optimal solution is not found]],"",0)</f>
        <v>0</v>
      </c>
      <c r="T444">
        <f>IF(Table1353233[[#This Row],[If Optimal solution is not found]],"",Table1353233[[#This Row],[Total time (BPP+Pm+SPm)]])</f>
        <v>5.3248731270500684</v>
      </c>
    </row>
    <row r="445" spans="1:20" x14ac:dyDescent="0.35">
      <c r="A445" s="71">
        <v>444</v>
      </c>
      <c r="B445" s="24" t="s">
        <v>479</v>
      </c>
      <c r="C445" s="1">
        <v>100</v>
      </c>
      <c r="D445" s="1">
        <v>5</v>
      </c>
      <c r="E445" s="1">
        <v>30</v>
      </c>
      <c r="F445" s="14">
        <v>4</v>
      </c>
      <c r="G445" s="4">
        <v>1375</v>
      </c>
      <c r="H445" s="1">
        <v>1375</v>
      </c>
      <c r="I445" s="1">
        <v>1780.9537292662999</v>
      </c>
      <c r="J445" s="1">
        <f>1800-Table1353233[[#This Row],[Remaining time]]</f>
        <v>19.046270733700112</v>
      </c>
      <c r="K445" s="1">
        <f>(Table1353233[[#This Row],[UB_init]]-Table1353233[[#This Row],[LB_init]])/Table1353233[[#This Row],[UB_init]]</f>
        <v>0</v>
      </c>
      <c r="L445" s="75">
        <f>IF(Table1353233[[#This Row],[UB_init]]=Table1353233[[#This Row],[LB_init]],0,1)</f>
        <v>0</v>
      </c>
      <c r="M445" s="26"/>
      <c r="Q445">
        <f>IF(Table1353233[[#This Row],[If Optimal solution is not found]]=1,"",Table1353233[[#This Row],[UB_init]])</f>
        <v>1375</v>
      </c>
      <c r="R445">
        <f>IF(Table1353233[[#This Row],[If Optimal solution is not found]],"",Table1353233[[#This Row],[LB_init]])</f>
        <v>1375</v>
      </c>
      <c r="S445">
        <f>IF(Table1353233[[#This Row],[If Optimal solution is not found]],"",0)</f>
        <v>0</v>
      </c>
      <c r="T445">
        <f>IF(Table1353233[[#This Row],[If Optimal solution is not found]],"",Table1353233[[#This Row],[Total time (BPP+Pm+SPm)]])</f>
        <v>19.046270733700112</v>
      </c>
    </row>
    <row r="446" spans="1:20" x14ac:dyDescent="0.35">
      <c r="A446" s="71">
        <v>445</v>
      </c>
      <c r="B446" s="24" t="s">
        <v>480</v>
      </c>
      <c r="C446" s="1">
        <v>100</v>
      </c>
      <c r="D446" s="1">
        <v>5</v>
      </c>
      <c r="E446" s="1">
        <v>30</v>
      </c>
      <c r="F446" s="14">
        <v>4</v>
      </c>
      <c r="G446" s="4">
        <v>1345</v>
      </c>
      <c r="H446" s="1">
        <v>1345</v>
      </c>
      <c r="I446" s="1">
        <v>1793.73329373449</v>
      </c>
      <c r="J446" s="1">
        <f>1800-Table1353233[[#This Row],[Remaining time]]</f>
        <v>6.2667062655100381</v>
      </c>
      <c r="K446" s="1">
        <f>(Table1353233[[#This Row],[UB_init]]-Table1353233[[#This Row],[LB_init]])/Table1353233[[#This Row],[UB_init]]</f>
        <v>0</v>
      </c>
      <c r="L446" s="75">
        <f>IF(Table1353233[[#This Row],[UB_init]]=Table1353233[[#This Row],[LB_init]],0,1)</f>
        <v>0</v>
      </c>
      <c r="M446" s="26"/>
      <c r="Q446">
        <f>IF(Table1353233[[#This Row],[If Optimal solution is not found]]=1,"",Table1353233[[#This Row],[UB_init]])</f>
        <v>1345</v>
      </c>
      <c r="R446">
        <f>IF(Table1353233[[#This Row],[If Optimal solution is not found]],"",Table1353233[[#This Row],[LB_init]])</f>
        <v>1345</v>
      </c>
      <c r="S446">
        <f>IF(Table1353233[[#This Row],[If Optimal solution is not found]],"",0)</f>
        <v>0</v>
      </c>
      <c r="T446">
        <f>IF(Table1353233[[#This Row],[If Optimal solution is not found]],"",Table1353233[[#This Row],[Total time (BPP+Pm+SPm)]])</f>
        <v>6.2667062655100381</v>
      </c>
    </row>
    <row r="447" spans="1:20" x14ac:dyDescent="0.35">
      <c r="A447" s="71">
        <v>446</v>
      </c>
      <c r="B447" s="24" t="s">
        <v>481</v>
      </c>
      <c r="C447" s="1">
        <v>100</v>
      </c>
      <c r="D447" s="1">
        <v>5</v>
      </c>
      <c r="E447" s="1">
        <v>30</v>
      </c>
      <c r="F447" s="14">
        <v>4</v>
      </c>
      <c r="G447" s="4">
        <v>1168</v>
      </c>
      <c r="H447" s="1">
        <v>1168</v>
      </c>
      <c r="I447" s="1">
        <v>1793.1915301214899</v>
      </c>
      <c r="J447" s="1">
        <f>1800-Table1353233[[#This Row],[Remaining time]]</f>
        <v>6.8084698785100954</v>
      </c>
      <c r="K447" s="1">
        <f>(Table1353233[[#This Row],[UB_init]]-Table1353233[[#This Row],[LB_init]])/Table1353233[[#This Row],[UB_init]]</f>
        <v>0</v>
      </c>
      <c r="L447" s="75">
        <f>IF(Table1353233[[#This Row],[UB_init]]=Table1353233[[#This Row],[LB_init]],0,1)</f>
        <v>0</v>
      </c>
      <c r="M447" s="26"/>
      <c r="Q447">
        <f>IF(Table1353233[[#This Row],[If Optimal solution is not found]]=1,"",Table1353233[[#This Row],[UB_init]])</f>
        <v>1168</v>
      </c>
      <c r="R447">
        <f>IF(Table1353233[[#This Row],[If Optimal solution is not found]],"",Table1353233[[#This Row],[LB_init]])</f>
        <v>1168</v>
      </c>
      <c r="S447">
        <f>IF(Table1353233[[#This Row],[If Optimal solution is not found]],"",0)</f>
        <v>0</v>
      </c>
      <c r="T447">
        <f>IF(Table1353233[[#This Row],[If Optimal solution is not found]],"",Table1353233[[#This Row],[Total time (BPP+Pm+SPm)]])</f>
        <v>6.8084698785100954</v>
      </c>
    </row>
    <row r="448" spans="1:20" ht="15" thickBot="1" x14ac:dyDescent="0.4">
      <c r="A448" s="71">
        <v>447</v>
      </c>
      <c r="B448" s="24" t="s">
        <v>482</v>
      </c>
      <c r="C448" s="1">
        <v>100</v>
      </c>
      <c r="D448" s="1">
        <v>5</v>
      </c>
      <c r="E448" s="1">
        <v>30</v>
      </c>
      <c r="F448" s="14">
        <v>4</v>
      </c>
      <c r="G448" s="4">
        <v>1301</v>
      </c>
      <c r="H448" s="1">
        <v>1301</v>
      </c>
      <c r="I448" s="1">
        <v>1784.70218777284</v>
      </c>
      <c r="J448" s="1">
        <f>1800-Table1353233[[#This Row],[Remaining time]]</f>
        <v>15.297812227159966</v>
      </c>
      <c r="K448" s="1">
        <f>(Table1353233[[#This Row],[UB_init]]-Table1353233[[#This Row],[LB_init]])/Table1353233[[#This Row],[UB_init]]</f>
        <v>0</v>
      </c>
      <c r="L448" s="75">
        <f>IF(Table1353233[[#This Row],[UB_init]]=Table1353233[[#This Row],[LB_init]],0,1)</f>
        <v>0</v>
      </c>
      <c r="M448" s="26"/>
      <c r="Q448">
        <f>IF(Table1353233[[#This Row],[If Optimal solution is not found]]=1,"",Table1353233[[#This Row],[UB_init]])</f>
        <v>1301</v>
      </c>
      <c r="R448">
        <f>IF(Table1353233[[#This Row],[If Optimal solution is not found]],"",Table1353233[[#This Row],[LB_init]])</f>
        <v>1301</v>
      </c>
      <c r="S448">
        <f>IF(Table1353233[[#This Row],[If Optimal solution is not found]],"",0)</f>
        <v>0</v>
      </c>
      <c r="T448">
        <f>IF(Table1353233[[#This Row],[If Optimal solution is not found]],"",Table1353233[[#This Row],[Total time (BPP+Pm+SPm)]])</f>
        <v>15.297812227159966</v>
      </c>
    </row>
    <row r="449" spans="1:20" ht="16" thickBot="1" x14ac:dyDescent="0.4">
      <c r="A449" s="71">
        <v>448</v>
      </c>
      <c r="B449" s="24" t="s">
        <v>483</v>
      </c>
      <c r="C449" s="1">
        <v>100</v>
      </c>
      <c r="D449" s="1">
        <v>5</v>
      </c>
      <c r="E449" s="1">
        <v>30</v>
      </c>
      <c r="F449" s="14">
        <v>4</v>
      </c>
      <c r="G449" s="4">
        <v>1371</v>
      </c>
      <c r="H449" s="1">
        <v>1371</v>
      </c>
      <c r="I449" s="1">
        <v>1796.71482274308</v>
      </c>
      <c r="J449" s="1">
        <f>1800-Table1353233[[#This Row],[Remaining time]]</f>
        <v>3.2851772569199511</v>
      </c>
      <c r="K449" s="1">
        <f>(Table1353233[[#This Row],[UB_init]]-Table1353233[[#This Row],[LB_init]])/Table1353233[[#This Row],[UB_init]]</f>
        <v>0</v>
      </c>
      <c r="L449" s="75">
        <f>IF(Table1353233[[#This Row],[UB_init]]=Table1353233[[#This Row],[LB_init]],0,1)</f>
        <v>0</v>
      </c>
      <c r="M449" s="26"/>
      <c r="N449" s="17" t="s">
        <v>191</v>
      </c>
      <c r="O449" s="19"/>
      <c r="P449" s="20" t="s">
        <v>193</v>
      </c>
      <c r="Q449">
        <f>IF(Table1353233[[#This Row],[If Optimal solution is not found]]=1,"",Table1353233[[#This Row],[UB_init]])</f>
        <v>1371</v>
      </c>
      <c r="R449">
        <f>IF(Table1353233[[#This Row],[If Optimal solution is not found]],"",Table1353233[[#This Row],[LB_init]])</f>
        <v>1371</v>
      </c>
      <c r="S449">
        <f>IF(Table1353233[[#This Row],[If Optimal solution is not found]],"",0)</f>
        <v>0</v>
      </c>
      <c r="T449">
        <f>IF(Table1353233[[#This Row],[If Optimal solution is not found]],"",Table1353233[[#This Row],[Total time (BPP+Pm+SPm)]])</f>
        <v>3.2851772569199511</v>
      </c>
    </row>
    <row r="450" spans="1:20" ht="19" thickBot="1" x14ac:dyDescent="0.5">
      <c r="A450" s="71">
        <v>449</v>
      </c>
      <c r="B450" s="24" t="s">
        <v>484</v>
      </c>
      <c r="C450" s="1">
        <v>100</v>
      </c>
      <c r="D450" s="1">
        <v>5</v>
      </c>
      <c r="E450" s="1">
        <v>30</v>
      </c>
      <c r="F450" s="14">
        <v>4</v>
      </c>
      <c r="G450" s="4">
        <v>1284</v>
      </c>
      <c r="H450" s="1">
        <v>1272</v>
      </c>
      <c r="I450" s="1">
        <v>1191.2828110717201</v>
      </c>
      <c r="J450" s="1">
        <f>1800-Table1353233[[#This Row],[Remaining time]]</f>
        <v>608.71718892827994</v>
      </c>
      <c r="K450" s="1">
        <f>(Table1353233[[#This Row],[UB_init]]-Table1353233[[#This Row],[LB_init]])/Table1353233[[#This Row],[UB_init]]</f>
        <v>9.3457943925233638E-3</v>
      </c>
      <c r="L450" s="75">
        <f>IF(Table1353233[[#This Row],[UB_init]]=Table1353233[[#This Row],[LB_init]],0,1)</f>
        <v>1</v>
      </c>
      <c r="M450" s="26"/>
      <c r="N450" s="7">
        <f>COUNTIF(L362:L451,"=0")</f>
        <v>58</v>
      </c>
      <c r="O450" s="9"/>
      <c r="P450" s="73">
        <f>AVERAGEIF(K362:K451,"=0",J362:J451)</f>
        <v>10.425020786617065</v>
      </c>
      <c r="Q450" t="str">
        <f>IF(Table1353233[[#This Row],[If Optimal solution is not found]]=1,"",Table1353233[[#This Row],[UB_init]])</f>
        <v/>
      </c>
      <c r="R450" t="str">
        <f>IF(Table1353233[[#This Row],[If Optimal solution is not found]],"",Table1353233[[#This Row],[LB_init]])</f>
        <v/>
      </c>
      <c r="S450" t="str">
        <f>IF(Table1353233[[#This Row],[If Optimal solution is not found]],"",0)</f>
        <v/>
      </c>
      <c r="T450" t="str">
        <f>IF(Table1353233[[#This Row],[If Optimal solution is not found]],"",Table1353233[[#This Row],[Total time (BPP+Pm+SPm)]])</f>
        <v/>
      </c>
    </row>
    <row r="451" spans="1:20" ht="19" thickBot="1" x14ac:dyDescent="0.5">
      <c r="A451" s="71">
        <v>450</v>
      </c>
      <c r="B451" s="25" t="s">
        <v>485</v>
      </c>
      <c r="C451" s="15">
        <v>100</v>
      </c>
      <c r="D451" s="15">
        <v>5</v>
      </c>
      <c r="E451" s="15">
        <v>30</v>
      </c>
      <c r="F451" s="16">
        <v>4</v>
      </c>
      <c r="G451" s="6">
        <v>1305</v>
      </c>
      <c r="H451" s="15">
        <v>1305</v>
      </c>
      <c r="I451" s="15">
        <v>1670.49467356689</v>
      </c>
      <c r="J451" s="15">
        <f>1800-Table1353233[[#This Row],[Remaining time]]</f>
        <v>129.50532643310999</v>
      </c>
      <c r="K451" s="15">
        <f>(Table1353233[[#This Row],[UB_init]]-Table1353233[[#This Row],[LB_init]])/Table1353233[[#This Row],[UB_init]]</f>
        <v>0</v>
      </c>
      <c r="L451" s="75">
        <f>IF(Table1353233[[#This Row],[UB_init]]=Table1353233[[#This Row],[LB_init]],0,1)</f>
        <v>0</v>
      </c>
      <c r="M451" s="26"/>
      <c r="N451" s="7" t="s">
        <v>192</v>
      </c>
      <c r="O451" s="9"/>
      <c r="P451" s="73">
        <f>AVERAGEIF(K362:K451,"&gt;0")</f>
        <v>2.8599021250280809E-2</v>
      </c>
      <c r="Q451">
        <f>IF(Table1353233[[#This Row],[If Optimal solution is not found]]=1,"",Table1353233[[#This Row],[UB_init]])</f>
        <v>1305</v>
      </c>
      <c r="R451">
        <f>IF(Table1353233[[#This Row],[If Optimal solution is not found]],"",Table1353233[[#This Row],[LB_init]])</f>
        <v>1305</v>
      </c>
      <c r="S451">
        <f>IF(Table1353233[[#This Row],[If Optimal solution is not found]],"",0)</f>
        <v>0</v>
      </c>
      <c r="T451">
        <f>IF(Table1353233[[#This Row],[If Optimal solution is not found]],"",Table1353233[[#This Row],[Total time (BPP+Pm+SPm)]])</f>
        <v>129.50532643310999</v>
      </c>
    </row>
    <row r="452" spans="1:20" x14ac:dyDescent="0.35">
      <c r="A452" s="71">
        <v>451</v>
      </c>
      <c r="B452" s="24" t="s">
        <v>486</v>
      </c>
      <c r="C452" s="12">
        <v>100</v>
      </c>
      <c r="D452" s="12">
        <v>10</v>
      </c>
      <c r="E452" s="12">
        <v>10</v>
      </c>
      <c r="F452" s="13">
        <v>1</v>
      </c>
      <c r="G452" s="5">
        <v>259</v>
      </c>
      <c r="H452" s="12">
        <v>162</v>
      </c>
      <c r="I452" s="1">
        <v>1799.0357885230301</v>
      </c>
      <c r="J452" s="1">
        <f>1800-Table1353233[[#This Row],[Remaining time]]</f>
        <v>0.96421147696992193</v>
      </c>
      <c r="K452" s="1">
        <f>(Table1353233[[#This Row],[UB_init]]-Table1353233[[#This Row],[LB_init]])/Table1353233[[#This Row],[UB_init]]</f>
        <v>0.37451737451737449</v>
      </c>
      <c r="L452" s="75">
        <f>IF(Table1353233[[#This Row],[UB_init]]=Table1353233[[#This Row],[LB_init]],0,1)</f>
        <v>1</v>
      </c>
      <c r="M452" s="26"/>
      <c r="Q452" t="str">
        <f>IF(Table1353233[[#This Row],[If Optimal solution is not found]]=1,"",Table1353233[[#This Row],[UB_init]])</f>
        <v/>
      </c>
      <c r="R452" t="str">
        <f>IF(Table1353233[[#This Row],[If Optimal solution is not found]],"",Table1353233[[#This Row],[LB_init]])</f>
        <v/>
      </c>
      <c r="S452" t="str">
        <f>IF(Table1353233[[#This Row],[If Optimal solution is not found]],"",0)</f>
        <v/>
      </c>
      <c r="T452" t="str">
        <f>IF(Table1353233[[#This Row],[If Optimal solution is not found]],"",Table1353233[[#This Row],[Total time (BPP+Pm+SPm)]])</f>
        <v/>
      </c>
    </row>
    <row r="453" spans="1:20" x14ac:dyDescent="0.35">
      <c r="A453" s="71">
        <v>452</v>
      </c>
      <c r="B453" s="24" t="s">
        <v>487</v>
      </c>
      <c r="C453" s="1">
        <v>100</v>
      </c>
      <c r="D453" s="1">
        <v>10</v>
      </c>
      <c r="E453" s="1">
        <v>10</v>
      </c>
      <c r="F453" s="14">
        <v>1</v>
      </c>
      <c r="G453" s="4">
        <v>255</v>
      </c>
      <c r="H453" s="1">
        <v>155</v>
      </c>
      <c r="I453" s="1">
        <v>1799.3744295220799</v>
      </c>
      <c r="J453" s="1">
        <f>1800-Table1353233[[#This Row],[Remaining time]]</f>
        <v>0.62557047792006415</v>
      </c>
      <c r="K453" s="1">
        <f>(Table1353233[[#This Row],[UB_init]]-Table1353233[[#This Row],[LB_init]])/Table1353233[[#This Row],[UB_init]]</f>
        <v>0.39215686274509803</v>
      </c>
      <c r="L453" s="75">
        <f>IF(Table1353233[[#This Row],[UB_init]]=Table1353233[[#This Row],[LB_init]],0,1)</f>
        <v>1</v>
      </c>
      <c r="M453" s="26"/>
      <c r="Q453" t="str">
        <f>IF(Table1353233[[#This Row],[If Optimal solution is not found]]=1,"",Table1353233[[#This Row],[UB_init]])</f>
        <v/>
      </c>
      <c r="R453" t="str">
        <f>IF(Table1353233[[#This Row],[If Optimal solution is not found]],"",Table1353233[[#This Row],[LB_init]])</f>
        <v/>
      </c>
      <c r="S453" t="str">
        <f>IF(Table1353233[[#This Row],[If Optimal solution is not found]],"",0)</f>
        <v/>
      </c>
      <c r="T453" t="str">
        <f>IF(Table1353233[[#This Row],[If Optimal solution is not found]],"",Table1353233[[#This Row],[Total time (BPP+Pm+SPm)]])</f>
        <v/>
      </c>
    </row>
    <row r="454" spans="1:20" x14ac:dyDescent="0.35">
      <c r="A454" s="71">
        <v>453</v>
      </c>
      <c r="B454" s="24" t="s">
        <v>488</v>
      </c>
      <c r="C454" s="1">
        <v>100</v>
      </c>
      <c r="D454" s="1">
        <v>10</v>
      </c>
      <c r="E454" s="1">
        <v>10</v>
      </c>
      <c r="F454" s="14">
        <v>1</v>
      </c>
      <c r="G454" s="4">
        <v>189</v>
      </c>
      <c r="H454" s="1">
        <v>149</v>
      </c>
      <c r="I454" s="1">
        <v>1799.3290312848901</v>
      </c>
      <c r="J454" s="1">
        <f>1800-Table1353233[[#This Row],[Remaining time]]</f>
        <v>0.67096871510989331</v>
      </c>
      <c r="K454" s="1">
        <f>(Table1353233[[#This Row],[UB_init]]-Table1353233[[#This Row],[LB_init]])/Table1353233[[#This Row],[UB_init]]</f>
        <v>0.21164021164021163</v>
      </c>
      <c r="L454" s="75">
        <f>IF(Table1353233[[#This Row],[UB_init]]=Table1353233[[#This Row],[LB_init]],0,1)</f>
        <v>1</v>
      </c>
      <c r="M454" s="26"/>
      <c r="Q454" t="str">
        <f>IF(Table1353233[[#This Row],[If Optimal solution is not found]]=1,"",Table1353233[[#This Row],[UB_init]])</f>
        <v/>
      </c>
      <c r="R454" t="str">
        <f>IF(Table1353233[[#This Row],[If Optimal solution is not found]],"",Table1353233[[#This Row],[LB_init]])</f>
        <v/>
      </c>
      <c r="S454" t="str">
        <f>IF(Table1353233[[#This Row],[If Optimal solution is not found]],"",0)</f>
        <v/>
      </c>
      <c r="T454" t="str">
        <f>IF(Table1353233[[#This Row],[If Optimal solution is not found]],"",Table1353233[[#This Row],[Total time (BPP+Pm+SPm)]])</f>
        <v/>
      </c>
    </row>
    <row r="455" spans="1:20" x14ac:dyDescent="0.35">
      <c r="A455" s="71">
        <v>454</v>
      </c>
      <c r="B455" s="24" t="s">
        <v>489</v>
      </c>
      <c r="C455" s="1">
        <v>100</v>
      </c>
      <c r="D455" s="1">
        <v>10</v>
      </c>
      <c r="E455" s="1">
        <v>10</v>
      </c>
      <c r="F455" s="14">
        <v>1</v>
      </c>
      <c r="G455" s="4">
        <v>219</v>
      </c>
      <c r="H455" s="1">
        <v>135</v>
      </c>
      <c r="I455" s="1">
        <v>1799.33982280641</v>
      </c>
      <c r="J455" s="1">
        <f>1800-Table1353233[[#This Row],[Remaining time]]</f>
        <v>0.66017719359001603</v>
      </c>
      <c r="K455" s="1">
        <f>(Table1353233[[#This Row],[UB_init]]-Table1353233[[#This Row],[LB_init]])/Table1353233[[#This Row],[UB_init]]</f>
        <v>0.38356164383561642</v>
      </c>
      <c r="L455" s="75">
        <f>IF(Table1353233[[#This Row],[UB_init]]=Table1353233[[#This Row],[LB_init]],0,1)</f>
        <v>1</v>
      </c>
      <c r="M455" s="26"/>
      <c r="Q455" t="str">
        <f>IF(Table1353233[[#This Row],[If Optimal solution is not found]]=1,"",Table1353233[[#This Row],[UB_init]])</f>
        <v/>
      </c>
      <c r="R455" t="str">
        <f>IF(Table1353233[[#This Row],[If Optimal solution is not found]],"",Table1353233[[#This Row],[LB_init]])</f>
        <v/>
      </c>
      <c r="S455" t="str">
        <f>IF(Table1353233[[#This Row],[If Optimal solution is not found]],"",0)</f>
        <v/>
      </c>
      <c r="T455" t="str">
        <f>IF(Table1353233[[#This Row],[If Optimal solution is not found]],"",Table1353233[[#This Row],[Total time (BPP+Pm+SPm)]])</f>
        <v/>
      </c>
    </row>
    <row r="456" spans="1:20" x14ac:dyDescent="0.35">
      <c r="A456" s="71">
        <v>455</v>
      </c>
      <c r="B456" s="24" t="s">
        <v>490</v>
      </c>
      <c r="C456" s="1">
        <v>100</v>
      </c>
      <c r="D456" s="1">
        <v>10</v>
      </c>
      <c r="E456" s="1">
        <v>10</v>
      </c>
      <c r="F456" s="14">
        <v>1</v>
      </c>
      <c r="G456" s="4">
        <v>196</v>
      </c>
      <c r="H456" s="1">
        <v>147</v>
      </c>
      <c r="I456" s="1">
        <v>1799.3083381112599</v>
      </c>
      <c r="J456" s="1">
        <f>1800-Table1353233[[#This Row],[Remaining time]]</f>
        <v>0.69166188874010004</v>
      </c>
      <c r="K456" s="1">
        <f>(Table1353233[[#This Row],[UB_init]]-Table1353233[[#This Row],[LB_init]])/Table1353233[[#This Row],[UB_init]]</f>
        <v>0.25</v>
      </c>
      <c r="L456" s="75">
        <f>IF(Table1353233[[#This Row],[UB_init]]=Table1353233[[#This Row],[LB_init]],0,1)</f>
        <v>1</v>
      </c>
      <c r="M456" s="26"/>
      <c r="Q456" t="str">
        <f>IF(Table1353233[[#This Row],[If Optimal solution is not found]]=1,"",Table1353233[[#This Row],[UB_init]])</f>
        <v/>
      </c>
      <c r="R456" t="str">
        <f>IF(Table1353233[[#This Row],[If Optimal solution is not found]],"",Table1353233[[#This Row],[LB_init]])</f>
        <v/>
      </c>
      <c r="S456" t="str">
        <f>IF(Table1353233[[#This Row],[If Optimal solution is not found]],"",0)</f>
        <v/>
      </c>
      <c r="T456" t="str">
        <f>IF(Table1353233[[#This Row],[If Optimal solution is not found]],"",Table1353233[[#This Row],[Total time (BPP+Pm+SPm)]])</f>
        <v/>
      </c>
    </row>
    <row r="457" spans="1:20" x14ac:dyDescent="0.35">
      <c r="A457" s="71">
        <v>456</v>
      </c>
      <c r="B457" s="24" t="s">
        <v>491</v>
      </c>
      <c r="C457" s="1">
        <v>100</v>
      </c>
      <c r="D457" s="1">
        <v>10</v>
      </c>
      <c r="E457" s="1">
        <v>10</v>
      </c>
      <c r="F457" s="14">
        <v>1</v>
      </c>
      <c r="G457" s="4">
        <v>199</v>
      </c>
      <c r="H457" s="1">
        <v>132</v>
      </c>
      <c r="I457" s="1">
        <v>1799.2264742832599</v>
      </c>
      <c r="J457" s="1">
        <f>1800-Table1353233[[#This Row],[Remaining time]]</f>
        <v>0.77352571674009596</v>
      </c>
      <c r="K457" s="1">
        <f>(Table1353233[[#This Row],[UB_init]]-Table1353233[[#This Row],[LB_init]])/Table1353233[[#This Row],[UB_init]]</f>
        <v>0.33668341708542715</v>
      </c>
      <c r="L457" s="75">
        <f>IF(Table1353233[[#This Row],[UB_init]]=Table1353233[[#This Row],[LB_init]],0,1)</f>
        <v>1</v>
      </c>
      <c r="M457" s="26"/>
      <c r="Q457" t="str">
        <f>IF(Table1353233[[#This Row],[If Optimal solution is not found]]=1,"",Table1353233[[#This Row],[UB_init]])</f>
        <v/>
      </c>
      <c r="R457" t="str">
        <f>IF(Table1353233[[#This Row],[If Optimal solution is not found]],"",Table1353233[[#This Row],[LB_init]])</f>
        <v/>
      </c>
      <c r="S457" t="str">
        <f>IF(Table1353233[[#This Row],[If Optimal solution is not found]],"",0)</f>
        <v/>
      </c>
      <c r="T457" t="str">
        <f>IF(Table1353233[[#This Row],[If Optimal solution is not found]],"",Table1353233[[#This Row],[Total time (BPP+Pm+SPm)]])</f>
        <v/>
      </c>
    </row>
    <row r="458" spans="1:20" x14ac:dyDescent="0.35">
      <c r="A458" s="71">
        <v>457</v>
      </c>
      <c r="B458" s="24" t="s">
        <v>492</v>
      </c>
      <c r="C458" s="1">
        <v>100</v>
      </c>
      <c r="D458" s="1">
        <v>10</v>
      </c>
      <c r="E458" s="1">
        <v>10</v>
      </c>
      <c r="F458" s="14">
        <v>1</v>
      </c>
      <c r="G458" s="4">
        <v>196</v>
      </c>
      <c r="H458" s="1">
        <v>141</v>
      </c>
      <c r="I458" s="1">
        <v>1799.1759046725899</v>
      </c>
      <c r="J458" s="1">
        <f>1800-Table1353233[[#This Row],[Remaining time]]</f>
        <v>0.82409532741007752</v>
      </c>
      <c r="K458" s="1">
        <f>(Table1353233[[#This Row],[UB_init]]-Table1353233[[#This Row],[LB_init]])/Table1353233[[#This Row],[UB_init]]</f>
        <v>0.28061224489795916</v>
      </c>
      <c r="L458" s="75">
        <f>IF(Table1353233[[#This Row],[UB_init]]=Table1353233[[#This Row],[LB_init]],0,1)</f>
        <v>1</v>
      </c>
      <c r="M458" s="26"/>
      <c r="Q458" t="str">
        <f>IF(Table1353233[[#This Row],[If Optimal solution is not found]]=1,"",Table1353233[[#This Row],[UB_init]])</f>
        <v/>
      </c>
      <c r="R458" t="str">
        <f>IF(Table1353233[[#This Row],[If Optimal solution is not found]],"",Table1353233[[#This Row],[LB_init]])</f>
        <v/>
      </c>
      <c r="S458" t="str">
        <f>IF(Table1353233[[#This Row],[If Optimal solution is not found]],"",0)</f>
        <v/>
      </c>
      <c r="T458" t="str">
        <f>IF(Table1353233[[#This Row],[If Optimal solution is not found]],"",Table1353233[[#This Row],[Total time (BPP+Pm+SPm)]])</f>
        <v/>
      </c>
    </row>
    <row r="459" spans="1:20" x14ac:dyDescent="0.35">
      <c r="A459" s="71">
        <v>458</v>
      </c>
      <c r="B459" s="24" t="s">
        <v>493</v>
      </c>
      <c r="C459" s="1">
        <v>100</v>
      </c>
      <c r="D459" s="1">
        <v>10</v>
      </c>
      <c r="E459" s="1">
        <v>10</v>
      </c>
      <c r="F459" s="14">
        <v>1</v>
      </c>
      <c r="G459" s="4">
        <v>206</v>
      </c>
      <c r="H459" s="1">
        <v>137</v>
      </c>
      <c r="I459" s="1">
        <v>1799.2372401561499</v>
      </c>
      <c r="J459" s="1">
        <f>1800-Table1353233[[#This Row],[Remaining time]]</f>
        <v>0.76275984385006268</v>
      </c>
      <c r="K459" s="1">
        <f>(Table1353233[[#This Row],[UB_init]]-Table1353233[[#This Row],[LB_init]])/Table1353233[[#This Row],[UB_init]]</f>
        <v>0.33495145631067963</v>
      </c>
      <c r="L459" s="75">
        <f>IF(Table1353233[[#This Row],[UB_init]]=Table1353233[[#This Row],[LB_init]],0,1)</f>
        <v>1</v>
      </c>
      <c r="M459" s="26"/>
      <c r="Q459" t="str">
        <f>IF(Table1353233[[#This Row],[If Optimal solution is not found]]=1,"",Table1353233[[#This Row],[UB_init]])</f>
        <v/>
      </c>
      <c r="R459" t="str">
        <f>IF(Table1353233[[#This Row],[If Optimal solution is not found]],"",Table1353233[[#This Row],[LB_init]])</f>
        <v/>
      </c>
      <c r="S459" t="str">
        <f>IF(Table1353233[[#This Row],[If Optimal solution is not found]],"",0)</f>
        <v/>
      </c>
      <c r="T459" t="str">
        <f>IF(Table1353233[[#This Row],[If Optimal solution is not found]],"",Table1353233[[#This Row],[Total time (BPP+Pm+SPm)]])</f>
        <v/>
      </c>
    </row>
    <row r="460" spans="1:20" x14ac:dyDescent="0.35">
      <c r="A460" s="71">
        <v>459</v>
      </c>
      <c r="B460" s="24" t="s">
        <v>494</v>
      </c>
      <c r="C460" s="1">
        <v>100</v>
      </c>
      <c r="D460" s="1">
        <v>10</v>
      </c>
      <c r="E460" s="1">
        <v>10</v>
      </c>
      <c r="F460" s="14">
        <v>1</v>
      </c>
      <c r="G460" s="4">
        <v>229</v>
      </c>
      <c r="H460" s="1">
        <v>159</v>
      </c>
      <c r="I460" s="1">
        <v>1799.16592351347</v>
      </c>
      <c r="J460" s="1">
        <f>1800-Table1353233[[#This Row],[Remaining time]]</f>
        <v>0.83407648652996613</v>
      </c>
      <c r="K460" s="1">
        <f>(Table1353233[[#This Row],[UB_init]]-Table1353233[[#This Row],[LB_init]])/Table1353233[[#This Row],[UB_init]]</f>
        <v>0.3056768558951965</v>
      </c>
      <c r="L460" s="75">
        <f>IF(Table1353233[[#This Row],[UB_init]]=Table1353233[[#This Row],[LB_init]],0,1)</f>
        <v>1</v>
      </c>
      <c r="M460" s="26"/>
      <c r="Q460" t="str">
        <f>IF(Table1353233[[#This Row],[If Optimal solution is not found]]=1,"",Table1353233[[#This Row],[UB_init]])</f>
        <v/>
      </c>
      <c r="R460" t="str">
        <f>IF(Table1353233[[#This Row],[If Optimal solution is not found]],"",Table1353233[[#This Row],[LB_init]])</f>
        <v/>
      </c>
      <c r="S460" t="str">
        <f>IF(Table1353233[[#This Row],[If Optimal solution is not found]],"",0)</f>
        <v/>
      </c>
      <c r="T460" t="str">
        <f>IF(Table1353233[[#This Row],[If Optimal solution is not found]],"",Table1353233[[#This Row],[Total time (BPP+Pm+SPm)]])</f>
        <v/>
      </c>
    </row>
    <row r="461" spans="1:20" x14ac:dyDescent="0.35">
      <c r="A461" s="71">
        <v>460</v>
      </c>
      <c r="B461" s="24" t="s">
        <v>495</v>
      </c>
      <c r="C461" s="1">
        <v>100</v>
      </c>
      <c r="D461" s="1">
        <v>10</v>
      </c>
      <c r="E461" s="1">
        <v>10</v>
      </c>
      <c r="F461" s="14">
        <v>1</v>
      </c>
      <c r="G461" s="4">
        <v>201</v>
      </c>
      <c r="H461" s="1">
        <v>128</v>
      </c>
      <c r="I461" s="1">
        <v>1799.32610975019</v>
      </c>
      <c r="J461" s="1">
        <f>1800-Table1353233[[#This Row],[Remaining time]]</f>
        <v>0.67389024981002876</v>
      </c>
      <c r="K461" s="1">
        <f>(Table1353233[[#This Row],[UB_init]]-Table1353233[[#This Row],[LB_init]])/Table1353233[[#This Row],[UB_init]]</f>
        <v>0.36318407960199006</v>
      </c>
      <c r="L461" s="75">
        <f>IF(Table1353233[[#This Row],[UB_init]]=Table1353233[[#This Row],[LB_init]],0,1)</f>
        <v>1</v>
      </c>
      <c r="M461" s="26"/>
      <c r="Q461" t="str">
        <f>IF(Table1353233[[#This Row],[If Optimal solution is not found]]=1,"",Table1353233[[#This Row],[UB_init]])</f>
        <v/>
      </c>
      <c r="R461" t="str">
        <f>IF(Table1353233[[#This Row],[If Optimal solution is not found]],"",Table1353233[[#This Row],[LB_init]])</f>
        <v/>
      </c>
      <c r="S461" t="str">
        <f>IF(Table1353233[[#This Row],[If Optimal solution is not found]],"",0)</f>
        <v/>
      </c>
      <c r="T461" t="str">
        <f>IF(Table1353233[[#This Row],[If Optimal solution is not found]],"",Table1353233[[#This Row],[Total time (BPP+Pm+SPm)]])</f>
        <v/>
      </c>
    </row>
    <row r="462" spans="1:20" x14ac:dyDescent="0.35">
      <c r="A462" s="71">
        <v>461</v>
      </c>
      <c r="B462" s="24" t="s">
        <v>496</v>
      </c>
      <c r="C462" s="1">
        <v>100</v>
      </c>
      <c r="D462" s="1">
        <v>10</v>
      </c>
      <c r="E462" s="1">
        <v>10</v>
      </c>
      <c r="F462" s="14">
        <v>2</v>
      </c>
      <c r="G462" s="4">
        <v>248</v>
      </c>
      <c r="H462" s="1">
        <v>240</v>
      </c>
      <c r="I462" s="1">
        <v>1797.8540441170301</v>
      </c>
      <c r="J462" s="1">
        <f>1800-Table1353233[[#This Row],[Remaining time]]</f>
        <v>2.145955882969929</v>
      </c>
      <c r="K462" s="1">
        <f>(Table1353233[[#This Row],[UB_init]]-Table1353233[[#This Row],[LB_init]])/Table1353233[[#This Row],[UB_init]]</f>
        <v>3.2258064516129031E-2</v>
      </c>
      <c r="L462" s="75">
        <f>IF(Table1353233[[#This Row],[UB_init]]=Table1353233[[#This Row],[LB_init]],0,1)</f>
        <v>1</v>
      </c>
      <c r="M462" s="26"/>
      <c r="Q462" t="str">
        <f>IF(Table1353233[[#This Row],[If Optimal solution is not found]]=1,"",Table1353233[[#This Row],[UB_init]])</f>
        <v/>
      </c>
      <c r="R462" t="str">
        <f>IF(Table1353233[[#This Row],[If Optimal solution is not found]],"",Table1353233[[#This Row],[LB_init]])</f>
        <v/>
      </c>
      <c r="S462" t="str">
        <f>IF(Table1353233[[#This Row],[If Optimal solution is not found]],"",0)</f>
        <v/>
      </c>
      <c r="T462" t="str">
        <f>IF(Table1353233[[#This Row],[If Optimal solution is not found]],"",Table1353233[[#This Row],[Total time (BPP+Pm+SPm)]])</f>
        <v/>
      </c>
    </row>
    <row r="463" spans="1:20" x14ac:dyDescent="0.35">
      <c r="A463" s="71">
        <v>462</v>
      </c>
      <c r="B463" s="24" t="s">
        <v>497</v>
      </c>
      <c r="C463" s="1">
        <v>100</v>
      </c>
      <c r="D463" s="1">
        <v>10</v>
      </c>
      <c r="E463" s="1">
        <v>10</v>
      </c>
      <c r="F463" s="14">
        <v>2</v>
      </c>
      <c r="G463" s="4">
        <v>240</v>
      </c>
      <c r="H463" s="1">
        <v>233</v>
      </c>
      <c r="I463" s="1">
        <v>1796.9001941327001</v>
      </c>
      <c r="J463" s="1">
        <f>1800-Table1353233[[#This Row],[Remaining time]]</f>
        <v>3.0998058672998923</v>
      </c>
      <c r="K463" s="1">
        <f>(Table1353233[[#This Row],[UB_init]]-Table1353233[[#This Row],[LB_init]])/Table1353233[[#This Row],[UB_init]]</f>
        <v>2.9166666666666667E-2</v>
      </c>
      <c r="L463" s="75">
        <f>IF(Table1353233[[#This Row],[UB_init]]=Table1353233[[#This Row],[LB_init]],0,1)</f>
        <v>1</v>
      </c>
      <c r="M463" s="26"/>
      <c r="Q463" t="str">
        <f>IF(Table1353233[[#This Row],[If Optimal solution is not found]]=1,"",Table1353233[[#This Row],[UB_init]])</f>
        <v/>
      </c>
      <c r="R463" t="str">
        <f>IF(Table1353233[[#This Row],[If Optimal solution is not found]],"",Table1353233[[#This Row],[LB_init]])</f>
        <v/>
      </c>
      <c r="S463" t="str">
        <f>IF(Table1353233[[#This Row],[If Optimal solution is not found]],"",0)</f>
        <v/>
      </c>
      <c r="T463" t="str">
        <f>IF(Table1353233[[#This Row],[If Optimal solution is not found]],"",Table1353233[[#This Row],[Total time (BPP+Pm+SPm)]])</f>
        <v/>
      </c>
    </row>
    <row r="464" spans="1:20" x14ac:dyDescent="0.35">
      <c r="A464" s="71">
        <v>463</v>
      </c>
      <c r="B464" s="24" t="s">
        <v>498</v>
      </c>
      <c r="C464" s="1">
        <v>100</v>
      </c>
      <c r="D464" s="1">
        <v>10</v>
      </c>
      <c r="E464" s="1">
        <v>10</v>
      </c>
      <c r="F464" s="14">
        <v>2</v>
      </c>
      <c r="G464" s="4">
        <v>234</v>
      </c>
      <c r="H464" s="1">
        <v>221</v>
      </c>
      <c r="I464" s="1">
        <v>1788.86571082659</v>
      </c>
      <c r="J464" s="1">
        <f>1800-Table1353233[[#This Row],[Remaining time]]</f>
        <v>11.134289173410025</v>
      </c>
      <c r="K464" s="1">
        <f>(Table1353233[[#This Row],[UB_init]]-Table1353233[[#This Row],[LB_init]])/Table1353233[[#This Row],[UB_init]]</f>
        <v>5.5555555555555552E-2</v>
      </c>
      <c r="L464" s="75">
        <f>IF(Table1353233[[#This Row],[UB_init]]=Table1353233[[#This Row],[LB_init]],0,1)</f>
        <v>1</v>
      </c>
      <c r="M464" s="26"/>
      <c r="Q464" t="str">
        <f>IF(Table1353233[[#This Row],[If Optimal solution is not found]]=1,"",Table1353233[[#This Row],[UB_init]])</f>
        <v/>
      </c>
      <c r="R464" t="str">
        <f>IF(Table1353233[[#This Row],[If Optimal solution is not found]],"",Table1353233[[#This Row],[LB_init]])</f>
        <v/>
      </c>
      <c r="S464" t="str">
        <f>IF(Table1353233[[#This Row],[If Optimal solution is not found]],"",0)</f>
        <v/>
      </c>
      <c r="T464" t="str">
        <f>IF(Table1353233[[#This Row],[If Optimal solution is not found]],"",Table1353233[[#This Row],[Total time (BPP+Pm+SPm)]])</f>
        <v/>
      </c>
    </row>
    <row r="465" spans="1:20" x14ac:dyDescent="0.35">
      <c r="A465" s="71">
        <v>464</v>
      </c>
      <c r="B465" s="24" t="s">
        <v>499</v>
      </c>
      <c r="C465" s="1">
        <v>100</v>
      </c>
      <c r="D465" s="1">
        <v>10</v>
      </c>
      <c r="E465" s="1">
        <v>10</v>
      </c>
      <c r="F465" s="14">
        <v>2</v>
      </c>
      <c r="G465" s="4">
        <v>231</v>
      </c>
      <c r="H465" s="1">
        <v>219</v>
      </c>
      <c r="I465" s="1">
        <v>1783.9912758637199</v>
      </c>
      <c r="J465" s="1">
        <f>1800-Table1353233[[#This Row],[Remaining time]]</f>
        <v>16.00872413628008</v>
      </c>
      <c r="K465" s="1">
        <f>(Table1353233[[#This Row],[UB_init]]-Table1353233[[#This Row],[LB_init]])/Table1353233[[#This Row],[UB_init]]</f>
        <v>5.1948051948051951E-2</v>
      </c>
      <c r="L465" s="75">
        <f>IF(Table1353233[[#This Row],[UB_init]]=Table1353233[[#This Row],[LB_init]],0,1)</f>
        <v>1</v>
      </c>
      <c r="M465" s="26"/>
      <c r="Q465" t="str">
        <f>IF(Table1353233[[#This Row],[If Optimal solution is not found]]=1,"",Table1353233[[#This Row],[UB_init]])</f>
        <v/>
      </c>
      <c r="R465" t="str">
        <f>IF(Table1353233[[#This Row],[If Optimal solution is not found]],"",Table1353233[[#This Row],[LB_init]])</f>
        <v/>
      </c>
      <c r="S465" t="str">
        <f>IF(Table1353233[[#This Row],[If Optimal solution is not found]],"",0)</f>
        <v/>
      </c>
      <c r="T465" t="str">
        <f>IF(Table1353233[[#This Row],[If Optimal solution is not found]],"",Table1353233[[#This Row],[Total time (BPP+Pm+SPm)]])</f>
        <v/>
      </c>
    </row>
    <row r="466" spans="1:20" x14ac:dyDescent="0.35">
      <c r="A466" s="71">
        <v>465</v>
      </c>
      <c r="B466" s="24" t="s">
        <v>500</v>
      </c>
      <c r="C466" s="1">
        <v>100</v>
      </c>
      <c r="D466" s="1">
        <v>10</v>
      </c>
      <c r="E466" s="1">
        <v>10</v>
      </c>
      <c r="F466" s="14">
        <v>2</v>
      </c>
      <c r="G466" s="4">
        <v>227</v>
      </c>
      <c r="H466" s="1">
        <v>219</v>
      </c>
      <c r="I466" s="1">
        <v>1789.77549298293</v>
      </c>
      <c r="J466" s="1">
        <f>1800-Table1353233[[#This Row],[Remaining time]]</f>
        <v>10.224507017069982</v>
      </c>
      <c r="K466" s="1">
        <f>(Table1353233[[#This Row],[UB_init]]-Table1353233[[#This Row],[LB_init]])/Table1353233[[#This Row],[UB_init]]</f>
        <v>3.5242290748898682E-2</v>
      </c>
      <c r="L466" s="75">
        <f>IF(Table1353233[[#This Row],[UB_init]]=Table1353233[[#This Row],[LB_init]],0,1)</f>
        <v>1</v>
      </c>
      <c r="M466" s="26"/>
      <c r="Q466" t="str">
        <f>IF(Table1353233[[#This Row],[If Optimal solution is not found]]=1,"",Table1353233[[#This Row],[UB_init]])</f>
        <v/>
      </c>
      <c r="R466" t="str">
        <f>IF(Table1353233[[#This Row],[If Optimal solution is not found]],"",Table1353233[[#This Row],[LB_init]])</f>
        <v/>
      </c>
      <c r="S466" t="str">
        <f>IF(Table1353233[[#This Row],[If Optimal solution is not found]],"",0)</f>
        <v/>
      </c>
      <c r="T466" t="str">
        <f>IF(Table1353233[[#This Row],[If Optimal solution is not found]],"",Table1353233[[#This Row],[Total time (BPP+Pm+SPm)]])</f>
        <v/>
      </c>
    </row>
    <row r="467" spans="1:20" x14ac:dyDescent="0.35">
      <c r="A467" s="71">
        <v>466</v>
      </c>
      <c r="B467" s="24" t="s">
        <v>501</v>
      </c>
      <c r="C467" s="1">
        <v>100</v>
      </c>
      <c r="D467" s="1">
        <v>10</v>
      </c>
      <c r="E467" s="1">
        <v>10</v>
      </c>
      <c r="F467" s="14">
        <v>2</v>
      </c>
      <c r="G467" s="4">
        <v>225</v>
      </c>
      <c r="H467" s="1">
        <v>210</v>
      </c>
      <c r="I467" s="1">
        <v>1794.10842800512</v>
      </c>
      <c r="J467" s="1">
        <f>1800-Table1353233[[#This Row],[Remaining time]]</f>
        <v>5.8915719948799961</v>
      </c>
      <c r="K467" s="1">
        <f>(Table1353233[[#This Row],[UB_init]]-Table1353233[[#This Row],[LB_init]])/Table1353233[[#This Row],[UB_init]]</f>
        <v>6.6666666666666666E-2</v>
      </c>
      <c r="L467" s="75">
        <f>IF(Table1353233[[#This Row],[UB_init]]=Table1353233[[#This Row],[LB_init]],0,1)</f>
        <v>1</v>
      </c>
      <c r="M467" s="26"/>
      <c r="Q467" t="str">
        <f>IF(Table1353233[[#This Row],[If Optimal solution is not found]]=1,"",Table1353233[[#This Row],[UB_init]])</f>
        <v/>
      </c>
      <c r="R467" t="str">
        <f>IF(Table1353233[[#This Row],[If Optimal solution is not found]],"",Table1353233[[#This Row],[LB_init]])</f>
        <v/>
      </c>
      <c r="S467" t="str">
        <f>IF(Table1353233[[#This Row],[If Optimal solution is not found]],"",0)</f>
        <v/>
      </c>
      <c r="T467" t="str">
        <f>IF(Table1353233[[#This Row],[If Optimal solution is not found]],"",Table1353233[[#This Row],[Total time (BPP+Pm+SPm)]])</f>
        <v/>
      </c>
    </row>
    <row r="468" spans="1:20" x14ac:dyDescent="0.35">
      <c r="A468" s="71">
        <v>467</v>
      </c>
      <c r="B468" s="24" t="s">
        <v>502</v>
      </c>
      <c r="C468" s="1">
        <v>100</v>
      </c>
      <c r="D468" s="1">
        <v>10</v>
      </c>
      <c r="E468" s="1">
        <v>10</v>
      </c>
      <c r="F468" s="14">
        <v>2</v>
      </c>
      <c r="G468" s="4">
        <v>226</v>
      </c>
      <c r="H468" s="1">
        <v>219</v>
      </c>
      <c r="I468" s="1">
        <v>1757.7381664346899</v>
      </c>
      <c r="J468" s="1">
        <f>1800-Table1353233[[#This Row],[Remaining time]]</f>
        <v>42.261833565310098</v>
      </c>
      <c r="K468" s="1">
        <f>(Table1353233[[#This Row],[UB_init]]-Table1353233[[#This Row],[LB_init]])/Table1353233[[#This Row],[UB_init]]</f>
        <v>3.0973451327433628E-2</v>
      </c>
      <c r="L468" s="75">
        <f>IF(Table1353233[[#This Row],[UB_init]]=Table1353233[[#This Row],[LB_init]],0,1)</f>
        <v>1</v>
      </c>
      <c r="M468" s="26"/>
      <c r="Q468" t="str">
        <f>IF(Table1353233[[#This Row],[If Optimal solution is not found]]=1,"",Table1353233[[#This Row],[UB_init]])</f>
        <v/>
      </c>
      <c r="R468" t="str">
        <f>IF(Table1353233[[#This Row],[If Optimal solution is not found]],"",Table1353233[[#This Row],[LB_init]])</f>
        <v/>
      </c>
      <c r="S468" t="str">
        <f>IF(Table1353233[[#This Row],[If Optimal solution is not found]],"",0)</f>
        <v/>
      </c>
      <c r="T468" t="str">
        <f>IF(Table1353233[[#This Row],[If Optimal solution is not found]],"",Table1353233[[#This Row],[Total time (BPP+Pm+SPm)]])</f>
        <v/>
      </c>
    </row>
    <row r="469" spans="1:20" x14ac:dyDescent="0.35">
      <c r="A469" s="71">
        <v>468</v>
      </c>
      <c r="B469" s="24" t="s">
        <v>503</v>
      </c>
      <c r="C469" s="1">
        <v>100</v>
      </c>
      <c r="D469" s="1">
        <v>10</v>
      </c>
      <c r="E469" s="1">
        <v>10</v>
      </c>
      <c r="F469" s="14">
        <v>2</v>
      </c>
      <c r="G469" s="4">
        <v>223</v>
      </c>
      <c r="H469" s="1">
        <v>215</v>
      </c>
      <c r="I469" s="1">
        <v>1791.02642074972</v>
      </c>
      <c r="J469" s="1">
        <f>1800-Table1353233[[#This Row],[Remaining time]]</f>
        <v>8.9735792502799541</v>
      </c>
      <c r="K469" s="1">
        <f>(Table1353233[[#This Row],[UB_init]]-Table1353233[[#This Row],[LB_init]])/Table1353233[[#This Row],[UB_init]]</f>
        <v>3.5874439461883408E-2</v>
      </c>
      <c r="L469" s="75">
        <f>IF(Table1353233[[#This Row],[UB_init]]=Table1353233[[#This Row],[LB_init]],0,1)</f>
        <v>1</v>
      </c>
      <c r="M469" s="26"/>
      <c r="Q469" t="str">
        <f>IF(Table1353233[[#This Row],[If Optimal solution is not found]]=1,"",Table1353233[[#This Row],[UB_init]])</f>
        <v/>
      </c>
      <c r="R469" t="str">
        <f>IF(Table1353233[[#This Row],[If Optimal solution is not found]],"",Table1353233[[#This Row],[LB_init]])</f>
        <v/>
      </c>
      <c r="S469" t="str">
        <f>IF(Table1353233[[#This Row],[If Optimal solution is not found]],"",0)</f>
        <v/>
      </c>
      <c r="T469" t="str">
        <f>IF(Table1353233[[#This Row],[If Optimal solution is not found]],"",Table1353233[[#This Row],[Total time (BPP+Pm+SPm)]])</f>
        <v/>
      </c>
    </row>
    <row r="470" spans="1:20" x14ac:dyDescent="0.35">
      <c r="A470" s="71">
        <v>469</v>
      </c>
      <c r="B470" s="24" t="s">
        <v>504</v>
      </c>
      <c r="C470" s="1">
        <v>100</v>
      </c>
      <c r="D470" s="1">
        <v>10</v>
      </c>
      <c r="E470" s="1">
        <v>10</v>
      </c>
      <c r="F470" s="14">
        <v>2</v>
      </c>
      <c r="G470" s="4">
        <v>255</v>
      </c>
      <c r="H470" s="1">
        <v>249</v>
      </c>
      <c r="I470" s="1">
        <v>1778.5447439178799</v>
      </c>
      <c r="J470" s="1">
        <f>1800-Table1353233[[#This Row],[Remaining time]]</f>
        <v>21.455256082120059</v>
      </c>
      <c r="K470" s="1">
        <f>(Table1353233[[#This Row],[UB_init]]-Table1353233[[#This Row],[LB_init]])/Table1353233[[#This Row],[UB_init]]</f>
        <v>2.3529411764705882E-2</v>
      </c>
      <c r="L470" s="75">
        <f>IF(Table1353233[[#This Row],[UB_init]]=Table1353233[[#This Row],[LB_init]],0,1)</f>
        <v>1</v>
      </c>
      <c r="M470" s="26"/>
      <c r="Q470" t="str">
        <f>IF(Table1353233[[#This Row],[If Optimal solution is not found]]=1,"",Table1353233[[#This Row],[UB_init]])</f>
        <v/>
      </c>
      <c r="R470" t="str">
        <f>IF(Table1353233[[#This Row],[If Optimal solution is not found]],"",Table1353233[[#This Row],[LB_init]])</f>
        <v/>
      </c>
      <c r="S470" t="str">
        <f>IF(Table1353233[[#This Row],[If Optimal solution is not found]],"",0)</f>
        <v/>
      </c>
      <c r="T470" t="str">
        <f>IF(Table1353233[[#This Row],[If Optimal solution is not found]],"",Table1353233[[#This Row],[Total time (BPP+Pm+SPm)]])</f>
        <v/>
      </c>
    </row>
    <row r="471" spans="1:20" x14ac:dyDescent="0.35">
      <c r="A471" s="71">
        <v>470</v>
      </c>
      <c r="B471" s="24" t="s">
        <v>505</v>
      </c>
      <c r="C471" s="1">
        <v>100</v>
      </c>
      <c r="D471" s="1">
        <v>10</v>
      </c>
      <c r="E471" s="1">
        <v>10</v>
      </c>
      <c r="F471" s="14">
        <v>2</v>
      </c>
      <c r="G471" s="4">
        <v>224</v>
      </c>
      <c r="H471" s="1">
        <v>218</v>
      </c>
      <c r="I471" s="1">
        <v>1780.8913352936499</v>
      </c>
      <c r="J471" s="1">
        <f>1800-Table1353233[[#This Row],[Remaining time]]</f>
        <v>19.108664706350055</v>
      </c>
      <c r="K471" s="1">
        <f>(Table1353233[[#This Row],[UB_init]]-Table1353233[[#This Row],[LB_init]])/Table1353233[[#This Row],[UB_init]]</f>
        <v>2.6785714285714284E-2</v>
      </c>
      <c r="L471" s="75">
        <f>IF(Table1353233[[#This Row],[UB_init]]=Table1353233[[#This Row],[LB_init]],0,1)</f>
        <v>1</v>
      </c>
      <c r="M471" s="26"/>
      <c r="Q471" t="str">
        <f>IF(Table1353233[[#This Row],[If Optimal solution is not found]]=1,"",Table1353233[[#This Row],[UB_init]])</f>
        <v/>
      </c>
      <c r="R471" t="str">
        <f>IF(Table1353233[[#This Row],[If Optimal solution is not found]],"",Table1353233[[#This Row],[LB_init]])</f>
        <v/>
      </c>
      <c r="S471" t="str">
        <f>IF(Table1353233[[#This Row],[If Optimal solution is not found]],"",0)</f>
        <v/>
      </c>
      <c r="T471" t="str">
        <f>IF(Table1353233[[#This Row],[If Optimal solution is not found]],"",Table1353233[[#This Row],[Total time (BPP+Pm+SPm)]])</f>
        <v/>
      </c>
    </row>
    <row r="472" spans="1:20" x14ac:dyDescent="0.35">
      <c r="A472" s="71">
        <v>471</v>
      </c>
      <c r="B472" s="24" t="s">
        <v>506</v>
      </c>
      <c r="C472" s="1">
        <v>100</v>
      </c>
      <c r="D472" s="1">
        <v>10</v>
      </c>
      <c r="E472" s="1">
        <v>10</v>
      </c>
      <c r="F472" s="14">
        <v>4</v>
      </c>
      <c r="G472" s="4">
        <v>348</v>
      </c>
      <c r="H472" s="1">
        <v>348</v>
      </c>
      <c r="I472" s="1">
        <v>1465.1567780524399</v>
      </c>
      <c r="J472" s="1">
        <f>1800-Table1353233[[#This Row],[Remaining time]]</f>
        <v>334.8432219475601</v>
      </c>
      <c r="K472" s="1">
        <f>(Table1353233[[#This Row],[UB_init]]-Table1353233[[#This Row],[LB_init]])/Table1353233[[#This Row],[UB_init]]</f>
        <v>0</v>
      </c>
      <c r="L472" s="75">
        <f>IF(Table1353233[[#This Row],[UB_init]]=Table1353233[[#This Row],[LB_init]],0,1)</f>
        <v>0</v>
      </c>
      <c r="M472" s="26"/>
      <c r="Q472">
        <f>IF(Table1353233[[#This Row],[If Optimal solution is not found]]=1,"",Table1353233[[#This Row],[UB_init]])</f>
        <v>348</v>
      </c>
      <c r="R472">
        <f>IF(Table1353233[[#This Row],[If Optimal solution is not found]],"",Table1353233[[#This Row],[LB_init]])</f>
        <v>348</v>
      </c>
      <c r="S472">
        <f>IF(Table1353233[[#This Row],[If Optimal solution is not found]],"",0)</f>
        <v>0</v>
      </c>
      <c r="T472">
        <f>IF(Table1353233[[#This Row],[If Optimal solution is not found]],"",Table1353233[[#This Row],[Total time (BPP+Pm+SPm)]])</f>
        <v>334.8432219475601</v>
      </c>
    </row>
    <row r="473" spans="1:20" x14ac:dyDescent="0.35">
      <c r="A473" s="71">
        <v>472</v>
      </c>
      <c r="B473" s="24" t="s">
        <v>507</v>
      </c>
      <c r="C473" s="1">
        <v>100</v>
      </c>
      <c r="D473" s="1">
        <v>10</v>
      </c>
      <c r="E473" s="1">
        <v>10</v>
      </c>
      <c r="F473" s="14">
        <v>4</v>
      </c>
      <c r="G473" s="4">
        <v>335</v>
      </c>
      <c r="H473" s="1">
        <v>335</v>
      </c>
      <c r="I473" s="1">
        <v>1739.89653393812</v>
      </c>
      <c r="J473" s="1">
        <f>1800-Table1353233[[#This Row],[Remaining time]]</f>
        <v>60.103466061879999</v>
      </c>
      <c r="K473" s="1">
        <f>(Table1353233[[#This Row],[UB_init]]-Table1353233[[#This Row],[LB_init]])/Table1353233[[#This Row],[UB_init]]</f>
        <v>0</v>
      </c>
      <c r="L473" s="75">
        <f>IF(Table1353233[[#This Row],[UB_init]]=Table1353233[[#This Row],[LB_init]],0,1)</f>
        <v>0</v>
      </c>
      <c r="M473" s="26"/>
      <c r="Q473">
        <f>IF(Table1353233[[#This Row],[If Optimal solution is not found]]=1,"",Table1353233[[#This Row],[UB_init]])</f>
        <v>335</v>
      </c>
      <c r="R473">
        <f>IF(Table1353233[[#This Row],[If Optimal solution is not found]],"",Table1353233[[#This Row],[LB_init]])</f>
        <v>335</v>
      </c>
      <c r="S473">
        <f>IF(Table1353233[[#This Row],[If Optimal solution is not found]],"",0)</f>
        <v>0</v>
      </c>
      <c r="T473">
        <f>IF(Table1353233[[#This Row],[If Optimal solution is not found]],"",Table1353233[[#This Row],[Total time (BPP+Pm+SPm)]])</f>
        <v>60.103466061879999</v>
      </c>
    </row>
    <row r="474" spans="1:20" x14ac:dyDescent="0.35">
      <c r="A474" s="71">
        <v>473</v>
      </c>
      <c r="B474" s="24" t="s">
        <v>508</v>
      </c>
      <c r="C474" s="1">
        <v>100</v>
      </c>
      <c r="D474" s="1">
        <v>10</v>
      </c>
      <c r="E474" s="1">
        <v>10</v>
      </c>
      <c r="F474" s="14">
        <v>4</v>
      </c>
      <c r="G474" s="4">
        <v>371</v>
      </c>
      <c r="H474" s="1">
        <v>371</v>
      </c>
      <c r="I474" s="1">
        <v>1793.7347150724299</v>
      </c>
      <c r="J474" s="1">
        <f>1800-Table1353233[[#This Row],[Remaining time]]</f>
        <v>6.2652849275700646</v>
      </c>
      <c r="K474" s="1">
        <f>(Table1353233[[#This Row],[UB_init]]-Table1353233[[#This Row],[LB_init]])/Table1353233[[#This Row],[UB_init]]</f>
        <v>0</v>
      </c>
      <c r="L474" s="75">
        <f>IF(Table1353233[[#This Row],[UB_init]]=Table1353233[[#This Row],[LB_init]],0,1)</f>
        <v>0</v>
      </c>
      <c r="M474" s="26"/>
      <c r="Q474">
        <f>IF(Table1353233[[#This Row],[If Optimal solution is not found]]=1,"",Table1353233[[#This Row],[UB_init]])</f>
        <v>371</v>
      </c>
      <c r="R474">
        <f>IF(Table1353233[[#This Row],[If Optimal solution is not found]],"",Table1353233[[#This Row],[LB_init]])</f>
        <v>371</v>
      </c>
      <c r="S474">
        <f>IF(Table1353233[[#This Row],[If Optimal solution is not found]],"",0)</f>
        <v>0</v>
      </c>
      <c r="T474">
        <f>IF(Table1353233[[#This Row],[If Optimal solution is not found]],"",Table1353233[[#This Row],[Total time (BPP+Pm+SPm)]])</f>
        <v>6.2652849275700646</v>
      </c>
    </row>
    <row r="475" spans="1:20" x14ac:dyDescent="0.35">
      <c r="A475" s="71">
        <v>474</v>
      </c>
      <c r="B475" s="24" t="s">
        <v>509</v>
      </c>
      <c r="C475" s="1">
        <v>100</v>
      </c>
      <c r="D475" s="1">
        <v>10</v>
      </c>
      <c r="E475" s="1">
        <v>10</v>
      </c>
      <c r="F475" s="14">
        <v>4</v>
      </c>
      <c r="G475" s="4">
        <v>332</v>
      </c>
      <c r="H475" s="1">
        <v>327</v>
      </c>
      <c r="I475" s="1">
        <v>-12.3069327268749</v>
      </c>
      <c r="J475" s="1">
        <f>1800-Table1353233[[#This Row],[Remaining time]]</f>
        <v>1812.3069327268749</v>
      </c>
      <c r="K475" s="1">
        <f>(Table1353233[[#This Row],[UB_init]]-Table1353233[[#This Row],[LB_init]])/Table1353233[[#This Row],[UB_init]]</f>
        <v>1.5060240963855422E-2</v>
      </c>
      <c r="L475" s="75">
        <f>IF(Table1353233[[#This Row],[UB_init]]=Table1353233[[#This Row],[LB_init]],0,1)</f>
        <v>1</v>
      </c>
      <c r="M475" s="26"/>
      <c r="Q475" t="str">
        <f>IF(Table1353233[[#This Row],[If Optimal solution is not found]]=1,"",Table1353233[[#This Row],[UB_init]])</f>
        <v/>
      </c>
      <c r="R475" t="str">
        <f>IF(Table1353233[[#This Row],[If Optimal solution is not found]],"",Table1353233[[#This Row],[LB_init]])</f>
        <v/>
      </c>
      <c r="S475" t="str">
        <f>IF(Table1353233[[#This Row],[If Optimal solution is not found]],"",0)</f>
        <v/>
      </c>
      <c r="T475" t="str">
        <f>IF(Table1353233[[#This Row],[If Optimal solution is not found]],"",Table1353233[[#This Row],[Total time (BPP+Pm+SPm)]])</f>
        <v/>
      </c>
    </row>
    <row r="476" spans="1:20" x14ac:dyDescent="0.35">
      <c r="A476" s="71">
        <v>475</v>
      </c>
      <c r="B476" s="24" t="s">
        <v>510</v>
      </c>
      <c r="C476" s="1">
        <v>100</v>
      </c>
      <c r="D476" s="1">
        <v>10</v>
      </c>
      <c r="E476" s="1">
        <v>10</v>
      </c>
      <c r="F476" s="14">
        <v>4</v>
      </c>
      <c r="G476" s="4">
        <v>345</v>
      </c>
      <c r="H476" s="1">
        <v>345</v>
      </c>
      <c r="I476" s="1">
        <v>1786.3309500906601</v>
      </c>
      <c r="J476" s="1">
        <f>1800-Table1353233[[#This Row],[Remaining time]]</f>
        <v>13.669049909339947</v>
      </c>
      <c r="K476" s="1">
        <f>(Table1353233[[#This Row],[UB_init]]-Table1353233[[#This Row],[LB_init]])/Table1353233[[#This Row],[UB_init]]</f>
        <v>0</v>
      </c>
      <c r="L476" s="75">
        <f>IF(Table1353233[[#This Row],[UB_init]]=Table1353233[[#This Row],[LB_init]],0,1)</f>
        <v>0</v>
      </c>
      <c r="M476" s="26"/>
      <c r="Q476">
        <f>IF(Table1353233[[#This Row],[If Optimal solution is not found]]=1,"",Table1353233[[#This Row],[UB_init]])</f>
        <v>345</v>
      </c>
      <c r="R476">
        <f>IF(Table1353233[[#This Row],[If Optimal solution is not found]],"",Table1353233[[#This Row],[LB_init]])</f>
        <v>345</v>
      </c>
      <c r="S476">
        <f>IF(Table1353233[[#This Row],[If Optimal solution is not found]],"",0)</f>
        <v>0</v>
      </c>
      <c r="T476">
        <f>IF(Table1353233[[#This Row],[If Optimal solution is not found]],"",Table1353233[[#This Row],[Total time (BPP+Pm+SPm)]])</f>
        <v>13.669049909339947</v>
      </c>
    </row>
    <row r="477" spans="1:20" x14ac:dyDescent="0.35">
      <c r="A477" s="71">
        <v>476</v>
      </c>
      <c r="B477" s="24" t="s">
        <v>511</v>
      </c>
      <c r="C477" s="1">
        <v>100</v>
      </c>
      <c r="D477" s="1">
        <v>10</v>
      </c>
      <c r="E477" s="1">
        <v>10</v>
      </c>
      <c r="F477" s="14">
        <v>4</v>
      </c>
      <c r="G477" s="4">
        <v>336</v>
      </c>
      <c r="H477" s="1">
        <v>336</v>
      </c>
      <c r="I477" s="1">
        <v>1794.1807030253101</v>
      </c>
      <c r="J477" s="1">
        <f>1800-Table1353233[[#This Row],[Remaining time]]</f>
        <v>5.8192969746899053</v>
      </c>
      <c r="K477" s="1">
        <f>(Table1353233[[#This Row],[UB_init]]-Table1353233[[#This Row],[LB_init]])/Table1353233[[#This Row],[UB_init]]</f>
        <v>0</v>
      </c>
      <c r="L477" s="75">
        <f>IF(Table1353233[[#This Row],[UB_init]]=Table1353233[[#This Row],[LB_init]],0,1)</f>
        <v>0</v>
      </c>
      <c r="M477" s="26"/>
      <c r="Q477">
        <f>IF(Table1353233[[#This Row],[If Optimal solution is not found]]=1,"",Table1353233[[#This Row],[UB_init]])</f>
        <v>336</v>
      </c>
      <c r="R477">
        <f>IF(Table1353233[[#This Row],[If Optimal solution is not found]],"",Table1353233[[#This Row],[LB_init]])</f>
        <v>336</v>
      </c>
      <c r="S477">
        <f>IF(Table1353233[[#This Row],[If Optimal solution is not found]],"",0)</f>
        <v>0</v>
      </c>
      <c r="T477">
        <f>IF(Table1353233[[#This Row],[If Optimal solution is not found]],"",Table1353233[[#This Row],[Total time (BPP+Pm+SPm)]])</f>
        <v>5.8192969746899053</v>
      </c>
    </row>
    <row r="478" spans="1:20" x14ac:dyDescent="0.35">
      <c r="A478" s="71">
        <v>477</v>
      </c>
      <c r="B478" s="24" t="s">
        <v>512</v>
      </c>
      <c r="C478" s="1">
        <v>100</v>
      </c>
      <c r="D478" s="1">
        <v>10</v>
      </c>
      <c r="E478" s="1">
        <v>10</v>
      </c>
      <c r="F478" s="14">
        <v>4</v>
      </c>
      <c r="G478" s="4">
        <v>327</v>
      </c>
      <c r="H478" s="1">
        <v>327</v>
      </c>
      <c r="I478" s="1">
        <v>1790.70047844387</v>
      </c>
      <c r="J478" s="1">
        <f>1800-Table1353233[[#This Row],[Remaining time]]</f>
        <v>9.2995215561300029</v>
      </c>
      <c r="K478" s="1">
        <f>(Table1353233[[#This Row],[UB_init]]-Table1353233[[#This Row],[LB_init]])/Table1353233[[#This Row],[UB_init]]</f>
        <v>0</v>
      </c>
      <c r="L478" s="75">
        <f>IF(Table1353233[[#This Row],[UB_init]]=Table1353233[[#This Row],[LB_init]],0,1)</f>
        <v>0</v>
      </c>
      <c r="M478" s="26"/>
      <c r="Q478">
        <f>IF(Table1353233[[#This Row],[If Optimal solution is not found]]=1,"",Table1353233[[#This Row],[UB_init]])</f>
        <v>327</v>
      </c>
      <c r="R478">
        <f>IF(Table1353233[[#This Row],[If Optimal solution is not found]],"",Table1353233[[#This Row],[LB_init]])</f>
        <v>327</v>
      </c>
      <c r="S478">
        <f>IF(Table1353233[[#This Row],[If Optimal solution is not found]],"",0)</f>
        <v>0</v>
      </c>
      <c r="T478">
        <f>IF(Table1353233[[#This Row],[If Optimal solution is not found]],"",Table1353233[[#This Row],[Total time (BPP+Pm+SPm)]])</f>
        <v>9.2995215561300029</v>
      </c>
    </row>
    <row r="479" spans="1:20" x14ac:dyDescent="0.35">
      <c r="A479" s="71">
        <v>478</v>
      </c>
      <c r="B479" s="24" t="s">
        <v>513</v>
      </c>
      <c r="C479" s="1">
        <v>100</v>
      </c>
      <c r="D479" s="1">
        <v>10</v>
      </c>
      <c r="E479" s="1">
        <v>10</v>
      </c>
      <c r="F479" s="14">
        <v>4</v>
      </c>
      <c r="G479" s="4">
        <v>335</v>
      </c>
      <c r="H479" s="1">
        <v>335</v>
      </c>
      <c r="I479" s="1">
        <v>1790.3999074697399</v>
      </c>
      <c r="J479" s="1">
        <f>1800-Table1353233[[#This Row],[Remaining time]]</f>
        <v>9.600092530260099</v>
      </c>
      <c r="K479" s="1">
        <f>(Table1353233[[#This Row],[UB_init]]-Table1353233[[#This Row],[LB_init]])/Table1353233[[#This Row],[UB_init]]</f>
        <v>0</v>
      </c>
      <c r="L479" s="75">
        <f>IF(Table1353233[[#This Row],[UB_init]]=Table1353233[[#This Row],[LB_init]],0,1)</f>
        <v>0</v>
      </c>
      <c r="M479" s="26"/>
      <c r="Q479">
        <f>IF(Table1353233[[#This Row],[If Optimal solution is not found]]=1,"",Table1353233[[#This Row],[UB_init]])</f>
        <v>335</v>
      </c>
      <c r="R479">
        <f>IF(Table1353233[[#This Row],[If Optimal solution is not found]],"",Table1353233[[#This Row],[LB_init]])</f>
        <v>335</v>
      </c>
      <c r="S479">
        <f>IF(Table1353233[[#This Row],[If Optimal solution is not found]],"",0)</f>
        <v>0</v>
      </c>
      <c r="T479">
        <f>IF(Table1353233[[#This Row],[If Optimal solution is not found]],"",Table1353233[[#This Row],[Total time (BPP+Pm+SPm)]])</f>
        <v>9.600092530260099</v>
      </c>
    </row>
    <row r="480" spans="1:20" x14ac:dyDescent="0.35">
      <c r="A480" s="71">
        <v>479</v>
      </c>
      <c r="B480" s="24" t="s">
        <v>514</v>
      </c>
      <c r="C480" s="1">
        <v>100</v>
      </c>
      <c r="D480" s="1">
        <v>10</v>
      </c>
      <c r="E480" s="1">
        <v>10</v>
      </c>
      <c r="F480" s="14">
        <v>4</v>
      </c>
      <c r="G480" s="4">
        <v>360</v>
      </c>
      <c r="H480" s="1">
        <v>357</v>
      </c>
      <c r="I480" s="1">
        <v>-14.6802666503936</v>
      </c>
      <c r="J480" s="1">
        <f>1800-Table1353233[[#This Row],[Remaining time]]</f>
        <v>1814.6802666503936</v>
      </c>
      <c r="K480" s="1">
        <f>(Table1353233[[#This Row],[UB_init]]-Table1353233[[#This Row],[LB_init]])/Table1353233[[#This Row],[UB_init]]</f>
        <v>8.3333333333333332E-3</v>
      </c>
      <c r="L480" s="75">
        <f>IF(Table1353233[[#This Row],[UB_init]]=Table1353233[[#This Row],[LB_init]],0,1)</f>
        <v>1</v>
      </c>
      <c r="M480" s="26"/>
      <c r="Q480" t="str">
        <f>IF(Table1353233[[#This Row],[If Optimal solution is not found]]=1,"",Table1353233[[#This Row],[UB_init]])</f>
        <v/>
      </c>
      <c r="R480" t="str">
        <f>IF(Table1353233[[#This Row],[If Optimal solution is not found]],"",Table1353233[[#This Row],[LB_init]])</f>
        <v/>
      </c>
      <c r="S480" t="str">
        <f>IF(Table1353233[[#This Row],[If Optimal solution is not found]],"",0)</f>
        <v/>
      </c>
      <c r="T480" t="str">
        <f>IF(Table1353233[[#This Row],[If Optimal solution is not found]],"",Table1353233[[#This Row],[Total time (BPP+Pm+SPm)]])</f>
        <v/>
      </c>
    </row>
    <row r="481" spans="1:20" x14ac:dyDescent="0.35">
      <c r="A481" s="71">
        <v>480</v>
      </c>
      <c r="B481" s="24" t="s">
        <v>515</v>
      </c>
      <c r="C481" s="1">
        <v>100</v>
      </c>
      <c r="D481" s="1">
        <v>10</v>
      </c>
      <c r="E481" s="1">
        <v>10</v>
      </c>
      <c r="F481" s="14">
        <v>4</v>
      </c>
      <c r="G481" s="4">
        <v>368</v>
      </c>
      <c r="H481" s="1">
        <v>368</v>
      </c>
      <c r="I481" s="1">
        <v>1791.81339389085</v>
      </c>
      <c r="J481" s="1">
        <f>1800-Table1353233[[#This Row],[Remaining time]]</f>
        <v>8.1866061091500342</v>
      </c>
      <c r="K481" s="1">
        <f>(Table1353233[[#This Row],[UB_init]]-Table1353233[[#This Row],[LB_init]])/Table1353233[[#This Row],[UB_init]]</f>
        <v>0</v>
      </c>
      <c r="L481" s="75">
        <f>IF(Table1353233[[#This Row],[UB_init]]=Table1353233[[#This Row],[LB_init]],0,1)</f>
        <v>0</v>
      </c>
      <c r="M481" s="26"/>
      <c r="Q481">
        <f>IF(Table1353233[[#This Row],[If Optimal solution is not found]]=1,"",Table1353233[[#This Row],[UB_init]])</f>
        <v>368</v>
      </c>
      <c r="R481">
        <f>IF(Table1353233[[#This Row],[If Optimal solution is not found]],"",Table1353233[[#This Row],[LB_init]])</f>
        <v>368</v>
      </c>
      <c r="S481">
        <f>IF(Table1353233[[#This Row],[If Optimal solution is not found]],"",0)</f>
        <v>0</v>
      </c>
      <c r="T481">
        <f>IF(Table1353233[[#This Row],[If Optimal solution is not found]],"",Table1353233[[#This Row],[Total time (BPP+Pm+SPm)]])</f>
        <v>8.1866061091500342</v>
      </c>
    </row>
    <row r="482" spans="1:20" x14ac:dyDescent="0.35">
      <c r="A482" s="71">
        <v>481</v>
      </c>
      <c r="B482" s="24" t="s">
        <v>516</v>
      </c>
      <c r="C482" s="1">
        <v>100</v>
      </c>
      <c r="D482" s="1">
        <v>10</v>
      </c>
      <c r="E482" s="1">
        <v>20</v>
      </c>
      <c r="F482" s="14">
        <v>1</v>
      </c>
      <c r="G482" s="4">
        <v>405</v>
      </c>
      <c r="H482" s="1">
        <v>264</v>
      </c>
      <c r="I482" s="1">
        <v>1799.15936380997</v>
      </c>
      <c r="J482" s="1">
        <f>1800-Table1353233[[#This Row],[Remaining time]]</f>
        <v>0.84063619002995438</v>
      </c>
      <c r="K482" s="1">
        <f>(Table1353233[[#This Row],[UB_init]]-Table1353233[[#This Row],[LB_init]])/Table1353233[[#This Row],[UB_init]]</f>
        <v>0.34814814814814815</v>
      </c>
      <c r="L482" s="75">
        <f>IF(Table1353233[[#This Row],[UB_init]]=Table1353233[[#This Row],[LB_init]],0,1)</f>
        <v>1</v>
      </c>
      <c r="M482" s="26"/>
      <c r="Q482" t="str">
        <f>IF(Table1353233[[#This Row],[If Optimal solution is not found]]=1,"",Table1353233[[#This Row],[UB_init]])</f>
        <v/>
      </c>
      <c r="R482" t="str">
        <f>IF(Table1353233[[#This Row],[If Optimal solution is not found]],"",Table1353233[[#This Row],[LB_init]])</f>
        <v/>
      </c>
      <c r="S482" t="str">
        <f>IF(Table1353233[[#This Row],[If Optimal solution is not found]],"",0)</f>
        <v/>
      </c>
      <c r="T482" t="str">
        <f>IF(Table1353233[[#This Row],[If Optimal solution is not found]],"",Table1353233[[#This Row],[Total time (BPP+Pm+SPm)]])</f>
        <v/>
      </c>
    </row>
    <row r="483" spans="1:20" x14ac:dyDescent="0.35">
      <c r="A483" s="71">
        <v>482</v>
      </c>
      <c r="B483" s="24" t="s">
        <v>517</v>
      </c>
      <c r="C483" s="1">
        <v>100</v>
      </c>
      <c r="D483" s="1">
        <v>10</v>
      </c>
      <c r="E483" s="1">
        <v>20</v>
      </c>
      <c r="F483" s="14">
        <v>1</v>
      </c>
      <c r="G483" s="4">
        <v>446</v>
      </c>
      <c r="H483" s="1">
        <v>319</v>
      </c>
      <c r="I483" s="1">
        <v>1798.9431233853099</v>
      </c>
      <c r="J483" s="1">
        <f>1800-Table1353233[[#This Row],[Remaining time]]</f>
        <v>1.0568766146900543</v>
      </c>
      <c r="K483" s="1">
        <f>(Table1353233[[#This Row],[UB_init]]-Table1353233[[#This Row],[LB_init]])/Table1353233[[#This Row],[UB_init]]</f>
        <v>0.28475336322869954</v>
      </c>
      <c r="L483" s="75">
        <f>IF(Table1353233[[#This Row],[UB_init]]=Table1353233[[#This Row],[LB_init]],0,1)</f>
        <v>1</v>
      </c>
      <c r="M483" s="26"/>
      <c r="Q483" t="str">
        <f>IF(Table1353233[[#This Row],[If Optimal solution is not found]]=1,"",Table1353233[[#This Row],[UB_init]])</f>
        <v/>
      </c>
      <c r="R483" t="str">
        <f>IF(Table1353233[[#This Row],[If Optimal solution is not found]],"",Table1353233[[#This Row],[LB_init]])</f>
        <v/>
      </c>
      <c r="S483" t="str">
        <f>IF(Table1353233[[#This Row],[If Optimal solution is not found]],"",0)</f>
        <v/>
      </c>
      <c r="T483" t="str">
        <f>IF(Table1353233[[#This Row],[If Optimal solution is not found]],"",Table1353233[[#This Row],[Total time (BPP+Pm+SPm)]])</f>
        <v/>
      </c>
    </row>
    <row r="484" spans="1:20" x14ac:dyDescent="0.35">
      <c r="A484" s="71">
        <v>483</v>
      </c>
      <c r="B484" s="24" t="s">
        <v>518</v>
      </c>
      <c r="C484" s="1">
        <v>100</v>
      </c>
      <c r="D484" s="1">
        <v>10</v>
      </c>
      <c r="E484" s="1">
        <v>20</v>
      </c>
      <c r="F484" s="14">
        <v>1</v>
      </c>
      <c r="G484" s="4">
        <v>399</v>
      </c>
      <c r="H484" s="1">
        <v>299</v>
      </c>
      <c r="I484" s="1">
        <v>1798.9759242795401</v>
      </c>
      <c r="J484" s="1">
        <f>1800-Table1353233[[#This Row],[Remaining time]]</f>
        <v>1.0240757204599049</v>
      </c>
      <c r="K484" s="1">
        <f>(Table1353233[[#This Row],[UB_init]]-Table1353233[[#This Row],[LB_init]])/Table1353233[[#This Row],[UB_init]]</f>
        <v>0.25062656641604009</v>
      </c>
      <c r="L484" s="75">
        <f>IF(Table1353233[[#This Row],[UB_init]]=Table1353233[[#This Row],[LB_init]],0,1)</f>
        <v>1</v>
      </c>
      <c r="M484" s="26"/>
      <c r="Q484" t="str">
        <f>IF(Table1353233[[#This Row],[If Optimal solution is not found]]=1,"",Table1353233[[#This Row],[UB_init]])</f>
        <v/>
      </c>
      <c r="R484" t="str">
        <f>IF(Table1353233[[#This Row],[If Optimal solution is not found]],"",Table1353233[[#This Row],[LB_init]])</f>
        <v/>
      </c>
      <c r="S484" t="str">
        <f>IF(Table1353233[[#This Row],[If Optimal solution is not found]],"",0)</f>
        <v/>
      </c>
      <c r="T484" t="str">
        <f>IF(Table1353233[[#This Row],[If Optimal solution is not found]],"",Table1353233[[#This Row],[Total time (BPP+Pm+SPm)]])</f>
        <v/>
      </c>
    </row>
    <row r="485" spans="1:20" x14ac:dyDescent="0.35">
      <c r="A485" s="71">
        <v>484</v>
      </c>
      <c r="B485" s="24" t="s">
        <v>519</v>
      </c>
      <c r="C485" s="1">
        <v>100</v>
      </c>
      <c r="D485" s="1">
        <v>10</v>
      </c>
      <c r="E485" s="1">
        <v>20</v>
      </c>
      <c r="F485" s="14">
        <v>1</v>
      </c>
      <c r="G485" s="4">
        <v>329</v>
      </c>
      <c r="H485" s="1">
        <v>262</v>
      </c>
      <c r="I485" s="1">
        <v>1798.36973741836</v>
      </c>
      <c r="J485" s="1">
        <f>1800-Table1353233[[#This Row],[Remaining time]]</f>
        <v>1.6302625816399541</v>
      </c>
      <c r="K485" s="1">
        <f>(Table1353233[[#This Row],[UB_init]]-Table1353233[[#This Row],[LB_init]])/Table1353233[[#This Row],[UB_init]]</f>
        <v>0.20364741641337386</v>
      </c>
      <c r="L485" s="75">
        <f>IF(Table1353233[[#This Row],[UB_init]]=Table1353233[[#This Row],[LB_init]],0,1)</f>
        <v>1</v>
      </c>
      <c r="M485" s="26"/>
      <c r="Q485" t="str">
        <f>IF(Table1353233[[#This Row],[If Optimal solution is not found]]=1,"",Table1353233[[#This Row],[UB_init]])</f>
        <v/>
      </c>
      <c r="R485" t="str">
        <f>IF(Table1353233[[#This Row],[If Optimal solution is not found]],"",Table1353233[[#This Row],[LB_init]])</f>
        <v/>
      </c>
      <c r="S485" t="str">
        <f>IF(Table1353233[[#This Row],[If Optimal solution is not found]],"",0)</f>
        <v/>
      </c>
      <c r="T485" t="str">
        <f>IF(Table1353233[[#This Row],[If Optimal solution is not found]],"",Table1353233[[#This Row],[Total time (BPP+Pm+SPm)]])</f>
        <v/>
      </c>
    </row>
    <row r="486" spans="1:20" x14ac:dyDescent="0.35">
      <c r="A486" s="71">
        <v>485</v>
      </c>
      <c r="B486" s="24" t="s">
        <v>520</v>
      </c>
      <c r="C486" s="1">
        <v>100</v>
      </c>
      <c r="D486" s="1">
        <v>10</v>
      </c>
      <c r="E486" s="1">
        <v>20</v>
      </c>
      <c r="F486" s="14">
        <v>1</v>
      </c>
      <c r="G486" s="4">
        <v>337</v>
      </c>
      <c r="H486" s="1">
        <v>251</v>
      </c>
      <c r="I486" s="1">
        <v>1799.22403277084</v>
      </c>
      <c r="J486" s="1">
        <f>1800-Table1353233[[#This Row],[Remaining time]]</f>
        <v>0.77596722915995997</v>
      </c>
      <c r="K486" s="1">
        <f>(Table1353233[[#This Row],[UB_init]]-Table1353233[[#This Row],[LB_init]])/Table1353233[[#This Row],[UB_init]]</f>
        <v>0.25519287833827892</v>
      </c>
      <c r="L486" s="75">
        <f>IF(Table1353233[[#This Row],[UB_init]]=Table1353233[[#This Row],[LB_init]],0,1)</f>
        <v>1</v>
      </c>
      <c r="M486" s="26"/>
      <c r="Q486" t="str">
        <f>IF(Table1353233[[#This Row],[If Optimal solution is not found]]=1,"",Table1353233[[#This Row],[UB_init]])</f>
        <v/>
      </c>
      <c r="R486" t="str">
        <f>IF(Table1353233[[#This Row],[If Optimal solution is not found]],"",Table1353233[[#This Row],[LB_init]])</f>
        <v/>
      </c>
      <c r="S486" t="str">
        <f>IF(Table1353233[[#This Row],[If Optimal solution is not found]],"",0)</f>
        <v/>
      </c>
      <c r="T486" t="str">
        <f>IF(Table1353233[[#This Row],[If Optimal solution is not found]],"",Table1353233[[#This Row],[Total time (BPP+Pm+SPm)]])</f>
        <v/>
      </c>
    </row>
    <row r="487" spans="1:20" x14ac:dyDescent="0.35">
      <c r="A487" s="71">
        <v>486</v>
      </c>
      <c r="B487" s="24" t="s">
        <v>521</v>
      </c>
      <c r="C487" s="1">
        <v>100</v>
      </c>
      <c r="D487" s="1">
        <v>10</v>
      </c>
      <c r="E487" s="1">
        <v>20</v>
      </c>
      <c r="F487" s="14">
        <v>1</v>
      </c>
      <c r="G487" s="4">
        <v>542</v>
      </c>
      <c r="H487" s="1">
        <v>295</v>
      </c>
      <c r="I487" s="1">
        <v>1799.0526286829199</v>
      </c>
      <c r="J487" s="1">
        <f>1800-Table1353233[[#This Row],[Remaining time]]</f>
        <v>0.94737131708006928</v>
      </c>
      <c r="K487" s="1">
        <f>(Table1353233[[#This Row],[UB_init]]-Table1353233[[#This Row],[LB_init]])/Table1353233[[#This Row],[UB_init]]</f>
        <v>0.45571955719557194</v>
      </c>
      <c r="L487" s="75">
        <f>IF(Table1353233[[#This Row],[UB_init]]=Table1353233[[#This Row],[LB_init]],0,1)</f>
        <v>1</v>
      </c>
      <c r="M487" s="26"/>
      <c r="Q487" t="str">
        <f>IF(Table1353233[[#This Row],[If Optimal solution is not found]]=1,"",Table1353233[[#This Row],[UB_init]])</f>
        <v/>
      </c>
      <c r="R487" t="str">
        <f>IF(Table1353233[[#This Row],[If Optimal solution is not found]],"",Table1353233[[#This Row],[LB_init]])</f>
        <v/>
      </c>
      <c r="S487" t="str">
        <f>IF(Table1353233[[#This Row],[If Optimal solution is not found]],"",0)</f>
        <v/>
      </c>
      <c r="T487" t="str">
        <f>IF(Table1353233[[#This Row],[If Optimal solution is not found]],"",Table1353233[[#This Row],[Total time (BPP+Pm+SPm)]])</f>
        <v/>
      </c>
    </row>
    <row r="488" spans="1:20" x14ac:dyDescent="0.35">
      <c r="A488" s="71">
        <v>487</v>
      </c>
      <c r="B488" s="24" t="s">
        <v>522</v>
      </c>
      <c r="C488" s="1">
        <v>100</v>
      </c>
      <c r="D488" s="1">
        <v>10</v>
      </c>
      <c r="E488" s="1">
        <v>20</v>
      </c>
      <c r="F488" s="14">
        <v>1</v>
      </c>
      <c r="G488" s="4">
        <v>364</v>
      </c>
      <c r="H488" s="1">
        <v>262</v>
      </c>
      <c r="I488" s="1">
        <v>1799.0887705832699</v>
      </c>
      <c r="J488" s="1">
        <f>1800-Table1353233[[#This Row],[Remaining time]]</f>
        <v>0.91122941673006608</v>
      </c>
      <c r="K488" s="1">
        <f>(Table1353233[[#This Row],[UB_init]]-Table1353233[[#This Row],[LB_init]])/Table1353233[[#This Row],[UB_init]]</f>
        <v>0.28021978021978022</v>
      </c>
      <c r="L488" s="75">
        <f>IF(Table1353233[[#This Row],[UB_init]]=Table1353233[[#This Row],[LB_init]],0,1)</f>
        <v>1</v>
      </c>
      <c r="M488" s="26"/>
      <c r="Q488" t="str">
        <f>IF(Table1353233[[#This Row],[If Optimal solution is not found]]=1,"",Table1353233[[#This Row],[UB_init]])</f>
        <v/>
      </c>
      <c r="R488" t="str">
        <f>IF(Table1353233[[#This Row],[If Optimal solution is not found]],"",Table1353233[[#This Row],[LB_init]])</f>
        <v/>
      </c>
      <c r="S488" t="str">
        <f>IF(Table1353233[[#This Row],[If Optimal solution is not found]],"",0)</f>
        <v/>
      </c>
      <c r="T488" t="str">
        <f>IF(Table1353233[[#This Row],[If Optimal solution is not found]],"",Table1353233[[#This Row],[Total time (BPP+Pm+SPm)]])</f>
        <v/>
      </c>
    </row>
    <row r="489" spans="1:20" x14ac:dyDescent="0.35">
      <c r="A489" s="71">
        <v>488</v>
      </c>
      <c r="B489" s="24" t="s">
        <v>523</v>
      </c>
      <c r="C489" s="1">
        <v>100</v>
      </c>
      <c r="D489" s="1">
        <v>10</v>
      </c>
      <c r="E489" s="1">
        <v>20</v>
      </c>
      <c r="F489" s="14">
        <v>1</v>
      </c>
      <c r="G489" s="4">
        <v>390</v>
      </c>
      <c r="H489" s="1">
        <v>310</v>
      </c>
      <c r="I489" s="1">
        <v>1799.10219383053</v>
      </c>
      <c r="J489" s="1">
        <f>1800-Table1353233[[#This Row],[Remaining time]]</f>
        <v>0.89780616946995906</v>
      </c>
      <c r="K489" s="1">
        <f>(Table1353233[[#This Row],[UB_init]]-Table1353233[[#This Row],[LB_init]])/Table1353233[[#This Row],[UB_init]]</f>
        <v>0.20512820512820512</v>
      </c>
      <c r="L489" s="75">
        <f>IF(Table1353233[[#This Row],[UB_init]]=Table1353233[[#This Row],[LB_init]],0,1)</f>
        <v>1</v>
      </c>
      <c r="M489" s="26"/>
      <c r="Q489" t="str">
        <f>IF(Table1353233[[#This Row],[If Optimal solution is not found]]=1,"",Table1353233[[#This Row],[UB_init]])</f>
        <v/>
      </c>
      <c r="R489" t="str">
        <f>IF(Table1353233[[#This Row],[If Optimal solution is not found]],"",Table1353233[[#This Row],[LB_init]])</f>
        <v/>
      </c>
      <c r="S489" t="str">
        <f>IF(Table1353233[[#This Row],[If Optimal solution is not found]],"",0)</f>
        <v/>
      </c>
      <c r="T489" t="str">
        <f>IF(Table1353233[[#This Row],[If Optimal solution is not found]],"",Table1353233[[#This Row],[Total time (BPP+Pm+SPm)]])</f>
        <v/>
      </c>
    </row>
    <row r="490" spans="1:20" x14ac:dyDescent="0.35">
      <c r="A490" s="71">
        <v>489</v>
      </c>
      <c r="B490" s="24" t="s">
        <v>524</v>
      </c>
      <c r="C490" s="1">
        <v>100</v>
      </c>
      <c r="D490" s="1">
        <v>10</v>
      </c>
      <c r="E490" s="1">
        <v>20</v>
      </c>
      <c r="F490" s="14">
        <v>1</v>
      </c>
      <c r="G490" s="4">
        <v>369</v>
      </c>
      <c r="H490" s="1">
        <v>280</v>
      </c>
      <c r="I490" s="1">
        <v>1798.9698407538201</v>
      </c>
      <c r="J490" s="1">
        <f>1800-Table1353233[[#This Row],[Remaining time]]</f>
        <v>1.0301592461798919</v>
      </c>
      <c r="K490" s="1">
        <f>(Table1353233[[#This Row],[UB_init]]-Table1353233[[#This Row],[LB_init]])/Table1353233[[#This Row],[UB_init]]</f>
        <v>0.24119241192411925</v>
      </c>
      <c r="L490" s="75">
        <f>IF(Table1353233[[#This Row],[UB_init]]=Table1353233[[#This Row],[LB_init]],0,1)</f>
        <v>1</v>
      </c>
      <c r="M490" s="26"/>
      <c r="Q490" t="str">
        <f>IF(Table1353233[[#This Row],[If Optimal solution is not found]]=1,"",Table1353233[[#This Row],[UB_init]])</f>
        <v/>
      </c>
      <c r="R490" t="str">
        <f>IF(Table1353233[[#This Row],[If Optimal solution is not found]],"",Table1353233[[#This Row],[LB_init]])</f>
        <v/>
      </c>
      <c r="S490" t="str">
        <f>IF(Table1353233[[#This Row],[If Optimal solution is not found]],"",0)</f>
        <v/>
      </c>
      <c r="T490" t="str">
        <f>IF(Table1353233[[#This Row],[If Optimal solution is not found]],"",Table1353233[[#This Row],[Total time (BPP+Pm+SPm)]])</f>
        <v/>
      </c>
    </row>
    <row r="491" spans="1:20" x14ac:dyDescent="0.35">
      <c r="A491" s="71">
        <v>490</v>
      </c>
      <c r="B491" s="24" t="s">
        <v>525</v>
      </c>
      <c r="C491" s="1">
        <v>100</v>
      </c>
      <c r="D491" s="1">
        <v>10</v>
      </c>
      <c r="E491" s="1">
        <v>20</v>
      </c>
      <c r="F491" s="14">
        <v>1</v>
      </c>
      <c r="G491" s="4">
        <v>378</v>
      </c>
      <c r="H491" s="1">
        <v>269</v>
      </c>
      <c r="I491" s="1">
        <v>1799.15108152106</v>
      </c>
      <c r="J491" s="1">
        <f>1800-Table1353233[[#This Row],[Remaining time]]</f>
        <v>0.84891847894004968</v>
      </c>
      <c r="K491" s="1">
        <f>(Table1353233[[#This Row],[UB_init]]-Table1353233[[#This Row],[LB_init]])/Table1353233[[#This Row],[UB_init]]</f>
        <v>0.28835978835978837</v>
      </c>
      <c r="L491" s="75">
        <f>IF(Table1353233[[#This Row],[UB_init]]=Table1353233[[#This Row],[LB_init]],0,1)</f>
        <v>1</v>
      </c>
      <c r="M491" s="26"/>
      <c r="Q491" t="str">
        <f>IF(Table1353233[[#This Row],[If Optimal solution is not found]]=1,"",Table1353233[[#This Row],[UB_init]])</f>
        <v/>
      </c>
      <c r="R491" t="str">
        <f>IF(Table1353233[[#This Row],[If Optimal solution is not found]],"",Table1353233[[#This Row],[LB_init]])</f>
        <v/>
      </c>
      <c r="S491" t="str">
        <f>IF(Table1353233[[#This Row],[If Optimal solution is not found]],"",0)</f>
        <v/>
      </c>
      <c r="T491" t="str">
        <f>IF(Table1353233[[#This Row],[If Optimal solution is not found]],"",Table1353233[[#This Row],[Total time (BPP+Pm+SPm)]])</f>
        <v/>
      </c>
    </row>
    <row r="492" spans="1:20" x14ac:dyDescent="0.35">
      <c r="A492" s="71">
        <v>491</v>
      </c>
      <c r="B492" s="24" t="s">
        <v>526</v>
      </c>
      <c r="C492" s="1">
        <v>100</v>
      </c>
      <c r="D492" s="1">
        <v>10</v>
      </c>
      <c r="E492" s="1">
        <v>20</v>
      </c>
      <c r="F492" s="14">
        <v>2</v>
      </c>
      <c r="G492" s="4">
        <v>341</v>
      </c>
      <c r="H492" s="1">
        <v>336</v>
      </c>
      <c r="I492" s="1">
        <v>1794.836812241</v>
      </c>
      <c r="J492" s="1">
        <f>1800-Table1353233[[#This Row],[Remaining time]]</f>
        <v>5.1631877590000386</v>
      </c>
      <c r="K492" s="1">
        <f>(Table1353233[[#This Row],[UB_init]]-Table1353233[[#This Row],[LB_init]])/Table1353233[[#This Row],[UB_init]]</f>
        <v>1.466275659824047E-2</v>
      </c>
      <c r="L492" s="75">
        <f>IF(Table1353233[[#This Row],[UB_init]]=Table1353233[[#This Row],[LB_init]],0,1)</f>
        <v>1</v>
      </c>
      <c r="M492" s="26"/>
      <c r="Q492" t="str">
        <f>IF(Table1353233[[#This Row],[If Optimal solution is not found]]=1,"",Table1353233[[#This Row],[UB_init]])</f>
        <v/>
      </c>
      <c r="R492" t="str">
        <f>IF(Table1353233[[#This Row],[If Optimal solution is not found]],"",Table1353233[[#This Row],[LB_init]])</f>
        <v/>
      </c>
      <c r="S492" t="str">
        <f>IF(Table1353233[[#This Row],[If Optimal solution is not found]],"",0)</f>
        <v/>
      </c>
      <c r="T492" t="str">
        <f>IF(Table1353233[[#This Row],[If Optimal solution is not found]],"",Table1353233[[#This Row],[Total time (BPP+Pm+SPm)]])</f>
        <v/>
      </c>
    </row>
    <row r="493" spans="1:20" x14ac:dyDescent="0.35">
      <c r="A493" s="71">
        <v>492</v>
      </c>
      <c r="B493" s="24" t="s">
        <v>527</v>
      </c>
      <c r="C493" s="1">
        <v>100</v>
      </c>
      <c r="D493" s="1">
        <v>10</v>
      </c>
      <c r="E493" s="1">
        <v>20</v>
      </c>
      <c r="F493" s="14">
        <v>2</v>
      </c>
      <c r="G493" s="4">
        <v>392</v>
      </c>
      <c r="H493" s="1">
        <v>385</v>
      </c>
      <c r="I493" s="1">
        <v>1790.6374656409</v>
      </c>
      <c r="J493" s="1">
        <f>1800-Table1353233[[#This Row],[Remaining time]]</f>
        <v>9.3625343590999819</v>
      </c>
      <c r="K493" s="1">
        <f>(Table1353233[[#This Row],[UB_init]]-Table1353233[[#This Row],[LB_init]])/Table1353233[[#This Row],[UB_init]]</f>
        <v>1.7857142857142856E-2</v>
      </c>
      <c r="L493" s="75">
        <f>IF(Table1353233[[#This Row],[UB_init]]=Table1353233[[#This Row],[LB_init]],0,1)</f>
        <v>1</v>
      </c>
      <c r="M493" s="26"/>
      <c r="Q493" t="str">
        <f>IF(Table1353233[[#This Row],[If Optimal solution is not found]]=1,"",Table1353233[[#This Row],[UB_init]])</f>
        <v/>
      </c>
      <c r="R493" t="str">
        <f>IF(Table1353233[[#This Row],[If Optimal solution is not found]],"",Table1353233[[#This Row],[LB_init]])</f>
        <v/>
      </c>
      <c r="S493" t="str">
        <f>IF(Table1353233[[#This Row],[If Optimal solution is not found]],"",0)</f>
        <v/>
      </c>
      <c r="T493" t="str">
        <f>IF(Table1353233[[#This Row],[If Optimal solution is not found]],"",Table1353233[[#This Row],[Total time (BPP+Pm+SPm)]])</f>
        <v/>
      </c>
    </row>
    <row r="494" spans="1:20" x14ac:dyDescent="0.35">
      <c r="A494" s="71">
        <v>493</v>
      </c>
      <c r="B494" s="24" t="s">
        <v>528</v>
      </c>
      <c r="C494" s="1">
        <v>100</v>
      </c>
      <c r="D494" s="1">
        <v>10</v>
      </c>
      <c r="E494" s="1">
        <v>20</v>
      </c>
      <c r="F494" s="14">
        <v>2</v>
      </c>
      <c r="G494" s="4">
        <v>389</v>
      </c>
      <c r="H494" s="1">
        <v>383</v>
      </c>
      <c r="I494" s="1">
        <v>1797.9340404495499</v>
      </c>
      <c r="J494" s="1">
        <f>1800-Table1353233[[#This Row],[Remaining time]]</f>
        <v>2.0659595504500885</v>
      </c>
      <c r="K494" s="1">
        <f>(Table1353233[[#This Row],[UB_init]]-Table1353233[[#This Row],[LB_init]])/Table1353233[[#This Row],[UB_init]]</f>
        <v>1.5424164524421594E-2</v>
      </c>
      <c r="L494" s="75">
        <f>IF(Table1353233[[#This Row],[UB_init]]=Table1353233[[#This Row],[LB_init]],0,1)</f>
        <v>1</v>
      </c>
      <c r="M494" s="26"/>
      <c r="Q494" t="str">
        <f>IF(Table1353233[[#This Row],[If Optimal solution is not found]]=1,"",Table1353233[[#This Row],[UB_init]])</f>
        <v/>
      </c>
      <c r="R494" t="str">
        <f>IF(Table1353233[[#This Row],[If Optimal solution is not found]],"",Table1353233[[#This Row],[LB_init]])</f>
        <v/>
      </c>
      <c r="S494" t="str">
        <f>IF(Table1353233[[#This Row],[If Optimal solution is not found]],"",0)</f>
        <v/>
      </c>
      <c r="T494" t="str">
        <f>IF(Table1353233[[#This Row],[If Optimal solution is not found]],"",Table1353233[[#This Row],[Total time (BPP+Pm+SPm)]])</f>
        <v/>
      </c>
    </row>
    <row r="495" spans="1:20" x14ac:dyDescent="0.35">
      <c r="A495" s="71">
        <v>494</v>
      </c>
      <c r="B495" s="24" t="s">
        <v>529</v>
      </c>
      <c r="C495" s="1">
        <v>100</v>
      </c>
      <c r="D495" s="1">
        <v>10</v>
      </c>
      <c r="E495" s="1">
        <v>20</v>
      </c>
      <c r="F495" s="14">
        <v>2</v>
      </c>
      <c r="G495" s="4">
        <v>335</v>
      </c>
      <c r="H495" s="1">
        <v>334</v>
      </c>
      <c r="I495" s="1">
        <v>1796.9707754850299</v>
      </c>
      <c r="J495" s="1">
        <f>1800-Table1353233[[#This Row],[Remaining time]]</f>
        <v>3.0292245149701102</v>
      </c>
      <c r="K495" s="1">
        <f>(Table1353233[[#This Row],[UB_init]]-Table1353233[[#This Row],[LB_init]])/Table1353233[[#This Row],[UB_init]]</f>
        <v>2.9850746268656717E-3</v>
      </c>
      <c r="L495" s="75">
        <f>IF(Table1353233[[#This Row],[UB_init]]=Table1353233[[#This Row],[LB_init]],0,1)</f>
        <v>1</v>
      </c>
      <c r="M495" s="26"/>
      <c r="Q495" t="str">
        <f>IF(Table1353233[[#This Row],[If Optimal solution is not found]]=1,"",Table1353233[[#This Row],[UB_init]])</f>
        <v/>
      </c>
      <c r="R495" t="str">
        <f>IF(Table1353233[[#This Row],[If Optimal solution is not found]],"",Table1353233[[#This Row],[LB_init]])</f>
        <v/>
      </c>
      <c r="S495" t="str">
        <f>IF(Table1353233[[#This Row],[If Optimal solution is not found]],"",0)</f>
        <v/>
      </c>
      <c r="T495" t="str">
        <f>IF(Table1353233[[#This Row],[If Optimal solution is not found]],"",Table1353233[[#This Row],[Total time (BPP+Pm+SPm)]])</f>
        <v/>
      </c>
    </row>
    <row r="496" spans="1:20" x14ac:dyDescent="0.35">
      <c r="A496" s="71">
        <v>495</v>
      </c>
      <c r="B496" s="24" t="s">
        <v>530</v>
      </c>
      <c r="C496" s="1">
        <v>100</v>
      </c>
      <c r="D496" s="1">
        <v>10</v>
      </c>
      <c r="E496" s="1">
        <v>20</v>
      </c>
      <c r="F496" s="14">
        <v>2</v>
      </c>
      <c r="G496" s="4">
        <v>330</v>
      </c>
      <c r="H496" s="1">
        <v>323</v>
      </c>
      <c r="I496" s="1">
        <v>1793.1330089047501</v>
      </c>
      <c r="J496" s="1">
        <f>1800-Table1353233[[#This Row],[Remaining time]]</f>
        <v>6.8669910952498867</v>
      </c>
      <c r="K496" s="1">
        <f>(Table1353233[[#This Row],[UB_init]]-Table1353233[[#This Row],[LB_init]])/Table1353233[[#This Row],[UB_init]]</f>
        <v>2.1212121212121213E-2</v>
      </c>
      <c r="L496" s="75">
        <f>IF(Table1353233[[#This Row],[UB_init]]=Table1353233[[#This Row],[LB_init]],0,1)</f>
        <v>1</v>
      </c>
      <c r="M496" s="26"/>
      <c r="Q496" t="str">
        <f>IF(Table1353233[[#This Row],[If Optimal solution is not found]]=1,"",Table1353233[[#This Row],[UB_init]])</f>
        <v/>
      </c>
      <c r="R496" t="str">
        <f>IF(Table1353233[[#This Row],[If Optimal solution is not found]],"",Table1353233[[#This Row],[LB_init]])</f>
        <v/>
      </c>
      <c r="S496" t="str">
        <f>IF(Table1353233[[#This Row],[If Optimal solution is not found]],"",0)</f>
        <v/>
      </c>
      <c r="T496" t="str">
        <f>IF(Table1353233[[#This Row],[If Optimal solution is not found]],"",Table1353233[[#This Row],[Total time (BPP+Pm+SPm)]])</f>
        <v/>
      </c>
    </row>
    <row r="497" spans="1:20" x14ac:dyDescent="0.35">
      <c r="A497" s="71">
        <v>496</v>
      </c>
      <c r="B497" s="24" t="s">
        <v>531</v>
      </c>
      <c r="C497" s="1">
        <v>100</v>
      </c>
      <c r="D497" s="1">
        <v>10</v>
      </c>
      <c r="E497" s="1">
        <v>20</v>
      </c>
      <c r="F497" s="14">
        <v>2</v>
      </c>
      <c r="G497" s="4">
        <v>388</v>
      </c>
      <c r="H497" s="1">
        <v>385</v>
      </c>
      <c r="I497" s="1">
        <v>1792.3989552129001</v>
      </c>
      <c r="J497" s="1">
        <f>1800-Table1353233[[#This Row],[Remaining time]]</f>
        <v>7.6010447870999087</v>
      </c>
      <c r="K497" s="1">
        <f>(Table1353233[[#This Row],[UB_init]]-Table1353233[[#This Row],[LB_init]])/Table1353233[[#This Row],[UB_init]]</f>
        <v>7.7319587628865982E-3</v>
      </c>
      <c r="L497" s="75">
        <f>IF(Table1353233[[#This Row],[UB_init]]=Table1353233[[#This Row],[LB_init]],0,1)</f>
        <v>1</v>
      </c>
      <c r="M497" s="26"/>
      <c r="Q497" t="str">
        <f>IF(Table1353233[[#This Row],[If Optimal solution is not found]]=1,"",Table1353233[[#This Row],[UB_init]])</f>
        <v/>
      </c>
      <c r="R497" t="str">
        <f>IF(Table1353233[[#This Row],[If Optimal solution is not found]],"",Table1353233[[#This Row],[LB_init]])</f>
        <v/>
      </c>
      <c r="S497" t="str">
        <f>IF(Table1353233[[#This Row],[If Optimal solution is not found]],"",0)</f>
        <v/>
      </c>
      <c r="T497" t="str">
        <f>IF(Table1353233[[#This Row],[If Optimal solution is not found]],"",Table1353233[[#This Row],[Total time (BPP+Pm+SPm)]])</f>
        <v/>
      </c>
    </row>
    <row r="498" spans="1:20" x14ac:dyDescent="0.35">
      <c r="A498" s="71">
        <v>497</v>
      </c>
      <c r="B498" s="24" t="s">
        <v>532</v>
      </c>
      <c r="C498" s="1">
        <v>100</v>
      </c>
      <c r="D498" s="1">
        <v>10</v>
      </c>
      <c r="E498" s="1">
        <v>20</v>
      </c>
      <c r="F498" s="14">
        <v>2</v>
      </c>
      <c r="G498" s="4">
        <v>339</v>
      </c>
      <c r="H498" s="1">
        <v>322</v>
      </c>
      <c r="I498" s="1">
        <v>1798.75031976029</v>
      </c>
      <c r="J498" s="1">
        <f>1800-Table1353233[[#This Row],[Remaining time]]</f>
        <v>1.24968023970996</v>
      </c>
      <c r="K498" s="1">
        <f>(Table1353233[[#This Row],[UB_init]]-Table1353233[[#This Row],[LB_init]])/Table1353233[[#This Row],[UB_init]]</f>
        <v>5.0147492625368731E-2</v>
      </c>
      <c r="L498" s="75">
        <f>IF(Table1353233[[#This Row],[UB_init]]=Table1353233[[#This Row],[LB_init]],0,1)</f>
        <v>1</v>
      </c>
      <c r="M498" s="26"/>
      <c r="Q498" t="str">
        <f>IF(Table1353233[[#This Row],[If Optimal solution is not found]]=1,"",Table1353233[[#This Row],[UB_init]])</f>
        <v/>
      </c>
      <c r="R498" t="str">
        <f>IF(Table1353233[[#This Row],[If Optimal solution is not found]],"",Table1353233[[#This Row],[LB_init]])</f>
        <v/>
      </c>
      <c r="S498" t="str">
        <f>IF(Table1353233[[#This Row],[If Optimal solution is not found]],"",0)</f>
        <v/>
      </c>
      <c r="T498" t="str">
        <f>IF(Table1353233[[#This Row],[If Optimal solution is not found]],"",Table1353233[[#This Row],[Total time (BPP+Pm+SPm)]])</f>
        <v/>
      </c>
    </row>
    <row r="499" spans="1:20" x14ac:dyDescent="0.35">
      <c r="A499" s="71">
        <v>498</v>
      </c>
      <c r="B499" s="24" t="s">
        <v>533</v>
      </c>
      <c r="C499" s="1">
        <v>100</v>
      </c>
      <c r="D499" s="1">
        <v>10</v>
      </c>
      <c r="E499" s="1">
        <v>20</v>
      </c>
      <c r="F499" s="14">
        <v>2</v>
      </c>
      <c r="G499" s="4">
        <v>385</v>
      </c>
      <c r="H499" s="1">
        <v>376</v>
      </c>
      <c r="I499" s="1">
        <v>1792.29697079025</v>
      </c>
      <c r="J499" s="1">
        <f>1800-Table1353233[[#This Row],[Remaining time]]</f>
        <v>7.7030292097499569</v>
      </c>
      <c r="K499" s="1">
        <f>(Table1353233[[#This Row],[UB_init]]-Table1353233[[#This Row],[LB_init]])/Table1353233[[#This Row],[UB_init]]</f>
        <v>2.3376623376623377E-2</v>
      </c>
      <c r="L499" s="75">
        <f>IF(Table1353233[[#This Row],[UB_init]]=Table1353233[[#This Row],[LB_init]],0,1)</f>
        <v>1</v>
      </c>
      <c r="M499" s="26"/>
      <c r="Q499" t="str">
        <f>IF(Table1353233[[#This Row],[If Optimal solution is not found]]=1,"",Table1353233[[#This Row],[UB_init]])</f>
        <v/>
      </c>
      <c r="R499" t="str">
        <f>IF(Table1353233[[#This Row],[If Optimal solution is not found]],"",Table1353233[[#This Row],[LB_init]])</f>
        <v/>
      </c>
      <c r="S499" t="str">
        <f>IF(Table1353233[[#This Row],[If Optimal solution is not found]],"",0)</f>
        <v/>
      </c>
      <c r="T499" t="str">
        <f>IF(Table1353233[[#This Row],[If Optimal solution is not found]],"",Table1353233[[#This Row],[Total time (BPP+Pm+SPm)]])</f>
        <v/>
      </c>
    </row>
    <row r="500" spans="1:20" x14ac:dyDescent="0.35">
      <c r="A500" s="71">
        <v>499</v>
      </c>
      <c r="B500" s="24" t="s">
        <v>534</v>
      </c>
      <c r="C500" s="1">
        <v>100</v>
      </c>
      <c r="D500" s="1">
        <v>10</v>
      </c>
      <c r="E500" s="1">
        <v>20</v>
      </c>
      <c r="F500" s="14">
        <v>2</v>
      </c>
      <c r="G500" s="4">
        <v>366</v>
      </c>
      <c r="H500" s="1">
        <v>358</v>
      </c>
      <c r="I500" s="1">
        <v>1788.92634426429</v>
      </c>
      <c r="J500" s="1">
        <f>1800-Table1353233[[#This Row],[Remaining time]]</f>
        <v>11.073655735709963</v>
      </c>
      <c r="K500" s="1">
        <f>(Table1353233[[#This Row],[UB_init]]-Table1353233[[#This Row],[LB_init]])/Table1353233[[#This Row],[UB_init]]</f>
        <v>2.185792349726776E-2</v>
      </c>
      <c r="L500" s="75">
        <f>IF(Table1353233[[#This Row],[UB_init]]=Table1353233[[#This Row],[LB_init]],0,1)</f>
        <v>1</v>
      </c>
      <c r="M500" s="26"/>
      <c r="Q500" t="str">
        <f>IF(Table1353233[[#This Row],[If Optimal solution is not found]]=1,"",Table1353233[[#This Row],[UB_init]])</f>
        <v/>
      </c>
      <c r="R500" t="str">
        <f>IF(Table1353233[[#This Row],[If Optimal solution is not found]],"",Table1353233[[#This Row],[LB_init]])</f>
        <v/>
      </c>
      <c r="S500" t="str">
        <f>IF(Table1353233[[#This Row],[If Optimal solution is not found]],"",0)</f>
        <v/>
      </c>
      <c r="T500" t="str">
        <f>IF(Table1353233[[#This Row],[If Optimal solution is not found]],"",Table1353233[[#This Row],[Total time (BPP+Pm+SPm)]])</f>
        <v/>
      </c>
    </row>
    <row r="501" spans="1:20" x14ac:dyDescent="0.35">
      <c r="A501" s="71">
        <v>500</v>
      </c>
      <c r="B501" s="24" t="s">
        <v>535</v>
      </c>
      <c r="C501" s="1">
        <v>100</v>
      </c>
      <c r="D501" s="1">
        <v>10</v>
      </c>
      <c r="E501" s="1">
        <v>20</v>
      </c>
      <c r="F501" s="14">
        <v>2</v>
      </c>
      <c r="G501" s="4">
        <v>348.99999999999898</v>
      </c>
      <c r="H501" s="1">
        <v>335</v>
      </c>
      <c r="I501" s="1">
        <v>1796.97959744744</v>
      </c>
      <c r="J501" s="1">
        <f>1800-Table1353233[[#This Row],[Remaining time]]</f>
        <v>3.0204025525599718</v>
      </c>
      <c r="K501" s="1">
        <f>(Table1353233[[#This Row],[UB_init]]-Table1353233[[#This Row],[LB_init]])/Table1353233[[#This Row],[UB_init]]</f>
        <v>4.0114613180512945E-2</v>
      </c>
      <c r="L501" s="75">
        <f>IF(Table1353233[[#This Row],[UB_init]]=Table1353233[[#This Row],[LB_init]],0,1)</f>
        <v>1</v>
      </c>
      <c r="M501" s="26"/>
      <c r="Q501" t="str">
        <f>IF(Table1353233[[#This Row],[If Optimal solution is not found]]=1,"",Table1353233[[#This Row],[UB_init]])</f>
        <v/>
      </c>
      <c r="R501" t="str">
        <f>IF(Table1353233[[#This Row],[If Optimal solution is not found]],"",Table1353233[[#This Row],[LB_init]])</f>
        <v/>
      </c>
      <c r="S501" t="str">
        <f>IF(Table1353233[[#This Row],[If Optimal solution is not found]],"",0)</f>
        <v/>
      </c>
      <c r="T501" t="str">
        <f>IF(Table1353233[[#This Row],[If Optimal solution is not found]],"",Table1353233[[#This Row],[Total time (BPP+Pm+SPm)]])</f>
        <v/>
      </c>
    </row>
    <row r="502" spans="1:20" x14ac:dyDescent="0.35">
      <c r="A502" s="71">
        <v>501</v>
      </c>
      <c r="B502" s="24" t="s">
        <v>536</v>
      </c>
      <c r="C502" s="1">
        <v>100</v>
      </c>
      <c r="D502" s="1">
        <v>10</v>
      </c>
      <c r="E502" s="1">
        <v>20</v>
      </c>
      <c r="F502" s="14">
        <v>4</v>
      </c>
      <c r="G502" s="4">
        <v>492</v>
      </c>
      <c r="H502" s="1">
        <v>486</v>
      </c>
      <c r="I502" s="1">
        <v>1186.1617559157301</v>
      </c>
      <c r="J502" s="1">
        <f>1800-Table1353233[[#This Row],[Remaining time]]</f>
        <v>613.83824408426995</v>
      </c>
      <c r="K502" s="1">
        <f>(Table1353233[[#This Row],[UB_init]]-Table1353233[[#This Row],[LB_init]])/Table1353233[[#This Row],[UB_init]]</f>
        <v>1.2195121951219513E-2</v>
      </c>
      <c r="L502" s="75">
        <f>IF(Table1353233[[#This Row],[UB_init]]=Table1353233[[#This Row],[LB_init]],0,1)</f>
        <v>1</v>
      </c>
      <c r="M502" s="26"/>
      <c r="Q502" t="str">
        <f>IF(Table1353233[[#This Row],[If Optimal solution is not found]]=1,"",Table1353233[[#This Row],[UB_init]])</f>
        <v/>
      </c>
      <c r="R502" t="str">
        <f>IF(Table1353233[[#This Row],[If Optimal solution is not found]],"",Table1353233[[#This Row],[LB_init]])</f>
        <v/>
      </c>
      <c r="S502" t="str">
        <f>IF(Table1353233[[#This Row],[If Optimal solution is not found]],"",0)</f>
        <v/>
      </c>
      <c r="T502" t="str">
        <f>IF(Table1353233[[#This Row],[If Optimal solution is not found]],"",Table1353233[[#This Row],[Total time (BPP+Pm+SPm)]])</f>
        <v/>
      </c>
    </row>
    <row r="503" spans="1:20" x14ac:dyDescent="0.35">
      <c r="A503" s="71">
        <v>502</v>
      </c>
      <c r="B503" s="24" t="s">
        <v>537</v>
      </c>
      <c r="C503" s="1">
        <v>100</v>
      </c>
      <c r="D503" s="1">
        <v>10</v>
      </c>
      <c r="E503" s="1">
        <v>20</v>
      </c>
      <c r="F503" s="14">
        <v>4</v>
      </c>
      <c r="G503" s="4">
        <v>535</v>
      </c>
      <c r="H503" s="1">
        <v>535</v>
      </c>
      <c r="I503" s="1">
        <v>1781.21935452707</v>
      </c>
      <c r="J503" s="1">
        <f>1800-Table1353233[[#This Row],[Remaining time]]</f>
        <v>18.780645472930019</v>
      </c>
      <c r="K503" s="1">
        <f>(Table1353233[[#This Row],[UB_init]]-Table1353233[[#This Row],[LB_init]])/Table1353233[[#This Row],[UB_init]]</f>
        <v>0</v>
      </c>
      <c r="L503" s="75">
        <f>IF(Table1353233[[#This Row],[UB_init]]=Table1353233[[#This Row],[LB_init]],0,1)</f>
        <v>0</v>
      </c>
      <c r="M503" s="26"/>
      <c r="Q503">
        <f>IF(Table1353233[[#This Row],[If Optimal solution is not found]]=1,"",Table1353233[[#This Row],[UB_init]])</f>
        <v>535</v>
      </c>
      <c r="R503">
        <f>IF(Table1353233[[#This Row],[If Optimal solution is not found]],"",Table1353233[[#This Row],[LB_init]])</f>
        <v>535</v>
      </c>
      <c r="S503">
        <f>IF(Table1353233[[#This Row],[If Optimal solution is not found]],"",0)</f>
        <v>0</v>
      </c>
      <c r="T503">
        <f>IF(Table1353233[[#This Row],[If Optimal solution is not found]],"",Table1353233[[#This Row],[Total time (BPP+Pm+SPm)]])</f>
        <v>18.780645472930019</v>
      </c>
    </row>
    <row r="504" spans="1:20" x14ac:dyDescent="0.35">
      <c r="A504" s="71">
        <v>503</v>
      </c>
      <c r="B504" s="24" t="s">
        <v>538</v>
      </c>
      <c r="C504" s="1">
        <v>100</v>
      </c>
      <c r="D504" s="1">
        <v>10</v>
      </c>
      <c r="E504" s="1">
        <v>20</v>
      </c>
      <c r="F504" s="14">
        <v>4</v>
      </c>
      <c r="G504" s="4">
        <v>467</v>
      </c>
      <c r="H504" s="1">
        <v>467</v>
      </c>
      <c r="I504" s="1">
        <v>1795.3244435228401</v>
      </c>
      <c r="J504" s="1">
        <f>1800-Table1353233[[#This Row],[Remaining time]]</f>
        <v>4.6755564771599438</v>
      </c>
      <c r="K504" s="1">
        <f>(Table1353233[[#This Row],[UB_init]]-Table1353233[[#This Row],[LB_init]])/Table1353233[[#This Row],[UB_init]]</f>
        <v>0</v>
      </c>
      <c r="L504" s="75">
        <f>IF(Table1353233[[#This Row],[UB_init]]=Table1353233[[#This Row],[LB_init]],0,1)</f>
        <v>0</v>
      </c>
      <c r="M504" s="26"/>
      <c r="Q504">
        <f>IF(Table1353233[[#This Row],[If Optimal solution is not found]]=1,"",Table1353233[[#This Row],[UB_init]])</f>
        <v>467</v>
      </c>
      <c r="R504">
        <f>IF(Table1353233[[#This Row],[If Optimal solution is not found]],"",Table1353233[[#This Row],[LB_init]])</f>
        <v>467</v>
      </c>
      <c r="S504">
        <f>IF(Table1353233[[#This Row],[If Optimal solution is not found]],"",0)</f>
        <v>0</v>
      </c>
      <c r="T504">
        <f>IF(Table1353233[[#This Row],[If Optimal solution is not found]],"",Table1353233[[#This Row],[Total time (BPP+Pm+SPm)]])</f>
        <v>4.6755564771599438</v>
      </c>
    </row>
    <row r="505" spans="1:20" x14ac:dyDescent="0.35">
      <c r="A505" s="71">
        <v>504</v>
      </c>
      <c r="B505" s="24" t="s">
        <v>539</v>
      </c>
      <c r="C505" s="1">
        <v>100</v>
      </c>
      <c r="D505" s="1">
        <v>10</v>
      </c>
      <c r="E505" s="1">
        <v>20</v>
      </c>
      <c r="F505" s="14">
        <v>4</v>
      </c>
      <c r="G505" s="4">
        <v>448</v>
      </c>
      <c r="H505" s="1">
        <v>448</v>
      </c>
      <c r="I505" s="1">
        <v>1525.51304792985</v>
      </c>
      <c r="J505" s="1">
        <f>1800-Table1353233[[#This Row],[Remaining time]]</f>
        <v>274.48695207014998</v>
      </c>
      <c r="K505" s="1">
        <f>(Table1353233[[#This Row],[UB_init]]-Table1353233[[#This Row],[LB_init]])/Table1353233[[#This Row],[UB_init]]</f>
        <v>0</v>
      </c>
      <c r="L505" s="75">
        <f>IF(Table1353233[[#This Row],[UB_init]]=Table1353233[[#This Row],[LB_init]],0,1)</f>
        <v>0</v>
      </c>
      <c r="M505" s="26"/>
      <c r="Q505">
        <f>IF(Table1353233[[#This Row],[If Optimal solution is not found]]=1,"",Table1353233[[#This Row],[UB_init]])</f>
        <v>448</v>
      </c>
      <c r="R505">
        <f>IF(Table1353233[[#This Row],[If Optimal solution is not found]],"",Table1353233[[#This Row],[LB_init]])</f>
        <v>448</v>
      </c>
      <c r="S505">
        <f>IF(Table1353233[[#This Row],[If Optimal solution is not found]],"",0)</f>
        <v>0</v>
      </c>
      <c r="T505">
        <f>IF(Table1353233[[#This Row],[If Optimal solution is not found]],"",Table1353233[[#This Row],[Total time (BPP+Pm+SPm)]])</f>
        <v>274.48695207014998</v>
      </c>
    </row>
    <row r="506" spans="1:20" x14ac:dyDescent="0.35">
      <c r="A506" s="71">
        <v>505</v>
      </c>
      <c r="B506" s="24" t="s">
        <v>540</v>
      </c>
      <c r="C506" s="1">
        <v>100</v>
      </c>
      <c r="D506" s="1">
        <v>10</v>
      </c>
      <c r="E506" s="1">
        <v>20</v>
      </c>
      <c r="F506" s="14">
        <v>4</v>
      </c>
      <c r="G506" s="4">
        <v>455</v>
      </c>
      <c r="H506" s="1">
        <v>455</v>
      </c>
      <c r="I506" s="1">
        <v>1791.7725732047099</v>
      </c>
      <c r="J506" s="1">
        <f>1800-Table1353233[[#This Row],[Remaining time]]</f>
        <v>8.2274267952900573</v>
      </c>
      <c r="K506" s="1">
        <f>(Table1353233[[#This Row],[UB_init]]-Table1353233[[#This Row],[LB_init]])/Table1353233[[#This Row],[UB_init]]</f>
        <v>0</v>
      </c>
      <c r="L506" s="75">
        <f>IF(Table1353233[[#This Row],[UB_init]]=Table1353233[[#This Row],[LB_init]],0,1)</f>
        <v>0</v>
      </c>
      <c r="M506" s="26"/>
      <c r="Q506">
        <f>IF(Table1353233[[#This Row],[If Optimal solution is not found]]=1,"",Table1353233[[#This Row],[UB_init]])</f>
        <v>455</v>
      </c>
      <c r="R506">
        <f>IF(Table1353233[[#This Row],[If Optimal solution is not found]],"",Table1353233[[#This Row],[LB_init]])</f>
        <v>455</v>
      </c>
      <c r="S506">
        <f>IF(Table1353233[[#This Row],[If Optimal solution is not found]],"",0)</f>
        <v>0</v>
      </c>
      <c r="T506">
        <f>IF(Table1353233[[#This Row],[If Optimal solution is not found]],"",Table1353233[[#This Row],[Total time (BPP+Pm+SPm)]])</f>
        <v>8.2274267952900573</v>
      </c>
    </row>
    <row r="507" spans="1:20" x14ac:dyDescent="0.35">
      <c r="A507" s="71">
        <v>506</v>
      </c>
      <c r="B507" s="24" t="s">
        <v>541</v>
      </c>
      <c r="C507" s="1">
        <v>100</v>
      </c>
      <c r="D507" s="1">
        <v>10</v>
      </c>
      <c r="E507" s="1">
        <v>20</v>
      </c>
      <c r="F507" s="14">
        <v>4</v>
      </c>
      <c r="G507" s="103">
        <v>481</v>
      </c>
      <c r="H507" s="80">
        <v>475</v>
      </c>
      <c r="I507" s="97">
        <v>1183.4751987848399</v>
      </c>
      <c r="J507" s="1">
        <f>1800-Table1353233[[#This Row],[Remaining time]]</f>
        <v>616.5248012151601</v>
      </c>
      <c r="K507" s="97">
        <f>(Table1353233[[#This Row],[UB_init]]-Table1353233[[#This Row],[LB_init]])/Table1353233[[#This Row],[UB_init]]</f>
        <v>1.2474012474012475E-2</v>
      </c>
      <c r="L507" s="75">
        <f>IF(Table1353233[[#This Row],[UB_init]]=Table1353233[[#This Row],[LB_init]],0,1)</f>
        <v>1</v>
      </c>
      <c r="M507" s="26"/>
      <c r="Q507" t="str">
        <f>IF(Table1353233[[#This Row],[If Optimal solution is not found]]=1,"",Table1353233[[#This Row],[UB_init]])</f>
        <v/>
      </c>
      <c r="R507" t="str">
        <f>IF(Table1353233[[#This Row],[If Optimal solution is not found]],"",Table1353233[[#This Row],[LB_init]])</f>
        <v/>
      </c>
      <c r="S507" t="str">
        <f>IF(Table1353233[[#This Row],[If Optimal solution is not found]],"",0)</f>
        <v/>
      </c>
      <c r="T507" t="str">
        <f>IF(Table1353233[[#This Row],[If Optimal solution is not found]],"",Table1353233[[#This Row],[Total time (BPP+Pm+SPm)]])</f>
        <v/>
      </c>
    </row>
    <row r="508" spans="1:20" x14ac:dyDescent="0.35">
      <c r="A508" s="71">
        <v>507</v>
      </c>
      <c r="B508" s="24" t="s">
        <v>542</v>
      </c>
      <c r="C508" s="1">
        <v>100</v>
      </c>
      <c r="D508" s="1">
        <v>10</v>
      </c>
      <c r="E508" s="1">
        <v>20</v>
      </c>
      <c r="F508" s="14">
        <v>4</v>
      </c>
      <c r="G508" s="4">
        <v>478</v>
      </c>
      <c r="H508" s="1">
        <v>478</v>
      </c>
      <c r="I508" s="1">
        <v>1786.19994364678</v>
      </c>
      <c r="J508" s="1">
        <f>1800-Table1353233[[#This Row],[Remaining time]]</f>
        <v>13.800056353220043</v>
      </c>
      <c r="K508" s="1">
        <f>(Table1353233[[#This Row],[UB_init]]-Table1353233[[#This Row],[LB_init]])/Table1353233[[#This Row],[UB_init]]</f>
        <v>0</v>
      </c>
      <c r="L508" s="75">
        <f>IF(Table1353233[[#This Row],[UB_init]]=Table1353233[[#This Row],[LB_init]],0,1)</f>
        <v>0</v>
      </c>
      <c r="M508" s="26"/>
      <c r="Q508">
        <f>IF(Table1353233[[#This Row],[If Optimal solution is not found]]=1,"",Table1353233[[#This Row],[UB_init]])</f>
        <v>478</v>
      </c>
      <c r="R508">
        <f>IF(Table1353233[[#This Row],[If Optimal solution is not found]],"",Table1353233[[#This Row],[LB_init]])</f>
        <v>478</v>
      </c>
      <c r="S508">
        <f>IF(Table1353233[[#This Row],[If Optimal solution is not found]],"",0)</f>
        <v>0</v>
      </c>
      <c r="T508">
        <f>IF(Table1353233[[#This Row],[If Optimal solution is not found]],"",Table1353233[[#This Row],[Total time (BPP+Pm+SPm)]])</f>
        <v>13.800056353220043</v>
      </c>
    </row>
    <row r="509" spans="1:20" x14ac:dyDescent="0.35">
      <c r="A509" s="71">
        <v>508</v>
      </c>
      <c r="B509" s="24" t="s">
        <v>543</v>
      </c>
      <c r="C509" s="1">
        <v>100</v>
      </c>
      <c r="D509" s="1">
        <v>10</v>
      </c>
      <c r="E509" s="1">
        <v>20</v>
      </c>
      <c r="F509" s="14">
        <v>4</v>
      </c>
      <c r="G509" s="4">
        <v>490</v>
      </c>
      <c r="H509" s="1">
        <v>490</v>
      </c>
      <c r="I509" s="1">
        <v>1789.2586551066399</v>
      </c>
      <c r="J509" s="1">
        <f>1800-Table1353233[[#This Row],[Remaining time]]</f>
        <v>10.741344893360065</v>
      </c>
      <c r="K509" s="1">
        <f>(Table1353233[[#This Row],[UB_init]]-Table1353233[[#This Row],[LB_init]])/Table1353233[[#This Row],[UB_init]]</f>
        <v>0</v>
      </c>
      <c r="L509" s="75">
        <f>IF(Table1353233[[#This Row],[UB_init]]=Table1353233[[#This Row],[LB_init]],0,1)</f>
        <v>0</v>
      </c>
      <c r="M509" s="26"/>
      <c r="Q509">
        <f>IF(Table1353233[[#This Row],[If Optimal solution is not found]]=1,"",Table1353233[[#This Row],[UB_init]])</f>
        <v>490</v>
      </c>
      <c r="R509">
        <f>IF(Table1353233[[#This Row],[If Optimal solution is not found]],"",Table1353233[[#This Row],[LB_init]])</f>
        <v>490</v>
      </c>
      <c r="S509">
        <f>IF(Table1353233[[#This Row],[If Optimal solution is not found]],"",0)</f>
        <v>0</v>
      </c>
      <c r="T509">
        <f>IF(Table1353233[[#This Row],[If Optimal solution is not found]],"",Table1353233[[#This Row],[Total time (BPP+Pm+SPm)]])</f>
        <v>10.741344893360065</v>
      </c>
    </row>
    <row r="510" spans="1:20" x14ac:dyDescent="0.35">
      <c r="A510" s="71">
        <v>509</v>
      </c>
      <c r="B510" s="24" t="s">
        <v>544</v>
      </c>
      <c r="C510" s="1">
        <v>100</v>
      </c>
      <c r="D510" s="1">
        <v>10</v>
      </c>
      <c r="E510" s="1">
        <v>20</v>
      </c>
      <c r="F510" s="14">
        <v>4</v>
      </c>
      <c r="G510" s="4">
        <v>484</v>
      </c>
      <c r="H510" s="1">
        <v>484</v>
      </c>
      <c r="I510" s="1">
        <v>1594.34171738848</v>
      </c>
      <c r="J510" s="1">
        <f>1800-Table1353233[[#This Row],[Remaining time]]</f>
        <v>205.65828261152001</v>
      </c>
      <c r="K510" s="1">
        <f>(Table1353233[[#This Row],[UB_init]]-Table1353233[[#This Row],[LB_init]])/Table1353233[[#This Row],[UB_init]]</f>
        <v>0</v>
      </c>
      <c r="L510" s="75">
        <f>IF(Table1353233[[#This Row],[UB_init]]=Table1353233[[#This Row],[LB_init]],0,1)</f>
        <v>0</v>
      </c>
      <c r="M510" s="26"/>
      <c r="Q510">
        <f>IF(Table1353233[[#This Row],[If Optimal solution is not found]]=1,"",Table1353233[[#This Row],[UB_init]])</f>
        <v>484</v>
      </c>
      <c r="R510">
        <f>IF(Table1353233[[#This Row],[If Optimal solution is not found]],"",Table1353233[[#This Row],[LB_init]])</f>
        <v>484</v>
      </c>
      <c r="S510">
        <f>IF(Table1353233[[#This Row],[If Optimal solution is not found]],"",0)</f>
        <v>0</v>
      </c>
      <c r="T510">
        <f>IF(Table1353233[[#This Row],[If Optimal solution is not found]],"",Table1353233[[#This Row],[Total time (BPP+Pm+SPm)]])</f>
        <v>205.65828261152001</v>
      </c>
    </row>
    <row r="511" spans="1:20" x14ac:dyDescent="0.35">
      <c r="A511" s="71">
        <v>510</v>
      </c>
      <c r="B511" s="24" t="s">
        <v>545</v>
      </c>
      <c r="C511" s="1">
        <v>100</v>
      </c>
      <c r="D511" s="1">
        <v>10</v>
      </c>
      <c r="E511" s="1">
        <v>20</v>
      </c>
      <c r="F511" s="14">
        <v>4</v>
      </c>
      <c r="G511" s="4">
        <v>473</v>
      </c>
      <c r="H511" s="1">
        <v>473</v>
      </c>
      <c r="I511" s="1">
        <v>1791.74056874029</v>
      </c>
      <c r="J511" s="1">
        <f>1800-Table1353233[[#This Row],[Remaining time]]</f>
        <v>8.259431259710027</v>
      </c>
      <c r="K511" s="1">
        <f>(Table1353233[[#This Row],[UB_init]]-Table1353233[[#This Row],[LB_init]])/Table1353233[[#This Row],[UB_init]]</f>
        <v>0</v>
      </c>
      <c r="L511" s="75">
        <f>IF(Table1353233[[#This Row],[UB_init]]=Table1353233[[#This Row],[LB_init]],0,1)</f>
        <v>0</v>
      </c>
      <c r="M511" s="26"/>
      <c r="Q511">
        <f>IF(Table1353233[[#This Row],[If Optimal solution is not found]]=1,"",Table1353233[[#This Row],[UB_init]])</f>
        <v>473</v>
      </c>
      <c r="R511">
        <f>IF(Table1353233[[#This Row],[If Optimal solution is not found]],"",Table1353233[[#This Row],[LB_init]])</f>
        <v>473</v>
      </c>
      <c r="S511">
        <f>IF(Table1353233[[#This Row],[If Optimal solution is not found]],"",0)</f>
        <v>0</v>
      </c>
      <c r="T511">
        <f>IF(Table1353233[[#This Row],[If Optimal solution is not found]],"",Table1353233[[#This Row],[Total time (BPP+Pm+SPm)]])</f>
        <v>8.259431259710027</v>
      </c>
    </row>
    <row r="512" spans="1:20" x14ac:dyDescent="0.35">
      <c r="A512" s="71">
        <v>511</v>
      </c>
      <c r="B512" s="24" t="s">
        <v>546</v>
      </c>
      <c r="C512" s="1">
        <v>100</v>
      </c>
      <c r="D512" s="1">
        <v>10</v>
      </c>
      <c r="E512" s="1">
        <v>30</v>
      </c>
      <c r="F512" s="14">
        <v>1</v>
      </c>
      <c r="G512" s="4">
        <v>527</v>
      </c>
      <c r="H512" s="1">
        <v>421</v>
      </c>
      <c r="I512" s="1">
        <v>1799.0892605669701</v>
      </c>
      <c r="J512" s="1">
        <f>1800-Table1353233[[#This Row],[Remaining time]]</f>
        <v>0.91073943302990301</v>
      </c>
      <c r="K512" s="1">
        <f>(Table1353233[[#This Row],[UB_init]]-Table1353233[[#This Row],[LB_init]])/Table1353233[[#This Row],[UB_init]]</f>
        <v>0.20113851992409867</v>
      </c>
      <c r="L512" s="75">
        <f>IF(Table1353233[[#This Row],[UB_init]]=Table1353233[[#This Row],[LB_init]],0,1)</f>
        <v>1</v>
      </c>
      <c r="M512" s="26"/>
      <c r="Q512" t="str">
        <f>IF(Table1353233[[#This Row],[If Optimal solution is not found]]=1,"",Table1353233[[#This Row],[UB_init]])</f>
        <v/>
      </c>
      <c r="R512" t="str">
        <f>IF(Table1353233[[#This Row],[If Optimal solution is not found]],"",Table1353233[[#This Row],[LB_init]])</f>
        <v/>
      </c>
      <c r="S512" t="str">
        <f>IF(Table1353233[[#This Row],[If Optimal solution is not found]],"",0)</f>
        <v/>
      </c>
      <c r="T512" t="str">
        <f>IF(Table1353233[[#This Row],[If Optimal solution is not found]],"",Table1353233[[#This Row],[Total time (BPP+Pm+SPm)]])</f>
        <v/>
      </c>
    </row>
    <row r="513" spans="1:20" x14ac:dyDescent="0.35">
      <c r="A513" s="71">
        <v>512</v>
      </c>
      <c r="B513" s="24" t="s">
        <v>547</v>
      </c>
      <c r="C513" s="1">
        <v>100</v>
      </c>
      <c r="D513" s="1">
        <v>10</v>
      </c>
      <c r="E513" s="1">
        <v>30</v>
      </c>
      <c r="F513" s="14">
        <v>1</v>
      </c>
      <c r="G513" s="4">
        <v>481</v>
      </c>
      <c r="H513" s="1">
        <v>379</v>
      </c>
      <c r="I513" s="1">
        <v>1798.97195909172</v>
      </c>
      <c r="J513" s="1">
        <f>1800-Table1353233[[#This Row],[Remaining time]]</f>
        <v>1.0280409082799906</v>
      </c>
      <c r="K513" s="1">
        <f>(Table1353233[[#This Row],[UB_init]]-Table1353233[[#This Row],[LB_init]])/Table1353233[[#This Row],[UB_init]]</f>
        <v>0.21205821205821207</v>
      </c>
      <c r="L513" s="75">
        <f>IF(Table1353233[[#This Row],[UB_init]]=Table1353233[[#This Row],[LB_init]],0,1)</f>
        <v>1</v>
      </c>
      <c r="M513" s="26"/>
      <c r="Q513" t="str">
        <f>IF(Table1353233[[#This Row],[If Optimal solution is not found]]=1,"",Table1353233[[#This Row],[UB_init]])</f>
        <v/>
      </c>
      <c r="R513" t="str">
        <f>IF(Table1353233[[#This Row],[If Optimal solution is not found]],"",Table1353233[[#This Row],[LB_init]])</f>
        <v/>
      </c>
      <c r="S513" t="str">
        <f>IF(Table1353233[[#This Row],[If Optimal solution is not found]],"",0)</f>
        <v/>
      </c>
      <c r="T513" t="str">
        <f>IF(Table1353233[[#This Row],[If Optimal solution is not found]],"",Table1353233[[#This Row],[Total time (BPP+Pm+SPm)]])</f>
        <v/>
      </c>
    </row>
    <row r="514" spans="1:20" x14ac:dyDescent="0.35">
      <c r="A514" s="71">
        <v>513</v>
      </c>
      <c r="B514" s="24" t="s">
        <v>548</v>
      </c>
      <c r="C514" s="1">
        <v>100</v>
      </c>
      <c r="D514" s="1">
        <v>10</v>
      </c>
      <c r="E514" s="1">
        <v>30</v>
      </c>
      <c r="F514" s="14">
        <v>1</v>
      </c>
      <c r="G514" s="4">
        <v>447</v>
      </c>
      <c r="H514" s="1">
        <v>368</v>
      </c>
      <c r="I514" s="1">
        <v>1799.2431611362799</v>
      </c>
      <c r="J514" s="1">
        <f>1800-Table1353233[[#This Row],[Remaining time]]</f>
        <v>0.75683886372007692</v>
      </c>
      <c r="K514" s="1">
        <f>(Table1353233[[#This Row],[UB_init]]-Table1353233[[#This Row],[LB_init]])/Table1353233[[#This Row],[UB_init]]</f>
        <v>0.1767337807606264</v>
      </c>
      <c r="L514" s="75">
        <f>IF(Table1353233[[#This Row],[UB_init]]=Table1353233[[#This Row],[LB_init]],0,1)</f>
        <v>1</v>
      </c>
      <c r="M514" s="26"/>
      <c r="Q514" t="str">
        <f>IF(Table1353233[[#This Row],[If Optimal solution is not found]]=1,"",Table1353233[[#This Row],[UB_init]])</f>
        <v/>
      </c>
      <c r="R514" t="str">
        <f>IF(Table1353233[[#This Row],[If Optimal solution is not found]],"",Table1353233[[#This Row],[LB_init]])</f>
        <v/>
      </c>
      <c r="S514" t="str">
        <f>IF(Table1353233[[#This Row],[If Optimal solution is not found]],"",0)</f>
        <v/>
      </c>
      <c r="T514" t="str">
        <f>IF(Table1353233[[#This Row],[If Optimal solution is not found]],"",Table1353233[[#This Row],[Total time (BPP+Pm+SPm)]])</f>
        <v/>
      </c>
    </row>
    <row r="515" spans="1:20" x14ac:dyDescent="0.35">
      <c r="A515" s="71">
        <v>514</v>
      </c>
      <c r="B515" s="24" t="s">
        <v>549</v>
      </c>
      <c r="C515" s="1">
        <v>100</v>
      </c>
      <c r="D515" s="1">
        <v>10</v>
      </c>
      <c r="E515" s="1">
        <v>30</v>
      </c>
      <c r="F515" s="14">
        <v>1</v>
      </c>
      <c r="G515" s="4">
        <v>898</v>
      </c>
      <c r="H515" s="1">
        <v>441</v>
      </c>
      <c r="I515" s="1">
        <v>1799.13293257541</v>
      </c>
      <c r="J515" s="1">
        <f>1800-Table1353233[[#This Row],[Remaining time]]</f>
        <v>0.86706742459000452</v>
      </c>
      <c r="K515" s="1">
        <f>(Table1353233[[#This Row],[UB_init]]-Table1353233[[#This Row],[LB_init]])/Table1353233[[#This Row],[UB_init]]</f>
        <v>0.50890868596881955</v>
      </c>
      <c r="L515" s="75">
        <f>IF(Table1353233[[#This Row],[UB_init]]=Table1353233[[#This Row],[LB_init]],0,1)</f>
        <v>1</v>
      </c>
      <c r="M515" s="26"/>
      <c r="Q515" t="str">
        <f>IF(Table1353233[[#This Row],[If Optimal solution is not found]]=1,"",Table1353233[[#This Row],[UB_init]])</f>
        <v/>
      </c>
      <c r="R515" t="str">
        <f>IF(Table1353233[[#This Row],[If Optimal solution is not found]],"",Table1353233[[#This Row],[LB_init]])</f>
        <v/>
      </c>
      <c r="S515" t="str">
        <f>IF(Table1353233[[#This Row],[If Optimal solution is not found]],"",0)</f>
        <v/>
      </c>
      <c r="T515" t="str">
        <f>IF(Table1353233[[#This Row],[If Optimal solution is not found]],"",Table1353233[[#This Row],[Total time (BPP+Pm+SPm)]])</f>
        <v/>
      </c>
    </row>
    <row r="516" spans="1:20" x14ac:dyDescent="0.35">
      <c r="A516" s="71">
        <v>515</v>
      </c>
      <c r="B516" s="24" t="s">
        <v>550</v>
      </c>
      <c r="C516" s="1">
        <v>100</v>
      </c>
      <c r="D516" s="1">
        <v>10</v>
      </c>
      <c r="E516" s="1">
        <v>30</v>
      </c>
      <c r="F516" s="14">
        <v>1</v>
      </c>
      <c r="G516" s="4">
        <v>532</v>
      </c>
      <c r="H516" s="1">
        <v>411</v>
      </c>
      <c r="I516" s="1">
        <v>1798.92438867129</v>
      </c>
      <c r="J516" s="1">
        <f>1800-Table1353233[[#This Row],[Remaining time]]</f>
        <v>1.0756113287100106</v>
      </c>
      <c r="K516" s="1">
        <f>(Table1353233[[#This Row],[UB_init]]-Table1353233[[#This Row],[LB_init]])/Table1353233[[#This Row],[UB_init]]</f>
        <v>0.22744360902255639</v>
      </c>
      <c r="L516" s="75">
        <f>IF(Table1353233[[#This Row],[UB_init]]=Table1353233[[#This Row],[LB_init]],0,1)</f>
        <v>1</v>
      </c>
      <c r="M516" s="26"/>
      <c r="Q516" t="str">
        <f>IF(Table1353233[[#This Row],[If Optimal solution is not found]]=1,"",Table1353233[[#This Row],[UB_init]])</f>
        <v/>
      </c>
      <c r="R516" t="str">
        <f>IF(Table1353233[[#This Row],[If Optimal solution is not found]],"",Table1353233[[#This Row],[LB_init]])</f>
        <v/>
      </c>
      <c r="S516" t="str">
        <f>IF(Table1353233[[#This Row],[If Optimal solution is not found]],"",0)</f>
        <v/>
      </c>
      <c r="T516" t="str">
        <f>IF(Table1353233[[#This Row],[If Optimal solution is not found]],"",Table1353233[[#This Row],[Total time (BPP+Pm+SPm)]])</f>
        <v/>
      </c>
    </row>
    <row r="517" spans="1:20" x14ac:dyDescent="0.35">
      <c r="A517" s="71">
        <v>516</v>
      </c>
      <c r="B517" s="24" t="s">
        <v>551</v>
      </c>
      <c r="C517" s="1">
        <v>100</v>
      </c>
      <c r="D517" s="1">
        <v>10</v>
      </c>
      <c r="E517" s="1">
        <v>30</v>
      </c>
      <c r="F517" s="14">
        <v>1</v>
      </c>
      <c r="G517" s="4">
        <v>890</v>
      </c>
      <c r="H517" s="1">
        <v>405</v>
      </c>
      <c r="I517" s="1">
        <v>1799.08893771097</v>
      </c>
      <c r="J517" s="1">
        <f>1800-Table1353233[[#This Row],[Remaining time]]</f>
        <v>0.91106228903004194</v>
      </c>
      <c r="K517" s="1">
        <f>(Table1353233[[#This Row],[UB_init]]-Table1353233[[#This Row],[LB_init]])/Table1353233[[#This Row],[UB_init]]</f>
        <v>0.5449438202247191</v>
      </c>
      <c r="L517" s="75">
        <f>IF(Table1353233[[#This Row],[UB_init]]=Table1353233[[#This Row],[LB_init]],0,1)</f>
        <v>1</v>
      </c>
      <c r="M517" s="26"/>
      <c r="Q517" t="str">
        <f>IF(Table1353233[[#This Row],[If Optimal solution is not found]]=1,"",Table1353233[[#This Row],[UB_init]])</f>
        <v/>
      </c>
      <c r="R517" t="str">
        <f>IF(Table1353233[[#This Row],[If Optimal solution is not found]],"",Table1353233[[#This Row],[LB_init]])</f>
        <v/>
      </c>
      <c r="S517" t="str">
        <f>IF(Table1353233[[#This Row],[If Optimal solution is not found]],"",0)</f>
        <v/>
      </c>
      <c r="T517" t="str">
        <f>IF(Table1353233[[#This Row],[If Optimal solution is not found]],"",Table1353233[[#This Row],[Total time (BPP+Pm+SPm)]])</f>
        <v/>
      </c>
    </row>
    <row r="518" spans="1:20" x14ac:dyDescent="0.35">
      <c r="A518" s="71">
        <v>517</v>
      </c>
      <c r="B518" s="24" t="s">
        <v>552</v>
      </c>
      <c r="C518" s="1">
        <v>100</v>
      </c>
      <c r="D518" s="1">
        <v>10</v>
      </c>
      <c r="E518" s="1">
        <v>30</v>
      </c>
      <c r="F518" s="14">
        <v>1</v>
      </c>
      <c r="G518" s="4">
        <v>541</v>
      </c>
      <c r="H518" s="1">
        <v>395</v>
      </c>
      <c r="I518" s="1">
        <v>1799.1202858332499</v>
      </c>
      <c r="J518" s="1">
        <f>1800-Table1353233[[#This Row],[Remaining time]]</f>
        <v>0.87971416675009095</v>
      </c>
      <c r="K518" s="1">
        <f>(Table1353233[[#This Row],[UB_init]]-Table1353233[[#This Row],[LB_init]])/Table1353233[[#This Row],[UB_init]]</f>
        <v>0.26987060998151569</v>
      </c>
      <c r="L518" s="75">
        <f>IF(Table1353233[[#This Row],[UB_init]]=Table1353233[[#This Row],[LB_init]],0,1)</f>
        <v>1</v>
      </c>
      <c r="M518" s="26"/>
      <c r="Q518" t="str">
        <f>IF(Table1353233[[#This Row],[If Optimal solution is not found]]=1,"",Table1353233[[#This Row],[UB_init]])</f>
        <v/>
      </c>
      <c r="R518" t="str">
        <f>IF(Table1353233[[#This Row],[If Optimal solution is not found]],"",Table1353233[[#This Row],[LB_init]])</f>
        <v/>
      </c>
      <c r="S518" t="str">
        <f>IF(Table1353233[[#This Row],[If Optimal solution is not found]],"",0)</f>
        <v/>
      </c>
      <c r="T518" t="str">
        <f>IF(Table1353233[[#This Row],[If Optimal solution is not found]],"",Table1353233[[#This Row],[Total time (BPP+Pm+SPm)]])</f>
        <v/>
      </c>
    </row>
    <row r="519" spans="1:20" x14ac:dyDescent="0.35">
      <c r="A519" s="71">
        <v>518</v>
      </c>
      <c r="B519" s="24" t="s">
        <v>553</v>
      </c>
      <c r="C519" s="1">
        <v>100</v>
      </c>
      <c r="D519" s="1">
        <v>10</v>
      </c>
      <c r="E519" s="1">
        <v>30</v>
      </c>
      <c r="F519" s="14">
        <v>1</v>
      </c>
      <c r="G519" s="4">
        <v>518</v>
      </c>
      <c r="H519" s="1">
        <v>407</v>
      </c>
      <c r="I519" s="1">
        <v>1799.0890998523601</v>
      </c>
      <c r="J519" s="1">
        <f>1800-Table1353233[[#This Row],[Remaining time]]</f>
        <v>0.91090014763994986</v>
      </c>
      <c r="K519" s="1">
        <f>(Table1353233[[#This Row],[UB_init]]-Table1353233[[#This Row],[LB_init]])/Table1353233[[#This Row],[UB_init]]</f>
        <v>0.21428571428571427</v>
      </c>
      <c r="L519" s="75">
        <f>IF(Table1353233[[#This Row],[UB_init]]=Table1353233[[#This Row],[LB_init]],0,1)</f>
        <v>1</v>
      </c>
      <c r="M519" s="26"/>
      <c r="Q519" t="str">
        <f>IF(Table1353233[[#This Row],[If Optimal solution is not found]]=1,"",Table1353233[[#This Row],[UB_init]])</f>
        <v/>
      </c>
      <c r="R519" t="str">
        <f>IF(Table1353233[[#This Row],[If Optimal solution is not found]],"",Table1353233[[#This Row],[LB_init]])</f>
        <v/>
      </c>
      <c r="S519" t="str">
        <f>IF(Table1353233[[#This Row],[If Optimal solution is not found]],"",0)</f>
        <v/>
      </c>
      <c r="T519" t="str">
        <f>IF(Table1353233[[#This Row],[If Optimal solution is not found]],"",Table1353233[[#This Row],[Total time (BPP+Pm+SPm)]])</f>
        <v/>
      </c>
    </row>
    <row r="520" spans="1:20" x14ac:dyDescent="0.35">
      <c r="A520" s="71">
        <v>519</v>
      </c>
      <c r="B520" s="24" t="s">
        <v>554</v>
      </c>
      <c r="C520" s="1">
        <v>100</v>
      </c>
      <c r="D520" s="1">
        <v>10</v>
      </c>
      <c r="E520" s="1">
        <v>30</v>
      </c>
      <c r="F520" s="14">
        <v>1</v>
      </c>
      <c r="G520" s="4">
        <v>488</v>
      </c>
      <c r="H520" s="1">
        <v>372</v>
      </c>
      <c r="I520" s="1">
        <v>1798.9101442005399</v>
      </c>
      <c r="J520" s="1">
        <f>1800-Table1353233[[#This Row],[Remaining time]]</f>
        <v>1.0898557994601106</v>
      </c>
      <c r="K520" s="1">
        <f>(Table1353233[[#This Row],[UB_init]]-Table1353233[[#This Row],[LB_init]])/Table1353233[[#This Row],[UB_init]]</f>
        <v>0.23770491803278687</v>
      </c>
      <c r="L520" s="75">
        <f>IF(Table1353233[[#This Row],[UB_init]]=Table1353233[[#This Row],[LB_init]],0,1)</f>
        <v>1</v>
      </c>
      <c r="M520" s="26"/>
      <c r="Q520" t="str">
        <f>IF(Table1353233[[#This Row],[If Optimal solution is not found]]=1,"",Table1353233[[#This Row],[UB_init]])</f>
        <v/>
      </c>
      <c r="R520" t="str">
        <f>IF(Table1353233[[#This Row],[If Optimal solution is not found]],"",Table1353233[[#This Row],[LB_init]])</f>
        <v/>
      </c>
      <c r="S520" t="str">
        <f>IF(Table1353233[[#This Row],[If Optimal solution is not found]],"",0)</f>
        <v/>
      </c>
      <c r="T520" t="str">
        <f>IF(Table1353233[[#This Row],[If Optimal solution is not found]],"",Table1353233[[#This Row],[Total time (BPP+Pm+SPm)]])</f>
        <v/>
      </c>
    </row>
    <row r="521" spans="1:20" x14ac:dyDescent="0.35">
      <c r="A521" s="71">
        <v>520</v>
      </c>
      <c r="B521" s="24" t="s">
        <v>555</v>
      </c>
      <c r="C521" s="1">
        <v>100</v>
      </c>
      <c r="D521" s="1">
        <v>10</v>
      </c>
      <c r="E521" s="1">
        <v>30</v>
      </c>
      <c r="F521" s="14">
        <v>1</v>
      </c>
      <c r="G521" s="4">
        <v>566</v>
      </c>
      <c r="H521" s="1">
        <v>423</v>
      </c>
      <c r="I521" s="1">
        <v>1799.1286763325299</v>
      </c>
      <c r="J521" s="1">
        <f>1800-Table1353233[[#This Row],[Remaining time]]</f>
        <v>0.87132366747005108</v>
      </c>
      <c r="K521" s="1">
        <f>(Table1353233[[#This Row],[UB_init]]-Table1353233[[#This Row],[LB_init]])/Table1353233[[#This Row],[UB_init]]</f>
        <v>0.25265017667844525</v>
      </c>
      <c r="L521" s="75">
        <f>IF(Table1353233[[#This Row],[UB_init]]=Table1353233[[#This Row],[LB_init]],0,1)</f>
        <v>1</v>
      </c>
      <c r="M521" s="26"/>
      <c r="Q521" t="str">
        <f>IF(Table1353233[[#This Row],[If Optimal solution is not found]]=1,"",Table1353233[[#This Row],[UB_init]])</f>
        <v/>
      </c>
      <c r="R521" t="str">
        <f>IF(Table1353233[[#This Row],[If Optimal solution is not found]],"",Table1353233[[#This Row],[LB_init]])</f>
        <v/>
      </c>
      <c r="S521" t="str">
        <f>IF(Table1353233[[#This Row],[If Optimal solution is not found]],"",0)</f>
        <v/>
      </c>
      <c r="T521" t="str">
        <f>IF(Table1353233[[#This Row],[If Optimal solution is not found]],"",Table1353233[[#This Row],[Total time (BPP+Pm+SPm)]])</f>
        <v/>
      </c>
    </row>
    <row r="522" spans="1:20" x14ac:dyDescent="0.35">
      <c r="A522" s="71">
        <v>521</v>
      </c>
      <c r="B522" s="24" t="s">
        <v>556</v>
      </c>
      <c r="C522" s="1">
        <v>100</v>
      </c>
      <c r="D522" s="1">
        <v>10</v>
      </c>
      <c r="E522" s="1">
        <v>30</v>
      </c>
      <c r="F522" s="14">
        <v>2</v>
      </c>
      <c r="G522" s="4">
        <v>511</v>
      </c>
      <c r="H522" s="1">
        <v>475</v>
      </c>
      <c r="I522" s="1">
        <v>1798.12030820921</v>
      </c>
      <c r="J522" s="1">
        <f>1800-Table1353233[[#This Row],[Remaining time]]</f>
        <v>1.8796917907900479</v>
      </c>
      <c r="K522" s="1">
        <f>(Table1353233[[#This Row],[UB_init]]-Table1353233[[#This Row],[LB_init]])/Table1353233[[#This Row],[UB_init]]</f>
        <v>7.0450097847358117E-2</v>
      </c>
      <c r="L522" s="75">
        <f>IF(Table1353233[[#This Row],[UB_init]]=Table1353233[[#This Row],[LB_init]],0,1)</f>
        <v>1</v>
      </c>
      <c r="M522" s="26"/>
      <c r="Q522" t="str">
        <f>IF(Table1353233[[#This Row],[If Optimal solution is not found]]=1,"",Table1353233[[#This Row],[UB_init]])</f>
        <v/>
      </c>
      <c r="R522" t="str">
        <f>IF(Table1353233[[#This Row],[If Optimal solution is not found]],"",Table1353233[[#This Row],[LB_init]])</f>
        <v/>
      </c>
      <c r="S522" t="str">
        <f>IF(Table1353233[[#This Row],[If Optimal solution is not found]],"",0)</f>
        <v/>
      </c>
      <c r="T522" t="str">
        <f>IF(Table1353233[[#This Row],[If Optimal solution is not found]],"",Table1353233[[#This Row],[Total time (BPP+Pm+SPm)]])</f>
        <v/>
      </c>
    </row>
    <row r="523" spans="1:20" x14ac:dyDescent="0.35">
      <c r="A523" s="71">
        <v>522</v>
      </c>
      <c r="B523" s="24" t="s">
        <v>557</v>
      </c>
      <c r="C523" s="1">
        <v>100</v>
      </c>
      <c r="D523" s="1">
        <v>10</v>
      </c>
      <c r="E523" s="1">
        <v>30</v>
      </c>
      <c r="F523" s="14">
        <v>2</v>
      </c>
      <c r="G523" s="4">
        <v>459</v>
      </c>
      <c r="H523" s="1">
        <v>457</v>
      </c>
      <c r="I523" s="1">
        <v>1796.52838029898</v>
      </c>
      <c r="J523" s="1">
        <f>1800-Table1353233[[#This Row],[Remaining time]]</f>
        <v>3.4716197010200176</v>
      </c>
      <c r="K523" s="1">
        <f>(Table1353233[[#This Row],[UB_init]]-Table1353233[[#This Row],[LB_init]])/Table1353233[[#This Row],[UB_init]]</f>
        <v>4.3572984749455342E-3</v>
      </c>
      <c r="L523" s="75">
        <f>IF(Table1353233[[#This Row],[UB_init]]=Table1353233[[#This Row],[LB_init]],0,1)</f>
        <v>1</v>
      </c>
      <c r="M523" s="26"/>
      <c r="Q523" t="str">
        <f>IF(Table1353233[[#This Row],[If Optimal solution is not found]]=1,"",Table1353233[[#This Row],[UB_init]])</f>
        <v/>
      </c>
      <c r="R523" t="str">
        <f>IF(Table1353233[[#This Row],[If Optimal solution is not found]],"",Table1353233[[#This Row],[LB_init]])</f>
        <v/>
      </c>
      <c r="S523" t="str">
        <f>IF(Table1353233[[#This Row],[If Optimal solution is not found]],"",0)</f>
        <v/>
      </c>
      <c r="T523" t="str">
        <f>IF(Table1353233[[#This Row],[If Optimal solution is not found]],"",Table1353233[[#This Row],[Total time (BPP+Pm+SPm)]])</f>
        <v/>
      </c>
    </row>
    <row r="524" spans="1:20" x14ac:dyDescent="0.35">
      <c r="A524" s="71">
        <v>523</v>
      </c>
      <c r="B524" s="24" t="s">
        <v>558</v>
      </c>
      <c r="C524" s="1">
        <v>100</v>
      </c>
      <c r="D524" s="1">
        <v>10</v>
      </c>
      <c r="E524" s="1">
        <v>30</v>
      </c>
      <c r="F524" s="14">
        <v>2</v>
      </c>
      <c r="G524" s="4">
        <v>436</v>
      </c>
      <c r="H524" s="1">
        <v>434</v>
      </c>
      <c r="I524" s="1">
        <v>1797.0870273560199</v>
      </c>
      <c r="J524" s="1">
        <f>1800-Table1353233[[#This Row],[Remaining time]]</f>
        <v>2.9129726439800834</v>
      </c>
      <c r="K524" s="1">
        <f>(Table1353233[[#This Row],[UB_init]]-Table1353233[[#This Row],[LB_init]])/Table1353233[[#This Row],[UB_init]]</f>
        <v>4.5871559633027525E-3</v>
      </c>
      <c r="L524" s="75">
        <f>IF(Table1353233[[#This Row],[UB_init]]=Table1353233[[#This Row],[LB_init]],0,1)</f>
        <v>1</v>
      </c>
      <c r="M524" s="26"/>
      <c r="Q524" t="str">
        <f>IF(Table1353233[[#This Row],[If Optimal solution is not found]]=1,"",Table1353233[[#This Row],[UB_init]])</f>
        <v/>
      </c>
      <c r="R524" t="str">
        <f>IF(Table1353233[[#This Row],[If Optimal solution is not found]],"",Table1353233[[#This Row],[LB_init]])</f>
        <v/>
      </c>
      <c r="S524" t="str">
        <f>IF(Table1353233[[#This Row],[If Optimal solution is not found]],"",0)</f>
        <v/>
      </c>
      <c r="T524" t="str">
        <f>IF(Table1353233[[#This Row],[If Optimal solution is not found]],"",Table1353233[[#This Row],[Total time (BPP+Pm+SPm)]])</f>
        <v/>
      </c>
    </row>
    <row r="525" spans="1:20" x14ac:dyDescent="0.35">
      <c r="A525" s="71">
        <v>524</v>
      </c>
      <c r="B525" s="24" t="s">
        <v>559</v>
      </c>
      <c r="C525" s="1">
        <v>100</v>
      </c>
      <c r="D525" s="1">
        <v>10</v>
      </c>
      <c r="E525" s="1">
        <v>30</v>
      </c>
      <c r="F525" s="14">
        <v>2</v>
      </c>
      <c r="G525" s="4">
        <v>543</v>
      </c>
      <c r="H525" s="1">
        <v>543</v>
      </c>
      <c r="I525" s="1">
        <v>1791.1765680629701</v>
      </c>
      <c r="J525" s="1">
        <f>1800-Table1353233[[#This Row],[Remaining time]]</f>
        <v>8.823431937029909</v>
      </c>
      <c r="K525" s="1">
        <f>(Table1353233[[#This Row],[UB_init]]-Table1353233[[#This Row],[LB_init]])/Table1353233[[#This Row],[UB_init]]</f>
        <v>0</v>
      </c>
      <c r="L525" s="75">
        <f>IF(Table1353233[[#This Row],[UB_init]]=Table1353233[[#This Row],[LB_init]],0,1)</f>
        <v>0</v>
      </c>
      <c r="M525" s="26"/>
      <c r="Q525">
        <f>IF(Table1353233[[#This Row],[If Optimal solution is not found]]=1,"",Table1353233[[#This Row],[UB_init]])</f>
        <v>543</v>
      </c>
      <c r="R525">
        <f>IF(Table1353233[[#This Row],[If Optimal solution is not found]],"",Table1353233[[#This Row],[LB_init]])</f>
        <v>543</v>
      </c>
      <c r="S525">
        <f>IF(Table1353233[[#This Row],[If Optimal solution is not found]],"",0)</f>
        <v>0</v>
      </c>
      <c r="T525">
        <f>IF(Table1353233[[#This Row],[If Optimal solution is not found]],"",Table1353233[[#This Row],[Total time (BPP+Pm+SPm)]])</f>
        <v>8.823431937029909</v>
      </c>
    </row>
    <row r="526" spans="1:20" x14ac:dyDescent="0.35">
      <c r="A526" s="71">
        <v>525</v>
      </c>
      <c r="B526" s="24" t="s">
        <v>560</v>
      </c>
      <c r="C526" s="1">
        <v>100</v>
      </c>
      <c r="D526" s="1">
        <v>10</v>
      </c>
      <c r="E526" s="1">
        <v>30</v>
      </c>
      <c r="F526" s="14">
        <v>2</v>
      </c>
      <c r="G526" s="4">
        <v>505</v>
      </c>
      <c r="H526" s="1">
        <v>501</v>
      </c>
      <c r="I526" s="1">
        <v>1795.35571609064</v>
      </c>
      <c r="J526" s="1">
        <f>1800-Table1353233[[#This Row],[Remaining time]]</f>
        <v>4.6442839093599559</v>
      </c>
      <c r="K526" s="1">
        <f>(Table1353233[[#This Row],[UB_init]]-Table1353233[[#This Row],[LB_init]])/Table1353233[[#This Row],[UB_init]]</f>
        <v>7.9207920792079209E-3</v>
      </c>
      <c r="L526" s="75">
        <f>IF(Table1353233[[#This Row],[UB_init]]=Table1353233[[#This Row],[LB_init]],0,1)</f>
        <v>1</v>
      </c>
      <c r="M526" s="26"/>
      <c r="Q526" t="str">
        <f>IF(Table1353233[[#This Row],[If Optimal solution is not found]]=1,"",Table1353233[[#This Row],[UB_init]])</f>
        <v/>
      </c>
      <c r="R526" t="str">
        <f>IF(Table1353233[[#This Row],[If Optimal solution is not found]],"",Table1353233[[#This Row],[LB_init]])</f>
        <v/>
      </c>
      <c r="S526" t="str">
        <f>IF(Table1353233[[#This Row],[If Optimal solution is not found]],"",0)</f>
        <v/>
      </c>
      <c r="T526" t="str">
        <f>IF(Table1353233[[#This Row],[If Optimal solution is not found]],"",Table1353233[[#This Row],[Total time (BPP+Pm+SPm)]])</f>
        <v/>
      </c>
    </row>
    <row r="527" spans="1:20" x14ac:dyDescent="0.35">
      <c r="A527" s="71">
        <v>526</v>
      </c>
      <c r="B527" s="24" t="s">
        <v>561</v>
      </c>
      <c r="C527" s="1">
        <v>100</v>
      </c>
      <c r="D527" s="1">
        <v>10</v>
      </c>
      <c r="E527" s="1">
        <v>30</v>
      </c>
      <c r="F527" s="14">
        <v>2</v>
      </c>
      <c r="G527" s="4">
        <v>562</v>
      </c>
      <c r="H527" s="1">
        <v>483</v>
      </c>
      <c r="I527" s="1">
        <v>1798.54733104258</v>
      </c>
      <c r="J527" s="1">
        <f>1800-Table1353233[[#This Row],[Remaining time]]</f>
        <v>1.4526689574199736</v>
      </c>
      <c r="K527" s="1">
        <f>(Table1353233[[#This Row],[UB_init]]-Table1353233[[#This Row],[LB_init]])/Table1353233[[#This Row],[UB_init]]</f>
        <v>0.14056939501779359</v>
      </c>
      <c r="L527" s="75">
        <f>IF(Table1353233[[#This Row],[UB_init]]=Table1353233[[#This Row],[LB_init]],0,1)</f>
        <v>1</v>
      </c>
      <c r="M527" s="26"/>
      <c r="Q527" t="str">
        <f>IF(Table1353233[[#This Row],[If Optimal solution is not found]]=1,"",Table1353233[[#This Row],[UB_init]])</f>
        <v/>
      </c>
      <c r="R527" t="str">
        <f>IF(Table1353233[[#This Row],[If Optimal solution is not found]],"",Table1353233[[#This Row],[LB_init]])</f>
        <v/>
      </c>
      <c r="S527" t="str">
        <f>IF(Table1353233[[#This Row],[If Optimal solution is not found]],"",0)</f>
        <v/>
      </c>
      <c r="T527" t="str">
        <f>IF(Table1353233[[#This Row],[If Optimal solution is not found]],"",Table1353233[[#This Row],[Total time (BPP+Pm+SPm)]])</f>
        <v/>
      </c>
    </row>
    <row r="528" spans="1:20" x14ac:dyDescent="0.35">
      <c r="A528" s="71">
        <v>527</v>
      </c>
      <c r="B528" s="24" t="s">
        <v>562</v>
      </c>
      <c r="C528" s="1">
        <v>100</v>
      </c>
      <c r="D528" s="1">
        <v>10</v>
      </c>
      <c r="E528" s="1">
        <v>30</v>
      </c>
      <c r="F528" s="14">
        <v>2</v>
      </c>
      <c r="G528" s="4">
        <v>478</v>
      </c>
      <c r="H528" s="1">
        <v>467</v>
      </c>
      <c r="I528" s="1">
        <v>1793.2757172305101</v>
      </c>
      <c r="J528" s="1">
        <f>1800-Table1353233[[#This Row],[Remaining time]]</f>
        <v>6.7242827694899461</v>
      </c>
      <c r="K528" s="1">
        <f>(Table1353233[[#This Row],[UB_init]]-Table1353233[[#This Row],[LB_init]])/Table1353233[[#This Row],[UB_init]]</f>
        <v>2.3012552301255231E-2</v>
      </c>
      <c r="L528" s="75">
        <f>IF(Table1353233[[#This Row],[UB_init]]=Table1353233[[#This Row],[LB_init]],0,1)</f>
        <v>1</v>
      </c>
      <c r="M528" s="26"/>
      <c r="Q528" t="str">
        <f>IF(Table1353233[[#This Row],[If Optimal solution is not found]]=1,"",Table1353233[[#This Row],[UB_init]])</f>
        <v/>
      </c>
      <c r="R528" t="str">
        <f>IF(Table1353233[[#This Row],[If Optimal solution is not found]],"",Table1353233[[#This Row],[LB_init]])</f>
        <v/>
      </c>
      <c r="S528" t="str">
        <f>IF(Table1353233[[#This Row],[If Optimal solution is not found]],"",0)</f>
        <v/>
      </c>
      <c r="T528" t="str">
        <f>IF(Table1353233[[#This Row],[If Optimal solution is not found]],"",Table1353233[[#This Row],[Total time (BPP+Pm+SPm)]])</f>
        <v/>
      </c>
    </row>
    <row r="529" spans="1:20" x14ac:dyDescent="0.35">
      <c r="A529" s="71">
        <v>528</v>
      </c>
      <c r="B529" s="24" t="s">
        <v>563</v>
      </c>
      <c r="C529" s="1">
        <v>100</v>
      </c>
      <c r="D529" s="1">
        <v>10</v>
      </c>
      <c r="E529" s="1">
        <v>30</v>
      </c>
      <c r="F529" s="14">
        <v>2</v>
      </c>
      <c r="G529" s="4">
        <v>501</v>
      </c>
      <c r="H529" s="1">
        <v>497</v>
      </c>
      <c r="I529" s="1">
        <v>1788.42267588339</v>
      </c>
      <c r="J529" s="1">
        <f>1800-Table1353233[[#This Row],[Remaining time]]</f>
        <v>11.577324116610043</v>
      </c>
      <c r="K529" s="1">
        <f>(Table1353233[[#This Row],[UB_init]]-Table1353233[[#This Row],[LB_init]])/Table1353233[[#This Row],[UB_init]]</f>
        <v>7.9840319361277438E-3</v>
      </c>
      <c r="L529" s="75">
        <f>IF(Table1353233[[#This Row],[UB_init]]=Table1353233[[#This Row],[LB_init]],0,1)</f>
        <v>1</v>
      </c>
      <c r="M529" s="26"/>
      <c r="Q529" t="str">
        <f>IF(Table1353233[[#This Row],[If Optimal solution is not found]]=1,"",Table1353233[[#This Row],[UB_init]])</f>
        <v/>
      </c>
      <c r="R529" t="str">
        <f>IF(Table1353233[[#This Row],[If Optimal solution is not found]],"",Table1353233[[#This Row],[LB_init]])</f>
        <v/>
      </c>
      <c r="S529" t="str">
        <f>IF(Table1353233[[#This Row],[If Optimal solution is not found]],"",0)</f>
        <v/>
      </c>
      <c r="T529" t="str">
        <f>IF(Table1353233[[#This Row],[If Optimal solution is not found]],"",Table1353233[[#This Row],[Total time (BPP+Pm+SPm)]])</f>
        <v/>
      </c>
    </row>
    <row r="530" spans="1:20" x14ac:dyDescent="0.35">
      <c r="A530" s="71">
        <v>529</v>
      </c>
      <c r="B530" s="24" t="s">
        <v>564</v>
      </c>
      <c r="C530" s="1">
        <v>100</v>
      </c>
      <c r="D530" s="1">
        <v>10</v>
      </c>
      <c r="E530" s="1">
        <v>30</v>
      </c>
      <c r="F530" s="14">
        <v>2</v>
      </c>
      <c r="G530" s="4">
        <v>447</v>
      </c>
      <c r="H530" s="1">
        <v>444</v>
      </c>
      <c r="I530" s="1">
        <v>1797.15602945722</v>
      </c>
      <c r="J530" s="1">
        <f>1800-Table1353233[[#This Row],[Remaining time]]</f>
        <v>2.8439705427799709</v>
      </c>
      <c r="K530" s="1">
        <f>(Table1353233[[#This Row],[UB_init]]-Table1353233[[#This Row],[LB_init]])/Table1353233[[#This Row],[UB_init]]</f>
        <v>6.7114093959731542E-3</v>
      </c>
      <c r="L530" s="75">
        <f>IF(Table1353233[[#This Row],[UB_init]]=Table1353233[[#This Row],[LB_init]],0,1)</f>
        <v>1</v>
      </c>
      <c r="M530" s="26"/>
      <c r="Q530" t="str">
        <f>IF(Table1353233[[#This Row],[If Optimal solution is not found]]=1,"",Table1353233[[#This Row],[UB_init]])</f>
        <v/>
      </c>
      <c r="R530" t="str">
        <f>IF(Table1353233[[#This Row],[If Optimal solution is not found]],"",Table1353233[[#This Row],[LB_init]])</f>
        <v/>
      </c>
      <c r="S530" t="str">
        <f>IF(Table1353233[[#This Row],[If Optimal solution is not found]],"",0)</f>
        <v/>
      </c>
      <c r="T530" t="str">
        <f>IF(Table1353233[[#This Row],[If Optimal solution is not found]],"",Table1353233[[#This Row],[Total time (BPP+Pm+SPm)]])</f>
        <v/>
      </c>
    </row>
    <row r="531" spans="1:20" x14ac:dyDescent="0.35">
      <c r="A531" s="71">
        <v>530</v>
      </c>
      <c r="B531" s="24" t="s">
        <v>565</v>
      </c>
      <c r="C531" s="1">
        <v>100</v>
      </c>
      <c r="D531" s="1">
        <v>10</v>
      </c>
      <c r="E531" s="1">
        <v>30</v>
      </c>
      <c r="F531" s="14">
        <v>2</v>
      </c>
      <c r="G531" s="4">
        <v>517</v>
      </c>
      <c r="H531" s="1">
        <v>507</v>
      </c>
      <c r="I531" s="1">
        <v>1764.8365170937</v>
      </c>
      <c r="J531" s="1">
        <f>1800-Table1353233[[#This Row],[Remaining time]]</f>
        <v>35.163482906300032</v>
      </c>
      <c r="K531" s="1">
        <f>(Table1353233[[#This Row],[UB_init]]-Table1353233[[#This Row],[LB_init]])/Table1353233[[#This Row],[UB_init]]</f>
        <v>1.9342359767891684E-2</v>
      </c>
      <c r="L531" s="75">
        <f>IF(Table1353233[[#This Row],[UB_init]]=Table1353233[[#This Row],[LB_init]],0,1)</f>
        <v>1</v>
      </c>
      <c r="M531" s="26"/>
      <c r="Q531" t="str">
        <f>IF(Table1353233[[#This Row],[If Optimal solution is not found]]=1,"",Table1353233[[#This Row],[UB_init]])</f>
        <v/>
      </c>
      <c r="R531" t="str">
        <f>IF(Table1353233[[#This Row],[If Optimal solution is not found]],"",Table1353233[[#This Row],[LB_init]])</f>
        <v/>
      </c>
      <c r="S531" t="str">
        <f>IF(Table1353233[[#This Row],[If Optimal solution is not found]],"",0)</f>
        <v/>
      </c>
      <c r="T531" t="str">
        <f>IF(Table1353233[[#This Row],[If Optimal solution is not found]],"",Table1353233[[#This Row],[Total time (BPP+Pm+SPm)]])</f>
        <v/>
      </c>
    </row>
    <row r="532" spans="1:20" x14ac:dyDescent="0.35">
      <c r="A532" s="71">
        <v>531</v>
      </c>
      <c r="B532" s="24" t="s">
        <v>566</v>
      </c>
      <c r="C532" s="1">
        <v>100</v>
      </c>
      <c r="D532" s="1">
        <v>10</v>
      </c>
      <c r="E532" s="1">
        <v>30</v>
      </c>
      <c r="F532" s="14">
        <v>4</v>
      </c>
      <c r="G532" s="48">
        <v>607</v>
      </c>
      <c r="H532" s="38">
        <v>601</v>
      </c>
      <c r="I532" s="65">
        <v>1184.72562606632</v>
      </c>
      <c r="J532" s="1">
        <f>1800-Table1353233[[#This Row],[Remaining time]]</f>
        <v>615.27437393367995</v>
      </c>
      <c r="K532" s="65">
        <f>(Table1353233[[#This Row],[UB_init]]-Table1353233[[#This Row],[LB_init]])/Table1353233[[#This Row],[UB_init]]</f>
        <v>9.8846787479406912E-3</v>
      </c>
      <c r="L532" s="75">
        <f>IF(Table1353233[[#This Row],[UB_init]]=Table1353233[[#This Row],[LB_init]],0,1)</f>
        <v>1</v>
      </c>
      <c r="M532" s="26"/>
      <c r="Q532" t="str">
        <f>IF(Table1353233[[#This Row],[If Optimal solution is not found]]=1,"",Table1353233[[#This Row],[UB_init]])</f>
        <v/>
      </c>
      <c r="R532" t="str">
        <f>IF(Table1353233[[#This Row],[If Optimal solution is not found]],"",Table1353233[[#This Row],[LB_init]])</f>
        <v/>
      </c>
      <c r="S532" t="str">
        <f>IF(Table1353233[[#This Row],[If Optimal solution is not found]],"",0)</f>
        <v/>
      </c>
      <c r="T532" t="str">
        <f>IF(Table1353233[[#This Row],[If Optimal solution is not found]],"",Table1353233[[#This Row],[Total time (BPP+Pm+SPm)]])</f>
        <v/>
      </c>
    </row>
    <row r="533" spans="1:20" x14ac:dyDescent="0.35">
      <c r="A533" s="71">
        <v>532</v>
      </c>
      <c r="B533" s="24" t="s">
        <v>567</v>
      </c>
      <c r="C533" s="1">
        <v>100</v>
      </c>
      <c r="D533" s="1">
        <v>10</v>
      </c>
      <c r="E533" s="1">
        <v>30</v>
      </c>
      <c r="F533" s="14">
        <v>4</v>
      </c>
      <c r="G533" s="4">
        <v>559</v>
      </c>
      <c r="H533" s="1">
        <v>559</v>
      </c>
      <c r="I533" s="1">
        <v>1786.3688451405601</v>
      </c>
      <c r="J533" s="1">
        <f>1800-Table1353233[[#This Row],[Remaining time]]</f>
        <v>13.631154859439903</v>
      </c>
      <c r="K533" s="1">
        <f>(Table1353233[[#This Row],[UB_init]]-Table1353233[[#This Row],[LB_init]])/Table1353233[[#This Row],[UB_init]]</f>
        <v>0</v>
      </c>
      <c r="L533" s="75">
        <f>IF(Table1353233[[#This Row],[UB_init]]=Table1353233[[#This Row],[LB_init]],0,1)</f>
        <v>0</v>
      </c>
      <c r="M533" s="26"/>
      <c r="Q533">
        <f>IF(Table1353233[[#This Row],[If Optimal solution is not found]]=1,"",Table1353233[[#This Row],[UB_init]])</f>
        <v>559</v>
      </c>
      <c r="R533">
        <f>IF(Table1353233[[#This Row],[If Optimal solution is not found]],"",Table1353233[[#This Row],[LB_init]])</f>
        <v>559</v>
      </c>
      <c r="S533">
        <f>IF(Table1353233[[#This Row],[If Optimal solution is not found]],"",0)</f>
        <v>0</v>
      </c>
      <c r="T533">
        <f>IF(Table1353233[[#This Row],[If Optimal solution is not found]],"",Table1353233[[#This Row],[Total time (BPP+Pm+SPm)]])</f>
        <v>13.631154859439903</v>
      </c>
    </row>
    <row r="534" spans="1:20" x14ac:dyDescent="0.35">
      <c r="A534" s="71">
        <v>533</v>
      </c>
      <c r="B534" s="24" t="s">
        <v>568</v>
      </c>
      <c r="C534" s="1">
        <v>100</v>
      </c>
      <c r="D534" s="1">
        <v>10</v>
      </c>
      <c r="E534" s="1">
        <v>30</v>
      </c>
      <c r="F534" s="14">
        <v>4</v>
      </c>
      <c r="G534" s="4">
        <v>590</v>
      </c>
      <c r="H534" s="1">
        <v>590</v>
      </c>
      <c r="I534" s="1">
        <v>1791.5004618261</v>
      </c>
      <c r="J534" s="1">
        <f>1800-Table1353233[[#This Row],[Remaining time]]</f>
        <v>8.499538173899964</v>
      </c>
      <c r="K534" s="1">
        <f>(Table1353233[[#This Row],[UB_init]]-Table1353233[[#This Row],[LB_init]])/Table1353233[[#This Row],[UB_init]]</f>
        <v>0</v>
      </c>
      <c r="L534" s="75">
        <f>IF(Table1353233[[#This Row],[UB_init]]=Table1353233[[#This Row],[LB_init]],0,1)</f>
        <v>0</v>
      </c>
      <c r="M534" s="26"/>
      <c r="Q534">
        <f>IF(Table1353233[[#This Row],[If Optimal solution is not found]]=1,"",Table1353233[[#This Row],[UB_init]])</f>
        <v>590</v>
      </c>
      <c r="R534">
        <f>IF(Table1353233[[#This Row],[If Optimal solution is not found]],"",Table1353233[[#This Row],[LB_init]])</f>
        <v>590</v>
      </c>
      <c r="S534">
        <f>IF(Table1353233[[#This Row],[If Optimal solution is not found]],"",0)</f>
        <v>0</v>
      </c>
      <c r="T534">
        <f>IF(Table1353233[[#This Row],[If Optimal solution is not found]],"",Table1353233[[#This Row],[Total time (BPP+Pm+SPm)]])</f>
        <v>8.499538173899964</v>
      </c>
    </row>
    <row r="535" spans="1:20" x14ac:dyDescent="0.35">
      <c r="A535" s="71">
        <v>534</v>
      </c>
      <c r="B535" s="24" t="s">
        <v>569</v>
      </c>
      <c r="C535" s="1">
        <v>100</v>
      </c>
      <c r="D535" s="1">
        <v>10</v>
      </c>
      <c r="E535" s="1">
        <v>30</v>
      </c>
      <c r="F535" s="14">
        <v>4</v>
      </c>
      <c r="G535" s="4">
        <v>609</v>
      </c>
      <c r="H535" s="1">
        <v>609</v>
      </c>
      <c r="I535" s="1">
        <v>1782.5404173750401</v>
      </c>
      <c r="J535" s="1">
        <f>1800-Table1353233[[#This Row],[Remaining time]]</f>
        <v>17.459582624959921</v>
      </c>
      <c r="K535" s="1">
        <f>(Table1353233[[#This Row],[UB_init]]-Table1353233[[#This Row],[LB_init]])/Table1353233[[#This Row],[UB_init]]</f>
        <v>0</v>
      </c>
      <c r="L535" s="75">
        <f>IF(Table1353233[[#This Row],[UB_init]]=Table1353233[[#This Row],[LB_init]],0,1)</f>
        <v>0</v>
      </c>
      <c r="M535" s="26"/>
      <c r="Q535">
        <f>IF(Table1353233[[#This Row],[If Optimal solution is not found]]=1,"",Table1353233[[#This Row],[UB_init]])</f>
        <v>609</v>
      </c>
      <c r="R535">
        <f>IF(Table1353233[[#This Row],[If Optimal solution is not found]],"",Table1353233[[#This Row],[LB_init]])</f>
        <v>609</v>
      </c>
      <c r="S535">
        <f>IF(Table1353233[[#This Row],[If Optimal solution is not found]],"",0)</f>
        <v>0</v>
      </c>
      <c r="T535">
        <f>IF(Table1353233[[#This Row],[If Optimal solution is not found]],"",Table1353233[[#This Row],[Total time (BPP+Pm+SPm)]])</f>
        <v>17.459582624959921</v>
      </c>
    </row>
    <row r="536" spans="1:20" x14ac:dyDescent="0.35">
      <c r="A536" s="71">
        <v>535</v>
      </c>
      <c r="B536" s="24" t="s">
        <v>570</v>
      </c>
      <c r="C536" s="1">
        <v>100</v>
      </c>
      <c r="D536" s="1">
        <v>10</v>
      </c>
      <c r="E536" s="1">
        <v>30</v>
      </c>
      <c r="F536" s="14">
        <v>4</v>
      </c>
      <c r="G536" s="4">
        <v>603</v>
      </c>
      <c r="H536" s="1">
        <v>603</v>
      </c>
      <c r="I536" s="1">
        <v>1784.53572068177</v>
      </c>
      <c r="J536" s="1">
        <f>1800-Table1353233[[#This Row],[Remaining time]]</f>
        <v>15.464279318229956</v>
      </c>
      <c r="K536" s="1">
        <f>(Table1353233[[#This Row],[UB_init]]-Table1353233[[#This Row],[LB_init]])/Table1353233[[#This Row],[UB_init]]</f>
        <v>0</v>
      </c>
      <c r="L536" s="75">
        <f>IF(Table1353233[[#This Row],[UB_init]]=Table1353233[[#This Row],[LB_init]],0,1)</f>
        <v>0</v>
      </c>
      <c r="M536" s="26"/>
      <c r="Q536">
        <f>IF(Table1353233[[#This Row],[If Optimal solution is not found]]=1,"",Table1353233[[#This Row],[UB_init]])</f>
        <v>603</v>
      </c>
      <c r="R536">
        <f>IF(Table1353233[[#This Row],[If Optimal solution is not found]],"",Table1353233[[#This Row],[LB_init]])</f>
        <v>603</v>
      </c>
      <c r="S536">
        <f>IF(Table1353233[[#This Row],[If Optimal solution is not found]],"",0)</f>
        <v>0</v>
      </c>
      <c r="T536">
        <f>IF(Table1353233[[#This Row],[If Optimal solution is not found]],"",Table1353233[[#This Row],[Total time (BPP+Pm+SPm)]])</f>
        <v>15.464279318229956</v>
      </c>
    </row>
    <row r="537" spans="1:20" x14ac:dyDescent="0.35">
      <c r="A537" s="71">
        <v>536</v>
      </c>
      <c r="B537" s="24" t="s">
        <v>571</v>
      </c>
      <c r="C537" s="1">
        <v>100</v>
      </c>
      <c r="D537" s="1">
        <v>10</v>
      </c>
      <c r="E537" s="1">
        <v>30</v>
      </c>
      <c r="F537" s="14">
        <v>4</v>
      </c>
      <c r="G537" s="4">
        <v>597</v>
      </c>
      <c r="H537" s="1">
        <v>591</v>
      </c>
      <c r="I537" s="1">
        <v>1187.3053489848901</v>
      </c>
      <c r="J537" s="1">
        <f>1800-Table1353233[[#This Row],[Remaining time]]</f>
        <v>612.69465101510991</v>
      </c>
      <c r="K537" s="1">
        <f>(Table1353233[[#This Row],[UB_init]]-Table1353233[[#This Row],[LB_init]])/Table1353233[[#This Row],[UB_init]]</f>
        <v>1.0050251256281407E-2</v>
      </c>
      <c r="L537" s="75">
        <f>IF(Table1353233[[#This Row],[UB_init]]=Table1353233[[#This Row],[LB_init]],0,1)</f>
        <v>1</v>
      </c>
      <c r="M537" s="26"/>
      <c r="Q537" t="str">
        <f>IF(Table1353233[[#This Row],[If Optimal solution is not found]]=1,"",Table1353233[[#This Row],[UB_init]])</f>
        <v/>
      </c>
      <c r="R537" t="str">
        <f>IF(Table1353233[[#This Row],[If Optimal solution is not found]],"",Table1353233[[#This Row],[LB_init]])</f>
        <v/>
      </c>
      <c r="S537" t="str">
        <f>IF(Table1353233[[#This Row],[If Optimal solution is not found]],"",0)</f>
        <v/>
      </c>
      <c r="T537" t="str">
        <f>IF(Table1353233[[#This Row],[If Optimal solution is not found]],"",Table1353233[[#This Row],[Total time (BPP+Pm+SPm)]])</f>
        <v/>
      </c>
    </row>
    <row r="538" spans="1:20" ht="15" thickBot="1" x14ac:dyDescent="0.4">
      <c r="A538" s="71">
        <v>537</v>
      </c>
      <c r="B538" s="24" t="s">
        <v>572</v>
      </c>
      <c r="C538" s="1">
        <v>100</v>
      </c>
      <c r="D538" s="1">
        <v>10</v>
      </c>
      <c r="E538" s="1">
        <v>30</v>
      </c>
      <c r="F538" s="14">
        <v>4</v>
      </c>
      <c r="G538" s="4">
        <v>569</v>
      </c>
      <c r="H538" s="1">
        <v>569</v>
      </c>
      <c r="I538" s="1">
        <v>1791.99483532458</v>
      </c>
      <c r="J538" s="1">
        <f>1800-Table1353233[[#This Row],[Remaining time]]</f>
        <v>8.0051646754200192</v>
      </c>
      <c r="K538" s="1">
        <f>(Table1353233[[#This Row],[UB_init]]-Table1353233[[#This Row],[LB_init]])/Table1353233[[#This Row],[UB_init]]</f>
        <v>0</v>
      </c>
      <c r="L538" s="75">
        <f>IF(Table1353233[[#This Row],[UB_init]]=Table1353233[[#This Row],[LB_init]],0,1)</f>
        <v>0</v>
      </c>
      <c r="M538" s="26"/>
      <c r="Q538">
        <f>IF(Table1353233[[#This Row],[If Optimal solution is not found]]=1,"",Table1353233[[#This Row],[UB_init]])</f>
        <v>569</v>
      </c>
      <c r="R538">
        <f>IF(Table1353233[[#This Row],[If Optimal solution is not found]],"",Table1353233[[#This Row],[LB_init]])</f>
        <v>569</v>
      </c>
      <c r="S538">
        <f>IF(Table1353233[[#This Row],[If Optimal solution is not found]],"",0)</f>
        <v>0</v>
      </c>
      <c r="T538">
        <f>IF(Table1353233[[#This Row],[If Optimal solution is not found]],"",Table1353233[[#This Row],[Total time (BPP+Pm+SPm)]])</f>
        <v>8.0051646754200192</v>
      </c>
    </row>
    <row r="539" spans="1:20" ht="16" thickBot="1" x14ac:dyDescent="0.4">
      <c r="A539" s="71">
        <v>538</v>
      </c>
      <c r="B539" s="24" t="s">
        <v>573</v>
      </c>
      <c r="C539" s="1">
        <v>100</v>
      </c>
      <c r="D539" s="1">
        <v>10</v>
      </c>
      <c r="E539" s="1">
        <v>30</v>
      </c>
      <c r="F539" s="14">
        <v>4</v>
      </c>
      <c r="G539" s="4">
        <v>611</v>
      </c>
      <c r="H539" s="1">
        <v>611</v>
      </c>
      <c r="I539" s="1">
        <v>1790.3513660430899</v>
      </c>
      <c r="J539" s="1">
        <f>1800-Table1353233[[#This Row],[Remaining time]]</f>
        <v>9.6486339569100892</v>
      </c>
      <c r="K539" s="1">
        <f>(Table1353233[[#This Row],[UB_init]]-Table1353233[[#This Row],[LB_init]])/Table1353233[[#This Row],[UB_init]]</f>
        <v>0</v>
      </c>
      <c r="L539" s="75">
        <f>IF(Table1353233[[#This Row],[UB_init]]=Table1353233[[#This Row],[LB_init]],0,1)</f>
        <v>0</v>
      </c>
      <c r="M539" s="26"/>
      <c r="N539" s="17" t="s">
        <v>191</v>
      </c>
      <c r="O539" s="19"/>
      <c r="P539" s="20" t="s">
        <v>193</v>
      </c>
      <c r="Q539">
        <f>IF(Table1353233[[#This Row],[If Optimal solution is not found]]=1,"",Table1353233[[#This Row],[UB_init]])</f>
        <v>611</v>
      </c>
      <c r="R539">
        <f>IF(Table1353233[[#This Row],[If Optimal solution is not found]],"",Table1353233[[#This Row],[LB_init]])</f>
        <v>611</v>
      </c>
      <c r="S539">
        <f>IF(Table1353233[[#This Row],[If Optimal solution is not found]],"",0)</f>
        <v>0</v>
      </c>
      <c r="T539">
        <f>IF(Table1353233[[#This Row],[If Optimal solution is not found]],"",Table1353233[[#This Row],[Total time (BPP+Pm+SPm)]])</f>
        <v>9.6486339569100892</v>
      </c>
    </row>
    <row r="540" spans="1:20" ht="19" thickBot="1" x14ac:dyDescent="0.5">
      <c r="A540" s="71">
        <v>539</v>
      </c>
      <c r="B540" s="24" t="s">
        <v>574</v>
      </c>
      <c r="C540" s="1">
        <v>100</v>
      </c>
      <c r="D540" s="1">
        <v>10</v>
      </c>
      <c r="E540" s="1">
        <v>30</v>
      </c>
      <c r="F540" s="14">
        <v>4</v>
      </c>
      <c r="G540" s="4">
        <v>582</v>
      </c>
      <c r="H540" s="1">
        <v>582</v>
      </c>
      <c r="I540" s="1">
        <v>1793.0240800287499</v>
      </c>
      <c r="J540" s="1">
        <f>1800-Table1353233[[#This Row],[Remaining time]]</f>
        <v>6.9759199712500504</v>
      </c>
      <c r="K540" s="1">
        <f>(Table1353233[[#This Row],[UB_init]]-Table1353233[[#This Row],[LB_init]])/Table1353233[[#This Row],[UB_init]]</f>
        <v>0</v>
      </c>
      <c r="L540" s="75">
        <f>IF(Table1353233[[#This Row],[UB_init]]=Table1353233[[#This Row],[LB_init]],0,1)</f>
        <v>0</v>
      </c>
      <c r="M540" s="26"/>
      <c r="N540" s="7">
        <f>COUNTIF(L452:L541,"=0")</f>
        <v>25</v>
      </c>
      <c r="O540" s="9"/>
      <c r="P540" s="73">
        <f>AVERAGEIF(K452:K541,"=0",J452:J541)</f>
        <v>47.736471392889207</v>
      </c>
      <c r="Q540">
        <f>IF(Table1353233[[#This Row],[If Optimal solution is not found]]=1,"",Table1353233[[#This Row],[UB_init]])</f>
        <v>582</v>
      </c>
      <c r="R540">
        <f>IF(Table1353233[[#This Row],[If Optimal solution is not found]],"",Table1353233[[#This Row],[LB_init]])</f>
        <v>582</v>
      </c>
      <c r="S540">
        <f>IF(Table1353233[[#This Row],[If Optimal solution is not found]],"",0)</f>
        <v>0</v>
      </c>
      <c r="T540">
        <f>IF(Table1353233[[#This Row],[If Optimal solution is not found]],"",Table1353233[[#This Row],[Total time (BPP+Pm+SPm)]])</f>
        <v>6.9759199712500504</v>
      </c>
    </row>
    <row r="541" spans="1:20" ht="19" thickBot="1" x14ac:dyDescent="0.5">
      <c r="A541" s="71">
        <v>540</v>
      </c>
      <c r="B541" s="25" t="s">
        <v>575</v>
      </c>
      <c r="C541" s="15">
        <v>100</v>
      </c>
      <c r="D541" s="15">
        <v>10</v>
      </c>
      <c r="E541" s="15">
        <v>30</v>
      </c>
      <c r="F541" s="16">
        <v>4</v>
      </c>
      <c r="G541" s="6">
        <v>627</v>
      </c>
      <c r="H541" s="15">
        <v>627</v>
      </c>
      <c r="I541" s="15">
        <v>1687.5121566448299</v>
      </c>
      <c r="J541" s="15">
        <f>1800-Table1353233[[#This Row],[Remaining time]]</f>
        <v>112.48784335517007</v>
      </c>
      <c r="K541" s="15">
        <f>(Table1353233[[#This Row],[UB_init]]-Table1353233[[#This Row],[LB_init]])/Table1353233[[#This Row],[UB_init]]</f>
        <v>0</v>
      </c>
      <c r="L541" s="75">
        <f>IF(Table1353233[[#This Row],[UB_init]]=Table1353233[[#This Row],[LB_init]],0,1)</f>
        <v>0</v>
      </c>
      <c r="M541" s="26"/>
      <c r="N541" s="7" t="s">
        <v>192</v>
      </c>
      <c r="O541" s="9"/>
      <c r="P541" s="73">
        <f>AVERAGEIF(K452:K541,"&gt;0")</f>
        <v>0.15150789576234927</v>
      </c>
      <c r="Q541">
        <f>IF(Table1353233[[#This Row],[If Optimal solution is not found]]=1,"",Table1353233[[#This Row],[UB_init]])</f>
        <v>627</v>
      </c>
      <c r="R541">
        <f>IF(Table1353233[[#This Row],[If Optimal solution is not found]],"",Table1353233[[#This Row],[LB_init]])</f>
        <v>627</v>
      </c>
      <c r="S541">
        <f>IF(Table1353233[[#This Row],[If Optimal solution is not found]],"",0)</f>
        <v>0</v>
      </c>
      <c r="T541">
        <f>IF(Table1353233[[#This Row],[If Optimal solution is not found]],"",Table1353233[[#This Row],[Total time (BPP+Pm+SPm)]])</f>
        <v>112.48784335517007</v>
      </c>
    </row>
    <row r="542" spans="1:20" x14ac:dyDescent="0.35">
      <c r="A542" s="71">
        <v>541</v>
      </c>
      <c r="B542" s="24" t="s">
        <v>576</v>
      </c>
      <c r="C542" s="1">
        <v>150</v>
      </c>
      <c r="D542" s="1">
        <v>2</v>
      </c>
      <c r="E542" s="1">
        <v>10</v>
      </c>
      <c r="F542" s="14">
        <v>1</v>
      </c>
      <c r="G542" s="5">
        <v>1531</v>
      </c>
      <c r="H542" s="12">
        <v>1531</v>
      </c>
      <c r="I542" s="1">
        <v>1797.8520824033701</v>
      </c>
      <c r="J542" s="1">
        <f>1800-Table1353233[[#This Row],[Remaining time]]</f>
        <v>2.1479175966298953</v>
      </c>
      <c r="K542" s="1">
        <f>(Table1353233[[#This Row],[UB_init]]-Table1353233[[#This Row],[LB_init]])/Table1353233[[#This Row],[UB_init]]</f>
        <v>0</v>
      </c>
      <c r="L542" s="75">
        <f>IF(Table1353233[[#This Row],[UB_init]]=Table1353233[[#This Row],[LB_init]],0,1)</f>
        <v>0</v>
      </c>
      <c r="M542" s="26"/>
      <c r="Q542">
        <f>IF(Table1353233[[#This Row],[If Optimal solution is not found]]=1,"",Table1353233[[#This Row],[UB_init]])</f>
        <v>1531</v>
      </c>
      <c r="R542">
        <f>IF(Table1353233[[#This Row],[If Optimal solution is not found]],"",Table1353233[[#This Row],[LB_init]])</f>
        <v>1531</v>
      </c>
      <c r="S542">
        <f>IF(Table1353233[[#This Row],[If Optimal solution is not found]],"",0)</f>
        <v>0</v>
      </c>
      <c r="T542">
        <f>IF(Table1353233[[#This Row],[If Optimal solution is not found]],"",Table1353233[[#This Row],[Total time (BPP+Pm+SPm)]])</f>
        <v>2.1479175966298953</v>
      </c>
    </row>
    <row r="543" spans="1:20" x14ac:dyDescent="0.35">
      <c r="A543" s="71">
        <v>542</v>
      </c>
      <c r="B543" s="24" t="s">
        <v>577</v>
      </c>
      <c r="C543" s="1">
        <v>150</v>
      </c>
      <c r="D543" s="1">
        <v>2</v>
      </c>
      <c r="E543" s="1">
        <v>10</v>
      </c>
      <c r="F543" s="14">
        <v>1</v>
      </c>
      <c r="G543" s="4">
        <v>1497</v>
      </c>
      <c r="H543" s="1">
        <v>1497</v>
      </c>
      <c r="I543" s="1">
        <v>1798.5383471008299</v>
      </c>
      <c r="J543" s="1">
        <f>1800-Table1353233[[#This Row],[Remaining time]]</f>
        <v>1.4616528991700761</v>
      </c>
      <c r="K543" s="1">
        <f>(Table1353233[[#This Row],[UB_init]]-Table1353233[[#This Row],[LB_init]])/Table1353233[[#This Row],[UB_init]]</f>
        <v>0</v>
      </c>
      <c r="L543" s="75">
        <f>IF(Table1353233[[#This Row],[UB_init]]=Table1353233[[#This Row],[LB_init]],0,1)</f>
        <v>0</v>
      </c>
      <c r="M543" s="26"/>
      <c r="Q543">
        <f>IF(Table1353233[[#This Row],[If Optimal solution is not found]]=1,"",Table1353233[[#This Row],[UB_init]])</f>
        <v>1497</v>
      </c>
      <c r="R543">
        <f>IF(Table1353233[[#This Row],[If Optimal solution is not found]],"",Table1353233[[#This Row],[LB_init]])</f>
        <v>1497</v>
      </c>
      <c r="S543">
        <f>IF(Table1353233[[#This Row],[If Optimal solution is not found]],"",0)</f>
        <v>0</v>
      </c>
      <c r="T543">
        <f>IF(Table1353233[[#This Row],[If Optimal solution is not found]],"",Table1353233[[#This Row],[Total time (BPP+Pm+SPm)]])</f>
        <v>1.4616528991700761</v>
      </c>
    </row>
    <row r="544" spans="1:20" x14ac:dyDescent="0.35">
      <c r="A544" s="71">
        <v>543</v>
      </c>
      <c r="B544" s="24" t="s">
        <v>578</v>
      </c>
      <c r="C544" s="1">
        <v>150</v>
      </c>
      <c r="D544" s="1">
        <v>2</v>
      </c>
      <c r="E544" s="1">
        <v>10</v>
      </c>
      <c r="F544" s="14">
        <v>1</v>
      </c>
      <c r="G544" s="4">
        <v>1505</v>
      </c>
      <c r="H544" s="1">
        <v>1505</v>
      </c>
      <c r="I544" s="1">
        <v>1798.6287126690099</v>
      </c>
      <c r="J544" s="1">
        <f>1800-Table1353233[[#This Row],[Remaining time]]</f>
        <v>1.3712873309900715</v>
      </c>
      <c r="K544" s="1">
        <f>(Table1353233[[#This Row],[UB_init]]-Table1353233[[#This Row],[LB_init]])/Table1353233[[#This Row],[UB_init]]</f>
        <v>0</v>
      </c>
      <c r="L544" s="75">
        <f>IF(Table1353233[[#This Row],[UB_init]]=Table1353233[[#This Row],[LB_init]],0,1)</f>
        <v>0</v>
      </c>
      <c r="M544" s="26"/>
      <c r="Q544">
        <f>IF(Table1353233[[#This Row],[If Optimal solution is not found]]=1,"",Table1353233[[#This Row],[UB_init]])</f>
        <v>1505</v>
      </c>
      <c r="R544">
        <f>IF(Table1353233[[#This Row],[If Optimal solution is not found]],"",Table1353233[[#This Row],[LB_init]])</f>
        <v>1505</v>
      </c>
      <c r="S544">
        <f>IF(Table1353233[[#This Row],[If Optimal solution is not found]],"",0)</f>
        <v>0</v>
      </c>
      <c r="T544">
        <f>IF(Table1353233[[#This Row],[If Optimal solution is not found]],"",Table1353233[[#This Row],[Total time (BPP+Pm+SPm)]])</f>
        <v>1.3712873309900715</v>
      </c>
    </row>
    <row r="545" spans="1:20" x14ac:dyDescent="0.35">
      <c r="A545" s="71">
        <v>544</v>
      </c>
      <c r="B545" s="24" t="s">
        <v>579</v>
      </c>
      <c r="C545" s="1">
        <v>150</v>
      </c>
      <c r="D545" s="1">
        <v>2</v>
      </c>
      <c r="E545" s="1">
        <v>10</v>
      </c>
      <c r="F545" s="14">
        <v>1</v>
      </c>
      <c r="G545" s="4">
        <v>1467</v>
      </c>
      <c r="H545" s="1">
        <v>1467</v>
      </c>
      <c r="I545" s="1">
        <v>1798.9349695313699</v>
      </c>
      <c r="J545" s="1">
        <f>1800-Table1353233[[#This Row],[Remaining time]]</f>
        <v>1.0650304686300842</v>
      </c>
      <c r="K545" s="1">
        <f>(Table1353233[[#This Row],[UB_init]]-Table1353233[[#This Row],[LB_init]])/Table1353233[[#This Row],[UB_init]]</f>
        <v>0</v>
      </c>
      <c r="L545" s="75">
        <f>IF(Table1353233[[#This Row],[UB_init]]=Table1353233[[#This Row],[LB_init]],0,1)</f>
        <v>0</v>
      </c>
      <c r="M545" s="26"/>
      <c r="Q545">
        <f>IF(Table1353233[[#This Row],[If Optimal solution is not found]]=1,"",Table1353233[[#This Row],[UB_init]])</f>
        <v>1467</v>
      </c>
      <c r="R545">
        <f>IF(Table1353233[[#This Row],[If Optimal solution is not found]],"",Table1353233[[#This Row],[LB_init]])</f>
        <v>1467</v>
      </c>
      <c r="S545">
        <f>IF(Table1353233[[#This Row],[If Optimal solution is not found]],"",0)</f>
        <v>0</v>
      </c>
      <c r="T545">
        <f>IF(Table1353233[[#This Row],[If Optimal solution is not found]],"",Table1353233[[#This Row],[Total time (BPP+Pm+SPm)]])</f>
        <v>1.0650304686300842</v>
      </c>
    </row>
    <row r="546" spans="1:20" x14ac:dyDescent="0.35">
      <c r="A546" s="71">
        <v>545</v>
      </c>
      <c r="B546" s="24" t="s">
        <v>580</v>
      </c>
      <c r="C546" s="1">
        <v>150</v>
      </c>
      <c r="D546" s="1">
        <v>2</v>
      </c>
      <c r="E546" s="1">
        <v>10</v>
      </c>
      <c r="F546" s="14">
        <v>1</v>
      </c>
      <c r="G546" s="4">
        <v>1508</v>
      </c>
      <c r="H546" s="1">
        <v>1508</v>
      </c>
      <c r="I546" s="1">
        <v>1798.8889798354301</v>
      </c>
      <c r="J546" s="1">
        <f>1800-Table1353233[[#This Row],[Remaining time]]</f>
        <v>1.1110201645699362</v>
      </c>
      <c r="K546" s="1">
        <f>(Table1353233[[#This Row],[UB_init]]-Table1353233[[#This Row],[LB_init]])/Table1353233[[#This Row],[UB_init]]</f>
        <v>0</v>
      </c>
      <c r="L546" s="75">
        <f>IF(Table1353233[[#This Row],[UB_init]]=Table1353233[[#This Row],[LB_init]],0,1)</f>
        <v>0</v>
      </c>
      <c r="M546" s="26"/>
      <c r="Q546">
        <f>IF(Table1353233[[#This Row],[If Optimal solution is not found]]=1,"",Table1353233[[#This Row],[UB_init]])</f>
        <v>1508</v>
      </c>
      <c r="R546">
        <f>IF(Table1353233[[#This Row],[If Optimal solution is not found]],"",Table1353233[[#This Row],[LB_init]])</f>
        <v>1508</v>
      </c>
      <c r="S546">
        <f>IF(Table1353233[[#This Row],[If Optimal solution is not found]],"",0)</f>
        <v>0</v>
      </c>
      <c r="T546">
        <f>IF(Table1353233[[#This Row],[If Optimal solution is not found]],"",Table1353233[[#This Row],[Total time (BPP+Pm+SPm)]])</f>
        <v>1.1110201645699362</v>
      </c>
    </row>
    <row r="547" spans="1:20" x14ac:dyDescent="0.35">
      <c r="A547" s="71">
        <v>546</v>
      </c>
      <c r="B547" s="24" t="s">
        <v>581</v>
      </c>
      <c r="C547" s="1">
        <v>150</v>
      </c>
      <c r="D547" s="1">
        <v>2</v>
      </c>
      <c r="E547" s="1">
        <v>10</v>
      </c>
      <c r="F547" s="14">
        <v>1</v>
      </c>
      <c r="G547" s="4">
        <v>1482</v>
      </c>
      <c r="H547" s="1">
        <v>1482</v>
      </c>
      <c r="I547" s="1">
        <v>1798.66487896442</v>
      </c>
      <c r="J547" s="1">
        <f>1800-Table1353233[[#This Row],[Remaining time]]</f>
        <v>1.3351210355799594</v>
      </c>
      <c r="K547" s="1">
        <f>(Table1353233[[#This Row],[UB_init]]-Table1353233[[#This Row],[LB_init]])/Table1353233[[#This Row],[UB_init]]</f>
        <v>0</v>
      </c>
      <c r="L547" s="75">
        <f>IF(Table1353233[[#This Row],[UB_init]]=Table1353233[[#This Row],[LB_init]],0,1)</f>
        <v>0</v>
      </c>
      <c r="M547" s="26"/>
      <c r="Q547">
        <f>IF(Table1353233[[#This Row],[If Optimal solution is not found]]=1,"",Table1353233[[#This Row],[UB_init]])</f>
        <v>1482</v>
      </c>
      <c r="R547">
        <f>IF(Table1353233[[#This Row],[If Optimal solution is not found]],"",Table1353233[[#This Row],[LB_init]])</f>
        <v>1482</v>
      </c>
      <c r="S547">
        <f>IF(Table1353233[[#This Row],[If Optimal solution is not found]],"",0)</f>
        <v>0</v>
      </c>
      <c r="T547">
        <f>IF(Table1353233[[#This Row],[If Optimal solution is not found]],"",Table1353233[[#This Row],[Total time (BPP+Pm+SPm)]])</f>
        <v>1.3351210355799594</v>
      </c>
    </row>
    <row r="548" spans="1:20" x14ac:dyDescent="0.35">
      <c r="A548" s="71">
        <v>547</v>
      </c>
      <c r="B548" s="24" t="s">
        <v>582</v>
      </c>
      <c r="C548" s="1">
        <v>150</v>
      </c>
      <c r="D548" s="1">
        <v>2</v>
      </c>
      <c r="E548" s="1">
        <v>10</v>
      </c>
      <c r="F548" s="14">
        <v>1</v>
      </c>
      <c r="G548" s="4">
        <v>1517</v>
      </c>
      <c r="H548" s="1">
        <v>1517</v>
      </c>
      <c r="I548" s="1">
        <v>1799.12317336723</v>
      </c>
      <c r="J548" s="1">
        <f>1800-Table1353233[[#This Row],[Remaining time]]</f>
        <v>0.87682663276996209</v>
      </c>
      <c r="K548" s="1">
        <f>(Table1353233[[#This Row],[UB_init]]-Table1353233[[#This Row],[LB_init]])/Table1353233[[#This Row],[UB_init]]</f>
        <v>0</v>
      </c>
      <c r="L548" s="75">
        <f>IF(Table1353233[[#This Row],[UB_init]]=Table1353233[[#This Row],[LB_init]],0,1)</f>
        <v>0</v>
      </c>
      <c r="M548" s="26"/>
      <c r="Q548">
        <f>IF(Table1353233[[#This Row],[If Optimal solution is not found]]=1,"",Table1353233[[#This Row],[UB_init]])</f>
        <v>1517</v>
      </c>
      <c r="R548">
        <f>IF(Table1353233[[#This Row],[If Optimal solution is not found]],"",Table1353233[[#This Row],[LB_init]])</f>
        <v>1517</v>
      </c>
      <c r="S548">
        <f>IF(Table1353233[[#This Row],[If Optimal solution is not found]],"",0)</f>
        <v>0</v>
      </c>
      <c r="T548">
        <f>IF(Table1353233[[#This Row],[If Optimal solution is not found]],"",Table1353233[[#This Row],[Total time (BPP+Pm+SPm)]])</f>
        <v>0.87682663276996209</v>
      </c>
    </row>
    <row r="549" spans="1:20" x14ac:dyDescent="0.35">
      <c r="A549" s="71">
        <v>548</v>
      </c>
      <c r="B549" s="24" t="s">
        <v>583</v>
      </c>
      <c r="C549" s="1">
        <v>150</v>
      </c>
      <c r="D549" s="1">
        <v>2</v>
      </c>
      <c r="E549" s="1">
        <v>10</v>
      </c>
      <c r="F549" s="14">
        <v>1</v>
      </c>
      <c r="G549" s="4">
        <v>1384</v>
      </c>
      <c r="H549" s="1">
        <v>1384</v>
      </c>
      <c r="I549" s="1">
        <v>1799.0423581283501</v>
      </c>
      <c r="J549" s="1">
        <f>1800-Table1353233[[#This Row],[Remaining time]]</f>
        <v>0.95764187164991199</v>
      </c>
      <c r="K549" s="1">
        <f>(Table1353233[[#This Row],[UB_init]]-Table1353233[[#This Row],[LB_init]])/Table1353233[[#This Row],[UB_init]]</f>
        <v>0</v>
      </c>
      <c r="L549" s="75">
        <f>IF(Table1353233[[#This Row],[UB_init]]=Table1353233[[#This Row],[LB_init]],0,1)</f>
        <v>0</v>
      </c>
      <c r="M549" s="26"/>
      <c r="Q549">
        <f>IF(Table1353233[[#This Row],[If Optimal solution is not found]]=1,"",Table1353233[[#This Row],[UB_init]])</f>
        <v>1384</v>
      </c>
      <c r="R549">
        <f>IF(Table1353233[[#This Row],[If Optimal solution is not found]],"",Table1353233[[#This Row],[LB_init]])</f>
        <v>1384</v>
      </c>
      <c r="S549">
        <f>IF(Table1353233[[#This Row],[If Optimal solution is not found]],"",0)</f>
        <v>0</v>
      </c>
      <c r="T549">
        <f>IF(Table1353233[[#This Row],[If Optimal solution is not found]],"",Table1353233[[#This Row],[Total time (BPP+Pm+SPm)]])</f>
        <v>0.95764187164991199</v>
      </c>
    </row>
    <row r="550" spans="1:20" x14ac:dyDescent="0.35">
      <c r="A550" s="71">
        <v>549</v>
      </c>
      <c r="B550" s="24" t="s">
        <v>584</v>
      </c>
      <c r="C550" s="1">
        <v>150</v>
      </c>
      <c r="D550" s="1">
        <v>2</v>
      </c>
      <c r="E550" s="1">
        <v>10</v>
      </c>
      <c r="F550" s="14">
        <v>1</v>
      </c>
      <c r="G550" s="4">
        <v>1495</v>
      </c>
      <c r="H550" s="1">
        <v>1495</v>
      </c>
      <c r="I550" s="1">
        <v>1799.0123084690399</v>
      </c>
      <c r="J550" s="1">
        <f>1800-Table1353233[[#This Row],[Remaining time]]</f>
        <v>0.98769153096009177</v>
      </c>
      <c r="K550" s="1">
        <f>(Table1353233[[#This Row],[UB_init]]-Table1353233[[#This Row],[LB_init]])/Table1353233[[#This Row],[UB_init]]</f>
        <v>0</v>
      </c>
      <c r="L550" s="75">
        <f>IF(Table1353233[[#This Row],[UB_init]]=Table1353233[[#This Row],[LB_init]],0,1)</f>
        <v>0</v>
      </c>
      <c r="M550" s="26"/>
      <c r="Q550">
        <f>IF(Table1353233[[#This Row],[If Optimal solution is not found]]=1,"",Table1353233[[#This Row],[UB_init]])</f>
        <v>1495</v>
      </c>
      <c r="R550">
        <f>IF(Table1353233[[#This Row],[If Optimal solution is not found]],"",Table1353233[[#This Row],[LB_init]])</f>
        <v>1495</v>
      </c>
      <c r="S550">
        <f>IF(Table1353233[[#This Row],[If Optimal solution is not found]],"",0)</f>
        <v>0</v>
      </c>
      <c r="T550">
        <f>IF(Table1353233[[#This Row],[If Optimal solution is not found]],"",Table1353233[[#This Row],[Total time (BPP+Pm+SPm)]])</f>
        <v>0.98769153096009177</v>
      </c>
    </row>
    <row r="551" spans="1:20" x14ac:dyDescent="0.35">
      <c r="A551" s="71">
        <v>550</v>
      </c>
      <c r="B551" s="24" t="s">
        <v>585</v>
      </c>
      <c r="C551" s="1">
        <v>150</v>
      </c>
      <c r="D551" s="1">
        <v>2</v>
      </c>
      <c r="E551" s="1">
        <v>10</v>
      </c>
      <c r="F551" s="14">
        <v>1</v>
      </c>
      <c r="G551" s="4">
        <v>1470</v>
      </c>
      <c r="H551" s="1">
        <v>1470</v>
      </c>
      <c r="I551" s="1">
        <v>1799.2420926485199</v>
      </c>
      <c r="J551" s="1">
        <f>1800-Table1353233[[#This Row],[Remaining time]]</f>
        <v>0.75790735148007116</v>
      </c>
      <c r="K551" s="1">
        <f>(Table1353233[[#This Row],[UB_init]]-Table1353233[[#This Row],[LB_init]])/Table1353233[[#This Row],[UB_init]]</f>
        <v>0</v>
      </c>
      <c r="L551" s="75">
        <f>IF(Table1353233[[#This Row],[UB_init]]=Table1353233[[#This Row],[LB_init]],0,1)</f>
        <v>0</v>
      </c>
      <c r="M551" s="26"/>
      <c r="Q551">
        <f>IF(Table1353233[[#This Row],[If Optimal solution is not found]]=1,"",Table1353233[[#This Row],[UB_init]])</f>
        <v>1470</v>
      </c>
      <c r="R551">
        <f>IF(Table1353233[[#This Row],[If Optimal solution is not found]],"",Table1353233[[#This Row],[LB_init]])</f>
        <v>1470</v>
      </c>
      <c r="S551">
        <f>IF(Table1353233[[#This Row],[If Optimal solution is not found]],"",0)</f>
        <v>0</v>
      </c>
      <c r="T551">
        <f>IF(Table1353233[[#This Row],[If Optimal solution is not found]],"",Table1353233[[#This Row],[Total time (BPP+Pm+SPm)]])</f>
        <v>0.75790735148007116</v>
      </c>
    </row>
    <row r="552" spans="1:20" x14ac:dyDescent="0.35">
      <c r="A552" s="71">
        <v>551</v>
      </c>
      <c r="B552" s="24" t="s">
        <v>586</v>
      </c>
      <c r="C552" s="1">
        <v>150</v>
      </c>
      <c r="D552" s="1">
        <v>2</v>
      </c>
      <c r="E552" s="1">
        <v>10</v>
      </c>
      <c r="F552" s="14">
        <v>2</v>
      </c>
      <c r="G552" s="4">
        <v>2131</v>
      </c>
      <c r="H552" s="1">
        <v>2131</v>
      </c>
      <c r="I552" s="1">
        <v>1795.14474122971</v>
      </c>
      <c r="J552" s="1">
        <f>1800-Table1353233[[#This Row],[Remaining time]]</f>
        <v>4.8552587702899928</v>
      </c>
      <c r="K552" s="1">
        <f>(Table1353233[[#This Row],[UB_init]]-Table1353233[[#This Row],[LB_init]])/Table1353233[[#This Row],[UB_init]]</f>
        <v>0</v>
      </c>
      <c r="L552" s="75">
        <f>IF(Table1353233[[#This Row],[UB_init]]=Table1353233[[#This Row],[LB_init]],0,1)</f>
        <v>0</v>
      </c>
      <c r="M552" s="26"/>
      <c r="Q552">
        <f>IF(Table1353233[[#This Row],[If Optimal solution is not found]]=1,"",Table1353233[[#This Row],[UB_init]])</f>
        <v>2131</v>
      </c>
      <c r="R552">
        <f>IF(Table1353233[[#This Row],[If Optimal solution is not found]],"",Table1353233[[#This Row],[LB_init]])</f>
        <v>2131</v>
      </c>
      <c r="S552">
        <f>IF(Table1353233[[#This Row],[If Optimal solution is not found]],"",0)</f>
        <v>0</v>
      </c>
      <c r="T552">
        <f>IF(Table1353233[[#This Row],[If Optimal solution is not found]],"",Table1353233[[#This Row],[Total time (BPP+Pm+SPm)]])</f>
        <v>4.8552587702899928</v>
      </c>
    </row>
    <row r="553" spans="1:20" x14ac:dyDescent="0.35">
      <c r="A553" s="71">
        <v>552</v>
      </c>
      <c r="B553" s="24" t="s">
        <v>587</v>
      </c>
      <c r="C553" s="1">
        <v>150</v>
      </c>
      <c r="D553" s="1">
        <v>2</v>
      </c>
      <c r="E553" s="1">
        <v>10</v>
      </c>
      <c r="F553" s="14">
        <v>2</v>
      </c>
      <c r="G553" s="4">
        <v>2007</v>
      </c>
      <c r="H553" s="1">
        <v>2007</v>
      </c>
      <c r="I553" s="1">
        <v>1798.09270228073</v>
      </c>
      <c r="J553" s="1">
        <f>1800-Table1353233[[#This Row],[Remaining time]]</f>
        <v>1.9072977192699909</v>
      </c>
      <c r="K553" s="1">
        <f>(Table1353233[[#This Row],[UB_init]]-Table1353233[[#This Row],[LB_init]])/Table1353233[[#This Row],[UB_init]]</f>
        <v>0</v>
      </c>
      <c r="L553" s="75">
        <f>IF(Table1353233[[#This Row],[UB_init]]=Table1353233[[#This Row],[LB_init]],0,1)</f>
        <v>0</v>
      </c>
      <c r="M553" s="26"/>
      <c r="Q553">
        <f>IF(Table1353233[[#This Row],[If Optimal solution is not found]]=1,"",Table1353233[[#This Row],[UB_init]])</f>
        <v>2007</v>
      </c>
      <c r="R553">
        <f>IF(Table1353233[[#This Row],[If Optimal solution is not found]],"",Table1353233[[#This Row],[LB_init]])</f>
        <v>2007</v>
      </c>
      <c r="S553">
        <f>IF(Table1353233[[#This Row],[If Optimal solution is not found]],"",0)</f>
        <v>0</v>
      </c>
      <c r="T553">
        <f>IF(Table1353233[[#This Row],[If Optimal solution is not found]],"",Table1353233[[#This Row],[Total time (BPP+Pm+SPm)]])</f>
        <v>1.9072977192699909</v>
      </c>
    </row>
    <row r="554" spans="1:20" x14ac:dyDescent="0.35">
      <c r="A554" s="71">
        <v>553</v>
      </c>
      <c r="B554" s="24" t="s">
        <v>588</v>
      </c>
      <c r="C554" s="1">
        <v>150</v>
      </c>
      <c r="D554" s="1">
        <v>2</v>
      </c>
      <c r="E554" s="1">
        <v>10</v>
      </c>
      <c r="F554" s="14">
        <v>2</v>
      </c>
      <c r="G554" s="4">
        <v>2045</v>
      </c>
      <c r="H554" s="1">
        <v>2045</v>
      </c>
      <c r="I554" s="1">
        <v>1795.47824604623</v>
      </c>
      <c r="J554" s="1">
        <f>1800-Table1353233[[#This Row],[Remaining time]]</f>
        <v>4.5217539537700304</v>
      </c>
      <c r="K554" s="1">
        <f>(Table1353233[[#This Row],[UB_init]]-Table1353233[[#This Row],[LB_init]])/Table1353233[[#This Row],[UB_init]]</f>
        <v>0</v>
      </c>
      <c r="L554" s="75">
        <f>IF(Table1353233[[#This Row],[UB_init]]=Table1353233[[#This Row],[LB_init]],0,1)</f>
        <v>0</v>
      </c>
      <c r="M554" s="26"/>
      <c r="Q554">
        <f>IF(Table1353233[[#This Row],[If Optimal solution is not found]]=1,"",Table1353233[[#This Row],[UB_init]])</f>
        <v>2045</v>
      </c>
      <c r="R554">
        <f>IF(Table1353233[[#This Row],[If Optimal solution is not found]],"",Table1353233[[#This Row],[LB_init]])</f>
        <v>2045</v>
      </c>
      <c r="S554">
        <f>IF(Table1353233[[#This Row],[If Optimal solution is not found]],"",0)</f>
        <v>0</v>
      </c>
      <c r="T554">
        <f>IF(Table1353233[[#This Row],[If Optimal solution is not found]],"",Table1353233[[#This Row],[Total time (BPP+Pm+SPm)]])</f>
        <v>4.5217539537700304</v>
      </c>
    </row>
    <row r="555" spans="1:20" x14ac:dyDescent="0.35">
      <c r="A555" s="71">
        <v>554</v>
      </c>
      <c r="B555" s="24" t="s">
        <v>589</v>
      </c>
      <c r="C555" s="1">
        <v>150</v>
      </c>
      <c r="D555" s="1">
        <v>2</v>
      </c>
      <c r="E555" s="1">
        <v>10</v>
      </c>
      <c r="F555" s="14">
        <v>2</v>
      </c>
      <c r="G555" s="4">
        <v>1947</v>
      </c>
      <c r="H555" s="1">
        <v>1947</v>
      </c>
      <c r="I555" s="1">
        <v>1797.0278049353501</v>
      </c>
      <c r="J555" s="1">
        <f>1800-Table1353233[[#This Row],[Remaining time]]</f>
        <v>2.9721950646498954</v>
      </c>
      <c r="K555" s="1">
        <f>(Table1353233[[#This Row],[UB_init]]-Table1353233[[#This Row],[LB_init]])/Table1353233[[#This Row],[UB_init]]</f>
        <v>0</v>
      </c>
      <c r="L555" s="75">
        <f>IF(Table1353233[[#This Row],[UB_init]]=Table1353233[[#This Row],[LB_init]],0,1)</f>
        <v>0</v>
      </c>
      <c r="M555" s="26"/>
      <c r="Q555">
        <f>IF(Table1353233[[#This Row],[If Optimal solution is not found]]=1,"",Table1353233[[#This Row],[UB_init]])</f>
        <v>1947</v>
      </c>
      <c r="R555">
        <f>IF(Table1353233[[#This Row],[If Optimal solution is not found]],"",Table1353233[[#This Row],[LB_init]])</f>
        <v>1947</v>
      </c>
      <c r="S555">
        <f>IF(Table1353233[[#This Row],[If Optimal solution is not found]],"",0)</f>
        <v>0</v>
      </c>
      <c r="T555">
        <f>IF(Table1353233[[#This Row],[If Optimal solution is not found]],"",Table1353233[[#This Row],[Total time (BPP+Pm+SPm)]])</f>
        <v>2.9721950646498954</v>
      </c>
    </row>
    <row r="556" spans="1:20" x14ac:dyDescent="0.35">
      <c r="A556" s="71">
        <v>555</v>
      </c>
      <c r="B556" s="24" t="s">
        <v>590</v>
      </c>
      <c r="C556" s="1">
        <v>150</v>
      </c>
      <c r="D556" s="1">
        <v>2</v>
      </c>
      <c r="E556" s="1">
        <v>10</v>
      </c>
      <c r="F556" s="14">
        <v>2</v>
      </c>
      <c r="G556" s="4">
        <v>2108</v>
      </c>
      <c r="H556" s="1">
        <v>2108</v>
      </c>
      <c r="I556" s="1">
        <v>1794.88432316854</v>
      </c>
      <c r="J556" s="1">
        <f>1800-Table1353233[[#This Row],[Remaining time]]</f>
        <v>5.1156768314599503</v>
      </c>
      <c r="K556" s="1">
        <f>(Table1353233[[#This Row],[UB_init]]-Table1353233[[#This Row],[LB_init]])/Table1353233[[#This Row],[UB_init]]</f>
        <v>0</v>
      </c>
      <c r="L556" s="75">
        <f>IF(Table1353233[[#This Row],[UB_init]]=Table1353233[[#This Row],[LB_init]],0,1)</f>
        <v>0</v>
      </c>
      <c r="M556" s="26"/>
      <c r="Q556">
        <f>IF(Table1353233[[#This Row],[If Optimal solution is not found]]=1,"",Table1353233[[#This Row],[UB_init]])</f>
        <v>2108</v>
      </c>
      <c r="R556">
        <f>IF(Table1353233[[#This Row],[If Optimal solution is not found]],"",Table1353233[[#This Row],[LB_init]])</f>
        <v>2108</v>
      </c>
      <c r="S556">
        <f>IF(Table1353233[[#This Row],[If Optimal solution is not found]],"",0)</f>
        <v>0</v>
      </c>
      <c r="T556">
        <f>IF(Table1353233[[#This Row],[If Optimal solution is not found]],"",Table1353233[[#This Row],[Total time (BPP+Pm+SPm)]])</f>
        <v>5.1156768314599503</v>
      </c>
    </row>
    <row r="557" spans="1:20" x14ac:dyDescent="0.35">
      <c r="A557" s="71">
        <v>556</v>
      </c>
      <c r="B557" s="24" t="s">
        <v>591</v>
      </c>
      <c r="C557" s="1">
        <v>150</v>
      </c>
      <c r="D557" s="1">
        <v>2</v>
      </c>
      <c r="E557" s="1">
        <v>10</v>
      </c>
      <c r="F557" s="14">
        <v>2</v>
      </c>
      <c r="G557" s="4">
        <v>2112</v>
      </c>
      <c r="H557" s="1">
        <v>2112</v>
      </c>
      <c r="I557" s="1">
        <v>1798.94220203906</v>
      </c>
      <c r="J557" s="1">
        <f>1800-Table1353233[[#This Row],[Remaining time]]</f>
        <v>1.057797960939979</v>
      </c>
      <c r="K557" s="1">
        <f>(Table1353233[[#This Row],[UB_init]]-Table1353233[[#This Row],[LB_init]])/Table1353233[[#This Row],[UB_init]]</f>
        <v>0</v>
      </c>
      <c r="L557" s="75">
        <f>IF(Table1353233[[#This Row],[UB_init]]=Table1353233[[#This Row],[LB_init]],0,1)</f>
        <v>0</v>
      </c>
      <c r="M557" s="26"/>
      <c r="Q557">
        <f>IF(Table1353233[[#This Row],[If Optimal solution is not found]]=1,"",Table1353233[[#This Row],[UB_init]])</f>
        <v>2112</v>
      </c>
      <c r="R557">
        <f>IF(Table1353233[[#This Row],[If Optimal solution is not found]],"",Table1353233[[#This Row],[LB_init]])</f>
        <v>2112</v>
      </c>
      <c r="S557">
        <f>IF(Table1353233[[#This Row],[If Optimal solution is not found]],"",0)</f>
        <v>0</v>
      </c>
      <c r="T557">
        <f>IF(Table1353233[[#This Row],[If Optimal solution is not found]],"",Table1353233[[#This Row],[Total time (BPP+Pm+SPm)]])</f>
        <v>1.057797960939979</v>
      </c>
    </row>
    <row r="558" spans="1:20" x14ac:dyDescent="0.35">
      <c r="A558" s="71">
        <v>557</v>
      </c>
      <c r="B558" s="24" t="s">
        <v>592</v>
      </c>
      <c r="C558" s="1">
        <v>150</v>
      </c>
      <c r="D558" s="1">
        <v>2</v>
      </c>
      <c r="E558" s="1">
        <v>10</v>
      </c>
      <c r="F558" s="14">
        <v>2</v>
      </c>
      <c r="G558" s="4">
        <v>2207</v>
      </c>
      <c r="H558" s="1">
        <v>2207</v>
      </c>
      <c r="I558" s="1">
        <v>1796.8137062247799</v>
      </c>
      <c r="J558" s="1">
        <f>1800-Table1353233[[#This Row],[Remaining time]]</f>
        <v>3.1862937752200651</v>
      </c>
      <c r="K558" s="1">
        <f>(Table1353233[[#This Row],[UB_init]]-Table1353233[[#This Row],[LB_init]])/Table1353233[[#This Row],[UB_init]]</f>
        <v>0</v>
      </c>
      <c r="L558" s="75">
        <f>IF(Table1353233[[#This Row],[UB_init]]=Table1353233[[#This Row],[LB_init]],0,1)</f>
        <v>0</v>
      </c>
      <c r="M558" s="26"/>
      <c r="Q558">
        <f>IF(Table1353233[[#This Row],[If Optimal solution is not found]]=1,"",Table1353233[[#This Row],[UB_init]])</f>
        <v>2207</v>
      </c>
      <c r="R558">
        <f>IF(Table1353233[[#This Row],[If Optimal solution is not found]],"",Table1353233[[#This Row],[LB_init]])</f>
        <v>2207</v>
      </c>
      <c r="S558">
        <f>IF(Table1353233[[#This Row],[If Optimal solution is not found]],"",0)</f>
        <v>0</v>
      </c>
      <c r="T558">
        <f>IF(Table1353233[[#This Row],[If Optimal solution is not found]],"",Table1353233[[#This Row],[Total time (BPP+Pm+SPm)]])</f>
        <v>3.1862937752200651</v>
      </c>
    </row>
    <row r="559" spans="1:20" x14ac:dyDescent="0.35">
      <c r="A559" s="71">
        <v>558</v>
      </c>
      <c r="B559" s="24" t="s">
        <v>593</v>
      </c>
      <c r="C559" s="1">
        <v>150</v>
      </c>
      <c r="D559" s="1">
        <v>2</v>
      </c>
      <c r="E559" s="1">
        <v>10</v>
      </c>
      <c r="F559" s="14">
        <v>2</v>
      </c>
      <c r="G559" s="4">
        <v>2014</v>
      </c>
      <c r="H559" s="1">
        <v>2014</v>
      </c>
      <c r="I559" s="1">
        <v>1798.95510544069</v>
      </c>
      <c r="J559" s="1">
        <f>1800-Table1353233[[#This Row],[Remaining time]]</f>
        <v>1.0448945593100234</v>
      </c>
      <c r="K559" s="1">
        <f>(Table1353233[[#This Row],[UB_init]]-Table1353233[[#This Row],[LB_init]])/Table1353233[[#This Row],[UB_init]]</f>
        <v>0</v>
      </c>
      <c r="L559" s="75">
        <f>IF(Table1353233[[#This Row],[UB_init]]=Table1353233[[#This Row],[LB_init]],0,1)</f>
        <v>0</v>
      </c>
      <c r="M559" s="26"/>
      <c r="Q559">
        <f>IF(Table1353233[[#This Row],[If Optimal solution is not found]]=1,"",Table1353233[[#This Row],[UB_init]])</f>
        <v>2014</v>
      </c>
      <c r="R559">
        <f>IF(Table1353233[[#This Row],[If Optimal solution is not found]],"",Table1353233[[#This Row],[LB_init]])</f>
        <v>2014</v>
      </c>
      <c r="S559">
        <f>IF(Table1353233[[#This Row],[If Optimal solution is not found]],"",0)</f>
        <v>0</v>
      </c>
      <c r="T559">
        <f>IF(Table1353233[[#This Row],[If Optimal solution is not found]],"",Table1353233[[#This Row],[Total time (BPP+Pm+SPm)]])</f>
        <v>1.0448945593100234</v>
      </c>
    </row>
    <row r="560" spans="1:20" x14ac:dyDescent="0.35">
      <c r="A560" s="71">
        <v>559</v>
      </c>
      <c r="B560" s="24" t="s">
        <v>594</v>
      </c>
      <c r="C560" s="1">
        <v>150</v>
      </c>
      <c r="D560" s="1">
        <v>2</v>
      </c>
      <c r="E560" s="1">
        <v>10</v>
      </c>
      <c r="F560" s="14">
        <v>2</v>
      </c>
      <c r="G560" s="4">
        <v>2035</v>
      </c>
      <c r="H560" s="1">
        <v>2035</v>
      </c>
      <c r="I560" s="1">
        <v>1790.0154203418599</v>
      </c>
      <c r="J560" s="1">
        <f>1800-Table1353233[[#This Row],[Remaining time]]</f>
        <v>9.9845796581400919</v>
      </c>
      <c r="K560" s="1">
        <f>(Table1353233[[#This Row],[UB_init]]-Table1353233[[#This Row],[LB_init]])/Table1353233[[#This Row],[UB_init]]</f>
        <v>0</v>
      </c>
      <c r="L560" s="75">
        <f>IF(Table1353233[[#This Row],[UB_init]]=Table1353233[[#This Row],[LB_init]],0,1)</f>
        <v>0</v>
      </c>
      <c r="M560" s="26"/>
      <c r="Q560">
        <f>IF(Table1353233[[#This Row],[If Optimal solution is not found]]=1,"",Table1353233[[#This Row],[UB_init]])</f>
        <v>2035</v>
      </c>
      <c r="R560">
        <f>IF(Table1353233[[#This Row],[If Optimal solution is not found]],"",Table1353233[[#This Row],[LB_init]])</f>
        <v>2035</v>
      </c>
      <c r="S560">
        <f>IF(Table1353233[[#This Row],[If Optimal solution is not found]],"",0)</f>
        <v>0</v>
      </c>
      <c r="T560">
        <f>IF(Table1353233[[#This Row],[If Optimal solution is not found]],"",Table1353233[[#This Row],[Total time (BPP+Pm+SPm)]])</f>
        <v>9.9845796581400919</v>
      </c>
    </row>
    <row r="561" spans="1:20" x14ac:dyDescent="0.35">
      <c r="A561" s="71">
        <v>560</v>
      </c>
      <c r="B561" s="24" t="s">
        <v>595</v>
      </c>
      <c r="C561" s="1">
        <v>150</v>
      </c>
      <c r="D561" s="1">
        <v>2</v>
      </c>
      <c r="E561" s="1">
        <v>10</v>
      </c>
      <c r="F561" s="14">
        <v>2</v>
      </c>
      <c r="G561" s="4">
        <v>2130</v>
      </c>
      <c r="H561" s="1">
        <v>2130</v>
      </c>
      <c r="I561" s="1">
        <v>1797.4970244746601</v>
      </c>
      <c r="J561" s="1">
        <f>1800-Table1353233[[#This Row],[Remaining time]]</f>
        <v>2.5029755253399344</v>
      </c>
      <c r="K561" s="1">
        <f>(Table1353233[[#This Row],[UB_init]]-Table1353233[[#This Row],[LB_init]])/Table1353233[[#This Row],[UB_init]]</f>
        <v>0</v>
      </c>
      <c r="L561" s="75">
        <f>IF(Table1353233[[#This Row],[UB_init]]=Table1353233[[#This Row],[LB_init]],0,1)</f>
        <v>0</v>
      </c>
      <c r="M561" s="26"/>
      <c r="Q561">
        <f>IF(Table1353233[[#This Row],[If Optimal solution is not found]]=1,"",Table1353233[[#This Row],[UB_init]])</f>
        <v>2130</v>
      </c>
      <c r="R561">
        <f>IF(Table1353233[[#This Row],[If Optimal solution is not found]],"",Table1353233[[#This Row],[LB_init]])</f>
        <v>2130</v>
      </c>
      <c r="S561">
        <f>IF(Table1353233[[#This Row],[If Optimal solution is not found]],"",0)</f>
        <v>0</v>
      </c>
      <c r="T561">
        <f>IF(Table1353233[[#This Row],[If Optimal solution is not found]],"",Table1353233[[#This Row],[Total time (BPP+Pm+SPm)]])</f>
        <v>2.5029755253399344</v>
      </c>
    </row>
    <row r="562" spans="1:20" x14ac:dyDescent="0.35">
      <c r="A562" s="71">
        <v>561</v>
      </c>
      <c r="B562" s="24" t="s">
        <v>596</v>
      </c>
      <c r="C562" s="1">
        <v>150</v>
      </c>
      <c r="D562" s="1">
        <v>2</v>
      </c>
      <c r="E562" s="1">
        <v>10</v>
      </c>
      <c r="F562" s="14">
        <v>4</v>
      </c>
      <c r="G562" s="4">
        <v>2851</v>
      </c>
      <c r="H562" s="1">
        <v>2821</v>
      </c>
      <c r="I562" s="1">
        <v>1176.1681910008101</v>
      </c>
      <c r="J562" s="1">
        <f>1800-Table1353233[[#This Row],[Remaining time]]</f>
        <v>623.83180899918989</v>
      </c>
      <c r="K562" s="1">
        <f>(Table1353233[[#This Row],[UB_init]]-Table1353233[[#This Row],[LB_init]])/Table1353233[[#This Row],[UB_init]]</f>
        <v>1.052262364082778E-2</v>
      </c>
      <c r="L562" s="75">
        <f>IF(Table1353233[[#This Row],[UB_init]]=Table1353233[[#This Row],[LB_init]],0,1)</f>
        <v>1</v>
      </c>
      <c r="M562" s="26"/>
      <c r="Q562" t="str">
        <f>IF(Table1353233[[#This Row],[If Optimal solution is not found]]=1,"",Table1353233[[#This Row],[UB_init]])</f>
        <v/>
      </c>
      <c r="R562" t="str">
        <f>IF(Table1353233[[#This Row],[If Optimal solution is not found]],"",Table1353233[[#This Row],[LB_init]])</f>
        <v/>
      </c>
      <c r="S562" t="str">
        <f>IF(Table1353233[[#This Row],[If Optimal solution is not found]],"",0)</f>
        <v/>
      </c>
      <c r="T562" t="str">
        <f>IF(Table1353233[[#This Row],[If Optimal solution is not found]],"",Table1353233[[#This Row],[Total time (BPP+Pm+SPm)]])</f>
        <v/>
      </c>
    </row>
    <row r="563" spans="1:20" x14ac:dyDescent="0.35">
      <c r="A563" s="71">
        <v>562</v>
      </c>
      <c r="B563" s="24" t="s">
        <v>597</v>
      </c>
      <c r="C563" s="1">
        <v>150</v>
      </c>
      <c r="D563" s="1">
        <v>2</v>
      </c>
      <c r="E563" s="1">
        <v>10</v>
      </c>
      <c r="F563" s="14">
        <v>4</v>
      </c>
      <c r="G563" s="4">
        <v>2907</v>
      </c>
      <c r="H563" s="1">
        <v>2907</v>
      </c>
      <c r="I563" s="1">
        <v>1773.2492352146601</v>
      </c>
      <c r="J563" s="1">
        <f>1800-Table1353233[[#This Row],[Remaining time]]</f>
        <v>26.750764785339925</v>
      </c>
      <c r="K563" s="1">
        <f>(Table1353233[[#This Row],[UB_init]]-Table1353233[[#This Row],[LB_init]])/Table1353233[[#This Row],[UB_init]]</f>
        <v>0</v>
      </c>
      <c r="L563" s="75">
        <f>IF(Table1353233[[#This Row],[UB_init]]=Table1353233[[#This Row],[LB_init]],0,1)</f>
        <v>0</v>
      </c>
      <c r="M563" s="26"/>
      <c r="Q563">
        <f>IF(Table1353233[[#This Row],[If Optimal solution is not found]]=1,"",Table1353233[[#This Row],[UB_init]])</f>
        <v>2907</v>
      </c>
      <c r="R563">
        <f>IF(Table1353233[[#This Row],[If Optimal solution is not found]],"",Table1353233[[#This Row],[LB_init]])</f>
        <v>2907</v>
      </c>
      <c r="S563">
        <f>IF(Table1353233[[#This Row],[If Optimal solution is not found]],"",0)</f>
        <v>0</v>
      </c>
      <c r="T563">
        <f>IF(Table1353233[[#This Row],[If Optimal solution is not found]],"",Table1353233[[#This Row],[Total time (BPP+Pm+SPm)]])</f>
        <v>26.750764785339925</v>
      </c>
    </row>
    <row r="564" spans="1:20" x14ac:dyDescent="0.35">
      <c r="A564" s="71">
        <v>563</v>
      </c>
      <c r="B564" s="24" t="s">
        <v>598</v>
      </c>
      <c r="C564" s="1">
        <v>150</v>
      </c>
      <c r="D564" s="1">
        <v>2</v>
      </c>
      <c r="E564" s="1">
        <v>10</v>
      </c>
      <c r="F564" s="14">
        <v>4</v>
      </c>
      <c r="G564" s="4">
        <v>2975</v>
      </c>
      <c r="H564" s="1">
        <v>2975</v>
      </c>
      <c r="I564" s="1">
        <v>1773.0601505618499</v>
      </c>
      <c r="J564" s="1">
        <f>1800-Table1353233[[#This Row],[Remaining time]]</f>
        <v>26.939849438150077</v>
      </c>
      <c r="K564" s="1">
        <f>(Table1353233[[#This Row],[UB_init]]-Table1353233[[#This Row],[LB_init]])/Table1353233[[#This Row],[UB_init]]</f>
        <v>0</v>
      </c>
      <c r="L564" s="75">
        <f>IF(Table1353233[[#This Row],[UB_init]]=Table1353233[[#This Row],[LB_init]],0,1)</f>
        <v>0</v>
      </c>
      <c r="M564" s="26"/>
      <c r="Q564">
        <f>IF(Table1353233[[#This Row],[If Optimal solution is not found]]=1,"",Table1353233[[#This Row],[UB_init]])</f>
        <v>2975</v>
      </c>
      <c r="R564">
        <f>IF(Table1353233[[#This Row],[If Optimal solution is not found]],"",Table1353233[[#This Row],[LB_init]])</f>
        <v>2975</v>
      </c>
      <c r="S564">
        <f>IF(Table1353233[[#This Row],[If Optimal solution is not found]],"",0)</f>
        <v>0</v>
      </c>
      <c r="T564">
        <f>IF(Table1353233[[#This Row],[If Optimal solution is not found]],"",Table1353233[[#This Row],[Total time (BPP+Pm+SPm)]])</f>
        <v>26.939849438150077</v>
      </c>
    </row>
    <row r="565" spans="1:20" x14ac:dyDescent="0.35">
      <c r="A565" s="71">
        <v>564</v>
      </c>
      <c r="B565" s="24" t="s">
        <v>599</v>
      </c>
      <c r="C565" s="1">
        <v>150</v>
      </c>
      <c r="D565" s="1">
        <v>2</v>
      </c>
      <c r="E565" s="1">
        <v>10</v>
      </c>
      <c r="F565" s="14">
        <v>4</v>
      </c>
      <c r="G565" s="4">
        <v>2997</v>
      </c>
      <c r="H565" s="1">
        <v>2997</v>
      </c>
      <c r="I565" s="1">
        <v>1787.86005535349</v>
      </c>
      <c r="J565" s="1">
        <f>1800-Table1353233[[#This Row],[Remaining time]]</f>
        <v>12.139944646510003</v>
      </c>
      <c r="K565" s="1">
        <f>(Table1353233[[#This Row],[UB_init]]-Table1353233[[#This Row],[LB_init]])/Table1353233[[#This Row],[UB_init]]</f>
        <v>0</v>
      </c>
      <c r="L565" s="75">
        <f>IF(Table1353233[[#This Row],[UB_init]]=Table1353233[[#This Row],[LB_init]],0,1)</f>
        <v>0</v>
      </c>
      <c r="M565" s="26"/>
      <c r="Q565">
        <f>IF(Table1353233[[#This Row],[If Optimal solution is not found]]=1,"",Table1353233[[#This Row],[UB_init]])</f>
        <v>2997</v>
      </c>
      <c r="R565">
        <f>IF(Table1353233[[#This Row],[If Optimal solution is not found]],"",Table1353233[[#This Row],[LB_init]])</f>
        <v>2997</v>
      </c>
      <c r="S565">
        <f>IF(Table1353233[[#This Row],[If Optimal solution is not found]],"",0)</f>
        <v>0</v>
      </c>
      <c r="T565">
        <f>IF(Table1353233[[#This Row],[If Optimal solution is not found]],"",Table1353233[[#This Row],[Total time (BPP+Pm+SPm)]])</f>
        <v>12.139944646510003</v>
      </c>
    </row>
    <row r="566" spans="1:20" x14ac:dyDescent="0.35">
      <c r="A566" s="71">
        <v>565</v>
      </c>
      <c r="B566" s="24" t="s">
        <v>600</v>
      </c>
      <c r="C566" s="1">
        <v>150</v>
      </c>
      <c r="D566" s="1">
        <v>2</v>
      </c>
      <c r="E566" s="1">
        <v>10</v>
      </c>
      <c r="F566" s="14">
        <v>4</v>
      </c>
      <c r="G566" s="4">
        <v>3128</v>
      </c>
      <c r="H566" s="1">
        <v>3098</v>
      </c>
      <c r="I566" s="1">
        <v>1199.57962239161</v>
      </c>
      <c r="J566" s="1">
        <f>1800-Table1353233[[#This Row],[Remaining time]]</f>
        <v>600.42037760839003</v>
      </c>
      <c r="K566" s="1">
        <f>(Table1353233[[#This Row],[UB_init]]-Table1353233[[#This Row],[LB_init]])/Table1353233[[#This Row],[UB_init]]</f>
        <v>9.5907928388746806E-3</v>
      </c>
      <c r="L566" s="75">
        <f>IF(Table1353233[[#This Row],[UB_init]]=Table1353233[[#This Row],[LB_init]],0,1)</f>
        <v>1</v>
      </c>
      <c r="M566" s="26"/>
      <c r="Q566" t="str">
        <f>IF(Table1353233[[#This Row],[If Optimal solution is not found]]=1,"",Table1353233[[#This Row],[UB_init]])</f>
        <v/>
      </c>
      <c r="R566" t="str">
        <f>IF(Table1353233[[#This Row],[If Optimal solution is not found]],"",Table1353233[[#This Row],[LB_init]])</f>
        <v/>
      </c>
      <c r="S566" t="str">
        <f>IF(Table1353233[[#This Row],[If Optimal solution is not found]],"",0)</f>
        <v/>
      </c>
      <c r="T566" t="str">
        <f>IF(Table1353233[[#This Row],[If Optimal solution is not found]],"",Table1353233[[#This Row],[Total time (BPP+Pm+SPm)]])</f>
        <v/>
      </c>
    </row>
    <row r="567" spans="1:20" x14ac:dyDescent="0.35">
      <c r="A567" s="71">
        <v>566</v>
      </c>
      <c r="B567" s="24" t="s">
        <v>601</v>
      </c>
      <c r="C567" s="1">
        <v>150</v>
      </c>
      <c r="D567" s="1">
        <v>2</v>
      </c>
      <c r="E567" s="1">
        <v>10</v>
      </c>
      <c r="F567" s="14">
        <v>4</v>
      </c>
      <c r="G567" s="4">
        <v>2922</v>
      </c>
      <c r="H567" s="1">
        <v>2922</v>
      </c>
      <c r="I567" s="1">
        <v>1786.3265738561699</v>
      </c>
      <c r="J567" s="1">
        <f>1800-Table1353233[[#This Row],[Remaining time]]</f>
        <v>13.673426143830056</v>
      </c>
      <c r="K567" s="1">
        <f>(Table1353233[[#This Row],[UB_init]]-Table1353233[[#This Row],[LB_init]])/Table1353233[[#This Row],[UB_init]]</f>
        <v>0</v>
      </c>
      <c r="L567" s="75">
        <f>IF(Table1353233[[#This Row],[UB_init]]=Table1353233[[#This Row],[LB_init]],0,1)</f>
        <v>0</v>
      </c>
      <c r="M567" s="26"/>
      <c r="Q567">
        <f>IF(Table1353233[[#This Row],[If Optimal solution is not found]]=1,"",Table1353233[[#This Row],[UB_init]])</f>
        <v>2922</v>
      </c>
      <c r="R567">
        <f>IF(Table1353233[[#This Row],[If Optimal solution is not found]],"",Table1353233[[#This Row],[LB_init]])</f>
        <v>2922</v>
      </c>
      <c r="S567">
        <f>IF(Table1353233[[#This Row],[If Optimal solution is not found]],"",0)</f>
        <v>0</v>
      </c>
      <c r="T567">
        <f>IF(Table1353233[[#This Row],[If Optimal solution is not found]],"",Table1353233[[#This Row],[Total time (BPP+Pm+SPm)]])</f>
        <v>13.673426143830056</v>
      </c>
    </row>
    <row r="568" spans="1:20" x14ac:dyDescent="0.35">
      <c r="A568" s="71">
        <v>567</v>
      </c>
      <c r="B568" s="24" t="s">
        <v>602</v>
      </c>
      <c r="C568" s="1">
        <v>150</v>
      </c>
      <c r="D568" s="1">
        <v>2</v>
      </c>
      <c r="E568" s="1">
        <v>10</v>
      </c>
      <c r="F568" s="14">
        <v>4</v>
      </c>
      <c r="G568" s="4">
        <v>2867</v>
      </c>
      <c r="H568" s="1">
        <v>2867</v>
      </c>
      <c r="I568" s="1">
        <v>1697.90751773491</v>
      </c>
      <c r="J568" s="1">
        <f>1800-Table1353233[[#This Row],[Remaining time]]</f>
        <v>102.09248226508998</v>
      </c>
      <c r="K568" s="1">
        <f>(Table1353233[[#This Row],[UB_init]]-Table1353233[[#This Row],[LB_init]])/Table1353233[[#This Row],[UB_init]]</f>
        <v>0</v>
      </c>
      <c r="L568" s="75">
        <f>IF(Table1353233[[#This Row],[UB_init]]=Table1353233[[#This Row],[LB_init]],0,1)</f>
        <v>0</v>
      </c>
      <c r="M568" s="26"/>
      <c r="Q568">
        <f>IF(Table1353233[[#This Row],[If Optimal solution is not found]]=1,"",Table1353233[[#This Row],[UB_init]])</f>
        <v>2867</v>
      </c>
      <c r="R568">
        <f>IF(Table1353233[[#This Row],[If Optimal solution is not found]],"",Table1353233[[#This Row],[LB_init]])</f>
        <v>2867</v>
      </c>
      <c r="S568">
        <f>IF(Table1353233[[#This Row],[If Optimal solution is not found]],"",0)</f>
        <v>0</v>
      </c>
      <c r="T568">
        <f>IF(Table1353233[[#This Row],[If Optimal solution is not found]],"",Table1353233[[#This Row],[Total time (BPP+Pm+SPm)]])</f>
        <v>102.09248226508998</v>
      </c>
    </row>
    <row r="569" spans="1:20" x14ac:dyDescent="0.35">
      <c r="A569" s="71">
        <v>568</v>
      </c>
      <c r="B569" s="24" t="s">
        <v>603</v>
      </c>
      <c r="C569" s="1">
        <v>150</v>
      </c>
      <c r="D569" s="1">
        <v>2</v>
      </c>
      <c r="E569" s="1">
        <v>10</v>
      </c>
      <c r="F569" s="14">
        <v>4</v>
      </c>
      <c r="G569" s="4">
        <v>3094</v>
      </c>
      <c r="H569" s="1">
        <v>3094</v>
      </c>
      <c r="I569" s="1">
        <v>1772.6044395584599</v>
      </c>
      <c r="J569" s="1">
        <f>1800-Table1353233[[#This Row],[Remaining time]]</f>
        <v>27.395560441540056</v>
      </c>
      <c r="K569" s="1">
        <f>(Table1353233[[#This Row],[UB_init]]-Table1353233[[#This Row],[LB_init]])/Table1353233[[#This Row],[UB_init]]</f>
        <v>0</v>
      </c>
      <c r="L569" s="75">
        <f>IF(Table1353233[[#This Row],[UB_init]]=Table1353233[[#This Row],[LB_init]],0,1)</f>
        <v>0</v>
      </c>
      <c r="M569" s="26"/>
      <c r="Q569">
        <f>IF(Table1353233[[#This Row],[If Optimal solution is not found]]=1,"",Table1353233[[#This Row],[UB_init]])</f>
        <v>3094</v>
      </c>
      <c r="R569">
        <f>IF(Table1353233[[#This Row],[If Optimal solution is not found]],"",Table1353233[[#This Row],[LB_init]])</f>
        <v>3094</v>
      </c>
      <c r="S569">
        <f>IF(Table1353233[[#This Row],[If Optimal solution is not found]],"",0)</f>
        <v>0</v>
      </c>
      <c r="T569">
        <f>IF(Table1353233[[#This Row],[If Optimal solution is not found]],"",Table1353233[[#This Row],[Total time (BPP+Pm+SPm)]])</f>
        <v>27.395560441540056</v>
      </c>
    </row>
    <row r="570" spans="1:20" x14ac:dyDescent="0.35">
      <c r="A570" s="71">
        <v>569</v>
      </c>
      <c r="B570" s="24" t="s">
        <v>604</v>
      </c>
      <c r="C570" s="1">
        <v>150</v>
      </c>
      <c r="D570" s="1">
        <v>2</v>
      </c>
      <c r="E570" s="1">
        <v>10</v>
      </c>
      <c r="F570" s="14">
        <v>4</v>
      </c>
      <c r="G570" s="4">
        <v>2785</v>
      </c>
      <c r="H570" s="1">
        <v>2755</v>
      </c>
      <c r="I570" s="1">
        <v>1192.3623121119999</v>
      </c>
      <c r="J570" s="1">
        <f>1800-Table1353233[[#This Row],[Remaining time]]</f>
        <v>607.63768788800007</v>
      </c>
      <c r="K570" s="1">
        <f>(Table1353233[[#This Row],[UB_init]]-Table1353233[[#This Row],[LB_init]])/Table1353233[[#This Row],[UB_init]]</f>
        <v>1.0771992818671455E-2</v>
      </c>
      <c r="L570" s="75">
        <f>IF(Table1353233[[#This Row],[UB_init]]=Table1353233[[#This Row],[LB_init]],0,1)</f>
        <v>1</v>
      </c>
      <c r="M570" s="26"/>
      <c r="Q570" t="str">
        <f>IF(Table1353233[[#This Row],[If Optimal solution is not found]]=1,"",Table1353233[[#This Row],[UB_init]])</f>
        <v/>
      </c>
      <c r="R570" t="str">
        <f>IF(Table1353233[[#This Row],[If Optimal solution is not found]],"",Table1353233[[#This Row],[LB_init]])</f>
        <v/>
      </c>
      <c r="S570" t="str">
        <f>IF(Table1353233[[#This Row],[If Optimal solution is not found]],"",0)</f>
        <v/>
      </c>
      <c r="T570" t="str">
        <f>IF(Table1353233[[#This Row],[If Optimal solution is not found]],"",Table1353233[[#This Row],[Total time (BPP+Pm+SPm)]])</f>
        <v/>
      </c>
    </row>
    <row r="571" spans="1:20" x14ac:dyDescent="0.35">
      <c r="A571" s="71">
        <v>570</v>
      </c>
      <c r="B571" s="24" t="s">
        <v>605</v>
      </c>
      <c r="C571" s="1">
        <v>150</v>
      </c>
      <c r="D571" s="1">
        <v>2</v>
      </c>
      <c r="E571" s="1">
        <v>10</v>
      </c>
      <c r="F571" s="14">
        <v>4</v>
      </c>
      <c r="G571" s="4">
        <v>2940</v>
      </c>
      <c r="H571" s="1">
        <v>2910</v>
      </c>
      <c r="I571" s="1">
        <v>1193.98536372743</v>
      </c>
      <c r="J571" s="1">
        <f>1800-Table1353233[[#This Row],[Remaining time]]</f>
        <v>606.01463627256999</v>
      </c>
      <c r="K571" s="1">
        <f>(Table1353233[[#This Row],[UB_init]]-Table1353233[[#This Row],[LB_init]])/Table1353233[[#This Row],[UB_init]]</f>
        <v>1.020408163265306E-2</v>
      </c>
      <c r="L571" s="75">
        <f>IF(Table1353233[[#This Row],[UB_init]]=Table1353233[[#This Row],[LB_init]],0,1)</f>
        <v>1</v>
      </c>
      <c r="M571" s="26"/>
      <c r="Q571" t="str">
        <f>IF(Table1353233[[#This Row],[If Optimal solution is not found]]=1,"",Table1353233[[#This Row],[UB_init]])</f>
        <v/>
      </c>
      <c r="R571" t="str">
        <f>IF(Table1353233[[#This Row],[If Optimal solution is not found]],"",Table1353233[[#This Row],[LB_init]])</f>
        <v/>
      </c>
      <c r="S571" t="str">
        <f>IF(Table1353233[[#This Row],[If Optimal solution is not found]],"",0)</f>
        <v/>
      </c>
      <c r="T571" t="str">
        <f>IF(Table1353233[[#This Row],[If Optimal solution is not found]],"",Table1353233[[#This Row],[Total time (BPP+Pm+SPm)]])</f>
        <v/>
      </c>
    </row>
    <row r="572" spans="1:20" x14ac:dyDescent="0.35">
      <c r="A572" s="71">
        <v>571</v>
      </c>
      <c r="B572" s="24" t="s">
        <v>606</v>
      </c>
      <c r="C572" s="1">
        <v>150</v>
      </c>
      <c r="D572" s="1">
        <v>2</v>
      </c>
      <c r="E572" s="1">
        <v>20</v>
      </c>
      <c r="F572" s="14">
        <v>1</v>
      </c>
      <c r="G572" s="4">
        <v>2421</v>
      </c>
      <c r="H572" s="1">
        <v>2421</v>
      </c>
      <c r="I572" s="1">
        <v>1798.9465911183499</v>
      </c>
      <c r="J572" s="1">
        <f>1800-Table1353233[[#This Row],[Remaining time]]</f>
        <v>1.0534088816500571</v>
      </c>
      <c r="K572" s="1">
        <f>(Table1353233[[#This Row],[UB_init]]-Table1353233[[#This Row],[LB_init]])/Table1353233[[#This Row],[UB_init]]</f>
        <v>0</v>
      </c>
      <c r="L572" s="75">
        <f>IF(Table1353233[[#This Row],[UB_init]]=Table1353233[[#This Row],[LB_init]],0,1)</f>
        <v>0</v>
      </c>
      <c r="M572" s="26"/>
      <c r="Q572">
        <f>IF(Table1353233[[#This Row],[If Optimal solution is not found]]=1,"",Table1353233[[#This Row],[UB_init]])</f>
        <v>2421</v>
      </c>
      <c r="R572">
        <f>IF(Table1353233[[#This Row],[If Optimal solution is not found]],"",Table1353233[[#This Row],[LB_init]])</f>
        <v>2421</v>
      </c>
      <c r="S572">
        <f>IF(Table1353233[[#This Row],[If Optimal solution is not found]],"",0)</f>
        <v>0</v>
      </c>
      <c r="T572">
        <f>IF(Table1353233[[#This Row],[If Optimal solution is not found]],"",Table1353233[[#This Row],[Total time (BPP+Pm+SPm)]])</f>
        <v>1.0534088816500571</v>
      </c>
    </row>
    <row r="573" spans="1:20" x14ac:dyDescent="0.35">
      <c r="A573" s="71">
        <v>572</v>
      </c>
      <c r="B573" s="24" t="s">
        <v>607</v>
      </c>
      <c r="C573" s="1">
        <v>150</v>
      </c>
      <c r="D573" s="1">
        <v>2</v>
      </c>
      <c r="E573" s="1">
        <v>20</v>
      </c>
      <c r="F573" s="14">
        <v>1</v>
      </c>
      <c r="G573" s="4">
        <v>2508</v>
      </c>
      <c r="H573" s="1">
        <v>2508</v>
      </c>
      <c r="I573" s="1">
        <v>1798.9784190822299</v>
      </c>
      <c r="J573" s="1">
        <f>1800-Table1353233[[#This Row],[Remaining time]]</f>
        <v>1.0215809177700521</v>
      </c>
      <c r="K573" s="1">
        <f>(Table1353233[[#This Row],[UB_init]]-Table1353233[[#This Row],[LB_init]])/Table1353233[[#This Row],[UB_init]]</f>
        <v>0</v>
      </c>
      <c r="L573" s="75">
        <f>IF(Table1353233[[#This Row],[UB_init]]=Table1353233[[#This Row],[LB_init]],0,1)</f>
        <v>0</v>
      </c>
      <c r="M573" s="26"/>
      <c r="Q573">
        <f>IF(Table1353233[[#This Row],[If Optimal solution is not found]]=1,"",Table1353233[[#This Row],[UB_init]])</f>
        <v>2508</v>
      </c>
      <c r="R573">
        <f>IF(Table1353233[[#This Row],[If Optimal solution is not found]],"",Table1353233[[#This Row],[LB_init]])</f>
        <v>2508</v>
      </c>
      <c r="S573">
        <f>IF(Table1353233[[#This Row],[If Optimal solution is not found]],"",0)</f>
        <v>0</v>
      </c>
      <c r="T573">
        <f>IF(Table1353233[[#This Row],[If Optimal solution is not found]],"",Table1353233[[#This Row],[Total time (BPP+Pm+SPm)]])</f>
        <v>1.0215809177700521</v>
      </c>
    </row>
    <row r="574" spans="1:20" x14ac:dyDescent="0.35">
      <c r="A574" s="71">
        <v>573</v>
      </c>
      <c r="B574" s="24" t="s">
        <v>608</v>
      </c>
      <c r="C574" s="1">
        <v>150</v>
      </c>
      <c r="D574" s="1">
        <v>2</v>
      </c>
      <c r="E574" s="1">
        <v>20</v>
      </c>
      <c r="F574" s="14">
        <v>1</v>
      </c>
      <c r="G574" s="4">
        <v>2353</v>
      </c>
      <c r="H574" s="1">
        <v>2353</v>
      </c>
      <c r="I574" s="1">
        <v>1797.49653366394</v>
      </c>
      <c r="J574" s="1">
        <f>1800-Table1353233[[#This Row],[Remaining time]]</f>
        <v>2.5034663360600007</v>
      </c>
      <c r="K574" s="1">
        <f>(Table1353233[[#This Row],[UB_init]]-Table1353233[[#This Row],[LB_init]])/Table1353233[[#This Row],[UB_init]]</f>
        <v>0</v>
      </c>
      <c r="L574" s="75">
        <f>IF(Table1353233[[#This Row],[UB_init]]=Table1353233[[#This Row],[LB_init]],0,1)</f>
        <v>0</v>
      </c>
      <c r="M574" s="26"/>
      <c r="Q574">
        <f>IF(Table1353233[[#This Row],[If Optimal solution is not found]]=1,"",Table1353233[[#This Row],[UB_init]])</f>
        <v>2353</v>
      </c>
      <c r="R574">
        <f>IF(Table1353233[[#This Row],[If Optimal solution is not found]],"",Table1353233[[#This Row],[LB_init]])</f>
        <v>2353</v>
      </c>
      <c r="S574">
        <f>IF(Table1353233[[#This Row],[If Optimal solution is not found]],"",0)</f>
        <v>0</v>
      </c>
      <c r="T574">
        <f>IF(Table1353233[[#This Row],[If Optimal solution is not found]],"",Table1353233[[#This Row],[Total time (BPP+Pm+SPm)]])</f>
        <v>2.5034663360600007</v>
      </c>
    </row>
    <row r="575" spans="1:20" x14ac:dyDescent="0.35">
      <c r="A575" s="71">
        <v>574</v>
      </c>
      <c r="B575" s="24" t="s">
        <v>609</v>
      </c>
      <c r="C575" s="1">
        <v>150</v>
      </c>
      <c r="D575" s="1">
        <v>2</v>
      </c>
      <c r="E575" s="1">
        <v>20</v>
      </c>
      <c r="F575" s="14">
        <v>1</v>
      </c>
      <c r="G575" s="4">
        <v>2350</v>
      </c>
      <c r="H575" s="1">
        <v>2350</v>
      </c>
      <c r="I575" s="1">
        <v>1798.9221552275101</v>
      </c>
      <c r="J575" s="1">
        <f>1800-Table1353233[[#This Row],[Remaining time]]</f>
        <v>1.0778447724899252</v>
      </c>
      <c r="K575" s="1">
        <f>(Table1353233[[#This Row],[UB_init]]-Table1353233[[#This Row],[LB_init]])/Table1353233[[#This Row],[UB_init]]</f>
        <v>0</v>
      </c>
      <c r="L575" s="75">
        <f>IF(Table1353233[[#This Row],[UB_init]]=Table1353233[[#This Row],[LB_init]],0,1)</f>
        <v>0</v>
      </c>
      <c r="M575" s="26"/>
      <c r="Q575">
        <f>IF(Table1353233[[#This Row],[If Optimal solution is not found]]=1,"",Table1353233[[#This Row],[UB_init]])</f>
        <v>2350</v>
      </c>
      <c r="R575">
        <f>IF(Table1353233[[#This Row],[If Optimal solution is not found]],"",Table1353233[[#This Row],[LB_init]])</f>
        <v>2350</v>
      </c>
      <c r="S575">
        <f>IF(Table1353233[[#This Row],[If Optimal solution is not found]],"",0)</f>
        <v>0</v>
      </c>
      <c r="T575">
        <f>IF(Table1353233[[#This Row],[If Optimal solution is not found]],"",Table1353233[[#This Row],[Total time (BPP+Pm+SPm)]])</f>
        <v>1.0778447724899252</v>
      </c>
    </row>
    <row r="576" spans="1:20" x14ac:dyDescent="0.35">
      <c r="A576" s="71">
        <v>575</v>
      </c>
      <c r="B576" s="24" t="s">
        <v>610</v>
      </c>
      <c r="C576" s="1">
        <v>150</v>
      </c>
      <c r="D576" s="1">
        <v>2</v>
      </c>
      <c r="E576" s="1">
        <v>20</v>
      </c>
      <c r="F576" s="14">
        <v>1</v>
      </c>
      <c r="G576" s="4">
        <v>2311</v>
      </c>
      <c r="H576" s="1">
        <v>2311</v>
      </c>
      <c r="I576" s="1">
        <v>1799.0081834606799</v>
      </c>
      <c r="J576" s="1">
        <f>1800-Table1353233[[#This Row],[Remaining time]]</f>
        <v>0.99181653932009795</v>
      </c>
      <c r="K576" s="1">
        <f>(Table1353233[[#This Row],[UB_init]]-Table1353233[[#This Row],[LB_init]])/Table1353233[[#This Row],[UB_init]]</f>
        <v>0</v>
      </c>
      <c r="L576" s="75">
        <f>IF(Table1353233[[#This Row],[UB_init]]=Table1353233[[#This Row],[LB_init]],0,1)</f>
        <v>0</v>
      </c>
      <c r="M576" s="26"/>
      <c r="Q576">
        <f>IF(Table1353233[[#This Row],[If Optimal solution is not found]]=1,"",Table1353233[[#This Row],[UB_init]])</f>
        <v>2311</v>
      </c>
      <c r="R576">
        <f>IF(Table1353233[[#This Row],[If Optimal solution is not found]],"",Table1353233[[#This Row],[LB_init]])</f>
        <v>2311</v>
      </c>
      <c r="S576">
        <f>IF(Table1353233[[#This Row],[If Optimal solution is not found]],"",0)</f>
        <v>0</v>
      </c>
      <c r="T576">
        <f>IF(Table1353233[[#This Row],[If Optimal solution is not found]],"",Table1353233[[#This Row],[Total time (BPP+Pm+SPm)]])</f>
        <v>0.99181653932009795</v>
      </c>
    </row>
    <row r="577" spans="1:20" x14ac:dyDescent="0.35">
      <c r="A577" s="71">
        <v>576</v>
      </c>
      <c r="B577" s="24" t="s">
        <v>611</v>
      </c>
      <c r="C577" s="1">
        <v>150</v>
      </c>
      <c r="D577" s="1">
        <v>2</v>
      </c>
      <c r="E577" s="1">
        <v>20</v>
      </c>
      <c r="F577" s="14">
        <v>1</v>
      </c>
      <c r="G577" s="4">
        <v>2450</v>
      </c>
      <c r="H577" s="1">
        <v>2450</v>
      </c>
      <c r="I577" s="1">
        <v>1799.21210364066</v>
      </c>
      <c r="J577" s="1">
        <f>1800-Table1353233[[#This Row],[Remaining time]]</f>
        <v>0.78789635934003854</v>
      </c>
      <c r="K577" s="1">
        <f>(Table1353233[[#This Row],[UB_init]]-Table1353233[[#This Row],[LB_init]])/Table1353233[[#This Row],[UB_init]]</f>
        <v>0</v>
      </c>
      <c r="L577" s="75">
        <f>IF(Table1353233[[#This Row],[UB_init]]=Table1353233[[#This Row],[LB_init]],0,1)</f>
        <v>0</v>
      </c>
      <c r="M577" s="26"/>
      <c r="Q577">
        <f>IF(Table1353233[[#This Row],[If Optimal solution is not found]]=1,"",Table1353233[[#This Row],[UB_init]])</f>
        <v>2450</v>
      </c>
      <c r="R577">
        <f>IF(Table1353233[[#This Row],[If Optimal solution is not found]],"",Table1353233[[#This Row],[LB_init]])</f>
        <v>2450</v>
      </c>
      <c r="S577">
        <f>IF(Table1353233[[#This Row],[If Optimal solution is not found]],"",0)</f>
        <v>0</v>
      </c>
      <c r="T577">
        <f>IF(Table1353233[[#This Row],[If Optimal solution is not found]],"",Table1353233[[#This Row],[Total time (BPP+Pm+SPm)]])</f>
        <v>0.78789635934003854</v>
      </c>
    </row>
    <row r="578" spans="1:20" x14ac:dyDescent="0.35">
      <c r="A578" s="71">
        <v>577</v>
      </c>
      <c r="B578" s="24" t="s">
        <v>612</v>
      </c>
      <c r="C578" s="1">
        <v>150</v>
      </c>
      <c r="D578" s="1">
        <v>2</v>
      </c>
      <c r="E578" s="1">
        <v>20</v>
      </c>
      <c r="F578" s="14">
        <v>1</v>
      </c>
      <c r="G578" s="4">
        <v>2330</v>
      </c>
      <c r="H578" s="1">
        <v>2330</v>
      </c>
      <c r="I578" s="1">
        <v>1799.0558238551</v>
      </c>
      <c r="J578" s="1">
        <f>1800-Table1353233[[#This Row],[Remaining time]]</f>
        <v>0.94417614489998414</v>
      </c>
      <c r="K578" s="1">
        <f>(Table1353233[[#This Row],[UB_init]]-Table1353233[[#This Row],[LB_init]])/Table1353233[[#This Row],[UB_init]]</f>
        <v>0</v>
      </c>
      <c r="L578" s="75">
        <f>IF(Table1353233[[#This Row],[UB_init]]=Table1353233[[#This Row],[LB_init]],0,1)</f>
        <v>0</v>
      </c>
      <c r="M578" s="26"/>
      <c r="Q578">
        <f>IF(Table1353233[[#This Row],[If Optimal solution is not found]]=1,"",Table1353233[[#This Row],[UB_init]])</f>
        <v>2330</v>
      </c>
      <c r="R578">
        <f>IF(Table1353233[[#This Row],[If Optimal solution is not found]],"",Table1353233[[#This Row],[LB_init]])</f>
        <v>2330</v>
      </c>
      <c r="S578">
        <f>IF(Table1353233[[#This Row],[If Optimal solution is not found]],"",0)</f>
        <v>0</v>
      </c>
      <c r="T578">
        <f>IF(Table1353233[[#This Row],[If Optimal solution is not found]],"",Table1353233[[#This Row],[Total time (BPP+Pm+SPm)]])</f>
        <v>0.94417614489998414</v>
      </c>
    </row>
    <row r="579" spans="1:20" x14ac:dyDescent="0.35">
      <c r="A579" s="71">
        <v>578</v>
      </c>
      <c r="B579" s="24" t="s">
        <v>613</v>
      </c>
      <c r="C579" s="1">
        <v>150</v>
      </c>
      <c r="D579" s="1">
        <v>2</v>
      </c>
      <c r="E579" s="1">
        <v>20</v>
      </c>
      <c r="F579" s="14">
        <v>1</v>
      </c>
      <c r="G579" s="4">
        <v>2314</v>
      </c>
      <c r="H579" s="1">
        <v>2314</v>
      </c>
      <c r="I579" s="1">
        <v>1799.17279093712</v>
      </c>
      <c r="J579" s="1">
        <f>1800-Table1353233[[#This Row],[Remaining time]]</f>
        <v>0.82720906288000151</v>
      </c>
      <c r="K579" s="1">
        <f>(Table1353233[[#This Row],[UB_init]]-Table1353233[[#This Row],[LB_init]])/Table1353233[[#This Row],[UB_init]]</f>
        <v>0</v>
      </c>
      <c r="L579" s="75">
        <f>IF(Table1353233[[#This Row],[UB_init]]=Table1353233[[#This Row],[LB_init]],0,1)</f>
        <v>0</v>
      </c>
      <c r="M579" s="26"/>
      <c r="Q579">
        <f>IF(Table1353233[[#This Row],[If Optimal solution is not found]]=1,"",Table1353233[[#This Row],[UB_init]])</f>
        <v>2314</v>
      </c>
      <c r="R579">
        <f>IF(Table1353233[[#This Row],[If Optimal solution is not found]],"",Table1353233[[#This Row],[LB_init]])</f>
        <v>2314</v>
      </c>
      <c r="S579">
        <f>IF(Table1353233[[#This Row],[If Optimal solution is not found]],"",0)</f>
        <v>0</v>
      </c>
      <c r="T579">
        <f>IF(Table1353233[[#This Row],[If Optimal solution is not found]],"",Table1353233[[#This Row],[Total time (BPP+Pm+SPm)]])</f>
        <v>0.82720906288000151</v>
      </c>
    </row>
    <row r="580" spans="1:20" x14ac:dyDescent="0.35">
      <c r="A580" s="71">
        <v>579</v>
      </c>
      <c r="B580" s="24" t="s">
        <v>614</v>
      </c>
      <c r="C580" s="1">
        <v>150</v>
      </c>
      <c r="D580" s="1">
        <v>2</v>
      </c>
      <c r="E580" s="1">
        <v>20</v>
      </c>
      <c r="F580" s="14">
        <v>1</v>
      </c>
      <c r="G580" s="4">
        <v>2490</v>
      </c>
      <c r="H580" s="1">
        <v>2490</v>
      </c>
      <c r="I580" s="1">
        <v>1798.8189842719501</v>
      </c>
      <c r="J580" s="1">
        <f>1800-Table1353233[[#This Row],[Remaining time]]</f>
        <v>1.1810157280499425</v>
      </c>
      <c r="K580" s="1">
        <f>(Table1353233[[#This Row],[UB_init]]-Table1353233[[#This Row],[LB_init]])/Table1353233[[#This Row],[UB_init]]</f>
        <v>0</v>
      </c>
      <c r="L580" s="75">
        <f>IF(Table1353233[[#This Row],[UB_init]]=Table1353233[[#This Row],[LB_init]],0,1)</f>
        <v>0</v>
      </c>
      <c r="M580" s="26"/>
      <c r="Q580">
        <f>IF(Table1353233[[#This Row],[If Optimal solution is not found]]=1,"",Table1353233[[#This Row],[UB_init]])</f>
        <v>2490</v>
      </c>
      <c r="R580">
        <f>IF(Table1353233[[#This Row],[If Optimal solution is not found]],"",Table1353233[[#This Row],[LB_init]])</f>
        <v>2490</v>
      </c>
      <c r="S580">
        <f>IF(Table1353233[[#This Row],[If Optimal solution is not found]],"",0)</f>
        <v>0</v>
      </c>
      <c r="T580">
        <f>IF(Table1353233[[#This Row],[If Optimal solution is not found]],"",Table1353233[[#This Row],[Total time (BPP+Pm+SPm)]])</f>
        <v>1.1810157280499425</v>
      </c>
    </row>
    <row r="581" spans="1:20" x14ac:dyDescent="0.35">
      <c r="A581" s="71">
        <v>580</v>
      </c>
      <c r="B581" s="24" t="s">
        <v>615</v>
      </c>
      <c r="C581" s="1">
        <v>150</v>
      </c>
      <c r="D581" s="1">
        <v>2</v>
      </c>
      <c r="E581" s="1">
        <v>20</v>
      </c>
      <c r="F581" s="14">
        <v>1</v>
      </c>
      <c r="G581" s="4">
        <v>2297</v>
      </c>
      <c r="H581" s="1">
        <v>2297</v>
      </c>
      <c r="I581" s="1">
        <v>1799.0601971670901</v>
      </c>
      <c r="J581" s="1">
        <f>1800-Table1353233[[#This Row],[Remaining time]]</f>
        <v>0.93980283290989064</v>
      </c>
      <c r="K581" s="1">
        <f>(Table1353233[[#This Row],[UB_init]]-Table1353233[[#This Row],[LB_init]])/Table1353233[[#This Row],[UB_init]]</f>
        <v>0</v>
      </c>
      <c r="L581" s="75">
        <f>IF(Table1353233[[#This Row],[UB_init]]=Table1353233[[#This Row],[LB_init]],0,1)</f>
        <v>0</v>
      </c>
      <c r="M581" s="26"/>
      <c r="Q581">
        <f>IF(Table1353233[[#This Row],[If Optimal solution is not found]]=1,"",Table1353233[[#This Row],[UB_init]])</f>
        <v>2297</v>
      </c>
      <c r="R581">
        <f>IF(Table1353233[[#This Row],[If Optimal solution is not found]],"",Table1353233[[#This Row],[LB_init]])</f>
        <v>2297</v>
      </c>
      <c r="S581">
        <f>IF(Table1353233[[#This Row],[If Optimal solution is not found]],"",0)</f>
        <v>0</v>
      </c>
      <c r="T581">
        <f>IF(Table1353233[[#This Row],[If Optimal solution is not found]],"",Table1353233[[#This Row],[Total time (BPP+Pm+SPm)]])</f>
        <v>0.93980283290989064</v>
      </c>
    </row>
    <row r="582" spans="1:20" x14ac:dyDescent="0.35">
      <c r="A582" s="71">
        <v>581</v>
      </c>
      <c r="B582" s="24" t="s">
        <v>616</v>
      </c>
      <c r="C582" s="1">
        <v>150</v>
      </c>
      <c r="D582" s="1">
        <v>2</v>
      </c>
      <c r="E582" s="1">
        <v>20</v>
      </c>
      <c r="F582" s="14">
        <v>2</v>
      </c>
      <c r="G582" s="4">
        <v>3021</v>
      </c>
      <c r="H582" s="1">
        <v>3021</v>
      </c>
      <c r="I582" s="1">
        <v>1792.66030119732</v>
      </c>
      <c r="J582" s="1">
        <f>1800-Table1353233[[#This Row],[Remaining time]]</f>
        <v>7.3396988026800045</v>
      </c>
      <c r="K582" s="1">
        <f>(Table1353233[[#This Row],[UB_init]]-Table1353233[[#This Row],[LB_init]])/Table1353233[[#This Row],[UB_init]]</f>
        <v>0</v>
      </c>
      <c r="L582" s="75">
        <f>IF(Table1353233[[#This Row],[UB_init]]=Table1353233[[#This Row],[LB_init]],0,1)</f>
        <v>0</v>
      </c>
      <c r="M582" s="26"/>
      <c r="Q582">
        <f>IF(Table1353233[[#This Row],[If Optimal solution is not found]]=1,"",Table1353233[[#This Row],[UB_init]])</f>
        <v>3021</v>
      </c>
      <c r="R582">
        <f>IF(Table1353233[[#This Row],[If Optimal solution is not found]],"",Table1353233[[#This Row],[LB_init]])</f>
        <v>3021</v>
      </c>
      <c r="S582">
        <f>IF(Table1353233[[#This Row],[If Optimal solution is not found]],"",0)</f>
        <v>0</v>
      </c>
      <c r="T582">
        <f>IF(Table1353233[[#This Row],[If Optimal solution is not found]],"",Table1353233[[#This Row],[Total time (BPP+Pm+SPm)]])</f>
        <v>7.3396988026800045</v>
      </c>
    </row>
    <row r="583" spans="1:20" x14ac:dyDescent="0.35">
      <c r="A583" s="71">
        <v>582</v>
      </c>
      <c r="B583" s="24" t="s">
        <v>617</v>
      </c>
      <c r="C583" s="1">
        <v>150</v>
      </c>
      <c r="D583" s="1">
        <v>2</v>
      </c>
      <c r="E583" s="1">
        <v>20</v>
      </c>
      <c r="F583" s="14">
        <v>2</v>
      </c>
      <c r="G583" s="4">
        <v>2958</v>
      </c>
      <c r="H583" s="1">
        <v>2958</v>
      </c>
      <c r="I583" s="1">
        <v>1774.3317840807099</v>
      </c>
      <c r="J583" s="1">
        <f>1800-Table1353233[[#This Row],[Remaining time]]</f>
        <v>25.668215919290105</v>
      </c>
      <c r="K583" s="1">
        <f>(Table1353233[[#This Row],[UB_init]]-Table1353233[[#This Row],[LB_init]])/Table1353233[[#This Row],[UB_init]]</f>
        <v>0</v>
      </c>
      <c r="L583" s="75">
        <f>IF(Table1353233[[#This Row],[UB_init]]=Table1353233[[#This Row],[LB_init]],0,1)</f>
        <v>0</v>
      </c>
      <c r="M583" s="26"/>
      <c r="Q583">
        <f>IF(Table1353233[[#This Row],[If Optimal solution is not found]]=1,"",Table1353233[[#This Row],[UB_init]])</f>
        <v>2958</v>
      </c>
      <c r="R583">
        <f>IF(Table1353233[[#This Row],[If Optimal solution is not found]],"",Table1353233[[#This Row],[LB_init]])</f>
        <v>2958</v>
      </c>
      <c r="S583">
        <f>IF(Table1353233[[#This Row],[If Optimal solution is not found]],"",0)</f>
        <v>0</v>
      </c>
      <c r="T583">
        <f>IF(Table1353233[[#This Row],[If Optimal solution is not found]],"",Table1353233[[#This Row],[Total time (BPP+Pm+SPm)]])</f>
        <v>25.668215919290105</v>
      </c>
    </row>
    <row r="584" spans="1:20" x14ac:dyDescent="0.35">
      <c r="A584" s="71">
        <v>583</v>
      </c>
      <c r="B584" s="24" t="s">
        <v>618</v>
      </c>
      <c r="C584" s="1">
        <v>150</v>
      </c>
      <c r="D584" s="1">
        <v>2</v>
      </c>
      <c r="E584" s="1">
        <v>20</v>
      </c>
      <c r="F584" s="14">
        <v>2</v>
      </c>
      <c r="G584" s="4">
        <v>2833</v>
      </c>
      <c r="H584" s="1">
        <v>2833</v>
      </c>
      <c r="I584" s="1">
        <v>1796.3762811906599</v>
      </c>
      <c r="J584" s="1">
        <f>1800-Table1353233[[#This Row],[Remaining time]]</f>
        <v>3.6237188093400619</v>
      </c>
      <c r="K584" s="1">
        <f>(Table1353233[[#This Row],[UB_init]]-Table1353233[[#This Row],[LB_init]])/Table1353233[[#This Row],[UB_init]]</f>
        <v>0</v>
      </c>
      <c r="L584" s="75">
        <f>IF(Table1353233[[#This Row],[UB_init]]=Table1353233[[#This Row],[LB_init]],0,1)</f>
        <v>0</v>
      </c>
      <c r="M584" s="26"/>
      <c r="Q584">
        <f>IF(Table1353233[[#This Row],[If Optimal solution is not found]]=1,"",Table1353233[[#This Row],[UB_init]])</f>
        <v>2833</v>
      </c>
      <c r="R584">
        <f>IF(Table1353233[[#This Row],[If Optimal solution is not found]],"",Table1353233[[#This Row],[LB_init]])</f>
        <v>2833</v>
      </c>
      <c r="S584">
        <f>IF(Table1353233[[#This Row],[If Optimal solution is not found]],"",0)</f>
        <v>0</v>
      </c>
      <c r="T584">
        <f>IF(Table1353233[[#This Row],[If Optimal solution is not found]],"",Table1353233[[#This Row],[Total time (BPP+Pm+SPm)]])</f>
        <v>3.6237188093400619</v>
      </c>
    </row>
    <row r="585" spans="1:20" x14ac:dyDescent="0.35">
      <c r="A585" s="71">
        <v>584</v>
      </c>
      <c r="B585" s="24" t="s">
        <v>619</v>
      </c>
      <c r="C585" s="1">
        <v>150</v>
      </c>
      <c r="D585" s="1">
        <v>2</v>
      </c>
      <c r="E585" s="1">
        <v>20</v>
      </c>
      <c r="F585" s="14">
        <v>2</v>
      </c>
      <c r="G585" s="4">
        <v>2980</v>
      </c>
      <c r="H585" s="1">
        <v>2980</v>
      </c>
      <c r="I585" s="1">
        <v>1796.1718996204399</v>
      </c>
      <c r="J585" s="1">
        <f>1800-Table1353233[[#This Row],[Remaining time]]</f>
        <v>3.8281003795600554</v>
      </c>
      <c r="K585" s="1">
        <f>(Table1353233[[#This Row],[UB_init]]-Table1353233[[#This Row],[LB_init]])/Table1353233[[#This Row],[UB_init]]</f>
        <v>0</v>
      </c>
      <c r="L585" s="75">
        <f>IF(Table1353233[[#This Row],[UB_init]]=Table1353233[[#This Row],[LB_init]],0,1)</f>
        <v>0</v>
      </c>
      <c r="M585" s="26"/>
      <c r="Q585">
        <f>IF(Table1353233[[#This Row],[If Optimal solution is not found]]=1,"",Table1353233[[#This Row],[UB_init]])</f>
        <v>2980</v>
      </c>
      <c r="R585">
        <f>IF(Table1353233[[#This Row],[If Optimal solution is not found]],"",Table1353233[[#This Row],[LB_init]])</f>
        <v>2980</v>
      </c>
      <c r="S585">
        <f>IF(Table1353233[[#This Row],[If Optimal solution is not found]],"",0)</f>
        <v>0</v>
      </c>
      <c r="T585">
        <f>IF(Table1353233[[#This Row],[If Optimal solution is not found]],"",Table1353233[[#This Row],[Total time (BPP+Pm+SPm)]])</f>
        <v>3.8281003795600554</v>
      </c>
    </row>
    <row r="586" spans="1:20" x14ac:dyDescent="0.35">
      <c r="A586" s="71">
        <v>585</v>
      </c>
      <c r="B586" s="24" t="s">
        <v>620</v>
      </c>
      <c r="C586" s="1">
        <v>150</v>
      </c>
      <c r="D586" s="1">
        <v>2</v>
      </c>
      <c r="E586" s="1">
        <v>20</v>
      </c>
      <c r="F586" s="14">
        <v>2</v>
      </c>
      <c r="G586" s="4">
        <v>2851</v>
      </c>
      <c r="H586" s="1">
        <v>2851</v>
      </c>
      <c r="I586" s="1">
        <v>1795.5181054156201</v>
      </c>
      <c r="J586" s="1">
        <f>1800-Table1353233[[#This Row],[Remaining time]]</f>
        <v>4.4818945843799156</v>
      </c>
      <c r="K586" s="1">
        <f>(Table1353233[[#This Row],[UB_init]]-Table1353233[[#This Row],[LB_init]])/Table1353233[[#This Row],[UB_init]]</f>
        <v>0</v>
      </c>
      <c r="L586" s="75">
        <f>IF(Table1353233[[#This Row],[UB_init]]=Table1353233[[#This Row],[LB_init]],0,1)</f>
        <v>0</v>
      </c>
      <c r="M586" s="26"/>
      <c r="Q586">
        <f>IF(Table1353233[[#This Row],[If Optimal solution is not found]]=1,"",Table1353233[[#This Row],[UB_init]])</f>
        <v>2851</v>
      </c>
      <c r="R586">
        <f>IF(Table1353233[[#This Row],[If Optimal solution is not found]],"",Table1353233[[#This Row],[LB_init]])</f>
        <v>2851</v>
      </c>
      <c r="S586">
        <f>IF(Table1353233[[#This Row],[If Optimal solution is not found]],"",0)</f>
        <v>0</v>
      </c>
      <c r="T586">
        <f>IF(Table1353233[[#This Row],[If Optimal solution is not found]],"",Table1353233[[#This Row],[Total time (BPP+Pm+SPm)]])</f>
        <v>4.4818945843799156</v>
      </c>
    </row>
    <row r="587" spans="1:20" x14ac:dyDescent="0.35">
      <c r="A587" s="71">
        <v>586</v>
      </c>
      <c r="B587" s="24" t="s">
        <v>621</v>
      </c>
      <c r="C587" s="1">
        <v>150</v>
      </c>
      <c r="D587" s="1">
        <v>2</v>
      </c>
      <c r="E587" s="1">
        <v>20</v>
      </c>
      <c r="F587" s="14">
        <v>2</v>
      </c>
      <c r="G587" s="4">
        <v>3020</v>
      </c>
      <c r="H587" s="1">
        <v>3020</v>
      </c>
      <c r="I587" s="1">
        <v>1799.4416452068799</v>
      </c>
      <c r="J587" s="1">
        <f>1800-Table1353233[[#This Row],[Remaining time]]</f>
        <v>0.55835479312008829</v>
      </c>
      <c r="K587" s="1">
        <f>(Table1353233[[#This Row],[UB_init]]-Table1353233[[#This Row],[LB_init]])/Table1353233[[#This Row],[UB_init]]</f>
        <v>0</v>
      </c>
      <c r="L587" s="75">
        <f>IF(Table1353233[[#This Row],[UB_init]]=Table1353233[[#This Row],[LB_init]],0,1)</f>
        <v>0</v>
      </c>
      <c r="M587" s="26"/>
      <c r="Q587">
        <f>IF(Table1353233[[#This Row],[If Optimal solution is not found]]=1,"",Table1353233[[#This Row],[UB_init]])</f>
        <v>3020</v>
      </c>
      <c r="R587">
        <f>IF(Table1353233[[#This Row],[If Optimal solution is not found]],"",Table1353233[[#This Row],[LB_init]])</f>
        <v>3020</v>
      </c>
      <c r="S587">
        <f>IF(Table1353233[[#This Row],[If Optimal solution is not found]],"",0)</f>
        <v>0</v>
      </c>
      <c r="T587">
        <f>IF(Table1353233[[#This Row],[If Optimal solution is not found]],"",Table1353233[[#This Row],[Total time (BPP+Pm+SPm)]])</f>
        <v>0.55835479312008829</v>
      </c>
    </row>
    <row r="588" spans="1:20" x14ac:dyDescent="0.35">
      <c r="A588" s="71">
        <v>587</v>
      </c>
      <c r="B588" s="24" t="s">
        <v>622</v>
      </c>
      <c r="C588" s="1">
        <v>150</v>
      </c>
      <c r="D588" s="1">
        <v>2</v>
      </c>
      <c r="E588" s="1">
        <v>20</v>
      </c>
      <c r="F588" s="14">
        <v>2</v>
      </c>
      <c r="G588" s="4">
        <v>3020</v>
      </c>
      <c r="H588" s="1">
        <v>3020</v>
      </c>
      <c r="I588" s="1">
        <v>1767.58928477205</v>
      </c>
      <c r="J588" s="1">
        <f>1800-Table1353233[[#This Row],[Remaining time]]</f>
        <v>32.41071522795005</v>
      </c>
      <c r="K588" s="1">
        <f>(Table1353233[[#This Row],[UB_init]]-Table1353233[[#This Row],[LB_init]])/Table1353233[[#This Row],[UB_init]]</f>
        <v>0</v>
      </c>
      <c r="L588" s="75">
        <f>IF(Table1353233[[#This Row],[UB_init]]=Table1353233[[#This Row],[LB_init]],0,1)</f>
        <v>0</v>
      </c>
      <c r="M588" s="26"/>
      <c r="Q588">
        <f>IF(Table1353233[[#This Row],[If Optimal solution is not found]]=1,"",Table1353233[[#This Row],[UB_init]])</f>
        <v>3020</v>
      </c>
      <c r="R588">
        <f>IF(Table1353233[[#This Row],[If Optimal solution is not found]],"",Table1353233[[#This Row],[LB_init]])</f>
        <v>3020</v>
      </c>
      <c r="S588">
        <f>IF(Table1353233[[#This Row],[If Optimal solution is not found]],"",0)</f>
        <v>0</v>
      </c>
      <c r="T588">
        <f>IF(Table1353233[[#This Row],[If Optimal solution is not found]],"",Table1353233[[#This Row],[Total time (BPP+Pm+SPm)]])</f>
        <v>32.41071522795005</v>
      </c>
    </row>
    <row r="589" spans="1:20" x14ac:dyDescent="0.35">
      <c r="A589" s="71">
        <v>588</v>
      </c>
      <c r="B589" s="24" t="s">
        <v>623</v>
      </c>
      <c r="C589" s="1">
        <v>150</v>
      </c>
      <c r="D589" s="1">
        <v>2</v>
      </c>
      <c r="E589" s="1">
        <v>20</v>
      </c>
      <c r="F589" s="14">
        <v>2</v>
      </c>
      <c r="G589" s="4">
        <v>2944</v>
      </c>
      <c r="H589" s="1">
        <v>2944</v>
      </c>
      <c r="I589" s="1">
        <v>1795.0450251586699</v>
      </c>
      <c r="J589" s="1">
        <f>1800-Table1353233[[#This Row],[Remaining time]]</f>
        <v>4.9549748413301131</v>
      </c>
      <c r="K589" s="1">
        <f>(Table1353233[[#This Row],[UB_init]]-Table1353233[[#This Row],[LB_init]])/Table1353233[[#This Row],[UB_init]]</f>
        <v>0</v>
      </c>
      <c r="L589" s="75">
        <f>IF(Table1353233[[#This Row],[UB_init]]=Table1353233[[#This Row],[LB_init]],0,1)</f>
        <v>0</v>
      </c>
      <c r="M589" s="26"/>
      <c r="Q589">
        <f>IF(Table1353233[[#This Row],[If Optimal solution is not found]]=1,"",Table1353233[[#This Row],[UB_init]])</f>
        <v>2944</v>
      </c>
      <c r="R589">
        <f>IF(Table1353233[[#This Row],[If Optimal solution is not found]],"",Table1353233[[#This Row],[LB_init]])</f>
        <v>2944</v>
      </c>
      <c r="S589">
        <f>IF(Table1353233[[#This Row],[If Optimal solution is not found]],"",0)</f>
        <v>0</v>
      </c>
      <c r="T589">
        <f>IF(Table1353233[[#This Row],[If Optimal solution is not found]],"",Table1353233[[#This Row],[Total time (BPP+Pm+SPm)]])</f>
        <v>4.9549748413301131</v>
      </c>
    </row>
    <row r="590" spans="1:20" x14ac:dyDescent="0.35">
      <c r="A590" s="71">
        <v>589</v>
      </c>
      <c r="B590" s="24" t="s">
        <v>624</v>
      </c>
      <c r="C590" s="1">
        <v>150</v>
      </c>
      <c r="D590" s="1">
        <v>2</v>
      </c>
      <c r="E590" s="1">
        <v>20</v>
      </c>
      <c r="F590" s="14">
        <v>2</v>
      </c>
      <c r="G590" s="4">
        <v>3060</v>
      </c>
      <c r="H590" s="1">
        <v>3060</v>
      </c>
      <c r="I590" s="1">
        <v>1797.1649085394999</v>
      </c>
      <c r="J590" s="1">
        <f>1800-Table1353233[[#This Row],[Remaining time]]</f>
        <v>2.8350914605000526</v>
      </c>
      <c r="K590" s="1">
        <f>(Table1353233[[#This Row],[UB_init]]-Table1353233[[#This Row],[LB_init]])/Table1353233[[#This Row],[UB_init]]</f>
        <v>0</v>
      </c>
      <c r="L590" s="75">
        <f>IF(Table1353233[[#This Row],[UB_init]]=Table1353233[[#This Row],[LB_init]],0,1)</f>
        <v>0</v>
      </c>
      <c r="M590" s="26"/>
      <c r="Q590">
        <f>IF(Table1353233[[#This Row],[If Optimal solution is not found]]=1,"",Table1353233[[#This Row],[UB_init]])</f>
        <v>3060</v>
      </c>
      <c r="R590">
        <f>IF(Table1353233[[#This Row],[If Optimal solution is not found]],"",Table1353233[[#This Row],[LB_init]])</f>
        <v>3060</v>
      </c>
      <c r="S590">
        <f>IF(Table1353233[[#This Row],[If Optimal solution is not found]],"",0)</f>
        <v>0</v>
      </c>
      <c r="T590">
        <f>IF(Table1353233[[#This Row],[If Optimal solution is not found]],"",Table1353233[[#This Row],[Total time (BPP+Pm+SPm)]])</f>
        <v>2.8350914605000526</v>
      </c>
    </row>
    <row r="591" spans="1:20" x14ac:dyDescent="0.35">
      <c r="A591" s="71">
        <v>590</v>
      </c>
      <c r="B591" s="24" t="s">
        <v>625</v>
      </c>
      <c r="C591" s="1">
        <v>150</v>
      </c>
      <c r="D591" s="1">
        <v>2</v>
      </c>
      <c r="E591" s="1">
        <v>20</v>
      </c>
      <c r="F591" s="14">
        <v>2</v>
      </c>
      <c r="G591" s="4">
        <v>3017</v>
      </c>
      <c r="H591" s="1">
        <v>3017</v>
      </c>
      <c r="I591" s="1">
        <v>1798.3943505063601</v>
      </c>
      <c r="J591" s="1">
        <f>1800-Table1353233[[#This Row],[Remaining time]]</f>
        <v>1.6056494936399304</v>
      </c>
      <c r="K591" s="1">
        <f>(Table1353233[[#This Row],[UB_init]]-Table1353233[[#This Row],[LB_init]])/Table1353233[[#This Row],[UB_init]]</f>
        <v>0</v>
      </c>
      <c r="L591" s="75">
        <f>IF(Table1353233[[#This Row],[UB_init]]=Table1353233[[#This Row],[LB_init]],0,1)</f>
        <v>0</v>
      </c>
      <c r="M591" s="26"/>
      <c r="Q591">
        <f>IF(Table1353233[[#This Row],[If Optimal solution is not found]]=1,"",Table1353233[[#This Row],[UB_init]])</f>
        <v>3017</v>
      </c>
      <c r="R591">
        <f>IF(Table1353233[[#This Row],[If Optimal solution is not found]],"",Table1353233[[#This Row],[LB_init]])</f>
        <v>3017</v>
      </c>
      <c r="S591">
        <f>IF(Table1353233[[#This Row],[If Optimal solution is not found]],"",0)</f>
        <v>0</v>
      </c>
      <c r="T591">
        <f>IF(Table1353233[[#This Row],[If Optimal solution is not found]],"",Table1353233[[#This Row],[Total time (BPP+Pm+SPm)]])</f>
        <v>1.6056494936399304</v>
      </c>
    </row>
    <row r="592" spans="1:20" x14ac:dyDescent="0.35">
      <c r="A592" s="71">
        <v>591</v>
      </c>
      <c r="B592" s="24" t="s">
        <v>626</v>
      </c>
      <c r="C592" s="1">
        <v>150</v>
      </c>
      <c r="D592" s="1">
        <v>2</v>
      </c>
      <c r="E592" s="1">
        <v>20</v>
      </c>
      <c r="F592" s="14">
        <v>4</v>
      </c>
      <c r="G592" s="4">
        <v>3681</v>
      </c>
      <c r="H592" s="1">
        <v>3681</v>
      </c>
      <c r="I592" s="1">
        <v>1775.0056617949101</v>
      </c>
      <c r="J592" s="1">
        <f>1800-Table1353233[[#This Row],[Remaining time]]</f>
        <v>24.994338205089889</v>
      </c>
      <c r="K592" s="1">
        <f>(Table1353233[[#This Row],[UB_init]]-Table1353233[[#This Row],[LB_init]])/Table1353233[[#This Row],[UB_init]]</f>
        <v>0</v>
      </c>
      <c r="L592" s="75">
        <f>IF(Table1353233[[#This Row],[UB_init]]=Table1353233[[#This Row],[LB_init]],0,1)</f>
        <v>0</v>
      </c>
      <c r="M592" s="26"/>
      <c r="Q592">
        <f>IF(Table1353233[[#This Row],[If Optimal solution is not found]]=1,"",Table1353233[[#This Row],[UB_init]])</f>
        <v>3681</v>
      </c>
      <c r="R592">
        <f>IF(Table1353233[[#This Row],[If Optimal solution is not found]],"",Table1353233[[#This Row],[LB_init]])</f>
        <v>3681</v>
      </c>
      <c r="S592">
        <f>IF(Table1353233[[#This Row],[If Optimal solution is not found]],"",0)</f>
        <v>0</v>
      </c>
      <c r="T592">
        <f>IF(Table1353233[[#This Row],[If Optimal solution is not found]],"",Table1353233[[#This Row],[Total time (BPP+Pm+SPm)]])</f>
        <v>24.994338205089889</v>
      </c>
    </row>
    <row r="593" spans="1:20" x14ac:dyDescent="0.35">
      <c r="A593" s="71">
        <v>592</v>
      </c>
      <c r="B593" s="24" t="s">
        <v>627</v>
      </c>
      <c r="C593" s="1">
        <v>150</v>
      </c>
      <c r="D593" s="1">
        <v>2</v>
      </c>
      <c r="E593" s="1">
        <v>20</v>
      </c>
      <c r="F593" s="14">
        <v>4</v>
      </c>
      <c r="G593" s="4">
        <v>4008</v>
      </c>
      <c r="H593" s="1">
        <v>4008</v>
      </c>
      <c r="I593" s="1">
        <v>1696.49858015775</v>
      </c>
      <c r="J593" s="1">
        <f>1800-Table1353233[[#This Row],[Remaining time]]</f>
        <v>103.50141984225002</v>
      </c>
      <c r="K593" s="1">
        <f>(Table1353233[[#This Row],[UB_init]]-Table1353233[[#This Row],[LB_init]])/Table1353233[[#This Row],[UB_init]]</f>
        <v>0</v>
      </c>
      <c r="L593" s="75">
        <f>IF(Table1353233[[#This Row],[UB_init]]=Table1353233[[#This Row],[LB_init]],0,1)</f>
        <v>0</v>
      </c>
      <c r="M593" s="26"/>
      <c r="Q593">
        <f>IF(Table1353233[[#This Row],[If Optimal solution is not found]]=1,"",Table1353233[[#This Row],[UB_init]])</f>
        <v>4008</v>
      </c>
      <c r="R593">
        <f>IF(Table1353233[[#This Row],[If Optimal solution is not found]],"",Table1353233[[#This Row],[LB_init]])</f>
        <v>4008</v>
      </c>
      <c r="S593">
        <f>IF(Table1353233[[#This Row],[If Optimal solution is not found]],"",0)</f>
        <v>0</v>
      </c>
      <c r="T593">
        <f>IF(Table1353233[[#This Row],[If Optimal solution is not found]],"",Table1353233[[#This Row],[Total time (BPP+Pm+SPm)]])</f>
        <v>103.50141984225002</v>
      </c>
    </row>
    <row r="594" spans="1:20" x14ac:dyDescent="0.35">
      <c r="A594" s="71">
        <v>593</v>
      </c>
      <c r="B594" s="24" t="s">
        <v>628</v>
      </c>
      <c r="C594" s="1">
        <v>150</v>
      </c>
      <c r="D594" s="1">
        <v>2</v>
      </c>
      <c r="E594" s="1">
        <v>20</v>
      </c>
      <c r="F594" s="14">
        <v>4</v>
      </c>
      <c r="G594" s="4">
        <v>3703</v>
      </c>
      <c r="H594" s="1">
        <v>3703</v>
      </c>
      <c r="I594" s="1">
        <v>1794.3810235056999</v>
      </c>
      <c r="J594" s="1">
        <f>1800-Table1353233[[#This Row],[Remaining time]]</f>
        <v>5.6189764943001137</v>
      </c>
      <c r="K594" s="1">
        <f>(Table1353233[[#This Row],[UB_init]]-Table1353233[[#This Row],[LB_init]])/Table1353233[[#This Row],[UB_init]]</f>
        <v>0</v>
      </c>
      <c r="L594" s="75">
        <f>IF(Table1353233[[#This Row],[UB_init]]=Table1353233[[#This Row],[LB_init]],0,1)</f>
        <v>0</v>
      </c>
      <c r="M594" s="26"/>
      <c r="Q594">
        <f>IF(Table1353233[[#This Row],[If Optimal solution is not found]]=1,"",Table1353233[[#This Row],[UB_init]])</f>
        <v>3703</v>
      </c>
      <c r="R594">
        <f>IF(Table1353233[[#This Row],[If Optimal solution is not found]],"",Table1353233[[#This Row],[LB_init]])</f>
        <v>3703</v>
      </c>
      <c r="S594">
        <f>IF(Table1353233[[#This Row],[If Optimal solution is not found]],"",0)</f>
        <v>0</v>
      </c>
      <c r="T594">
        <f>IF(Table1353233[[#This Row],[If Optimal solution is not found]],"",Table1353233[[#This Row],[Total time (BPP+Pm+SPm)]])</f>
        <v>5.6189764943001137</v>
      </c>
    </row>
    <row r="595" spans="1:20" x14ac:dyDescent="0.35">
      <c r="A595" s="71">
        <v>594</v>
      </c>
      <c r="B595" s="24" t="s">
        <v>629</v>
      </c>
      <c r="C595" s="1">
        <v>150</v>
      </c>
      <c r="D595" s="1">
        <v>2</v>
      </c>
      <c r="E595" s="1">
        <v>20</v>
      </c>
      <c r="F595" s="14">
        <v>4</v>
      </c>
      <c r="G595" s="4">
        <v>3940</v>
      </c>
      <c r="H595" s="1">
        <v>3940</v>
      </c>
      <c r="I595" s="1">
        <v>1782.04731875471</v>
      </c>
      <c r="J595" s="1">
        <f>1800-Table1353233[[#This Row],[Remaining time]]</f>
        <v>17.952681245290023</v>
      </c>
      <c r="K595" s="1">
        <f>(Table1353233[[#This Row],[UB_init]]-Table1353233[[#This Row],[LB_init]])/Table1353233[[#This Row],[UB_init]]</f>
        <v>0</v>
      </c>
      <c r="L595" s="75">
        <f>IF(Table1353233[[#This Row],[UB_init]]=Table1353233[[#This Row],[LB_init]],0,1)</f>
        <v>0</v>
      </c>
      <c r="M595" s="26"/>
      <c r="Q595">
        <f>IF(Table1353233[[#This Row],[If Optimal solution is not found]]=1,"",Table1353233[[#This Row],[UB_init]])</f>
        <v>3940</v>
      </c>
      <c r="R595">
        <f>IF(Table1353233[[#This Row],[If Optimal solution is not found]],"",Table1353233[[#This Row],[LB_init]])</f>
        <v>3940</v>
      </c>
      <c r="S595">
        <f>IF(Table1353233[[#This Row],[If Optimal solution is not found]],"",0)</f>
        <v>0</v>
      </c>
      <c r="T595">
        <f>IF(Table1353233[[#This Row],[If Optimal solution is not found]],"",Table1353233[[#This Row],[Total time (BPP+Pm+SPm)]])</f>
        <v>17.952681245290023</v>
      </c>
    </row>
    <row r="596" spans="1:20" x14ac:dyDescent="0.35">
      <c r="A596" s="71">
        <v>595</v>
      </c>
      <c r="B596" s="24" t="s">
        <v>630</v>
      </c>
      <c r="C596" s="1">
        <v>150</v>
      </c>
      <c r="D596" s="1">
        <v>2</v>
      </c>
      <c r="E596" s="1">
        <v>20</v>
      </c>
      <c r="F596" s="14">
        <v>4</v>
      </c>
      <c r="G596" s="4">
        <v>3841</v>
      </c>
      <c r="H596" s="1">
        <v>3811</v>
      </c>
      <c r="I596" s="1">
        <v>1188.1544721554901</v>
      </c>
      <c r="J596" s="1">
        <f>1800-Table1353233[[#This Row],[Remaining time]]</f>
        <v>611.84552784450989</v>
      </c>
      <c r="K596" s="1">
        <f>(Table1353233[[#This Row],[UB_init]]-Table1353233[[#This Row],[LB_init]])/Table1353233[[#This Row],[UB_init]]</f>
        <v>7.8104660244727939E-3</v>
      </c>
      <c r="L596" s="75">
        <f>IF(Table1353233[[#This Row],[UB_init]]=Table1353233[[#This Row],[LB_init]],0,1)</f>
        <v>1</v>
      </c>
      <c r="M596" s="26"/>
      <c r="Q596" t="str">
        <f>IF(Table1353233[[#This Row],[If Optimal solution is not found]]=1,"",Table1353233[[#This Row],[UB_init]])</f>
        <v/>
      </c>
      <c r="R596" t="str">
        <f>IF(Table1353233[[#This Row],[If Optimal solution is not found]],"",Table1353233[[#This Row],[LB_init]])</f>
        <v/>
      </c>
      <c r="S596" t="str">
        <f>IF(Table1353233[[#This Row],[If Optimal solution is not found]],"",0)</f>
        <v/>
      </c>
      <c r="T596" t="str">
        <f>IF(Table1353233[[#This Row],[If Optimal solution is not found]],"",Table1353233[[#This Row],[Total time (BPP+Pm+SPm)]])</f>
        <v/>
      </c>
    </row>
    <row r="597" spans="1:20" x14ac:dyDescent="0.35">
      <c r="A597" s="71">
        <v>596</v>
      </c>
      <c r="B597" s="24" t="s">
        <v>631</v>
      </c>
      <c r="C597" s="1">
        <v>150</v>
      </c>
      <c r="D597" s="1">
        <v>2</v>
      </c>
      <c r="E597" s="1">
        <v>20</v>
      </c>
      <c r="F597" s="14">
        <v>4</v>
      </c>
      <c r="G597" s="4">
        <v>3800</v>
      </c>
      <c r="H597" s="1">
        <v>3770</v>
      </c>
      <c r="I597" s="1">
        <v>1199.70408406108</v>
      </c>
      <c r="J597" s="1">
        <f>1800-Table1353233[[#This Row],[Remaining time]]</f>
        <v>600.29591593891996</v>
      </c>
      <c r="K597" s="1">
        <f>(Table1353233[[#This Row],[UB_init]]-Table1353233[[#This Row],[LB_init]])/Table1353233[[#This Row],[UB_init]]</f>
        <v>7.8947368421052634E-3</v>
      </c>
      <c r="L597" s="75">
        <f>IF(Table1353233[[#This Row],[UB_init]]=Table1353233[[#This Row],[LB_init]],0,1)</f>
        <v>1</v>
      </c>
      <c r="M597" s="26"/>
      <c r="Q597" t="str">
        <f>IF(Table1353233[[#This Row],[If Optimal solution is not found]]=1,"",Table1353233[[#This Row],[UB_init]])</f>
        <v/>
      </c>
      <c r="R597" t="str">
        <f>IF(Table1353233[[#This Row],[If Optimal solution is not found]],"",Table1353233[[#This Row],[LB_init]])</f>
        <v/>
      </c>
      <c r="S597" t="str">
        <f>IF(Table1353233[[#This Row],[If Optimal solution is not found]],"",0)</f>
        <v/>
      </c>
      <c r="T597" t="str">
        <f>IF(Table1353233[[#This Row],[If Optimal solution is not found]],"",Table1353233[[#This Row],[Total time (BPP+Pm+SPm)]])</f>
        <v/>
      </c>
    </row>
    <row r="598" spans="1:20" x14ac:dyDescent="0.35">
      <c r="A598" s="71">
        <v>597</v>
      </c>
      <c r="B598" s="24" t="s">
        <v>632</v>
      </c>
      <c r="C598" s="1">
        <v>150</v>
      </c>
      <c r="D598" s="1">
        <v>2</v>
      </c>
      <c r="E598" s="1">
        <v>20</v>
      </c>
      <c r="F598" s="14">
        <v>4</v>
      </c>
      <c r="G598" s="4">
        <v>3950</v>
      </c>
      <c r="H598" s="1">
        <v>3950</v>
      </c>
      <c r="I598" s="1">
        <v>1690.3521917145699</v>
      </c>
      <c r="J598" s="1">
        <f>1800-Table1353233[[#This Row],[Remaining time]]</f>
        <v>109.64780828543007</v>
      </c>
      <c r="K598" s="1">
        <f>(Table1353233[[#This Row],[UB_init]]-Table1353233[[#This Row],[LB_init]])/Table1353233[[#This Row],[UB_init]]</f>
        <v>0</v>
      </c>
      <c r="L598" s="75">
        <f>IF(Table1353233[[#This Row],[UB_init]]=Table1353233[[#This Row],[LB_init]],0,1)</f>
        <v>0</v>
      </c>
      <c r="M598" s="26"/>
      <c r="Q598">
        <f>IF(Table1353233[[#This Row],[If Optimal solution is not found]]=1,"",Table1353233[[#This Row],[UB_init]])</f>
        <v>3950</v>
      </c>
      <c r="R598">
        <f>IF(Table1353233[[#This Row],[If Optimal solution is not found]],"",Table1353233[[#This Row],[LB_init]])</f>
        <v>3950</v>
      </c>
      <c r="S598">
        <f>IF(Table1353233[[#This Row],[If Optimal solution is not found]],"",0)</f>
        <v>0</v>
      </c>
      <c r="T598">
        <f>IF(Table1353233[[#This Row],[If Optimal solution is not found]],"",Table1353233[[#This Row],[Total time (BPP+Pm+SPm)]])</f>
        <v>109.64780828543007</v>
      </c>
    </row>
    <row r="599" spans="1:20" x14ac:dyDescent="0.35">
      <c r="A599" s="71">
        <v>598</v>
      </c>
      <c r="B599" s="24" t="s">
        <v>633</v>
      </c>
      <c r="C599" s="1">
        <v>150</v>
      </c>
      <c r="D599" s="1">
        <v>2</v>
      </c>
      <c r="E599" s="1">
        <v>20</v>
      </c>
      <c r="F599" s="14">
        <v>4</v>
      </c>
      <c r="G599" s="4">
        <v>3844</v>
      </c>
      <c r="H599" s="1">
        <v>3844</v>
      </c>
      <c r="I599" s="1">
        <v>1750.4744057748401</v>
      </c>
      <c r="J599" s="1">
        <f>1800-Table1353233[[#This Row],[Remaining time]]</f>
        <v>49.525594225159921</v>
      </c>
      <c r="K599" s="1">
        <f>(Table1353233[[#This Row],[UB_init]]-Table1353233[[#This Row],[LB_init]])/Table1353233[[#This Row],[UB_init]]</f>
        <v>0</v>
      </c>
      <c r="L599" s="75">
        <f>IF(Table1353233[[#This Row],[UB_init]]=Table1353233[[#This Row],[LB_init]],0,1)</f>
        <v>0</v>
      </c>
      <c r="M599" s="26"/>
      <c r="Q599">
        <f>IF(Table1353233[[#This Row],[If Optimal solution is not found]]=1,"",Table1353233[[#This Row],[UB_init]])</f>
        <v>3844</v>
      </c>
      <c r="R599">
        <f>IF(Table1353233[[#This Row],[If Optimal solution is not found]],"",Table1353233[[#This Row],[LB_init]])</f>
        <v>3844</v>
      </c>
      <c r="S599">
        <f>IF(Table1353233[[#This Row],[If Optimal solution is not found]],"",0)</f>
        <v>0</v>
      </c>
      <c r="T599">
        <f>IF(Table1353233[[#This Row],[If Optimal solution is not found]],"",Table1353233[[#This Row],[Total time (BPP+Pm+SPm)]])</f>
        <v>49.525594225159921</v>
      </c>
    </row>
    <row r="600" spans="1:20" x14ac:dyDescent="0.35">
      <c r="A600" s="71">
        <v>599</v>
      </c>
      <c r="B600" s="24" t="s">
        <v>634</v>
      </c>
      <c r="C600" s="1">
        <v>150</v>
      </c>
      <c r="D600" s="1">
        <v>2</v>
      </c>
      <c r="E600" s="1">
        <v>20</v>
      </c>
      <c r="F600" s="14">
        <v>4</v>
      </c>
      <c r="G600" s="4">
        <v>3960</v>
      </c>
      <c r="H600" s="1">
        <v>3960</v>
      </c>
      <c r="I600" s="1">
        <v>1788.04309784621</v>
      </c>
      <c r="J600" s="1">
        <f>1800-Table1353233[[#This Row],[Remaining time]]</f>
        <v>11.956902153789997</v>
      </c>
      <c r="K600" s="1">
        <f>(Table1353233[[#This Row],[UB_init]]-Table1353233[[#This Row],[LB_init]])/Table1353233[[#This Row],[UB_init]]</f>
        <v>0</v>
      </c>
      <c r="L600" s="75">
        <f>IF(Table1353233[[#This Row],[UB_init]]=Table1353233[[#This Row],[LB_init]],0,1)</f>
        <v>0</v>
      </c>
      <c r="M600" s="26"/>
      <c r="Q600">
        <f>IF(Table1353233[[#This Row],[If Optimal solution is not found]]=1,"",Table1353233[[#This Row],[UB_init]])</f>
        <v>3960</v>
      </c>
      <c r="R600">
        <f>IF(Table1353233[[#This Row],[If Optimal solution is not found]],"",Table1353233[[#This Row],[LB_init]])</f>
        <v>3960</v>
      </c>
      <c r="S600">
        <f>IF(Table1353233[[#This Row],[If Optimal solution is not found]],"",0)</f>
        <v>0</v>
      </c>
      <c r="T600">
        <f>IF(Table1353233[[#This Row],[If Optimal solution is not found]],"",Table1353233[[#This Row],[Total time (BPP+Pm+SPm)]])</f>
        <v>11.956902153789997</v>
      </c>
    </row>
    <row r="601" spans="1:20" x14ac:dyDescent="0.35">
      <c r="A601" s="71">
        <v>600</v>
      </c>
      <c r="B601" s="24" t="s">
        <v>635</v>
      </c>
      <c r="C601" s="1">
        <v>150</v>
      </c>
      <c r="D601" s="1">
        <v>2</v>
      </c>
      <c r="E601" s="1">
        <v>20</v>
      </c>
      <c r="F601" s="14">
        <v>4</v>
      </c>
      <c r="G601" s="4">
        <v>3797</v>
      </c>
      <c r="H601" s="1">
        <v>3767</v>
      </c>
      <c r="I601" s="1">
        <v>1171.43876500427</v>
      </c>
      <c r="J601" s="1">
        <f>1800-Table1353233[[#This Row],[Remaining time]]</f>
        <v>628.56123499573005</v>
      </c>
      <c r="K601" s="1">
        <f>(Table1353233[[#This Row],[UB_init]]-Table1353233[[#This Row],[LB_init]])/Table1353233[[#This Row],[UB_init]]</f>
        <v>7.900974453515933E-3</v>
      </c>
      <c r="L601" s="75">
        <f>IF(Table1353233[[#This Row],[UB_init]]=Table1353233[[#This Row],[LB_init]],0,1)</f>
        <v>1</v>
      </c>
      <c r="M601" s="26"/>
      <c r="Q601" t="str">
        <f>IF(Table1353233[[#This Row],[If Optimal solution is not found]]=1,"",Table1353233[[#This Row],[UB_init]])</f>
        <v/>
      </c>
      <c r="R601" t="str">
        <f>IF(Table1353233[[#This Row],[If Optimal solution is not found]],"",Table1353233[[#This Row],[LB_init]])</f>
        <v/>
      </c>
      <c r="S601" t="str">
        <f>IF(Table1353233[[#This Row],[If Optimal solution is not found]],"",0)</f>
        <v/>
      </c>
      <c r="T601" t="str">
        <f>IF(Table1353233[[#This Row],[If Optimal solution is not found]],"",Table1353233[[#This Row],[Total time (BPP+Pm+SPm)]])</f>
        <v/>
      </c>
    </row>
    <row r="602" spans="1:20" x14ac:dyDescent="0.35">
      <c r="A602" s="71">
        <v>601</v>
      </c>
      <c r="B602" s="24" t="s">
        <v>636</v>
      </c>
      <c r="C602" s="1">
        <v>150</v>
      </c>
      <c r="D602" s="1">
        <v>2</v>
      </c>
      <c r="E602" s="1">
        <v>30</v>
      </c>
      <c r="F602" s="14">
        <v>1</v>
      </c>
      <c r="G602" s="4">
        <v>3282</v>
      </c>
      <c r="H602" s="1">
        <v>3282</v>
      </c>
      <c r="I602" s="1">
        <v>1799.0663434713999</v>
      </c>
      <c r="J602" s="1">
        <f>1800-Table1353233[[#This Row],[Remaining time]]</f>
        <v>0.93365652860006776</v>
      </c>
      <c r="K602" s="1">
        <f>(Table1353233[[#This Row],[UB_init]]-Table1353233[[#This Row],[LB_init]])/Table1353233[[#This Row],[UB_init]]</f>
        <v>0</v>
      </c>
      <c r="L602" s="75">
        <f>IF(Table1353233[[#This Row],[UB_init]]=Table1353233[[#This Row],[LB_init]],0,1)</f>
        <v>0</v>
      </c>
      <c r="M602" s="26"/>
      <c r="Q602">
        <f>IF(Table1353233[[#This Row],[If Optimal solution is not found]]=1,"",Table1353233[[#This Row],[UB_init]])</f>
        <v>3282</v>
      </c>
      <c r="R602">
        <f>IF(Table1353233[[#This Row],[If Optimal solution is not found]],"",Table1353233[[#This Row],[LB_init]])</f>
        <v>3282</v>
      </c>
      <c r="S602">
        <f>IF(Table1353233[[#This Row],[If Optimal solution is not found]],"",0)</f>
        <v>0</v>
      </c>
      <c r="T602">
        <f>IF(Table1353233[[#This Row],[If Optimal solution is not found]],"",Table1353233[[#This Row],[Total time (BPP+Pm+SPm)]])</f>
        <v>0.93365652860006776</v>
      </c>
    </row>
    <row r="603" spans="1:20" x14ac:dyDescent="0.35">
      <c r="A603" s="71">
        <v>602</v>
      </c>
      <c r="B603" s="24" t="s">
        <v>637</v>
      </c>
      <c r="C603" s="1">
        <v>150</v>
      </c>
      <c r="D603" s="1">
        <v>2</v>
      </c>
      <c r="E603" s="1">
        <v>30</v>
      </c>
      <c r="F603" s="14">
        <v>1</v>
      </c>
      <c r="G603" s="4">
        <v>3634</v>
      </c>
      <c r="H603" s="1">
        <v>3634</v>
      </c>
      <c r="I603" s="1">
        <v>1799.05652108602</v>
      </c>
      <c r="J603" s="1">
        <f>1800-Table1353233[[#This Row],[Remaining time]]</f>
        <v>0.94347891398001593</v>
      </c>
      <c r="K603" s="1">
        <f>(Table1353233[[#This Row],[UB_init]]-Table1353233[[#This Row],[LB_init]])/Table1353233[[#This Row],[UB_init]]</f>
        <v>0</v>
      </c>
      <c r="L603" s="75">
        <f>IF(Table1353233[[#This Row],[UB_init]]=Table1353233[[#This Row],[LB_init]],0,1)</f>
        <v>0</v>
      </c>
      <c r="M603" s="26"/>
      <c r="Q603">
        <f>IF(Table1353233[[#This Row],[If Optimal solution is not found]]=1,"",Table1353233[[#This Row],[UB_init]])</f>
        <v>3634</v>
      </c>
      <c r="R603">
        <f>IF(Table1353233[[#This Row],[If Optimal solution is not found]],"",Table1353233[[#This Row],[LB_init]])</f>
        <v>3634</v>
      </c>
      <c r="S603">
        <f>IF(Table1353233[[#This Row],[If Optimal solution is not found]],"",0)</f>
        <v>0</v>
      </c>
      <c r="T603">
        <f>IF(Table1353233[[#This Row],[If Optimal solution is not found]],"",Table1353233[[#This Row],[Total time (BPP+Pm+SPm)]])</f>
        <v>0.94347891398001593</v>
      </c>
    </row>
    <row r="604" spans="1:20" x14ac:dyDescent="0.35">
      <c r="A604" s="71">
        <v>603</v>
      </c>
      <c r="B604" s="24" t="s">
        <v>638</v>
      </c>
      <c r="C604" s="1">
        <v>150</v>
      </c>
      <c r="D604" s="1">
        <v>2</v>
      </c>
      <c r="E604" s="1">
        <v>30</v>
      </c>
      <c r="F604" s="14">
        <v>1</v>
      </c>
      <c r="G604" s="4">
        <v>3352</v>
      </c>
      <c r="H604" s="1">
        <v>3352</v>
      </c>
      <c r="I604" s="1">
        <v>1798.79512687027</v>
      </c>
      <c r="J604" s="1">
        <f>1800-Table1353233[[#This Row],[Remaining time]]</f>
        <v>1.2048731297300037</v>
      </c>
      <c r="K604" s="1">
        <f>(Table1353233[[#This Row],[UB_init]]-Table1353233[[#This Row],[LB_init]])/Table1353233[[#This Row],[UB_init]]</f>
        <v>0</v>
      </c>
      <c r="L604" s="75">
        <f>IF(Table1353233[[#This Row],[UB_init]]=Table1353233[[#This Row],[LB_init]],0,1)</f>
        <v>0</v>
      </c>
      <c r="M604" s="26"/>
      <c r="Q604">
        <f>IF(Table1353233[[#This Row],[If Optimal solution is not found]]=1,"",Table1353233[[#This Row],[UB_init]])</f>
        <v>3352</v>
      </c>
      <c r="R604">
        <f>IF(Table1353233[[#This Row],[If Optimal solution is not found]],"",Table1353233[[#This Row],[LB_init]])</f>
        <v>3352</v>
      </c>
      <c r="S604">
        <f>IF(Table1353233[[#This Row],[If Optimal solution is not found]],"",0)</f>
        <v>0</v>
      </c>
      <c r="T604">
        <f>IF(Table1353233[[#This Row],[If Optimal solution is not found]],"",Table1353233[[#This Row],[Total time (BPP+Pm+SPm)]])</f>
        <v>1.2048731297300037</v>
      </c>
    </row>
    <row r="605" spans="1:20" x14ac:dyDescent="0.35">
      <c r="A605" s="71">
        <v>604</v>
      </c>
      <c r="B605" s="24" t="s">
        <v>639</v>
      </c>
      <c r="C605" s="1">
        <v>150</v>
      </c>
      <c r="D605" s="1">
        <v>2</v>
      </c>
      <c r="E605" s="1">
        <v>30</v>
      </c>
      <c r="F605" s="14">
        <v>1</v>
      </c>
      <c r="G605" s="4">
        <v>3567</v>
      </c>
      <c r="H605" s="1">
        <v>3567</v>
      </c>
      <c r="I605" s="1">
        <v>1798.7415016014099</v>
      </c>
      <c r="J605" s="1">
        <f>1800-Table1353233[[#This Row],[Remaining time]]</f>
        <v>1.2584983985900635</v>
      </c>
      <c r="K605" s="1">
        <f>(Table1353233[[#This Row],[UB_init]]-Table1353233[[#This Row],[LB_init]])/Table1353233[[#This Row],[UB_init]]</f>
        <v>0</v>
      </c>
      <c r="L605" s="75">
        <f>IF(Table1353233[[#This Row],[UB_init]]=Table1353233[[#This Row],[LB_init]],0,1)</f>
        <v>0</v>
      </c>
      <c r="M605" s="26"/>
      <c r="Q605">
        <f>IF(Table1353233[[#This Row],[If Optimal solution is not found]]=1,"",Table1353233[[#This Row],[UB_init]])</f>
        <v>3567</v>
      </c>
      <c r="R605">
        <f>IF(Table1353233[[#This Row],[If Optimal solution is not found]],"",Table1353233[[#This Row],[LB_init]])</f>
        <v>3567</v>
      </c>
      <c r="S605">
        <f>IF(Table1353233[[#This Row],[If Optimal solution is not found]],"",0)</f>
        <v>0</v>
      </c>
      <c r="T605">
        <f>IF(Table1353233[[#This Row],[If Optimal solution is not found]],"",Table1353233[[#This Row],[Total time (BPP+Pm+SPm)]])</f>
        <v>1.2584983985900635</v>
      </c>
    </row>
    <row r="606" spans="1:20" x14ac:dyDescent="0.35">
      <c r="A606" s="71">
        <v>605</v>
      </c>
      <c r="B606" s="24" t="s">
        <v>640</v>
      </c>
      <c r="C606" s="1">
        <v>150</v>
      </c>
      <c r="D606" s="1">
        <v>2</v>
      </c>
      <c r="E606" s="1">
        <v>30</v>
      </c>
      <c r="F606" s="14">
        <v>1</v>
      </c>
      <c r="G606" s="4">
        <v>3573</v>
      </c>
      <c r="H606" s="1">
        <v>3573</v>
      </c>
      <c r="I606" s="1">
        <v>1797.39941170252</v>
      </c>
      <c r="J606" s="1">
        <f>1800-Table1353233[[#This Row],[Remaining time]]</f>
        <v>2.6005882974800443</v>
      </c>
      <c r="K606" s="1">
        <f>(Table1353233[[#This Row],[UB_init]]-Table1353233[[#This Row],[LB_init]])/Table1353233[[#This Row],[UB_init]]</f>
        <v>0</v>
      </c>
      <c r="L606" s="75">
        <f>IF(Table1353233[[#This Row],[UB_init]]=Table1353233[[#This Row],[LB_init]],0,1)</f>
        <v>0</v>
      </c>
      <c r="M606" s="26"/>
      <c r="Q606">
        <f>IF(Table1353233[[#This Row],[If Optimal solution is not found]]=1,"",Table1353233[[#This Row],[UB_init]])</f>
        <v>3573</v>
      </c>
      <c r="R606">
        <f>IF(Table1353233[[#This Row],[If Optimal solution is not found]],"",Table1353233[[#This Row],[LB_init]])</f>
        <v>3573</v>
      </c>
      <c r="S606">
        <f>IF(Table1353233[[#This Row],[If Optimal solution is not found]],"",0)</f>
        <v>0</v>
      </c>
      <c r="T606">
        <f>IF(Table1353233[[#This Row],[If Optimal solution is not found]],"",Table1353233[[#This Row],[Total time (BPP+Pm+SPm)]])</f>
        <v>2.6005882974800443</v>
      </c>
    </row>
    <row r="607" spans="1:20" x14ac:dyDescent="0.35">
      <c r="A607" s="71">
        <v>606</v>
      </c>
      <c r="B607" s="24" t="s">
        <v>641</v>
      </c>
      <c r="C607" s="1">
        <v>150</v>
      </c>
      <c r="D607" s="1">
        <v>2</v>
      </c>
      <c r="E607" s="1">
        <v>30</v>
      </c>
      <c r="F607" s="14">
        <v>1</v>
      </c>
      <c r="G607" s="4">
        <v>3455</v>
      </c>
      <c r="H607" s="1">
        <v>3455</v>
      </c>
      <c r="I607" s="1">
        <v>1798.9924700520901</v>
      </c>
      <c r="J607" s="1">
        <f>1800-Table1353233[[#This Row],[Remaining time]]</f>
        <v>1.0075299479099158</v>
      </c>
      <c r="K607" s="1">
        <f>(Table1353233[[#This Row],[UB_init]]-Table1353233[[#This Row],[LB_init]])/Table1353233[[#This Row],[UB_init]]</f>
        <v>0</v>
      </c>
      <c r="L607" s="75">
        <f>IF(Table1353233[[#This Row],[UB_init]]=Table1353233[[#This Row],[LB_init]],0,1)</f>
        <v>0</v>
      </c>
      <c r="M607" s="26"/>
      <c r="Q607">
        <f>IF(Table1353233[[#This Row],[If Optimal solution is not found]]=1,"",Table1353233[[#This Row],[UB_init]])</f>
        <v>3455</v>
      </c>
      <c r="R607">
        <f>IF(Table1353233[[#This Row],[If Optimal solution is not found]],"",Table1353233[[#This Row],[LB_init]])</f>
        <v>3455</v>
      </c>
      <c r="S607">
        <f>IF(Table1353233[[#This Row],[If Optimal solution is not found]],"",0)</f>
        <v>0</v>
      </c>
      <c r="T607">
        <f>IF(Table1353233[[#This Row],[If Optimal solution is not found]],"",Table1353233[[#This Row],[Total time (BPP+Pm+SPm)]])</f>
        <v>1.0075299479099158</v>
      </c>
    </row>
    <row r="608" spans="1:20" x14ac:dyDescent="0.35">
      <c r="A608" s="71">
        <v>607</v>
      </c>
      <c r="B608" s="24" t="s">
        <v>642</v>
      </c>
      <c r="C608" s="1">
        <v>150</v>
      </c>
      <c r="D608" s="1">
        <v>2</v>
      </c>
      <c r="E608" s="1">
        <v>30</v>
      </c>
      <c r="F608" s="14">
        <v>1</v>
      </c>
      <c r="G608" s="4">
        <v>3562</v>
      </c>
      <c r="H608" s="1">
        <v>3562</v>
      </c>
      <c r="I608" s="1">
        <v>1799.0376162715199</v>
      </c>
      <c r="J608" s="1">
        <f>1800-Table1353233[[#This Row],[Remaining time]]</f>
        <v>0.96238372848006293</v>
      </c>
      <c r="K608" s="1">
        <f>(Table1353233[[#This Row],[UB_init]]-Table1353233[[#This Row],[LB_init]])/Table1353233[[#This Row],[UB_init]]</f>
        <v>0</v>
      </c>
      <c r="L608" s="75">
        <f>IF(Table1353233[[#This Row],[UB_init]]=Table1353233[[#This Row],[LB_init]],0,1)</f>
        <v>0</v>
      </c>
      <c r="M608" s="26"/>
      <c r="Q608">
        <f>IF(Table1353233[[#This Row],[If Optimal solution is not found]]=1,"",Table1353233[[#This Row],[UB_init]])</f>
        <v>3562</v>
      </c>
      <c r="R608">
        <f>IF(Table1353233[[#This Row],[If Optimal solution is not found]],"",Table1353233[[#This Row],[LB_init]])</f>
        <v>3562</v>
      </c>
      <c r="S608">
        <f>IF(Table1353233[[#This Row],[If Optimal solution is not found]],"",0)</f>
        <v>0</v>
      </c>
      <c r="T608">
        <f>IF(Table1353233[[#This Row],[If Optimal solution is not found]],"",Table1353233[[#This Row],[Total time (BPP+Pm+SPm)]])</f>
        <v>0.96238372848006293</v>
      </c>
    </row>
    <row r="609" spans="1:20" x14ac:dyDescent="0.35">
      <c r="A609" s="71">
        <v>608</v>
      </c>
      <c r="B609" s="24" t="s">
        <v>643</v>
      </c>
      <c r="C609" s="1">
        <v>150</v>
      </c>
      <c r="D609" s="1">
        <v>2</v>
      </c>
      <c r="E609" s="1">
        <v>30</v>
      </c>
      <c r="F609" s="14">
        <v>1</v>
      </c>
      <c r="G609" s="4">
        <v>3513</v>
      </c>
      <c r="H609" s="1">
        <v>3513</v>
      </c>
      <c r="I609" s="1">
        <v>1798.6174537353199</v>
      </c>
      <c r="J609" s="1">
        <f>1800-Table1353233[[#This Row],[Remaining time]]</f>
        <v>1.3825462646800588</v>
      </c>
      <c r="K609" s="1">
        <f>(Table1353233[[#This Row],[UB_init]]-Table1353233[[#This Row],[LB_init]])/Table1353233[[#This Row],[UB_init]]</f>
        <v>0</v>
      </c>
      <c r="L609" s="75">
        <f>IF(Table1353233[[#This Row],[UB_init]]=Table1353233[[#This Row],[LB_init]],0,1)</f>
        <v>0</v>
      </c>
      <c r="M609" s="26"/>
      <c r="Q609">
        <f>IF(Table1353233[[#This Row],[If Optimal solution is not found]]=1,"",Table1353233[[#This Row],[UB_init]])</f>
        <v>3513</v>
      </c>
      <c r="R609">
        <f>IF(Table1353233[[#This Row],[If Optimal solution is not found]],"",Table1353233[[#This Row],[LB_init]])</f>
        <v>3513</v>
      </c>
      <c r="S609">
        <f>IF(Table1353233[[#This Row],[If Optimal solution is not found]],"",0)</f>
        <v>0</v>
      </c>
      <c r="T609">
        <f>IF(Table1353233[[#This Row],[If Optimal solution is not found]],"",Table1353233[[#This Row],[Total time (BPP+Pm+SPm)]])</f>
        <v>1.3825462646800588</v>
      </c>
    </row>
    <row r="610" spans="1:20" x14ac:dyDescent="0.35">
      <c r="A610" s="71">
        <v>609</v>
      </c>
      <c r="B610" s="24" t="s">
        <v>644</v>
      </c>
      <c r="C610" s="1">
        <v>150</v>
      </c>
      <c r="D610" s="1">
        <v>2</v>
      </c>
      <c r="E610" s="1">
        <v>30</v>
      </c>
      <c r="F610" s="14">
        <v>1</v>
      </c>
      <c r="G610" s="4">
        <v>3291</v>
      </c>
      <c r="H610" s="1">
        <v>3291</v>
      </c>
      <c r="I610" s="1">
        <v>1797.73769445531</v>
      </c>
      <c r="J610" s="1">
        <f>1800-Table1353233[[#This Row],[Remaining time]]</f>
        <v>2.2623055446899798</v>
      </c>
      <c r="K610" s="1">
        <f>(Table1353233[[#This Row],[UB_init]]-Table1353233[[#This Row],[LB_init]])/Table1353233[[#This Row],[UB_init]]</f>
        <v>0</v>
      </c>
      <c r="L610" s="75">
        <f>IF(Table1353233[[#This Row],[UB_init]]=Table1353233[[#This Row],[LB_init]],0,1)</f>
        <v>0</v>
      </c>
      <c r="M610" s="26"/>
      <c r="Q610">
        <f>IF(Table1353233[[#This Row],[If Optimal solution is not found]]=1,"",Table1353233[[#This Row],[UB_init]])</f>
        <v>3291</v>
      </c>
      <c r="R610">
        <f>IF(Table1353233[[#This Row],[If Optimal solution is not found]],"",Table1353233[[#This Row],[LB_init]])</f>
        <v>3291</v>
      </c>
      <c r="S610">
        <f>IF(Table1353233[[#This Row],[If Optimal solution is not found]],"",0)</f>
        <v>0</v>
      </c>
      <c r="T610">
        <f>IF(Table1353233[[#This Row],[If Optimal solution is not found]],"",Table1353233[[#This Row],[Total time (BPP+Pm+SPm)]])</f>
        <v>2.2623055446899798</v>
      </c>
    </row>
    <row r="611" spans="1:20" x14ac:dyDescent="0.35">
      <c r="A611" s="71">
        <v>610</v>
      </c>
      <c r="B611" s="24" t="s">
        <v>645</v>
      </c>
      <c r="C611" s="1">
        <v>150</v>
      </c>
      <c r="D611" s="1">
        <v>2</v>
      </c>
      <c r="E611" s="1">
        <v>30</v>
      </c>
      <c r="F611" s="14">
        <v>1</v>
      </c>
      <c r="G611" s="4">
        <v>3472</v>
      </c>
      <c r="H611" s="1">
        <v>3472</v>
      </c>
      <c r="I611" s="1">
        <v>1798.9495459869499</v>
      </c>
      <c r="J611" s="1">
        <f>1800-Table1353233[[#This Row],[Remaining time]]</f>
        <v>1.0504540130500573</v>
      </c>
      <c r="K611" s="1">
        <f>(Table1353233[[#This Row],[UB_init]]-Table1353233[[#This Row],[LB_init]])/Table1353233[[#This Row],[UB_init]]</f>
        <v>0</v>
      </c>
      <c r="L611" s="75">
        <f>IF(Table1353233[[#This Row],[UB_init]]=Table1353233[[#This Row],[LB_init]],0,1)</f>
        <v>0</v>
      </c>
      <c r="M611" s="26"/>
      <c r="Q611">
        <f>IF(Table1353233[[#This Row],[If Optimal solution is not found]]=1,"",Table1353233[[#This Row],[UB_init]])</f>
        <v>3472</v>
      </c>
      <c r="R611">
        <f>IF(Table1353233[[#This Row],[If Optimal solution is not found]],"",Table1353233[[#This Row],[LB_init]])</f>
        <v>3472</v>
      </c>
      <c r="S611">
        <f>IF(Table1353233[[#This Row],[If Optimal solution is not found]],"",0)</f>
        <v>0</v>
      </c>
      <c r="T611">
        <f>IF(Table1353233[[#This Row],[If Optimal solution is not found]],"",Table1353233[[#This Row],[Total time (BPP+Pm+SPm)]])</f>
        <v>1.0504540130500573</v>
      </c>
    </row>
    <row r="612" spans="1:20" x14ac:dyDescent="0.35">
      <c r="A612" s="71">
        <v>611</v>
      </c>
      <c r="B612" s="24" t="s">
        <v>646</v>
      </c>
      <c r="C612" s="1">
        <v>150</v>
      </c>
      <c r="D612" s="1">
        <v>2</v>
      </c>
      <c r="E612" s="1">
        <v>30</v>
      </c>
      <c r="F612" s="14">
        <v>2</v>
      </c>
      <c r="G612" s="4">
        <v>3882</v>
      </c>
      <c r="H612" s="1">
        <v>3882</v>
      </c>
      <c r="I612" s="1">
        <v>1793.4069348703999</v>
      </c>
      <c r="J612" s="1">
        <f>1800-Table1353233[[#This Row],[Remaining time]]</f>
        <v>6.5930651296000633</v>
      </c>
      <c r="K612" s="1">
        <f>(Table1353233[[#This Row],[UB_init]]-Table1353233[[#This Row],[LB_init]])/Table1353233[[#This Row],[UB_init]]</f>
        <v>0</v>
      </c>
      <c r="L612" s="75">
        <f>IF(Table1353233[[#This Row],[UB_init]]=Table1353233[[#This Row],[LB_init]],0,1)</f>
        <v>0</v>
      </c>
      <c r="M612" s="26"/>
      <c r="Q612">
        <f>IF(Table1353233[[#This Row],[If Optimal solution is not found]]=1,"",Table1353233[[#This Row],[UB_init]])</f>
        <v>3882</v>
      </c>
      <c r="R612">
        <f>IF(Table1353233[[#This Row],[If Optimal solution is not found]],"",Table1353233[[#This Row],[LB_init]])</f>
        <v>3882</v>
      </c>
      <c r="S612">
        <f>IF(Table1353233[[#This Row],[If Optimal solution is not found]],"",0)</f>
        <v>0</v>
      </c>
      <c r="T612">
        <f>IF(Table1353233[[#This Row],[If Optimal solution is not found]],"",Table1353233[[#This Row],[Total time (BPP+Pm+SPm)]])</f>
        <v>6.5930651296000633</v>
      </c>
    </row>
    <row r="613" spans="1:20" x14ac:dyDescent="0.35">
      <c r="A613" s="71">
        <v>612</v>
      </c>
      <c r="B613" s="24" t="s">
        <v>647</v>
      </c>
      <c r="C613" s="1">
        <v>150</v>
      </c>
      <c r="D613" s="1">
        <v>2</v>
      </c>
      <c r="E613" s="1">
        <v>30</v>
      </c>
      <c r="F613" s="14">
        <v>2</v>
      </c>
      <c r="G613" s="4">
        <v>4234</v>
      </c>
      <c r="H613" s="1">
        <v>4234</v>
      </c>
      <c r="I613" s="1">
        <v>1795.0723285097599</v>
      </c>
      <c r="J613" s="1">
        <f>1800-Table1353233[[#This Row],[Remaining time]]</f>
        <v>4.9276714902400727</v>
      </c>
      <c r="K613" s="1">
        <f>(Table1353233[[#This Row],[UB_init]]-Table1353233[[#This Row],[LB_init]])/Table1353233[[#This Row],[UB_init]]</f>
        <v>0</v>
      </c>
      <c r="L613" s="75">
        <f>IF(Table1353233[[#This Row],[UB_init]]=Table1353233[[#This Row],[LB_init]],0,1)</f>
        <v>0</v>
      </c>
      <c r="M613" s="26"/>
      <c r="Q613">
        <f>IF(Table1353233[[#This Row],[If Optimal solution is not found]]=1,"",Table1353233[[#This Row],[UB_init]])</f>
        <v>4234</v>
      </c>
      <c r="R613">
        <f>IF(Table1353233[[#This Row],[If Optimal solution is not found]],"",Table1353233[[#This Row],[LB_init]])</f>
        <v>4234</v>
      </c>
      <c r="S613">
        <f>IF(Table1353233[[#This Row],[If Optimal solution is not found]],"",0)</f>
        <v>0</v>
      </c>
      <c r="T613">
        <f>IF(Table1353233[[#This Row],[If Optimal solution is not found]],"",Table1353233[[#This Row],[Total time (BPP+Pm+SPm)]])</f>
        <v>4.9276714902400727</v>
      </c>
    </row>
    <row r="614" spans="1:20" x14ac:dyDescent="0.35">
      <c r="A614" s="71">
        <v>613</v>
      </c>
      <c r="B614" s="24" t="s">
        <v>648</v>
      </c>
      <c r="C614" s="1">
        <v>150</v>
      </c>
      <c r="D614" s="1">
        <v>2</v>
      </c>
      <c r="E614" s="1">
        <v>30</v>
      </c>
      <c r="F614" s="14">
        <v>2</v>
      </c>
      <c r="G614" s="4">
        <v>3952</v>
      </c>
      <c r="H614" s="1">
        <v>3952</v>
      </c>
      <c r="I614" s="1">
        <v>1786.3692186549299</v>
      </c>
      <c r="J614" s="1">
        <f>1800-Table1353233[[#This Row],[Remaining time]]</f>
        <v>13.630781345070091</v>
      </c>
      <c r="K614" s="1">
        <f>(Table1353233[[#This Row],[UB_init]]-Table1353233[[#This Row],[LB_init]])/Table1353233[[#This Row],[UB_init]]</f>
        <v>0</v>
      </c>
      <c r="L614" s="75">
        <f>IF(Table1353233[[#This Row],[UB_init]]=Table1353233[[#This Row],[LB_init]],0,1)</f>
        <v>0</v>
      </c>
      <c r="M614" s="26"/>
      <c r="Q614">
        <f>IF(Table1353233[[#This Row],[If Optimal solution is not found]]=1,"",Table1353233[[#This Row],[UB_init]])</f>
        <v>3952</v>
      </c>
      <c r="R614">
        <f>IF(Table1353233[[#This Row],[If Optimal solution is not found]],"",Table1353233[[#This Row],[LB_init]])</f>
        <v>3952</v>
      </c>
      <c r="S614">
        <f>IF(Table1353233[[#This Row],[If Optimal solution is not found]],"",0)</f>
        <v>0</v>
      </c>
      <c r="T614">
        <f>IF(Table1353233[[#This Row],[If Optimal solution is not found]],"",Table1353233[[#This Row],[Total time (BPP+Pm+SPm)]])</f>
        <v>13.630781345070091</v>
      </c>
    </row>
    <row r="615" spans="1:20" x14ac:dyDescent="0.35">
      <c r="A615" s="71">
        <v>614</v>
      </c>
      <c r="B615" s="24" t="s">
        <v>649</v>
      </c>
      <c r="C615" s="1">
        <v>150</v>
      </c>
      <c r="D615" s="1">
        <v>2</v>
      </c>
      <c r="E615" s="1">
        <v>30</v>
      </c>
      <c r="F615" s="14">
        <v>2</v>
      </c>
      <c r="G615" s="4">
        <v>4077</v>
      </c>
      <c r="H615" s="1">
        <v>4077</v>
      </c>
      <c r="I615" s="1">
        <v>1798.65493092313</v>
      </c>
      <c r="J615" s="1">
        <f>1800-Table1353233[[#This Row],[Remaining time]]</f>
        <v>1.3450690768700042</v>
      </c>
      <c r="K615" s="1">
        <f>(Table1353233[[#This Row],[UB_init]]-Table1353233[[#This Row],[LB_init]])/Table1353233[[#This Row],[UB_init]]</f>
        <v>0</v>
      </c>
      <c r="L615" s="75">
        <f>IF(Table1353233[[#This Row],[UB_init]]=Table1353233[[#This Row],[LB_init]],0,1)</f>
        <v>0</v>
      </c>
      <c r="M615" s="26"/>
      <c r="Q615">
        <f>IF(Table1353233[[#This Row],[If Optimal solution is not found]]=1,"",Table1353233[[#This Row],[UB_init]])</f>
        <v>4077</v>
      </c>
      <c r="R615">
        <f>IF(Table1353233[[#This Row],[If Optimal solution is not found]],"",Table1353233[[#This Row],[LB_init]])</f>
        <v>4077</v>
      </c>
      <c r="S615">
        <f>IF(Table1353233[[#This Row],[If Optimal solution is not found]],"",0)</f>
        <v>0</v>
      </c>
      <c r="T615">
        <f>IF(Table1353233[[#This Row],[If Optimal solution is not found]],"",Table1353233[[#This Row],[Total time (BPP+Pm+SPm)]])</f>
        <v>1.3450690768700042</v>
      </c>
    </row>
    <row r="616" spans="1:20" x14ac:dyDescent="0.35">
      <c r="A616" s="71">
        <v>615</v>
      </c>
      <c r="B616" s="24" t="s">
        <v>650</v>
      </c>
      <c r="C616" s="1">
        <v>150</v>
      </c>
      <c r="D616" s="1">
        <v>2</v>
      </c>
      <c r="E616" s="1">
        <v>30</v>
      </c>
      <c r="F616" s="14">
        <v>2</v>
      </c>
      <c r="G616" s="4">
        <v>4143</v>
      </c>
      <c r="H616" s="1">
        <v>4143</v>
      </c>
      <c r="I616" s="1">
        <v>1794.7186625040999</v>
      </c>
      <c r="J616" s="1">
        <f>1800-Table1353233[[#This Row],[Remaining time]]</f>
        <v>5.2813374959000612</v>
      </c>
      <c r="K616" s="1">
        <f>(Table1353233[[#This Row],[UB_init]]-Table1353233[[#This Row],[LB_init]])/Table1353233[[#This Row],[UB_init]]</f>
        <v>0</v>
      </c>
      <c r="L616" s="75">
        <f>IF(Table1353233[[#This Row],[UB_init]]=Table1353233[[#This Row],[LB_init]],0,1)</f>
        <v>0</v>
      </c>
      <c r="M616" s="26"/>
      <c r="Q616">
        <f>IF(Table1353233[[#This Row],[If Optimal solution is not found]]=1,"",Table1353233[[#This Row],[UB_init]])</f>
        <v>4143</v>
      </c>
      <c r="R616">
        <f>IF(Table1353233[[#This Row],[If Optimal solution is not found]],"",Table1353233[[#This Row],[LB_init]])</f>
        <v>4143</v>
      </c>
      <c r="S616">
        <f>IF(Table1353233[[#This Row],[If Optimal solution is not found]],"",0)</f>
        <v>0</v>
      </c>
      <c r="T616">
        <f>IF(Table1353233[[#This Row],[If Optimal solution is not found]],"",Table1353233[[#This Row],[Total time (BPP+Pm+SPm)]])</f>
        <v>5.2813374959000612</v>
      </c>
    </row>
    <row r="617" spans="1:20" x14ac:dyDescent="0.35">
      <c r="A617" s="71">
        <v>616</v>
      </c>
      <c r="B617" s="24" t="s">
        <v>651</v>
      </c>
      <c r="C617" s="1">
        <v>150</v>
      </c>
      <c r="D617" s="1">
        <v>2</v>
      </c>
      <c r="E617" s="1">
        <v>30</v>
      </c>
      <c r="F617" s="14">
        <v>2</v>
      </c>
      <c r="G617" s="4">
        <v>3995</v>
      </c>
      <c r="H617" s="1">
        <v>3995</v>
      </c>
      <c r="I617" s="1">
        <v>1783.55138216353</v>
      </c>
      <c r="J617" s="1">
        <f>1800-Table1353233[[#This Row],[Remaining time]]</f>
        <v>16.448617836470021</v>
      </c>
      <c r="K617" s="1">
        <f>(Table1353233[[#This Row],[UB_init]]-Table1353233[[#This Row],[LB_init]])/Table1353233[[#This Row],[UB_init]]</f>
        <v>0</v>
      </c>
      <c r="L617" s="75">
        <f>IF(Table1353233[[#This Row],[UB_init]]=Table1353233[[#This Row],[LB_init]],0,1)</f>
        <v>0</v>
      </c>
      <c r="M617" s="26"/>
      <c r="Q617">
        <f>IF(Table1353233[[#This Row],[If Optimal solution is not found]]=1,"",Table1353233[[#This Row],[UB_init]])</f>
        <v>3995</v>
      </c>
      <c r="R617">
        <f>IF(Table1353233[[#This Row],[If Optimal solution is not found]],"",Table1353233[[#This Row],[LB_init]])</f>
        <v>3995</v>
      </c>
      <c r="S617">
        <f>IF(Table1353233[[#This Row],[If Optimal solution is not found]],"",0)</f>
        <v>0</v>
      </c>
      <c r="T617">
        <f>IF(Table1353233[[#This Row],[If Optimal solution is not found]],"",Table1353233[[#This Row],[Total time (BPP+Pm+SPm)]])</f>
        <v>16.448617836470021</v>
      </c>
    </row>
    <row r="618" spans="1:20" x14ac:dyDescent="0.35">
      <c r="A618" s="71">
        <v>617</v>
      </c>
      <c r="B618" s="24" t="s">
        <v>652</v>
      </c>
      <c r="C618" s="1">
        <v>150</v>
      </c>
      <c r="D618" s="1">
        <v>2</v>
      </c>
      <c r="E618" s="1">
        <v>30</v>
      </c>
      <c r="F618" s="14">
        <v>2</v>
      </c>
      <c r="G618" s="4">
        <v>4072</v>
      </c>
      <c r="H618" s="1">
        <v>4072</v>
      </c>
      <c r="I618" s="1">
        <v>1798.59318285062</v>
      </c>
      <c r="J618" s="1">
        <f>1800-Table1353233[[#This Row],[Remaining time]]</f>
        <v>1.4068171493800037</v>
      </c>
      <c r="K618" s="1">
        <f>(Table1353233[[#This Row],[UB_init]]-Table1353233[[#This Row],[LB_init]])/Table1353233[[#This Row],[UB_init]]</f>
        <v>0</v>
      </c>
      <c r="L618" s="75">
        <f>IF(Table1353233[[#This Row],[UB_init]]=Table1353233[[#This Row],[LB_init]],0,1)</f>
        <v>0</v>
      </c>
      <c r="M618" s="26"/>
      <c r="Q618">
        <f>IF(Table1353233[[#This Row],[If Optimal solution is not found]]=1,"",Table1353233[[#This Row],[UB_init]])</f>
        <v>4072</v>
      </c>
      <c r="R618">
        <f>IF(Table1353233[[#This Row],[If Optimal solution is not found]],"",Table1353233[[#This Row],[LB_init]])</f>
        <v>4072</v>
      </c>
      <c r="S618">
        <f>IF(Table1353233[[#This Row],[If Optimal solution is not found]],"",0)</f>
        <v>0</v>
      </c>
      <c r="T618">
        <f>IF(Table1353233[[#This Row],[If Optimal solution is not found]],"",Table1353233[[#This Row],[Total time (BPP+Pm+SPm)]])</f>
        <v>1.4068171493800037</v>
      </c>
    </row>
    <row r="619" spans="1:20" x14ac:dyDescent="0.35">
      <c r="A619" s="71">
        <v>618</v>
      </c>
      <c r="B619" s="24" t="s">
        <v>653</v>
      </c>
      <c r="C619" s="1">
        <v>150</v>
      </c>
      <c r="D619" s="1">
        <v>2</v>
      </c>
      <c r="E619" s="1">
        <v>30</v>
      </c>
      <c r="F619" s="14">
        <v>2</v>
      </c>
      <c r="G619" s="4">
        <v>4083</v>
      </c>
      <c r="H619" s="1">
        <v>4083</v>
      </c>
      <c r="I619" s="1">
        <v>1792.81931461766</v>
      </c>
      <c r="J619" s="1">
        <f>1800-Table1353233[[#This Row],[Remaining time]]</f>
        <v>7.1806853823400161</v>
      </c>
      <c r="K619" s="1">
        <f>(Table1353233[[#This Row],[UB_init]]-Table1353233[[#This Row],[LB_init]])/Table1353233[[#This Row],[UB_init]]</f>
        <v>0</v>
      </c>
      <c r="L619" s="75">
        <f>IF(Table1353233[[#This Row],[UB_init]]=Table1353233[[#This Row],[LB_init]],0,1)</f>
        <v>0</v>
      </c>
      <c r="M619" s="26"/>
      <c r="Q619">
        <f>IF(Table1353233[[#This Row],[If Optimal solution is not found]]=1,"",Table1353233[[#This Row],[UB_init]])</f>
        <v>4083</v>
      </c>
      <c r="R619">
        <f>IF(Table1353233[[#This Row],[If Optimal solution is not found]],"",Table1353233[[#This Row],[LB_init]])</f>
        <v>4083</v>
      </c>
      <c r="S619">
        <f>IF(Table1353233[[#This Row],[If Optimal solution is not found]],"",0)</f>
        <v>0</v>
      </c>
      <c r="T619">
        <f>IF(Table1353233[[#This Row],[If Optimal solution is not found]],"",Table1353233[[#This Row],[Total time (BPP+Pm+SPm)]])</f>
        <v>7.1806853823400161</v>
      </c>
    </row>
    <row r="620" spans="1:20" x14ac:dyDescent="0.35">
      <c r="A620" s="71">
        <v>619</v>
      </c>
      <c r="B620" s="24" t="s">
        <v>654</v>
      </c>
      <c r="C620" s="1">
        <v>150</v>
      </c>
      <c r="D620" s="1">
        <v>2</v>
      </c>
      <c r="E620" s="1">
        <v>30</v>
      </c>
      <c r="F620" s="14">
        <v>2</v>
      </c>
      <c r="G620" s="4">
        <v>3891</v>
      </c>
      <c r="H620" s="1">
        <v>3891</v>
      </c>
      <c r="I620" s="1">
        <v>1689.8488688059099</v>
      </c>
      <c r="J620" s="1">
        <f>1800-Table1353233[[#This Row],[Remaining time]]</f>
        <v>110.15113119409011</v>
      </c>
      <c r="K620" s="1">
        <f>(Table1353233[[#This Row],[UB_init]]-Table1353233[[#This Row],[LB_init]])/Table1353233[[#This Row],[UB_init]]</f>
        <v>0</v>
      </c>
      <c r="L620" s="75">
        <f>IF(Table1353233[[#This Row],[UB_init]]=Table1353233[[#This Row],[LB_init]],0,1)</f>
        <v>0</v>
      </c>
      <c r="M620" s="26"/>
      <c r="Q620">
        <f>IF(Table1353233[[#This Row],[If Optimal solution is not found]]=1,"",Table1353233[[#This Row],[UB_init]])</f>
        <v>3891</v>
      </c>
      <c r="R620">
        <f>IF(Table1353233[[#This Row],[If Optimal solution is not found]],"",Table1353233[[#This Row],[LB_init]])</f>
        <v>3891</v>
      </c>
      <c r="S620">
        <f>IF(Table1353233[[#This Row],[If Optimal solution is not found]],"",0)</f>
        <v>0</v>
      </c>
      <c r="T620">
        <f>IF(Table1353233[[#This Row],[If Optimal solution is not found]],"",Table1353233[[#This Row],[Total time (BPP+Pm+SPm)]])</f>
        <v>110.15113119409011</v>
      </c>
    </row>
    <row r="621" spans="1:20" x14ac:dyDescent="0.35">
      <c r="A621" s="71">
        <v>620</v>
      </c>
      <c r="B621" s="24" t="s">
        <v>655</v>
      </c>
      <c r="C621" s="1">
        <v>150</v>
      </c>
      <c r="D621" s="1">
        <v>2</v>
      </c>
      <c r="E621" s="1">
        <v>30</v>
      </c>
      <c r="F621" s="14">
        <v>2</v>
      </c>
      <c r="G621" s="4">
        <v>4102</v>
      </c>
      <c r="H621" s="1">
        <v>4102</v>
      </c>
      <c r="I621" s="1">
        <v>1781.7860125582599</v>
      </c>
      <c r="J621" s="1">
        <f>1800-Table1353233[[#This Row],[Remaining time]]</f>
        <v>18.213987441740073</v>
      </c>
      <c r="K621" s="1">
        <f>(Table1353233[[#This Row],[UB_init]]-Table1353233[[#This Row],[LB_init]])/Table1353233[[#This Row],[UB_init]]</f>
        <v>0</v>
      </c>
      <c r="L621" s="75">
        <f>IF(Table1353233[[#This Row],[UB_init]]=Table1353233[[#This Row],[LB_init]],0,1)</f>
        <v>0</v>
      </c>
      <c r="M621" s="26"/>
      <c r="Q621">
        <f>IF(Table1353233[[#This Row],[If Optimal solution is not found]]=1,"",Table1353233[[#This Row],[UB_init]])</f>
        <v>4102</v>
      </c>
      <c r="R621">
        <f>IF(Table1353233[[#This Row],[If Optimal solution is not found]],"",Table1353233[[#This Row],[LB_init]])</f>
        <v>4102</v>
      </c>
      <c r="S621">
        <f>IF(Table1353233[[#This Row],[If Optimal solution is not found]],"",0)</f>
        <v>0</v>
      </c>
      <c r="T621">
        <f>IF(Table1353233[[#This Row],[If Optimal solution is not found]],"",Table1353233[[#This Row],[Total time (BPP+Pm+SPm)]])</f>
        <v>18.213987441740073</v>
      </c>
    </row>
    <row r="622" spans="1:20" x14ac:dyDescent="0.35">
      <c r="A622" s="71">
        <v>621</v>
      </c>
      <c r="B622" s="24" t="s">
        <v>656</v>
      </c>
      <c r="C622" s="1">
        <v>150</v>
      </c>
      <c r="D622" s="1">
        <v>2</v>
      </c>
      <c r="E622" s="1">
        <v>30</v>
      </c>
      <c r="F622" s="14">
        <v>4</v>
      </c>
      <c r="G622" s="4">
        <v>4632</v>
      </c>
      <c r="H622" s="1">
        <v>4632</v>
      </c>
      <c r="I622" s="1">
        <v>1790.3634923715099</v>
      </c>
      <c r="J622" s="1">
        <f>1800-Table1353233[[#This Row],[Remaining time]]</f>
        <v>9.6365076284901079</v>
      </c>
      <c r="K622" s="1">
        <f>(Table1353233[[#This Row],[UB_init]]-Table1353233[[#This Row],[LB_init]])/Table1353233[[#This Row],[UB_init]]</f>
        <v>0</v>
      </c>
      <c r="L622" s="75">
        <f>IF(Table1353233[[#This Row],[UB_init]]=Table1353233[[#This Row],[LB_init]],0,1)</f>
        <v>0</v>
      </c>
      <c r="M622" s="26"/>
      <c r="Q622">
        <f>IF(Table1353233[[#This Row],[If Optimal solution is not found]]=1,"",Table1353233[[#This Row],[UB_init]])</f>
        <v>4632</v>
      </c>
      <c r="R622">
        <f>IF(Table1353233[[#This Row],[If Optimal solution is not found]],"",Table1353233[[#This Row],[LB_init]])</f>
        <v>4632</v>
      </c>
      <c r="S622">
        <f>IF(Table1353233[[#This Row],[If Optimal solution is not found]],"",0)</f>
        <v>0</v>
      </c>
      <c r="T622">
        <f>IF(Table1353233[[#This Row],[If Optimal solution is not found]],"",Table1353233[[#This Row],[Total time (BPP+Pm+SPm)]])</f>
        <v>9.6365076284901079</v>
      </c>
    </row>
    <row r="623" spans="1:20" x14ac:dyDescent="0.35">
      <c r="A623" s="71">
        <v>622</v>
      </c>
      <c r="B623" s="24" t="s">
        <v>657</v>
      </c>
      <c r="C623" s="1">
        <v>150</v>
      </c>
      <c r="D623" s="1">
        <v>2</v>
      </c>
      <c r="E623" s="1">
        <v>30</v>
      </c>
      <c r="F623" s="14">
        <v>4</v>
      </c>
      <c r="G623" s="4">
        <v>5164</v>
      </c>
      <c r="H623" s="1">
        <v>5134</v>
      </c>
      <c r="I623" s="1">
        <v>1194.8797752317</v>
      </c>
      <c r="J623" s="1">
        <f>1800-Table1353233[[#This Row],[Remaining time]]</f>
        <v>605.12022476829998</v>
      </c>
      <c r="K623" s="1">
        <f>(Table1353233[[#This Row],[UB_init]]-Table1353233[[#This Row],[LB_init]])/Table1353233[[#This Row],[UB_init]]</f>
        <v>5.8094500387296669E-3</v>
      </c>
      <c r="L623" s="75">
        <f>IF(Table1353233[[#This Row],[UB_init]]=Table1353233[[#This Row],[LB_init]],0,1)</f>
        <v>1</v>
      </c>
      <c r="M623" s="26"/>
      <c r="Q623" t="str">
        <f>IF(Table1353233[[#This Row],[If Optimal solution is not found]]=1,"",Table1353233[[#This Row],[UB_init]])</f>
        <v/>
      </c>
      <c r="R623" t="str">
        <f>IF(Table1353233[[#This Row],[If Optimal solution is not found]],"",Table1353233[[#This Row],[LB_init]])</f>
        <v/>
      </c>
      <c r="S623" t="str">
        <f>IF(Table1353233[[#This Row],[If Optimal solution is not found]],"",0)</f>
        <v/>
      </c>
      <c r="T623" t="str">
        <f>IF(Table1353233[[#This Row],[If Optimal solution is not found]],"",Table1353233[[#This Row],[Total time (BPP+Pm+SPm)]])</f>
        <v/>
      </c>
    </row>
    <row r="624" spans="1:20" x14ac:dyDescent="0.35">
      <c r="A624" s="71">
        <v>623</v>
      </c>
      <c r="B624" s="24" t="s">
        <v>658</v>
      </c>
      <c r="C624" s="1">
        <v>150</v>
      </c>
      <c r="D624" s="1">
        <v>2</v>
      </c>
      <c r="E624" s="1">
        <v>30</v>
      </c>
      <c r="F624" s="14">
        <v>4</v>
      </c>
      <c r="G624" s="4">
        <v>4732</v>
      </c>
      <c r="H624" s="1">
        <v>4732</v>
      </c>
      <c r="I624" s="1">
        <v>1788.87427458912</v>
      </c>
      <c r="J624" s="1">
        <f>1800-Table1353233[[#This Row],[Remaining time]]</f>
        <v>11.125725410880023</v>
      </c>
      <c r="K624" s="1">
        <f>(Table1353233[[#This Row],[UB_init]]-Table1353233[[#This Row],[LB_init]])/Table1353233[[#This Row],[UB_init]]</f>
        <v>0</v>
      </c>
      <c r="L624" s="75">
        <f>IF(Table1353233[[#This Row],[UB_init]]=Table1353233[[#This Row],[LB_init]],0,1)</f>
        <v>0</v>
      </c>
      <c r="M624" s="26"/>
      <c r="Q624">
        <f>IF(Table1353233[[#This Row],[If Optimal solution is not found]]=1,"",Table1353233[[#This Row],[UB_init]])</f>
        <v>4732</v>
      </c>
      <c r="R624">
        <f>IF(Table1353233[[#This Row],[If Optimal solution is not found]],"",Table1353233[[#This Row],[LB_init]])</f>
        <v>4732</v>
      </c>
      <c r="S624">
        <f>IF(Table1353233[[#This Row],[If Optimal solution is not found]],"",0)</f>
        <v>0</v>
      </c>
      <c r="T624">
        <f>IF(Table1353233[[#This Row],[If Optimal solution is not found]],"",Table1353233[[#This Row],[Total time (BPP+Pm+SPm)]])</f>
        <v>11.125725410880023</v>
      </c>
    </row>
    <row r="625" spans="1:20" x14ac:dyDescent="0.35">
      <c r="A625" s="71">
        <v>624</v>
      </c>
      <c r="B625" s="24" t="s">
        <v>659</v>
      </c>
      <c r="C625" s="1">
        <v>150</v>
      </c>
      <c r="D625" s="1">
        <v>2</v>
      </c>
      <c r="E625" s="1">
        <v>30</v>
      </c>
      <c r="F625" s="14">
        <v>4</v>
      </c>
      <c r="G625" s="4">
        <v>4857</v>
      </c>
      <c r="H625" s="1">
        <v>4857</v>
      </c>
      <c r="I625" s="1">
        <v>1766.2316235322501</v>
      </c>
      <c r="J625" s="1">
        <f>1800-Table1353233[[#This Row],[Remaining time]]</f>
        <v>33.768376467749931</v>
      </c>
      <c r="K625" s="1">
        <f>(Table1353233[[#This Row],[UB_init]]-Table1353233[[#This Row],[LB_init]])/Table1353233[[#This Row],[UB_init]]</f>
        <v>0</v>
      </c>
      <c r="L625" s="75">
        <f>IF(Table1353233[[#This Row],[UB_init]]=Table1353233[[#This Row],[LB_init]],0,1)</f>
        <v>0</v>
      </c>
      <c r="M625" s="26"/>
      <c r="Q625">
        <f>IF(Table1353233[[#This Row],[If Optimal solution is not found]]=1,"",Table1353233[[#This Row],[UB_init]])</f>
        <v>4857</v>
      </c>
      <c r="R625">
        <f>IF(Table1353233[[#This Row],[If Optimal solution is not found]],"",Table1353233[[#This Row],[LB_init]])</f>
        <v>4857</v>
      </c>
      <c r="S625">
        <f>IF(Table1353233[[#This Row],[If Optimal solution is not found]],"",0)</f>
        <v>0</v>
      </c>
      <c r="T625">
        <f>IF(Table1353233[[#This Row],[If Optimal solution is not found]],"",Table1353233[[#This Row],[Total time (BPP+Pm+SPm)]])</f>
        <v>33.768376467749931</v>
      </c>
    </row>
    <row r="626" spans="1:20" x14ac:dyDescent="0.35">
      <c r="A626" s="71">
        <v>625</v>
      </c>
      <c r="B626" s="24" t="s">
        <v>660</v>
      </c>
      <c r="C626" s="1">
        <v>150</v>
      </c>
      <c r="D626" s="1">
        <v>2</v>
      </c>
      <c r="E626" s="1">
        <v>30</v>
      </c>
      <c r="F626" s="14">
        <v>4</v>
      </c>
      <c r="G626" s="4">
        <v>4953</v>
      </c>
      <c r="H626" s="1">
        <v>4953</v>
      </c>
      <c r="I626" s="1">
        <v>1779.5900056529699</v>
      </c>
      <c r="J626" s="1">
        <f>1800-Table1353233[[#This Row],[Remaining time]]</f>
        <v>20.409994347030079</v>
      </c>
      <c r="K626" s="1">
        <f>(Table1353233[[#This Row],[UB_init]]-Table1353233[[#This Row],[LB_init]])/Table1353233[[#This Row],[UB_init]]</f>
        <v>0</v>
      </c>
      <c r="L626" s="75">
        <f>IF(Table1353233[[#This Row],[UB_init]]=Table1353233[[#This Row],[LB_init]],0,1)</f>
        <v>0</v>
      </c>
      <c r="M626" s="26"/>
      <c r="Q626">
        <f>IF(Table1353233[[#This Row],[If Optimal solution is not found]]=1,"",Table1353233[[#This Row],[UB_init]])</f>
        <v>4953</v>
      </c>
      <c r="R626">
        <f>IF(Table1353233[[#This Row],[If Optimal solution is not found]],"",Table1353233[[#This Row],[LB_init]])</f>
        <v>4953</v>
      </c>
      <c r="S626">
        <f>IF(Table1353233[[#This Row],[If Optimal solution is not found]],"",0)</f>
        <v>0</v>
      </c>
      <c r="T626">
        <f>IF(Table1353233[[#This Row],[If Optimal solution is not found]],"",Table1353233[[#This Row],[Total time (BPP+Pm+SPm)]])</f>
        <v>20.409994347030079</v>
      </c>
    </row>
    <row r="627" spans="1:20" x14ac:dyDescent="0.35">
      <c r="A627" s="71">
        <v>626</v>
      </c>
      <c r="B627" s="24" t="s">
        <v>661</v>
      </c>
      <c r="C627" s="1">
        <v>150</v>
      </c>
      <c r="D627" s="1">
        <v>2</v>
      </c>
      <c r="E627" s="1">
        <v>30</v>
      </c>
      <c r="F627" s="14">
        <v>4</v>
      </c>
      <c r="G627" s="4">
        <v>4925</v>
      </c>
      <c r="H627" s="1">
        <v>4895</v>
      </c>
      <c r="I627" s="1">
        <v>1184.64781622588</v>
      </c>
      <c r="J627" s="1">
        <f>1800-Table1353233[[#This Row],[Remaining time]]</f>
        <v>615.35218377412002</v>
      </c>
      <c r="K627" s="1">
        <f>(Table1353233[[#This Row],[UB_init]]-Table1353233[[#This Row],[LB_init]])/Table1353233[[#This Row],[UB_init]]</f>
        <v>6.0913705583756344E-3</v>
      </c>
      <c r="L627" s="75">
        <f>IF(Table1353233[[#This Row],[UB_init]]=Table1353233[[#This Row],[LB_init]],0,1)</f>
        <v>1</v>
      </c>
      <c r="M627" s="26"/>
      <c r="Q627" t="str">
        <f>IF(Table1353233[[#This Row],[If Optimal solution is not found]]=1,"",Table1353233[[#This Row],[UB_init]])</f>
        <v/>
      </c>
      <c r="R627" t="str">
        <f>IF(Table1353233[[#This Row],[If Optimal solution is not found]],"",Table1353233[[#This Row],[LB_init]])</f>
        <v/>
      </c>
      <c r="S627" t="str">
        <f>IF(Table1353233[[#This Row],[If Optimal solution is not found]],"",0)</f>
        <v/>
      </c>
      <c r="T627" t="str">
        <f>IF(Table1353233[[#This Row],[If Optimal solution is not found]],"",Table1353233[[#This Row],[Total time (BPP+Pm+SPm)]])</f>
        <v/>
      </c>
    </row>
    <row r="628" spans="1:20" ht="15" thickBot="1" x14ac:dyDescent="0.4">
      <c r="A628" s="71">
        <v>627</v>
      </c>
      <c r="B628" s="24" t="s">
        <v>662</v>
      </c>
      <c r="C628" s="1">
        <v>150</v>
      </c>
      <c r="D628" s="1">
        <v>2</v>
      </c>
      <c r="E628" s="1">
        <v>30</v>
      </c>
      <c r="F628" s="14">
        <v>4</v>
      </c>
      <c r="G628" s="4">
        <v>5002</v>
      </c>
      <c r="H628" s="1">
        <v>4972</v>
      </c>
      <c r="I628" s="1">
        <v>1199.80306473933</v>
      </c>
      <c r="J628" s="1">
        <f>1800-Table1353233[[#This Row],[Remaining time]]</f>
        <v>600.19693526066999</v>
      </c>
      <c r="K628" s="1">
        <f>(Table1353233[[#This Row],[UB_init]]-Table1353233[[#This Row],[LB_init]])/Table1353233[[#This Row],[UB_init]]</f>
        <v>5.9976009596161535E-3</v>
      </c>
      <c r="L628" s="75">
        <f>IF(Table1353233[[#This Row],[UB_init]]=Table1353233[[#This Row],[LB_init]],0,1)</f>
        <v>1</v>
      </c>
      <c r="M628" s="26"/>
      <c r="Q628" t="str">
        <f>IF(Table1353233[[#This Row],[If Optimal solution is not found]]=1,"",Table1353233[[#This Row],[UB_init]])</f>
        <v/>
      </c>
      <c r="R628" t="str">
        <f>IF(Table1353233[[#This Row],[If Optimal solution is not found]],"",Table1353233[[#This Row],[LB_init]])</f>
        <v/>
      </c>
      <c r="S628" t="str">
        <f>IF(Table1353233[[#This Row],[If Optimal solution is not found]],"",0)</f>
        <v/>
      </c>
      <c r="T628" t="str">
        <f>IF(Table1353233[[#This Row],[If Optimal solution is not found]],"",Table1353233[[#This Row],[Total time (BPP+Pm+SPm)]])</f>
        <v/>
      </c>
    </row>
    <row r="629" spans="1:20" ht="16" thickBot="1" x14ac:dyDescent="0.4">
      <c r="A629" s="71">
        <v>628</v>
      </c>
      <c r="B629" s="24" t="s">
        <v>663</v>
      </c>
      <c r="C629" s="1">
        <v>150</v>
      </c>
      <c r="D629" s="1">
        <v>2</v>
      </c>
      <c r="E629" s="1">
        <v>30</v>
      </c>
      <c r="F629" s="14">
        <v>4</v>
      </c>
      <c r="G629" s="4">
        <v>4893</v>
      </c>
      <c r="H629" s="1">
        <v>4863</v>
      </c>
      <c r="I629" s="1">
        <v>1191.98438412323</v>
      </c>
      <c r="J629" s="1">
        <f>1800-Table1353233[[#This Row],[Remaining time]]</f>
        <v>608.01561587676997</v>
      </c>
      <c r="K629" s="1">
        <f>(Table1353233[[#This Row],[UB_init]]-Table1353233[[#This Row],[LB_init]])/Table1353233[[#This Row],[UB_init]]</f>
        <v>6.1312078479460455E-3</v>
      </c>
      <c r="L629" s="75">
        <f>IF(Table1353233[[#This Row],[UB_init]]=Table1353233[[#This Row],[LB_init]],0,1)</f>
        <v>1</v>
      </c>
      <c r="M629" s="26"/>
      <c r="N629" s="17" t="s">
        <v>191</v>
      </c>
      <c r="O629" s="19"/>
      <c r="P629" s="20" t="s">
        <v>193</v>
      </c>
      <c r="Q629" t="str">
        <f>IF(Table1353233[[#This Row],[If Optimal solution is not found]]=1,"",Table1353233[[#This Row],[UB_init]])</f>
        <v/>
      </c>
      <c r="R629" t="str">
        <f>IF(Table1353233[[#This Row],[If Optimal solution is not found]],"",Table1353233[[#This Row],[LB_init]])</f>
        <v/>
      </c>
      <c r="S629" t="str">
        <f>IF(Table1353233[[#This Row],[If Optimal solution is not found]],"",0)</f>
        <v/>
      </c>
      <c r="T629" t="str">
        <f>IF(Table1353233[[#This Row],[If Optimal solution is not found]],"",Table1353233[[#This Row],[Total time (BPP+Pm+SPm)]])</f>
        <v/>
      </c>
    </row>
    <row r="630" spans="1:20" ht="19" thickBot="1" x14ac:dyDescent="0.5">
      <c r="A630" s="71">
        <v>629</v>
      </c>
      <c r="B630" s="24" t="s">
        <v>664</v>
      </c>
      <c r="C630" s="1">
        <v>150</v>
      </c>
      <c r="D630" s="1">
        <v>2</v>
      </c>
      <c r="E630" s="1">
        <v>30</v>
      </c>
      <c r="F630" s="14">
        <v>4</v>
      </c>
      <c r="G630" s="4">
        <v>4731</v>
      </c>
      <c r="H630" s="1">
        <v>4731</v>
      </c>
      <c r="I630" s="1">
        <v>1783.0328375361801</v>
      </c>
      <c r="J630" s="1">
        <f>1800-Table1353233[[#This Row],[Remaining time]]</f>
        <v>16.967162463819932</v>
      </c>
      <c r="K630" s="1">
        <f>(Table1353233[[#This Row],[UB_init]]-Table1353233[[#This Row],[LB_init]])/Table1353233[[#This Row],[UB_init]]</f>
        <v>0</v>
      </c>
      <c r="L630" s="75">
        <f>IF(Table1353233[[#This Row],[UB_init]]=Table1353233[[#This Row],[LB_init]],0,1)</f>
        <v>0</v>
      </c>
      <c r="M630" s="26"/>
      <c r="N630" s="7">
        <f>COUNTIF(L542:L631,"=0")</f>
        <v>78</v>
      </c>
      <c r="O630" s="9"/>
      <c r="P630" s="73">
        <f>AVERAGEIF(K542:K631,"=0",J542:J631)</f>
        <v>12.445364684443735</v>
      </c>
      <c r="Q630">
        <f>IF(Table1353233[[#This Row],[If Optimal solution is not found]]=1,"",Table1353233[[#This Row],[UB_init]])</f>
        <v>4731</v>
      </c>
      <c r="R630">
        <f>IF(Table1353233[[#This Row],[If Optimal solution is not found]],"",Table1353233[[#This Row],[LB_init]])</f>
        <v>4731</v>
      </c>
      <c r="S630">
        <f>IF(Table1353233[[#This Row],[If Optimal solution is not found]],"",0)</f>
        <v>0</v>
      </c>
      <c r="T630">
        <f>IF(Table1353233[[#This Row],[If Optimal solution is not found]],"",Table1353233[[#This Row],[Total time (BPP+Pm+SPm)]])</f>
        <v>16.967162463819932</v>
      </c>
    </row>
    <row r="631" spans="1:20" ht="19" thickBot="1" x14ac:dyDescent="0.5">
      <c r="A631" s="71">
        <v>630</v>
      </c>
      <c r="B631" s="25" t="s">
        <v>665</v>
      </c>
      <c r="C631" s="15">
        <v>150</v>
      </c>
      <c r="D631" s="15">
        <v>2</v>
      </c>
      <c r="E631" s="15">
        <v>30</v>
      </c>
      <c r="F631" s="16">
        <v>4</v>
      </c>
      <c r="G631" s="6">
        <v>5092</v>
      </c>
      <c r="H631" s="15">
        <v>5032</v>
      </c>
      <c r="I631" s="15">
        <v>1194.7207526396901</v>
      </c>
      <c r="J631" s="15">
        <f>1800-Table1353233[[#This Row],[Remaining time]]</f>
        <v>605.27924736030991</v>
      </c>
      <c r="K631" s="15">
        <f>(Table1353233[[#This Row],[UB_init]]-Table1353233[[#This Row],[LB_init]])/Table1353233[[#This Row],[UB_init]]</f>
        <v>1.1783189316575019E-2</v>
      </c>
      <c r="L631" s="75">
        <f>IF(Table1353233[[#This Row],[UB_init]]=Table1353233[[#This Row],[LB_init]],0,1)</f>
        <v>1</v>
      </c>
      <c r="M631" s="26"/>
      <c r="N631" s="7" t="s">
        <v>192</v>
      </c>
      <c r="O631" s="9"/>
      <c r="P631" s="73">
        <f>AVERAGEIF(K542:K631,"&gt;0")</f>
        <v>8.375707247696958E-3</v>
      </c>
      <c r="Q631" t="str">
        <f>IF(Table1353233[[#This Row],[If Optimal solution is not found]]=1,"",Table1353233[[#This Row],[UB_init]])</f>
        <v/>
      </c>
      <c r="R631" t="str">
        <f>IF(Table1353233[[#This Row],[If Optimal solution is not found]],"",Table1353233[[#This Row],[LB_init]])</f>
        <v/>
      </c>
      <c r="S631" t="str">
        <f>IF(Table1353233[[#This Row],[If Optimal solution is not found]],"",0)</f>
        <v/>
      </c>
      <c r="T631" t="str">
        <f>IF(Table1353233[[#This Row],[If Optimal solution is not found]],"",Table1353233[[#This Row],[Total time (BPP+Pm+SPm)]])</f>
        <v/>
      </c>
    </row>
    <row r="632" spans="1:20" x14ac:dyDescent="0.35">
      <c r="A632" s="71">
        <v>631</v>
      </c>
      <c r="B632" s="24" t="s">
        <v>666</v>
      </c>
      <c r="C632" s="1">
        <v>150</v>
      </c>
      <c r="D632" s="1">
        <v>5</v>
      </c>
      <c r="E632" s="1">
        <v>10</v>
      </c>
      <c r="F632" s="14">
        <v>1</v>
      </c>
      <c r="G632" s="5">
        <v>568</v>
      </c>
      <c r="H632" s="12">
        <v>568</v>
      </c>
      <c r="I632" s="1">
        <v>1798.80614036507</v>
      </c>
      <c r="J632" s="1">
        <f>1800-Table1353233[[#This Row],[Remaining time]]</f>
        <v>1.1938596349300497</v>
      </c>
      <c r="K632" s="1">
        <f>(Table1353233[[#This Row],[UB_init]]-Table1353233[[#This Row],[LB_init]])/Table1353233[[#This Row],[UB_init]]</f>
        <v>0</v>
      </c>
      <c r="L632" s="75">
        <f>IF(Table1353233[[#This Row],[UB_init]]=Table1353233[[#This Row],[LB_init]],0,1)</f>
        <v>0</v>
      </c>
      <c r="M632" s="26"/>
      <c r="Q632">
        <f>IF(Table1353233[[#This Row],[If Optimal solution is not found]]=1,"",Table1353233[[#This Row],[UB_init]])</f>
        <v>568</v>
      </c>
      <c r="R632">
        <f>IF(Table1353233[[#This Row],[If Optimal solution is not found]],"",Table1353233[[#This Row],[LB_init]])</f>
        <v>568</v>
      </c>
      <c r="S632">
        <f>IF(Table1353233[[#This Row],[If Optimal solution is not found]],"",0)</f>
        <v>0</v>
      </c>
      <c r="T632">
        <f>IF(Table1353233[[#This Row],[If Optimal solution is not found]],"",Table1353233[[#This Row],[Total time (BPP+Pm+SPm)]])</f>
        <v>1.1938596349300497</v>
      </c>
    </row>
    <row r="633" spans="1:20" x14ac:dyDescent="0.35">
      <c r="A633" s="71">
        <v>632</v>
      </c>
      <c r="B633" s="24" t="s">
        <v>667</v>
      </c>
      <c r="C633" s="1">
        <v>150</v>
      </c>
      <c r="D633" s="1">
        <v>5</v>
      </c>
      <c r="E633" s="1">
        <v>10</v>
      </c>
      <c r="F633" s="14">
        <v>1</v>
      </c>
      <c r="G633" s="4">
        <v>556</v>
      </c>
      <c r="H633" s="1">
        <v>556</v>
      </c>
      <c r="I633" s="1">
        <v>1798.48447532765</v>
      </c>
      <c r="J633" s="1">
        <f>1800-Table1353233[[#This Row],[Remaining time]]</f>
        <v>1.5155246723500113</v>
      </c>
      <c r="K633" s="1">
        <f>(Table1353233[[#This Row],[UB_init]]-Table1353233[[#This Row],[LB_init]])/Table1353233[[#This Row],[UB_init]]</f>
        <v>0</v>
      </c>
      <c r="L633" s="75">
        <f>IF(Table1353233[[#This Row],[UB_init]]=Table1353233[[#This Row],[LB_init]],0,1)</f>
        <v>0</v>
      </c>
      <c r="M633" s="26"/>
      <c r="Q633">
        <f>IF(Table1353233[[#This Row],[If Optimal solution is not found]]=1,"",Table1353233[[#This Row],[UB_init]])</f>
        <v>556</v>
      </c>
      <c r="R633">
        <f>IF(Table1353233[[#This Row],[If Optimal solution is not found]],"",Table1353233[[#This Row],[LB_init]])</f>
        <v>556</v>
      </c>
      <c r="S633">
        <f>IF(Table1353233[[#This Row],[If Optimal solution is not found]],"",0)</f>
        <v>0</v>
      </c>
      <c r="T633">
        <f>IF(Table1353233[[#This Row],[If Optimal solution is not found]],"",Table1353233[[#This Row],[Total time (BPP+Pm+SPm)]])</f>
        <v>1.5155246723500113</v>
      </c>
    </row>
    <row r="634" spans="1:20" x14ac:dyDescent="0.35">
      <c r="A634" s="71">
        <v>633</v>
      </c>
      <c r="B634" s="24" t="s">
        <v>668</v>
      </c>
      <c r="C634" s="1">
        <v>150</v>
      </c>
      <c r="D634" s="1">
        <v>5</v>
      </c>
      <c r="E634" s="1">
        <v>10</v>
      </c>
      <c r="F634" s="14">
        <v>1</v>
      </c>
      <c r="G634" s="4">
        <v>523</v>
      </c>
      <c r="H634" s="1">
        <v>523</v>
      </c>
      <c r="I634" s="1">
        <v>1798.77104953303</v>
      </c>
      <c r="J634" s="1">
        <f>1800-Table1353233[[#This Row],[Remaining time]]</f>
        <v>1.2289504669699909</v>
      </c>
      <c r="K634" s="1">
        <f>(Table1353233[[#This Row],[UB_init]]-Table1353233[[#This Row],[LB_init]])/Table1353233[[#This Row],[UB_init]]</f>
        <v>0</v>
      </c>
      <c r="L634" s="75">
        <f>IF(Table1353233[[#This Row],[UB_init]]=Table1353233[[#This Row],[LB_init]],0,1)</f>
        <v>0</v>
      </c>
      <c r="M634" s="26"/>
      <c r="Q634">
        <f>IF(Table1353233[[#This Row],[If Optimal solution is not found]]=1,"",Table1353233[[#This Row],[UB_init]])</f>
        <v>523</v>
      </c>
      <c r="R634">
        <f>IF(Table1353233[[#This Row],[If Optimal solution is not found]],"",Table1353233[[#This Row],[LB_init]])</f>
        <v>523</v>
      </c>
      <c r="S634">
        <f>IF(Table1353233[[#This Row],[If Optimal solution is not found]],"",0)</f>
        <v>0</v>
      </c>
      <c r="T634">
        <f>IF(Table1353233[[#This Row],[If Optimal solution is not found]],"",Table1353233[[#This Row],[Total time (BPP+Pm+SPm)]])</f>
        <v>1.2289504669699909</v>
      </c>
    </row>
    <row r="635" spans="1:20" x14ac:dyDescent="0.35">
      <c r="A635" s="71">
        <v>634</v>
      </c>
      <c r="B635" s="24" t="s">
        <v>669</v>
      </c>
      <c r="C635" s="1">
        <v>150</v>
      </c>
      <c r="D635" s="1">
        <v>5</v>
      </c>
      <c r="E635" s="1">
        <v>10</v>
      </c>
      <c r="F635" s="14">
        <v>1</v>
      </c>
      <c r="G635" s="4">
        <v>536</v>
      </c>
      <c r="H635" s="1">
        <v>536</v>
      </c>
      <c r="I635" s="1">
        <v>1798.73834927752</v>
      </c>
      <c r="J635" s="1">
        <f>1800-Table1353233[[#This Row],[Remaining time]]</f>
        <v>1.2616507224799989</v>
      </c>
      <c r="K635" s="1">
        <f>(Table1353233[[#This Row],[UB_init]]-Table1353233[[#This Row],[LB_init]])/Table1353233[[#This Row],[UB_init]]</f>
        <v>0</v>
      </c>
      <c r="L635" s="75">
        <f>IF(Table1353233[[#This Row],[UB_init]]=Table1353233[[#This Row],[LB_init]],0,1)</f>
        <v>0</v>
      </c>
      <c r="M635" s="26"/>
      <c r="Q635">
        <f>IF(Table1353233[[#This Row],[If Optimal solution is not found]]=1,"",Table1353233[[#This Row],[UB_init]])</f>
        <v>536</v>
      </c>
      <c r="R635">
        <f>IF(Table1353233[[#This Row],[If Optimal solution is not found]],"",Table1353233[[#This Row],[LB_init]])</f>
        <v>536</v>
      </c>
      <c r="S635">
        <f>IF(Table1353233[[#This Row],[If Optimal solution is not found]],"",0)</f>
        <v>0</v>
      </c>
      <c r="T635">
        <f>IF(Table1353233[[#This Row],[If Optimal solution is not found]],"",Table1353233[[#This Row],[Total time (BPP+Pm+SPm)]])</f>
        <v>1.2616507224799989</v>
      </c>
    </row>
    <row r="636" spans="1:20" x14ac:dyDescent="0.35">
      <c r="A636" s="71">
        <v>635</v>
      </c>
      <c r="B636" s="24" t="s">
        <v>670</v>
      </c>
      <c r="C636" s="1">
        <v>150</v>
      </c>
      <c r="D636" s="1">
        <v>5</v>
      </c>
      <c r="E636" s="1">
        <v>10</v>
      </c>
      <c r="F636" s="14">
        <v>1</v>
      </c>
      <c r="G636" s="4">
        <v>574</v>
      </c>
      <c r="H636" s="1">
        <v>574</v>
      </c>
      <c r="I636" s="1">
        <v>1798.7647471707301</v>
      </c>
      <c r="J636" s="1">
        <f>1800-Table1353233[[#This Row],[Remaining time]]</f>
        <v>1.235252829269939</v>
      </c>
      <c r="K636" s="1">
        <f>(Table1353233[[#This Row],[UB_init]]-Table1353233[[#This Row],[LB_init]])/Table1353233[[#This Row],[UB_init]]</f>
        <v>0</v>
      </c>
      <c r="L636" s="75">
        <f>IF(Table1353233[[#This Row],[UB_init]]=Table1353233[[#This Row],[LB_init]],0,1)</f>
        <v>0</v>
      </c>
      <c r="M636" s="26"/>
      <c r="Q636">
        <f>IF(Table1353233[[#This Row],[If Optimal solution is not found]]=1,"",Table1353233[[#This Row],[UB_init]])</f>
        <v>574</v>
      </c>
      <c r="R636">
        <f>IF(Table1353233[[#This Row],[If Optimal solution is not found]],"",Table1353233[[#This Row],[LB_init]])</f>
        <v>574</v>
      </c>
      <c r="S636">
        <f>IF(Table1353233[[#This Row],[If Optimal solution is not found]],"",0)</f>
        <v>0</v>
      </c>
      <c r="T636">
        <f>IF(Table1353233[[#This Row],[If Optimal solution is not found]],"",Table1353233[[#This Row],[Total time (BPP+Pm+SPm)]])</f>
        <v>1.235252829269939</v>
      </c>
    </row>
    <row r="637" spans="1:20" x14ac:dyDescent="0.35">
      <c r="A637" s="71">
        <v>636</v>
      </c>
      <c r="B637" s="24" t="s">
        <v>671</v>
      </c>
      <c r="C637" s="1">
        <v>150</v>
      </c>
      <c r="D637" s="1">
        <v>5</v>
      </c>
      <c r="E637" s="1">
        <v>10</v>
      </c>
      <c r="F637" s="14">
        <v>1</v>
      </c>
      <c r="G637" s="4">
        <v>568</v>
      </c>
      <c r="H637" s="1">
        <v>568</v>
      </c>
      <c r="I637" s="1">
        <v>1798.77731463126</v>
      </c>
      <c r="J637" s="1">
        <f>1800-Table1353233[[#This Row],[Remaining time]]</f>
        <v>1.2226853687400308</v>
      </c>
      <c r="K637" s="1">
        <f>(Table1353233[[#This Row],[UB_init]]-Table1353233[[#This Row],[LB_init]])/Table1353233[[#This Row],[UB_init]]</f>
        <v>0</v>
      </c>
      <c r="L637" s="75">
        <f>IF(Table1353233[[#This Row],[UB_init]]=Table1353233[[#This Row],[LB_init]],0,1)</f>
        <v>0</v>
      </c>
      <c r="M637" s="26"/>
      <c r="Q637">
        <f>IF(Table1353233[[#This Row],[If Optimal solution is not found]]=1,"",Table1353233[[#This Row],[UB_init]])</f>
        <v>568</v>
      </c>
      <c r="R637">
        <f>IF(Table1353233[[#This Row],[If Optimal solution is not found]],"",Table1353233[[#This Row],[LB_init]])</f>
        <v>568</v>
      </c>
      <c r="S637">
        <f>IF(Table1353233[[#This Row],[If Optimal solution is not found]],"",0)</f>
        <v>0</v>
      </c>
      <c r="T637">
        <f>IF(Table1353233[[#This Row],[If Optimal solution is not found]],"",Table1353233[[#This Row],[Total time (BPP+Pm+SPm)]])</f>
        <v>1.2226853687400308</v>
      </c>
    </row>
    <row r="638" spans="1:20" x14ac:dyDescent="0.35">
      <c r="A638" s="71">
        <v>637</v>
      </c>
      <c r="B638" s="24" t="s">
        <v>672</v>
      </c>
      <c r="C638" s="1">
        <v>150</v>
      </c>
      <c r="D638" s="1">
        <v>5</v>
      </c>
      <c r="E638" s="1">
        <v>10</v>
      </c>
      <c r="F638" s="14">
        <v>1</v>
      </c>
      <c r="G638" s="4">
        <v>550</v>
      </c>
      <c r="H638" s="1">
        <v>550</v>
      </c>
      <c r="I638" s="1">
        <v>1798.6224877070599</v>
      </c>
      <c r="J638" s="1">
        <f>1800-Table1353233[[#This Row],[Remaining time]]</f>
        <v>1.3775122929400823</v>
      </c>
      <c r="K638" s="1">
        <f>(Table1353233[[#This Row],[UB_init]]-Table1353233[[#This Row],[LB_init]])/Table1353233[[#This Row],[UB_init]]</f>
        <v>0</v>
      </c>
      <c r="L638" s="75">
        <f>IF(Table1353233[[#This Row],[UB_init]]=Table1353233[[#This Row],[LB_init]],0,1)</f>
        <v>0</v>
      </c>
      <c r="M638" s="26"/>
      <c r="Q638">
        <f>IF(Table1353233[[#This Row],[If Optimal solution is not found]]=1,"",Table1353233[[#This Row],[UB_init]])</f>
        <v>550</v>
      </c>
      <c r="R638">
        <f>IF(Table1353233[[#This Row],[If Optimal solution is not found]],"",Table1353233[[#This Row],[LB_init]])</f>
        <v>550</v>
      </c>
      <c r="S638">
        <f>IF(Table1353233[[#This Row],[If Optimal solution is not found]],"",0)</f>
        <v>0</v>
      </c>
      <c r="T638">
        <f>IF(Table1353233[[#This Row],[If Optimal solution is not found]],"",Table1353233[[#This Row],[Total time (BPP+Pm+SPm)]])</f>
        <v>1.3775122929400823</v>
      </c>
    </row>
    <row r="639" spans="1:20" x14ac:dyDescent="0.35">
      <c r="A639" s="71">
        <v>638</v>
      </c>
      <c r="B639" s="24" t="s">
        <v>673</v>
      </c>
      <c r="C639" s="1">
        <v>150</v>
      </c>
      <c r="D639" s="1">
        <v>5</v>
      </c>
      <c r="E639" s="1">
        <v>10</v>
      </c>
      <c r="F639" s="14">
        <v>1</v>
      </c>
      <c r="G639" s="4">
        <v>540</v>
      </c>
      <c r="H639" s="1">
        <v>537</v>
      </c>
      <c r="I639" s="1">
        <v>1798.00111368484</v>
      </c>
      <c r="J639" s="1">
        <f>1800-Table1353233[[#This Row],[Remaining time]]</f>
        <v>1.9988863151600071</v>
      </c>
      <c r="K639" s="1">
        <f>(Table1353233[[#This Row],[UB_init]]-Table1353233[[#This Row],[LB_init]])/Table1353233[[#This Row],[UB_init]]</f>
        <v>5.5555555555555558E-3</v>
      </c>
      <c r="L639" s="75">
        <f>IF(Table1353233[[#This Row],[UB_init]]=Table1353233[[#This Row],[LB_init]],0,1)</f>
        <v>1</v>
      </c>
      <c r="M639" s="26"/>
      <c r="Q639" t="str">
        <f>IF(Table1353233[[#This Row],[If Optimal solution is not found]]=1,"",Table1353233[[#This Row],[UB_init]])</f>
        <v/>
      </c>
      <c r="R639" t="str">
        <f>IF(Table1353233[[#This Row],[If Optimal solution is not found]],"",Table1353233[[#This Row],[LB_init]])</f>
        <v/>
      </c>
      <c r="S639" t="str">
        <f>IF(Table1353233[[#This Row],[If Optimal solution is not found]],"",0)</f>
        <v/>
      </c>
      <c r="T639" t="str">
        <f>IF(Table1353233[[#This Row],[If Optimal solution is not found]],"",Table1353233[[#This Row],[Total time (BPP+Pm+SPm)]])</f>
        <v/>
      </c>
    </row>
    <row r="640" spans="1:20" x14ac:dyDescent="0.35">
      <c r="A640" s="71">
        <v>639</v>
      </c>
      <c r="B640" s="24" t="s">
        <v>674</v>
      </c>
      <c r="C640" s="1">
        <v>150</v>
      </c>
      <c r="D640" s="1">
        <v>5</v>
      </c>
      <c r="E640" s="1">
        <v>10</v>
      </c>
      <c r="F640" s="14">
        <v>1</v>
      </c>
      <c r="G640" s="4">
        <v>572</v>
      </c>
      <c r="H640" s="1">
        <v>571</v>
      </c>
      <c r="I640" s="1">
        <v>1798.25219800695</v>
      </c>
      <c r="J640" s="1">
        <f>1800-Table1353233[[#This Row],[Remaining time]]</f>
        <v>1.7478019930499613</v>
      </c>
      <c r="K640" s="1">
        <f>(Table1353233[[#This Row],[UB_init]]-Table1353233[[#This Row],[LB_init]])/Table1353233[[#This Row],[UB_init]]</f>
        <v>1.7482517482517483E-3</v>
      </c>
      <c r="L640" s="75">
        <f>IF(Table1353233[[#This Row],[UB_init]]=Table1353233[[#This Row],[LB_init]],0,1)</f>
        <v>1</v>
      </c>
      <c r="M640" s="26"/>
      <c r="Q640" t="str">
        <f>IF(Table1353233[[#This Row],[If Optimal solution is not found]]=1,"",Table1353233[[#This Row],[UB_init]])</f>
        <v/>
      </c>
      <c r="R640" t="str">
        <f>IF(Table1353233[[#This Row],[If Optimal solution is not found]],"",Table1353233[[#This Row],[LB_init]])</f>
        <v/>
      </c>
      <c r="S640" t="str">
        <f>IF(Table1353233[[#This Row],[If Optimal solution is not found]],"",0)</f>
        <v/>
      </c>
      <c r="T640" t="str">
        <f>IF(Table1353233[[#This Row],[If Optimal solution is not found]],"",Table1353233[[#This Row],[Total time (BPP+Pm+SPm)]])</f>
        <v/>
      </c>
    </row>
    <row r="641" spans="1:20" x14ac:dyDescent="0.35">
      <c r="A641" s="71">
        <v>640</v>
      </c>
      <c r="B641" s="24" t="s">
        <v>675</v>
      </c>
      <c r="C641" s="1">
        <v>150</v>
      </c>
      <c r="D641" s="1">
        <v>5</v>
      </c>
      <c r="E641" s="1">
        <v>10</v>
      </c>
      <c r="F641" s="14">
        <v>1</v>
      </c>
      <c r="G641" s="4">
        <v>539</v>
      </c>
      <c r="H641" s="1">
        <v>539</v>
      </c>
      <c r="I641" s="1">
        <v>1798.68827028945</v>
      </c>
      <c r="J641" s="1">
        <f>1800-Table1353233[[#This Row],[Remaining time]]</f>
        <v>1.3117297105500256</v>
      </c>
      <c r="K641" s="1">
        <f>(Table1353233[[#This Row],[UB_init]]-Table1353233[[#This Row],[LB_init]])/Table1353233[[#This Row],[UB_init]]</f>
        <v>0</v>
      </c>
      <c r="L641" s="75">
        <f>IF(Table1353233[[#This Row],[UB_init]]=Table1353233[[#This Row],[LB_init]],0,1)</f>
        <v>0</v>
      </c>
      <c r="M641" s="26"/>
      <c r="Q641">
        <f>IF(Table1353233[[#This Row],[If Optimal solution is not found]]=1,"",Table1353233[[#This Row],[UB_init]])</f>
        <v>539</v>
      </c>
      <c r="R641">
        <f>IF(Table1353233[[#This Row],[If Optimal solution is not found]],"",Table1353233[[#This Row],[LB_init]])</f>
        <v>539</v>
      </c>
      <c r="S641">
        <f>IF(Table1353233[[#This Row],[If Optimal solution is not found]],"",0)</f>
        <v>0</v>
      </c>
      <c r="T641">
        <f>IF(Table1353233[[#This Row],[If Optimal solution is not found]],"",Table1353233[[#This Row],[Total time (BPP+Pm+SPm)]])</f>
        <v>1.3117297105500256</v>
      </c>
    </row>
    <row r="642" spans="1:20" x14ac:dyDescent="0.35">
      <c r="A642" s="71">
        <v>641</v>
      </c>
      <c r="B642" s="24" t="s">
        <v>676</v>
      </c>
      <c r="C642" s="1">
        <v>150</v>
      </c>
      <c r="D642" s="1">
        <v>5</v>
      </c>
      <c r="E642" s="1">
        <v>10</v>
      </c>
      <c r="F642" s="14">
        <v>2</v>
      </c>
      <c r="G642" s="4">
        <v>808</v>
      </c>
      <c r="H642" s="1">
        <v>808</v>
      </c>
      <c r="I642" s="1">
        <v>1795.10606609657</v>
      </c>
      <c r="J642" s="1">
        <f>1800-Table1353233[[#This Row],[Remaining time]]</f>
        <v>4.8939339034300247</v>
      </c>
      <c r="K642" s="1">
        <f>(Table1353233[[#This Row],[UB_init]]-Table1353233[[#This Row],[LB_init]])/Table1353233[[#This Row],[UB_init]]</f>
        <v>0</v>
      </c>
      <c r="L642" s="75">
        <f>IF(Table1353233[[#This Row],[UB_init]]=Table1353233[[#This Row],[LB_init]],0,1)</f>
        <v>0</v>
      </c>
      <c r="M642" s="26"/>
      <c r="Q642">
        <f>IF(Table1353233[[#This Row],[If Optimal solution is not found]]=1,"",Table1353233[[#This Row],[UB_init]])</f>
        <v>808</v>
      </c>
      <c r="R642">
        <f>IF(Table1353233[[#This Row],[If Optimal solution is not found]],"",Table1353233[[#This Row],[LB_init]])</f>
        <v>808</v>
      </c>
      <c r="S642">
        <f>IF(Table1353233[[#This Row],[If Optimal solution is not found]],"",0)</f>
        <v>0</v>
      </c>
      <c r="T642">
        <f>IF(Table1353233[[#This Row],[If Optimal solution is not found]],"",Table1353233[[#This Row],[Total time (BPP+Pm+SPm)]])</f>
        <v>4.8939339034300247</v>
      </c>
    </row>
    <row r="643" spans="1:20" x14ac:dyDescent="0.35">
      <c r="A643" s="71">
        <v>642</v>
      </c>
      <c r="B643" s="24" t="s">
        <v>677</v>
      </c>
      <c r="C643" s="1">
        <v>150</v>
      </c>
      <c r="D643" s="1">
        <v>5</v>
      </c>
      <c r="E643" s="1">
        <v>10</v>
      </c>
      <c r="F643" s="14">
        <v>2</v>
      </c>
      <c r="G643" s="4">
        <v>796</v>
      </c>
      <c r="H643" s="1">
        <v>796</v>
      </c>
      <c r="I643" s="1">
        <v>1795.44060787186</v>
      </c>
      <c r="J643" s="1">
        <f>1800-Table1353233[[#This Row],[Remaining time]]</f>
        <v>4.5593921281399616</v>
      </c>
      <c r="K643" s="1">
        <f>(Table1353233[[#This Row],[UB_init]]-Table1353233[[#This Row],[LB_init]])/Table1353233[[#This Row],[UB_init]]</f>
        <v>0</v>
      </c>
      <c r="L643" s="75">
        <f>IF(Table1353233[[#This Row],[UB_init]]=Table1353233[[#This Row],[LB_init]],0,1)</f>
        <v>0</v>
      </c>
      <c r="M643" s="26"/>
      <c r="Q643">
        <f>IF(Table1353233[[#This Row],[If Optimal solution is not found]]=1,"",Table1353233[[#This Row],[UB_init]])</f>
        <v>796</v>
      </c>
      <c r="R643">
        <f>IF(Table1353233[[#This Row],[If Optimal solution is not found]],"",Table1353233[[#This Row],[LB_init]])</f>
        <v>796</v>
      </c>
      <c r="S643">
        <f>IF(Table1353233[[#This Row],[If Optimal solution is not found]],"",0)</f>
        <v>0</v>
      </c>
      <c r="T643">
        <f>IF(Table1353233[[#This Row],[If Optimal solution is not found]],"",Table1353233[[#This Row],[Total time (BPP+Pm+SPm)]])</f>
        <v>4.5593921281399616</v>
      </c>
    </row>
    <row r="644" spans="1:20" x14ac:dyDescent="0.35">
      <c r="A644" s="71">
        <v>643</v>
      </c>
      <c r="B644" s="24" t="s">
        <v>678</v>
      </c>
      <c r="C644" s="1">
        <v>150</v>
      </c>
      <c r="D644" s="1">
        <v>5</v>
      </c>
      <c r="E644" s="1">
        <v>10</v>
      </c>
      <c r="F644" s="14">
        <v>2</v>
      </c>
      <c r="G644" s="4">
        <v>763</v>
      </c>
      <c r="H644" s="1">
        <v>763</v>
      </c>
      <c r="I644" s="1">
        <v>1794.17940787784</v>
      </c>
      <c r="J644" s="1">
        <f>1800-Table1353233[[#This Row],[Remaining time]]</f>
        <v>5.820592122159951</v>
      </c>
      <c r="K644" s="1">
        <f>(Table1353233[[#This Row],[UB_init]]-Table1353233[[#This Row],[LB_init]])/Table1353233[[#This Row],[UB_init]]</f>
        <v>0</v>
      </c>
      <c r="L644" s="75">
        <f>IF(Table1353233[[#This Row],[UB_init]]=Table1353233[[#This Row],[LB_init]],0,1)</f>
        <v>0</v>
      </c>
      <c r="M644" s="26"/>
      <c r="Q644">
        <f>IF(Table1353233[[#This Row],[If Optimal solution is not found]]=1,"",Table1353233[[#This Row],[UB_init]])</f>
        <v>763</v>
      </c>
      <c r="R644">
        <f>IF(Table1353233[[#This Row],[If Optimal solution is not found]],"",Table1353233[[#This Row],[LB_init]])</f>
        <v>763</v>
      </c>
      <c r="S644">
        <f>IF(Table1353233[[#This Row],[If Optimal solution is not found]],"",0)</f>
        <v>0</v>
      </c>
      <c r="T644">
        <f>IF(Table1353233[[#This Row],[If Optimal solution is not found]],"",Table1353233[[#This Row],[Total time (BPP+Pm+SPm)]])</f>
        <v>5.820592122159951</v>
      </c>
    </row>
    <row r="645" spans="1:20" x14ac:dyDescent="0.35">
      <c r="A645" s="71">
        <v>644</v>
      </c>
      <c r="B645" s="24" t="s">
        <v>679</v>
      </c>
      <c r="C645" s="1">
        <v>150</v>
      </c>
      <c r="D645" s="1">
        <v>5</v>
      </c>
      <c r="E645" s="1">
        <v>10</v>
      </c>
      <c r="F645" s="14">
        <v>2</v>
      </c>
      <c r="G645" s="4">
        <v>752</v>
      </c>
      <c r="H645" s="1">
        <v>752</v>
      </c>
      <c r="I645" s="1">
        <v>1794.4659666400401</v>
      </c>
      <c r="J645" s="1">
        <f>1800-Table1353233[[#This Row],[Remaining time]]</f>
        <v>5.5340333599599489</v>
      </c>
      <c r="K645" s="1">
        <f>(Table1353233[[#This Row],[UB_init]]-Table1353233[[#This Row],[LB_init]])/Table1353233[[#This Row],[UB_init]]</f>
        <v>0</v>
      </c>
      <c r="L645" s="75">
        <f>IF(Table1353233[[#This Row],[UB_init]]=Table1353233[[#This Row],[LB_init]],0,1)</f>
        <v>0</v>
      </c>
      <c r="M645" s="26"/>
      <c r="Q645">
        <f>IF(Table1353233[[#This Row],[If Optimal solution is not found]]=1,"",Table1353233[[#This Row],[UB_init]])</f>
        <v>752</v>
      </c>
      <c r="R645">
        <f>IF(Table1353233[[#This Row],[If Optimal solution is not found]],"",Table1353233[[#This Row],[LB_init]])</f>
        <v>752</v>
      </c>
      <c r="S645">
        <f>IF(Table1353233[[#This Row],[If Optimal solution is not found]],"",0)</f>
        <v>0</v>
      </c>
      <c r="T645">
        <f>IF(Table1353233[[#This Row],[If Optimal solution is not found]],"",Table1353233[[#This Row],[Total time (BPP+Pm+SPm)]])</f>
        <v>5.5340333599599489</v>
      </c>
    </row>
    <row r="646" spans="1:20" x14ac:dyDescent="0.35">
      <c r="A646" s="71">
        <v>645</v>
      </c>
      <c r="B646" s="24" t="s">
        <v>680</v>
      </c>
      <c r="C646" s="1">
        <v>150</v>
      </c>
      <c r="D646" s="1">
        <v>5</v>
      </c>
      <c r="E646" s="1">
        <v>10</v>
      </c>
      <c r="F646" s="14">
        <v>2</v>
      </c>
      <c r="G646" s="4">
        <v>826</v>
      </c>
      <c r="H646" s="1">
        <v>826</v>
      </c>
      <c r="I646" s="1">
        <v>1794.05652966722</v>
      </c>
      <c r="J646" s="1">
        <f>1800-Table1353233[[#This Row],[Remaining time]]</f>
        <v>5.9434703327799525</v>
      </c>
      <c r="K646" s="1">
        <f>(Table1353233[[#This Row],[UB_init]]-Table1353233[[#This Row],[LB_init]])/Table1353233[[#This Row],[UB_init]]</f>
        <v>0</v>
      </c>
      <c r="L646" s="75">
        <f>IF(Table1353233[[#This Row],[UB_init]]=Table1353233[[#This Row],[LB_init]],0,1)</f>
        <v>0</v>
      </c>
      <c r="M646" s="26"/>
      <c r="Q646">
        <f>IF(Table1353233[[#This Row],[If Optimal solution is not found]]=1,"",Table1353233[[#This Row],[UB_init]])</f>
        <v>826</v>
      </c>
      <c r="R646">
        <f>IF(Table1353233[[#This Row],[If Optimal solution is not found]],"",Table1353233[[#This Row],[LB_init]])</f>
        <v>826</v>
      </c>
      <c r="S646">
        <f>IF(Table1353233[[#This Row],[If Optimal solution is not found]],"",0)</f>
        <v>0</v>
      </c>
      <c r="T646">
        <f>IF(Table1353233[[#This Row],[If Optimal solution is not found]],"",Table1353233[[#This Row],[Total time (BPP+Pm+SPm)]])</f>
        <v>5.9434703327799525</v>
      </c>
    </row>
    <row r="647" spans="1:20" x14ac:dyDescent="0.35">
      <c r="A647" s="71">
        <v>646</v>
      </c>
      <c r="B647" s="24" t="s">
        <v>681</v>
      </c>
      <c r="C647" s="1">
        <v>150</v>
      </c>
      <c r="D647" s="1">
        <v>5</v>
      </c>
      <c r="E647" s="1">
        <v>10</v>
      </c>
      <c r="F647" s="14">
        <v>2</v>
      </c>
      <c r="G647" s="4">
        <v>784</v>
      </c>
      <c r="H647" s="1">
        <v>784</v>
      </c>
      <c r="I647" s="1">
        <v>1796.2671074606401</v>
      </c>
      <c r="J647" s="1">
        <f>1800-Table1353233[[#This Row],[Remaining time]]</f>
        <v>3.7328925393599093</v>
      </c>
      <c r="K647" s="1">
        <f>(Table1353233[[#This Row],[UB_init]]-Table1353233[[#This Row],[LB_init]])/Table1353233[[#This Row],[UB_init]]</f>
        <v>0</v>
      </c>
      <c r="L647" s="75">
        <f>IF(Table1353233[[#This Row],[UB_init]]=Table1353233[[#This Row],[LB_init]],0,1)</f>
        <v>0</v>
      </c>
      <c r="M647" s="26"/>
      <c r="Q647">
        <f>IF(Table1353233[[#This Row],[If Optimal solution is not found]]=1,"",Table1353233[[#This Row],[UB_init]])</f>
        <v>784</v>
      </c>
      <c r="R647">
        <f>IF(Table1353233[[#This Row],[If Optimal solution is not found]],"",Table1353233[[#This Row],[LB_init]])</f>
        <v>784</v>
      </c>
      <c r="S647">
        <f>IF(Table1353233[[#This Row],[If Optimal solution is not found]],"",0)</f>
        <v>0</v>
      </c>
      <c r="T647">
        <f>IF(Table1353233[[#This Row],[If Optimal solution is not found]],"",Table1353233[[#This Row],[Total time (BPP+Pm+SPm)]])</f>
        <v>3.7328925393599093</v>
      </c>
    </row>
    <row r="648" spans="1:20" x14ac:dyDescent="0.35">
      <c r="A648" s="71">
        <v>647</v>
      </c>
      <c r="B648" s="24" t="s">
        <v>682</v>
      </c>
      <c r="C648" s="1">
        <v>150</v>
      </c>
      <c r="D648" s="1">
        <v>5</v>
      </c>
      <c r="E648" s="1">
        <v>10</v>
      </c>
      <c r="F648" s="14">
        <v>2</v>
      </c>
      <c r="G648" s="4">
        <v>778</v>
      </c>
      <c r="H648" s="1">
        <v>778</v>
      </c>
      <c r="I648" s="1">
        <v>1798.32658541202</v>
      </c>
      <c r="J648" s="1">
        <f>1800-Table1353233[[#This Row],[Remaining time]]</f>
        <v>1.6734145879800053</v>
      </c>
      <c r="K648" s="1">
        <f>(Table1353233[[#This Row],[UB_init]]-Table1353233[[#This Row],[LB_init]])/Table1353233[[#This Row],[UB_init]]</f>
        <v>0</v>
      </c>
      <c r="L648" s="75">
        <f>IF(Table1353233[[#This Row],[UB_init]]=Table1353233[[#This Row],[LB_init]],0,1)</f>
        <v>0</v>
      </c>
      <c r="M648" s="26"/>
      <c r="Q648">
        <f>IF(Table1353233[[#This Row],[If Optimal solution is not found]]=1,"",Table1353233[[#This Row],[UB_init]])</f>
        <v>778</v>
      </c>
      <c r="R648">
        <f>IF(Table1353233[[#This Row],[If Optimal solution is not found]],"",Table1353233[[#This Row],[LB_init]])</f>
        <v>778</v>
      </c>
      <c r="S648">
        <f>IF(Table1353233[[#This Row],[If Optimal solution is not found]],"",0)</f>
        <v>0</v>
      </c>
      <c r="T648">
        <f>IF(Table1353233[[#This Row],[If Optimal solution is not found]],"",Table1353233[[#This Row],[Total time (BPP+Pm+SPm)]])</f>
        <v>1.6734145879800053</v>
      </c>
    </row>
    <row r="649" spans="1:20" x14ac:dyDescent="0.35">
      <c r="A649" s="71">
        <v>648</v>
      </c>
      <c r="B649" s="24" t="s">
        <v>683</v>
      </c>
      <c r="C649" s="1">
        <v>150</v>
      </c>
      <c r="D649" s="1">
        <v>5</v>
      </c>
      <c r="E649" s="1">
        <v>10</v>
      </c>
      <c r="F649" s="14">
        <v>2</v>
      </c>
      <c r="G649" s="4">
        <v>765</v>
      </c>
      <c r="H649" s="1">
        <v>765</v>
      </c>
      <c r="I649" s="1">
        <v>1795.1022524088601</v>
      </c>
      <c r="J649" s="1">
        <f>1800-Table1353233[[#This Row],[Remaining time]]</f>
        <v>4.8977475911399324</v>
      </c>
      <c r="K649" s="1">
        <f>(Table1353233[[#This Row],[UB_init]]-Table1353233[[#This Row],[LB_init]])/Table1353233[[#This Row],[UB_init]]</f>
        <v>0</v>
      </c>
      <c r="L649" s="75">
        <f>IF(Table1353233[[#This Row],[UB_init]]=Table1353233[[#This Row],[LB_init]],0,1)</f>
        <v>0</v>
      </c>
      <c r="M649" s="26"/>
      <c r="Q649">
        <f>IF(Table1353233[[#This Row],[If Optimal solution is not found]]=1,"",Table1353233[[#This Row],[UB_init]])</f>
        <v>765</v>
      </c>
      <c r="R649">
        <f>IF(Table1353233[[#This Row],[If Optimal solution is not found]],"",Table1353233[[#This Row],[LB_init]])</f>
        <v>765</v>
      </c>
      <c r="S649">
        <f>IF(Table1353233[[#This Row],[If Optimal solution is not found]],"",0)</f>
        <v>0</v>
      </c>
      <c r="T649">
        <f>IF(Table1353233[[#This Row],[If Optimal solution is not found]],"",Table1353233[[#This Row],[Total time (BPP+Pm+SPm)]])</f>
        <v>4.8977475911399324</v>
      </c>
    </row>
    <row r="650" spans="1:20" x14ac:dyDescent="0.35">
      <c r="A650" s="71">
        <v>649</v>
      </c>
      <c r="B650" s="24" t="s">
        <v>684</v>
      </c>
      <c r="C650" s="1">
        <v>150</v>
      </c>
      <c r="D650" s="1">
        <v>5</v>
      </c>
      <c r="E650" s="1">
        <v>10</v>
      </c>
      <c r="F650" s="14">
        <v>2</v>
      </c>
      <c r="G650" s="4">
        <v>811</v>
      </c>
      <c r="H650" s="1">
        <v>811</v>
      </c>
      <c r="I650" s="1">
        <v>1795.4777408689199</v>
      </c>
      <c r="J650" s="1">
        <f>1800-Table1353233[[#This Row],[Remaining time]]</f>
        <v>4.5222591310800908</v>
      </c>
      <c r="K650" s="1">
        <f>(Table1353233[[#This Row],[UB_init]]-Table1353233[[#This Row],[LB_init]])/Table1353233[[#This Row],[UB_init]]</f>
        <v>0</v>
      </c>
      <c r="L650" s="75">
        <f>IF(Table1353233[[#This Row],[UB_init]]=Table1353233[[#This Row],[LB_init]],0,1)</f>
        <v>0</v>
      </c>
      <c r="M650" s="26"/>
      <c r="Q650">
        <f>IF(Table1353233[[#This Row],[If Optimal solution is not found]]=1,"",Table1353233[[#This Row],[UB_init]])</f>
        <v>811</v>
      </c>
      <c r="R650">
        <f>IF(Table1353233[[#This Row],[If Optimal solution is not found]],"",Table1353233[[#This Row],[LB_init]])</f>
        <v>811</v>
      </c>
      <c r="S650">
        <f>IF(Table1353233[[#This Row],[If Optimal solution is not found]],"",0)</f>
        <v>0</v>
      </c>
      <c r="T650">
        <f>IF(Table1353233[[#This Row],[If Optimal solution is not found]],"",Table1353233[[#This Row],[Total time (BPP+Pm+SPm)]])</f>
        <v>4.5222591310800908</v>
      </c>
    </row>
    <row r="651" spans="1:20" x14ac:dyDescent="0.35">
      <c r="A651" s="71">
        <v>650</v>
      </c>
      <c r="B651" s="24" t="s">
        <v>685</v>
      </c>
      <c r="C651" s="1">
        <v>150</v>
      </c>
      <c r="D651" s="1">
        <v>5</v>
      </c>
      <c r="E651" s="1">
        <v>10</v>
      </c>
      <c r="F651" s="14">
        <v>2</v>
      </c>
      <c r="G651" s="4">
        <v>743</v>
      </c>
      <c r="H651" s="1">
        <v>743</v>
      </c>
      <c r="I651" s="1">
        <v>1795.5534170549299</v>
      </c>
      <c r="J651" s="1">
        <f>1800-Table1353233[[#This Row],[Remaining time]]</f>
        <v>4.4465829450700767</v>
      </c>
      <c r="K651" s="1">
        <f>(Table1353233[[#This Row],[UB_init]]-Table1353233[[#This Row],[LB_init]])/Table1353233[[#This Row],[UB_init]]</f>
        <v>0</v>
      </c>
      <c r="L651" s="75">
        <f>IF(Table1353233[[#This Row],[UB_init]]=Table1353233[[#This Row],[LB_init]],0,1)</f>
        <v>0</v>
      </c>
      <c r="M651" s="26"/>
      <c r="Q651">
        <f>IF(Table1353233[[#This Row],[If Optimal solution is not found]]=1,"",Table1353233[[#This Row],[UB_init]])</f>
        <v>743</v>
      </c>
      <c r="R651">
        <f>IF(Table1353233[[#This Row],[If Optimal solution is not found]],"",Table1353233[[#This Row],[LB_init]])</f>
        <v>743</v>
      </c>
      <c r="S651">
        <f>IF(Table1353233[[#This Row],[If Optimal solution is not found]],"",0)</f>
        <v>0</v>
      </c>
      <c r="T651">
        <f>IF(Table1353233[[#This Row],[If Optimal solution is not found]],"",Table1353233[[#This Row],[Total time (BPP+Pm+SPm)]])</f>
        <v>4.4465829450700767</v>
      </c>
    </row>
    <row r="652" spans="1:20" x14ac:dyDescent="0.35">
      <c r="A652" s="71">
        <v>651</v>
      </c>
      <c r="B652" s="24" t="s">
        <v>686</v>
      </c>
      <c r="C652" s="1">
        <v>150</v>
      </c>
      <c r="D652" s="1">
        <v>5</v>
      </c>
      <c r="E652" s="1">
        <v>10</v>
      </c>
      <c r="F652" s="14">
        <v>4</v>
      </c>
      <c r="G652" s="4">
        <v>1144</v>
      </c>
      <c r="H652" s="1">
        <v>1132</v>
      </c>
      <c r="I652" s="1">
        <v>1194.1009445153099</v>
      </c>
      <c r="J652" s="1">
        <f>1800-Table1353233[[#This Row],[Remaining time]]</f>
        <v>605.89905548469005</v>
      </c>
      <c r="K652" s="1">
        <f>(Table1353233[[#This Row],[UB_init]]-Table1353233[[#This Row],[LB_init]])/Table1353233[[#This Row],[UB_init]]</f>
        <v>1.048951048951049E-2</v>
      </c>
      <c r="L652" s="75">
        <f>IF(Table1353233[[#This Row],[UB_init]]=Table1353233[[#This Row],[LB_init]],0,1)</f>
        <v>1</v>
      </c>
      <c r="M652" s="26"/>
      <c r="Q652" t="str">
        <f>IF(Table1353233[[#This Row],[If Optimal solution is not found]]=1,"",Table1353233[[#This Row],[UB_init]])</f>
        <v/>
      </c>
      <c r="R652" t="str">
        <f>IF(Table1353233[[#This Row],[If Optimal solution is not found]],"",Table1353233[[#This Row],[LB_init]])</f>
        <v/>
      </c>
      <c r="S652" t="str">
        <f>IF(Table1353233[[#This Row],[If Optimal solution is not found]],"",0)</f>
        <v/>
      </c>
      <c r="T652" t="str">
        <f>IF(Table1353233[[#This Row],[If Optimal solution is not found]],"",Table1353233[[#This Row],[Total time (BPP+Pm+SPm)]])</f>
        <v/>
      </c>
    </row>
    <row r="653" spans="1:20" x14ac:dyDescent="0.35">
      <c r="A653" s="71">
        <v>652</v>
      </c>
      <c r="B653" s="24" t="s">
        <v>687</v>
      </c>
      <c r="C653" s="1">
        <v>150</v>
      </c>
      <c r="D653" s="1">
        <v>5</v>
      </c>
      <c r="E653" s="1">
        <v>10</v>
      </c>
      <c r="F653" s="14">
        <v>4</v>
      </c>
      <c r="G653" s="4">
        <v>1132</v>
      </c>
      <c r="H653" s="1">
        <v>1132</v>
      </c>
      <c r="I653" s="1">
        <v>1755.06352005898</v>
      </c>
      <c r="J653" s="1">
        <f>1800-Table1353233[[#This Row],[Remaining time]]</f>
        <v>44.936479941020025</v>
      </c>
      <c r="K653" s="1">
        <f>(Table1353233[[#This Row],[UB_init]]-Table1353233[[#This Row],[LB_init]])/Table1353233[[#This Row],[UB_init]]</f>
        <v>0</v>
      </c>
      <c r="L653" s="75">
        <f>IF(Table1353233[[#This Row],[UB_init]]=Table1353233[[#This Row],[LB_init]],0,1)</f>
        <v>0</v>
      </c>
      <c r="M653" s="26"/>
      <c r="Q653">
        <f>IF(Table1353233[[#This Row],[If Optimal solution is not found]]=1,"",Table1353233[[#This Row],[UB_init]])</f>
        <v>1132</v>
      </c>
      <c r="R653">
        <f>IF(Table1353233[[#This Row],[If Optimal solution is not found]],"",Table1353233[[#This Row],[LB_init]])</f>
        <v>1132</v>
      </c>
      <c r="S653">
        <f>IF(Table1353233[[#This Row],[If Optimal solution is not found]],"",0)</f>
        <v>0</v>
      </c>
      <c r="T653">
        <f>IF(Table1353233[[#This Row],[If Optimal solution is not found]],"",Table1353233[[#This Row],[Total time (BPP+Pm+SPm)]])</f>
        <v>44.936479941020025</v>
      </c>
    </row>
    <row r="654" spans="1:20" x14ac:dyDescent="0.35">
      <c r="A654" s="71">
        <v>653</v>
      </c>
      <c r="B654" s="24" t="s">
        <v>688</v>
      </c>
      <c r="C654" s="1">
        <v>150</v>
      </c>
      <c r="D654" s="1">
        <v>5</v>
      </c>
      <c r="E654" s="1">
        <v>10</v>
      </c>
      <c r="F654" s="14">
        <v>4</v>
      </c>
      <c r="G654" s="4">
        <v>1123</v>
      </c>
      <c r="H654" s="1">
        <v>1111</v>
      </c>
      <c r="I654" s="1">
        <v>1193.4034248068899</v>
      </c>
      <c r="J654" s="1">
        <f>1800-Table1353233[[#This Row],[Remaining time]]</f>
        <v>606.59657519311008</v>
      </c>
      <c r="K654" s="1">
        <f>(Table1353233[[#This Row],[UB_init]]-Table1353233[[#This Row],[LB_init]])/Table1353233[[#This Row],[UB_init]]</f>
        <v>1.068566340160285E-2</v>
      </c>
      <c r="L654" s="75">
        <f>IF(Table1353233[[#This Row],[UB_init]]=Table1353233[[#This Row],[LB_init]],0,1)</f>
        <v>1</v>
      </c>
      <c r="M654" s="26"/>
      <c r="Q654" t="str">
        <f>IF(Table1353233[[#This Row],[If Optimal solution is not found]]=1,"",Table1353233[[#This Row],[UB_init]])</f>
        <v/>
      </c>
      <c r="R654" t="str">
        <f>IF(Table1353233[[#This Row],[If Optimal solution is not found]],"",Table1353233[[#This Row],[LB_init]])</f>
        <v/>
      </c>
      <c r="S654" t="str">
        <f>IF(Table1353233[[#This Row],[If Optimal solution is not found]],"",0)</f>
        <v/>
      </c>
      <c r="T654" t="str">
        <f>IF(Table1353233[[#This Row],[If Optimal solution is not found]],"",Table1353233[[#This Row],[Total time (BPP+Pm+SPm)]])</f>
        <v/>
      </c>
    </row>
    <row r="655" spans="1:20" x14ac:dyDescent="0.35">
      <c r="A655" s="71">
        <v>654</v>
      </c>
      <c r="B655" s="24" t="s">
        <v>689</v>
      </c>
      <c r="C655" s="1">
        <v>150</v>
      </c>
      <c r="D655" s="1">
        <v>5</v>
      </c>
      <c r="E655" s="1">
        <v>10</v>
      </c>
      <c r="F655" s="14">
        <v>4</v>
      </c>
      <c r="G655" s="4">
        <v>1064</v>
      </c>
      <c r="H655" s="1">
        <v>1052</v>
      </c>
      <c r="I655" s="1">
        <v>1195.5555115453899</v>
      </c>
      <c r="J655" s="1">
        <f>1800-Table1353233[[#This Row],[Remaining time]]</f>
        <v>604.44448845461011</v>
      </c>
      <c r="K655" s="1">
        <f>(Table1353233[[#This Row],[UB_init]]-Table1353233[[#This Row],[LB_init]])/Table1353233[[#This Row],[UB_init]]</f>
        <v>1.1278195488721804E-2</v>
      </c>
      <c r="L655" s="75">
        <f>IF(Table1353233[[#This Row],[UB_init]]=Table1353233[[#This Row],[LB_init]],0,1)</f>
        <v>1</v>
      </c>
      <c r="M655" s="26"/>
      <c r="Q655" t="str">
        <f>IF(Table1353233[[#This Row],[If Optimal solution is not found]]=1,"",Table1353233[[#This Row],[UB_init]])</f>
        <v/>
      </c>
      <c r="R655" t="str">
        <f>IF(Table1353233[[#This Row],[If Optimal solution is not found]],"",Table1353233[[#This Row],[LB_init]])</f>
        <v/>
      </c>
      <c r="S655" t="str">
        <f>IF(Table1353233[[#This Row],[If Optimal solution is not found]],"",0)</f>
        <v/>
      </c>
      <c r="T655" t="str">
        <f>IF(Table1353233[[#This Row],[If Optimal solution is not found]],"",Table1353233[[#This Row],[Total time (BPP+Pm+SPm)]])</f>
        <v/>
      </c>
    </row>
    <row r="656" spans="1:20" x14ac:dyDescent="0.35">
      <c r="A656" s="71">
        <v>655</v>
      </c>
      <c r="B656" s="24" t="s">
        <v>690</v>
      </c>
      <c r="C656" s="1">
        <v>150</v>
      </c>
      <c r="D656" s="1">
        <v>5</v>
      </c>
      <c r="E656" s="1">
        <v>10</v>
      </c>
      <c r="F656" s="14">
        <v>4</v>
      </c>
      <c r="G656" s="4">
        <v>1138</v>
      </c>
      <c r="H656" s="1">
        <v>1138</v>
      </c>
      <c r="I656" s="1">
        <v>1716.1797108333501</v>
      </c>
      <c r="J656" s="1">
        <f>1800-Table1353233[[#This Row],[Remaining time]]</f>
        <v>83.8202891666499</v>
      </c>
      <c r="K656" s="1">
        <f>(Table1353233[[#This Row],[UB_init]]-Table1353233[[#This Row],[LB_init]])/Table1353233[[#This Row],[UB_init]]</f>
        <v>0</v>
      </c>
      <c r="L656" s="75">
        <f>IF(Table1353233[[#This Row],[UB_init]]=Table1353233[[#This Row],[LB_init]],0,1)</f>
        <v>0</v>
      </c>
      <c r="M656" s="26"/>
      <c r="Q656">
        <f>IF(Table1353233[[#This Row],[If Optimal solution is not found]]=1,"",Table1353233[[#This Row],[UB_init]])</f>
        <v>1138</v>
      </c>
      <c r="R656">
        <f>IF(Table1353233[[#This Row],[If Optimal solution is not found]],"",Table1353233[[#This Row],[LB_init]])</f>
        <v>1138</v>
      </c>
      <c r="S656">
        <f>IF(Table1353233[[#This Row],[If Optimal solution is not found]],"",0)</f>
        <v>0</v>
      </c>
      <c r="T656">
        <f>IF(Table1353233[[#This Row],[If Optimal solution is not found]],"",Table1353233[[#This Row],[Total time (BPP+Pm+SPm)]])</f>
        <v>83.8202891666499</v>
      </c>
    </row>
    <row r="657" spans="1:20" x14ac:dyDescent="0.35">
      <c r="A657" s="71">
        <v>656</v>
      </c>
      <c r="B657" s="24" t="s">
        <v>691</v>
      </c>
      <c r="C657" s="1">
        <v>150</v>
      </c>
      <c r="D657" s="1">
        <v>5</v>
      </c>
      <c r="E657" s="1">
        <v>10</v>
      </c>
      <c r="F657" s="14">
        <v>4</v>
      </c>
      <c r="G657" s="4">
        <v>1180</v>
      </c>
      <c r="H657" s="1">
        <v>1180</v>
      </c>
      <c r="I657" s="1">
        <v>1759.13990154676</v>
      </c>
      <c r="J657" s="1">
        <f>1800-Table1353233[[#This Row],[Remaining time]]</f>
        <v>40.860098453239971</v>
      </c>
      <c r="K657" s="1">
        <f>(Table1353233[[#This Row],[UB_init]]-Table1353233[[#This Row],[LB_init]])/Table1353233[[#This Row],[UB_init]]</f>
        <v>0</v>
      </c>
      <c r="L657" s="75">
        <f>IF(Table1353233[[#This Row],[UB_init]]=Table1353233[[#This Row],[LB_init]],0,1)</f>
        <v>0</v>
      </c>
      <c r="M657" s="26"/>
      <c r="Q657">
        <f>IF(Table1353233[[#This Row],[If Optimal solution is not found]]=1,"",Table1353233[[#This Row],[UB_init]])</f>
        <v>1180</v>
      </c>
      <c r="R657">
        <f>IF(Table1353233[[#This Row],[If Optimal solution is not found]],"",Table1353233[[#This Row],[LB_init]])</f>
        <v>1180</v>
      </c>
      <c r="S657">
        <f>IF(Table1353233[[#This Row],[If Optimal solution is not found]],"",0)</f>
        <v>0</v>
      </c>
      <c r="T657">
        <f>IF(Table1353233[[#This Row],[If Optimal solution is not found]],"",Table1353233[[#This Row],[Total time (BPP+Pm+SPm)]])</f>
        <v>40.860098453239971</v>
      </c>
    </row>
    <row r="658" spans="1:20" x14ac:dyDescent="0.35">
      <c r="A658" s="71">
        <v>657</v>
      </c>
      <c r="B658" s="24" t="s">
        <v>692</v>
      </c>
      <c r="C658" s="1">
        <v>150</v>
      </c>
      <c r="D658" s="1">
        <v>5</v>
      </c>
      <c r="E658" s="1">
        <v>10</v>
      </c>
      <c r="F658" s="14">
        <v>4</v>
      </c>
      <c r="G658" s="4">
        <v>1162</v>
      </c>
      <c r="H658" s="1">
        <v>1162</v>
      </c>
      <c r="I658" s="1">
        <v>1767.5467392578701</v>
      </c>
      <c r="J658" s="1">
        <f>1800-Table1353233[[#This Row],[Remaining time]]</f>
        <v>32.453260742129942</v>
      </c>
      <c r="K658" s="1">
        <f>(Table1353233[[#This Row],[UB_init]]-Table1353233[[#This Row],[LB_init]])/Table1353233[[#This Row],[UB_init]]</f>
        <v>0</v>
      </c>
      <c r="L658" s="75">
        <f>IF(Table1353233[[#This Row],[UB_init]]=Table1353233[[#This Row],[LB_init]],0,1)</f>
        <v>0</v>
      </c>
      <c r="M658" s="26"/>
      <c r="Q658">
        <f>IF(Table1353233[[#This Row],[If Optimal solution is not found]]=1,"",Table1353233[[#This Row],[UB_init]])</f>
        <v>1162</v>
      </c>
      <c r="R658">
        <f>IF(Table1353233[[#This Row],[If Optimal solution is not found]],"",Table1353233[[#This Row],[LB_init]])</f>
        <v>1162</v>
      </c>
      <c r="S658">
        <f>IF(Table1353233[[#This Row],[If Optimal solution is not found]],"",0)</f>
        <v>0</v>
      </c>
      <c r="T658">
        <f>IF(Table1353233[[#This Row],[If Optimal solution is not found]],"",Table1353233[[#This Row],[Total time (BPP+Pm+SPm)]])</f>
        <v>32.453260742129942</v>
      </c>
    </row>
    <row r="659" spans="1:20" x14ac:dyDescent="0.35">
      <c r="A659" s="71">
        <v>658</v>
      </c>
      <c r="B659" s="24" t="s">
        <v>693</v>
      </c>
      <c r="C659" s="1">
        <v>150</v>
      </c>
      <c r="D659" s="1">
        <v>5</v>
      </c>
      <c r="E659" s="1">
        <v>10</v>
      </c>
      <c r="F659" s="14">
        <v>4</v>
      </c>
      <c r="G659" s="4">
        <v>1125</v>
      </c>
      <c r="H659" s="1">
        <v>1125</v>
      </c>
      <c r="I659" s="1">
        <v>1774.0515735428701</v>
      </c>
      <c r="J659" s="1">
        <f>1800-Table1353233[[#This Row],[Remaining time]]</f>
        <v>25.948426457129926</v>
      </c>
      <c r="K659" s="1">
        <f>(Table1353233[[#This Row],[UB_init]]-Table1353233[[#This Row],[LB_init]])/Table1353233[[#This Row],[UB_init]]</f>
        <v>0</v>
      </c>
      <c r="L659" s="75">
        <f>IF(Table1353233[[#This Row],[UB_init]]=Table1353233[[#This Row],[LB_init]],0,1)</f>
        <v>0</v>
      </c>
      <c r="M659" s="26"/>
      <c r="Q659">
        <f>IF(Table1353233[[#This Row],[If Optimal solution is not found]]=1,"",Table1353233[[#This Row],[UB_init]])</f>
        <v>1125</v>
      </c>
      <c r="R659">
        <f>IF(Table1353233[[#This Row],[If Optimal solution is not found]],"",Table1353233[[#This Row],[LB_init]])</f>
        <v>1125</v>
      </c>
      <c r="S659">
        <f>IF(Table1353233[[#This Row],[If Optimal solution is not found]],"",0)</f>
        <v>0</v>
      </c>
      <c r="T659">
        <f>IF(Table1353233[[#This Row],[If Optimal solution is not found]],"",Table1353233[[#This Row],[Total time (BPP+Pm+SPm)]])</f>
        <v>25.948426457129926</v>
      </c>
    </row>
    <row r="660" spans="1:20" x14ac:dyDescent="0.35">
      <c r="A660" s="71">
        <v>659</v>
      </c>
      <c r="B660" s="24" t="s">
        <v>694</v>
      </c>
      <c r="C660" s="1">
        <v>150</v>
      </c>
      <c r="D660" s="1">
        <v>5</v>
      </c>
      <c r="E660" s="1">
        <v>10</v>
      </c>
      <c r="F660" s="14">
        <v>4</v>
      </c>
      <c r="G660" s="4">
        <v>1135</v>
      </c>
      <c r="H660" s="1">
        <v>1135</v>
      </c>
      <c r="I660" s="1">
        <v>1724.47208417207</v>
      </c>
      <c r="J660" s="1">
        <f>1800-Table1353233[[#This Row],[Remaining time]]</f>
        <v>75.527915827929974</v>
      </c>
      <c r="K660" s="1">
        <f>(Table1353233[[#This Row],[UB_init]]-Table1353233[[#This Row],[LB_init]])/Table1353233[[#This Row],[UB_init]]</f>
        <v>0</v>
      </c>
      <c r="L660" s="75">
        <f>IF(Table1353233[[#This Row],[UB_init]]=Table1353233[[#This Row],[LB_init]],0,1)</f>
        <v>0</v>
      </c>
      <c r="M660" s="26"/>
      <c r="Q660">
        <f>IF(Table1353233[[#This Row],[If Optimal solution is not found]]=1,"",Table1353233[[#This Row],[UB_init]])</f>
        <v>1135</v>
      </c>
      <c r="R660">
        <f>IF(Table1353233[[#This Row],[If Optimal solution is not found]],"",Table1353233[[#This Row],[LB_init]])</f>
        <v>1135</v>
      </c>
      <c r="S660">
        <f>IF(Table1353233[[#This Row],[If Optimal solution is not found]],"",0)</f>
        <v>0</v>
      </c>
      <c r="T660">
        <f>IF(Table1353233[[#This Row],[If Optimal solution is not found]],"",Table1353233[[#This Row],[Total time (BPP+Pm+SPm)]])</f>
        <v>75.527915827929974</v>
      </c>
    </row>
    <row r="661" spans="1:20" x14ac:dyDescent="0.35">
      <c r="A661" s="71">
        <v>660</v>
      </c>
      <c r="B661" s="24" t="s">
        <v>695</v>
      </c>
      <c r="C661" s="1">
        <v>150</v>
      </c>
      <c r="D661" s="1">
        <v>5</v>
      </c>
      <c r="E661" s="1">
        <v>10</v>
      </c>
      <c r="F661" s="14">
        <v>4</v>
      </c>
      <c r="G661" s="4">
        <v>1067</v>
      </c>
      <c r="H661" s="1">
        <v>1055</v>
      </c>
      <c r="I661" s="1">
        <v>1192.09141170419</v>
      </c>
      <c r="J661" s="1">
        <f>1800-Table1353233[[#This Row],[Remaining time]]</f>
        <v>607.90858829580998</v>
      </c>
      <c r="K661" s="1">
        <f>(Table1353233[[#This Row],[UB_init]]-Table1353233[[#This Row],[LB_init]])/Table1353233[[#This Row],[UB_init]]</f>
        <v>1.1246485473289597E-2</v>
      </c>
      <c r="L661" s="75">
        <f>IF(Table1353233[[#This Row],[UB_init]]=Table1353233[[#This Row],[LB_init]],0,1)</f>
        <v>1</v>
      </c>
      <c r="M661" s="26"/>
      <c r="Q661" t="str">
        <f>IF(Table1353233[[#This Row],[If Optimal solution is not found]]=1,"",Table1353233[[#This Row],[UB_init]])</f>
        <v/>
      </c>
      <c r="R661" t="str">
        <f>IF(Table1353233[[#This Row],[If Optimal solution is not found]],"",Table1353233[[#This Row],[LB_init]])</f>
        <v/>
      </c>
      <c r="S661" t="str">
        <f>IF(Table1353233[[#This Row],[If Optimal solution is not found]],"",0)</f>
        <v/>
      </c>
      <c r="T661" t="str">
        <f>IF(Table1353233[[#This Row],[If Optimal solution is not found]],"",Table1353233[[#This Row],[Total time (BPP+Pm+SPm)]])</f>
        <v/>
      </c>
    </row>
    <row r="662" spans="1:20" x14ac:dyDescent="0.35">
      <c r="A662" s="71">
        <v>661</v>
      </c>
      <c r="B662" s="24" t="s">
        <v>696</v>
      </c>
      <c r="C662" s="1">
        <v>150</v>
      </c>
      <c r="D662" s="1">
        <v>5</v>
      </c>
      <c r="E662" s="1">
        <v>20</v>
      </c>
      <c r="F662" s="14">
        <v>1</v>
      </c>
      <c r="G662" s="4">
        <v>883</v>
      </c>
      <c r="H662" s="1">
        <v>883</v>
      </c>
      <c r="I662" s="1">
        <v>1798.01767307706</v>
      </c>
      <c r="J662" s="1">
        <f>1800-Table1353233[[#This Row],[Remaining time]]</f>
        <v>1.9823269229400466</v>
      </c>
      <c r="K662" s="1">
        <f>(Table1353233[[#This Row],[UB_init]]-Table1353233[[#This Row],[LB_init]])/Table1353233[[#This Row],[UB_init]]</f>
        <v>0</v>
      </c>
      <c r="L662" s="75">
        <f>IF(Table1353233[[#This Row],[UB_init]]=Table1353233[[#This Row],[LB_init]],0,1)</f>
        <v>0</v>
      </c>
      <c r="M662" s="26"/>
      <c r="Q662">
        <f>IF(Table1353233[[#This Row],[If Optimal solution is not found]]=1,"",Table1353233[[#This Row],[UB_init]])</f>
        <v>883</v>
      </c>
      <c r="R662">
        <f>IF(Table1353233[[#This Row],[If Optimal solution is not found]],"",Table1353233[[#This Row],[LB_init]])</f>
        <v>883</v>
      </c>
      <c r="S662">
        <f>IF(Table1353233[[#This Row],[If Optimal solution is not found]],"",0)</f>
        <v>0</v>
      </c>
      <c r="T662">
        <f>IF(Table1353233[[#This Row],[If Optimal solution is not found]],"",Table1353233[[#This Row],[Total time (BPP+Pm+SPm)]])</f>
        <v>1.9823269229400466</v>
      </c>
    </row>
    <row r="663" spans="1:20" x14ac:dyDescent="0.35">
      <c r="A663" s="71">
        <v>662</v>
      </c>
      <c r="B663" s="24" t="s">
        <v>697</v>
      </c>
      <c r="C663" s="1">
        <v>150</v>
      </c>
      <c r="D663" s="1">
        <v>5</v>
      </c>
      <c r="E663" s="1">
        <v>20</v>
      </c>
      <c r="F663" s="14">
        <v>1</v>
      </c>
      <c r="G663" s="4">
        <v>964</v>
      </c>
      <c r="H663" s="1">
        <v>963</v>
      </c>
      <c r="I663" s="1">
        <v>1796.86424709483</v>
      </c>
      <c r="J663" s="1">
        <f>1800-Table1353233[[#This Row],[Remaining time]]</f>
        <v>3.1357529051699657</v>
      </c>
      <c r="K663" s="1">
        <f>(Table1353233[[#This Row],[UB_init]]-Table1353233[[#This Row],[LB_init]])/Table1353233[[#This Row],[UB_init]]</f>
        <v>1.037344398340249E-3</v>
      </c>
      <c r="L663" s="75">
        <f>IF(Table1353233[[#This Row],[UB_init]]=Table1353233[[#This Row],[LB_init]],0,1)</f>
        <v>1</v>
      </c>
      <c r="M663" s="26"/>
      <c r="Q663" t="str">
        <f>IF(Table1353233[[#This Row],[If Optimal solution is not found]]=1,"",Table1353233[[#This Row],[UB_init]])</f>
        <v/>
      </c>
      <c r="R663" t="str">
        <f>IF(Table1353233[[#This Row],[If Optimal solution is not found]],"",Table1353233[[#This Row],[LB_init]])</f>
        <v/>
      </c>
      <c r="S663" t="str">
        <f>IF(Table1353233[[#This Row],[If Optimal solution is not found]],"",0)</f>
        <v/>
      </c>
      <c r="T663" t="str">
        <f>IF(Table1353233[[#This Row],[If Optimal solution is not found]],"",Table1353233[[#This Row],[Total time (BPP+Pm+SPm)]])</f>
        <v/>
      </c>
    </row>
    <row r="664" spans="1:20" x14ac:dyDescent="0.35">
      <c r="A664" s="71">
        <v>663</v>
      </c>
      <c r="B664" s="24" t="s">
        <v>698</v>
      </c>
      <c r="C664" s="1">
        <v>150</v>
      </c>
      <c r="D664" s="1">
        <v>5</v>
      </c>
      <c r="E664" s="1">
        <v>20</v>
      </c>
      <c r="F664" s="14">
        <v>1</v>
      </c>
      <c r="G664" s="4">
        <v>933</v>
      </c>
      <c r="H664" s="1">
        <v>933</v>
      </c>
      <c r="I664" s="1">
        <v>1798.3384713288301</v>
      </c>
      <c r="J664" s="1">
        <f>1800-Table1353233[[#This Row],[Remaining time]]</f>
        <v>1.66152867116989</v>
      </c>
      <c r="K664" s="1">
        <f>(Table1353233[[#This Row],[UB_init]]-Table1353233[[#This Row],[LB_init]])/Table1353233[[#This Row],[UB_init]]</f>
        <v>0</v>
      </c>
      <c r="L664" s="75">
        <f>IF(Table1353233[[#This Row],[UB_init]]=Table1353233[[#This Row],[LB_init]],0,1)</f>
        <v>0</v>
      </c>
      <c r="M664" s="26"/>
      <c r="Q664">
        <f>IF(Table1353233[[#This Row],[If Optimal solution is not found]]=1,"",Table1353233[[#This Row],[UB_init]])</f>
        <v>933</v>
      </c>
      <c r="R664">
        <f>IF(Table1353233[[#This Row],[If Optimal solution is not found]],"",Table1353233[[#This Row],[LB_init]])</f>
        <v>933</v>
      </c>
      <c r="S664">
        <f>IF(Table1353233[[#This Row],[If Optimal solution is not found]],"",0)</f>
        <v>0</v>
      </c>
      <c r="T664">
        <f>IF(Table1353233[[#This Row],[If Optimal solution is not found]],"",Table1353233[[#This Row],[Total time (BPP+Pm+SPm)]])</f>
        <v>1.66152867116989</v>
      </c>
    </row>
    <row r="665" spans="1:20" x14ac:dyDescent="0.35">
      <c r="A665" s="71">
        <v>664</v>
      </c>
      <c r="B665" s="24" t="s">
        <v>699</v>
      </c>
      <c r="C665" s="1">
        <v>150</v>
      </c>
      <c r="D665" s="1">
        <v>5</v>
      </c>
      <c r="E665" s="1">
        <v>20</v>
      </c>
      <c r="F665" s="14">
        <v>1</v>
      </c>
      <c r="G665" s="4">
        <v>900</v>
      </c>
      <c r="H665" s="1">
        <v>900</v>
      </c>
      <c r="I665" s="1">
        <v>1798.41113606467</v>
      </c>
      <c r="J665" s="1">
        <f>1800-Table1353233[[#This Row],[Remaining time]]</f>
        <v>1.5888639353299823</v>
      </c>
      <c r="K665" s="1">
        <f>(Table1353233[[#This Row],[UB_init]]-Table1353233[[#This Row],[LB_init]])/Table1353233[[#This Row],[UB_init]]</f>
        <v>0</v>
      </c>
      <c r="L665" s="75">
        <f>IF(Table1353233[[#This Row],[UB_init]]=Table1353233[[#This Row],[LB_init]],0,1)</f>
        <v>0</v>
      </c>
      <c r="M665" s="26"/>
      <c r="Q665">
        <f>IF(Table1353233[[#This Row],[If Optimal solution is not found]]=1,"",Table1353233[[#This Row],[UB_init]])</f>
        <v>900</v>
      </c>
      <c r="R665">
        <f>IF(Table1353233[[#This Row],[If Optimal solution is not found]],"",Table1353233[[#This Row],[LB_init]])</f>
        <v>900</v>
      </c>
      <c r="S665">
        <f>IF(Table1353233[[#This Row],[If Optimal solution is not found]],"",0)</f>
        <v>0</v>
      </c>
      <c r="T665">
        <f>IF(Table1353233[[#This Row],[If Optimal solution is not found]],"",Table1353233[[#This Row],[Total time (BPP+Pm+SPm)]])</f>
        <v>1.5888639353299823</v>
      </c>
    </row>
    <row r="666" spans="1:20" x14ac:dyDescent="0.35">
      <c r="A666" s="71">
        <v>665</v>
      </c>
      <c r="B666" s="24" t="s">
        <v>700</v>
      </c>
      <c r="C666" s="1">
        <v>150</v>
      </c>
      <c r="D666" s="1">
        <v>5</v>
      </c>
      <c r="E666" s="1">
        <v>20</v>
      </c>
      <c r="F666" s="14">
        <v>1</v>
      </c>
      <c r="G666" s="4">
        <v>908</v>
      </c>
      <c r="H666" s="1">
        <v>908</v>
      </c>
      <c r="I666" s="1">
        <v>1797.1469078697201</v>
      </c>
      <c r="J666" s="1">
        <f>1800-Table1353233[[#This Row],[Remaining time]]</f>
        <v>2.853092130279947</v>
      </c>
      <c r="K666" s="1">
        <f>(Table1353233[[#This Row],[UB_init]]-Table1353233[[#This Row],[LB_init]])/Table1353233[[#This Row],[UB_init]]</f>
        <v>0</v>
      </c>
      <c r="L666" s="75">
        <f>IF(Table1353233[[#This Row],[UB_init]]=Table1353233[[#This Row],[LB_init]],0,1)</f>
        <v>0</v>
      </c>
      <c r="M666" s="26"/>
      <c r="Q666">
        <f>IF(Table1353233[[#This Row],[If Optimal solution is not found]]=1,"",Table1353233[[#This Row],[UB_init]])</f>
        <v>908</v>
      </c>
      <c r="R666">
        <f>IF(Table1353233[[#This Row],[If Optimal solution is not found]],"",Table1353233[[#This Row],[LB_init]])</f>
        <v>908</v>
      </c>
      <c r="S666">
        <f>IF(Table1353233[[#This Row],[If Optimal solution is not found]],"",0)</f>
        <v>0</v>
      </c>
      <c r="T666">
        <f>IF(Table1353233[[#This Row],[If Optimal solution is not found]],"",Table1353233[[#This Row],[Total time (BPP+Pm+SPm)]])</f>
        <v>2.853092130279947</v>
      </c>
    </row>
    <row r="667" spans="1:20" x14ac:dyDescent="0.35">
      <c r="A667" s="71">
        <v>666</v>
      </c>
      <c r="B667" s="24" t="s">
        <v>701</v>
      </c>
      <c r="C667" s="1">
        <v>150</v>
      </c>
      <c r="D667" s="1">
        <v>5</v>
      </c>
      <c r="E667" s="1">
        <v>20</v>
      </c>
      <c r="F667" s="14">
        <v>1</v>
      </c>
      <c r="G667" s="4">
        <v>974</v>
      </c>
      <c r="H667" s="1">
        <v>974</v>
      </c>
      <c r="I667" s="1">
        <v>1798.03027216903</v>
      </c>
      <c r="J667" s="1">
        <f>1800-Table1353233[[#This Row],[Remaining time]]</f>
        <v>1.9697278309699868</v>
      </c>
      <c r="K667" s="1">
        <f>(Table1353233[[#This Row],[UB_init]]-Table1353233[[#This Row],[LB_init]])/Table1353233[[#This Row],[UB_init]]</f>
        <v>0</v>
      </c>
      <c r="L667" s="75">
        <f>IF(Table1353233[[#This Row],[UB_init]]=Table1353233[[#This Row],[LB_init]],0,1)</f>
        <v>0</v>
      </c>
      <c r="M667" s="26"/>
      <c r="Q667">
        <f>IF(Table1353233[[#This Row],[If Optimal solution is not found]]=1,"",Table1353233[[#This Row],[UB_init]])</f>
        <v>974</v>
      </c>
      <c r="R667">
        <f>IF(Table1353233[[#This Row],[If Optimal solution is not found]],"",Table1353233[[#This Row],[LB_init]])</f>
        <v>974</v>
      </c>
      <c r="S667">
        <f>IF(Table1353233[[#This Row],[If Optimal solution is not found]],"",0)</f>
        <v>0</v>
      </c>
      <c r="T667">
        <f>IF(Table1353233[[#This Row],[If Optimal solution is not found]],"",Table1353233[[#This Row],[Total time (BPP+Pm+SPm)]])</f>
        <v>1.9697278309699868</v>
      </c>
    </row>
    <row r="668" spans="1:20" x14ac:dyDescent="0.35">
      <c r="A668" s="71">
        <v>667</v>
      </c>
      <c r="B668" s="24" t="s">
        <v>702</v>
      </c>
      <c r="C668" s="1">
        <v>150</v>
      </c>
      <c r="D668" s="1">
        <v>5</v>
      </c>
      <c r="E668" s="1">
        <v>20</v>
      </c>
      <c r="F668" s="14">
        <v>1</v>
      </c>
      <c r="G668" s="4">
        <v>946</v>
      </c>
      <c r="H668" s="1">
        <v>945</v>
      </c>
      <c r="I668" s="1">
        <v>1797.7845732215701</v>
      </c>
      <c r="J668" s="1">
        <f>1800-Table1353233[[#This Row],[Remaining time]]</f>
        <v>2.2154267784299009</v>
      </c>
      <c r="K668" s="1">
        <f>(Table1353233[[#This Row],[UB_init]]-Table1353233[[#This Row],[LB_init]])/Table1353233[[#This Row],[UB_init]]</f>
        <v>1.0570824524312897E-3</v>
      </c>
      <c r="L668" s="75">
        <f>IF(Table1353233[[#This Row],[UB_init]]=Table1353233[[#This Row],[LB_init]],0,1)</f>
        <v>1</v>
      </c>
      <c r="M668" s="26"/>
      <c r="Q668" t="str">
        <f>IF(Table1353233[[#This Row],[If Optimal solution is not found]]=1,"",Table1353233[[#This Row],[UB_init]])</f>
        <v/>
      </c>
      <c r="R668" t="str">
        <f>IF(Table1353233[[#This Row],[If Optimal solution is not found]],"",Table1353233[[#This Row],[LB_init]])</f>
        <v/>
      </c>
      <c r="S668" t="str">
        <f>IF(Table1353233[[#This Row],[If Optimal solution is not found]],"",0)</f>
        <v/>
      </c>
      <c r="T668" t="str">
        <f>IF(Table1353233[[#This Row],[If Optimal solution is not found]],"",Table1353233[[#This Row],[Total time (BPP+Pm+SPm)]])</f>
        <v/>
      </c>
    </row>
    <row r="669" spans="1:20" x14ac:dyDescent="0.35">
      <c r="A669" s="71">
        <v>668</v>
      </c>
      <c r="B669" s="24" t="s">
        <v>703</v>
      </c>
      <c r="C669" s="1">
        <v>150</v>
      </c>
      <c r="D669" s="1">
        <v>5</v>
      </c>
      <c r="E669" s="1">
        <v>20</v>
      </c>
      <c r="F669" s="14">
        <v>1</v>
      </c>
      <c r="G669" s="4">
        <v>957</v>
      </c>
      <c r="H669" s="1">
        <v>957</v>
      </c>
      <c r="I669" s="1">
        <v>1797.0430685449301</v>
      </c>
      <c r="J669" s="1">
        <f>1800-Table1353233[[#This Row],[Remaining time]]</f>
        <v>2.9569314550699346</v>
      </c>
      <c r="K669" s="1">
        <f>(Table1353233[[#This Row],[UB_init]]-Table1353233[[#This Row],[LB_init]])/Table1353233[[#This Row],[UB_init]]</f>
        <v>0</v>
      </c>
      <c r="L669" s="75">
        <f>IF(Table1353233[[#This Row],[UB_init]]=Table1353233[[#This Row],[LB_init]],0,1)</f>
        <v>0</v>
      </c>
      <c r="M669" s="26"/>
      <c r="Q669">
        <f>IF(Table1353233[[#This Row],[If Optimal solution is not found]]=1,"",Table1353233[[#This Row],[UB_init]])</f>
        <v>957</v>
      </c>
      <c r="R669">
        <f>IF(Table1353233[[#This Row],[If Optimal solution is not found]],"",Table1353233[[#This Row],[LB_init]])</f>
        <v>957</v>
      </c>
      <c r="S669">
        <f>IF(Table1353233[[#This Row],[If Optimal solution is not found]],"",0)</f>
        <v>0</v>
      </c>
      <c r="T669">
        <f>IF(Table1353233[[#This Row],[If Optimal solution is not found]],"",Table1353233[[#This Row],[Total time (BPP+Pm+SPm)]])</f>
        <v>2.9569314550699346</v>
      </c>
    </row>
    <row r="670" spans="1:20" x14ac:dyDescent="0.35">
      <c r="A670" s="71">
        <v>669</v>
      </c>
      <c r="B670" s="24" t="s">
        <v>704</v>
      </c>
      <c r="C670" s="1">
        <v>150</v>
      </c>
      <c r="D670" s="1">
        <v>5</v>
      </c>
      <c r="E670" s="1">
        <v>20</v>
      </c>
      <c r="F670" s="14">
        <v>1</v>
      </c>
      <c r="G670" s="4">
        <v>973</v>
      </c>
      <c r="H670" s="1">
        <v>972</v>
      </c>
      <c r="I670" s="1">
        <v>1798.3568438887501</v>
      </c>
      <c r="J670" s="1">
        <f>1800-Table1353233[[#This Row],[Remaining time]]</f>
        <v>1.6431561112499367</v>
      </c>
      <c r="K670" s="1">
        <f>(Table1353233[[#This Row],[UB_init]]-Table1353233[[#This Row],[LB_init]])/Table1353233[[#This Row],[UB_init]]</f>
        <v>1.0277492291880781E-3</v>
      </c>
      <c r="L670" s="75">
        <f>IF(Table1353233[[#This Row],[UB_init]]=Table1353233[[#This Row],[LB_init]],0,1)</f>
        <v>1</v>
      </c>
      <c r="M670" s="26"/>
      <c r="Q670" t="str">
        <f>IF(Table1353233[[#This Row],[If Optimal solution is not found]]=1,"",Table1353233[[#This Row],[UB_init]])</f>
        <v/>
      </c>
      <c r="R670" t="str">
        <f>IF(Table1353233[[#This Row],[If Optimal solution is not found]],"",Table1353233[[#This Row],[LB_init]])</f>
        <v/>
      </c>
      <c r="S670" t="str">
        <f>IF(Table1353233[[#This Row],[If Optimal solution is not found]],"",0)</f>
        <v/>
      </c>
      <c r="T670" t="str">
        <f>IF(Table1353233[[#This Row],[If Optimal solution is not found]],"",Table1353233[[#This Row],[Total time (BPP+Pm+SPm)]])</f>
        <v/>
      </c>
    </row>
    <row r="671" spans="1:20" x14ac:dyDescent="0.35">
      <c r="A671" s="71">
        <v>670</v>
      </c>
      <c r="B671" s="24" t="s">
        <v>705</v>
      </c>
      <c r="C671" s="1">
        <v>150</v>
      </c>
      <c r="D671" s="1">
        <v>5</v>
      </c>
      <c r="E671" s="1">
        <v>20</v>
      </c>
      <c r="F671" s="14">
        <v>1</v>
      </c>
      <c r="G671" s="4">
        <v>879.99999999999898</v>
      </c>
      <c r="H671" s="1">
        <v>879</v>
      </c>
      <c r="I671" s="1">
        <v>1798.3461734540699</v>
      </c>
      <c r="J671" s="1">
        <f>1800-Table1353233[[#This Row],[Remaining time]]</f>
        <v>1.6538265459300874</v>
      </c>
      <c r="K671" s="1">
        <f>(Table1353233[[#This Row],[UB_init]]-Table1353233[[#This Row],[LB_init]])/Table1353233[[#This Row],[UB_init]]</f>
        <v>1.1363636363624749E-3</v>
      </c>
      <c r="L671" s="75">
        <f>IF(Table1353233[[#This Row],[UB_init]]=Table1353233[[#This Row],[LB_init]],0,1)</f>
        <v>1</v>
      </c>
      <c r="M671" s="26"/>
      <c r="Q671" t="str">
        <f>IF(Table1353233[[#This Row],[If Optimal solution is not found]]=1,"",Table1353233[[#This Row],[UB_init]])</f>
        <v/>
      </c>
      <c r="R671" t="str">
        <f>IF(Table1353233[[#This Row],[If Optimal solution is not found]],"",Table1353233[[#This Row],[LB_init]])</f>
        <v/>
      </c>
      <c r="S671" t="str">
        <f>IF(Table1353233[[#This Row],[If Optimal solution is not found]],"",0)</f>
        <v/>
      </c>
      <c r="T671" t="str">
        <f>IF(Table1353233[[#This Row],[If Optimal solution is not found]],"",Table1353233[[#This Row],[Total time (BPP+Pm+SPm)]])</f>
        <v/>
      </c>
    </row>
    <row r="672" spans="1:20" x14ac:dyDescent="0.35">
      <c r="A672" s="71">
        <v>671</v>
      </c>
      <c r="B672" s="24" t="s">
        <v>74</v>
      </c>
      <c r="C672" s="1">
        <v>150</v>
      </c>
      <c r="D672" s="1">
        <v>5</v>
      </c>
      <c r="E672" s="1">
        <v>20</v>
      </c>
      <c r="F672" s="14">
        <v>2</v>
      </c>
      <c r="G672" s="4">
        <v>1123</v>
      </c>
      <c r="H672" s="1">
        <v>1123</v>
      </c>
      <c r="I672" s="1">
        <v>1797.90240275114</v>
      </c>
      <c r="J672" s="1">
        <f>1800-Table1353233[[#This Row],[Remaining time]]</f>
        <v>2.0975972488599837</v>
      </c>
      <c r="K672" s="1">
        <f>(Table1353233[[#This Row],[UB_init]]-Table1353233[[#This Row],[LB_init]])/Table1353233[[#This Row],[UB_init]]</f>
        <v>0</v>
      </c>
      <c r="L672" s="75">
        <f>IF(Table1353233[[#This Row],[UB_init]]=Table1353233[[#This Row],[LB_init]],0,1)</f>
        <v>0</v>
      </c>
      <c r="M672" s="26"/>
      <c r="Q672">
        <f>IF(Table1353233[[#This Row],[If Optimal solution is not found]]=1,"",Table1353233[[#This Row],[UB_init]])</f>
        <v>1123</v>
      </c>
      <c r="R672">
        <f>IF(Table1353233[[#This Row],[If Optimal solution is not found]],"",Table1353233[[#This Row],[LB_init]])</f>
        <v>1123</v>
      </c>
      <c r="S672">
        <f>IF(Table1353233[[#This Row],[If Optimal solution is not found]],"",0)</f>
        <v>0</v>
      </c>
      <c r="T672">
        <f>IF(Table1353233[[#This Row],[If Optimal solution is not found]],"",Table1353233[[#This Row],[Total time (BPP+Pm+SPm)]])</f>
        <v>2.0975972488599837</v>
      </c>
    </row>
    <row r="673" spans="1:20" x14ac:dyDescent="0.35">
      <c r="A673" s="71">
        <v>672</v>
      </c>
      <c r="B673" s="24" t="s">
        <v>75</v>
      </c>
      <c r="C673" s="1">
        <v>150</v>
      </c>
      <c r="D673" s="1">
        <v>5</v>
      </c>
      <c r="E673" s="1">
        <v>20</v>
      </c>
      <c r="F673" s="14">
        <v>2</v>
      </c>
      <c r="G673" s="4">
        <v>1191</v>
      </c>
      <c r="H673" s="1">
        <v>1191</v>
      </c>
      <c r="I673" s="1">
        <v>1792.8747634869001</v>
      </c>
      <c r="J673" s="1">
        <f>1800-Table1353233[[#This Row],[Remaining time]]</f>
        <v>7.1252365130999351</v>
      </c>
      <c r="K673" s="1">
        <f>(Table1353233[[#This Row],[UB_init]]-Table1353233[[#This Row],[LB_init]])/Table1353233[[#This Row],[UB_init]]</f>
        <v>0</v>
      </c>
      <c r="L673" s="75">
        <f>IF(Table1353233[[#This Row],[UB_init]]=Table1353233[[#This Row],[LB_init]],0,1)</f>
        <v>0</v>
      </c>
      <c r="M673" s="26"/>
      <c r="Q673">
        <f>IF(Table1353233[[#This Row],[If Optimal solution is not found]]=1,"",Table1353233[[#This Row],[UB_init]])</f>
        <v>1191</v>
      </c>
      <c r="R673">
        <f>IF(Table1353233[[#This Row],[If Optimal solution is not found]],"",Table1353233[[#This Row],[LB_init]])</f>
        <v>1191</v>
      </c>
      <c r="S673">
        <f>IF(Table1353233[[#This Row],[If Optimal solution is not found]],"",0)</f>
        <v>0</v>
      </c>
      <c r="T673">
        <f>IF(Table1353233[[#This Row],[If Optimal solution is not found]],"",Table1353233[[#This Row],[Total time (BPP+Pm+SPm)]])</f>
        <v>7.1252365130999351</v>
      </c>
    </row>
    <row r="674" spans="1:20" x14ac:dyDescent="0.35">
      <c r="A674" s="71">
        <v>673</v>
      </c>
      <c r="B674" s="24" t="s">
        <v>76</v>
      </c>
      <c r="C674" s="1">
        <v>150</v>
      </c>
      <c r="D674" s="1">
        <v>5</v>
      </c>
      <c r="E674" s="1">
        <v>20</v>
      </c>
      <c r="F674" s="14">
        <v>2</v>
      </c>
      <c r="G674" s="4">
        <v>1137</v>
      </c>
      <c r="H674" s="1">
        <v>1137</v>
      </c>
      <c r="I674" s="1">
        <v>1798.3087605144799</v>
      </c>
      <c r="J674" s="1">
        <f>1800-Table1353233[[#This Row],[Remaining time]]</f>
        <v>1.6912394855201001</v>
      </c>
      <c r="K674" s="1">
        <f>(Table1353233[[#This Row],[UB_init]]-Table1353233[[#This Row],[LB_init]])/Table1353233[[#This Row],[UB_init]]</f>
        <v>0</v>
      </c>
      <c r="L674" s="75">
        <f>IF(Table1353233[[#This Row],[UB_init]]=Table1353233[[#This Row],[LB_init]],0,1)</f>
        <v>0</v>
      </c>
      <c r="M674" s="26"/>
      <c r="Q674">
        <f>IF(Table1353233[[#This Row],[If Optimal solution is not found]]=1,"",Table1353233[[#This Row],[UB_init]])</f>
        <v>1137</v>
      </c>
      <c r="R674">
        <f>IF(Table1353233[[#This Row],[If Optimal solution is not found]],"",Table1353233[[#This Row],[LB_init]])</f>
        <v>1137</v>
      </c>
      <c r="S674">
        <f>IF(Table1353233[[#This Row],[If Optimal solution is not found]],"",0)</f>
        <v>0</v>
      </c>
      <c r="T674">
        <f>IF(Table1353233[[#This Row],[If Optimal solution is not found]],"",Table1353233[[#This Row],[Total time (BPP+Pm+SPm)]])</f>
        <v>1.6912394855201001</v>
      </c>
    </row>
    <row r="675" spans="1:20" x14ac:dyDescent="0.35">
      <c r="A675" s="71">
        <v>674</v>
      </c>
      <c r="B675" s="24" t="s">
        <v>77</v>
      </c>
      <c r="C675" s="1">
        <v>150</v>
      </c>
      <c r="D675" s="1">
        <v>5</v>
      </c>
      <c r="E675" s="1">
        <v>20</v>
      </c>
      <c r="F675" s="14">
        <v>2</v>
      </c>
      <c r="G675" s="4">
        <v>1140</v>
      </c>
      <c r="H675" s="1">
        <v>1140</v>
      </c>
      <c r="I675" s="1">
        <v>1799.15886541083</v>
      </c>
      <c r="J675" s="1">
        <f>1800-Table1353233[[#This Row],[Remaining time]]</f>
        <v>0.84113458916999662</v>
      </c>
      <c r="K675" s="1">
        <f>(Table1353233[[#This Row],[UB_init]]-Table1353233[[#This Row],[LB_init]])/Table1353233[[#This Row],[UB_init]]</f>
        <v>0</v>
      </c>
      <c r="L675" s="75">
        <f>IF(Table1353233[[#This Row],[UB_init]]=Table1353233[[#This Row],[LB_init]],0,1)</f>
        <v>0</v>
      </c>
      <c r="M675" s="26"/>
      <c r="Q675">
        <f>IF(Table1353233[[#This Row],[If Optimal solution is not found]]=1,"",Table1353233[[#This Row],[UB_init]])</f>
        <v>1140</v>
      </c>
      <c r="R675">
        <f>IF(Table1353233[[#This Row],[If Optimal solution is not found]],"",Table1353233[[#This Row],[LB_init]])</f>
        <v>1140</v>
      </c>
      <c r="S675">
        <f>IF(Table1353233[[#This Row],[If Optimal solution is not found]],"",0)</f>
        <v>0</v>
      </c>
      <c r="T675">
        <f>IF(Table1353233[[#This Row],[If Optimal solution is not found]],"",Table1353233[[#This Row],[Total time (BPP+Pm+SPm)]])</f>
        <v>0.84113458916999662</v>
      </c>
    </row>
    <row r="676" spans="1:20" x14ac:dyDescent="0.35">
      <c r="A676" s="71">
        <v>675</v>
      </c>
      <c r="B676" s="24" t="s">
        <v>78</v>
      </c>
      <c r="C676" s="1">
        <v>150</v>
      </c>
      <c r="D676" s="1">
        <v>5</v>
      </c>
      <c r="E676" s="1">
        <v>20</v>
      </c>
      <c r="F676" s="14">
        <v>2</v>
      </c>
      <c r="G676" s="4">
        <v>1148</v>
      </c>
      <c r="H676" s="1">
        <v>1148</v>
      </c>
      <c r="I676" s="1">
        <v>1797.4828045479901</v>
      </c>
      <c r="J676" s="1">
        <f>1800-Table1353233[[#This Row],[Remaining time]]</f>
        <v>2.5171954520099007</v>
      </c>
      <c r="K676" s="1">
        <f>(Table1353233[[#This Row],[UB_init]]-Table1353233[[#This Row],[LB_init]])/Table1353233[[#This Row],[UB_init]]</f>
        <v>0</v>
      </c>
      <c r="L676" s="75">
        <f>IF(Table1353233[[#This Row],[UB_init]]=Table1353233[[#This Row],[LB_init]],0,1)</f>
        <v>0</v>
      </c>
      <c r="M676" s="26"/>
      <c r="Q676">
        <f>IF(Table1353233[[#This Row],[If Optimal solution is not found]]=1,"",Table1353233[[#This Row],[UB_init]])</f>
        <v>1148</v>
      </c>
      <c r="R676">
        <f>IF(Table1353233[[#This Row],[If Optimal solution is not found]],"",Table1353233[[#This Row],[LB_init]])</f>
        <v>1148</v>
      </c>
      <c r="S676">
        <f>IF(Table1353233[[#This Row],[If Optimal solution is not found]],"",0)</f>
        <v>0</v>
      </c>
      <c r="T676">
        <f>IF(Table1353233[[#This Row],[If Optimal solution is not found]],"",Table1353233[[#This Row],[Total time (BPP+Pm+SPm)]])</f>
        <v>2.5171954520099007</v>
      </c>
    </row>
    <row r="677" spans="1:20" x14ac:dyDescent="0.35">
      <c r="A677" s="71">
        <v>676</v>
      </c>
      <c r="B677" s="24" t="s">
        <v>706</v>
      </c>
      <c r="C677" s="1">
        <v>150</v>
      </c>
      <c r="D677" s="1">
        <v>5</v>
      </c>
      <c r="E677" s="1">
        <v>20</v>
      </c>
      <c r="F677" s="14">
        <v>2</v>
      </c>
      <c r="G677" s="4">
        <v>1226</v>
      </c>
      <c r="H677" s="1">
        <v>1226</v>
      </c>
      <c r="I677" s="1">
        <v>1795.3956875372601</v>
      </c>
      <c r="J677" s="1">
        <f>1800-Table1353233[[#This Row],[Remaining time]]</f>
        <v>4.6043124627399266</v>
      </c>
      <c r="K677" s="1">
        <f>(Table1353233[[#This Row],[UB_init]]-Table1353233[[#This Row],[LB_init]])/Table1353233[[#This Row],[UB_init]]</f>
        <v>0</v>
      </c>
      <c r="L677" s="75">
        <f>IF(Table1353233[[#This Row],[UB_init]]=Table1353233[[#This Row],[LB_init]],0,1)</f>
        <v>0</v>
      </c>
      <c r="M677" s="26"/>
      <c r="Q677">
        <f>IF(Table1353233[[#This Row],[If Optimal solution is not found]]=1,"",Table1353233[[#This Row],[UB_init]])</f>
        <v>1226</v>
      </c>
      <c r="R677">
        <f>IF(Table1353233[[#This Row],[If Optimal solution is not found]],"",Table1353233[[#This Row],[LB_init]])</f>
        <v>1226</v>
      </c>
      <c r="S677">
        <f>IF(Table1353233[[#This Row],[If Optimal solution is not found]],"",0)</f>
        <v>0</v>
      </c>
      <c r="T677">
        <f>IF(Table1353233[[#This Row],[If Optimal solution is not found]],"",Table1353233[[#This Row],[Total time (BPP+Pm+SPm)]])</f>
        <v>4.6043124627399266</v>
      </c>
    </row>
    <row r="678" spans="1:20" x14ac:dyDescent="0.35">
      <c r="A678" s="71">
        <v>677</v>
      </c>
      <c r="B678" s="24" t="s">
        <v>707</v>
      </c>
      <c r="C678" s="1">
        <v>150</v>
      </c>
      <c r="D678" s="1">
        <v>5</v>
      </c>
      <c r="E678" s="1">
        <v>20</v>
      </c>
      <c r="F678" s="14">
        <v>2</v>
      </c>
      <c r="G678" s="4">
        <v>1185</v>
      </c>
      <c r="H678" s="1">
        <v>1185</v>
      </c>
      <c r="I678" s="1">
        <v>1792.9616830330301</v>
      </c>
      <c r="J678" s="1">
        <f>1800-Table1353233[[#This Row],[Remaining time]]</f>
        <v>7.0383169669698873</v>
      </c>
      <c r="K678" s="1">
        <f>(Table1353233[[#This Row],[UB_init]]-Table1353233[[#This Row],[LB_init]])/Table1353233[[#This Row],[UB_init]]</f>
        <v>0</v>
      </c>
      <c r="L678" s="75">
        <f>IF(Table1353233[[#This Row],[UB_init]]=Table1353233[[#This Row],[LB_init]],0,1)</f>
        <v>0</v>
      </c>
      <c r="M678" s="26"/>
      <c r="Q678">
        <f>IF(Table1353233[[#This Row],[If Optimal solution is not found]]=1,"",Table1353233[[#This Row],[UB_init]])</f>
        <v>1185</v>
      </c>
      <c r="R678">
        <f>IF(Table1353233[[#This Row],[If Optimal solution is not found]],"",Table1353233[[#This Row],[LB_init]])</f>
        <v>1185</v>
      </c>
      <c r="S678">
        <f>IF(Table1353233[[#This Row],[If Optimal solution is not found]],"",0)</f>
        <v>0</v>
      </c>
      <c r="T678">
        <f>IF(Table1353233[[#This Row],[If Optimal solution is not found]],"",Table1353233[[#This Row],[Total time (BPP+Pm+SPm)]])</f>
        <v>7.0383169669698873</v>
      </c>
    </row>
    <row r="679" spans="1:20" x14ac:dyDescent="0.35">
      <c r="A679" s="71">
        <v>678</v>
      </c>
      <c r="B679" s="24" t="s">
        <v>708</v>
      </c>
      <c r="C679" s="1">
        <v>150</v>
      </c>
      <c r="D679" s="1">
        <v>5</v>
      </c>
      <c r="E679" s="1">
        <v>20</v>
      </c>
      <c r="F679" s="14">
        <v>2</v>
      </c>
      <c r="G679" s="4">
        <v>1161</v>
      </c>
      <c r="H679" s="1">
        <v>1161</v>
      </c>
      <c r="I679" s="1">
        <v>1795.86615114286</v>
      </c>
      <c r="J679" s="1">
        <f>1800-Table1353233[[#This Row],[Remaining time]]</f>
        <v>4.1338488571400376</v>
      </c>
      <c r="K679" s="1">
        <f>(Table1353233[[#This Row],[UB_init]]-Table1353233[[#This Row],[LB_init]])/Table1353233[[#This Row],[UB_init]]</f>
        <v>0</v>
      </c>
      <c r="L679" s="75">
        <f>IF(Table1353233[[#This Row],[UB_init]]=Table1353233[[#This Row],[LB_init]],0,1)</f>
        <v>0</v>
      </c>
      <c r="M679" s="26"/>
      <c r="Q679">
        <f>IF(Table1353233[[#This Row],[If Optimal solution is not found]]=1,"",Table1353233[[#This Row],[UB_init]])</f>
        <v>1161</v>
      </c>
      <c r="R679">
        <f>IF(Table1353233[[#This Row],[If Optimal solution is not found]],"",Table1353233[[#This Row],[LB_init]])</f>
        <v>1161</v>
      </c>
      <c r="S679">
        <f>IF(Table1353233[[#This Row],[If Optimal solution is not found]],"",0)</f>
        <v>0</v>
      </c>
      <c r="T679">
        <f>IF(Table1353233[[#This Row],[If Optimal solution is not found]],"",Table1353233[[#This Row],[Total time (BPP+Pm+SPm)]])</f>
        <v>4.1338488571400376</v>
      </c>
    </row>
    <row r="680" spans="1:20" x14ac:dyDescent="0.35">
      <c r="A680" s="71">
        <v>679</v>
      </c>
      <c r="B680" s="24" t="s">
        <v>709</v>
      </c>
      <c r="C680" s="1">
        <v>150</v>
      </c>
      <c r="D680" s="1">
        <v>5</v>
      </c>
      <c r="E680" s="1">
        <v>20</v>
      </c>
      <c r="F680" s="14">
        <v>2</v>
      </c>
      <c r="G680" s="4">
        <v>1212</v>
      </c>
      <c r="H680" s="1">
        <v>1212</v>
      </c>
      <c r="I680" s="1">
        <v>1794.7429496869399</v>
      </c>
      <c r="J680" s="1">
        <f>1800-Table1353233[[#This Row],[Remaining time]]</f>
        <v>5.2570503130600628</v>
      </c>
      <c r="K680" s="1">
        <f>(Table1353233[[#This Row],[UB_init]]-Table1353233[[#This Row],[LB_init]])/Table1353233[[#This Row],[UB_init]]</f>
        <v>0</v>
      </c>
      <c r="L680" s="75">
        <f>IF(Table1353233[[#This Row],[UB_init]]=Table1353233[[#This Row],[LB_init]],0,1)</f>
        <v>0</v>
      </c>
      <c r="M680" s="26"/>
      <c r="Q680">
        <f>IF(Table1353233[[#This Row],[If Optimal solution is not found]]=1,"",Table1353233[[#This Row],[UB_init]])</f>
        <v>1212</v>
      </c>
      <c r="R680">
        <f>IF(Table1353233[[#This Row],[If Optimal solution is not found]],"",Table1353233[[#This Row],[LB_init]])</f>
        <v>1212</v>
      </c>
      <c r="S680">
        <f>IF(Table1353233[[#This Row],[If Optimal solution is not found]],"",0)</f>
        <v>0</v>
      </c>
      <c r="T680">
        <f>IF(Table1353233[[#This Row],[If Optimal solution is not found]],"",Table1353233[[#This Row],[Total time (BPP+Pm+SPm)]])</f>
        <v>5.2570503130600628</v>
      </c>
    </row>
    <row r="681" spans="1:20" x14ac:dyDescent="0.35">
      <c r="A681" s="71">
        <v>680</v>
      </c>
      <c r="B681" s="24" t="s">
        <v>710</v>
      </c>
      <c r="C681" s="1">
        <v>150</v>
      </c>
      <c r="D681" s="1">
        <v>5</v>
      </c>
      <c r="E681" s="1">
        <v>20</v>
      </c>
      <c r="F681" s="14">
        <v>2</v>
      </c>
      <c r="G681" s="4">
        <v>1119</v>
      </c>
      <c r="H681" s="1">
        <v>1119</v>
      </c>
      <c r="I681" s="1">
        <v>1794.5121606215801</v>
      </c>
      <c r="J681" s="1">
        <f>1800-Table1353233[[#This Row],[Remaining time]]</f>
        <v>5.4878393784199488</v>
      </c>
      <c r="K681" s="1">
        <f>(Table1353233[[#This Row],[UB_init]]-Table1353233[[#This Row],[LB_init]])/Table1353233[[#This Row],[UB_init]]</f>
        <v>0</v>
      </c>
      <c r="L681" s="75">
        <f>IF(Table1353233[[#This Row],[UB_init]]=Table1353233[[#This Row],[LB_init]],0,1)</f>
        <v>0</v>
      </c>
      <c r="M681" s="26"/>
      <c r="Q681">
        <f>IF(Table1353233[[#This Row],[If Optimal solution is not found]]=1,"",Table1353233[[#This Row],[UB_init]])</f>
        <v>1119</v>
      </c>
      <c r="R681">
        <f>IF(Table1353233[[#This Row],[If Optimal solution is not found]],"",Table1353233[[#This Row],[LB_init]])</f>
        <v>1119</v>
      </c>
      <c r="S681">
        <f>IF(Table1353233[[#This Row],[If Optimal solution is not found]],"",0)</f>
        <v>0</v>
      </c>
      <c r="T681">
        <f>IF(Table1353233[[#This Row],[If Optimal solution is not found]],"",Table1353233[[#This Row],[Total time (BPP+Pm+SPm)]])</f>
        <v>5.4878393784199488</v>
      </c>
    </row>
    <row r="682" spans="1:20" x14ac:dyDescent="0.35">
      <c r="A682" s="71">
        <v>681</v>
      </c>
      <c r="B682" s="24" t="s">
        <v>79</v>
      </c>
      <c r="C682" s="1">
        <v>150</v>
      </c>
      <c r="D682" s="1">
        <v>5</v>
      </c>
      <c r="E682" s="1">
        <v>20</v>
      </c>
      <c r="F682" s="14">
        <v>4</v>
      </c>
      <c r="G682" s="4">
        <v>1519</v>
      </c>
      <c r="H682" s="1">
        <v>1495</v>
      </c>
      <c r="I682" s="1">
        <v>1194.1348545122801</v>
      </c>
      <c r="J682" s="1">
        <f>1800-Table1353233[[#This Row],[Remaining time]]</f>
        <v>605.86514548771993</v>
      </c>
      <c r="K682" s="1">
        <f>(Table1353233[[#This Row],[UB_init]]-Table1353233[[#This Row],[LB_init]])/Table1353233[[#This Row],[UB_init]]</f>
        <v>1.5799868334430547E-2</v>
      </c>
      <c r="L682" s="75">
        <f>IF(Table1353233[[#This Row],[UB_init]]=Table1353233[[#This Row],[LB_init]],0,1)</f>
        <v>1</v>
      </c>
      <c r="M682" s="26"/>
      <c r="Q682" t="str">
        <f>IF(Table1353233[[#This Row],[If Optimal solution is not found]]=1,"",Table1353233[[#This Row],[UB_init]])</f>
        <v/>
      </c>
      <c r="R682" t="str">
        <f>IF(Table1353233[[#This Row],[If Optimal solution is not found]],"",Table1353233[[#This Row],[LB_init]])</f>
        <v/>
      </c>
      <c r="S682" t="str">
        <f>IF(Table1353233[[#This Row],[If Optimal solution is not found]],"",0)</f>
        <v/>
      </c>
      <c r="T682" t="str">
        <f>IF(Table1353233[[#This Row],[If Optimal solution is not found]],"",Table1353233[[#This Row],[Total time (BPP+Pm+SPm)]])</f>
        <v/>
      </c>
    </row>
    <row r="683" spans="1:20" x14ac:dyDescent="0.35">
      <c r="A683" s="71">
        <v>682</v>
      </c>
      <c r="B683" s="24" t="s">
        <v>80</v>
      </c>
      <c r="C683" s="1">
        <v>150</v>
      </c>
      <c r="D683" s="1">
        <v>5</v>
      </c>
      <c r="E683" s="1">
        <v>20</v>
      </c>
      <c r="F683" s="14">
        <v>4</v>
      </c>
      <c r="G683" s="4">
        <v>1623</v>
      </c>
      <c r="H683" s="1">
        <v>1611</v>
      </c>
      <c r="I683" s="1">
        <v>1199.15003630146</v>
      </c>
      <c r="J683" s="1">
        <f>1800-Table1353233[[#This Row],[Remaining time]]</f>
        <v>600.84996369854002</v>
      </c>
      <c r="K683" s="1">
        <f>(Table1353233[[#This Row],[UB_init]]-Table1353233[[#This Row],[LB_init]])/Table1353233[[#This Row],[UB_init]]</f>
        <v>7.3937153419593345E-3</v>
      </c>
      <c r="L683" s="75">
        <f>IF(Table1353233[[#This Row],[UB_init]]=Table1353233[[#This Row],[LB_init]],0,1)</f>
        <v>1</v>
      </c>
      <c r="M683" s="26"/>
      <c r="Q683" t="str">
        <f>IF(Table1353233[[#This Row],[If Optimal solution is not found]]=1,"",Table1353233[[#This Row],[UB_init]])</f>
        <v/>
      </c>
      <c r="R683" t="str">
        <f>IF(Table1353233[[#This Row],[If Optimal solution is not found]],"",Table1353233[[#This Row],[LB_init]])</f>
        <v/>
      </c>
      <c r="S683" t="str">
        <f>IF(Table1353233[[#This Row],[If Optimal solution is not found]],"",0)</f>
        <v/>
      </c>
      <c r="T683" t="str">
        <f>IF(Table1353233[[#This Row],[If Optimal solution is not found]],"",Table1353233[[#This Row],[Total time (BPP+Pm+SPm)]])</f>
        <v/>
      </c>
    </row>
    <row r="684" spans="1:20" x14ac:dyDescent="0.35">
      <c r="A684" s="71">
        <v>683</v>
      </c>
      <c r="B684" s="24" t="s">
        <v>81</v>
      </c>
      <c r="C684" s="1">
        <v>150</v>
      </c>
      <c r="D684" s="1">
        <v>5</v>
      </c>
      <c r="E684" s="1">
        <v>20</v>
      </c>
      <c r="F684" s="14">
        <v>4</v>
      </c>
      <c r="G684" s="4">
        <v>1485</v>
      </c>
      <c r="H684" s="1">
        <v>1473</v>
      </c>
      <c r="I684" s="1">
        <v>1192.7413871772501</v>
      </c>
      <c r="J684" s="1">
        <f>1800-Table1353233[[#This Row],[Remaining time]]</f>
        <v>607.25861282274991</v>
      </c>
      <c r="K684" s="1">
        <f>(Table1353233[[#This Row],[UB_init]]-Table1353233[[#This Row],[LB_init]])/Table1353233[[#This Row],[UB_init]]</f>
        <v>8.0808080808080808E-3</v>
      </c>
      <c r="L684" s="75">
        <f>IF(Table1353233[[#This Row],[UB_init]]=Table1353233[[#This Row],[LB_init]],0,1)</f>
        <v>1</v>
      </c>
      <c r="M684" s="26"/>
      <c r="Q684" t="str">
        <f>IF(Table1353233[[#This Row],[If Optimal solution is not found]]=1,"",Table1353233[[#This Row],[UB_init]])</f>
        <v/>
      </c>
      <c r="R684" t="str">
        <f>IF(Table1353233[[#This Row],[If Optimal solution is not found]],"",Table1353233[[#This Row],[LB_init]])</f>
        <v/>
      </c>
      <c r="S684" t="str">
        <f>IF(Table1353233[[#This Row],[If Optimal solution is not found]],"",0)</f>
        <v/>
      </c>
      <c r="T684" t="str">
        <f>IF(Table1353233[[#This Row],[If Optimal solution is not found]],"",Table1353233[[#This Row],[Total time (BPP+Pm+SPm)]])</f>
        <v/>
      </c>
    </row>
    <row r="685" spans="1:20" x14ac:dyDescent="0.35">
      <c r="A685" s="71">
        <v>684</v>
      </c>
      <c r="B685" s="24" t="s">
        <v>82</v>
      </c>
      <c r="C685" s="1">
        <v>150</v>
      </c>
      <c r="D685" s="1">
        <v>5</v>
      </c>
      <c r="E685" s="1">
        <v>20</v>
      </c>
      <c r="F685" s="14">
        <v>4</v>
      </c>
      <c r="G685" s="4">
        <v>1476</v>
      </c>
      <c r="H685" s="1">
        <v>1476</v>
      </c>
      <c r="I685" s="1">
        <v>1777.4747755061801</v>
      </c>
      <c r="J685" s="1">
        <f>1800-Table1353233[[#This Row],[Remaining time]]</f>
        <v>22.525224493819906</v>
      </c>
      <c r="K685" s="1">
        <f>(Table1353233[[#This Row],[UB_init]]-Table1353233[[#This Row],[LB_init]])/Table1353233[[#This Row],[UB_init]]</f>
        <v>0</v>
      </c>
      <c r="L685" s="75">
        <f>IF(Table1353233[[#This Row],[UB_init]]=Table1353233[[#This Row],[LB_init]],0,1)</f>
        <v>0</v>
      </c>
      <c r="M685" s="26"/>
      <c r="Q685">
        <f>IF(Table1353233[[#This Row],[If Optimal solution is not found]]=1,"",Table1353233[[#This Row],[UB_init]])</f>
        <v>1476</v>
      </c>
      <c r="R685">
        <f>IF(Table1353233[[#This Row],[If Optimal solution is not found]],"",Table1353233[[#This Row],[LB_init]])</f>
        <v>1476</v>
      </c>
      <c r="S685">
        <f>IF(Table1353233[[#This Row],[If Optimal solution is not found]],"",0)</f>
        <v>0</v>
      </c>
      <c r="T685">
        <f>IF(Table1353233[[#This Row],[If Optimal solution is not found]],"",Table1353233[[#This Row],[Total time (BPP+Pm+SPm)]])</f>
        <v>22.525224493819906</v>
      </c>
    </row>
    <row r="686" spans="1:20" x14ac:dyDescent="0.35">
      <c r="A686" s="71">
        <v>685</v>
      </c>
      <c r="B686" s="24" t="s">
        <v>83</v>
      </c>
      <c r="C686" s="1">
        <v>150</v>
      </c>
      <c r="D686" s="1">
        <v>5</v>
      </c>
      <c r="E686" s="1">
        <v>20</v>
      </c>
      <c r="F686" s="14">
        <v>4</v>
      </c>
      <c r="G686" s="4">
        <v>1520</v>
      </c>
      <c r="H686" s="1">
        <v>1520</v>
      </c>
      <c r="I686" s="1">
        <v>1761.8879951052299</v>
      </c>
      <c r="J686" s="1">
        <f>1800-Table1353233[[#This Row],[Remaining time]]</f>
        <v>38.112004894770052</v>
      </c>
      <c r="K686" s="1">
        <f>(Table1353233[[#This Row],[UB_init]]-Table1353233[[#This Row],[LB_init]])/Table1353233[[#This Row],[UB_init]]</f>
        <v>0</v>
      </c>
      <c r="L686" s="75">
        <f>IF(Table1353233[[#This Row],[UB_init]]=Table1353233[[#This Row],[LB_init]],0,1)</f>
        <v>0</v>
      </c>
      <c r="M686" s="26"/>
      <c r="Q686">
        <f>IF(Table1353233[[#This Row],[If Optimal solution is not found]]=1,"",Table1353233[[#This Row],[UB_init]])</f>
        <v>1520</v>
      </c>
      <c r="R686">
        <f>IF(Table1353233[[#This Row],[If Optimal solution is not found]],"",Table1353233[[#This Row],[LB_init]])</f>
        <v>1520</v>
      </c>
      <c r="S686">
        <f>IF(Table1353233[[#This Row],[If Optimal solution is not found]],"",0)</f>
        <v>0</v>
      </c>
      <c r="T686">
        <f>IF(Table1353233[[#This Row],[If Optimal solution is not found]],"",Table1353233[[#This Row],[Total time (BPP+Pm+SPm)]])</f>
        <v>38.112004894770052</v>
      </c>
    </row>
    <row r="687" spans="1:20" x14ac:dyDescent="0.35">
      <c r="A687" s="71">
        <v>686</v>
      </c>
      <c r="B687" s="24" t="s">
        <v>711</v>
      </c>
      <c r="C687" s="1">
        <v>150</v>
      </c>
      <c r="D687" s="1">
        <v>5</v>
      </c>
      <c r="E687" s="1">
        <v>20</v>
      </c>
      <c r="F687" s="14">
        <v>4</v>
      </c>
      <c r="G687" s="4">
        <v>1610</v>
      </c>
      <c r="H687" s="1">
        <v>1586</v>
      </c>
      <c r="I687" s="1">
        <v>1193.1300790999001</v>
      </c>
      <c r="J687" s="1">
        <f>1800-Table1353233[[#This Row],[Remaining time]]</f>
        <v>606.86992090009994</v>
      </c>
      <c r="K687" s="1">
        <f>(Table1353233[[#This Row],[UB_init]]-Table1353233[[#This Row],[LB_init]])/Table1353233[[#This Row],[UB_init]]</f>
        <v>1.4906832298136646E-2</v>
      </c>
      <c r="L687" s="75">
        <f>IF(Table1353233[[#This Row],[UB_init]]=Table1353233[[#This Row],[LB_init]],0,1)</f>
        <v>1</v>
      </c>
      <c r="M687" s="26"/>
      <c r="Q687" t="str">
        <f>IF(Table1353233[[#This Row],[If Optimal solution is not found]]=1,"",Table1353233[[#This Row],[UB_init]])</f>
        <v/>
      </c>
      <c r="R687" t="str">
        <f>IF(Table1353233[[#This Row],[If Optimal solution is not found]],"",Table1353233[[#This Row],[LB_init]])</f>
        <v/>
      </c>
      <c r="S687" t="str">
        <f>IF(Table1353233[[#This Row],[If Optimal solution is not found]],"",0)</f>
        <v/>
      </c>
      <c r="T687" t="str">
        <f>IF(Table1353233[[#This Row],[If Optimal solution is not found]],"",Table1353233[[#This Row],[Total time (BPP+Pm+SPm)]])</f>
        <v/>
      </c>
    </row>
    <row r="688" spans="1:20" x14ac:dyDescent="0.35">
      <c r="A688" s="71">
        <v>687</v>
      </c>
      <c r="B688" s="24" t="s">
        <v>712</v>
      </c>
      <c r="C688" s="1">
        <v>150</v>
      </c>
      <c r="D688" s="1">
        <v>5</v>
      </c>
      <c r="E688" s="1">
        <v>20</v>
      </c>
      <c r="F688" s="14">
        <v>4</v>
      </c>
      <c r="G688" s="4">
        <v>1497</v>
      </c>
      <c r="H688" s="1">
        <v>1497</v>
      </c>
      <c r="I688" s="1">
        <v>1782.2186909765001</v>
      </c>
      <c r="J688" s="1">
        <f>1800-Table1353233[[#This Row],[Remaining time]]</f>
        <v>17.781309023499944</v>
      </c>
      <c r="K688" s="1">
        <f>(Table1353233[[#This Row],[UB_init]]-Table1353233[[#This Row],[LB_init]])/Table1353233[[#This Row],[UB_init]]</f>
        <v>0</v>
      </c>
      <c r="L688" s="75">
        <f>IF(Table1353233[[#This Row],[UB_init]]=Table1353233[[#This Row],[LB_init]],0,1)</f>
        <v>0</v>
      </c>
      <c r="M688" s="26"/>
      <c r="Q688">
        <f>IF(Table1353233[[#This Row],[If Optimal solution is not found]]=1,"",Table1353233[[#This Row],[UB_init]])</f>
        <v>1497</v>
      </c>
      <c r="R688">
        <f>IF(Table1353233[[#This Row],[If Optimal solution is not found]],"",Table1353233[[#This Row],[LB_init]])</f>
        <v>1497</v>
      </c>
      <c r="S688">
        <f>IF(Table1353233[[#This Row],[If Optimal solution is not found]],"",0)</f>
        <v>0</v>
      </c>
      <c r="T688">
        <f>IF(Table1353233[[#This Row],[If Optimal solution is not found]],"",Table1353233[[#This Row],[Total time (BPP+Pm+SPm)]])</f>
        <v>17.781309023499944</v>
      </c>
    </row>
    <row r="689" spans="1:20" x14ac:dyDescent="0.35">
      <c r="A689" s="71">
        <v>688</v>
      </c>
      <c r="B689" s="24" t="s">
        <v>713</v>
      </c>
      <c r="C689" s="1">
        <v>150</v>
      </c>
      <c r="D689" s="1">
        <v>5</v>
      </c>
      <c r="E689" s="1">
        <v>20</v>
      </c>
      <c r="F689" s="14">
        <v>4</v>
      </c>
      <c r="G689" s="4">
        <v>1653</v>
      </c>
      <c r="H689" s="1">
        <v>1653</v>
      </c>
      <c r="I689" s="1">
        <v>1756.1077693924301</v>
      </c>
      <c r="J689" s="1">
        <f>1800-Table1353233[[#This Row],[Remaining time]]</f>
        <v>43.8922306075699</v>
      </c>
      <c r="K689" s="1">
        <f>(Table1353233[[#This Row],[UB_init]]-Table1353233[[#This Row],[LB_init]])/Table1353233[[#This Row],[UB_init]]</f>
        <v>0</v>
      </c>
      <c r="L689" s="75">
        <f>IF(Table1353233[[#This Row],[UB_init]]=Table1353233[[#This Row],[LB_init]],0,1)</f>
        <v>0</v>
      </c>
      <c r="M689" s="26"/>
      <c r="Q689">
        <f>IF(Table1353233[[#This Row],[If Optimal solution is not found]]=1,"",Table1353233[[#This Row],[UB_init]])</f>
        <v>1653</v>
      </c>
      <c r="R689">
        <f>IF(Table1353233[[#This Row],[If Optimal solution is not found]],"",Table1353233[[#This Row],[LB_init]])</f>
        <v>1653</v>
      </c>
      <c r="S689">
        <f>IF(Table1353233[[#This Row],[If Optimal solution is not found]],"",0)</f>
        <v>0</v>
      </c>
      <c r="T689">
        <f>IF(Table1353233[[#This Row],[If Optimal solution is not found]],"",Table1353233[[#This Row],[Total time (BPP+Pm+SPm)]])</f>
        <v>43.8922306075699</v>
      </c>
    </row>
    <row r="690" spans="1:20" x14ac:dyDescent="0.35">
      <c r="A690" s="71">
        <v>689</v>
      </c>
      <c r="B690" s="24" t="s">
        <v>714</v>
      </c>
      <c r="C690" s="1">
        <v>150</v>
      </c>
      <c r="D690" s="1">
        <v>5</v>
      </c>
      <c r="E690" s="1">
        <v>20</v>
      </c>
      <c r="F690" s="14">
        <v>4</v>
      </c>
      <c r="G690" s="4">
        <v>1620</v>
      </c>
      <c r="H690" s="1">
        <v>1620</v>
      </c>
      <c r="I690" s="1">
        <v>1768.8657431341701</v>
      </c>
      <c r="J690" s="1">
        <f>1800-Table1353233[[#This Row],[Remaining time]]</f>
        <v>31.134256865829911</v>
      </c>
      <c r="K690" s="1">
        <f>(Table1353233[[#This Row],[UB_init]]-Table1353233[[#This Row],[LB_init]])/Table1353233[[#This Row],[UB_init]]</f>
        <v>0</v>
      </c>
      <c r="L690" s="75">
        <f>IF(Table1353233[[#This Row],[UB_init]]=Table1353233[[#This Row],[LB_init]],0,1)</f>
        <v>0</v>
      </c>
      <c r="M690" s="26"/>
      <c r="Q690">
        <f>IF(Table1353233[[#This Row],[If Optimal solution is not found]]=1,"",Table1353233[[#This Row],[UB_init]])</f>
        <v>1620</v>
      </c>
      <c r="R690">
        <f>IF(Table1353233[[#This Row],[If Optimal solution is not found]],"",Table1353233[[#This Row],[LB_init]])</f>
        <v>1620</v>
      </c>
      <c r="S690">
        <f>IF(Table1353233[[#This Row],[If Optimal solution is not found]],"",0)</f>
        <v>0</v>
      </c>
      <c r="T690">
        <f>IF(Table1353233[[#This Row],[If Optimal solution is not found]],"",Table1353233[[#This Row],[Total time (BPP+Pm+SPm)]])</f>
        <v>31.134256865829911</v>
      </c>
    </row>
    <row r="691" spans="1:20" x14ac:dyDescent="0.35">
      <c r="A691" s="71">
        <v>690</v>
      </c>
      <c r="B691" s="24" t="s">
        <v>715</v>
      </c>
      <c r="C691" s="1">
        <v>150</v>
      </c>
      <c r="D691" s="1">
        <v>5</v>
      </c>
      <c r="E691" s="1">
        <v>20</v>
      </c>
      <c r="F691" s="14">
        <v>4</v>
      </c>
      <c r="G691" s="4">
        <v>1467</v>
      </c>
      <c r="H691" s="1">
        <v>1467</v>
      </c>
      <c r="I691" s="1">
        <v>1787.9189641512901</v>
      </c>
      <c r="J691" s="1">
        <f>1800-Table1353233[[#This Row],[Remaining time]]</f>
        <v>12.081035848709917</v>
      </c>
      <c r="K691" s="1">
        <f>(Table1353233[[#This Row],[UB_init]]-Table1353233[[#This Row],[LB_init]])/Table1353233[[#This Row],[UB_init]]</f>
        <v>0</v>
      </c>
      <c r="L691" s="75">
        <f>IF(Table1353233[[#This Row],[UB_init]]=Table1353233[[#This Row],[LB_init]],0,1)</f>
        <v>0</v>
      </c>
      <c r="M691" s="26"/>
      <c r="Q691">
        <f>IF(Table1353233[[#This Row],[If Optimal solution is not found]]=1,"",Table1353233[[#This Row],[UB_init]])</f>
        <v>1467</v>
      </c>
      <c r="R691">
        <f>IF(Table1353233[[#This Row],[If Optimal solution is not found]],"",Table1353233[[#This Row],[LB_init]])</f>
        <v>1467</v>
      </c>
      <c r="S691">
        <f>IF(Table1353233[[#This Row],[If Optimal solution is not found]],"",0)</f>
        <v>0</v>
      </c>
      <c r="T691">
        <f>IF(Table1353233[[#This Row],[If Optimal solution is not found]],"",Table1353233[[#This Row],[Total time (BPP+Pm+SPm)]])</f>
        <v>12.081035848709917</v>
      </c>
    </row>
    <row r="692" spans="1:20" x14ac:dyDescent="0.35">
      <c r="A692" s="71">
        <v>691</v>
      </c>
      <c r="B692" s="24" t="s">
        <v>716</v>
      </c>
      <c r="C692" s="1">
        <v>150</v>
      </c>
      <c r="D692" s="1">
        <v>5</v>
      </c>
      <c r="E692" s="1">
        <v>30</v>
      </c>
      <c r="F692" s="14">
        <v>1</v>
      </c>
      <c r="G692" s="4">
        <v>1253</v>
      </c>
      <c r="H692" s="1">
        <v>1253</v>
      </c>
      <c r="I692" s="1">
        <v>1798.3128875494001</v>
      </c>
      <c r="J692" s="1">
        <f>1800-Table1353233[[#This Row],[Remaining time]]</f>
        <v>1.6871124505998978</v>
      </c>
      <c r="K692" s="1">
        <f>(Table1353233[[#This Row],[UB_init]]-Table1353233[[#This Row],[LB_init]])/Table1353233[[#This Row],[UB_init]]</f>
        <v>0</v>
      </c>
      <c r="L692" s="75">
        <f>IF(Table1353233[[#This Row],[UB_init]]=Table1353233[[#This Row],[LB_init]],0,1)</f>
        <v>0</v>
      </c>
      <c r="M692" s="26"/>
      <c r="Q692">
        <f>IF(Table1353233[[#This Row],[If Optimal solution is not found]]=1,"",Table1353233[[#This Row],[UB_init]])</f>
        <v>1253</v>
      </c>
      <c r="R692">
        <f>IF(Table1353233[[#This Row],[If Optimal solution is not found]],"",Table1353233[[#This Row],[LB_init]])</f>
        <v>1253</v>
      </c>
      <c r="S692">
        <f>IF(Table1353233[[#This Row],[If Optimal solution is not found]],"",0)</f>
        <v>0</v>
      </c>
      <c r="T692">
        <f>IF(Table1353233[[#This Row],[If Optimal solution is not found]],"",Table1353233[[#This Row],[Total time (BPP+Pm+SPm)]])</f>
        <v>1.6871124505998978</v>
      </c>
    </row>
    <row r="693" spans="1:20" x14ac:dyDescent="0.35">
      <c r="A693" s="71">
        <v>692</v>
      </c>
      <c r="B693" s="24" t="s">
        <v>717</v>
      </c>
      <c r="C693" s="1">
        <v>150</v>
      </c>
      <c r="D693" s="1">
        <v>5</v>
      </c>
      <c r="E693" s="1">
        <v>30</v>
      </c>
      <c r="F693" s="14">
        <v>1</v>
      </c>
      <c r="G693" s="4">
        <v>1324</v>
      </c>
      <c r="H693" s="1">
        <v>1321</v>
      </c>
      <c r="I693" s="1">
        <v>1796.8099768720499</v>
      </c>
      <c r="J693" s="1">
        <f>1800-Table1353233[[#This Row],[Remaining time]]</f>
        <v>3.1900231279500986</v>
      </c>
      <c r="K693" s="1">
        <f>(Table1353233[[#This Row],[UB_init]]-Table1353233[[#This Row],[LB_init]])/Table1353233[[#This Row],[UB_init]]</f>
        <v>2.2658610271903325E-3</v>
      </c>
      <c r="L693" s="75">
        <f>IF(Table1353233[[#This Row],[UB_init]]=Table1353233[[#This Row],[LB_init]],0,1)</f>
        <v>1</v>
      </c>
      <c r="M693" s="26"/>
      <c r="Q693" t="str">
        <f>IF(Table1353233[[#This Row],[If Optimal solution is not found]]=1,"",Table1353233[[#This Row],[UB_init]])</f>
        <v/>
      </c>
      <c r="R693" t="str">
        <f>IF(Table1353233[[#This Row],[If Optimal solution is not found]],"",Table1353233[[#This Row],[LB_init]])</f>
        <v/>
      </c>
      <c r="S693" t="str">
        <f>IF(Table1353233[[#This Row],[If Optimal solution is not found]],"",0)</f>
        <v/>
      </c>
      <c r="T693" t="str">
        <f>IF(Table1353233[[#This Row],[If Optimal solution is not found]],"",Table1353233[[#This Row],[Total time (BPP+Pm+SPm)]])</f>
        <v/>
      </c>
    </row>
    <row r="694" spans="1:20" x14ac:dyDescent="0.35">
      <c r="A694" s="71">
        <v>693</v>
      </c>
      <c r="B694" s="24" t="s">
        <v>718</v>
      </c>
      <c r="C694" s="1">
        <v>150</v>
      </c>
      <c r="D694" s="1">
        <v>5</v>
      </c>
      <c r="E694" s="1">
        <v>30</v>
      </c>
      <c r="F694" s="14">
        <v>1</v>
      </c>
      <c r="G694" s="4">
        <v>1317</v>
      </c>
      <c r="H694" s="1">
        <v>1316</v>
      </c>
      <c r="I694" s="1">
        <v>1797.4468486793301</v>
      </c>
      <c r="J694" s="1">
        <f>1800-Table1353233[[#This Row],[Remaining time]]</f>
        <v>2.5531513206699401</v>
      </c>
      <c r="K694" s="1">
        <f>(Table1353233[[#This Row],[UB_init]]-Table1353233[[#This Row],[LB_init]])/Table1353233[[#This Row],[UB_init]]</f>
        <v>7.5930144267274111E-4</v>
      </c>
      <c r="L694" s="75">
        <f>IF(Table1353233[[#This Row],[UB_init]]=Table1353233[[#This Row],[LB_init]],0,1)</f>
        <v>1</v>
      </c>
      <c r="M694" s="26"/>
      <c r="Q694" t="str">
        <f>IF(Table1353233[[#This Row],[If Optimal solution is not found]]=1,"",Table1353233[[#This Row],[UB_init]])</f>
        <v/>
      </c>
      <c r="R694" t="str">
        <f>IF(Table1353233[[#This Row],[If Optimal solution is not found]],"",Table1353233[[#This Row],[LB_init]])</f>
        <v/>
      </c>
      <c r="S694" t="str">
        <f>IF(Table1353233[[#This Row],[If Optimal solution is not found]],"",0)</f>
        <v/>
      </c>
      <c r="T694" t="str">
        <f>IF(Table1353233[[#This Row],[If Optimal solution is not found]],"",Table1353233[[#This Row],[Total time (BPP+Pm+SPm)]])</f>
        <v/>
      </c>
    </row>
    <row r="695" spans="1:20" x14ac:dyDescent="0.35">
      <c r="A695" s="71">
        <v>694</v>
      </c>
      <c r="B695" s="24" t="s">
        <v>719</v>
      </c>
      <c r="C695" s="1">
        <v>150</v>
      </c>
      <c r="D695" s="1">
        <v>5</v>
      </c>
      <c r="E695" s="1">
        <v>30</v>
      </c>
      <c r="F695" s="14">
        <v>1</v>
      </c>
      <c r="G695" s="4">
        <v>1333</v>
      </c>
      <c r="H695" s="1">
        <v>1332</v>
      </c>
      <c r="I695" s="1">
        <v>1798.08001702465</v>
      </c>
      <c r="J695" s="1">
        <f>1800-Table1353233[[#This Row],[Remaining time]]</f>
        <v>1.9199829753499671</v>
      </c>
      <c r="K695" s="1">
        <f>(Table1353233[[#This Row],[UB_init]]-Table1353233[[#This Row],[LB_init]])/Table1353233[[#This Row],[UB_init]]</f>
        <v>7.501875468867217E-4</v>
      </c>
      <c r="L695" s="75">
        <f>IF(Table1353233[[#This Row],[UB_init]]=Table1353233[[#This Row],[LB_init]],0,1)</f>
        <v>1</v>
      </c>
      <c r="M695" s="26"/>
      <c r="Q695" t="str">
        <f>IF(Table1353233[[#This Row],[If Optimal solution is not found]]=1,"",Table1353233[[#This Row],[UB_init]])</f>
        <v/>
      </c>
      <c r="R695" t="str">
        <f>IF(Table1353233[[#This Row],[If Optimal solution is not found]],"",Table1353233[[#This Row],[LB_init]])</f>
        <v/>
      </c>
      <c r="S695" t="str">
        <f>IF(Table1353233[[#This Row],[If Optimal solution is not found]],"",0)</f>
        <v/>
      </c>
      <c r="T695" t="str">
        <f>IF(Table1353233[[#This Row],[If Optimal solution is not found]],"",Table1353233[[#This Row],[Total time (BPP+Pm+SPm)]])</f>
        <v/>
      </c>
    </row>
    <row r="696" spans="1:20" x14ac:dyDescent="0.35">
      <c r="A696" s="71">
        <v>695</v>
      </c>
      <c r="B696" s="24" t="s">
        <v>720</v>
      </c>
      <c r="C696" s="1">
        <v>150</v>
      </c>
      <c r="D696" s="1">
        <v>5</v>
      </c>
      <c r="E696" s="1">
        <v>30</v>
      </c>
      <c r="F696" s="14">
        <v>1</v>
      </c>
      <c r="G696" s="4">
        <v>1281</v>
      </c>
      <c r="H696" s="1">
        <v>1281</v>
      </c>
      <c r="I696" s="1">
        <v>1798.1421772595399</v>
      </c>
      <c r="J696" s="1">
        <f>1800-Table1353233[[#This Row],[Remaining time]]</f>
        <v>1.8578227404600511</v>
      </c>
      <c r="K696" s="1">
        <f>(Table1353233[[#This Row],[UB_init]]-Table1353233[[#This Row],[LB_init]])/Table1353233[[#This Row],[UB_init]]</f>
        <v>0</v>
      </c>
      <c r="L696" s="75">
        <f>IF(Table1353233[[#This Row],[UB_init]]=Table1353233[[#This Row],[LB_init]],0,1)</f>
        <v>0</v>
      </c>
      <c r="M696" s="26"/>
      <c r="Q696">
        <f>IF(Table1353233[[#This Row],[If Optimal solution is not found]]=1,"",Table1353233[[#This Row],[UB_init]])</f>
        <v>1281</v>
      </c>
      <c r="R696">
        <f>IF(Table1353233[[#This Row],[If Optimal solution is not found]],"",Table1353233[[#This Row],[LB_init]])</f>
        <v>1281</v>
      </c>
      <c r="S696">
        <f>IF(Table1353233[[#This Row],[If Optimal solution is not found]],"",0)</f>
        <v>0</v>
      </c>
      <c r="T696">
        <f>IF(Table1353233[[#This Row],[If Optimal solution is not found]],"",Table1353233[[#This Row],[Total time (BPP+Pm+SPm)]])</f>
        <v>1.8578227404600511</v>
      </c>
    </row>
    <row r="697" spans="1:20" x14ac:dyDescent="0.35">
      <c r="A697" s="71">
        <v>696</v>
      </c>
      <c r="B697" s="24" t="s">
        <v>721</v>
      </c>
      <c r="C697" s="1">
        <v>150</v>
      </c>
      <c r="D697" s="1">
        <v>5</v>
      </c>
      <c r="E697" s="1">
        <v>30</v>
      </c>
      <c r="F697" s="14">
        <v>1</v>
      </c>
      <c r="G697" s="4">
        <v>1342</v>
      </c>
      <c r="H697" s="1">
        <v>1341</v>
      </c>
      <c r="I697" s="1">
        <v>1798.0146104022799</v>
      </c>
      <c r="J697" s="1">
        <f>1800-Table1353233[[#This Row],[Remaining time]]</f>
        <v>1.9853895977200864</v>
      </c>
      <c r="K697" s="1">
        <f>(Table1353233[[#This Row],[UB_init]]-Table1353233[[#This Row],[LB_init]])/Table1353233[[#This Row],[UB_init]]</f>
        <v>7.4515648286140089E-4</v>
      </c>
      <c r="L697" s="75">
        <f>IF(Table1353233[[#This Row],[UB_init]]=Table1353233[[#This Row],[LB_init]],0,1)</f>
        <v>1</v>
      </c>
      <c r="M697" s="26"/>
      <c r="Q697" t="str">
        <f>IF(Table1353233[[#This Row],[If Optimal solution is not found]]=1,"",Table1353233[[#This Row],[UB_init]])</f>
        <v/>
      </c>
      <c r="R697" t="str">
        <f>IF(Table1353233[[#This Row],[If Optimal solution is not found]],"",Table1353233[[#This Row],[LB_init]])</f>
        <v/>
      </c>
      <c r="S697" t="str">
        <f>IF(Table1353233[[#This Row],[If Optimal solution is not found]],"",0)</f>
        <v/>
      </c>
      <c r="T697" t="str">
        <f>IF(Table1353233[[#This Row],[If Optimal solution is not found]],"",Table1353233[[#This Row],[Total time (BPP+Pm+SPm)]])</f>
        <v/>
      </c>
    </row>
    <row r="698" spans="1:20" x14ac:dyDescent="0.35">
      <c r="A698" s="71">
        <v>697</v>
      </c>
      <c r="B698" s="24" t="s">
        <v>722</v>
      </c>
      <c r="C698" s="1">
        <v>150</v>
      </c>
      <c r="D698" s="1">
        <v>5</v>
      </c>
      <c r="E698" s="1">
        <v>30</v>
      </c>
      <c r="F698" s="14">
        <v>1</v>
      </c>
      <c r="G698" s="4">
        <v>1417</v>
      </c>
      <c r="H698" s="1">
        <v>1416</v>
      </c>
      <c r="I698" s="1">
        <v>1797.06112824007</v>
      </c>
      <c r="J698" s="1">
        <f>1800-Table1353233[[#This Row],[Remaining time]]</f>
        <v>2.9388717599299525</v>
      </c>
      <c r="K698" s="1">
        <f>(Table1353233[[#This Row],[UB_init]]-Table1353233[[#This Row],[LB_init]])/Table1353233[[#This Row],[UB_init]]</f>
        <v>7.0571630204657732E-4</v>
      </c>
      <c r="L698" s="75">
        <f>IF(Table1353233[[#This Row],[UB_init]]=Table1353233[[#This Row],[LB_init]],0,1)</f>
        <v>1</v>
      </c>
      <c r="M698" s="26"/>
      <c r="Q698" t="str">
        <f>IF(Table1353233[[#This Row],[If Optimal solution is not found]]=1,"",Table1353233[[#This Row],[UB_init]])</f>
        <v/>
      </c>
      <c r="R698" t="str">
        <f>IF(Table1353233[[#This Row],[If Optimal solution is not found]],"",Table1353233[[#This Row],[LB_init]])</f>
        <v/>
      </c>
      <c r="S698" t="str">
        <f>IF(Table1353233[[#This Row],[If Optimal solution is not found]],"",0)</f>
        <v/>
      </c>
      <c r="T698" t="str">
        <f>IF(Table1353233[[#This Row],[If Optimal solution is not found]],"",Table1353233[[#This Row],[Total time (BPP+Pm+SPm)]])</f>
        <v/>
      </c>
    </row>
    <row r="699" spans="1:20" x14ac:dyDescent="0.35">
      <c r="A699" s="71">
        <v>698</v>
      </c>
      <c r="B699" s="24" t="s">
        <v>723</v>
      </c>
      <c r="C699" s="1">
        <v>150</v>
      </c>
      <c r="D699" s="1">
        <v>5</v>
      </c>
      <c r="E699" s="1">
        <v>30</v>
      </c>
      <c r="F699" s="14">
        <v>1</v>
      </c>
      <c r="G699" s="4">
        <v>1420</v>
      </c>
      <c r="H699" s="1">
        <v>1419</v>
      </c>
      <c r="I699" s="1">
        <v>1797.82733512856</v>
      </c>
      <c r="J699" s="1">
        <f>1800-Table1353233[[#This Row],[Remaining time]]</f>
        <v>2.1726648714400199</v>
      </c>
      <c r="K699" s="1">
        <f>(Table1353233[[#This Row],[UB_init]]-Table1353233[[#This Row],[LB_init]])/Table1353233[[#This Row],[UB_init]]</f>
        <v>7.0422535211267609E-4</v>
      </c>
      <c r="L699" s="75">
        <f>IF(Table1353233[[#This Row],[UB_init]]=Table1353233[[#This Row],[LB_init]],0,1)</f>
        <v>1</v>
      </c>
      <c r="M699" s="26"/>
      <c r="Q699" t="str">
        <f>IF(Table1353233[[#This Row],[If Optimal solution is not found]]=1,"",Table1353233[[#This Row],[UB_init]])</f>
        <v/>
      </c>
      <c r="R699" t="str">
        <f>IF(Table1353233[[#This Row],[If Optimal solution is not found]],"",Table1353233[[#This Row],[LB_init]])</f>
        <v/>
      </c>
      <c r="S699" t="str">
        <f>IF(Table1353233[[#This Row],[If Optimal solution is not found]],"",0)</f>
        <v/>
      </c>
      <c r="T699" t="str">
        <f>IF(Table1353233[[#This Row],[If Optimal solution is not found]],"",Table1353233[[#This Row],[Total time (BPP+Pm+SPm)]])</f>
        <v/>
      </c>
    </row>
    <row r="700" spans="1:20" x14ac:dyDescent="0.35">
      <c r="A700" s="71">
        <v>699</v>
      </c>
      <c r="B700" s="24" t="s">
        <v>724</v>
      </c>
      <c r="C700" s="1">
        <v>150</v>
      </c>
      <c r="D700" s="1">
        <v>5</v>
      </c>
      <c r="E700" s="1">
        <v>30</v>
      </c>
      <c r="F700" s="14">
        <v>1</v>
      </c>
      <c r="G700" s="4">
        <v>1312</v>
      </c>
      <c r="H700" s="1">
        <v>1312</v>
      </c>
      <c r="I700" s="1">
        <v>1797.8087855819599</v>
      </c>
      <c r="J700" s="1">
        <f>1800-Table1353233[[#This Row],[Remaining time]]</f>
        <v>2.1912144180400901</v>
      </c>
      <c r="K700" s="1">
        <f>(Table1353233[[#This Row],[UB_init]]-Table1353233[[#This Row],[LB_init]])/Table1353233[[#This Row],[UB_init]]</f>
        <v>0</v>
      </c>
      <c r="L700" s="75">
        <f>IF(Table1353233[[#This Row],[UB_init]]=Table1353233[[#This Row],[LB_init]],0,1)</f>
        <v>0</v>
      </c>
      <c r="M700" s="26"/>
      <c r="Q700">
        <f>IF(Table1353233[[#This Row],[If Optimal solution is not found]]=1,"",Table1353233[[#This Row],[UB_init]])</f>
        <v>1312</v>
      </c>
      <c r="R700">
        <f>IF(Table1353233[[#This Row],[If Optimal solution is not found]],"",Table1353233[[#This Row],[LB_init]])</f>
        <v>1312</v>
      </c>
      <c r="S700">
        <f>IF(Table1353233[[#This Row],[If Optimal solution is not found]],"",0)</f>
        <v>0</v>
      </c>
      <c r="T700">
        <f>IF(Table1353233[[#This Row],[If Optimal solution is not found]],"",Table1353233[[#This Row],[Total time (BPP+Pm+SPm)]])</f>
        <v>2.1912144180400901</v>
      </c>
    </row>
    <row r="701" spans="1:20" x14ac:dyDescent="0.35">
      <c r="A701" s="71">
        <v>700</v>
      </c>
      <c r="B701" s="24" t="s">
        <v>725</v>
      </c>
      <c r="C701" s="1">
        <v>150</v>
      </c>
      <c r="D701" s="1">
        <v>5</v>
      </c>
      <c r="E701" s="1">
        <v>30</v>
      </c>
      <c r="F701" s="14">
        <v>1</v>
      </c>
      <c r="G701" s="4">
        <v>1408</v>
      </c>
      <c r="H701" s="1">
        <v>1404</v>
      </c>
      <c r="I701" s="1">
        <v>1798.51965672336</v>
      </c>
      <c r="J701" s="1">
        <f>1800-Table1353233[[#This Row],[Remaining time]]</f>
        <v>1.4803432766400419</v>
      </c>
      <c r="K701" s="1">
        <f>(Table1353233[[#This Row],[UB_init]]-Table1353233[[#This Row],[LB_init]])/Table1353233[[#This Row],[UB_init]]</f>
        <v>2.840909090909091E-3</v>
      </c>
      <c r="L701" s="75">
        <f>IF(Table1353233[[#This Row],[UB_init]]=Table1353233[[#This Row],[LB_init]],0,1)</f>
        <v>1</v>
      </c>
      <c r="M701" s="26"/>
      <c r="Q701" t="str">
        <f>IF(Table1353233[[#This Row],[If Optimal solution is not found]]=1,"",Table1353233[[#This Row],[UB_init]])</f>
        <v/>
      </c>
      <c r="R701" t="str">
        <f>IF(Table1353233[[#This Row],[If Optimal solution is not found]],"",Table1353233[[#This Row],[LB_init]])</f>
        <v/>
      </c>
      <c r="S701" t="str">
        <f>IF(Table1353233[[#This Row],[If Optimal solution is not found]],"",0)</f>
        <v/>
      </c>
      <c r="T701" t="str">
        <f>IF(Table1353233[[#This Row],[If Optimal solution is not found]],"",Table1353233[[#This Row],[Total time (BPP+Pm+SPm)]])</f>
        <v/>
      </c>
    </row>
    <row r="702" spans="1:20" x14ac:dyDescent="0.35">
      <c r="A702" s="71">
        <v>701</v>
      </c>
      <c r="B702" s="24" t="s">
        <v>84</v>
      </c>
      <c r="C702" s="1">
        <v>150</v>
      </c>
      <c r="D702" s="1">
        <v>5</v>
      </c>
      <c r="E702" s="1">
        <v>30</v>
      </c>
      <c r="F702" s="14">
        <v>2</v>
      </c>
      <c r="G702" s="4">
        <v>1469</v>
      </c>
      <c r="H702" s="1">
        <v>1469</v>
      </c>
      <c r="I702" s="1">
        <v>1798.79167557694</v>
      </c>
      <c r="J702" s="1">
        <f>1800-Table1353233[[#This Row],[Remaining time]]</f>
        <v>1.2083244230600485</v>
      </c>
      <c r="K702" s="1">
        <f>(Table1353233[[#This Row],[UB_init]]-Table1353233[[#This Row],[LB_init]])/Table1353233[[#This Row],[UB_init]]</f>
        <v>0</v>
      </c>
      <c r="L702" s="75">
        <f>IF(Table1353233[[#This Row],[UB_init]]=Table1353233[[#This Row],[LB_init]],0,1)</f>
        <v>0</v>
      </c>
      <c r="M702" s="26"/>
      <c r="Q702">
        <f>IF(Table1353233[[#This Row],[If Optimal solution is not found]]=1,"",Table1353233[[#This Row],[UB_init]])</f>
        <v>1469</v>
      </c>
      <c r="R702">
        <f>IF(Table1353233[[#This Row],[If Optimal solution is not found]],"",Table1353233[[#This Row],[LB_init]])</f>
        <v>1469</v>
      </c>
      <c r="S702">
        <f>IF(Table1353233[[#This Row],[If Optimal solution is not found]],"",0)</f>
        <v>0</v>
      </c>
      <c r="T702">
        <f>IF(Table1353233[[#This Row],[If Optimal solution is not found]],"",Table1353233[[#This Row],[Total time (BPP+Pm+SPm)]])</f>
        <v>1.2083244230600485</v>
      </c>
    </row>
    <row r="703" spans="1:20" x14ac:dyDescent="0.35">
      <c r="A703" s="71">
        <v>702</v>
      </c>
      <c r="B703" s="24" t="s">
        <v>85</v>
      </c>
      <c r="C703" s="1">
        <v>150</v>
      </c>
      <c r="D703" s="1">
        <v>5</v>
      </c>
      <c r="E703" s="1">
        <v>30</v>
      </c>
      <c r="F703" s="14">
        <v>2</v>
      </c>
      <c r="G703" s="4">
        <v>1597</v>
      </c>
      <c r="H703" s="1">
        <v>1597</v>
      </c>
      <c r="I703" s="1">
        <v>1793.7731864601301</v>
      </c>
      <c r="J703" s="1">
        <f>1800-Table1353233[[#This Row],[Remaining time]]</f>
        <v>6.2268135398699087</v>
      </c>
      <c r="K703" s="1">
        <f>(Table1353233[[#This Row],[UB_init]]-Table1353233[[#This Row],[LB_init]])/Table1353233[[#This Row],[UB_init]]</f>
        <v>0</v>
      </c>
      <c r="L703" s="75">
        <f>IF(Table1353233[[#This Row],[UB_init]]=Table1353233[[#This Row],[LB_init]],0,1)</f>
        <v>0</v>
      </c>
      <c r="M703" s="26"/>
      <c r="Q703">
        <f>IF(Table1353233[[#This Row],[If Optimal solution is not found]]=1,"",Table1353233[[#This Row],[UB_init]])</f>
        <v>1597</v>
      </c>
      <c r="R703">
        <f>IF(Table1353233[[#This Row],[If Optimal solution is not found]],"",Table1353233[[#This Row],[LB_init]])</f>
        <v>1597</v>
      </c>
      <c r="S703">
        <f>IF(Table1353233[[#This Row],[If Optimal solution is not found]],"",0)</f>
        <v>0</v>
      </c>
      <c r="T703">
        <f>IF(Table1353233[[#This Row],[If Optimal solution is not found]],"",Table1353233[[#This Row],[Total time (BPP+Pm+SPm)]])</f>
        <v>6.2268135398699087</v>
      </c>
    </row>
    <row r="704" spans="1:20" x14ac:dyDescent="0.35">
      <c r="A704" s="71">
        <v>703</v>
      </c>
      <c r="B704" s="24" t="s">
        <v>86</v>
      </c>
      <c r="C704" s="1">
        <v>150</v>
      </c>
      <c r="D704" s="1">
        <v>5</v>
      </c>
      <c r="E704" s="1">
        <v>30</v>
      </c>
      <c r="F704" s="14">
        <v>2</v>
      </c>
      <c r="G704" s="4">
        <v>1508</v>
      </c>
      <c r="H704" s="1">
        <v>1508</v>
      </c>
      <c r="I704" s="1">
        <v>1796.2079336736299</v>
      </c>
      <c r="J704" s="1">
        <f>1800-Table1353233[[#This Row],[Remaining time]]</f>
        <v>3.7920663263701044</v>
      </c>
      <c r="K704" s="1">
        <f>(Table1353233[[#This Row],[UB_init]]-Table1353233[[#This Row],[LB_init]])/Table1353233[[#This Row],[UB_init]]</f>
        <v>0</v>
      </c>
      <c r="L704" s="75">
        <f>IF(Table1353233[[#This Row],[UB_init]]=Table1353233[[#This Row],[LB_init]],0,1)</f>
        <v>0</v>
      </c>
      <c r="M704" s="26"/>
      <c r="Q704">
        <f>IF(Table1353233[[#This Row],[If Optimal solution is not found]]=1,"",Table1353233[[#This Row],[UB_init]])</f>
        <v>1508</v>
      </c>
      <c r="R704">
        <f>IF(Table1353233[[#This Row],[If Optimal solution is not found]],"",Table1353233[[#This Row],[LB_init]])</f>
        <v>1508</v>
      </c>
      <c r="S704">
        <f>IF(Table1353233[[#This Row],[If Optimal solution is not found]],"",0)</f>
        <v>0</v>
      </c>
      <c r="T704">
        <f>IF(Table1353233[[#This Row],[If Optimal solution is not found]],"",Table1353233[[#This Row],[Total time (BPP+Pm+SPm)]])</f>
        <v>3.7920663263701044</v>
      </c>
    </row>
    <row r="705" spans="1:20" x14ac:dyDescent="0.35">
      <c r="A705" s="71">
        <v>704</v>
      </c>
      <c r="B705" s="24" t="s">
        <v>87</v>
      </c>
      <c r="C705" s="1">
        <v>150</v>
      </c>
      <c r="D705" s="1">
        <v>5</v>
      </c>
      <c r="E705" s="1">
        <v>30</v>
      </c>
      <c r="F705" s="14">
        <v>2</v>
      </c>
      <c r="G705" s="4">
        <v>1536</v>
      </c>
      <c r="H705" s="1">
        <v>1536</v>
      </c>
      <c r="I705" s="1">
        <v>1796.79105974361</v>
      </c>
      <c r="J705" s="1">
        <f>1800-Table1353233[[#This Row],[Remaining time]]</f>
        <v>3.2089402563899512</v>
      </c>
      <c r="K705" s="1">
        <f>(Table1353233[[#This Row],[UB_init]]-Table1353233[[#This Row],[LB_init]])/Table1353233[[#This Row],[UB_init]]</f>
        <v>0</v>
      </c>
      <c r="L705" s="75">
        <f>IF(Table1353233[[#This Row],[UB_init]]=Table1353233[[#This Row],[LB_init]],0,1)</f>
        <v>0</v>
      </c>
      <c r="M705" s="26"/>
      <c r="Q705">
        <f>IF(Table1353233[[#This Row],[If Optimal solution is not found]]=1,"",Table1353233[[#This Row],[UB_init]])</f>
        <v>1536</v>
      </c>
      <c r="R705">
        <f>IF(Table1353233[[#This Row],[If Optimal solution is not found]],"",Table1353233[[#This Row],[LB_init]])</f>
        <v>1536</v>
      </c>
      <c r="S705">
        <f>IF(Table1353233[[#This Row],[If Optimal solution is not found]],"",0)</f>
        <v>0</v>
      </c>
      <c r="T705">
        <f>IF(Table1353233[[#This Row],[If Optimal solution is not found]],"",Table1353233[[#This Row],[Total time (BPP+Pm+SPm)]])</f>
        <v>3.2089402563899512</v>
      </c>
    </row>
    <row r="706" spans="1:20" x14ac:dyDescent="0.35">
      <c r="A706" s="71">
        <v>705</v>
      </c>
      <c r="B706" s="24" t="s">
        <v>88</v>
      </c>
      <c r="C706" s="1">
        <v>150</v>
      </c>
      <c r="D706" s="1">
        <v>5</v>
      </c>
      <c r="E706" s="1">
        <v>30</v>
      </c>
      <c r="F706" s="14">
        <v>2</v>
      </c>
      <c r="G706" s="4">
        <v>1497</v>
      </c>
      <c r="H706" s="1">
        <v>1497</v>
      </c>
      <c r="I706" s="1">
        <v>1796.29411465302</v>
      </c>
      <c r="J706" s="1">
        <f>1800-Table1353233[[#This Row],[Remaining time]]</f>
        <v>3.7058853469800397</v>
      </c>
      <c r="K706" s="1">
        <f>(Table1353233[[#This Row],[UB_init]]-Table1353233[[#This Row],[LB_init]])/Table1353233[[#This Row],[UB_init]]</f>
        <v>0</v>
      </c>
      <c r="L706" s="75">
        <f>IF(Table1353233[[#This Row],[UB_init]]=Table1353233[[#This Row],[LB_init]],0,1)</f>
        <v>0</v>
      </c>
      <c r="M706" s="26"/>
      <c r="Q706">
        <f>IF(Table1353233[[#This Row],[If Optimal solution is not found]]=1,"",Table1353233[[#This Row],[UB_init]])</f>
        <v>1497</v>
      </c>
      <c r="R706">
        <f>IF(Table1353233[[#This Row],[If Optimal solution is not found]],"",Table1353233[[#This Row],[LB_init]])</f>
        <v>1497</v>
      </c>
      <c r="S706">
        <f>IF(Table1353233[[#This Row],[If Optimal solution is not found]],"",0)</f>
        <v>0</v>
      </c>
      <c r="T706">
        <f>IF(Table1353233[[#This Row],[If Optimal solution is not found]],"",Table1353233[[#This Row],[Total time (BPP+Pm+SPm)]])</f>
        <v>3.7058853469800397</v>
      </c>
    </row>
    <row r="707" spans="1:20" x14ac:dyDescent="0.35">
      <c r="A707" s="71">
        <v>706</v>
      </c>
      <c r="B707" s="24" t="s">
        <v>726</v>
      </c>
      <c r="C707" s="1">
        <v>150</v>
      </c>
      <c r="D707" s="1">
        <v>5</v>
      </c>
      <c r="E707" s="1">
        <v>30</v>
      </c>
      <c r="F707" s="14">
        <v>2</v>
      </c>
      <c r="G707" s="4">
        <v>1605</v>
      </c>
      <c r="H707" s="1">
        <v>1605</v>
      </c>
      <c r="I707" s="1">
        <v>1796.8026677258299</v>
      </c>
      <c r="J707" s="1">
        <f>1800-Table1353233[[#This Row],[Remaining time]]</f>
        <v>3.197332274170094</v>
      </c>
      <c r="K707" s="1">
        <f>(Table1353233[[#This Row],[UB_init]]-Table1353233[[#This Row],[LB_init]])/Table1353233[[#This Row],[UB_init]]</f>
        <v>0</v>
      </c>
      <c r="L707" s="75">
        <f>IF(Table1353233[[#This Row],[UB_init]]=Table1353233[[#This Row],[LB_init]],0,1)</f>
        <v>0</v>
      </c>
      <c r="M707" s="26"/>
      <c r="Q707">
        <f>IF(Table1353233[[#This Row],[If Optimal solution is not found]]=1,"",Table1353233[[#This Row],[UB_init]])</f>
        <v>1605</v>
      </c>
      <c r="R707">
        <f>IF(Table1353233[[#This Row],[If Optimal solution is not found]],"",Table1353233[[#This Row],[LB_init]])</f>
        <v>1605</v>
      </c>
      <c r="S707">
        <f>IF(Table1353233[[#This Row],[If Optimal solution is not found]],"",0)</f>
        <v>0</v>
      </c>
      <c r="T707">
        <f>IF(Table1353233[[#This Row],[If Optimal solution is not found]],"",Table1353233[[#This Row],[Total time (BPP+Pm+SPm)]])</f>
        <v>3.197332274170094</v>
      </c>
    </row>
    <row r="708" spans="1:20" x14ac:dyDescent="0.35">
      <c r="A708" s="71">
        <v>707</v>
      </c>
      <c r="B708" s="24" t="s">
        <v>727</v>
      </c>
      <c r="C708" s="1">
        <v>150</v>
      </c>
      <c r="D708" s="1">
        <v>5</v>
      </c>
      <c r="E708" s="1">
        <v>30</v>
      </c>
      <c r="F708" s="14">
        <v>2</v>
      </c>
      <c r="G708" s="4">
        <v>1632</v>
      </c>
      <c r="H708" s="1">
        <v>1632</v>
      </c>
      <c r="I708" s="1">
        <v>1795.36694065295</v>
      </c>
      <c r="J708" s="1">
        <f>1800-Table1353233[[#This Row],[Remaining time]]</f>
        <v>4.6330593470499934</v>
      </c>
      <c r="K708" s="1">
        <f>(Table1353233[[#This Row],[UB_init]]-Table1353233[[#This Row],[LB_init]])/Table1353233[[#This Row],[UB_init]]</f>
        <v>0</v>
      </c>
      <c r="L708" s="75">
        <f>IF(Table1353233[[#This Row],[UB_init]]=Table1353233[[#This Row],[LB_init]],0,1)</f>
        <v>0</v>
      </c>
      <c r="M708" s="26"/>
      <c r="Q708">
        <f>IF(Table1353233[[#This Row],[If Optimal solution is not found]]=1,"",Table1353233[[#This Row],[UB_init]])</f>
        <v>1632</v>
      </c>
      <c r="R708">
        <f>IF(Table1353233[[#This Row],[If Optimal solution is not found]],"",Table1353233[[#This Row],[LB_init]])</f>
        <v>1632</v>
      </c>
      <c r="S708">
        <f>IF(Table1353233[[#This Row],[If Optimal solution is not found]],"",0)</f>
        <v>0</v>
      </c>
      <c r="T708">
        <f>IF(Table1353233[[#This Row],[If Optimal solution is not found]],"",Table1353233[[#This Row],[Total time (BPP+Pm+SPm)]])</f>
        <v>4.6330593470499934</v>
      </c>
    </row>
    <row r="709" spans="1:20" x14ac:dyDescent="0.35">
      <c r="A709" s="71">
        <v>708</v>
      </c>
      <c r="B709" s="24" t="s">
        <v>728</v>
      </c>
      <c r="C709" s="1">
        <v>150</v>
      </c>
      <c r="D709" s="1">
        <v>5</v>
      </c>
      <c r="E709" s="1">
        <v>30</v>
      </c>
      <c r="F709" s="14">
        <v>2</v>
      </c>
      <c r="G709" s="4">
        <v>1635</v>
      </c>
      <c r="H709" s="1">
        <v>1635</v>
      </c>
      <c r="I709" s="1">
        <v>1798.17712263762</v>
      </c>
      <c r="J709" s="1">
        <f>1800-Table1353233[[#This Row],[Remaining time]]</f>
        <v>1.8228773623800407</v>
      </c>
      <c r="K709" s="1">
        <f>(Table1353233[[#This Row],[UB_init]]-Table1353233[[#This Row],[LB_init]])/Table1353233[[#This Row],[UB_init]]</f>
        <v>0</v>
      </c>
      <c r="L709" s="75">
        <f>IF(Table1353233[[#This Row],[UB_init]]=Table1353233[[#This Row],[LB_init]],0,1)</f>
        <v>0</v>
      </c>
      <c r="M709" s="26"/>
      <c r="Q709">
        <f>IF(Table1353233[[#This Row],[If Optimal solution is not found]]=1,"",Table1353233[[#This Row],[UB_init]])</f>
        <v>1635</v>
      </c>
      <c r="R709">
        <f>IF(Table1353233[[#This Row],[If Optimal solution is not found]],"",Table1353233[[#This Row],[LB_init]])</f>
        <v>1635</v>
      </c>
      <c r="S709">
        <f>IF(Table1353233[[#This Row],[If Optimal solution is not found]],"",0)</f>
        <v>0</v>
      </c>
      <c r="T709">
        <f>IF(Table1353233[[#This Row],[If Optimal solution is not found]],"",Table1353233[[#This Row],[Total time (BPP+Pm+SPm)]])</f>
        <v>1.8228773623800407</v>
      </c>
    </row>
    <row r="710" spans="1:20" x14ac:dyDescent="0.35">
      <c r="A710" s="71">
        <v>709</v>
      </c>
      <c r="B710" s="24" t="s">
        <v>729</v>
      </c>
      <c r="C710" s="1">
        <v>150</v>
      </c>
      <c r="D710" s="1">
        <v>5</v>
      </c>
      <c r="E710" s="1">
        <v>30</v>
      </c>
      <c r="F710" s="14">
        <v>2</v>
      </c>
      <c r="G710" s="4">
        <v>1504</v>
      </c>
      <c r="H710" s="1">
        <v>1504</v>
      </c>
      <c r="I710" s="1">
        <v>1797.5654651504001</v>
      </c>
      <c r="J710" s="1">
        <f>1800-Table1353233[[#This Row],[Remaining time]]</f>
        <v>2.4345348495999133</v>
      </c>
      <c r="K710" s="1">
        <f>(Table1353233[[#This Row],[UB_init]]-Table1353233[[#This Row],[LB_init]])/Table1353233[[#This Row],[UB_init]]</f>
        <v>0</v>
      </c>
      <c r="L710" s="75">
        <f>IF(Table1353233[[#This Row],[UB_init]]=Table1353233[[#This Row],[LB_init]],0,1)</f>
        <v>0</v>
      </c>
      <c r="M710" s="26"/>
      <c r="Q710">
        <f>IF(Table1353233[[#This Row],[If Optimal solution is not found]]=1,"",Table1353233[[#This Row],[UB_init]])</f>
        <v>1504</v>
      </c>
      <c r="R710">
        <f>IF(Table1353233[[#This Row],[If Optimal solution is not found]],"",Table1353233[[#This Row],[LB_init]])</f>
        <v>1504</v>
      </c>
      <c r="S710">
        <f>IF(Table1353233[[#This Row],[If Optimal solution is not found]],"",0)</f>
        <v>0</v>
      </c>
      <c r="T710">
        <f>IF(Table1353233[[#This Row],[If Optimal solution is not found]],"",Table1353233[[#This Row],[Total time (BPP+Pm+SPm)]])</f>
        <v>2.4345348495999133</v>
      </c>
    </row>
    <row r="711" spans="1:20" x14ac:dyDescent="0.35">
      <c r="A711" s="71">
        <v>710</v>
      </c>
      <c r="B711" s="24" t="s">
        <v>730</v>
      </c>
      <c r="C711" s="1">
        <v>150</v>
      </c>
      <c r="D711" s="1">
        <v>5</v>
      </c>
      <c r="E711" s="1">
        <v>30</v>
      </c>
      <c r="F711" s="14">
        <v>2</v>
      </c>
      <c r="G711" s="4">
        <v>1656</v>
      </c>
      <c r="H711" s="1">
        <v>1656</v>
      </c>
      <c r="I711" s="1">
        <v>1783.76215548254</v>
      </c>
      <c r="J711" s="1">
        <f>1800-Table1353233[[#This Row],[Remaining time]]</f>
        <v>16.237844517459962</v>
      </c>
      <c r="K711" s="1">
        <f>(Table1353233[[#This Row],[UB_init]]-Table1353233[[#This Row],[LB_init]])/Table1353233[[#This Row],[UB_init]]</f>
        <v>0</v>
      </c>
      <c r="L711" s="75">
        <f>IF(Table1353233[[#This Row],[UB_init]]=Table1353233[[#This Row],[LB_init]],0,1)</f>
        <v>0</v>
      </c>
      <c r="M711" s="26"/>
      <c r="Q711">
        <f>IF(Table1353233[[#This Row],[If Optimal solution is not found]]=1,"",Table1353233[[#This Row],[UB_init]])</f>
        <v>1656</v>
      </c>
      <c r="R711">
        <f>IF(Table1353233[[#This Row],[If Optimal solution is not found]],"",Table1353233[[#This Row],[LB_init]])</f>
        <v>1656</v>
      </c>
      <c r="S711">
        <f>IF(Table1353233[[#This Row],[If Optimal solution is not found]],"",0)</f>
        <v>0</v>
      </c>
      <c r="T711">
        <f>IF(Table1353233[[#This Row],[If Optimal solution is not found]],"",Table1353233[[#This Row],[Total time (BPP+Pm+SPm)]])</f>
        <v>16.237844517459962</v>
      </c>
    </row>
    <row r="712" spans="1:20" x14ac:dyDescent="0.35">
      <c r="A712" s="71">
        <v>711</v>
      </c>
      <c r="B712" s="24" t="s">
        <v>89</v>
      </c>
      <c r="C712" s="1">
        <v>150</v>
      </c>
      <c r="D712" s="1">
        <v>5</v>
      </c>
      <c r="E712" s="1">
        <v>30</v>
      </c>
      <c r="F712" s="14">
        <v>4</v>
      </c>
      <c r="G712" s="4">
        <v>1889</v>
      </c>
      <c r="H712" s="1">
        <v>1889</v>
      </c>
      <c r="I712" s="1">
        <v>1755.54733496531</v>
      </c>
      <c r="J712" s="1">
        <f>1800-Table1353233[[#This Row],[Remaining time]]</f>
        <v>44.452665034689971</v>
      </c>
      <c r="K712" s="1">
        <f>(Table1353233[[#This Row],[UB_init]]-Table1353233[[#This Row],[LB_init]])/Table1353233[[#This Row],[UB_init]]</f>
        <v>0</v>
      </c>
      <c r="L712" s="75">
        <f>IF(Table1353233[[#This Row],[UB_init]]=Table1353233[[#This Row],[LB_init]],0,1)</f>
        <v>0</v>
      </c>
      <c r="M712" s="26"/>
      <c r="Q712">
        <f>IF(Table1353233[[#This Row],[If Optimal solution is not found]]=1,"",Table1353233[[#This Row],[UB_init]])</f>
        <v>1889</v>
      </c>
      <c r="R712">
        <f>IF(Table1353233[[#This Row],[If Optimal solution is not found]],"",Table1353233[[#This Row],[LB_init]])</f>
        <v>1889</v>
      </c>
      <c r="S712">
        <f>IF(Table1353233[[#This Row],[If Optimal solution is not found]],"",0)</f>
        <v>0</v>
      </c>
      <c r="T712">
        <f>IF(Table1353233[[#This Row],[If Optimal solution is not found]],"",Table1353233[[#This Row],[Total time (BPP+Pm+SPm)]])</f>
        <v>44.452665034689971</v>
      </c>
    </row>
    <row r="713" spans="1:20" x14ac:dyDescent="0.35">
      <c r="A713" s="71">
        <v>712</v>
      </c>
      <c r="B713" s="24" t="s">
        <v>90</v>
      </c>
      <c r="C713" s="1">
        <v>150</v>
      </c>
      <c r="D713" s="1">
        <v>5</v>
      </c>
      <c r="E713" s="1">
        <v>30</v>
      </c>
      <c r="F713" s="14">
        <v>4</v>
      </c>
      <c r="G713" s="4">
        <v>1933</v>
      </c>
      <c r="H713" s="1">
        <v>1933</v>
      </c>
      <c r="I713" s="1">
        <v>1787.5040714833799</v>
      </c>
      <c r="J713" s="1">
        <f>1800-Table1353233[[#This Row],[Remaining time]]</f>
        <v>12.495928516620097</v>
      </c>
      <c r="K713" s="1">
        <f>(Table1353233[[#This Row],[UB_init]]-Table1353233[[#This Row],[LB_init]])/Table1353233[[#This Row],[UB_init]]</f>
        <v>0</v>
      </c>
      <c r="L713" s="75">
        <f>IF(Table1353233[[#This Row],[UB_init]]=Table1353233[[#This Row],[LB_init]],0,1)</f>
        <v>0</v>
      </c>
      <c r="M713" s="26"/>
      <c r="Q713">
        <f>IF(Table1353233[[#This Row],[If Optimal solution is not found]]=1,"",Table1353233[[#This Row],[UB_init]])</f>
        <v>1933</v>
      </c>
      <c r="R713">
        <f>IF(Table1353233[[#This Row],[If Optimal solution is not found]],"",Table1353233[[#This Row],[LB_init]])</f>
        <v>1933</v>
      </c>
      <c r="S713">
        <f>IF(Table1353233[[#This Row],[If Optimal solution is not found]],"",0)</f>
        <v>0</v>
      </c>
      <c r="T713">
        <f>IF(Table1353233[[#This Row],[If Optimal solution is not found]],"",Table1353233[[#This Row],[Total time (BPP+Pm+SPm)]])</f>
        <v>12.495928516620097</v>
      </c>
    </row>
    <row r="714" spans="1:20" x14ac:dyDescent="0.35">
      <c r="A714" s="71">
        <v>713</v>
      </c>
      <c r="B714" s="24" t="s">
        <v>91</v>
      </c>
      <c r="C714" s="1">
        <v>150</v>
      </c>
      <c r="D714" s="1">
        <v>5</v>
      </c>
      <c r="E714" s="1">
        <v>30</v>
      </c>
      <c r="F714" s="14">
        <v>4</v>
      </c>
      <c r="G714" s="4">
        <v>1904</v>
      </c>
      <c r="H714" s="1">
        <v>1904</v>
      </c>
      <c r="I714" s="1">
        <v>1782.9522653184799</v>
      </c>
      <c r="J714" s="1">
        <f>1800-Table1353233[[#This Row],[Remaining time]]</f>
        <v>17.047734681520069</v>
      </c>
      <c r="K714" s="1">
        <f>(Table1353233[[#This Row],[UB_init]]-Table1353233[[#This Row],[LB_init]])/Table1353233[[#This Row],[UB_init]]</f>
        <v>0</v>
      </c>
      <c r="L714" s="75">
        <f>IF(Table1353233[[#This Row],[UB_init]]=Table1353233[[#This Row],[LB_init]],0,1)</f>
        <v>0</v>
      </c>
      <c r="M714" s="26"/>
      <c r="Q714">
        <f>IF(Table1353233[[#This Row],[If Optimal solution is not found]]=1,"",Table1353233[[#This Row],[UB_init]])</f>
        <v>1904</v>
      </c>
      <c r="R714">
        <f>IF(Table1353233[[#This Row],[If Optimal solution is not found]],"",Table1353233[[#This Row],[LB_init]])</f>
        <v>1904</v>
      </c>
      <c r="S714">
        <f>IF(Table1353233[[#This Row],[If Optimal solution is not found]],"",0)</f>
        <v>0</v>
      </c>
      <c r="T714">
        <f>IF(Table1353233[[#This Row],[If Optimal solution is not found]],"",Table1353233[[#This Row],[Total time (BPP+Pm+SPm)]])</f>
        <v>17.047734681520069</v>
      </c>
    </row>
    <row r="715" spans="1:20" x14ac:dyDescent="0.35">
      <c r="A715" s="71">
        <v>714</v>
      </c>
      <c r="B715" s="24" t="s">
        <v>731</v>
      </c>
      <c r="C715" s="1">
        <v>150</v>
      </c>
      <c r="D715" s="1">
        <v>5</v>
      </c>
      <c r="E715" s="1">
        <v>30</v>
      </c>
      <c r="F715" s="14">
        <v>4</v>
      </c>
      <c r="G715" s="4">
        <v>1860</v>
      </c>
      <c r="H715" s="1">
        <v>1860</v>
      </c>
      <c r="I715" s="1">
        <v>1711.68414553254</v>
      </c>
      <c r="J715" s="1">
        <f>1800-Table1353233[[#This Row],[Remaining time]]</f>
        <v>88.315854467459985</v>
      </c>
      <c r="K715" s="1">
        <f>(Table1353233[[#This Row],[UB_init]]-Table1353233[[#This Row],[LB_init]])/Table1353233[[#This Row],[UB_init]]</f>
        <v>0</v>
      </c>
      <c r="L715" s="75">
        <f>IF(Table1353233[[#This Row],[UB_init]]=Table1353233[[#This Row],[LB_init]],0,1)</f>
        <v>0</v>
      </c>
      <c r="M715" s="26"/>
      <c r="Q715">
        <f>IF(Table1353233[[#This Row],[If Optimal solution is not found]]=1,"",Table1353233[[#This Row],[UB_init]])</f>
        <v>1860</v>
      </c>
      <c r="R715">
        <f>IF(Table1353233[[#This Row],[If Optimal solution is not found]],"",Table1353233[[#This Row],[LB_init]])</f>
        <v>1860</v>
      </c>
      <c r="S715">
        <f>IF(Table1353233[[#This Row],[If Optimal solution is not found]],"",0)</f>
        <v>0</v>
      </c>
      <c r="T715">
        <f>IF(Table1353233[[#This Row],[If Optimal solution is not found]],"",Table1353233[[#This Row],[Total time (BPP+Pm+SPm)]])</f>
        <v>88.315854467459985</v>
      </c>
    </row>
    <row r="716" spans="1:20" x14ac:dyDescent="0.35">
      <c r="A716" s="71">
        <v>715</v>
      </c>
      <c r="B716" s="24" t="s">
        <v>732</v>
      </c>
      <c r="C716" s="1">
        <v>150</v>
      </c>
      <c r="D716" s="1">
        <v>5</v>
      </c>
      <c r="E716" s="1">
        <v>30</v>
      </c>
      <c r="F716" s="14">
        <v>4</v>
      </c>
      <c r="G716" s="4">
        <v>1881</v>
      </c>
      <c r="H716" s="1">
        <v>1881</v>
      </c>
      <c r="I716" s="1">
        <v>1791.5357414446701</v>
      </c>
      <c r="J716" s="1">
        <f>1800-Table1353233[[#This Row],[Remaining time]]</f>
        <v>8.4642585553299341</v>
      </c>
      <c r="K716" s="1">
        <f>(Table1353233[[#This Row],[UB_init]]-Table1353233[[#This Row],[LB_init]])/Table1353233[[#This Row],[UB_init]]</f>
        <v>0</v>
      </c>
      <c r="L716" s="75">
        <f>IF(Table1353233[[#This Row],[UB_init]]=Table1353233[[#This Row],[LB_init]],0,1)</f>
        <v>0</v>
      </c>
      <c r="M716" s="26"/>
      <c r="Q716">
        <f>IF(Table1353233[[#This Row],[If Optimal solution is not found]]=1,"",Table1353233[[#This Row],[UB_init]])</f>
        <v>1881</v>
      </c>
      <c r="R716">
        <f>IF(Table1353233[[#This Row],[If Optimal solution is not found]],"",Table1353233[[#This Row],[LB_init]])</f>
        <v>1881</v>
      </c>
      <c r="S716">
        <f>IF(Table1353233[[#This Row],[If Optimal solution is not found]],"",0)</f>
        <v>0</v>
      </c>
      <c r="T716">
        <f>IF(Table1353233[[#This Row],[If Optimal solution is not found]],"",Table1353233[[#This Row],[Total time (BPP+Pm+SPm)]])</f>
        <v>8.4642585553299341</v>
      </c>
    </row>
    <row r="717" spans="1:20" x14ac:dyDescent="0.35">
      <c r="A717" s="71">
        <v>716</v>
      </c>
      <c r="B717" s="24" t="s">
        <v>733</v>
      </c>
      <c r="C717" s="1">
        <v>150</v>
      </c>
      <c r="D717" s="1">
        <v>5</v>
      </c>
      <c r="E717" s="1">
        <v>30</v>
      </c>
      <c r="F717" s="14">
        <v>4</v>
      </c>
      <c r="G717" s="4">
        <v>1977</v>
      </c>
      <c r="H717" s="1">
        <v>1965</v>
      </c>
      <c r="I717" s="1">
        <v>1199.11629386246</v>
      </c>
      <c r="J717" s="1">
        <f>1800-Table1353233[[#This Row],[Remaining time]]</f>
        <v>600.88370613754</v>
      </c>
      <c r="K717" s="1">
        <f>(Table1353233[[#This Row],[UB_init]]-Table1353233[[#This Row],[LB_init]])/Table1353233[[#This Row],[UB_init]]</f>
        <v>6.0698027314112293E-3</v>
      </c>
      <c r="L717" s="75">
        <f>IF(Table1353233[[#This Row],[UB_init]]=Table1353233[[#This Row],[LB_init]],0,1)</f>
        <v>1</v>
      </c>
      <c r="M717" s="26"/>
      <c r="Q717" t="str">
        <f>IF(Table1353233[[#This Row],[If Optimal solution is not found]]=1,"",Table1353233[[#This Row],[UB_init]])</f>
        <v/>
      </c>
      <c r="R717" t="str">
        <f>IF(Table1353233[[#This Row],[If Optimal solution is not found]],"",Table1353233[[#This Row],[LB_init]])</f>
        <v/>
      </c>
      <c r="S717" t="str">
        <f>IF(Table1353233[[#This Row],[If Optimal solution is not found]],"",0)</f>
        <v/>
      </c>
      <c r="T717" t="str">
        <f>IF(Table1353233[[#This Row],[If Optimal solution is not found]],"",Table1353233[[#This Row],[Total time (BPP+Pm+SPm)]])</f>
        <v/>
      </c>
    </row>
    <row r="718" spans="1:20" ht="15" thickBot="1" x14ac:dyDescent="0.4">
      <c r="A718" s="71">
        <v>717</v>
      </c>
      <c r="B718" s="24" t="s">
        <v>734</v>
      </c>
      <c r="C718" s="1">
        <v>150</v>
      </c>
      <c r="D718" s="1">
        <v>5</v>
      </c>
      <c r="E718" s="1">
        <v>30</v>
      </c>
      <c r="F718" s="14">
        <v>4</v>
      </c>
      <c r="G718" s="4">
        <v>2028</v>
      </c>
      <c r="H718" s="1">
        <v>2016</v>
      </c>
      <c r="I718" s="1">
        <v>1199.3493598140701</v>
      </c>
      <c r="J718" s="1">
        <f>1800-Table1353233[[#This Row],[Remaining time]]</f>
        <v>600.65064018592989</v>
      </c>
      <c r="K718" s="1">
        <f>(Table1353233[[#This Row],[UB_init]]-Table1353233[[#This Row],[LB_init]])/Table1353233[[#This Row],[UB_init]]</f>
        <v>5.9171597633136093E-3</v>
      </c>
      <c r="L718" s="75">
        <f>IF(Table1353233[[#This Row],[UB_init]]=Table1353233[[#This Row],[LB_init]],0,1)</f>
        <v>1</v>
      </c>
      <c r="M718" s="26"/>
      <c r="Q718" t="str">
        <f>IF(Table1353233[[#This Row],[If Optimal solution is not found]]=1,"",Table1353233[[#This Row],[UB_init]])</f>
        <v/>
      </c>
      <c r="R718" t="str">
        <f>IF(Table1353233[[#This Row],[If Optimal solution is not found]],"",Table1353233[[#This Row],[LB_init]])</f>
        <v/>
      </c>
      <c r="S718" t="str">
        <f>IF(Table1353233[[#This Row],[If Optimal solution is not found]],"",0)</f>
        <v/>
      </c>
      <c r="T718" t="str">
        <f>IF(Table1353233[[#This Row],[If Optimal solution is not found]],"",Table1353233[[#This Row],[Total time (BPP+Pm+SPm)]])</f>
        <v/>
      </c>
    </row>
    <row r="719" spans="1:20" ht="16" thickBot="1" x14ac:dyDescent="0.4">
      <c r="A719" s="71">
        <v>718</v>
      </c>
      <c r="B719" s="24" t="s">
        <v>735</v>
      </c>
      <c r="C719" s="1">
        <v>150</v>
      </c>
      <c r="D719" s="1">
        <v>5</v>
      </c>
      <c r="E719" s="1">
        <v>30</v>
      </c>
      <c r="F719" s="14">
        <v>4</v>
      </c>
      <c r="G719" s="4">
        <v>2019</v>
      </c>
      <c r="H719" s="1">
        <v>2019</v>
      </c>
      <c r="I719" s="1">
        <v>1790.93678443878</v>
      </c>
      <c r="J719" s="1">
        <f>1800-Table1353233[[#This Row],[Remaining time]]</f>
        <v>9.0632155612199767</v>
      </c>
      <c r="K719" s="1">
        <f>(Table1353233[[#This Row],[UB_init]]-Table1353233[[#This Row],[LB_init]])/Table1353233[[#This Row],[UB_init]]</f>
        <v>0</v>
      </c>
      <c r="L719" s="75">
        <f>IF(Table1353233[[#This Row],[UB_init]]=Table1353233[[#This Row],[LB_init]],0,1)</f>
        <v>0</v>
      </c>
      <c r="M719" s="26"/>
      <c r="N719" s="17" t="s">
        <v>191</v>
      </c>
      <c r="O719" s="19"/>
      <c r="P719" s="20" t="s">
        <v>193</v>
      </c>
      <c r="Q719">
        <f>IF(Table1353233[[#This Row],[If Optimal solution is not found]]=1,"",Table1353233[[#This Row],[UB_init]])</f>
        <v>2019</v>
      </c>
      <c r="R719">
        <f>IF(Table1353233[[#This Row],[If Optimal solution is not found]],"",Table1353233[[#This Row],[LB_init]])</f>
        <v>2019</v>
      </c>
      <c r="S719">
        <f>IF(Table1353233[[#This Row],[If Optimal solution is not found]],"",0)</f>
        <v>0</v>
      </c>
      <c r="T719">
        <f>IF(Table1353233[[#This Row],[If Optimal solution is not found]],"",Table1353233[[#This Row],[Total time (BPP+Pm+SPm)]])</f>
        <v>9.0632155612199767</v>
      </c>
    </row>
    <row r="720" spans="1:20" ht="19" thickBot="1" x14ac:dyDescent="0.5">
      <c r="A720" s="71">
        <v>719</v>
      </c>
      <c r="B720" s="24" t="s">
        <v>736</v>
      </c>
      <c r="C720" s="1">
        <v>150</v>
      </c>
      <c r="D720" s="1">
        <v>5</v>
      </c>
      <c r="E720" s="1">
        <v>30</v>
      </c>
      <c r="F720" s="14">
        <v>4</v>
      </c>
      <c r="G720" s="4">
        <v>1912</v>
      </c>
      <c r="H720" s="1">
        <v>1912</v>
      </c>
      <c r="I720" s="1">
        <v>1783.8189106024799</v>
      </c>
      <c r="J720" s="1">
        <f>1800-Table1353233[[#This Row],[Remaining time]]</f>
        <v>16.181089397520054</v>
      </c>
      <c r="K720" s="1">
        <f>(Table1353233[[#This Row],[UB_init]]-Table1353233[[#This Row],[LB_init]])/Table1353233[[#This Row],[UB_init]]</f>
        <v>0</v>
      </c>
      <c r="L720" s="75">
        <f>IF(Table1353233[[#This Row],[UB_init]]=Table1353233[[#This Row],[LB_init]],0,1)</f>
        <v>0</v>
      </c>
      <c r="M720" s="26"/>
      <c r="N720" s="7">
        <f>COUNTIF(L632:L721,"=0")</f>
        <v>66</v>
      </c>
      <c r="O720" s="9"/>
      <c r="P720" s="73">
        <f>AVERAGEIF(K632:K721,"=0",J632:J721)</f>
        <v>12.537497468805592</v>
      </c>
      <c r="Q720">
        <f>IF(Table1353233[[#This Row],[If Optimal solution is not found]]=1,"",Table1353233[[#This Row],[UB_init]])</f>
        <v>1912</v>
      </c>
      <c r="R720">
        <f>IF(Table1353233[[#This Row],[If Optimal solution is not found]],"",Table1353233[[#This Row],[LB_init]])</f>
        <v>1912</v>
      </c>
      <c r="S720">
        <f>IF(Table1353233[[#This Row],[If Optimal solution is not found]],"",0)</f>
        <v>0</v>
      </c>
      <c r="T720">
        <f>IF(Table1353233[[#This Row],[If Optimal solution is not found]],"",Table1353233[[#This Row],[Total time (BPP+Pm+SPm)]])</f>
        <v>16.181089397520054</v>
      </c>
    </row>
    <row r="721" spans="1:20" ht="19" thickBot="1" x14ac:dyDescent="0.5">
      <c r="A721" s="71">
        <v>720</v>
      </c>
      <c r="B721" s="24" t="s">
        <v>737</v>
      </c>
      <c r="C721" s="15">
        <v>150</v>
      </c>
      <c r="D721" s="15">
        <v>5</v>
      </c>
      <c r="E721" s="15">
        <v>30</v>
      </c>
      <c r="F721" s="16">
        <v>4</v>
      </c>
      <c r="G721" s="6">
        <v>2028</v>
      </c>
      <c r="H721" s="15">
        <v>2016</v>
      </c>
      <c r="I721" s="15">
        <v>1199.3388840314001</v>
      </c>
      <c r="J721" s="15">
        <f>1800-Table1353233[[#This Row],[Remaining time]]</f>
        <v>600.66111596859992</v>
      </c>
      <c r="K721" s="15">
        <f>(Table1353233[[#This Row],[UB_init]]-Table1353233[[#This Row],[LB_init]])/Table1353233[[#This Row],[UB_init]]</f>
        <v>5.9171597633136093E-3</v>
      </c>
      <c r="L721" s="75">
        <f>IF(Table1353233[[#This Row],[UB_init]]=Table1353233[[#This Row],[LB_init]],0,1)</f>
        <v>1</v>
      </c>
      <c r="M721" s="26"/>
      <c r="N721" s="7" t="s">
        <v>192</v>
      </c>
      <c r="O721" s="9"/>
      <c r="P721" s="73">
        <f>AVERAGEIF(K632:K721,"&gt;0")</f>
        <v>5.3382877263044469E-3</v>
      </c>
      <c r="Q721" t="str">
        <f>IF(Table1353233[[#This Row],[If Optimal solution is not found]]=1,"",Table1353233[[#This Row],[UB_init]])</f>
        <v/>
      </c>
      <c r="R721" t="str">
        <f>IF(Table1353233[[#This Row],[If Optimal solution is not found]],"",Table1353233[[#This Row],[LB_init]])</f>
        <v/>
      </c>
      <c r="S721" t="str">
        <f>IF(Table1353233[[#This Row],[If Optimal solution is not found]],"",0)</f>
        <v/>
      </c>
      <c r="T721" t="str">
        <f>IF(Table1353233[[#This Row],[If Optimal solution is not found]],"",Table1353233[[#This Row],[Total time (BPP+Pm+SPm)]])</f>
        <v/>
      </c>
    </row>
    <row r="722" spans="1:20" x14ac:dyDescent="0.35">
      <c r="A722" s="71">
        <v>721</v>
      </c>
      <c r="B722" s="23" t="s">
        <v>738</v>
      </c>
      <c r="C722" s="12">
        <v>150</v>
      </c>
      <c r="D722" s="12">
        <v>10</v>
      </c>
      <c r="E722" s="12">
        <v>10</v>
      </c>
      <c r="F722" s="13">
        <v>1</v>
      </c>
      <c r="G722" s="5">
        <v>273</v>
      </c>
      <c r="H722" s="12">
        <v>248</v>
      </c>
      <c r="I722" s="12">
        <v>1798.3502212650999</v>
      </c>
      <c r="J722" s="12">
        <f>1800-Table1353233[[#This Row],[Remaining time]]</f>
        <v>1.6497787349001101</v>
      </c>
      <c r="K722" s="12">
        <f>(Table1353233[[#This Row],[UB_init]]-Table1353233[[#This Row],[LB_init]])/Table1353233[[#This Row],[UB_init]]</f>
        <v>9.1575091575091569E-2</v>
      </c>
      <c r="L722" s="75">
        <f>IF(Table1353233[[#This Row],[UB_init]]=Table1353233[[#This Row],[LB_init]],0,1)</f>
        <v>1</v>
      </c>
      <c r="M722" s="26"/>
      <c r="Q722" t="str">
        <f>IF(Table1353233[[#This Row],[If Optimal solution is not found]]=1,"",Table1353233[[#This Row],[UB_init]])</f>
        <v/>
      </c>
      <c r="R722" t="str">
        <f>IF(Table1353233[[#This Row],[If Optimal solution is not found]],"",Table1353233[[#This Row],[LB_init]])</f>
        <v/>
      </c>
      <c r="S722" t="str">
        <f>IF(Table1353233[[#This Row],[If Optimal solution is not found]],"",0)</f>
        <v/>
      </c>
      <c r="T722" t="str">
        <f>IF(Table1353233[[#This Row],[If Optimal solution is not found]],"",Table1353233[[#This Row],[Total time (BPP+Pm+SPm)]])</f>
        <v/>
      </c>
    </row>
    <row r="723" spans="1:20" x14ac:dyDescent="0.35">
      <c r="A723" s="71">
        <v>722</v>
      </c>
      <c r="B723" s="24" t="s">
        <v>739</v>
      </c>
      <c r="C723" s="1">
        <v>150</v>
      </c>
      <c r="D723" s="1">
        <v>10</v>
      </c>
      <c r="E723" s="1">
        <v>10</v>
      </c>
      <c r="F723" s="14">
        <v>1</v>
      </c>
      <c r="G723" s="4">
        <v>270</v>
      </c>
      <c r="H723" s="1">
        <v>241</v>
      </c>
      <c r="I723" s="1">
        <v>1798.3030484784299</v>
      </c>
      <c r="J723" s="1">
        <f>1800-Table1353233[[#This Row],[Remaining time]]</f>
        <v>1.6969515215700994</v>
      </c>
      <c r="K723" s="1">
        <f>(Table1353233[[#This Row],[UB_init]]-Table1353233[[#This Row],[LB_init]])/Table1353233[[#This Row],[UB_init]]</f>
        <v>0.10740740740740741</v>
      </c>
      <c r="L723" s="75">
        <f>IF(Table1353233[[#This Row],[UB_init]]=Table1353233[[#This Row],[LB_init]],0,1)</f>
        <v>1</v>
      </c>
      <c r="M723" s="26"/>
      <c r="Q723" t="str">
        <f>IF(Table1353233[[#This Row],[If Optimal solution is not found]]=1,"",Table1353233[[#This Row],[UB_init]])</f>
        <v/>
      </c>
      <c r="R723" t="str">
        <f>IF(Table1353233[[#This Row],[If Optimal solution is not found]],"",Table1353233[[#This Row],[LB_init]])</f>
        <v/>
      </c>
      <c r="S723" t="str">
        <f>IF(Table1353233[[#This Row],[If Optimal solution is not found]],"",0)</f>
        <v/>
      </c>
      <c r="T723" t="str">
        <f>IF(Table1353233[[#This Row],[If Optimal solution is not found]],"",Table1353233[[#This Row],[Total time (BPP+Pm+SPm)]])</f>
        <v/>
      </c>
    </row>
    <row r="724" spans="1:20" x14ac:dyDescent="0.35">
      <c r="A724" s="71">
        <v>723</v>
      </c>
      <c r="B724" s="24" t="s">
        <v>740</v>
      </c>
      <c r="C724" s="1">
        <v>150</v>
      </c>
      <c r="D724" s="1">
        <v>10</v>
      </c>
      <c r="E724" s="1">
        <v>10</v>
      </c>
      <c r="F724" s="14">
        <v>1</v>
      </c>
      <c r="G724" s="4">
        <v>313</v>
      </c>
      <c r="H724" s="1">
        <v>252</v>
      </c>
      <c r="I724" s="1">
        <v>1798.6018995009299</v>
      </c>
      <c r="J724" s="1">
        <f>1800-Table1353233[[#This Row],[Remaining time]]</f>
        <v>1.3981004990700967</v>
      </c>
      <c r="K724" s="1">
        <f>(Table1353233[[#This Row],[UB_init]]-Table1353233[[#This Row],[LB_init]])/Table1353233[[#This Row],[UB_init]]</f>
        <v>0.19488817891373802</v>
      </c>
      <c r="L724" s="75">
        <f>IF(Table1353233[[#This Row],[UB_init]]=Table1353233[[#This Row],[LB_init]],0,1)</f>
        <v>1</v>
      </c>
      <c r="M724" s="26"/>
      <c r="Q724" t="str">
        <f>IF(Table1353233[[#This Row],[If Optimal solution is not found]]=1,"",Table1353233[[#This Row],[UB_init]])</f>
        <v/>
      </c>
      <c r="R724" t="str">
        <f>IF(Table1353233[[#This Row],[If Optimal solution is not found]],"",Table1353233[[#This Row],[LB_init]])</f>
        <v/>
      </c>
      <c r="S724" t="str">
        <f>IF(Table1353233[[#This Row],[If Optimal solution is not found]],"",0)</f>
        <v/>
      </c>
      <c r="T724" t="str">
        <f>IF(Table1353233[[#This Row],[If Optimal solution is not found]],"",Table1353233[[#This Row],[Total time (BPP+Pm+SPm)]])</f>
        <v/>
      </c>
    </row>
    <row r="725" spans="1:20" x14ac:dyDescent="0.35">
      <c r="A725" s="71">
        <v>724</v>
      </c>
      <c r="B725" s="24" t="s">
        <v>741</v>
      </c>
      <c r="C725" s="1">
        <v>150</v>
      </c>
      <c r="D725" s="1">
        <v>10</v>
      </c>
      <c r="E725" s="1">
        <v>10</v>
      </c>
      <c r="F725" s="14">
        <v>1</v>
      </c>
      <c r="G725" s="4">
        <v>235</v>
      </c>
      <c r="H725" s="1">
        <v>221</v>
      </c>
      <c r="I725" s="1">
        <v>1798.69160318933</v>
      </c>
      <c r="J725" s="1">
        <f>1800-Table1353233[[#This Row],[Remaining time]]</f>
        <v>1.3083968106700468</v>
      </c>
      <c r="K725" s="1">
        <f>(Table1353233[[#This Row],[UB_init]]-Table1353233[[#This Row],[LB_init]])/Table1353233[[#This Row],[UB_init]]</f>
        <v>5.9574468085106386E-2</v>
      </c>
      <c r="L725" s="75">
        <f>IF(Table1353233[[#This Row],[UB_init]]=Table1353233[[#This Row],[LB_init]],0,1)</f>
        <v>1</v>
      </c>
      <c r="M725" s="26"/>
      <c r="Q725" t="str">
        <f>IF(Table1353233[[#This Row],[If Optimal solution is not found]]=1,"",Table1353233[[#This Row],[UB_init]])</f>
        <v/>
      </c>
      <c r="R725" t="str">
        <f>IF(Table1353233[[#This Row],[If Optimal solution is not found]],"",Table1353233[[#This Row],[LB_init]])</f>
        <v/>
      </c>
      <c r="S725" t="str">
        <f>IF(Table1353233[[#This Row],[If Optimal solution is not found]],"",0)</f>
        <v/>
      </c>
      <c r="T725" t="str">
        <f>IF(Table1353233[[#This Row],[If Optimal solution is not found]],"",Table1353233[[#This Row],[Total time (BPP+Pm+SPm)]])</f>
        <v/>
      </c>
    </row>
    <row r="726" spans="1:20" x14ac:dyDescent="0.35">
      <c r="A726" s="71">
        <v>725</v>
      </c>
      <c r="B726" s="24" t="s">
        <v>742</v>
      </c>
      <c r="C726" s="1">
        <v>150</v>
      </c>
      <c r="D726" s="1">
        <v>10</v>
      </c>
      <c r="E726" s="1">
        <v>10</v>
      </c>
      <c r="F726" s="14">
        <v>1</v>
      </c>
      <c r="G726" s="4">
        <v>283</v>
      </c>
      <c r="H726" s="1">
        <v>241</v>
      </c>
      <c r="I726" s="1">
        <v>1798.1623742152001</v>
      </c>
      <c r="J726" s="1">
        <f>1800-Table1353233[[#This Row],[Remaining time]]</f>
        <v>1.8376257847999113</v>
      </c>
      <c r="K726" s="1">
        <f>(Table1353233[[#This Row],[UB_init]]-Table1353233[[#This Row],[LB_init]])/Table1353233[[#This Row],[UB_init]]</f>
        <v>0.14840989399293286</v>
      </c>
      <c r="L726" s="75">
        <f>IF(Table1353233[[#This Row],[UB_init]]=Table1353233[[#This Row],[LB_init]],0,1)</f>
        <v>1</v>
      </c>
      <c r="M726" s="26"/>
      <c r="Q726" t="str">
        <f>IF(Table1353233[[#This Row],[If Optimal solution is not found]]=1,"",Table1353233[[#This Row],[UB_init]])</f>
        <v/>
      </c>
      <c r="R726" t="str">
        <f>IF(Table1353233[[#This Row],[If Optimal solution is not found]],"",Table1353233[[#This Row],[LB_init]])</f>
        <v/>
      </c>
      <c r="S726" t="str">
        <f>IF(Table1353233[[#This Row],[If Optimal solution is not found]],"",0)</f>
        <v/>
      </c>
      <c r="T726" t="str">
        <f>IF(Table1353233[[#This Row],[If Optimal solution is not found]],"",Table1353233[[#This Row],[Total time (BPP+Pm+SPm)]])</f>
        <v/>
      </c>
    </row>
    <row r="727" spans="1:20" x14ac:dyDescent="0.35">
      <c r="A727" s="71">
        <v>726</v>
      </c>
      <c r="B727" s="24" t="s">
        <v>743</v>
      </c>
      <c r="C727" s="1">
        <v>150</v>
      </c>
      <c r="D727" s="1">
        <v>10</v>
      </c>
      <c r="E727" s="1">
        <v>10</v>
      </c>
      <c r="F727" s="14">
        <v>1</v>
      </c>
      <c r="G727" s="4">
        <v>271</v>
      </c>
      <c r="H727" s="1">
        <v>261</v>
      </c>
      <c r="I727" s="1">
        <v>1798.11550964042</v>
      </c>
      <c r="J727" s="1">
        <f>1800-Table1353233[[#This Row],[Remaining time]]</f>
        <v>1.8844903595800133</v>
      </c>
      <c r="K727" s="1">
        <f>(Table1353233[[#This Row],[UB_init]]-Table1353233[[#This Row],[LB_init]])/Table1353233[[#This Row],[UB_init]]</f>
        <v>3.6900369003690037E-2</v>
      </c>
      <c r="L727" s="75">
        <f>IF(Table1353233[[#This Row],[UB_init]]=Table1353233[[#This Row],[LB_init]],0,1)</f>
        <v>1</v>
      </c>
      <c r="M727" s="26"/>
      <c r="Q727" t="str">
        <f>IF(Table1353233[[#This Row],[If Optimal solution is not found]]=1,"",Table1353233[[#This Row],[UB_init]])</f>
        <v/>
      </c>
      <c r="R727" t="str">
        <f>IF(Table1353233[[#This Row],[If Optimal solution is not found]],"",Table1353233[[#This Row],[LB_init]])</f>
        <v/>
      </c>
      <c r="S727" t="str">
        <f>IF(Table1353233[[#This Row],[If Optimal solution is not found]],"",0)</f>
        <v/>
      </c>
      <c r="T727" t="str">
        <f>IF(Table1353233[[#This Row],[If Optimal solution is not found]],"",Table1353233[[#This Row],[Total time (BPP+Pm+SPm)]])</f>
        <v/>
      </c>
    </row>
    <row r="728" spans="1:20" x14ac:dyDescent="0.35">
      <c r="A728" s="71">
        <v>727</v>
      </c>
      <c r="B728" s="24" t="s">
        <v>744</v>
      </c>
      <c r="C728" s="1">
        <v>150</v>
      </c>
      <c r="D728" s="1">
        <v>10</v>
      </c>
      <c r="E728" s="1">
        <v>10</v>
      </c>
      <c r="F728" s="14">
        <v>1</v>
      </c>
      <c r="G728" s="110">
        <v>245</v>
      </c>
      <c r="H728" s="104">
        <v>239</v>
      </c>
      <c r="I728" s="104">
        <v>1798</v>
      </c>
      <c r="J728" s="104">
        <f>1800-Table1353233[[#This Row],[Remaining time]]</f>
        <v>2</v>
      </c>
      <c r="K728" s="104">
        <f>(Table1353233[[#This Row],[UB_init]]-Table1353233[[#This Row],[LB_init]])/Table1353233[[#This Row],[UB_init]]</f>
        <v>2.4489795918367346E-2</v>
      </c>
      <c r="L728" s="75">
        <f>IF(Table1353233[[#This Row],[UB_init]]=Table1353233[[#This Row],[LB_init]],0,1)</f>
        <v>1</v>
      </c>
      <c r="M728" s="26"/>
      <c r="Q728" t="str">
        <f>IF(Table1353233[[#This Row],[If Optimal solution is not found]]=1,"",Table1353233[[#This Row],[UB_init]])</f>
        <v/>
      </c>
      <c r="R728" t="str">
        <f>IF(Table1353233[[#This Row],[If Optimal solution is not found]],"",Table1353233[[#This Row],[LB_init]])</f>
        <v/>
      </c>
      <c r="S728" t="str">
        <f>IF(Table1353233[[#This Row],[If Optimal solution is not found]],"",0)</f>
        <v/>
      </c>
      <c r="T728" t="str">
        <f>IF(Table1353233[[#This Row],[If Optimal solution is not found]],"",Table1353233[[#This Row],[Total time (BPP+Pm+SPm)]])</f>
        <v/>
      </c>
    </row>
    <row r="729" spans="1:20" x14ac:dyDescent="0.35">
      <c r="A729" s="71">
        <v>728</v>
      </c>
      <c r="B729" s="24" t="s">
        <v>745</v>
      </c>
      <c r="C729" s="1">
        <v>150</v>
      </c>
      <c r="D729" s="1">
        <v>10</v>
      </c>
      <c r="E729" s="1">
        <v>10</v>
      </c>
      <c r="F729" s="14">
        <v>1</v>
      </c>
      <c r="G729" s="4">
        <v>282</v>
      </c>
      <c r="H729" s="1">
        <v>263</v>
      </c>
      <c r="I729" s="1">
        <v>1798.4282638095301</v>
      </c>
      <c r="J729" s="1">
        <f>1800-Table1353233[[#This Row],[Remaining time]]</f>
        <v>1.5717361904698919</v>
      </c>
      <c r="K729" s="1">
        <f>(Table1353233[[#This Row],[UB_init]]-Table1353233[[#This Row],[LB_init]])/Table1353233[[#This Row],[UB_init]]</f>
        <v>6.7375886524822695E-2</v>
      </c>
      <c r="L729" s="75">
        <f>IF(Table1353233[[#This Row],[UB_init]]=Table1353233[[#This Row],[LB_init]],0,1)</f>
        <v>1</v>
      </c>
      <c r="M729" s="26"/>
      <c r="Q729" t="str">
        <f>IF(Table1353233[[#This Row],[If Optimal solution is not found]]=1,"",Table1353233[[#This Row],[UB_init]])</f>
        <v/>
      </c>
      <c r="R729" t="str">
        <f>IF(Table1353233[[#This Row],[If Optimal solution is not found]],"",Table1353233[[#This Row],[LB_init]])</f>
        <v/>
      </c>
      <c r="S729" t="str">
        <f>IF(Table1353233[[#This Row],[If Optimal solution is not found]],"",0)</f>
        <v/>
      </c>
      <c r="T729" t="str">
        <f>IF(Table1353233[[#This Row],[If Optimal solution is not found]],"",Table1353233[[#This Row],[Total time (BPP+Pm+SPm)]])</f>
        <v/>
      </c>
    </row>
    <row r="730" spans="1:20" x14ac:dyDescent="0.35">
      <c r="A730" s="71">
        <v>729</v>
      </c>
      <c r="B730" s="24" t="s">
        <v>746</v>
      </c>
      <c r="C730" s="1">
        <v>150</v>
      </c>
      <c r="D730" s="1">
        <v>10</v>
      </c>
      <c r="E730" s="1">
        <v>10</v>
      </c>
      <c r="F730" s="14">
        <v>1</v>
      </c>
      <c r="G730" s="4">
        <v>312</v>
      </c>
      <c r="H730" s="1">
        <v>259</v>
      </c>
      <c r="I730" s="1">
        <v>1797.93809868209</v>
      </c>
      <c r="J730" s="1">
        <f>1800-Table1353233[[#This Row],[Remaining time]]</f>
        <v>2.0619013179100421</v>
      </c>
      <c r="K730" s="1">
        <f>(Table1353233[[#This Row],[UB_init]]-Table1353233[[#This Row],[LB_init]])/Table1353233[[#This Row],[UB_init]]</f>
        <v>0.16987179487179488</v>
      </c>
      <c r="L730" s="75">
        <f>IF(Table1353233[[#This Row],[UB_init]]=Table1353233[[#This Row],[LB_init]],0,1)</f>
        <v>1</v>
      </c>
      <c r="M730" s="26"/>
      <c r="Q730" t="str">
        <f>IF(Table1353233[[#This Row],[If Optimal solution is not found]]=1,"",Table1353233[[#This Row],[UB_init]])</f>
        <v/>
      </c>
      <c r="R730" t="str">
        <f>IF(Table1353233[[#This Row],[If Optimal solution is not found]],"",Table1353233[[#This Row],[LB_init]])</f>
        <v/>
      </c>
      <c r="S730" t="str">
        <f>IF(Table1353233[[#This Row],[If Optimal solution is not found]],"",0)</f>
        <v/>
      </c>
      <c r="T730" t="str">
        <f>IF(Table1353233[[#This Row],[If Optimal solution is not found]],"",Table1353233[[#This Row],[Total time (BPP+Pm+SPm)]])</f>
        <v/>
      </c>
    </row>
    <row r="731" spans="1:20" x14ac:dyDescent="0.35">
      <c r="A731" s="71">
        <v>730</v>
      </c>
      <c r="B731" s="24" t="s">
        <v>747</v>
      </c>
      <c r="C731" s="1">
        <v>150</v>
      </c>
      <c r="D731" s="1">
        <v>10</v>
      </c>
      <c r="E731" s="1">
        <v>10</v>
      </c>
      <c r="F731" s="14">
        <v>1</v>
      </c>
      <c r="G731" s="4">
        <v>277</v>
      </c>
      <c r="H731" s="1">
        <v>244</v>
      </c>
      <c r="I731" s="1">
        <v>1798.1253858208599</v>
      </c>
      <c r="J731" s="1">
        <f>1800-Table1353233[[#This Row],[Remaining time]]</f>
        <v>1.8746141791400532</v>
      </c>
      <c r="K731" s="1">
        <f>(Table1353233[[#This Row],[UB_init]]-Table1353233[[#This Row],[LB_init]])/Table1353233[[#This Row],[UB_init]]</f>
        <v>0.11913357400722022</v>
      </c>
      <c r="L731" s="75">
        <f>IF(Table1353233[[#This Row],[UB_init]]=Table1353233[[#This Row],[LB_init]],0,1)</f>
        <v>1</v>
      </c>
      <c r="M731" s="26"/>
      <c r="Q731" t="str">
        <f>IF(Table1353233[[#This Row],[If Optimal solution is not found]]=1,"",Table1353233[[#This Row],[UB_init]])</f>
        <v/>
      </c>
      <c r="R731" t="str">
        <f>IF(Table1353233[[#This Row],[If Optimal solution is not found]],"",Table1353233[[#This Row],[LB_init]])</f>
        <v/>
      </c>
      <c r="S731" t="str">
        <f>IF(Table1353233[[#This Row],[If Optimal solution is not found]],"",0)</f>
        <v/>
      </c>
      <c r="T731" t="str">
        <f>IF(Table1353233[[#This Row],[If Optimal solution is not found]],"",Table1353233[[#This Row],[Total time (BPP+Pm+SPm)]])</f>
        <v/>
      </c>
    </row>
    <row r="732" spans="1:20" x14ac:dyDescent="0.35">
      <c r="A732" s="71">
        <v>731</v>
      </c>
      <c r="B732" s="24" t="s">
        <v>748</v>
      </c>
      <c r="C732" s="1">
        <v>150</v>
      </c>
      <c r="D732" s="1">
        <v>10</v>
      </c>
      <c r="E732" s="1">
        <v>10</v>
      </c>
      <c r="F732" s="14">
        <v>2</v>
      </c>
      <c r="G732" s="4">
        <v>380</v>
      </c>
      <c r="H732" s="1">
        <v>380</v>
      </c>
      <c r="I732" s="1">
        <v>1792.4338530227501</v>
      </c>
      <c r="J732" s="1">
        <f>1800-Table1353233[[#This Row],[Remaining time]]</f>
        <v>7.5661469772499004</v>
      </c>
      <c r="K732" s="1">
        <f>(Table1353233[[#This Row],[UB_init]]-Table1353233[[#This Row],[LB_init]])/Table1353233[[#This Row],[UB_init]]</f>
        <v>0</v>
      </c>
      <c r="L732" s="75">
        <f>IF(Table1353233[[#This Row],[UB_init]]=Table1353233[[#This Row],[LB_init]],0,1)</f>
        <v>0</v>
      </c>
      <c r="M732" s="26"/>
      <c r="Q732">
        <f>IF(Table1353233[[#This Row],[If Optimal solution is not found]]=1,"",Table1353233[[#This Row],[UB_init]])</f>
        <v>380</v>
      </c>
      <c r="R732">
        <f>IF(Table1353233[[#This Row],[If Optimal solution is not found]],"",Table1353233[[#This Row],[LB_init]])</f>
        <v>380</v>
      </c>
      <c r="S732">
        <f>IF(Table1353233[[#This Row],[If Optimal solution is not found]],"",0)</f>
        <v>0</v>
      </c>
      <c r="T732">
        <f>IF(Table1353233[[#This Row],[If Optimal solution is not found]],"",Table1353233[[#This Row],[Total time (BPP+Pm+SPm)]])</f>
        <v>7.5661469772499004</v>
      </c>
    </row>
    <row r="733" spans="1:20" x14ac:dyDescent="0.35">
      <c r="A733" s="71">
        <v>732</v>
      </c>
      <c r="B733" s="24" t="s">
        <v>749</v>
      </c>
      <c r="C733" s="1">
        <v>150</v>
      </c>
      <c r="D733" s="1">
        <v>10</v>
      </c>
      <c r="E733" s="1">
        <v>10</v>
      </c>
      <c r="F733" s="14">
        <v>2</v>
      </c>
      <c r="G733" s="4">
        <v>367</v>
      </c>
      <c r="H733" s="1">
        <v>367</v>
      </c>
      <c r="I733" s="1">
        <v>1793.7510000206501</v>
      </c>
      <c r="J733" s="1">
        <f>1800-Table1353233[[#This Row],[Remaining time]]</f>
        <v>6.2489999793499464</v>
      </c>
      <c r="K733" s="1">
        <f>(Table1353233[[#This Row],[UB_init]]-Table1353233[[#This Row],[LB_init]])/Table1353233[[#This Row],[UB_init]]</f>
        <v>0</v>
      </c>
      <c r="L733" s="75">
        <f>IF(Table1353233[[#This Row],[UB_init]]=Table1353233[[#This Row],[LB_init]],0,1)</f>
        <v>0</v>
      </c>
      <c r="M733" s="26"/>
      <c r="Q733">
        <f>IF(Table1353233[[#This Row],[If Optimal solution is not found]]=1,"",Table1353233[[#This Row],[UB_init]])</f>
        <v>367</v>
      </c>
      <c r="R733">
        <f>IF(Table1353233[[#This Row],[If Optimal solution is not found]],"",Table1353233[[#This Row],[LB_init]])</f>
        <v>367</v>
      </c>
      <c r="S733">
        <f>IF(Table1353233[[#This Row],[If Optimal solution is not found]],"",0)</f>
        <v>0</v>
      </c>
      <c r="T733">
        <f>IF(Table1353233[[#This Row],[If Optimal solution is not found]],"",Table1353233[[#This Row],[Total time (BPP+Pm+SPm)]])</f>
        <v>6.2489999793499464</v>
      </c>
    </row>
    <row r="734" spans="1:20" x14ac:dyDescent="0.35">
      <c r="A734" s="71">
        <v>733</v>
      </c>
      <c r="B734" s="24" t="s">
        <v>750</v>
      </c>
      <c r="C734" s="1">
        <v>150</v>
      </c>
      <c r="D734" s="1">
        <v>10</v>
      </c>
      <c r="E734" s="1">
        <v>10</v>
      </c>
      <c r="F734" s="14">
        <v>2</v>
      </c>
      <c r="G734" s="4">
        <v>372</v>
      </c>
      <c r="H734" s="1">
        <v>372</v>
      </c>
      <c r="I734" s="1">
        <v>1789.1048598121799</v>
      </c>
      <c r="J734" s="1">
        <f>1800-Table1353233[[#This Row],[Remaining time]]</f>
        <v>10.895140187820061</v>
      </c>
      <c r="K734" s="1">
        <f>(Table1353233[[#This Row],[UB_init]]-Table1353233[[#This Row],[LB_init]])/Table1353233[[#This Row],[UB_init]]</f>
        <v>0</v>
      </c>
      <c r="L734" s="75">
        <f>IF(Table1353233[[#This Row],[UB_init]]=Table1353233[[#This Row],[LB_init]],0,1)</f>
        <v>0</v>
      </c>
      <c r="M734" s="26"/>
      <c r="Q734">
        <f>IF(Table1353233[[#This Row],[If Optimal solution is not found]]=1,"",Table1353233[[#This Row],[UB_init]])</f>
        <v>372</v>
      </c>
      <c r="R734">
        <f>IF(Table1353233[[#This Row],[If Optimal solution is not found]],"",Table1353233[[#This Row],[LB_init]])</f>
        <v>372</v>
      </c>
      <c r="S734">
        <f>IF(Table1353233[[#This Row],[If Optimal solution is not found]],"",0)</f>
        <v>0</v>
      </c>
      <c r="T734">
        <f>IF(Table1353233[[#This Row],[If Optimal solution is not found]],"",Table1353233[[#This Row],[Total time (BPP+Pm+SPm)]])</f>
        <v>10.895140187820061</v>
      </c>
    </row>
    <row r="735" spans="1:20" x14ac:dyDescent="0.35">
      <c r="A735" s="71">
        <v>734</v>
      </c>
      <c r="B735" s="24" t="s">
        <v>751</v>
      </c>
      <c r="C735" s="1">
        <v>150</v>
      </c>
      <c r="D735" s="1">
        <v>10</v>
      </c>
      <c r="E735" s="1">
        <v>10</v>
      </c>
      <c r="F735" s="14">
        <v>2</v>
      </c>
      <c r="G735" s="4">
        <v>323</v>
      </c>
      <c r="H735" s="1">
        <v>323</v>
      </c>
      <c r="I735" s="1">
        <v>1790.33544231206</v>
      </c>
      <c r="J735" s="1">
        <f>1800-Table1353233[[#This Row],[Remaining time]]</f>
        <v>9.6645576879400323</v>
      </c>
      <c r="K735" s="1">
        <f>(Table1353233[[#This Row],[UB_init]]-Table1353233[[#This Row],[LB_init]])/Table1353233[[#This Row],[UB_init]]</f>
        <v>0</v>
      </c>
      <c r="L735" s="75">
        <f>IF(Table1353233[[#This Row],[UB_init]]=Table1353233[[#This Row],[LB_init]],0,1)</f>
        <v>0</v>
      </c>
      <c r="M735" s="26"/>
      <c r="Q735">
        <f>IF(Table1353233[[#This Row],[If Optimal solution is not found]]=1,"",Table1353233[[#This Row],[UB_init]])</f>
        <v>323</v>
      </c>
      <c r="R735">
        <f>IF(Table1353233[[#This Row],[If Optimal solution is not found]],"",Table1353233[[#This Row],[LB_init]])</f>
        <v>323</v>
      </c>
      <c r="S735">
        <f>IF(Table1353233[[#This Row],[If Optimal solution is not found]],"",0)</f>
        <v>0</v>
      </c>
      <c r="T735">
        <f>IF(Table1353233[[#This Row],[If Optimal solution is not found]],"",Table1353233[[#This Row],[Total time (BPP+Pm+SPm)]])</f>
        <v>9.6645576879400323</v>
      </c>
    </row>
    <row r="736" spans="1:20" x14ac:dyDescent="0.35">
      <c r="A736" s="71">
        <v>735</v>
      </c>
      <c r="B736" s="24" t="s">
        <v>752</v>
      </c>
      <c r="C736" s="1">
        <v>150</v>
      </c>
      <c r="D736" s="1">
        <v>10</v>
      </c>
      <c r="E736" s="1">
        <v>10</v>
      </c>
      <c r="F736" s="14">
        <v>2</v>
      </c>
      <c r="G736" s="4">
        <v>355</v>
      </c>
      <c r="H736" s="1">
        <v>355</v>
      </c>
      <c r="I736" s="1">
        <v>1795.1820987108999</v>
      </c>
      <c r="J736" s="1">
        <f>1800-Table1353233[[#This Row],[Remaining time]]</f>
        <v>4.8179012891000639</v>
      </c>
      <c r="K736" s="1">
        <f>(Table1353233[[#This Row],[UB_init]]-Table1353233[[#This Row],[LB_init]])/Table1353233[[#This Row],[UB_init]]</f>
        <v>0</v>
      </c>
      <c r="L736" s="75">
        <f>IF(Table1353233[[#This Row],[UB_init]]=Table1353233[[#This Row],[LB_init]],0,1)</f>
        <v>0</v>
      </c>
      <c r="M736" s="26"/>
      <c r="Q736">
        <f>IF(Table1353233[[#This Row],[If Optimal solution is not found]]=1,"",Table1353233[[#This Row],[UB_init]])</f>
        <v>355</v>
      </c>
      <c r="R736">
        <f>IF(Table1353233[[#This Row],[If Optimal solution is not found]],"",Table1353233[[#This Row],[LB_init]])</f>
        <v>355</v>
      </c>
      <c r="S736">
        <f>IF(Table1353233[[#This Row],[If Optimal solution is not found]],"",0)</f>
        <v>0</v>
      </c>
      <c r="T736">
        <f>IF(Table1353233[[#This Row],[If Optimal solution is not found]],"",Table1353233[[#This Row],[Total time (BPP+Pm+SPm)]])</f>
        <v>4.8179012891000639</v>
      </c>
    </row>
    <row r="737" spans="1:20" x14ac:dyDescent="0.35">
      <c r="A737" s="71">
        <v>736</v>
      </c>
      <c r="B737" s="24" t="s">
        <v>753</v>
      </c>
      <c r="C737" s="1">
        <v>150</v>
      </c>
      <c r="D737" s="1">
        <v>10</v>
      </c>
      <c r="E737" s="1">
        <v>10</v>
      </c>
      <c r="F737" s="14">
        <v>2</v>
      </c>
      <c r="G737" s="4">
        <v>364</v>
      </c>
      <c r="H737" s="1">
        <v>363</v>
      </c>
      <c r="I737" s="1">
        <v>-1.0670030526816801</v>
      </c>
      <c r="J737" s="1">
        <f>1800-Table1353233[[#This Row],[Remaining time]]</f>
        <v>1801.0670030526817</v>
      </c>
      <c r="K737" s="1">
        <f>(Table1353233[[#This Row],[UB_init]]-Table1353233[[#This Row],[LB_init]])/Table1353233[[#This Row],[UB_init]]</f>
        <v>2.7472527472527475E-3</v>
      </c>
      <c r="L737" s="75">
        <f>IF(Table1353233[[#This Row],[UB_init]]=Table1353233[[#This Row],[LB_init]],0,1)</f>
        <v>1</v>
      </c>
      <c r="M737" s="26"/>
      <c r="Q737" t="str">
        <f>IF(Table1353233[[#This Row],[If Optimal solution is not found]]=1,"",Table1353233[[#This Row],[UB_init]])</f>
        <v/>
      </c>
      <c r="R737" t="str">
        <f>IF(Table1353233[[#This Row],[If Optimal solution is not found]],"",Table1353233[[#This Row],[LB_init]])</f>
        <v/>
      </c>
      <c r="S737" t="str">
        <f>IF(Table1353233[[#This Row],[If Optimal solution is not found]],"",0)</f>
        <v/>
      </c>
      <c r="T737" t="str">
        <f>IF(Table1353233[[#This Row],[If Optimal solution is not found]],"",Table1353233[[#This Row],[Total time (BPP+Pm+SPm)]])</f>
        <v/>
      </c>
    </row>
    <row r="738" spans="1:20" x14ac:dyDescent="0.35">
      <c r="A738" s="71">
        <v>737</v>
      </c>
      <c r="B738" s="24" t="s">
        <v>754</v>
      </c>
      <c r="C738" s="1">
        <v>150</v>
      </c>
      <c r="D738" s="1">
        <v>10</v>
      </c>
      <c r="E738" s="1">
        <v>10</v>
      </c>
      <c r="F738" s="14">
        <v>2</v>
      </c>
      <c r="G738" s="4">
        <v>371</v>
      </c>
      <c r="H738" s="1">
        <v>371</v>
      </c>
      <c r="I738" s="1">
        <v>1796.24816645123</v>
      </c>
      <c r="J738" s="1">
        <f>1800-Table1353233[[#This Row],[Remaining time]]</f>
        <v>3.7518335487700369</v>
      </c>
      <c r="K738" s="1">
        <f>(Table1353233[[#This Row],[UB_init]]-Table1353233[[#This Row],[LB_init]])/Table1353233[[#This Row],[UB_init]]</f>
        <v>0</v>
      </c>
      <c r="L738" s="75">
        <f>IF(Table1353233[[#This Row],[UB_init]]=Table1353233[[#This Row],[LB_init]],0,1)</f>
        <v>0</v>
      </c>
      <c r="M738" s="26"/>
      <c r="Q738">
        <f>IF(Table1353233[[#This Row],[If Optimal solution is not found]]=1,"",Table1353233[[#This Row],[UB_init]])</f>
        <v>371</v>
      </c>
      <c r="R738">
        <f>IF(Table1353233[[#This Row],[If Optimal solution is not found]],"",Table1353233[[#This Row],[LB_init]])</f>
        <v>371</v>
      </c>
      <c r="S738">
        <f>IF(Table1353233[[#This Row],[If Optimal solution is not found]],"",0)</f>
        <v>0</v>
      </c>
      <c r="T738">
        <f>IF(Table1353233[[#This Row],[If Optimal solution is not found]],"",Table1353233[[#This Row],[Total time (BPP+Pm+SPm)]])</f>
        <v>3.7518335487700369</v>
      </c>
    </row>
    <row r="739" spans="1:20" x14ac:dyDescent="0.35">
      <c r="A739" s="71">
        <v>738</v>
      </c>
      <c r="B739" s="24" t="s">
        <v>755</v>
      </c>
      <c r="C739" s="1">
        <v>150</v>
      </c>
      <c r="D739" s="1">
        <v>10</v>
      </c>
      <c r="E739" s="1">
        <v>10</v>
      </c>
      <c r="F739" s="14">
        <v>2</v>
      </c>
      <c r="G739" s="4">
        <v>383</v>
      </c>
      <c r="H739" s="1">
        <v>383</v>
      </c>
      <c r="I739" s="1">
        <v>1793.27122346498</v>
      </c>
      <c r="J739" s="1">
        <f>1800-Table1353233[[#This Row],[Remaining time]]</f>
        <v>6.7287765350199606</v>
      </c>
      <c r="K739" s="1">
        <f>(Table1353233[[#This Row],[UB_init]]-Table1353233[[#This Row],[LB_init]])/Table1353233[[#This Row],[UB_init]]</f>
        <v>0</v>
      </c>
      <c r="L739" s="75">
        <f>IF(Table1353233[[#This Row],[UB_init]]=Table1353233[[#This Row],[LB_init]],0,1)</f>
        <v>0</v>
      </c>
      <c r="M739" s="26"/>
      <c r="Q739">
        <f>IF(Table1353233[[#This Row],[If Optimal solution is not found]]=1,"",Table1353233[[#This Row],[UB_init]])</f>
        <v>383</v>
      </c>
      <c r="R739">
        <f>IF(Table1353233[[#This Row],[If Optimal solution is not found]],"",Table1353233[[#This Row],[LB_init]])</f>
        <v>383</v>
      </c>
      <c r="S739">
        <f>IF(Table1353233[[#This Row],[If Optimal solution is not found]],"",0)</f>
        <v>0</v>
      </c>
      <c r="T739">
        <f>IF(Table1353233[[#This Row],[If Optimal solution is not found]],"",Table1353233[[#This Row],[Total time (BPP+Pm+SPm)]])</f>
        <v>6.7287765350199606</v>
      </c>
    </row>
    <row r="740" spans="1:20" x14ac:dyDescent="0.35">
      <c r="A740" s="71">
        <v>739</v>
      </c>
      <c r="B740" s="24" t="s">
        <v>756</v>
      </c>
      <c r="C740" s="1">
        <v>150</v>
      </c>
      <c r="D740" s="1">
        <v>10</v>
      </c>
      <c r="E740" s="1">
        <v>10</v>
      </c>
      <c r="F740" s="14">
        <v>2</v>
      </c>
      <c r="G740" s="4">
        <v>355</v>
      </c>
      <c r="H740" s="1">
        <v>355</v>
      </c>
      <c r="I740" s="1">
        <v>1790.0433552581801</v>
      </c>
      <c r="J740" s="1">
        <f>1800-Table1353233[[#This Row],[Remaining time]]</f>
        <v>9.9566447418199004</v>
      </c>
      <c r="K740" s="1">
        <f>(Table1353233[[#This Row],[UB_init]]-Table1353233[[#This Row],[LB_init]])/Table1353233[[#This Row],[UB_init]]</f>
        <v>0</v>
      </c>
      <c r="L740" s="75">
        <f>IF(Table1353233[[#This Row],[UB_init]]=Table1353233[[#This Row],[LB_init]],0,1)</f>
        <v>0</v>
      </c>
      <c r="M740" s="26"/>
      <c r="Q740">
        <f>IF(Table1353233[[#This Row],[If Optimal solution is not found]]=1,"",Table1353233[[#This Row],[UB_init]])</f>
        <v>355</v>
      </c>
      <c r="R740">
        <f>IF(Table1353233[[#This Row],[If Optimal solution is not found]],"",Table1353233[[#This Row],[LB_init]])</f>
        <v>355</v>
      </c>
      <c r="S740">
        <f>IF(Table1353233[[#This Row],[If Optimal solution is not found]],"",0)</f>
        <v>0</v>
      </c>
      <c r="T740">
        <f>IF(Table1353233[[#This Row],[If Optimal solution is not found]],"",Table1353233[[#This Row],[Total time (BPP+Pm+SPm)]])</f>
        <v>9.9566447418199004</v>
      </c>
    </row>
    <row r="741" spans="1:20" x14ac:dyDescent="0.35">
      <c r="A741" s="71">
        <v>740</v>
      </c>
      <c r="B741" s="24" t="s">
        <v>757</v>
      </c>
      <c r="C741" s="1">
        <v>150</v>
      </c>
      <c r="D741" s="1">
        <v>10</v>
      </c>
      <c r="E741" s="1">
        <v>10</v>
      </c>
      <c r="F741" s="14">
        <v>2</v>
      </c>
      <c r="G741" s="4">
        <v>358</v>
      </c>
      <c r="H741" s="1">
        <v>358</v>
      </c>
      <c r="I741" s="1">
        <v>1794.31730199605</v>
      </c>
      <c r="J741" s="1">
        <f>1800-Table1353233[[#This Row],[Remaining time]]</f>
        <v>5.6826980039500086</v>
      </c>
      <c r="K741" s="1">
        <f>(Table1353233[[#This Row],[UB_init]]-Table1353233[[#This Row],[LB_init]])/Table1353233[[#This Row],[UB_init]]</f>
        <v>0</v>
      </c>
      <c r="L741" s="75">
        <f>IF(Table1353233[[#This Row],[UB_init]]=Table1353233[[#This Row],[LB_init]],0,1)</f>
        <v>0</v>
      </c>
      <c r="M741" s="26"/>
      <c r="Q741">
        <f>IF(Table1353233[[#This Row],[If Optimal solution is not found]]=1,"",Table1353233[[#This Row],[UB_init]])</f>
        <v>358</v>
      </c>
      <c r="R741">
        <f>IF(Table1353233[[#This Row],[If Optimal solution is not found]],"",Table1353233[[#This Row],[LB_init]])</f>
        <v>358</v>
      </c>
      <c r="S741">
        <f>IF(Table1353233[[#This Row],[If Optimal solution is not found]],"",0)</f>
        <v>0</v>
      </c>
      <c r="T741">
        <f>IF(Table1353233[[#This Row],[If Optimal solution is not found]],"",Table1353233[[#This Row],[Total time (BPP+Pm+SPm)]])</f>
        <v>5.6826980039500086</v>
      </c>
    </row>
    <row r="742" spans="1:20" x14ac:dyDescent="0.35">
      <c r="A742" s="71">
        <v>741</v>
      </c>
      <c r="B742" s="24" t="s">
        <v>758</v>
      </c>
      <c r="C742" s="1">
        <v>150</v>
      </c>
      <c r="D742" s="1">
        <v>10</v>
      </c>
      <c r="E742" s="1">
        <v>10</v>
      </c>
      <c r="F742" s="14">
        <v>4</v>
      </c>
      <c r="G742" s="4">
        <v>524</v>
      </c>
      <c r="H742" s="1">
        <v>524</v>
      </c>
      <c r="I742" s="1">
        <v>1758.8983361497501</v>
      </c>
      <c r="J742" s="1">
        <f>1800-Table1353233[[#This Row],[Remaining time]]</f>
        <v>41.101663850249906</v>
      </c>
      <c r="K742" s="1">
        <f>(Table1353233[[#This Row],[UB_init]]-Table1353233[[#This Row],[LB_init]])/Table1353233[[#This Row],[UB_init]]</f>
        <v>0</v>
      </c>
      <c r="L742" s="75">
        <f>IF(Table1353233[[#This Row],[UB_init]]=Table1353233[[#This Row],[LB_init]],0,1)</f>
        <v>0</v>
      </c>
      <c r="M742" s="26"/>
      <c r="Q742">
        <f>IF(Table1353233[[#This Row],[If Optimal solution is not found]]=1,"",Table1353233[[#This Row],[UB_init]])</f>
        <v>524</v>
      </c>
      <c r="R742">
        <f>IF(Table1353233[[#This Row],[If Optimal solution is not found]],"",Table1353233[[#This Row],[LB_init]])</f>
        <v>524</v>
      </c>
      <c r="S742">
        <f>IF(Table1353233[[#This Row],[If Optimal solution is not found]],"",0)</f>
        <v>0</v>
      </c>
      <c r="T742">
        <f>IF(Table1353233[[#This Row],[If Optimal solution is not found]],"",Table1353233[[#This Row],[Total time (BPP+Pm+SPm)]])</f>
        <v>41.101663850249906</v>
      </c>
    </row>
    <row r="743" spans="1:20" x14ac:dyDescent="0.35">
      <c r="A743" s="71">
        <v>742</v>
      </c>
      <c r="B743" s="24" t="s">
        <v>759</v>
      </c>
      <c r="C743" s="1">
        <v>150</v>
      </c>
      <c r="D743" s="1">
        <v>10</v>
      </c>
      <c r="E743" s="1">
        <v>10</v>
      </c>
      <c r="F743" s="14">
        <v>4</v>
      </c>
      <c r="G743" s="4">
        <v>535</v>
      </c>
      <c r="H743" s="1">
        <v>535</v>
      </c>
      <c r="I743" s="1">
        <v>1775.1794351749099</v>
      </c>
      <c r="J743" s="1">
        <f>1800-Table1353233[[#This Row],[Remaining time]]</f>
        <v>24.820564825090059</v>
      </c>
      <c r="K743" s="1">
        <f>(Table1353233[[#This Row],[UB_init]]-Table1353233[[#This Row],[LB_init]])/Table1353233[[#This Row],[UB_init]]</f>
        <v>0</v>
      </c>
      <c r="L743" s="75">
        <f>IF(Table1353233[[#This Row],[UB_init]]=Table1353233[[#This Row],[LB_init]],0,1)</f>
        <v>0</v>
      </c>
      <c r="M743" s="26"/>
      <c r="Q743">
        <f>IF(Table1353233[[#This Row],[If Optimal solution is not found]]=1,"",Table1353233[[#This Row],[UB_init]])</f>
        <v>535</v>
      </c>
      <c r="R743">
        <f>IF(Table1353233[[#This Row],[If Optimal solution is not found]],"",Table1353233[[#This Row],[LB_init]])</f>
        <v>535</v>
      </c>
      <c r="S743">
        <f>IF(Table1353233[[#This Row],[If Optimal solution is not found]],"",0)</f>
        <v>0</v>
      </c>
      <c r="T743">
        <f>IF(Table1353233[[#This Row],[If Optimal solution is not found]],"",Table1353233[[#This Row],[Total time (BPP+Pm+SPm)]])</f>
        <v>24.820564825090059</v>
      </c>
    </row>
    <row r="744" spans="1:20" x14ac:dyDescent="0.35">
      <c r="A744" s="71">
        <v>743</v>
      </c>
      <c r="B744" s="24" t="s">
        <v>760</v>
      </c>
      <c r="C744" s="1">
        <v>150</v>
      </c>
      <c r="D744" s="1">
        <v>10</v>
      </c>
      <c r="E744" s="1">
        <v>10</v>
      </c>
      <c r="F744" s="14">
        <v>4</v>
      </c>
      <c r="G744" s="4">
        <v>570</v>
      </c>
      <c r="H744" s="1">
        <v>570</v>
      </c>
      <c r="I744" s="1">
        <v>1790.3055295310901</v>
      </c>
      <c r="J744" s="1">
        <f>1800-Table1353233[[#This Row],[Remaining time]]</f>
        <v>9.6944704689099126</v>
      </c>
      <c r="K744" s="1">
        <f>(Table1353233[[#This Row],[UB_init]]-Table1353233[[#This Row],[LB_init]])/Table1353233[[#This Row],[UB_init]]</f>
        <v>0</v>
      </c>
      <c r="L744" s="75">
        <f>IF(Table1353233[[#This Row],[UB_init]]=Table1353233[[#This Row],[LB_init]],0,1)</f>
        <v>0</v>
      </c>
      <c r="M744" s="26"/>
      <c r="Q744">
        <f>IF(Table1353233[[#This Row],[If Optimal solution is not found]]=1,"",Table1353233[[#This Row],[UB_init]])</f>
        <v>570</v>
      </c>
      <c r="R744">
        <f>IF(Table1353233[[#This Row],[If Optimal solution is not found]],"",Table1353233[[#This Row],[LB_init]])</f>
        <v>570</v>
      </c>
      <c r="S744">
        <f>IF(Table1353233[[#This Row],[If Optimal solution is not found]],"",0)</f>
        <v>0</v>
      </c>
      <c r="T744">
        <f>IF(Table1353233[[#This Row],[If Optimal solution is not found]],"",Table1353233[[#This Row],[Total time (BPP+Pm+SPm)]])</f>
        <v>9.6944704689099126</v>
      </c>
    </row>
    <row r="745" spans="1:20" x14ac:dyDescent="0.35">
      <c r="A745" s="71">
        <v>744</v>
      </c>
      <c r="B745" s="24" t="s">
        <v>761</v>
      </c>
      <c r="C745" s="1">
        <v>150</v>
      </c>
      <c r="D745" s="1">
        <v>10</v>
      </c>
      <c r="E745" s="1">
        <v>10</v>
      </c>
      <c r="F745" s="14">
        <v>4</v>
      </c>
      <c r="G745" s="4">
        <v>569</v>
      </c>
      <c r="H745" s="1">
        <v>569</v>
      </c>
      <c r="I745" s="1">
        <v>1739.38867886923</v>
      </c>
      <c r="J745" s="1">
        <f>1800-Table1353233[[#This Row],[Remaining time]]</f>
        <v>60.611321130769966</v>
      </c>
      <c r="K745" s="1">
        <f>(Table1353233[[#This Row],[UB_init]]-Table1353233[[#This Row],[LB_init]])/Table1353233[[#This Row],[UB_init]]</f>
        <v>0</v>
      </c>
      <c r="L745" s="75">
        <f>IF(Table1353233[[#This Row],[UB_init]]=Table1353233[[#This Row],[LB_init]],0,1)</f>
        <v>0</v>
      </c>
      <c r="M745" s="26"/>
      <c r="Q745">
        <f>IF(Table1353233[[#This Row],[If Optimal solution is not found]]=1,"",Table1353233[[#This Row],[UB_init]])</f>
        <v>569</v>
      </c>
      <c r="R745">
        <f>IF(Table1353233[[#This Row],[If Optimal solution is not found]],"",Table1353233[[#This Row],[LB_init]])</f>
        <v>569</v>
      </c>
      <c r="S745">
        <f>IF(Table1353233[[#This Row],[If Optimal solution is not found]],"",0)</f>
        <v>0</v>
      </c>
      <c r="T745">
        <f>IF(Table1353233[[#This Row],[If Optimal solution is not found]],"",Table1353233[[#This Row],[Total time (BPP+Pm+SPm)]])</f>
        <v>60.611321130769966</v>
      </c>
    </row>
    <row r="746" spans="1:20" x14ac:dyDescent="0.35">
      <c r="A746" s="71">
        <v>745</v>
      </c>
      <c r="B746" s="24" t="s">
        <v>762</v>
      </c>
      <c r="C746" s="1">
        <v>150</v>
      </c>
      <c r="D746" s="1">
        <v>10</v>
      </c>
      <c r="E746" s="1">
        <v>10</v>
      </c>
      <c r="F746" s="14">
        <v>4</v>
      </c>
      <c r="G746" s="4">
        <v>529</v>
      </c>
      <c r="H746" s="1">
        <v>523</v>
      </c>
      <c r="I746" s="1">
        <v>1189.4840395227</v>
      </c>
      <c r="J746" s="1">
        <f>1800-Table1353233[[#This Row],[Remaining time]]</f>
        <v>610.51596047730004</v>
      </c>
      <c r="K746" s="1">
        <f>(Table1353233[[#This Row],[UB_init]]-Table1353233[[#This Row],[LB_init]])/Table1353233[[#This Row],[UB_init]]</f>
        <v>1.1342155009451797E-2</v>
      </c>
      <c r="L746" s="75">
        <f>IF(Table1353233[[#This Row],[UB_init]]=Table1353233[[#This Row],[LB_init]],0,1)</f>
        <v>1</v>
      </c>
      <c r="M746" s="26"/>
      <c r="Q746" t="str">
        <f>IF(Table1353233[[#This Row],[If Optimal solution is not found]]=1,"",Table1353233[[#This Row],[UB_init]])</f>
        <v/>
      </c>
      <c r="R746" t="str">
        <f>IF(Table1353233[[#This Row],[If Optimal solution is not found]],"",Table1353233[[#This Row],[LB_init]])</f>
        <v/>
      </c>
      <c r="S746" t="str">
        <f>IF(Table1353233[[#This Row],[If Optimal solution is not found]],"",0)</f>
        <v/>
      </c>
      <c r="T746" t="str">
        <f>IF(Table1353233[[#This Row],[If Optimal solution is not found]],"",Table1353233[[#This Row],[Total time (BPP+Pm+SPm)]])</f>
        <v/>
      </c>
    </row>
    <row r="747" spans="1:20" x14ac:dyDescent="0.35">
      <c r="A747" s="71">
        <v>746</v>
      </c>
      <c r="B747" s="24" t="s">
        <v>763</v>
      </c>
      <c r="C747" s="1">
        <v>150</v>
      </c>
      <c r="D747" s="1">
        <v>10</v>
      </c>
      <c r="E747" s="1">
        <v>10</v>
      </c>
      <c r="F747" s="14">
        <v>4</v>
      </c>
      <c r="G747" s="4">
        <v>537</v>
      </c>
      <c r="H747" s="1">
        <v>531</v>
      </c>
      <c r="I747" s="1">
        <v>1190.7036875486299</v>
      </c>
      <c r="J747" s="1">
        <f>1800-Table1353233[[#This Row],[Remaining time]]</f>
        <v>609.29631245137011</v>
      </c>
      <c r="K747" s="1">
        <f>(Table1353233[[#This Row],[UB_init]]-Table1353233[[#This Row],[LB_init]])/Table1353233[[#This Row],[UB_init]]</f>
        <v>1.11731843575419E-2</v>
      </c>
      <c r="L747" s="75">
        <f>IF(Table1353233[[#This Row],[UB_init]]=Table1353233[[#This Row],[LB_init]],0,1)</f>
        <v>1</v>
      </c>
      <c r="M747" s="26"/>
      <c r="Q747" t="str">
        <f>IF(Table1353233[[#This Row],[If Optimal solution is not found]]=1,"",Table1353233[[#This Row],[UB_init]])</f>
        <v/>
      </c>
      <c r="R747" t="str">
        <f>IF(Table1353233[[#This Row],[If Optimal solution is not found]],"",Table1353233[[#This Row],[LB_init]])</f>
        <v/>
      </c>
      <c r="S747" t="str">
        <f>IF(Table1353233[[#This Row],[If Optimal solution is not found]],"",0)</f>
        <v/>
      </c>
      <c r="T747" t="str">
        <f>IF(Table1353233[[#This Row],[If Optimal solution is not found]],"",Table1353233[[#This Row],[Total time (BPP+Pm+SPm)]])</f>
        <v/>
      </c>
    </row>
    <row r="748" spans="1:20" x14ac:dyDescent="0.35">
      <c r="A748" s="71">
        <v>747</v>
      </c>
      <c r="B748" s="24" t="s">
        <v>764</v>
      </c>
      <c r="C748" s="1">
        <v>150</v>
      </c>
      <c r="D748" s="1">
        <v>10</v>
      </c>
      <c r="E748" s="1">
        <v>10</v>
      </c>
      <c r="F748" s="14">
        <v>4</v>
      </c>
      <c r="G748" s="4">
        <v>527</v>
      </c>
      <c r="H748" s="1">
        <v>527</v>
      </c>
      <c r="I748" s="1">
        <v>1771.5973060578101</v>
      </c>
      <c r="J748" s="1">
        <f>1800-Table1353233[[#This Row],[Remaining time]]</f>
        <v>28.402693942189899</v>
      </c>
      <c r="K748" s="1">
        <f>(Table1353233[[#This Row],[UB_init]]-Table1353233[[#This Row],[LB_init]])/Table1353233[[#This Row],[UB_init]]</f>
        <v>0</v>
      </c>
      <c r="L748" s="75">
        <f>IF(Table1353233[[#This Row],[UB_init]]=Table1353233[[#This Row],[LB_init]],0,1)</f>
        <v>0</v>
      </c>
      <c r="M748" s="26"/>
      <c r="Q748">
        <f>IF(Table1353233[[#This Row],[If Optimal solution is not found]]=1,"",Table1353233[[#This Row],[UB_init]])</f>
        <v>527</v>
      </c>
      <c r="R748">
        <f>IF(Table1353233[[#This Row],[If Optimal solution is not found]],"",Table1353233[[#This Row],[LB_init]])</f>
        <v>527</v>
      </c>
      <c r="S748">
        <f>IF(Table1353233[[#This Row],[If Optimal solution is not found]],"",0)</f>
        <v>0</v>
      </c>
      <c r="T748">
        <f>IF(Table1353233[[#This Row],[If Optimal solution is not found]],"",Table1353233[[#This Row],[Total time (BPP+Pm+SPm)]])</f>
        <v>28.402693942189899</v>
      </c>
    </row>
    <row r="749" spans="1:20" x14ac:dyDescent="0.35">
      <c r="A749" s="71">
        <v>748</v>
      </c>
      <c r="B749" s="24" t="s">
        <v>765</v>
      </c>
      <c r="C749" s="1">
        <v>150</v>
      </c>
      <c r="D749" s="1">
        <v>10</v>
      </c>
      <c r="E749" s="1">
        <v>10</v>
      </c>
      <c r="F749" s="14">
        <v>4</v>
      </c>
      <c r="G749" s="4">
        <v>539</v>
      </c>
      <c r="H749" s="1">
        <v>539</v>
      </c>
      <c r="I749" s="1">
        <v>1767.7373145613799</v>
      </c>
      <c r="J749" s="1">
        <f>1800-Table1353233[[#This Row],[Remaining time]]</f>
        <v>32.26268543862011</v>
      </c>
      <c r="K749" s="1">
        <f>(Table1353233[[#This Row],[UB_init]]-Table1353233[[#This Row],[LB_init]])/Table1353233[[#This Row],[UB_init]]</f>
        <v>0</v>
      </c>
      <c r="L749" s="75">
        <f>IF(Table1353233[[#This Row],[UB_init]]=Table1353233[[#This Row],[LB_init]],0,1)</f>
        <v>0</v>
      </c>
      <c r="M749" s="26"/>
      <c r="Q749">
        <f>IF(Table1353233[[#This Row],[If Optimal solution is not found]]=1,"",Table1353233[[#This Row],[UB_init]])</f>
        <v>539</v>
      </c>
      <c r="R749">
        <f>IF(Table1353233[[#This Row],[If Optimal solution is not found]],"",Table1353233[[#This Row],[LB_init]])</f>
        <v>539</v>
      </c>
      <c r="S749">
        <f>IF(Table1353233[[#This Row],[If Optimal solution is not found]],"",0)</f>
        <v>0</v>
      </c>
      <c r="T749">
        <f>IF(Table1353233[[#This Row],[If Optimal solution is not found]],"",Table1353233[[#This Row],[Total time (BPP+Pm+SPm)]])</f>
        <v>32.26268543862011</v>
      </c>
    </row>
    <row r="750" spans="1:20" x14ac:dyDescent="0.35">
      <c r="A750" s="71">
        <v>749</v>
      </c>
      <c r="B750" s="24" t="s">
        <v>766</v>
      </c>
      <c r="C750" s="1">
        <v>150</v>
      </c>
      <c r="D750" s="1">
        <v>10</v>
      </c>
      <c r="E750" s="1">
        <v>10</v>
      </c>
      <c r="F750" s="14">
        <v>4</v>
      </c>
      <c r="G750" s="4">
        <v>565</v>
      </c>
      <c r="H750" s="1">
        <v>565</v>
      </c>
      <c r="I750" s="1">
        <v>1666.2094122078199</v>
      </c>
      <c r="J750" s="1">
        <f>1800-Table1353233[[#This Row],[Remaining time]]</f>
        <v>133.79058779218008</v>
      </c>
      <c r="K750" s="1">
        <f>(Table1353233[[#This Row],[UB_init]]-Table1353233[[#This Row],[LB_init]])/Table1353233[[#This Row],[UB_init]]</f>
        <v>0</v>
      </c>
      <c r="L750" s="75">
        <f>IF(Table1353233[[#This Row],[UB_init]]=Table1353233[[#This Row],[LB_init]],0,1)</f>
        <v>0</v>
      </c>
      <c r="M750" s="26"/>
      <c r="Q750">
        <f>IF(Table1353233[[#This Row],[If Optimal solution is not found]]=1,"",Table1353233[[#This Row],[UB_init]])</f>
        <v>565</v>
      </c>
      <c r="R750">
        <f>IF(Table1353233[[#This Row],[If Optimal solution is not found]],"",Table1353233[[#This Row],[LB_init]])</f>
        <v>565</v>
      </c>
      <c r="S750">
        <f>IF(Table1353233[[#This Row],[If Optimal solution is not found]],"",0)</f>
        <v>0</v>
      </c>
      <c r="T750">
        <f>IF(Table1353233[[#This Row],[If Optimal solution is not found]],"",Table1353233[[#This Row],[Total time (BPP+Pm+SPm)]])</f>
        <v>133.79058779218008</v>
      </c>
    </row>
    <row r="751" spans="1:20" x14ac:dyDescent="0.35">
      <c r="A751" s="71">
        <v>750</v>
      </c>
      <c r="B751" s="24" t="s">
        <v>767</v>
      </c>
      <c r="C751" s="1">
        <v>150</v>
      </c>
      <c r="D751" s="1">
        <v>10</v>
      </c>
      <c r="E751" s="1">
        <v>10</v>
      </c>
      <c r="F751" s="14">
        <v>4</v>
      </c>
      <c r="G751" s="4">
        <v>508</v>
      </c>
      <c r="H751" s="1">
        <v>502</v>
      </c>
      <c r="I751" s="1">
        <v>1182.6944581027999</v>
      </c>
      <c r="J751" s="1">
        <f>1800-Table1353233[[#This Row],[Remaining time]]</f>
        <v>617.3055418972001</v>
      </c>
      <c r="K751" s="1">
        <f>(Table1353233[[#This Row],[UB_init]]-Table1353233[[#This Row],[LB_init]])/Table1353233[[#This Row],[UB_init]]</f>
        <v>1.1811023622047244E-2</v>
      </c>
      <c r="L751" s="75">
        <f>IF(Table1353233[[#This Row],[UB_init]]=Table1353233[[#This Row],[LB_init]],0,1)</f>
        <v>1</v>
      </c>
      <c r="M751" s="26"/>
      <c r="Q751" t="str">
        <f>IF(Table1353233[[#This Row],[If Optimal solution is not found]]=1,"",Table1353233[[#This Row],[UB_init]])</f>
        <v/>
      </c>
      <c r="R751" t="str">
        <f>IF(Table1353233[[#This Row],[If Optimal solution is not found]],"",Table1353233[[#This Row],[LB_init]])</f>
        <v/>
      </c>
      <c r="S751" t="str">
        <f>IF(Table1353233[[#This Row],[If Optimal solution is not found]],"",0)</f>
        <v/>
      </c>
      <c r="T751" t="str">
        <f>IF(Table1353233[[#This Row],[If Optimal solution is not found]],"",Table1353233[[#This Row],[Total time (BPP+Pm+SPm)]])</f>
        <v/>
      </c>
    </row>
    <row r="752" spans="1:20" x14ac:dyDescent="0.35">
      <c r="A752" s="71">
        <v>751</v>
      </c>
      <c r="B752" s="24" t="s">
        <v>768</v>
      </c>
      <c r="C752" s="1">
        <v>150</v>
      </c>
      <c r="D752" s="1">
        <v>10</v>
      </c>
      <c r="E752" s="1">
        <v>20</v>
      </c>
      <c r="F752" s="14">
        <v>1</v>
      </c>
      <c r="G752" s="4">
        <v>492</v>
      </c>
      <c r="H752" s="1">
        <v>458</v>
      </c>
      <c r="I752" s="1">
        <v>1797.8631045259499</v>
      </c>
      <c r="J752" s="1">
        <f>1800-Table1353233[[#This Row],[Remaining time]]</f>
        <v>2.1368954740501067</v>
      </c>
      <c r="K752" s="1">
        <f>(Table1353233[[#This Row],[UB_init]]-Table1353233[[#This Row],[LB_init]])/Table1353233[[#This Row],[UB_init]]</f>
        <v>6.910569105691057E-2</v>
      </c>
      <c r="L752" s="75">
        <f>IF(Table1353233[[#This Row],[UB_init]]=Table1353233[[#This Row],[LB_init]],0,1)</f>
        <v>1</v>
      </c>
      <c r="M752" s="26"/>
      <c r="Q752" t="str">
        <f>IF(Table1353233[[#This Row],[If Optimal solution is not found]]=1,"",Table1353233[[#This Row],[UB_init]])</f>
        <v/>
      </c>
      <c r="R752" t="str">
        <f>IF(Table1353233[[#This Row],[If Optimal solution is not found]],"",Table1353233[[#This Row],[LB_init]])</f>
        <v/>
      </c>
      <c r="S752" t="str">
        <f>IF(Table1353233[[#This Row],[If Optimal solution is not found]],"",0)</f>
        <v/>
      </c>
      <c r="T752" t="str">
        <f>IF(Table1353233[[#This Row],[If Optimal solution is not found]],"",Table1353233[[#This Row],[Total time (BPP+Pm+SPm)]])</f>
        <v/>
      </c>
    </row>
    <row r="753" spans="1:20" x14ac:dyDescent="0.35">
      <c r="A753" s="71">
        <v>752</v>
      </c>
      <c r="B753" s="24" t="s">
        <v>769</v>
      </c>
      <c r="C753" s="1">
        <v>150</v>
      </c>
      <c r="D753" s="1">
        <v>10</v>
      </c>
      <c r="E753" s="1">
        <v>20</v>
      </c>
      <c r="F753" s="14">
        <v>1</v>
      </c>
      <c r="G753" s="4">
        <v>453</v>
      </c>
      <c r="H753" s="1">
        <v>428</v>
      </c>
      <c r="I753" s="1">
        <v>1797.6153727769799</v>
      </c>
      <c r="J753" s="1">
        <f>1800-Table1353233[[#This Row],[Remaining time]]</f>
        <v>2.3846272230200611</v>
      </c>
      <c r="K753" s="1">
        <f>(Table1353233[[#This Row],[UB_init]]-Table1353233[[#This Row],[LB_init]])/Table1353233[[#This Row],[UB_init]]</f>
        <v>5.518763796909492E-2</v>
      </c>
      <c r="L753" s="75">
        <f>IF(Table1353233[[#This Row],[UB_init]]=Table1353233[[#This Row],[LB_init]],0,1)</f>
        <v>1</v>
      </c>
      <c r="M753" s="26"/>
      <c r="Q753" t="str">
        <f>IF(Table1353233[[#This Row],[If Optimal solution is not found]]=1,"",Table1353233[[#This Row],[UB_init]])</f>
        <v/>
      </c>
      <c r="R753" t="str">
        <f>IF(Table1353233[[#This Row],[If Optimal solution is not found]],"",Table1353233[[#This Row],[LB_init]])</f>
        <v/>
      </c>
      <c r="S753" t="str">
        <f>IF(Table1353233[[#This Row],[If Optimal solution is not found]],"",0)</f>
        <v/>
      </c>
      <c r="T753" t="str">
        <f>IF(Table1353233[[#This Row],[If Optimal solution is not found]],"",Table1353233[[#This Row],[Total time (BPP+Pm+SPm)]])</f>
        <v/>
      </c>
    </row>
    <row r="754" spans="1:20" x14ac:dyDescent="0.35">
      <c r="A754" s="71">
        <v>753</v>
      </c>
      <c r="B754" s="24" t="s">
        <v>770</v>
      </c>
      <c r="C754" s="1">
        <v>150</v>
      </c>
      <c r="D754" s="1">
        <v>10</v>
      </c>
      <c r="E754" s="1">
        <v>20</v>
      </c>
      <c r="F754" s="14">
        <v>1</v>
      </c>
      <c r="G754" s="4">
        <v>584</v>
      </c>
      <c r="H754" s="1">
        <v>451</v>
      </c>
      <c r="I754" s="1">
        <v>1798.5175164882</v>
      </c>
      <c r="J754" s="1">
        <f>1800-Table1353233[[#This Row],[Remaining time]]</f>
        <v>1.4824835117999555</v>
      </c>
      <c r="K754" s="1">
        <f>(Table1353233[[#This Row],[UB_init]]-Table1353233[[#This Row],[LB_init]])/Table1353233[[#This Row],[UB_init]]</f>
        <v>0.22773972602739725</v>
      </c>
      <c r="L754" s="75">
        <f>IF(Table1353233[[#This Row],[UB_init]]=Table1353233[[#This Row],[LB_init]],0,1)</f>
        <v>1</v>
      </c>
      <c r="M754" s="26"/>
      <c r="Q754" t="str">
        <f>IF(Table1353233[[#This Row],[If Optimal solution is not found]]=1,"",Table1353233[[#This Row],[UB_init]])</f>
        <v/>
      </c>
      <c r="R754" t="str">
        <f>IF(Table1353233[[#This Row],[If Optimal solution is not found]],"",Table1353233[[#This Row],[LB_init]])</f>
        <v/>
      </c>
      <c r="S754" t="str">
        <f>IF(Table1353233[[#This Row],[If Optimal solution is not found]],"",0)</f>
        <v/>
      </c>
      <c r="T754" t="str">
        <f>IF(Table1353233[[#This Row],[If Optimal solution is not found]],"",Table1353233[[#This Row],[Total time (BPP+Pm+SPm)]])</f>
        <v/>
      </c>
    </row>
    <row r="755" spans="1:20" x14ac:dyDescent="0.35">
      <c r="A755" s="71">
        <v>754</v>
      </c>
      <c r="B755" s="24" t="s">
        <v>771</v>
      </c>
      <c r="C755" s="1">
        <v>150</v>
      </c>
      <c r="D755" s="1">
        <v>10</v>
      </c>
      <c r="E755" s="1">
        <v>20</v>
      </c>
      <c r="F755" s="14">
        <v>1</v>
      </c>
      <c r="G755" s="4">
        <v>456</v>
      </c>
      <c r="H755" s="1">
        <v>438</v>
      </c>
      <c r="I755" s="1">
        <v>1798.52407745458</v>
      </c>
      <c r="J755" s="1">
        <f>1800-Table1353233[[#This Row],[Remaining time]]</f>
        <v>1.4759225454199623</v>
      </c>
      <c r="K755" s="1">
        <f>(Table1353233[[#This Row],[UB_init]]-Table1353233[[#This Row],[LB_init]])/Table1353233[[#This Row],[UB_init]]</f>
        <v>3.9473684210526314E-2</v>
      </c>
      <c r="L755" s="75">
        <f>IF(Table1353233[[#This Row],[UB_init]]=Table1353233[[#This Row],[LB_init]],0,1)</f>
        <v>1</v>
      </c>
      <c r="M755" s="26"/>
      <c r="Q755" t="str">
        <f>IF(Table1353233[[#This Row],[If Optimal solution is not found]]=1,"",Table1353233[[#This Row],[UB_init]])</f>
        <v/>
      </c>
      <c r="R755" t="str">
        <f>IF(Table1353233[[#This Row],[If Optimal solution is not found]],"",Table1353233[[#This Row],[LB_init]])</f>
        <v/>
      </c>
      <c r="S755" t="str">
        <f>IF(Table1353233[[#This Row],[If Optimal solution is not found]],"",0)</f>
        <v/>
      </c>
      <c r="T755" t="str">
        <f>IF(Table1353233[[#This Row],[If Optimal solution is not found]],"",Table1353233[[#This Row],[Total time (BPP+Pm+SPm)]])</f>
        <v/>
      </c>
    </row>
    <row r="756" spans="1:20" x14ac:dyDescent="0.35">
      <c r="A756" s="71">
        <v>755</v>
      </c>
      <c r="B756" s="24" t="s">
        <v>772</v>
      </c>
      <c r="C756" s="1">
        <v>150</v>
      </c>
      <c r="D756" s="1">
        <v>10</v>
      </c>
      <c r="E756" s="1">
        <v>20</v>
      </c>
      <c r="F756" s="14">
        <v>1</v>
      </c>
      <c r="G756" s="4">
        <v>695</v>
      </c>
      <c r="H756" s="1">
        <v>503</v>
      </c>
      <c r="I756" s="1">
        <v>1798.42288765124</v>
      </c>
      <c r="J756" s="1">
        <f>1800-Table1353233[[#This Row],[Remaining time]]</f>
        <v>1.5771123487600107</v>
      </c>
      <c r="K756" s="1">
        <f>(Table1353233[[#This Row],[UB_init]]-Table1353233[[#This Row],[LB_init]])/Table1353233[[#This Row],[UB_init]]</f>
        <v>0.27625899280575539</v>
      </c>
      <c r="L756" s="75">
        <f>IF(Table1353233[[#This Row],[UB_init]]=Table1353233[[#This Row],[LB_init]],0,1)</f>
        <v>1</v>
      </c>
      <c r="M756" s="26"/>
      <c r="Q756" t="str">
        <f>IF(Table1353233[[#This Row],[If Optimal solution is not found]]=1,"",Table1353233[[#This Row],[UB_init]])</f>
        <v/>
      </c>
      <c r="R756" t="str">
        <f>IF(Table1353233[[#This Row],[If Optimal solution is not found]],"",Table1353233[[#This Row],[LB_init]])</f>
        <v/>
      </c>
      <c r="S756" t="str">
        <f>IF(Table1353233[[#This Row],[If Optimal solution is not found]],"",0)</f>
        <v/>
      </c>
      <c r="T756" t="str">
        <f>IF(Table1353233[[#This Row],[If Optimal solution is not found]],"",Table1353233[[#This Row],[Total time (BPP+Pm+SPm)]])</f>
        <v/>
      </c>
    </row>
    <row r="757" spans="1:20" x14ac:dyDescent="0.35">
      <c r="A757" s="71">
        <v>756</v>
      </c>
      <c r="B757" s="24" t="s">
        <v>773</v>
      </c>
      <c r="C757" s="1">
        <v>150</v>
      </c>
      <c r="D757" s="1">
        <v>10</v>
      </c>
      <c r="E757" s="1">
        <v>20</v>
      </c>
      <c r="F757" s="14">
        <v>1</v>
      </c>
      <c r="G757" s="4">
        <v>473.99999999999898</v>
      </c>
      <c r="H757" s="1">
        <v>447</v>
      </c>
      <c r="I757" s="1">
        <v>1798.1671748664201</v>
      </c>
      <c r="J757" s="1">
        <f>1800-Table1353233[[#This Row],[Remaining time]]</f>
        <v>1.832825133579945</v>
      </c>
      <c r="K757" s="1">
        <f>(Table1353233[[#This Row],[UB_init]]-Table1353233[[#This Row],[LB_init]])/Table1353233[[#This Row],[UB_init]]</f>
        <v>5.6962025316453661E-2</v>
      </c>
      <c r="L757" s="75">
        <f>IF(Table1353233[[#This Row],[UB_init]]=Table1353233[[#This Row],[LB_init]],0,1)</f>
        <v>1</v>
      </c>
      <c r="M757" s="26"/>
      <c r="Q757" t="str">
        <f>IF(Table1353233[[#This Row],[If Optimal solution is not found]]=1,"",Table1353233[[#This Row],[UB_init]])</f>
        <v/>
      </c>
      <c r="R757" t="str">
        <f>IF(Table1353233[[#This Row],[If Optimal solution is not found]],"",Table1353233[[#This Row],[LB_init]])</f>
        <v/>
      </c>
      <c r="S757" t="str">
        <f>IF(Table1353233[[#This Row],[If Optimal solution is not found]],"",0)</f>
        <v/>
      </c>
      <c r="T757" t="str">
        <f>IF(Table1353233[[#This Row],[If Optimal solution is not found]],"",Table1353233[[#This Row],[Total time (BPP+Pm+SPm)]])</f>
        <v/>
      </c>
    </row>
    <row r="758" spans="1:20" x14ac:dyDescent="0.35">
      <c r="A758" s="71">
        <v>757</v>
      </c>
      <c r="B758" s="24" t="s">
        <v>774</v>
      </c>
      <c r="C758" s="1">
        <v>150</v>
      </c>
      <c r="D758" s="1">
        <v>10</v>
      </c>
      <c r="E758" s="1">
        <v>20</v>
      </c>
      <c r="F758" s="14">
        <v>1</v>
      </c>
      <c r="G758" s="4">
        <v>617</v>
      </c>
      <c r="H758" s="1">
        <v>447</v>
      </c>
      <c r="I758" s="1">
        <v>1798.25416490063</v>
      </c>
      <c r="J758" s="1">
        <f>1800-Table1353233[[#This Row],[Remaining time]]</f>
        <v>1.7458350993699696</v>
      </c>
      <c r="K758" s="1">
        <f>(Table1353233[[#This Row],[UB_init]]-Table1353233[[#This Row],[LB_init]])/Table1353233[[#This Row],[UB_init]]</f>
        <v>0.27552674230145868</v>
      </c>
      <c r="L758" s="75">
        <f>IF(Table1353233[[#This Row],[UB_init]]=Table1353233[[#This Row],[LB_init]],0,1)</f>
        <v>1</v>
      </c>
      <c r="M758" s="26"/>
      <c r="Q758" t="str">
        <f>IF(Table1353233[[#This Row],[If Optimal solution is not found]]=1,"",Table1353233[[#This Row],[UB_init]])</f>
        <v/>
      </c>
      <c r="R758" t="str">
        <f>IF(Table1353233[[#This Row],[If Optimal solution is not found]],"",Table1353233[[#This Row],[LB_init]])</f>
        <v/>
      </c>
      <c r="S758" t="str">
        <f>IF(Table1353233[[#This Row],[If Optimal solution is not found]],"",0)</f>
        <v/>
      </c>
      <c r="T758" t="str">
        <f>IF(Table1353233[[#This Row],[If Optimal solution is not found]],"",Table1353233[[#This Row],[Total time (BPP+Pm+SPm)]])</f>
        <v/>
      </c>
    </row>
    <row r="759" spans="1:20" x14ac:dyDescent="0.35">
      <c r="A759" s="71">
        <v>758</v>
      </c>
      <c r="B759" s="24" t="s">
        <v>775</v>
      </c>
      <c r="C759" s="1">
        <v>150</v>
      </c>
      <c r="D759" s="1">
        <v>10</v>
      </c>
      <c r="E759" s="1">
        <v>20</v>
      </c>
      <c r="F759" s="14">
        <v>1</v>
      </c>
      <c r="G759" s="4">
        <v>479</v>
      </c>
      <c r="H759" s="1">
        <v>447</v>
      </c>
      <c r="I759" s="1">
        <v>1797.3105589468</v>
      </c>
      <c r="J759" s="1">
        <f>1800-Table1353233[[#This Row],[Remaining time]]</f>
        <v>2.6894410531999711</v>
      </c>
      <c r="K759" s="1">
        <f>(Table1353233[[#This Row],[UB_init]]-Table1353233[[#This Row],[LB_init]])/Table1353233[[#This Row],[UB_init]]</f>
        <v>6.6805845511482248E-2</v>
      </c>
      <c r="L759" s="75">
        <f>IF(Table1353233[[#This Row],[UB_init]]=Table1353233[[#This Row],[LB_init]],0,1)</f>
        <v>1</v>
      </c>
      <c r="M759" s="26"/>
      <c r="Q759" t="str">
        <f>IF(Table1353233[[#This Row],[If Optimal solution is not found]]=1,"",Table1353233[[#This Row],[UB_init]])</f>
        <v/>
      </c>
      <c r="R759" t="str">
        <f>IF(Table1353233[[#This Row],[If Optimal solution is not found]],"",Table1353233[[#This Row],[LB_init]])</f>
        <v/>
      </c>
      <c r="S759" t="str">
        <f>IF(Table1353233[[#This Row],[If Optimal solution is not found]],"",0)</f>
        <v/>
      </c>
      <c r="T759" t="str">
        <f>IF(Table1353233[[#This Row],[If Optimal solution is not found]],"",Table1353233[[#This Row],[Total time (BPP+Pm+SPm)]])</f>
        <v/>
      </c>
    </row>
    <row r="760" spans="1:20" x14ac:dyDescent="0.35">
      <c r="A760" s="71">
        <v>759</v>
      </c>
      <c r="B760" s="24" t="s">
        <v>776</v>
      </c>
      <c r="C760" s="1">
        <v>150</v>
      </c>
      <c r="D760" s="1">
        <v>10</v>
      </c>
      <c r="E760" s="1">
        <v>20</v>
      </c>
      <c r="F760" s="14">
        <v>1</v>
      </c>
      <c r="G760" s="4">
        <v>467</v>
      </c>
      <c r="H760" s="1">
        <v>428</v>
      </c>
      <c r="I760" s="1">
        <v>1798.4280068390001</v>
      </c>
      <c r="J760" s="1">
        <f>1800-Table1353233[[#This Row],[Remaining time]]</f>
        <v>1.5719931609999094</v>
      </c>
      <c r="K760" s="1">
        <f>(Table1353233[[#This Row],[UB_init]]-Table1353233[[#This Row],[LB_init]])/Table1353233[[#This Row],[UB_init]]</f>
        <v>8.3511777301927201E-2</v>
      </c>
      <c r="L760" s="75">
        <f>IF(Table1353233[[#This Row],[UB_init]]=Table1353233[[#This Row],[LB_init]],0,1)</f>
        <v>1</v>
      </c>
      <c r="M760" s="26"/>
      <c r="Q760" t="str">
        <f>IF(Table1353233[[#This Row],[If Optimal solution is not found]]=1,"",Table1353233[[#This Row],[UB_init]])</f>
        <v/>
      </c>
      <c r="R760" t="str">
        <f>IF(Table1353233[[#This Row],[If Optimal solution is not found]],"",Table1353233[[#This Row],[LB_init]])</f>
        <v/>
      </c>
      <c r="S760" t="str">
        <f>IF(Table1353233[[#This Row],[If Optimal solution is not found]],"",0)</f>
        <v/>
      </c>
      <c r="T760" t="str">
        <f>IF(Table1353233[[#This Row],[If Optimal solution is not found]],"",Table1353233[[#This Row],[Total time (BPP+Pm+SPm)]])</f>
        <v/>
      </c>
    </row>
    <row r="761" spans="1:20" x14ac:dyDescent="0.35">
      <c r="A761" s="71">
        <v>760</v>
      </c>
      <c r="B761" s="24" t="s">
        <v>777</v>
      </c>
      <c r="C761" s="1">
        <v>150</v>
      </c>
      <c r="D761" s="1">
        <v>10</v>
      </c>
      <c r="E761" s="1">
        <v>20</v>
      </c>
      <c r="F761" s="14">
        <v>1</v>
      </c>
      <c r="G761" s="4">
        <v>456</v>
      </c>
      <c r="H761" s="1">
        <v>427</v>
      </c>
      <c r="I761" s="1">
        <v>1798.3806891664799</v>
      </c>
      <c r="J761" s="1">
        <f>1800-Table1353233[[#This Row],[Remaining time]]</f>
        <v>1.6193108335201032</v>
      </c>
      <c r="K761" s="1">
        <f>(Table1353233[[#This Row],[UB_init]]-Table1353233[[#This Row],[LB_init]])/Table1353233[[#This Row],[UB_init]]</f>
        <v>6.3596491228070179E-2</v>
      </c>
      <c r="L761" s="75">
        <f>IF(Table1353233[[#This Row],[UB_init]]=Table1353233[[#This Row],[LB_init]],0,1)</f>
        <v>1</v>
      </c>
      <c r="M761" s="26"/>
      <c r="Q761" t="str">
        <f>IF(Table1353233[[#This Row],[If Optimal solution is not found]]=1,"",Table1353233[[#This Row],[UB_init]])</f>
        <v/>
      </c>
      <c r="R761" t="str">
        <f>IF(Table1353233[[#This Row],[If Optimal solution is not found]],"",Table1353233[[#This Row],[LB_init]])</f>
        <v/>
      </c>
      <c r="S761" t="str">
        <f>IF(Table1353233[[#This Row],[If Optimal solution is not found]],"",0)</f>
        <v/>
      </c>
      <c r="T761" t="str">
        <f>IF(Table1353233[[#This Row],[If Optimal solution is not found]],"",Table1353233[[#This Row],[Total time (BPP+Pm+SPm)]])</f>
        <v/>
      </c>
    </row>
    <row r="762" spans="1:20" x14ac:dyDescent="0.35">
      <c r="A762" s="71">
        <v>761</v>
      </c>
      <c r="B762" s="24" t="s">
        <v>778</v>
      </c>
      <c r="C762" s="1">
        <v>150</v>
      </c>
      <c r="D762" s="1">
        <v>10</v>
      </c>
      <c r="E762" s="1">
        <v>20</v>
      </c>
      <c r="F762" s="14">
        <v>2</v>
      </c>
      <c r="G762" s="4">
        <v>590</v>
      </c>
      <c r="H762" s="1">
        <v>590</v>
      </c>
      <c r="I762" s="1">
        <v>1789.30397440865</v>
      </c>
      <c r="J762" s="1">
        <f>1800-Table1353233[[#This Row],[Remaining time]]</f>
        <v>10.696025591350008</v>
      </c>
      <c r="K762" s="1">
        <f>(Table1353233[[#This Row],[UB_init]]-Table1353233[[#This Row],[LB_init]])/Table1353233[[#This Row],[UB_init]]</f>
        <v>0</v>
      </c>
      <c r="L762" s="75">
        <f>IF(Table1353233[[#This Row],[UB_init]]=Table1353233[[#This Row],[LB_init]],0,1)</f>
        <v>0</v>
      </c>
      <c r="M762" s="26"/>
      <c r="Q762">
        <f>IF(Table1353233[[#This Row],[If Optimal solution is not found]]=1,"",Table1353233[[#This Row],[UB_init]])</f>
        <v>590</v>
      </c>
      <c r="R762">
        <f>IF(Table1353233[[#This Row],[If Optimal solution is not found]],"",Table1353233[[#This Row],[LB_init]])</f>
        <v>590</v>
      </c>
      <c r="S762">
        <f>IF(Table1353233[[#This Row],[If Optimal solution is not found]],"",0)</f>
        <v>0</v>
      </c>
      <c r="T762">
        <f>IF(Table1353233[[#This Row],[If Optimal solution is not found]],"",Table1353233[[#This Row],[Total time (BPP+Pm+SPm)]])</f>
        <v>10.696025591350008</v>
      </c>
    </row>
    <row r="763" spans="1:20" x14ac:dyDescent="0.35">
      <c r="A763" s="71">
        <v>762</v>
      </c>
      <c r="B763" s="24" t="s">
        <v>779</v>
      </c>
      <c r="C763" s="1">
        <v>150</v>
      </c>
      <c r="D763" s="1">
        <v>10</v>
      </c>
      <c r="E763" s="1">
        <v>20</v>
      </c>
      <c r="F763" s="14">
        <v>2</v>
      </c>
      <c r="G763" s="4">
        <v>536</v>
      </c>
      <c r="H763" s="1">
        <v>536</v>
      </c>
      <c r="I763" s="1">
        <v>1788.35536044836</v>
      </c>
      <c r="J763" s="1">
        <f>1800-Table1353233[[#This Row],[Remaining time]]</f>
        <v>11.644639551640012</v>
      </c>
      <c r="K763" s="1">
        <f>(Table1353233[[#This Row],[UB_init]]-Table1353233[[#This Row],[LB_init]])/Table1353233[[#This Row],[UB_init]]</f>
        <v>0</v>
      </c>
      <c r="L763" s="75">
        <f>IF(Table1353233[[#This Row],[UB_init]]=Table1353233[[#This Row],[LB_init]],0,1)</f>
        <v>0</v>
      </c>
      <c r="M763" s="26"/>
      <c r="Q763">
        <f>IF(Table1353233[[#This Row],[If Optimal solution is not found]]=1,"",Table1353233[[#This Row],[UB_init]])</f>
        <v>536</v>
      </c>
      <c r="R763">
        <f>IF(Table1353233[[#This Row],[If Optimal solution is not found]],"",Table1353233[[#This Row],[LB_init]])</f>
        <v>536</v>
      </c>
      <c r="S763">
        <f>IF(Table1353233[[#This Row],[If Optimal solution is not found]],"",0)</f>
        <v>0</v>
      </c>
      <c r="T763">
        <f>IF(Table1353233[[#This Row],[If Optimal solution is not found]],"",Table1353233[[#This Row],[Total time (BPP+Pm+SPm)]])</f>
        <v>11.644639551640012</v>
      </c>
    </row>
    <row r="764" spans="1:20" x14ac:dyDescent="0.35">
      <c r="A764" s="71">
        <v>763</v>
      </c>
      <c r="B764" s="24" t="s">
        <v>780</v>
      </c>
      <c r="C764" s="1">
        <v>150</v>
      </c>
      <c r="D764" s="1">
        <v>10</v>
      </c>
      <c r="E764" s="1">
        <v>20</v>
      </c>
      <c r="F764" s="14">
        <v>2</v>
      </c>
      <c r="G764" s="4">
        <v>565</v>
      </c>
      <c r="H764" s="1">
        <v>565</v>
      </c>
      <c r="I764" s="1">
        <v>1791.2847687322601</v>
      </c>
      <c r="J764" s="1">
        <f>1800-Table1353233[[#This Row],[Remaining time]]</f>
        <v>8.7152312677399095</v>
      </c>
      <c r="K764" s="1">
        <f>(Table1353233[[#This Row],[UB_init]]-Table1353233[[#This Row],[LB_init]])/Table1353233[[#This Row],[UB_init]]</f>
        <v>0</v>
      </c>
      <c r="L764" s="75">
        <f>IF(Table1353233[[#This Row],[UB_init]]=Table1353233[[#This Row],[LB_init]],0,1)</f>
        <v>0</v>
      </c>
      <c r="M764" s="26"/>
      <c r="Q764">
        <f>IF(Table1353233[[#This Row],[If Optimal solution is not found]]=1,"",Table1353233[[#This Row],[UB_init]])</f>
        <v>565</v>
      </c>
      <c r="R764">
        <f>IF(Table1353233[[#This Row],[If Optimal solution is not found]],"",Table1353233[[#This Row],[LB_init]])</f>
        <v>565</v>
      </c>
      <c r="S764">
        <f>IF(Table1353233[[#This Row],[If Optimal solution is not found]],"",0)</f>
        <v>0</v>
      </c>
      <c r="T764">
        <f>IF(Table1353233[[#This Row],[If Optimal solution is not found]],"",Table1353233[[#This Row],[Total time (BPP+Pm+SPm)]])</f>
        <v>8.7152312677399095</v>
      </c>
    </row>
    <row r="765" spans="1:20" x14ac:dyDescent="0.35">
      <c r="A765" s="71">
        <v>764</v>
      </c>
      <c r="B765" s="24" t="s">
        <v>781</v>
      </c>
      <c r="C765" s="1">
        <v>150</v>
      </c>
      <c r="D765" s="1">
        <v>10</v>
      </c>
      <c r="E765" s="1">
        <v>20</v>
      </c>
      <c r="F765" s="14">
        <v>2</v>
      </c>
      <c r="G765" s="4">
        <v>534</v>
      </c>
      <c r="H765" s="1">
        <v>534</v>
      </c>
      <c r="I765" s="1">
        <v>1595.58396501466</v>
      </c>
      <c r="J765" s="1">
        <f>1800-Table1353233[[#This Row],[Remaining time]]</f>
        <v>204.41603498534005</v>
      </c>
      <c r="K765" s="1">
        <f>(Table1353233[[#This Row],[UB_init]]-Table1353233[[#This Row],[LB_init]])/Table1353233[[#This Row],[UB_init]]</f>
        <v>0</v>
      </c>
      <c r="L765" s="75">
        <f>IF(Table1353233[[#This Row],[UB_init]]=Table1353233[[#This Row],[LB_init]],0,1)</f>
        <v>0</v>
      </c>
      <c r="M765" s="26"/>
      <c r="Q765">
        <f>IF(Table1353233[[#This Row],[If Optimal solution is not found]]=1,"",Table1353233[[#This Row],[UB_init]])</f>
        <v>534</v>
      </c>
      <c r="R765">
        <f>IF(Table1353233[[#This Row],[If Optimal solution is not found]],"",Table1353233[[#This Row],[LB_init]])</f>
        <v>534</v>
      </c>
      <c r="S765">
        <f>IF(Table1353233[[#This Row],[If Optimal solution is not found]],"",0)</f>
        <v>0</v>
      </c>
      <c r="T765">
        <f>IF(Table1353233[[#This Row],[If Optimal solution is not found]],"",Table1353233[[#This Row],[Total time (BPP+Pm+SPm)]])</f>
        <v>204.41603498534005</v>
      </c>
    </row>
    <row r="766" spans="1:20" x14ac:dyDescent="0.35">
      <c r="A766" s="71">
        <v>765</v>
      </c>
      <c r="B766" s="24" t="s">
        <v>782</v>
      </c>
      <c r="C766" s="1">
        <v>150</v>
      </c>
      <c r="D766" s="1">
        <v>10</v>
      </c>
      <c r="E766" s="1">
        <v>20</v>
      </c>
      <c r="F766" s="14">
        <v>2</v>
      </c>
      <c r="G766" s="4">
        <v>617</v>
      </c>
      <c r="H766" s="1">
        <v>617</v>
      </c>
      <c r="I766" s="1">
        <v>1788.73169378936</v>
      </c>
      <c r="J766" s="1">
        <f>1800-Table1353233[[#This Row],[Remaining time]]</f>
        <v>11.268306210640048</v>
      </c>
      <c r="K766" s="1">
        <f>(Table1353233[[#This Row],[UB_init]]-Table1353233[[#This Row],[LB_init]])/Table1353233[[#This Row],[UB_init]]</f>
        <v>0</v>
      </c>
      <c r="L766" s="75">
        <f>IF(Table1353233[[#This Row],[UB_init]]=Table1353233[[#This Row],[LB_init]],0,1)</f>
        <v>0</v>
      </c>
      <c r="M766" s="26"/>
      <c r="Q766">
        <f>IF(Table1353233[[#This Row],[If Optimal solution is not found]]=1,"",Table1353233[[#This Row],[UB_init]])</f>
        <v>617</v>
      </c>
      <c r="R766">
        <f>IF(Table1353233[[#This Row],[If Optimal solution is not found]],"",Table1353233[[#This Row],[LB_init]])</f>
        <v>617</v>
      </c>
      <c r="S766">
        <f>IF(Table1353233[[#This Row],[If Optimal solution is not found]],"",0)</f>
        <v>0</v>
      </c>
      <c r="T766">
        <f>IF(Table1353233[[#This Row],[If Optimal solution is not found]],"",Table1353233[[#This Row],[Total time (BPP+Pm+SPm)]])</f>
        <v>11.268306210640048</v>
      </c>
    </row>
    <row r="767" spans="1:20" x14ac:dyDescent="0.35">
      <c r="A767" s="71">
        <v>766</v>
      </c>
      <c r="B767" s="24" t="s">
        <v>783</v>
      </c>
      <c r="C767" s="1">
        <v>150</v>
      </c>
      <c r="D767" s="1">
        <v>10</v>
      </c>
      <c r="E767" s="1">
        <v>20</v>
      </c>
      <c r="F767" s="14">
        <v>2</v>
      </c>
      <c r="G767" s="4">
        <v>537</v>
      </c>
      <c r="H767" s="1">
        <v>537</v>
      </c>
      <c r="I767" s="1">
        <v>1793.0893202219099</v>
      </c>
      <c r="J767" s="1">
        <f>1800-Table1353233[[#This Row],[Remaining time]]</f>
        <v>6.9106797780900706</v>
      </c>
      <c r="K767" s="1">
        <f>(Table1353233[[#This Row],[UB_init]]-Table1353233[[#This Row],[LB_init]])/Table1353233[[#This Row],[UB_init]]</f>
        <v>0</v>
      </c>
      <c r="L767" s="75">
        <f>IF(Table1353233[[#This Row],[UB_init]]=Table1353233[[#This Row],[LB_init]],0,1)</f>
        <v>0</v>
      </c>
      <c r="M767" s="26"/>
      <c r="Q767">
        <f>IF(Table1353233[[#This Row],[If Optimal solution is not found]]=1,"",Table1353233[[#This Row],[UB_init]])</f>
        <v>537</v>
      </c>
      <c r="R767">
        <f>IF(Table1353233[[#This Row],[If Optimal solution is not found]],"",Table1353233[[#This Row],[LB_init]])</f>
        <v>537</v>
      </c>
      <c r="S767">
        <f>IF(Table1353233[[#This Row],[If Optimal solution is not found]],"",0)</f>
        <v>0</v>
      </c>
      <c r="T767">
        <f>IF(Table1353233[[#This Row],[If Optimal solution is not found]],"",Table1353233[[#This Row],[Total time (BPP+Pm+SPm)]])</f>
        <v>6.9106797780900706</v>
      </c>
    </row>
    <row r="768" spans="1:20" x14ac:dyDescent="0.35">
      <c r="A768" s="71">
        <v>767</v>
      </c>
      <c r="B768" s="24" t="s">
        <v>784</v>
      </c>
      <c r="C768" s="1">
        <v>150</v>
      </c>
      <c r="D768" s="1">
        <v>10</v>
      </c>
      <c r="E768" s="1">
        <v>20</v>
      </c>
      <c r="F768" s="14">
        <v>2</v>
      </c>
      <c r="G768" s="4">
        <v>549</v>
      </c>
      <c r="H768" s="1">
        <v>549</v>
      </c>
      <c r="I768" s="1">
        <v>1727.3593230415099</v>
      </c>
      <c r="J768" s="1">
        <f>1800-Table1353233[[#This Row],[Remaining time]]</f>
        <v>72.640676958490076</v>
      </c>
      <c r="K768" s="1">
        <f>(Table1353233[[#This Row],[UB_init]]-Table1353233[[#This Row],[LB_init]])/Table1353233[[#This Row],[UB_init]]</f>
        <v>0</v>
      </c>
      <c r="L768" s="75">
        <f>IF(Table1353233[[#This Row],[UB_init]]=Table1353233[[#This Row],[LB_init]],0,1)</f>
        <v>0</v>
      </c>
      <c r="M768" s="26"/>
      <c r="Q768">
        <f>IF(Table1353233[[#This Row],[If Optimal solution is not found]]=1,"",Table1353233[[#This Row],[UB_init]])</f>
        <v>549</v>
      </c>
      <c r="R768">
        <f>IF(Table1353233[[#This Row],[If Optimal solution is not found]],"",Table1353233[[#This Row],[LB_init]])</f>
        <v>549</v>
      </c>
      <c r="S768">
        <f>IF(Table1353233[[#This Row],[If Optimal solution is not found]],"",0)</f>
        <v>0</v>
      </c>
      <c r="T768">
        <f>IF(Table1353233[[#This Row],[If Optimal solution is not found]],"",Table1353233[[#This Row],[Total time (BPP+Pm+SPm)]])</f>
        <v>72.640676958490076</v>
      </c>
    </row>
    <row r="769" spans="1:20" x14ac:dyDescent="0.35">
      <c r="A769" s="71">
        <v>768</v>
      </c>
      <c r="B769" s="24" t="s">
        <v>785</v>
      </c>
      <c r="C769" s="1">
        <v>150</v>
      </c>
      <c r="D769" s="1">
        <v>10</v>
      </c>
      <c r="E769" s="1">
        <v>20</v>
      </c>
      <c r="F769" s="14">
        <v>2</v>
      </c>
      <c r="G769" s="4">
        <v>555</v>
      </c>
      <c r="H769" s="1">
        <v>555</v>
      </c>
      <c r="I769" s="1">
        <v>1784.88266736641</v>
      </c>
      <c r="J769" s="1">
        <f>1800-Table1353233[[#This Row],[Remaining time]]</f>
        <v>15.117332633589967</v>
      </c>
      <c r="K769" s="1">
        <f>(Table1353233[[#This Row],[UB_init]]-Table1353233[[#This Row],[LB_init]])/Table1353233[[#This Row],[UB_init]]</f>
        <v>0</v>
      </c>
      <c r="L769" s="75">
        <f>IF(Table1353233[[#This Row],[UB_init]]=Table1353233[[#This Row],[LB_init]],0,1)</f>
        <v>0</v>
      </c>
      <c r="M769" s="26"/>
      <c r="Q769">
        <f>IF(Table1353233[[#This Row],[If Optimal solution is not found]]=1,"",Table1353233[[#This Row],[UB_init]])</f>
        <v>555</v>
      </c>
      <c r="R769">
        <f>IF(Table1353233[[#This Row],[If Optimal solution is not found]],"",Table1353233[[#This Row],[LB_init]])</f>
        <v>555</v>
      </c>
      <c r="S769">
        <f>IF(Table1353233[[#This Row],[If Optimal solution is not found]],"",0)</f>
        <v>0</v>
      </c>
      <c r="T769">
        <f>IF(Table1353233[[#This Row],[If Optimal solution is not found]],"",Table1353233[[#This Row],[Total time (BPP+Pm+SPm)]])</f>
        <v>15.117332633589967</v>
      </c>
    </row>
    <row r="770" spans="1:20" x14ac:dyDescent="0.35">
      <c r="A770" s="71">
        <v>769</v>
      </c>
      <c r="B770" s="24" t="s">
        <v>786</v>
      </c>
      <c r="C770" s="1">
        <v>150</v>
      </c>
      <c r="D770" s="1">
        <v>10</v>
      </c>
      <c r="E770" s="1">
        <v>20</v>
      </c>
      <c r="F770" s="14">
        <v>2</v>
      </c>
      <c r="G770" s="4">
        <v>548</v>
      </c>
      <c r="H770" s="1">
        <v>548</v>
      </c>
      <c r="I770" s="1">
        <v>1796.37535067461</v>
      </c>
      <c r="J770" s="1">
        <f>1800-Table1353233[[#This Row],[Remaining time]]</f>
        <v>3.6246493253900098</v>
      </c>
      <c r="K770" s="1">
        <f>(Table1353233[[#This Row],[UB_init]]-Table1353233[[#This Row],[LB_init]])/Table1353233[[#This Row],[UB_init]]</f>
        <v>0</v>
      </c>
      <c r="L770" s="75">
        <f>IF(Table1353233[[#This Row],[UB_init]]=Table1353233[[#This Row],[LB_init]],0,1)</f>
        <v>0</v>
      </c>
      <c r="M770" s="26"/>
      <c r="Q770">
        <f>IF(Table1353233[[#This Row],[If Optimal solution is not found]]=1,"",Table1353233[[#This Row],[UB_init]])</f>
        <v>548</v>
      </c>
      <c r="R770">
        <f>IF(Table1353233[[#This Row],[If Optimal solution is not found]],"",Table1353233[[#This Row],[LB_init]])</f>
        <v>548</v>
      </c>
      <c r="S770">
        <f>IF(Table1353233[[#This Row],[If Optimal solution is not found]],"",0)</f>
        <v>0</v>
      </c>
      <c r="T770">
        <f>IF(Table1353233[[#This Row],[If Optimal solution is not found]],"",Table1353233[[#This Row],[Total time (BPP+Pm+SPm)]])</f>
        <v>3.6246493253900098</v>
      </c>
    </row>
    <row r="771" spans="1:20" x14ac:dyDescent="0.35">
      <c r="A771" s="71">
        <v>770</v>
      </c>
      <c r="B771" s="24" t="s">
        <v>787</v>
      </c>
      <c r="C771" s="1">
        <v>150</v>
      </c>
      <c r="D771" s="1">
        <v>10</v>
      </c>
      <c r="E771" s="1">
        <v>20</v>
      </c>
      <c r="F771" s="14">
        <v>2</v>
      </c>
      <c r="G771" s="4">
        <v>541</v>
      </c>
      <c r="H771" s="1">
        <v>541</v>
      </c>
      <c r="I771" s="1">
        <v>1781.4040866307901</v>
      </c>
      <c r="J771" s="1">
        <f>1800-Table1353233[[#This Row],[Remaining time]]</f>
        <v>18.595913369209939</v>
      </c>
      <c r="K771" s="1">
        <f>(Table1353233[[#This Row],[UB_init]]-Table1353233[[#This Row],[LB_init]])/Table1353233[[#This Row],[UB_init]]</f>
        <v>0</v>
      </c>
      <c r="L771" s="75">
        <f>IF(Table1353233[[#This Row],[UB_init]]=Table1353233[[#This Row],[LB_init]],0,1)</f>
        <v>0</v>
      </c>
      <c r="M771" s="26"/>
      <c r="Q771">
        <f>IF(Table1353233[[#This Row],[If Optimal solution is not found]]=1,"",Table1353233[[#This Row],[UB_init]])</f>
        <v>541</v>
      </c>
      <c r="R771">
        <f>IF(Table1353233[[#This Row],[If Optimal solution is not found]],"",Table1353233[[#This Row],[LB_init]])</f>
        <v>541</v>
      </c>
      <c r="S771">
        <f>IF(Table1353233[[#This Row],[If Optimal solution is not found]],"",0)</f>
        <v>0</v>
      </c>
      <c r="T771">
        <f>IF(Table1353233[[#This Row],[If Optimal solution is not found]],"",Table1353233[[#This Row],[Total time (BPP+Pm+SPm)]])</f>
        <v>18.595913369209939</v>
      </c>
    </row>
    <row r="772" spans="1:20" x14ac:dyDescent="0.35">
      <c r="A772" s="71">
        <v>771</v>
      </c>
      <c r="B772" s="24" t="s">
        <v>788</v>
      </c>
      <c r="C772" s="1">
        <v>150</v>
      </c>
      <c r="D772" s="1">
        <v>10</v>
      </c>
      <c r="E772" s="1">
        <v>20</v>
      </c>
      <c r="F772" s="14">
        <v>4</v>
      </c>
      <c r="G772" s="4">
        <v>788</v>
      </c>
      <c r="H772" s="1">
        <v>788</v>
      </c>
      <c r="I772" s="1">
        <v>1697.53553138859</v>
      </c>
      <c r="J772" s="1">
        <f>1800-Table1353233[[#This Row],[Remaining time]]</f>
        <v>102.46446861140998</v>
      </c>
      <c r="K772" s="1">
        <f>(Table1353233[[#This Row],[UB_init]]-Table1353233[[#This Row],[LB_init]])/Table1353233[[#This Row],[UB_init]]</f>
        <v>0</v>
      </c>
      <c r="L772" s="75">
        <f>IF(Table1353233[[#This Row],[UB_init]]=Table1353233[[#This Row],[LB_init]],0,1)</f>
        <v>0</v>
      </c>
      <c r="M772" s="26"/>
      <c r="Q772">
        <f>IF(Table1353233[[#This Row],[If Optimal solution is not found]]=1,"",Table1353233[[#This Row],[UB_init]])</f>
        <v>788</v>
      </c>
      <c r="R772">
        <f>IF(Table1353233[[#This Row],[If Optimal solution is not found]],"",Table1353233[[#This Row],[LB_init]])</f>
        <v>788</v>
      </c>
      <c r="S772">
        <f>IF(Table1353233[[#This Row],[If Optimal solution is not found]],"",0)</f>
        <v>0</v>
      </c>
      <c r="T772">
        <f>IF(Table1353233[[#This Row],[If Optimal solution is not found]],"",Table1353233[[#This Row],[Total time (BPP+Pm+SPm)]])</f>
        <v>102.46446861140998</v>
      </c>
    </row>
    <row r="773" spans="1:20" x14ac:dyDescent="0.35">
      <c r="A773" s="71">
        <v>772</v>
      </c>
      <c r="B773" s="24" t="s">
        <v>789</v>
      </c>
      <c r="C773" s="1">
        <v>150</v>
      </c>
      <c r="D773" s="1">
        <v>10</v>
      </c>
      <c r="E773" s="1">
        <v>20</v>
      </c>
      <c r="F773" s="14">
        <v>4</v>
      </c>
      <c r="G773" s="4">
        <v>710</v>
      </c>
      <c r="H773" s="1">
        <v>704</v>
      </c>
      <c r="I773" s="1">
        <v>1189.09921012632</v>
      </c>
      <c r="J773" s="1">
        <f>1800-Table1353233[[#This Row],[Remaining time]]</f>
        <v>610.90078987367997</v>
      </c>
      <c r="K773" s="1">
        <f>(Table1353233[[#This Row],[UB_init]]-Table1353233[[#This Row],[LB_init]])/Table1353233[[#This Row],[UB_init]]</f>
        <v>8.4507042253521118E-3</v>
      </c>
      <c r="L773" s="75">
        <f>IF(Table1353233[[#This Row],[UB_init]]=Table1353233[[#This Row],[LB_init]],0,1)</f>
        <v>1</v>
      </c>
      <c r="M773" s="26"/>
      <c r="Q773" t="str">
        <f>IF(Table1353233[[#This Row],[If Optimal solution is not found]]=1,"",Table1353233[[#This Row],[UB_init]])</f>
        <v/>
      </c>
      <c r="R773" t="str">
        <f>IF(Table1353233[[#This Row],[If Optimal solution is not found]],"",Table1353233[[#This Row],[LB_init]])</f>
        <v/>
      </c>
      <c r="S773" t="str">
        <f>IF(Table1353233[[#This Row],[If Optimal solution is not found]],"",0)</f>
        <v/>
      </c>
      <c r="T773" t="str">
        <f>IF(Table1353233[[#This Row],[If Optimal solution is not found]],"",Table1353233[[#This Row],[Total time (BPP+Pm+SPm)]])</f>
        <v/>
      </c>
    </row>
    <row r="774" spans="1:20" x14ac:dyDescent="0.35">
      <c r="A774" s="71">
        <v>773</v>
      </c>
      <c r="B774" s="24" t="s">
        <v>790</v>
      </c>
      <c r="C774" s="1">
        <v>150</v>
      </c>
      <c r="D774" s="1">
        <v>10</v>
      </c>
      <c r="E774" s="1">
        <v>20</v>
      </c>
      <c r="F774" s="14">
        <v>4</v>
      </c>
      <c r="G774" s="4">
        <v>769</v>
      </c>
      <c r="H774" s="1">
        <v>763</v>
      </c>
      <c r="I774" s="1">
        <v>1195.24447552114</v>
      </c>
      <c r="J774" s="1">
        <f>1800-Table1353233[[#This Row],[Remaining time]]</f>
        <v>604.75552447886002</v>
      </c>
      <c r="K774" s="1">
        <f>(Table1353233[[#This Row],[UB_init]]-Table1353233[[#This Row],[LB_init]])/Table1353233[[#This Row],[UB_init]]</f>
        <v>7.8023407022106634E-3</v>
      </c>
      <c r="L774" s="75">
        <f>IF(Table1353233[[#This Row],[UB_init]]=Table1353233[[#This Row],[LB_init]],0,1)</f>
        <v>1</v>
      </c>
      <c r="M774" s="26"/>
      <c r="Q774" t="str">
        <f>IF(Table1353233[[#This Row],[If Optimal solution is not found]]=1,"",Table1353233[[#This Row],[UB_init]])</f>
        <v/>
      </c>
      <c r="R774" t="str">
        <f>IF(Table1353233[[#This Row],[If Optimal solution is not found]],"",Table1353233[[#This Row],[LB_init]])</f>
        <v/>
      </c>
      <c r="S774" t="str">
        <f>IF(Table1353233[[#This Row],[If Optimal solution is not found]],"",0)</f>
        <v/>
      </c>
      <c r="T774" t="str">
        <f>IF(Table1353233[[#This Row],[If Optimal solution is not found]],"",Table1353233[[#This Row],[Total time (BPP+Pm+SPm)]])</f>
        <v/>
      </c>
    </row>
    <row r="775" spans="1:20" x14ac:dyDescent="0.35">
      <c r="A775" s="71">
        <v>774</v>
      </c>
      <c r="B775" s="24" t="s">
        <v>791</v>
      </c>
      <c r="C775" s="1">
        <v>150</v>
      </c>
      <c r="D775" s="1">
        <v>10</v>
      </c>
      <c r="E775" s="1">
        <v>20</v>
      </c>
      <c r="F775" s="14">
        <v>4</v>
      </c>
      <c r="G775" s="4">
        <v>678</v>
      </c>
      <c r="H775" s="1">
        <v>678</v>
      </c>
      <c r="I775" s="1">
        <v>1703.4616852086001</v>
      </c>
      <c r="J775" s="1">
        <f>1800-Table1353233[[#This Row],[Remaining time]]</f>
        <v>96.538314791399898</v>
      </c>
      <c r="K775" s="1">
        <f>(Table1353233[[#This Row],[UB_init]]-Table1353233[[#This Row],[LB_init]])/Table1353233[[#This Row],[UB_init]]</f>
        <v>0</v>
      </c>
      <c r="L775" s="75">
        <f>IF(Table1353233[[#This Row],[UB_init]]=Table1353233[[#This Row],[LB_init]],0,1)</f>
        <v>0</v>
      </c>
      <c r="M775" s="26"/>
      <c r="Q775">
        <f>IF(Table1353233[[#This Row],[If Optimal solution is not found]]=1,"",Table1353233[[#This Row],[UB_init]])</f>
        <v>678</v>
      </c>
      <c r="R775">
        <f>IF(Table1353233[[#This Row],[If Optimal solution is not found]],"",Table1353233[[#This Row],[LB_init]])</f>
        <v>678</v>
      </c>
      <c r="S775">
        <f>IF(Table1353233[[#This Row],[If Optimal solution is not found]],"",0)</f>
        <v>0</v>
      </c>
      <c r="T775">
        <f>IF(Table1353233[[#This Row],[If Optimal solution is not found]],"",Table1353233[[#This Row],[Total time (BPP+Pm+SPm)]])</f>
        <v>96.538314791399898</v>
      </c>
    </row>
    <row r="776" spans="1:20" x14ac:dyDescent="0.35">
      <c r="A776" s="71">
        <v>775</v>
      </c>
      <c r="B776" s="24" t="s">
        <v>792</v>
      </c>
      <c r="C776" s="1">
        <v>150</v>
      </c>
      <c r="D776" s="1">
        <v>10</v>
      </c>
      <c r="E776" s="1">
        <v>20</v>
      </c>
      <c r="F776" s="14">
        <v>4</v>
      </c>
      <c r="G776" s="4">
        <v>809</v>
      </c>
      <c r="H776" s="1">
        <v>809</v>
      </c>
      <c r="I776" s="1">
        <v>1745.5225575305501</v>
      </c>
      <c r="J776" s="1">
        <f>1800-Table1353233[[#This Row],[Remaining time]]</f>
        <v>54.477442469449898</v>
      </c>
      <c r="K776" s="1">
        <f>(Table1353233[[#This Row],[UB_init]]-Table1353233[[#This Row],[LB_init]])/Table1353233[[#This Row],[UB_init]]</f>
        <v>0</v>
      </c>
      <c r="L776" s="75">
        <f>IF(Table1353233[[#This Row],[UB_init]]=Table1353233[[#This Row],[LB_init]],0,1)</f>
        <v>0</v>
      </c>
      <c r="M776" s="26"/>
      <c r="Q776">
        <f>IF(Table1353233[[#This Row],[If Optimal solution is not found]]=1,"",Table1353233[[#This Row],[UB_init]])</f>
        <v>809</v>
      </c>
      <c r="R776">
        <f>IF(Table1353233[[#This Row],[If Optimal solution is not found]],"",Table1353233[[#This Row],[LB_init]])</f>
        <v>809</v>
      </c>
      <c r="S776">
        <f>IF(Table1353233[[#This Row],[If Optimal solution is not found]],"",0)</f>
        <v>0</v>
      </c>
      <c r="T776">
        <f>IF(Table1353233[[#This Row],[If Optimal solution is not found]],"",Table1353233[[#This Row],[Total time (BPP+Pm+SPm)]])</f>
        <v>54.477442469449898</v>
      </c>
    </row>
    <row r="777" spans="1:20" x14ac:dyDescent="0.35">
      <c r="A777" s="71">
        <v>776</v>
      </c>
      <c r="B777" s="24" t="s">
        <v>793</v>
      </c>
      <c r="C777" s="1">
        <v>150</v>
      </c>
      <c r="D777" s="1">
        <v>10</v>
      </c>
      <c r="E777" s="1">
        <v>20</v>
      </c>
      <c r="F777" s="14">
        <v>4</v>
      </c>
      <c r="G777" s="4">
        <v>741</v>
      </c>
      <c r="H777" s="1">
        <v>741</v>
      </c>
      <c r="I777" s="1">
        <v>1770.14147418737</v>
      </c>
      <c r="J777" s="1">
        <f>1800-Table1353233[[#This Row],[Remaining time]]</f>
        <v>29.858525812629978</v>
      </c>
      <c r="K777" s="1">
        <f>(Table1353233[[#This Row],[UB_init]]-Table1353233[[#This Row],[LB_init]])/Table1353233[[#This Row],[UB_init]]</f>
        <v>0</v>
      </c>
      <c r="L777" s="75">
        <f>IF(Table1353233[[#This Row],[UB_init]]=Table1353233[[#This Row],[LB_init]],0,1)</f>
        <v>0</v>
      </c>
      <c r="M777" s="26"/>
      <c r="Q777">
        <f>IF(Table1353233[[#This Row],[If Optimal solution is not found]]=1,"",Table1353233[[#This Row],[UB_init]])</f>
        <v>741</v>
      </c>
      <c r="R777">
        <f>IF(Table1353233[[#This Row],[If Optimal solution is not found]],"",Table1353233[[#This Row],[LB_init]])</f>
        <v>741</v>
      </c>
      <c r="S777">
        <f>IF(Table1353233[[#This Row],[If Optimal solution is not found]],"",0)</f>
        <v>0</v>
      </c>
      <c r="T777">
        <f>IF(Table1353233[[#This Row],[If Optimal solution is not found]],"",Table1353233[[#This Row],[Total time (BPP+Pm+SPm)]])</f>
        <v>29.858525812629978</v>
      </c>
    </row>
    <row r="778" spans="1:20" x14ac:dyDescent="0.35">
      <c r="A778" s="71">
        <v>777</v>
      </c>
      <c r="B778" s="24" t="s">
        <v>794</v>
      </c>
      <c r="C778" s="1">
        <v>150</v>
      </c>
      <c r="D778" s="1">
        <v>10</v>
      </c>
      <c r="E778" s="1">
        <v>20</v>
      </c>
      <c r="F778" s="14">
        <v>4</v>
      </c>
      <c r="G778" s="4">
        <v>717</v>
      </c>
      <c r="H778" s="1">
        <v>711</v>
      </c>
      <c r="I778" s="1">
        <v>1182.08124011009</v>
      </c>
      <c r="J778" s="1">
        <f>1800-Table1353233[[#This Row],[Remaining time]]</f>
        <v>617.91875988991001</v>
      </c>
      <c r="K778" s="1">
        <f>(Table1353233[[#This Row],[UB_init]]-Table1353233[[#This Row],[LB_init]])/Table1353233[[#This Row],[UB_init]]</f>
        <v>8.368200836820083E-3</v>
      </c>
      <c r="L778" s="75">
        <f>IF(Table1353233[[#This Row],[UB_init]]=Table1353233[[#This Row],[LB_init]],0,1)</f>
        <v>1</v>
      </c>
      <c r="M778" s="26"/>
      <c r="Q778" t="str">
        <f>IF(Table1353233[[#This Row],[If Optimal solution is not found]]=1,"",Table1353233[[#This Row],[UB_init]])</f>
        <v/>
      </c>
      <c r="R778" t="str">
        <f>IF(Table1353233[[#This Row],[If Optimal solution is not found]],"",Table1353233[[#This Row],[LB_init]])</f>
        <v/>
      </c>
      <c r="S778" t="str">
        <f>IF(Table1353233[[#This Row],[If Optimal solution is not found]],"",0)</f>
        <v/>
      </c>
      <c r="T778" t="str">
        <f>IF(Table1353233[[#This Row],[If Optimal solution is not found]],"",Table1353233[[#This Row],[Total time (BPP+Pm+SPm)]])</f>
        <v/>
      </c>
    </row>
    <row r="779" spans="1:20" x14ac:dyDescent="0.35">
      <c r="A779" s="71">
        <v>778</v>
      </c>
      <c r="B779" s="24" t="s">
        <v>795</v>
      </c>
      <c r="C779" s="1">
        <v>150</v>
      </c>
      <c r="D779" s="1">
        <v>10</v>
      </c>
      <c r="E779" s="1">
        <v>20</v>
      </c>
      <c r="F779" s="14">
        <v>4</v>
      </c>
      <c r="G779" s="4">
        <v>753</v>
      </c>
      <c r="H779" s="1">
        <v>753</v>
      </c>
      <c r="I779" s="1">
        <v>1695.49868864938</v>
      </c>
      <c r="J779" s="1">
        <f>1800-Table1353233[[#This Row],[Remaining time]]</f>
        <v>104.50131135061997</v>
      </c>
      <c r="K779" s="1">
        <f>(Table1353233[[#This Row],[UB_init]]-Table1353233[[#This Row],[LB_init]])/Table1353233[[#This Row],[UB_init]]</f>
        <v>0</v>
      </c>
      <c r="L779" s="75">
        <f>IF(Table1353233[[#This Row],[UB_init]]=Table1353233[[#This Row],[LB_init]],0,1)</f>
        <v>0</v>
      </c>
      <c r="M779" s="26"/>
      <c r="Q779">
        <f>IF(Table1353233[[#This Row],[If Optimal solution is not found]]=1,"",Table1353233[[#This Row],[UB_init]])</f>
        <v>753</v>
      </c>
      <c r="R779">
        <f>IF(Table1353233[[#This Row],[If Optimal solution is not found]],"",Table1353233[[#This Row],[LB_init]])</f>
        <v>753</v>
      </c>
      <c r="S779">
        <f>IF(Table1353233[[#This Row],[If Optimal solution is not found]],"",0)</f>
        <v>0</v>
      </c>
      <c r="T779">
        <f>IF(Table1353233[[#This Row],[If Optimal solution is not found]],"",Table1353233[[#This Row],[Total time (BPP+Pm+SPm)]])</f>
        <v>104.50131135061997</v>
      </c>
    </row>
    <row r="780" spans="1:20" x14ac:dyDescent="0.35">
      <c r="A780" s="71">
        <v>779</v>
      </c>
      <c r="B780" s="24" t="s">
        <v>796</v>
      </c>
      <c r="C780" s="1">
        <v>150</v>
      </c>
      <c r="D780" s="1">
        <v>10</v>
      </c>
      <c r="E780" s="1">
        <v>20</v>
      </c>
      <c r="F780" s="14">
        <v>4</v>
      </c>
      <c r="G780" s="4">
        <v>758</v>
      </c>
      <c r="H780" s="1">
        <v>746</v>
      </c>
      <c r="I780" s="1">
        <v>1191.33955298922</v>
      </c>
      <c r="J780" s="1">
        <f>1800-Table1353233[[#This Row],[Remaining time]]</f>
        <v>608.66044701077999</v>
      </c>
      <c r="K780" s="1">
        <f>(Table1353233[[#This Row],[UB_init]]-Table1353233[[#This Row],[LB_init]])/Table1353233[[#This Row],[UB_init]]</f>
        <v>1.5831134564643801E-2</v>
      </c>
      <c r="L780" s="75">
        <f>IF(Table1353233[[#This Row],[UB_init]]=Table1353233[[#This Row],[LB_init]],0,1)</f>
        <v>1</v>
      </c>
      <c r="M780" s="26"/>
      <c r="Q780" t="str">
        <f>IF(Table1353233[[#This Row],[If Optimal solution is not found]]=1,"",Table1353233[[#This Row],[UB_init]])</f>
        <v/>
      </c>
      <c r="R780" t="str">
        <f>IF(Table1353233[[#This Row],[If Optimal solution is not found]],"",Table1353233[[#This Row],[LB_init]])</f>
        <v/>
      </c>
      <c r="S780" t="str">
        <f>IF(Table1353233[[#This Row],[If Optimal solution is not found]],"",0)</f>
        <v/>
      </c>
      <c r="T780" t="str">
        <f>IF(Table1353233[[#This Row],[If Optimal solution is not found]],"",Table1353233[[#This Row],[Total time (BPP+Pm+SPm)]])</f>
        <v/>
      </c>
    </row>
    <row r="781" spans="1:20" x14ac:dyDescent="0.35">
      <c r="A781" s="71">
        <v>780</v>
      </c>
      <c r="B781" s="24" t="s">
        <v>797</v>
      </c>
      <c r="C781" s="1">
        <v>150</v>
      </c>
      <c r="D781" s="1">
        <v>10</v>
      </c>
      <c r="E781" s="1">
        <v>20</v>
      </c>
      <c r="F781" s="14">
        <v>4</v>
      </c>
      <c r="G781" s="4">
        <v>715</v>
      </c>
      <c r="H781" s="1">
        <v>715</v>
      </c>
      <c r="I781" s="1">
        <v>1724.45684669353</v>
      </c>
      <c r="J781" s="1">
        <f>1800-Table1353233[[#This Row],[Remaining time]]</f>
        <v>75.543153306470003</v>
      </c>
      <c r="K781" s="1">
        <f>(Table1353233[[#This Row],[UB_init]]-Table1353233[[#This Row],[LB_init]])/Table1353233[[#This Row],[UB_init]]</f>
        <v>0</v>
      </c>
      <c r="L781" s="75">
        <f>IF(Table1353233[[#This Row],[UB_init]]=Table1353233[[#This Row],[LB_init]],0,1)</f>
        <v>0</v>
      </c>
      <c r="M781" s="26"/>
      <c r="Q781">
        <f>IF(Table1353233[[#This Row],[If Optimal solution is not found]]=1,"",Table1353233[[#This Row],[UB_init]])</f>
        <v>715</v>
      </c>
      <c r="R781">
        <f>IF(Table1353233[[#This Row],[If Optimal solution is not found]],"",Table1353233[[#This Row],[LB_init]])</f>
        <v>715</v>
      </c>
      <c r="S781">
        <f>IF(Table1353233[[#This Row],[If Optimal solution is not found]],"",0)</f>
        <v>0</v>
      </c>
      <c r="T781">
        <f>IF(Table1353233[[#This Row],[If Optimal solution is not found]],"",Table1353233[[#This Row],[Total time (BPP+Pm+SPm)]])</f>
        <v>75.543153306470003</v>
      </c>
    </row>
    <row r="782" spans="1:20" x14ac:dyDescent="0.35">
      <c r="A782" s="71">
        <v>781</v>
      </c>
      <c r="B782" s="24" t="s">
        <v>798</v>
      </c>
      <c r="C782" s="1">
        <v>150</v>
      </c>
      <c r="D782" s="1">
        <v>10</v>
      </c>
      <c r="E782" s="1">
        <v>30</v>
      </c>
      <c r="F782" s="14">
        <v>1</v>
      </c>
      <c r="G782" s="4">
        <v>614</v>
      </c>
      <c r="H782" s="1">
        <v>568</v>
      </c>
      <c r="I782" s="1">
        <v>1798.4924001116301</v>
      </c>
      <c r="J782" s="1">
        <f>1800-Table1353233[[#This Row],[Remaining time]]</f>
        <v>1.5075998883698958</v>
      </c>
      <c r="K782" s="1">
        <f>(Table1353233[[#This Row],[UB_init]]-Table1353233[[#This Row],[LB_init]])/Table1353233[[#This Row],[UB_init]]</f>
        <v>7.4918566775244305E-2</v>
      </c>
      <c r="L782" s="75">
        <f>IF(Table1353233[[#This Row],[UB_init]]=Table1353233[[#This Row],[LB_init]],0,1)</f>
        <v>1</v>
      </c>
      <c r="M782" s="26"/>
      <c r="Q782" t="str">
        <f>IF(Table1353233[[#This Row],[If Optimal solution is not found]]=1,"",Table1353233[[#This Row],[UB_init]])</f>
        <v/>
      </c>
      <c r="R782" t="str">
        <f>IF(Table1353233[[#This Row],[If Optimal solution is not found]],"",Table1353233[[#This Row],[LB_init]])</f>
        <v/>
      </c>
      <c r="S782" t="str">
        <f>IF(Table1353233[[#This Row],[If Optimal solution is not found]],"",0)</f>
        <v/>
      </c>
      <c r="T782" t="str">
        <f>IF(Table1353233[[#This Row],[If Optimal solution is not found]],"",Table1353233[[#This Row],[Total time (BPP+Pm+SPm)]])</f>
        <v/>
      </c>
    </row>
    <row r="783" spans="1:20" x14ac:dyDescent="0.35">
      <c r="A783" s="71">
        <v>782</v>
      </c>
      <c r="B783" s="24" t="s">
        <v>799</v>
      </c>
      <c r="C783" s="1">
        <v>150</v>
      </c>
      <c r="D783" s="1">
        <v>10</v>
      </c>
      <c r="E783" s="1">
        <v>30</v>
      </c>
      <c r="F783" s="14">
        <v>1</v>
      </c>
      <c r="G783" s="4">
        <v>924</v>
      </c>
      <c r="H783" s="1">
        <v>645</v>
      </c>
      <c r="I783" s="1">
        <v>1798.57909301668</v>
      </c>
      <c r="J783" s="1">
        <f>1800-Table1353233[[#This Row],[Remaining time]]</f>
        <v>1.4209069833200374</v>
      </c>
      <c r="K783" s="1">
        <f>(Table1353233[[#This Row],[UB_init]]-Table1353233[[#This Row],[LB_init]])/Table1353233[[#This Row],[UB_init]]</f>
        <v>0.30194805194805197</v>
      </c>
      <c r="L783" s="75">
        <f>IF(Table1353233[[#This Row],[UB_init]]=Table1353233[[#This Row],[LB_init]],0,1)</f>
        <v>1</v>
      </c>
      <c r="M783" s="26"/>
      <c r="Q783" t="str">
        <f>IF(Table1353233[[#This Row],[If Optimal solution is not found]]=1,"",Table1353233[[#This Row],[UB_init]])</f>
        <v/>
      </c>
      <c r="R783" t="str">
        <f>IF(Table1353233[[#This Row],[If Optimal solution is not found]],"",Table1353233[[#This Row],[LB_init]])</f>
        <v/>
      </c>
      <c r="S783" t="str">
        <f>IF(Table1353233[[#This Row],[If Optimal solution is not found]],"",0)</f>
        <v/>
      </c>
      <c r="T783" t="str">
        <f>IF(Table1353233[[#This Row],[If Optimal solution is not found]],"",Table1353233[[#This Row],[Total time (BPP+Pm+SPm)]])</f>
        <v/>
      </c>
    </row>
    <row r="784" spans="1:20" x14ac:dyDescent="0.35">
      <c r="A784" s="71">
        <v>783</v>
      </c>
      <c r="B784" s="24" t="s">
        <v>800</v>
      </c>
      <c r="C784" s="1">
        <v>150</v>
      </c>
      <c r="D784" s="1">
        <v>10</v>
      </c>
      <c r="E784" s="1">
        <v>30</v>
      </c>
      <c r="F784" s="14">
        <v>1</v>
      </c>
      <c r="G784" s="4">
        <v>1139</v>
      </c>
      <c r="H784" s="1">
        <v>618</v>
      </c>
      <c r="I784" s="1">
        <v>1798.7792928777601</v>
      </c>
      <c r="J784" s="1">
        <f>1800-Table1353233[[#This Row],[Remaining time]]</f>
        <v>1.2207071222399009</v>
      </c>
      <c r="K784" s="1">
        <f>(Table1353233[[#This Row],[UB_init]]-Table1353233[[#This Row],[LB_init]])/Table1353233[[#This Row],[UB_init]]</f>
        <v>0.45741878841088673</v>
      </c>
      <c r="L784" s="75">
        <f>IF(Table1353233[[#This Row],[UB_init]]=Table1353233[[#This Row],[LB_init]],0,1)</f>
        <v>1</v>
      </c>
      <c r="M784" s="26"/>
      <c r="Q784" t="str">
        <f>IF(Table1353233[[#This Row],[If Optimal solution is not found]]=1,"",Table1353233[[#This Row],[UB_init]])</f>
        <v/>
      </c>
      <c r="R784" t="str">
        <f>IF(Table1353233[[#This Row],[If Optimal solution is not found]],"",Table1353233[[#This Row],[LB_init]])</f>
        <v/>
      </c>
      <c r="S784" t="str">
        <f>IF(Table1353233[[#This Row],[If Optimal solution is not found]],"",0)</f>
        <v/>
      </c>
      <c r="T784" t="str">
        <f>IF(Table1353233[[#This Row],[If Optimal solution is not found]],"",Table1353233[[#This Row],[Total time (BPP+Pm+SPm)]])</f>
        <v/>
      </c>
    </row>
    <row r="785" spans="1:20" x14ac:dyDescent="0.35">
      <c r="A785" s="71">
        <v>784</v>
      </c>
      <c r="B785" s="24" t="s">
        <v>801</v>
      </c>
      <c r="C785" s="1">
        <v>150</v>
      </c>
      <c r="D785" s="1">
        <v>10</v>
      </c>
      <c r="E785" s="1">
        <v>30</v>
      </c>
      <c r="F785" s="14">
        <v>1</v>
      </c>
      <c r="G785" s="4">
        <v>680</v>
      </c>
      <c r="H785" s="1">
        <v>634</v>
      </c>
      <c r="I785" s="1">
        <v>1798.4334676861699</v>
      </c>
      <c r="J785" s="1">
        <f>1800-Table1353233[[#This Row],[Remaining time]]</f>
        <v>1.5665323138300664</v>
      </c>
      <c r="K785" s="1">
        <f>(Table1353233[[#This Row],[UB_init]]-Table1353233[[#This Row],[LB_init]])/Table1353233[[#This Row],[UB_init]]</f>
        <v>6.7647058823529407E-2</v>
      </c>
      <c r="L785" s="75">
        <f>IF(Table1353233[[#This Row],[UB_init]]=Table1353233[[#This Row],[LB_init]],0,1)</f>
        <v>1</v>
      </c>
      <c r="M785" s="26"/>
      <c r="Q785" t="str">
        <f>IF(Table1353233[[#This Row],[If Optimal solution is not found]]=1,"",Table1353233[[#This Row],[UB_init]])</f>
        <v/>
      </c>
      <c r="R785" t="str">
        <f>IF(Table1353233[[#This Row],[If Optimal solution is not found]],"",Table1353233[[#This Row],[LB_init]])</f>
        <v/>
      </c>
      <c r="S785" t="str">
        <f>IF(Table1353233[[#This Row],[If Optimal solution is not found]],"",0)</f>
        <v/>
      </c>
      <c r="T785" t="str">
        <f>IF(Table1353233[[#This Row],[If Optimal solution is not found]],"",Table1353233[[#This Row],[Total time (BPP+Pm+SPm)]])</f>
        <v/>
      </c>
    </row>
    <row r="786" spans="1:20" x14ac:dyDescent="0.35">
      <c r="A786" s="71">
        <v>785</v>
      </c>
      <c r="B786" s="24" t="s">
        <v>802</v>
      </c>
      <c r="C786" s="1">
        <v>150</v>
      </c>
      <c r="D786" s="1">
        <v>10</v>
      </c>
      <c r="E786" s="1">
        <v>30</v>
      </c>
      <c r="F786" s="14">
        <v>1</v>
      </c>
      <c r="G786" s="4">
        <v>815</v>
      </c>
      <c r="H786" s="1">
        <v>627</v>
      </c>
      <c r="I786" s="1">
        <v>1797.28591277636</v>
      </c>
      <c r="J786" s="1">
        <f>1800-Table1353233[[#This Row],[Remaining time]]</f>
        <v>2.7140872236400355</v>
      </c>
      <c r="K786" s="1">
        <f>(Table1353233[[#This Row],[UB_init]]-Table1353233[[#This Row],[LB_init]])/Table1353233[[#This Row],[UB_init]]</f>
        <v>0.23067484662576687</v>
      </c>
      <c r="L786" s="75">
        <f>IF(Table1353233[[#This Row],[UB_init]]=Table1353233[[#This Row],[LB_init]],0,1)</f>
        <v>1</v>
      </c>
      <c r="M786" s="26"/>
      <c r="Q786" t="str">
        <f>IF(Table1353233[[#This Row],[If Optimal solution is not found]]=1,"",Table1353233[[#This Row],[UB_init]])</f>
        <v/>
      </c>
      <c r="R786" t="str">
        <f>IF(Table1353233[[#This Row],[If Optimal solution is not found]],"",Table1353233[[#This Row],[LB_init]])</f>
        <v/>
      </c>
      <c r="S786" t="str">
        <f>IF(Table1353233[[#This Row],[If Optimal solution is not found]],"",0)</f>
        <v/>
      </c>
      <c r="T786" t="str">
        <f>IF(Table1353233[[#This Row],[If Optimal solution is not found]],"",Table1353233[[#This Row],[Total time (BPP+Pm+SPm)]])</f>
        <v/>
      </c>
    </row>
    <row r="787" spans="1:20" x14ac:dyDescent="0.35">
      <c r="A787" s="71">
        <v>786</v>
      </c>
      <c r="B787" s="24" t="s">
        <v>803</v>
      </c>
      <c r="C787" s="1">
        <v>150</v>
      </c>
      <c r="D787" s="1">
        <v>10</v>
      </c>
      <c r="E787" s="1">
        <v>30</v>
      </c>
      <c r="F787" s="14">
        <v>1</v>
      </c>
      <c r="G787" s="4">
        <v>640</v>
      </c>
      <c r="H787" s="1">
        <v>613</v>
      </c>
      <c r="I787" s="1">
        <v>1798.1390778254699</v>
      </c>
      <c r="J787" s="1">
        <f>1800-Table1353233[[#This Row],[Remaining time]]</f>
        <v>1.8609221745300601</v>
      </c>
      <c r="K787" s="1">
        <f>(Table1353233[[#This Row],[UB_init]]-Table1353233[[#This Row],[LB_init]])/Table1353233[[#This Row],[UB_init]]</f>
        <v>4.2187500000000003E-2</v>
      </c>
      <c r="L787" s="75">
        <f>IF(Table1353233[[#This Row],[UB_init]]=Table1353233[[#This Row],[LB_init]],0,1)</f>
        <v>1</v>
      </c>
      <c r="M787" s="26"/>
      <c r="Q787" t="str">
        <f>IF(Table1353233[[#This Row],[If Optimal solution is not found]]=1,"",Table1353233[[#This Row],[UB_init]])</f>
        <v/>
      </c>
      <c r="R787" t="str">
        <f>IF(Table1353233[[#This Row],[If Optimal solution is not found]],"",Table1353233[[#This Row],[LB_init]])</f>
        <v/>
      </c>
      <c r="S787" t="str">
        <f>IF(Table1353233[[#This Row],[If Optimal solution is not found]],"",0)</f>
        <v/>
      </c>
      <c r="T787" t="str">
        <f>IF(Table1353233[[#This Row],[If Optimal solution is not found]],"",Table1353233[[#This Row],[Total time (BPP+Pm+SPm)]])</f>
        <v/>
      </c>
    </row>
    <row r="788" spans="1:20" x14ac:dyDescent="0.35">
      <c r="A788" s="71">
        <v>787</v>
      </c>
      <c r="B788" s="24" t="s">
        <v>804</v>
      </c>
      <c r="C788" s="1">
        <v>150</v>
      </c>
      <c r="D788" s="1">
        <v>10</v>
      </c>
      <c r="E788" s="1">
        <v>30</v>
      </c>
      <c r="F788" s="14">
        <v>1</v>
      </c>
      <c r="G788" s="4">
        <v>625</v>
      </c>
      <c r="H788" s="1">
        <v>567</v>
      </c>
      <c r="I788" s="1">
        <v>1797.2663972768901</v>
      </c>
      <c r="J788" s="1">
        <f>1800-Table1353233[[#This Row],[Remaining time]]</f>
        <v>2.7336027231099251</v>
      </c>
      <c r="K788" s="1">
        <f>(Table1353233[[#This Row],[UB_init]]-Table1353233[[#This Row],[LB_init]])/Table1353233[[#This Row],[UB_init]]</f>
        <v>9.2799999999999994E-2</v>
      </c>
      <c r="L788" s="75">
        <f>IF(Table1353233[[#This Row],[UB_init]]=Table1353233[[#This Row],[LB_init]],0,1)</f>
        <v>1</v>
      </c>
      <c r="M788" s="26"/>
      <c r="Q788" t="str">
        <f>IF(Table1353233[[#This Row],[If Optimal solution is not found]]=1,"",Table1353233[[#This Row],[UB_init]])</f>
        <v/>
      </c>
      <c r="R788" t="str">
        <f>IF(Table1353233[[#This Row],[If Optimal solution is not found]],"",Table1353233[[#This Row],[LB_init]])</f>
        <v/>
      </c>
      <c r="S788" t="str">
        <f>IF(Table1353233[[#This Row],[If Optimal solution is not found]],"",0)</f>
        <v/>
      </c>
      <c r="T788" t="str">
        <f>IF(Table1353233[[#This Row],[If Optimal solution is not found]],"",Table1353233[[#This Row],[Total time (BPP+Pm+SPm)]])</f>
        <v/>
      </c>
    </row>
    <row r="789" spans="1:20" x14ac:dyDescent="0.35">
      <c r="A789" s="71">
        <v>788</v>
      </c>
      <c r="B789" s="24" t="s">
        <v>805</v>
      </c>
      <c r="C789" s="1">
        <v>150</v>
      </c>
      <c r="D789" s="1">
        <v>10</v>
      </c>
      <c r="E789" s="1">
        <v>30</v>
      </c>
      <c r="F789" s="14">
        <v>1</v>
      </c>
      <c r="G789" s="4">
        <v>632</v>
      </c>
      <c r="H789" s="1">
        <v>585</v>
      </c>
      <c r="I789" s="1">
        <v>1798.37127589434</v>
      </c>
      <c r="J789" s="1">
        <f>1800-Table1353233[[#This Row],[Remaining time]]</f>
        <v>1.6287241056600124</v>
      </c>
      <c r="K789" s="1">
        <f>(Table1353233[[#This Row],[UB_init]]-Table1353233[[#This Row],[LB_init]])/Table1353233[[#This Row],[UB_init]]</f>
        <v>7.4367088607594931E-2</v>
      </c>
      <c r="L789" s="75">
        <f>IF(Table1353233[[#This Row],[UB_init]]=Table1353233[[#This Row],[LB_init]],0,1)</f>
        <v>1</v>
      </c>
      <c r="M789" s="26"/>
      <c r="Q789" t="str">
        <f>IF(Table1353233[[#This Row],[If Optimal solution is not found]]=1,"",Table1353233[[#This Row],[UB_init]])</f>
        <v/>
      </c>
      <c r="R789" t="str">
        <f>IF(Table1353233[[#This Row],[If Optimal solution is not found]],"",Table1353233[[#This Row],[LB_init]])</f>
        <v/>
      </c>
      <c r="S789" t="str">
        <f>IF(Table1353233[[#This Row],[If Optimal solution is not found]],"",0)</f>
        <v/>
      </c>
      <c r="T789" t="str">
        <f>IF(Table1353233[[#This Row],[If Optimal solution is not found]],"",Table1353233[[#This Row],[Total time (BPP+Pm+SPm)]])</f>
        <v/>
      </c>
    </row>
    <row r="790" spans="1:20" x14ac:dyDescent="0.35">
      <c r="A790" s="71">
        <v>789</v>
      </c>
      <c r="B790" s="24" t="s">
        <v>806</v>
      </c>
      <c r="C790" s="1">
        <v>150</v>
      </c>
      <c r="D790" s="1">
        <v>10</v>
      </c>
      <c r="E790" s="1">
        <v>30</v>
      </c>
      <c r="F790" s="14">
        <v>1</v>
      </c>
      <c r="G790" s="4">
        <v>649</v>
      </c>
      <c r="H790" s="1">
        <v>625</v>
      </c>
      <c r="I790" s="1">
        <v>1798.43696321733</v>
      </c>
      <c r="J790" s="1">
        <f>1800-Table1353233[[#This Row],[Remaining time]]</f>
        <v>1.5630367826699967</v>
      </c>
      <c r="K790" s="1">
        <f>(Table1353233[[#This Row],[UB_init]]-Table1353233[[#This Row],[LB_init]])/Table1353233[[#This Row],[UB_init]]</f>
        <v>3.6979969183359017E-2</v>
      </c>
      <c r="L790" s="75">
        <f>IF(Table1353233[[#This Row],[UB_init]]=Table1353233[[#This Row],[LB_init]],0,1)</f>
        <v>1</v>
      </c>
      <c r="M790" s="26"/>
      <c r="Q790" t="str">
        <f>IF(Table1353233[[#This Row],[If Optimal solution is not found]]=1,"",Table1353233[[#This Row],[UB_init]])</f>
        <v/>
      </c>
      <c r="R790" t="str">
        <f>IF(Table1353233[[#This Row],[If Optimal solution is not found]],"",Table1353233[[#This Row],[LB_init]])</f>
        <v/>
      </c>
      <c r="S790" t="str">
        <f>IF(Table1353233[[#This Row],[If Optimal solution is not found]],"",0)</f>
        <v/>
      </c>
      <c r="T790" t="str">
        <f>IF(Table1353233[[#This Row],[If Optimal solution is not found]],"",Table1353233[[#This Row],[Total time (BPP+Pm+SPm)]])</f>
        <v/>
      </c>
    </row>
    <row r="791" spans="1:20" x14ac:dyDescent="0.35">
      <c r="A791" s="71">
        <v>790</v>
      </c>
      <c r="B791" s="24" t="s">
        <v>807</v>
      </c>
      <c r="C791" s="1">
        <v>150</v>
      </c>
      <c r="D791" s="1">
        <v>10</v>
      </c>
      <c r="E791" s="1">
        <v>30</v>
      </c>
      <c r="F791" s="14">
        <v>1</v>
      </c>
      <c r="G791" s="4">
        <v>696</v>
      </c>
      <c r="H791" s="1">
        <v>649</v>
      </c>
      <c r="I791" s="1">
        <v>1798.5537602566101</v>
      </c>
      <c r="J791" s="1">
        <f>1800-Table1353233[[#This Row],[Remaining time]]</f>
        <v>1.4462397433899241</v>
      </c>
      <c r="K791" s="1">
        <f>(Table1353233[[#This Row],[UB_init]]-Table1353233[[#This Row],[LB_init]])/Table1353233[[#This Row],[UB_init]]</f>
        <v>6.7528735632183909E-2</v>
      </c>
      <c r="L791" s="75">
        <f>IF(Table1353233[[#This Row],[UB_init]]=Table1353233[[#This Row],[LB_init]],0,1)</f>
        <v>1</v>
      </c>
      <c r="M791" s="26"/>
      <c r="Q791" t="str">
        <f>IF(Table1353233[[#This Row],[If Optimal solution is not found]]=1,"",Table1353233[[#This Row],[UB_init]])</f>
        <v/>
      </c>
      <c r="R791" t="str">
        <f>IF(Table1353233[[#This Row],[If Optimal solution is not found]],"",Table1353233[[#This Row],[LB_init]])</f>
        <v/>
      </c>
      <c r="S791" t="str">
        <f>IF(Table1353233[[#This Row],[If Optimal solution is not found]],"",0)</f>
        <v/>
      </c>
      <c r="T791" t="str">
        <f>IF(Table1353233[[#This Row],[If Optimal solution is not found]],"",Table1353233[[#This Row],[Total time (BPP+Pm+SPm)]])</f>
        <v/>
      </c>
    </row>
    <row r="792" spans="1:20" x14ac:dyDescent="0.35">
      <c r="A792" s="71">
        <v>791</v>
      </c>
      <c r="B792" s="24" t="s">
        <v>808</v>
      </c>
      <c r="C792" s="1">
        <v>150</v>
      </c>
      <c r="D792" s="1">
        <v>10</v>
      </c>
      <c r="E792" s="1">
        <v>30</v>
      </c>
      <c r="F792" s="14">
        <v>2</v>
      </c>
      <c r="G792" s="4">
        <v>682</v>
      </c>
      <c r="H792" s="1">
        <v>682</v>
      </c>
      <c r="I792" s="1">
        <v>1784.3819236643601</v>
      </c>
      <c r="J792" s="1">
        <f>1800-Table1353233[[#This Row],[Remaining time]]</f>
        <v>15.618076335639898</v>
      </c>
      <c r="K792" s="1">
        <f>(Table1353233[[#This Row],[UB_init]]-Table1353233[[#This Row],[LB_init]])/Table1353233[[#This Row],[UB_init]]</f>
        <v>0</v>
      </c>
      <c r="L792" s="75">
        <f>IF(Table1353233[[#This Row],[UB_init]]=Table1353233[[#This Row],[LB_init]],0,1)</f>
        <v>0</v>
      </c>
      <c r="M792" s="26"/>
      <c r="Q792">
        <f>IF(Table1353233[[#This Row],[If Optimal solution is not found]]=1,"",Table1353233[[#This Row],[UB_init]])</f>
        <v>682</v>
      </c>
      <c r="R792">
        <f>IF(Table1353233[[#This Row],[If Optimal solution is not found]],"",Table1353233[[#This Row],[LB_init]])</f>
        <v>682</v>
      </c>
      <c r="S792">
        <f>IF(Table1353233[[#This Row],[If Optimal solution is not found]],"",0)</f>
        <v>0</v>
      </c>
      <c r="T792">
        <f>IF(Table1353233[[#This Row],[If Optimal solution is not found]],"",Table1353233[[#This Row],[Total time (BPP+Pm+SPm)]])</f>
        <v>15.618076335639898</v>
      </c>
    </row>
    <row r="793" spans="1:20" x14ac:dyDescent="0.35">
      <c r="A793" s="71">
        <v>792</v>
      </c>
      <c r="B793" s="24" t="s">
        <v>809</v>
      </c>
      <c r="C793" s="1">
        <v>150</v>
      </c>
      <c r="D793" s="1">
        <v>10</v>
      </c>
      <c r="E793" s="1">
        <v>30</v>
      </c>
      <c r="F793" s="14">
        <v>2</v>
      </c>
      <c r="G793" s="4">
        <v>783</v>
      </c>
      <c r="H793" s="1">
        <v>783</v>
      </c>
      <c r="I793" s="1">
        <v>1797.3458537291699</v>
      </c>
      <c r="J793" s="1">
        <f>1800-Table1353233[[#This Row],[Remaining time]]</f>
        <v>2.6541462708300969</v>
      </c>
      <c r="K793" s="1">
        <f>(Table1353233[[#This Row],[UB_init]]-Table1353233[[#This Row],[LB_init]])/Table1353233[[#This Row],[UB_init]]</f>
        <v>0</v>
      </c>
      <c r="L793" s="75">
        <f>IF(Table1353233[[#This Row],[UB_init]]=Table1353233[[#This Row],[LB_init]],0,1)</f>
        <v>0</v>
      </c>
      <c r="M793" s="26"/>
      <c r="Q793">
        <f>IF(Table1353233[[#This Row],[If Optimal solution is not found]]=1,"",Table1353233[[#This Row],[UB_init]])</f>
        <v>783</v>
      </c>
      <c r="R793">
        <f>IF(Table1353233[[#This Row],[If Optimal solution is not found]],"",Table1353233[[#This Row],[LB_init]])</f>
        <v>783</v>
      </c>
      <c r="S793">
        <f>IF(Table1353233[[#This Row],[If Optimal solution is not found]],"",0)</f>
        <v>0</v>
      </c>
      <c r="T793">
        <f>IF(Table1353233[[#This Row],[If Optimal solution is not found]],"",Table1353233[[#This Row],[Total time (BPP+Pm+SPm)]])</f>
        <v>2.6541462708300969</v>
      </c>
    </row>
    <row r="794" spans="1:20" x14ac:dyDescent="0.35">
      <c r="A794" s="71">
        <v>793</v>
      </c>
      <c r="B794" s="24" t="s">
        <v>810</v>
      </c>
      <c r="C794" s="1">
        <v>150</v>
      </c>
      <c r="D794" s="1">
        <v>10</v>
      </c>
      <c r="E794" s="1">
        <v>30</v>
      </c>
      <c r="F794" s="14">
        <v>2</v>
      </c>
      <c r="G794" s="4">
        <v>744</v>
      </c>
      <c r="H794" s="1">
        <v>744</v>
      </c>
      <c r="I794" s="1">
        <v>1728.30307241901</v>
      </c>
      <c r="J794" s="1">
        <f>1800-Table1353233[[#This Row],[Remaining time]]</f>
        <v>71.69692758098995</v>
      </c>
      <c r="K794" s="1">
        <f>(Table1353233[[#This Row],[UB_init]]-Table1353233[[#This Row],[LB_init]])/Table1353233[[#This Row],[UB_init]]</f>
        <v>0</v>
      </c>
      <c r="L794" s="75">
        <f>IF(Table1353233[[#This Row],[UB_init]]=Table1353233[[#This Row],[LB_init]],0,1)</f>
        <v>0</v>
      </c>
      <c r="M794" s="26"/>
      <c r="Q794">
        <f>IF(Table1353233[[#This Row],[If Optimal solution is not found]]=1,"",Table1353233[[#This Row],[UB_init]])</f>
        <v>744</v>
      </c>
      <c r="R794">
        <f>IF(Table1353233[[#This Row],[If Optimal solution is not found]],"",Table1353233[[#This Row],[LB_init]])</f>
        <v>744</v>
      </c>
      <c r="S794">
        <f>IF(Table1353233[[#This Row],[If Optimal solution is not found]],"",0)</f>
        <v>0</v>
      </c>
      <c r="T794">
        <f>IF(Table1353233[[#This Row],[If Optimal solution is not found]],"",Table1353233[[#This Row],[Total time (BPP+Pm+SPm)]])</f>
        <v>71.69692758098995</v>
      </c>
    </row>
    <row r="795" spans="1:20" x14ac:dyDescent="0.35">
      <c r="A795" s="71">
        <v>794</v>
      </c>
      <c r="B795" s="24" t="s">
        <v>811</v>
      </c>
      <c r="C795" s="1">
        <v>150</v>
      </c>
      <c r="D795" s="1">
        <v>10</v>
      </c>
      <c r="E795" s="1">
        <v>30</v>
      </c>
      <c r="F795" s="14">
        <v>2</v>
      </c>
      <c r="G795" s="4">
        <v>760</v>
      </c>
      <c r="H795" s="1">
        <v>760</v>
      </c>
      <c r="I795" s="1">
        <v>1322.40563892573</v>
      </c>
      <c r="J795" s="1">
        <f>1800-Table1353233[[#This Row],[Remaining time]]</f>
        <v>477.59436107426995</v>
      </c>
      <c r="K795" s="1">
        <f>(Table1353233[[#This Row],[UB_init]]-Table1353233[[#This Row],[LB_init]])/Table1353233[[#This Row],[UB_init]]</f>
        <v>0</v>
      </c>
      <c r="L795" s="75">
        <f>IF(Table1353233[[#This Row],[UB_init]]=Table1353233[[#This Row],[LB_init]],0,1)</f>
        <v>0</v>
      </c>
      <c r="M795" s="26"/>
      <c r="Q795">
        <f>IF(Table1353233[[#This Row],[If Optimal solution is not found]]=1,"",Table1353233[[#This Row],[UB_init]])</f>
        <v>760</v>
      </c>
      <c r="R795">
        <f>IF(Table1353233[[#This Row],[If Optimal solution is not found]],"",Table1353233[[#This Row],[LB_init]])</f>
        <v>760</v>
      </c>
      <c r="S795">
        <f>IF(Table1353233[[#This Row],[If Optimal solution is not found]],"",0)</f>
        <v>0</v>
      </c>
      <c r="T795">
        <f>IF(Table1353233[[#This Row],[If Optimal solution is not found]],"",Table1353233[[#This Row],[Total time (BPP+Pm+SPm)]])</f>
        <v>477.59436107426995</v>
      </c>
    </row>
    <row r="796" spans="1:20" x14ac:dyDescent="0.35">
      <c r="A796" s="71">
        <v>795</v>
      </c>
      <c r="B796" s="24" t="s">
        <v>812</v>
      </c>
      <c r="C796" s="1">
        <v>150</v>
      </c>
      <c r="D796" s="1">
        <v>10</v>
      </c>
      <c r="E796" s="1">
        <v>30</v>
      </c>
      <c r="F796" s="14">
        <v>2</v>
      </c>
      <c r="G796" s="4">
        <v>753</v>
      </c>
      <c r="H796" s="1">
        <v>753</v>
      </c>
      <c r="I796" s="1">
        <v>1786.90245701186</v>
      </c>
      <c r="J796" s="1">
        <f>1800-Table1353233[[#This Row],[Remaining time]]</f>
        <v>13.097542988140049</v>
      </c>
      <c r="K796" s="1">
        <f>(Table1353233[[#This Row],[UB_init]]-Table1353233[[#This Row],[LB_init]])/Table1353233[[#This Row],[UB_init]]</f>
        <v>0</v>
      </c>
      <c r="L796" s="75">
        <f>IF(Table1353233[[#This Row],[UB_init]]=Table1353233[[#This Row],[LB_init]],0,1)</f>
        <v>0</v>
      </c>
      <c r="M796" s="26"/>
      <c r="Q796">
        <f>IF(Table1353233[[#This Row],[If Optimal solution is not found]]=1,"",Table1353233[[#This Row],[UB_init]])</f>
        <v>753</v>
      </c>
      <c r="R796">
        <f>IF(Table1353233[[#This Row],[If Optimal solution is not found]],"",Table1353233[[#This Row],[LB_init]])</f>
        <v>753</v>
      </c>
      <c r="S796">
        <f>IF(Table1353233[[#This Row],[If Optimal solution is not found]],"",0)</f>
        <v>0</v>
      </c>
      <c r="T796">
        <f>IF(Table1353233[[#This Row],[If Optimal solution is not found]],"",Table1353233[[#This Row],[Total time (BPP+Pm+SPm)]])</f>
        <v>13.097542988140049</v>
      </c>
    </row>
    <row r="797" spans="1:20" x14ac:dyDescent="0.35">
      <c r="A797" s="71">
        <v>796</v>
      </c>
      <c r="B797" s="24" t="s">
        <v>813</v>
      </c>
      <c r="C797" s="1">
        <v>150</v>
      </c>
      <c r="D797" s="1">
        <v>10</v>
      </c>
      <c r="E797" s="1">
        <v>30</v>
      </c>
      <c r="F797" s="14">
        <v>2</v>
      </c>
      <c r="G797" s="4">
        <v>739</v>
      </c>
      <c r="H797" s="1">
        <v>739</v>
      </c>
      <c r="I797" s="1">
        <v>1767.35303092561</v>
      </c>
      <c r="J797" s="1">
        <f>1800-Table1353233[[#This Row],[Remaining time]]</f>
        <v>32.646969074389972</v>
      </c>
      <c r="K797" s="1">
        <f>(Table1353233[[#This Row],[UB_init]]-Table1353233[[#This Row],[LB_init]])/Table1353233[[#This Row],[UB_init]]</f>
        <v>0</v>
      </c>
      <c r="L797" s="75">
        <f>IF(Table1353233[[#This Row],[UB_init]]=Table1353233[[#This Row],[LB_init]],0,1)</f>
        <v>0</v>
      </c>
      <c r="M797" s="26"/>
      <c r="Q797">
        <f>IF(Table1353233[[#This Row],[If Optimal solution is not found]]=1,"",Table1353233[[#This Row],[UB_init]])</f>
        <v>739</v>
      </c>
      <c r="R797">
        <f>IF(Table1353233[[#This Row],[If Optimal solution is not found]],"",Table1353233[[#This Row],[LB_init]])</f>
        <v>739</v>
      </c>
      <c r="S797">
        <f>IF(Table1353233[[#This Row],[If Optimal solution is not found]],"",0)</f>
        <v>0</v>
      </c>
      <c r="T797">
        <f>IF(Table1353233[[#This Row],[If Optimal solution is not found]],"",Table1353233[[#This Row],[Total time (BPP+Pm+SPm)]])</f>
        <v>32.646969074389972</v>
      </c>
    </row>
    <row r="798" spans="1:20" x14ac:dyDescent="0.35">
      <c r="A798" s="71">
        <v>797</v>
      </c>
      <c r="B798" s="24" t="s">
        <v>814</v>
      </c>
      <c r="C798" s="1">
        <v>150</v>
      </c>
      <c r="D798" s="1">
        <v>10</v>
      </c>
      <c r="E798" s="1">
        <v>30</v>
      </c>
      <c r="F798" s="14">
        <v>2</v>
      </c>
      <c r="G798" s="4">
        <v>675</v>
      </c>
      <c r="H798" s="1">
        <v>675</v>
      </c>
      <c r="I798" s="1">
        <v>1783.72030510939</v>
      </c>
      <c r="J798" s="1">
        <f>1800-Table1353233[[#This Row],[Remaining time]]</f>
        <v>16.279694890610017</v>
      </c>
      <c r="K798" s="1">
        <f>(Table1353233[[#This Row],[UB_init]]-Table1353233[[#This Row],[LB_init]])/Table1353233[[#This Row],[UB_init]]</f>
        <v>0</v>
      </c>
      <c r="L798" s="75">
        <f>IF(Table1353233[[#This Row],[UB_init]]=Table1353233[[#This Row],[LB_init]],0,1)</f>
        <v>0</v>
      </c>
      <c r="M798" s="26"/>
      <c r="Q798">
        <f>IF(Table1353233[[#This Row],[If Optimal solution is not found]]=1,"",Table1353233[[#This Row],[UB_init]])</f>
        <v>675</v>
      </c>
      <c r="R798">
        <f>IF(Table1353233[[#This Row],[If Optimal solution is not found]],"",Table1353233[[#This Row],[LB_init]])</f>
        <v>675</v>
      </c>
      <c r="S798">
        <f>IF(Table1353233[[#This Row],[If Optimal solution is not found]],"",0)</f>
        <v>0</v>
      </c>
      <c r="T798">
        <f>IF(Table1353233[[#This Row],[If Optimal solution is not found]],"",Table1353233[[#This Row],[Total time (BPP+Pm+SPm)]])</f>
        <v>16.279694890610017</v>
      </c>
    </row>
    <row r="799" spans="1:20" x14ac:dyDescent="0.35">
      <c r="A799" s="71">
        <v>798</v>
      </c>
      <c r="B799" s="24" t="s">
        <v>815</v>
      </c>
      <c r="C799" s="1">
        <v>150</v>
      </c>
      <c r="D799" s="1">
        <v>10</v>
      </c>
      <c r="E799" s="1">
        <v>30</v>
      </c>
      <c r="F799" s="14">
        <v>2</v>
      </c>
      <c r="G799" s="4">
        <v>711</v>
      </c>
      <c r="H799" s="1">
        <v>711</v>
      </c>
      <c r="I799" s="1">
        <v>1762.5897089950699</v>
      </c>
      <c r="J799" s="1">
        <f>1800-Table1353233[[#This Row],[Remaining time]]</f>
        <v>37.410291004930059</v>
      </c>
      <c r="K799" s="1">
        <f>(Table1353233[[#This Row],[UB_init]]-Table1353233[[#This Row],[LB_init]])/Table1353233[[#This Row],[UB_init]]</f>
        <v>0</v>
      </c>
      <c r="L799" s="75">
        <f>IF(Table1353233[[#This Row],[UB_init]]=Table1353233[[#This Row],[LB_init]],0,1)</f>
        <v>0</v>
      </c>
      <c r="M799" s="26"/>
      <c r="Q799">
        <f>IF(Table1353233[[#This Row],[If Optimal solution is not found]]=1,"",Table1353233[[#This Row],[UB_init]])</f>
        <v>711</v>
      </c>
      <c r="R799">
        <f>IF(Table1353233[[#This Row],[If Optimal solution is not found]],"",Table1353233[[#This Row],[LB_init]])</f>
        <v>711</v>
      </c>
      <c r="S799">
        <f>IF(Table1353233[[#This Row],[If Optimal solution is not found]],"",0)</f>
        <v>0</v>
      </c>
      <c r="T799">
        <f>IF(Table1353233[[#This Row],[If Optimal solution is not found]],"",Table1353233[[#This Row],[Total time (BPP+Pm+SPm)]])</f>
        <v>37.410291004930059</v>
      </c>
    </row>
    <row r="800" spans="1:20" x14ac:dyDescent="0.35">
      <c r="A800" s="71">
        <v>799</v>
      </c>
      <c r="B800" s="24" t="s">
        <v>816</v>
      </c>
      <c r="C800" s="1">
        <v>150</v>
      </c>
      <c r="D800" s="1">
        <v>10</v>
      </c>
      <c r="E800" s="1">
        <v>30</v>
      </c>
      <c r="F800" s="14">
        <v>2</v>
      </c>
      <c r="G800" s="4">
        <v>745</v>
      </c>
      <c r="H800" s="1">
        <v>745</v>
      </c>
      <c r="I800" s="1">
        <v>1533.6584162711999</v>
      </c>
      <c r="J800" s="1">
        <f>1800-Table1353233[[#This Row],[Remaining time]]</f>
        <v>266.34158372880006</v>
      </c>
      <c r="K800" s="1">
        <f>(Table1353233[[#This Row],[UB_init]]-Table1353233[[#This Row],[LB_init]])/Table1353233[[#This Row],[UB_init]]</f>
        <v>0</v>
      </c>
      <c r="L800" s="75">
        <f>IF(Table1353233[[#This Row],[UB_init]]=Table1353233[[#This Row],[LB_init]],0,1)</f>
        <v>0</v>
      </c>
      <c r="M800" s="26"/>
      <c r="Q800">
        <f>IF(Table1353233[[#This Row],[If Optimal solution is not found]]=1,"",Table1353233[[#This Row],[UB_init]])</f>
        <v>745</v>
      </c>
      <c r="R800">
        <f>IF(Table1353233[[#This Row],[If Optimal solution is not found]],"",Table1353233[[#This Row],[LB_init]])</f>
        <v>745</v>
      </c>
      <c r="S800">
        <f>IF(Table1353233[[#This Row],[If Optimal solution is not found]],"",0)</f>
        <v>0</v>
      </c>
      <c r="T800">
        <f>IF(Table1353233[[#This Row],[If Optimal solution is not found]],"",Table1353233[[#This Row],[Total time (BPP+Pm+SPm)]])</f>
        <v>266.34158372880006</v>
      </c>
    </row>
    <row r="801" spans="1:20" x14ac:dyDescent="0.35">
      <c r="A801" s="71">
        <v>800</v>
      </c>
      <c r="B801" s="24" t="s">
        <v>817</v>
      </c>
      <c r="C801" s="1">
        <v>150</v>
      </c>
      <c r="D801" s="1">
        <v>10</v>
      </c>
      <c r="E801" s="1">
        <v>30</v>
      </c>
      <c r="F801" s="14">
        <v>2</v>
      </c>
      <c r="G801" s="4">
        <v>765</v>
      </c>
      <c r="H801" s="1">
        <v>763</v>
      </c>
      <c r="I801" s="1">
        <v>1791.8725362718101</v>
      </c>
      <c r="J801" s="1">
        <f>1800-Table1353233[[#This Row],[Remaining time]]</f>
        <v>8.1274637281899231</v>
      </c>
      <c r="K801" s="1">
        <f>(Table1353233[[#This Row],[UB_init]]-Table1353233[[#This Row],[LB_init]])/Table1353233[[#This Row],[UB_init]]</f>
        <v>2.6143790849673201E-3</v>
      </c>
      <c r="L801" s="75">
        <f>IF(Table1353233[[#This Row],[UB_init]]=Table1353233[[#This Row],[LB_init]],0,1)</f>
        <v>1</v>
      </c>
      <c r="M801" s="26"/>
      <c r="Q801" t="str">
        <f>IF(Table1353233[[#This Row],[If Optimal solution is not found]]=1,"",Table1353233[[#This Row],[UB_init]])</f>
        <v/>
      </c>
      <c r="R801" t="str">
        <f>IF(Table1353233[[#This Row],[If Optimal solution is not found]],"",Table1353233[[#This Row],[LB_init]])</f>
        <v/>
      </c>
      <c r="S801" t="str">
        <f>IF(Table1353233[[#This Row],[If Optimal solution is not found]],"",0)</f>
        <v/>
      </c>
      <c r="T801" t="str">
        <f>IF(Table1353233[[#This Row],[If Optimal solution is not found]],"",Table1353233[[#This Row],[Total time (BPP+Pm+SPm)]])</f>
        <v/>
      </c>
    </row>
    <row r="802" spans="1:20" x14ac:dyDescent="0.35">
      <c r="A802" s="71">
        <v>801</v>
      </c>
      <c r="B802" s="24" t="s">
        <v>818</v>
      </c>
      <c r="C802" s="1">
        <v>150</v>
      </c>
      <c r="D802" s="1">
        <v>10</v>
      </c>
      <c r="E802" s="1">
        <v>30</v>
      </c>
      <c r="F802" s="14">
        <v>4</v>
      </c>
      <c r="G802" s="4">
        <v>862</v>
      </c>
      <c r="H802" s="1">
        <v>862</v>
      </c>
      <c r="I802" s="1">
        <v>1704.1470421850599</v>
      </c>
      <c r="J802" s="1">
        <f>1800-Table1353233[[#This Row],[Remaining time]]</f>
        <v>95.852957814940055</v>
      </c>
      <c r="K802" s="1">
        <f>(Table1353233[[#This Row],[UB_init]]-Table1353233[[#This Row],[LB_init]])/Table1353233[[#This Row],[UB_init]]</f>
        <v>0</v>
      </c>
      <c r="L802" s="75">
        <f>IF(Table1353233[[#This Row],[UB_init]]=Table1353233[[#This Row],[LB_init]],0,1)</f>
        <v>0</v>
      </c>
      <c r="M802" s="26"/>
      <c r="Q802">
        <f>IF(Table1353233[[#This Row],[If Optimal solution is not found]]=1,"",Table1353233[[#This Row],[UB_init]])</f>
        <v>862</v>
      </c>
      <c r="R802">
        <f>IF(Table1353233[[#This Row],[If Optimal solution is not found]],"",Table1353233[[#This Row],[LB_init]])</f>
        <v>862</v>
      </c>
      <c r="S802">
        <f>IF(Table1353233[[#This Row],[If Optimal solution is not found]],"",0)</f>
        <v>0</v>
      </c>
      <c r="T802">
        <f>IF(Table1353233[[#This Row],[If Optimal solution is not found]],"",Table1353233[[#This Row],[Total time (BPP+Pm+SPm)]])</f>
        <v>95.852957814940055</v>
      </c>
    </row>
    <row r="803" spans="1:20" x14ac:dyDescent="0.35">
      <c r="A803" s="71">
        <v>802</v>
      </c>
      <c r="B803" s="24" t="s">
        <v>819</v>
      </c>
      <c r="C803" s="1">
        <v>150</v>
      </c>
      <c r="D803" s="1">
        <v>10</v>
      </c>
      <c r="E803" s="1">
        <v>30</v>
      </c>
      <c r="F803" s="14">
        <v>4</v>
      </c>
      <c r="G803" s="4">
        <v>939</v>
      </c>
      <c r="H803" s="1">
        <v>939</v>
      </c>
      <c r="I803" s="1">
        <v>1768.6862965878099</v>
      </c>
      <c r="J803" s="1">
        <f>1800-Table1353233[[#This Row],[Remaining time]]</f>
        <v>31.31370341219008</v>
      </c>
      <c r="K803" s="1">
        <f>(Table1353233[[#This Row],[UB_init]]-Table1353233[[#This Row],[LB_init]])/Table1353233[[#This Row],[UB_init]]</f>
        <v>0</v>
      </c>
      <c r="L803" s="75">
        <f>IF(Table1353233[[#This Row],[UB_init]]=Table1353233[[#This Row],[LB_init]],0,1)</f>
        <v>0</v>
      </c>
      <c r="M803" s="26"/>
      <c r="Q803">
        <f>IF(Table1353233[[#This Row],[If Optimal solution is not found]]=1,"",Table1353233[[#This Row],[UB_init]])</f>
        <v>939</v>
      </c>
      <c r="R803">
        <f>IF(Table1353233[[#This Row],[If Optimal solution is not found]],"",Table1353233[[#This Row],[LB_init]])</f>
        <v>939</v>
      </c>
      <c r="S803">
        <f>IF(Table1353233[[#This Row],[If Optimal solution is not found]],"",0)</f>
        <v>0</v>
      </c>
      <c r="T803">
        <f>IF(Table1353233[[#This Row],[If Optimal solution is not found]],"",Table1353233[[#This Row],[Total time (BPP+Pm+SPm)]])</f>
        <v>31.31370341219008</v>
      </c>
    </row>
    <row r="804" spans="1:20" x14ac:dyDescent="0.35">
      <c r="A804" s="71">
        <v>803</v>
      </c>
      <c r="B804" s="24" t="s">
        <v>820</v>
      </c>
      <c r="C804" s="1">
        <v>150</v>
      </c>
      <c r="D804" s="1">
        <v>10</v>
      </c>
      <c r="E804" s="1">
        <v>30</v>
      </c>
      <c r="F804" s="14">
        <v>4</v>
      </c>
      <c r="G804" s="4">
        <v>948</v>
      </c>
      <c r="H804" s="1">
        <v>948</v>
      </c>
      <c r="I804" s="1">
        <v>1754.70472151227</v>
      </c>
      <c r="J804" s="1">
        <f>1800-Table1353233[[#This Row],[Remaining time]]</f>
        <v>45.295278487730002</v>
      </c>
      <c r="K804" s="1">
        <f>(Table1353233[[#This Row],[UB_init]]-Table1353233[[#This Row],[LB_init]])/Table1353233[[#This Row],[UB_init]]</f>
        <v>0</v>
      </c>
      <c r="L804" s="75">
        <f>IF(Table1353233[[#This Row],[UB_init]]=Table1353233[[#This Row],[LB_init]],0,1)</f>
        <v>0</v>
      </c>
      <c r="M804" s="26"/>
      <c r="Q804">
        <f>IF(Table1353233[[#This Row],[If Optimal solution is not found]]=1,"",Table1353233[[#This Row],[UB_init]])</f>
        <v>948</v>
      </c>
      <c r="R804">
        <f>IF(Table1353233[[#This Row],[If Optimal solution is not found]],"",Table1353233[[#This Row],[LB_init]])</f>
        <v>948</v>
      </c>
      <c r="S804">
        <f>IF(Table1353233[[#This Row],[If Optimal solution is not found]],"",0)</f>
        <v>0</v>
      </c>
      <c r="T804">
        <f>IF(Table1353233[[#This Row],[If Optimal solution is not found]],"",Table1353233[[#This Row],[Total time (BPP+Pm+SPm)]])</f>
        <v>45.295278487730002</v>
      </c>
    </row>
    <row r="805" spans="1:20" x14ac:dyDescent="0.35">
      <c r="A805" s="71">
        <v>804</v>
      </c>
      <c r="B805" s="24" t="s">
        <v>821</v>
      </c>
      <c r="C805" s="1">
        <v>150</v>
      </c>
      <c r="D805" s="1">
        <v>10</v>
      </c>
      <c r="E805" s="1">
        <v>30</v>
      </c>
      <c r="F805" s="14">
        <v>4</v>
      </c>
      <c r="G805" s="4">
        <v>964</v>
      </c>
      <c r="H805" s="1">
        <v>964</v>
      </c>
      <c r="I805" s="1">
        <v>1773.8281716368999</v>
      </c>
      <c r="J805" s="1">
        <f>1800-Table1353233[[#This Row],[Remaining time]]</f>
        <v>26.171828363100076</v>
      </c>
      <c r="K805" s="1">
        <f>(Table1353233[[#This Row],[UB_init]]-Table1353233[[#This Row],[LB_init]])/Table1353233[[#This Row],[UB_init]]</f>
        <v>0</v>
      </c>
      <c r="L805" s="75">
        <f>IF(Table1353233[[#This Row],[UB_init]]=Table1353233[[#This Row],[LB_init]],0,1)</f>
        <v>0</v>
      </c>
      <c r="M805" s="26"/>
      <c r="Q805">
        <f>IF(Table1353233[[#This Row],[If Optimal solution is not found]]=1,"",Table1353233[[#This Row],[UB_init]])</f>
        <v>964</v>
      </c>
      <c r="R805">
        <f>IF(Table1353233[[#This Row],[If Optimal solution is not found]],"",Table1353233[[#This Row],[LB_init]])</f>
        <v>964</v>
      </c>
      <c r="S805">
        <f>IF(Table1353233[[#This Row],[If Optimal solution is not found]],"",0)</f>
        <v>0</v>
      </c>
      <c r="T805">
        <f>IF(Table1353233[[#This Row],[If Optimal solution is not found]],"",Table1353233[[#This Row],[Total time (BPP+Pm+SPm)]])</f>
        <v>26.171828363100076</v>
      </c>
    </row>
    <row r="806" spans="1:20" x14ac:dyDescent="0.35">
      <c r="A806" s="71">
        <v>805</v>
      </c>
      <c r="B806" s="24" t="s">
        <v>822</v>
      </c>
      <c r="C806" s="1">
        <v>150</v>
      </c>
      <c r="D806" s="1">
        <v>10</v>
      </c>
      <c r="E806" s="1">
        <v>30</v>
      </c>
      <c r="F806" s="14">
        <v>4</v>
      </c>
      <c r="G806" s="4">
        <v>891</v>
      </c>
      <c r="H806" s="1">
        <v>891</v>
      </c>
      <c r="I806" s="1">
        <v>1783.19773602858</v>
      </c>
      <c r="J806" s="1">
        <f>1800-Table1353233[[#This Row],[Remaining time]]</f>
        <v>16.802263971419961</v>
      </c>
      <c r="K806" s="1">
        <f>(Table1353233[[#This Row],[UB_init]]-Table1353233[[#This Row],[LB_init]])/Table1353233[[#This Row],[UB_init]]</f>
        <v>0</v>
      </c>
      <c r="L806" s="75">
        <f>IF(Table1353233[[#This Row],[UB_init]]=Table1353233[[#This Row],[LB_init]],0,1)</f>
        <v>0</v>
      </c>
      <c r="M806" s="26"/>
      <c r="Q806">
        <f>IF(Table1353233[[#This Row],[If Optimal solution is not found]]=1,"",Table1353233[[#This Row],[UB_init]])</f>
        <v>891</v>
      </c>
      <c r="R806">
        <f>IF(Table1353233[[#This Row],[If Optimal solution is not found]],"",Table1353233[[#This Row],[LB_init]])</f>
        <v>891</v>
      </c>
      <c r="S806">
        <f>IF(Table1353233[[#This Row],[If Optimal solution is not found]],"",0)</f>
        <v>0</v>
      </c>
      <c r="T806">
        <f>IF(Table1353233[[#This Row],[If Optimal solution is not found]],"",Table1353233[[#This Row],[Total time (BPP+Pm+SPm)]])</f>
        <v>16.802263971419961</v>
      </c>
    </row>
    <row r="807" spans="1:20" x14ac:dyDescent="0.35">
      <c r="A807" s="71">
        <v>806</v>
      </c>
      <c r="B807" s="24" t="s">
        <v>823</v>
      </c>
      <c r="C807" s="1">
        <v>150</v>
      </c>
      <c r="D807" s="1">
        <v>10</v>
      </c>
      <c r="E807" s="1">
        <v>30</v>
      </c>
      <c r="F807" s="14">
        <v>4</v>
      </c>
      <c r="G807" s="4">
        <v>889</v>
      </c>
      <c r="H807" s="1">
        <v>889</v>
      </c>
      <c r="I807" s="1">
        <v>1790.2521826736599</v>
      </c>
      <c r="J807" s="1">
        <f>1800-Table1353233[[#This Row],[Remaining time]]</f>
        <v>9.7478173263400549</v>
      </c>
      <c r="K807" s="1">
        <f>(Table1353233[[#This Row],[UB_init]]-Table1353233[[#This Row],[LB_init]])/Table1353233[[#This Row],[UB_init]]</f>
        <v>0</v>
      </c>
      <c r="L807" s="75">
        <f>IF(Table1353233[[#This Row],[UB_init]]=Table1353233[[#This Row],[LB_init]],0,1)</f>
        <v>0</v>
      </c>
      <c r="M807" s="26"/>
      <c r="Q807">
        <f>IF(Table1353233[[#This Row],[If Optimal solution is not found]]=1,"",Table1353233[[#This Row],[UB_init]])</f>
        <v>889</v>
      </c>
      <c r="R807">
        <f>IF(Table1353233[[#This Row],[If Optimal solution is not found]],"",Table1353233[[#This Row],[LB_init]])</f>
        <v>889</v>
      </c>
      <c r="S807">
        <f>IF(Table1353233[[#This Row],[If Optimal solution is not found]],"",0)</f>
        <v>0</v>
      </c>
      <c r="T807">
        <f>IF(Table1353233[[#This Row],[If Optimal solution is not found]],"",Table1353233[[#This Row],[Total time (BPP+Pm+SPm)]])</f>
        <v>9.7478173263400549</v>
      </c>
    </row>
    <row r="808" spans="1:20" ht="15" thickBot="1" x14ac:dyDescent="0.4">
      <c r="A808" s="71">
        <v>807</v>
      </c>
      <c r="B808" s="24" t="s">
        <v>824</v>
      </c>
      <c r="C808" s="1">
        <v>150</v>
      </c>
      <c r="D808" s="1">
        <v>10</v>
      </c>
      <c r="E808" s="1">
        <v>30</v>
      </c>
      <c r="F808" s="14">
        <v>4</v>
      </c>
      <c r="G808" s="4">
        <v>879</v>
      </c>
      <c r="H808" s="1">
        <v>879</v>
      </c>
      <c r="I808" s="1">
        <v>1770.3810813166201</v>
      </c>
      <c r="J808" s="1">
        <f>1800-Table1353233[[#This Row],[Remaining time]]</f>
        <v>29.618918683379889</v>
      </c>
      <c r="K808" s="1">
        <f>(Table1353233[[#This Row],[UB_init]]-Table1353233[[#This Row],[LB_init]])/Table1353233[[#This Row],[UB_init]]</f>
        <v>0</v>
      </c>
      <c r="L808" s="75">
        <f>IF(Table1353233[[#This Row],[UB_init]]=Table1353233[[#This Row],[LB_init]],0,1)</f>
        <v>0</v>
      </c>
      <c r="M808" s="26"/>
      <c r="Q808">
        <f>IF(Table1353233[[#This Row],[If Optimal solution is not found]]=1,"",Table1353233[[#This Row],[UB_init]])</f>
        <v>879</v>
      </c>
      <c r="R808">
        <f>IF(Table1353233[[#This Row],[If Optimal solution is not found]],"",Table1353233[[#This Row],[LB_init]])</f>
        <v>879</v>
      </c>
      <c r="S808">
        <f>IF(Table1353233[[#This Row],[If Optimal solution is not found]],"",0)</f>
        <v>0</v>
      </c>
      <c r="T808">
        <f>IF(Table1353233[[#This Row],[If Optimal solution is not found]],"",Table1353233[[#This Row],[Total time (BPP+Pm+SPm)]])</f>
        <v>29.618918683379889</v>
      </c>
    </row>
    <row r="809" spans="1:20" ht="16" thickBot="1" x14ac:dyDescent="0.4">
      <c r="A809" s="71">
        <v>808</v>
      </c>
      <c r="B809" s="24" t="s">
        <v>825</v>
      </c>
      <c r="C809" s="1">
        <v>150</v>
      </c>
      <c r="D809" s="1">
        <v>10</v>
      </c>
      <c r="E809" s="1">
        <v>30</v>
      </c>
      <c r="F809" s="14">
        <v>4</v>
      </c>
      <c r="G809" s="4">
        <v>903</v>
      </c>
      <c r="H809" s="1">
        <v>903</v>
      </c>
      <c r="I809" s="1">
        <v>1782.5867094565101</v>
      </c>
      <c r="J809" s="1">
        <f>1800-Table1353233[[#This Row],[Remaining time]]</f>
        <v>17.413290543489893</v>
      </c>
      <c r="K809" s="1">
        <f>(Table1353233[[#This Row],[UB_init]]-Table1353233[[#This Row],[LB_init]])/Table1353233[[#This Row],[UB_init]]</f>
        <v>0</v>
      </c>
      <c r="L809" s="75">
        <f>IF(Table1353233[[#This Row],[UB_init]]=Table1353233[[#This Row],[LB_init]],0,1)</f>
        <v>0</v>
      </c>
      <c r="M809" s="26"/>
      <c r="N809" s="17" t="s">
        <v>191</v>
      </c>
      <c r="O809" s="19"/>
      <c r="P809" s="20" t="s">
        <v>193</v>
      </c>
      <c r="Q809">
        <f>IF(Table1353233[[#This Row],[If Optimal solution is not found]]=1,"",Table1353233[[#This Row],[UB_init]])</f>
        <v>903</v>
      </c>
      <c r="R809">
        <f>IF(Table1353233[[#This Row],[If Optimal solution is not found]],"",Table1353233[[#This Row],[LB_init]])</f>
        <v>903</v>
      </c>
      <c r="S809">
        <f>IF(Table1353233[[#This Row],[If Optimal solution is not found]],"",0)</f>
        <v>0</v>
      </c>
      <c r="T809">
        <f>IF(Table1353233[[#This Row],[If Optimal solution is not found]],"",Table1353233[[#This Row],[Total time (BPP+Pm+SPm)]])</f>
        <v>17.413290543489893</v>
      </c>
    </row>
    <row r="810" spans="1:20" ht="19" thickBot="1" x14ac:dyDescent="0.5">
      <c r="A810" s="71">
        <v>809</v>
      </c>
      <c r="B810" s="24" t="s">
        <v>826</v>
      </c>
      <c r="C810" s="1">
        <v>150</v>
      </c>
      <c r="D810" s="1">
        <v>10</v>
      </c>
      <c r="E810" s="1">
        <v>30</v>
      </c>
      <c r="F810" s="14">
        <v>4</v>
      </c>
      <c r="G810" s="4">
        <v>925</v>
      </c>
      <c r="H810" s="1">
        <v>925</v>
      </c>
      <c r="I810" s="1">
        <v>1770.5023674853101</v>
      </c>
      <c r="J810" s="1">
        <f>1800-Table1353233[[#This Row],[Remaining time]]</f>
        <v>29.49763251468994</v>
      </c>
      <c r="K810" s="1">
        <f>(Table1353233[[#This Row],[UB_init]]-Table1353233[[#This Row],[LB_init]])/Table1353233[[#This Row],[UB_init]]</f>
        <v>0</v>
      </c>
      <c r="L810" s="75">
        <f>IF(Table1353233[[#This Row],[UB_init]]=Table1353233[[#This Row],[LB_init]],0,1)</f>
        <v>0</v>
      </c>
      <c r="M810" s="26"/>
      <c r="N810" s="7">
        <f>COUNTIF(L722:L811,"=0")</f>
        <v>51</v>
      </c>
      <c r="O810" s="9"/>
      <c r="P810" s="73">
        <f>AVERAGEIF(K722:K811,"=0",J722:J811)</f>
        <v>50.029248113145279</v>
      </c>
      <c r="Q810">
        <f>IF(Table1353233[[#This Row],[If Optimal solution is not found]]=1,"",Table1353233[[#This Row],[UB_init]])</f>
        <v>925</v>
      </c>
      <c r="R810">
        <f>IF(Table1353233[[#This Row],[If Optimal solution is not found]],"",Table1353233[[#This Row],[LB_init]])</f>
        <v>925</v>
      </c>
      <c r="S810">
        <f>IF(Table1353233[[#This Row],[If Optimal solution is not found]],"",0)</f>
        <v>0</v>
      </c>
      <c r="T810">
        <f>IF(Table1353233[[#This Row],[If Optimal solution is not found]],"",Table1353233[[#This Row],[Total time (BPP+Pm+SPm)]])</f>
        <v>29.49763251468994</v>
      </c>
    </row>
    <row r="811" spans="1:20" ht="19" thickBot="1" x14ac:dyDescent="0.5">
      <c r="A811" s="71">
        <v>810</v>
      </c>
      <c r="B811" s="25" t="s">
        <v>827</v>
      </c>
      <c r="C811" s="15">
        <v>150</v>
      </c>
      <c r="D811" s="15">
        <v>10</v>
      </c>
      <c r="E811" s="15">
        <v>30</v>
      </c>
      <c r="F811" s="16">
        <v>4</v>
      </c>
      <c r="G811" s="6">
        <v>925</v>
      </c>
      <c r="H811" s="15">
        <v>925</v>
      </c>
      <c r="I811" s="15">
        <v>1706.5710227079601</v>
      </c>
      <c r="J811" s="15">
        <f>1800-Table1353233[[#This Row],[Remaining time]]</f>
        <v>93.428977292039917</v>
      </c>
      <c r="K811" s="15">
        <f>(Table1353233[[#This Row],[UB_init]]-Table1353233[[#This Row],[LB_init]])/Table1353233[[#This Row],[UB_init]]</f>
        <v>0</v>
      </c>
      <c r="L811" s="147">
        <f>IF(Table1353233[[#This Row],[UB_init]]=Table1353233[[#This Row],[LB_init]],0,1)</f>
        <v>0</v>
      </c>
      <c r="M811" s="26"/>
      <c r="N811" s="7" t="s">
        <v>192</v>
      </c>
      <c r="O811" s="9"/>
      <c r="P811" s="73">
        <f>AVERAGEIF(K722:K811,"&gt;0")</f>
        <v>9.642066808169622E-2</v>
      </c>
      <c r="Q811">
        <f>IF(Table1353233[[#This Row],[If Optimal solution is not found]]=1,"",Table1353233[[#This Row],[UB_init]])</f>
        <v>925</v>
      </c>
      <c r="R811">
        <f>IF(Table1353233[[#This Row],[If Optimal solution is not found]],"",Table1353233[[#This Row],[LB_init]])</f>
        <v>925</v>
      </c>
      <c r="S811">
        <f>IF(Table1353233[[#This Row],[If Optimal solution is not found]],"",0)</f>
        <v>0</v>
      </c>
      <c r="T811">
        <f>IF(Table1353233[[#This Row],[If Optimal solution is not found]],"",Table1353233[[#This Row],[Total time (BPP+Pm+SPm)]])</f>
        <v>93.428977292039917</v>
      </c>
    </row>
    <row r="812" spans="1:20" x14ac:dyDescent="0.35">
      <c r="A812" s="71">
        <v>811</v>
      </c>
      <c r="B812" s="23" t="s">
        <v>828</v>
      </c>
      <c r="C812" s="12">
        <v>200</v>
      </c>
      <c r="D812" s="12">
        <v>2</v>
      </c>
      <c r="E812" s="12">
        <v>10</v>
      </c>
      <c r="F812" s="13">
        <v>1</v>
      </c>
      <c r="G812" s="5">
        <v>1919</v>
      </c>
      <c r="H812" s="12">
        <v>1919</v>
      </c>
      <c r="I812" s="1">
        <v>1798.02710679918</v>
      </c>
      <c r="J812" s="1">
        <f>1800-Table1353233[[#This Row],[Remaining time]]</f>
        <v>1.9728932008199536</v>
      </c>
      <c r="K812" s="1">
        <f>(Table1353233[[#This Row],[UB_init]]-Table1353233[[#This Row],[LB_init]])/Table1353233[[#This Row],[UB_init]]</f>
        <v>0</v>
      </c>
      <c r="L812" s="75">
        <f>IF(Table1353233[[#This Row],[UB_init]]=Table1353233[[#This Row],[LB_init]],0,1)</f>
        <v>0</v>
      </c>
      <c r="M812" s="26"/>
      <c r="Q812">
        <f>IF(Table1353233[[#This Row],[If Optimal solution is not found]]=1,"",Table1353233[[#This Row],[UB_init]])</f>
        <v>1919</v>
      </c>
      <c r="R812">
        <f>IF(Table1353233[[#This Row],[If Optimal solution is not found]],"",Table1353233[[#This Row],[LB_init]])</f>
        <v>1919</v>
      </c>
      <c r="S812">
        <f>IF(Table1353233[[#This Row],[If Optimal solution is not found]],"",0)</f>
        <v>0</v>
      </c>
      <c r="T812">
        <f>IF(Table1353233[[#This Row],[If Optimal solution is not found]],"",Table1353233[[#This Row],[Total time (BPP+Pm+SPm)]])</f>
        <v>1.9728932008199536</v>
      </c>
    </row>
    <row r="813" spans="1:20" x14ac:dyDescent="0.35">
      <c r="A813" s="71">
        <v>812</v>
      </c>
      <c r="B813" s="24" t="s">
        <v>829</v>
      </c>
      <c r="C813" s="1">
        <v>200</v>
      </c>
      <c r="D813" s="1">
        <v>2</v>
      </c>
      <c r="E813" s="1">
        <v>10</v>
      </c>
      <c r="F813" s="14">
        <v>1</v>
      </c>
      <c r="G813" s="4">
        <v>1939</v>
      </c>
      <c r="H813" s="1">
        <v>1939</v>
      </c>
      <c r="I813" s="1">
        <v>1797.9712458532299</v>
      </c>
      <c r="J813" s="1">
        <f>1800-Table1353233[[#This Row],[Remaining time]]</f>
        <v>2.0287541467700976</v>
      </c>
      <c r="K813" s="1">
        <f>(Table1353233[[#This Row],[UB_init]]-Table1353233[[#This Row],[LB_init]])/Table1353233[[#This Row],[UB_init]]</f>
        <v>0</v>
      </c>
      <c r="L813" s="75">
        <f>IF(Table1353233[[#This Row],[UB_init]]=Table1353233[[#This Row],[LB_init]],0,1)</f>
        <v>0</v>
      </c>
      <c r="M813" s="26"/>
      <c r="Q813">
        <f>IF(Table1353233[[#This Row],[If Optimal solution is not found]]=1,"",Table1353233[[#This Row],[UB_init]])</f>
        <v>1939</v>
      </c>
      <c r="R813">
        <f>IF(Table1353233[[#This Row],[If Optimal solution is not found]],"",Table1353233[[#This Row],[LB_init]])</f>
        <v>1939</v>
      </c>
      <c r="S813">
        <f>IF(Table1353233[[#This Row],[If Optimal solution is not found]],"",0)</f>
        <v>0</v>
      </c>
      <c r="T813">
        <f>IF(Table1353233[[#This Row],[If Optimal solution is not found]],"",Table1353233[[#This Row],[Total time (BPP+Pm+SPm)]])</f>
        <v>2.0287541467700976</v>
      </c>
    </row>
    <row r="814" spans="1:20" x14ac:dyDescent="0.35">
      <c r="A814" s="71">
        <v>813</v>
      </c>
      <c r="B814" s="24" t="s">
        <v>830</v>
      </c>
      <c r="C814" s="1">
        <v>200</v>
      </c>
      <c r="D814" s="1">
        <v>2</v>
      </c>
      <c r="E814" s="1">
        <v>10</v>
      </c>
      <c r="F814" s="14">
        <v>1</v>
      </c>
      <c r="G814" s="4">
        <v>1970</v>
      </c>
      <c r="H814" s="1">
        <v>1970</v>
      </c>
      <c r="I814" s="1">
        <v>1798.0801163408901</v>
      </c>
      <c r="J814" s="1">
        <f>1800-Table1353233[[#This Row],[Remaining time]]</f>
        <v>1.919883659109928</v>
      </c>
      <c r="K814" s="1">
        <f>(Table1353233[[#This Row],[UB_init]]-Table1353233[[#This Row],[LB_init]])/Table1353233[[#This Row],[UB_init]]</f>
        <v>0</v>
      </c>
      <c r="L814" s="75">
        <f>IF(Table1353233[[#This Row],[UB_init]]=Table1353233[[#This Row],[LB_init]],0,1)</f>
        <v>0</v>
      </c>
      <c r="M814" s="26"/>
      <c r="Q814">
        <f>IF(Table1353233[[#This Row],[If Optimal solution is not found]]=1,"",Table1353233[[#This Row],[UB_init]])</f>
        <v>1970</v>
      </c>
      <c r="R814">
        <f>IF(Table1353233[[#This Row],[If Optimal solution is not found]],"",Table1353233[[#This Row],[LB_init]])</f>
        <v>1970</v>
      </c>
      <c r="S814">
        <f>IF(Table1353233[[#This Row],[If Optimal solution is not found]],"",0)</f>
        <v>0</v>
      </c>
      <c r="T814">
        <f>IF(Table1353233[[#This Row],[If Optimal solution is not found]],"",Table1353233[[#This Row],[Total time (BPP+Pm+SPm)]])</f>
        <v>1.919883659109928</v>
      </c>
    </row>
    <row r="815" spans="1:20" x14ac:dyDescent="0.35">
      <c r="A815" s="71">
        <v>814</v>
      </c>
      <c r="B815" s="24" t="s">
        <v>831</v>
      </c>
      <c r="C815" s="1">
        <v>200</v>
      </c>
      <c r="D815" s="1">
        <v>2</v>
      </c>
      <c r="E815" s="1">
        <v>10</v>
      </c>
      <c r="F815" s="14">
        <v>1</v>
      </c>
      <c r="G815" s="4">
        <v>1832</v>
      </c>
      <c r="H815" s="1">
        <v>1832</v>
      </c>
      <c r="I815" s="1">
        <v>1797.80110597424</v>
      </c>
      <c r="J815" s="1">
        <f>1800-Table1353233[[#This Row],[Remaining time]]</f>
        <v>2.1988940257599552</v>
      </c>
      <c r="K815" s="1">
        <f>(Table1353233[[#This Row],[UB_init]]-Table1353233[[#This Row],[LB_init]])/Table1353233[[#This Row],[UB_init]]</f>
        <v>0</v>
      </c>
      <c r="L815" s="75">
        <f>IF(Table1353233[[#This Row],[UB_init]]=Table1353233[[#This Row],[LB_init]],0,1)</f>
        <v>0</v>
      </c>
      <c r="M815" s="26"/>
      <c r="Q815">
        <f>IF(Table1353233[[#This Row],[If Optimal solution is not found]]=1,"",Table1353233[[#This Row],[UB_init]])</f>
        <v>1832</v>
      </c>
      <c r="R815">
        <f>IF(Table1353233[[#This Row],[If Optimal solution is not found]],"",Table1353233[[#This Row],[LB_init]])</f>
        <v>1832</v>
      </c>
      <c r="S815">
        <f>IF(Table1353233[[#This Row],[If Optimal solution is not found]],"",0)</f>
        <v>0</v>
      </c>
      <c r="T815">
        <f>IF(Table1353233[[#This Row],[If Optimal solution is not found]],"",Table1353233[[#This Row],[Total time (BPP+Pm+SPm)]])</f>
        <v>2.1988940257599552</v>
      </c>
    </row>
    <row r="816" spans="1:20" x14ac:dyDescent="0.35">
      <c r="A816" s="71">
        <v>815</v>
      </c>
      <c r="B816" s="24" t="s">
        <v>832</v>
      </c>
      <c r="C816" s="1">
        <v>200</v>
      </c>
      <c r="D816" s="1">
        <v>2</v>
      </c>
      <c r="E816" s="1">
        <v>10</v>
      </c>
      <c r="F816" s="14">
        <v>1</v>
      </c>
      <c r="G816" s="4">
        <v>2032</v>
      </c>
      <c r="H816" s="1">
        <v>2032</v>
      </c>
      <c r="I816" s="1">
        <v>1797.22495158948</v>
      </c>
      <c r="J816" s="1">
        <f>1800-Table1353233[[#This Row],[Remaining time]]</f>
        <v>2.7750484105199575</v>
      </c>
      <c r="K816" s="1">
        <f>(Table1353233[[#This Row],[UB_init]]-Table1353233[[#This Row],[LB_init]])/Table1353233[[#This Row],[UB_init]]</f>
        <v>0</v>
      </c>
      <c r="L816" s="75">
        <f>IF(Table1353233[[#This Row],[UB_init]]=Table1353233[[#This Row],[LB_init]],0,1)</f>
        <v>0</v>
      </c>
      <c r="M816" s="26"/>
      <c r="Q816">
        <f>IF(Table1353233[[#This Row],[If Optimal solution is not found]]=1,"",Table1353233[[#This Row],[UB_init]])</f>
        <v>2032</v>
      </c>
      <c r="R816">
        <f>IF(Table1353233[[#This Row],[If Optimal solution is not found]],"",Table1353233[[#This Row],[LB_init]])</f>
        <v>2032</v>
      </c>
      <c r="S816">
        <f>IF(Table1353233[[#This Row],[If Optimal solution is not found]],"",0)</f>
        <v>0</v>
      </c>
      <c r="T816">
        <f>IF(Table1353233[[#This Row],[If Optimal solution is not found]],"",Table1353233[[#This Row],[Total time (BPP+Pm+SPm)]])</f>
        <v>2.7750484105199575</v>
      </c>
    </row>
    <row r="817" spans="1:20" x14ac:dyDescent="0.35">
      <c r="A817" s="71">
        <v>816</v>
      </c>
      <c r="B817" s="24" t="s">
        <v>833</v>
      </c>
      <c r="C817" s="1">
        <v>200</v>
      </c>
      <c r="D817" s="1">
        <v>2</v>
      </c>
      <c r="E817" s="1">
        <v>10</v>
      </c>
      <c r="F817" s="14">
        <v>1</v>
      </c>
      <c r="G817" s="4">
        <v>2003</v>
      </c>
      <c r="H817" s="1">
        <v>2003</v>
      </c>
      <c r="I817" s="1">
        <v>1797.50974065437</v>
      </c>
      <c r="J817" s="1">
        <f>1800-Table1353233[[#This Row],[Remaining time]]</f>
        <v>2.4902593456299655</v>
      </c>
      <c r="K817" s="1">
        <f>(Table1353233[[#This Row],[UB_init]]-Table1353233[[#This Row],[LB_init]])/Table1353233[[#This Row],[UB_init]]</f>
        <v>0</v>
      </c>
      <c r="L817" s="75">
        <f>IF(Table1353233[[#This Row],[UB_init]]=Table1353233[[#This Row],[LB_init]],0,1)</f>
        <v>0</v>
      </c>
      <c r="M817" s="26"/>
      <c r="Q817">
        <f>IF(Table1353233[[#This Row],[If Optimal solution is not found]]=1,"",Table1353233[[#This Row],[UB_init]])</f>
        <v>2003</v>
      </c>
      <c r="R817">
        <f>IF(Table1353233[[#This Row],[If Optimal solution is not found]],"",Table1353233[[#This Row],[LB_init]])</f>
        <v>2003</v>
      </c>
      <c r="S817">
        <f>IF(Table1353233[[#This Row],[If Optimal solution is not found]],"",0)</f>
        <v>0</v>
      </c>
      <c r="T817">
        <f>IF(Table1353233[[#This Row],[If Optimal solution is not found]],"",Table1353233[[#This Row],[Total time (BPP+Pm+SPm)]])</f>
        <v>2.4902593456299655</v>
      </c>
    </row>
    <row r="818" spans="1:20" x14ac:dyDescent="0.35">
      <c r="A818" s="71">
        <v>817</v>
      </c>
      <c r="B818" s="24" t="s">
        <v>834</v>
      </c>
      <c r="C818" s="1">
        <v>200</v>
      </c>
      <c r="D818" s="1">
        <v>2</v>
      </c>
      <c r="E818" s="1">
        <v>10</v>
      </c>
      <c r="F818" s="14">
        <v>1</v>
      </c>
      <c r="G818" s="4">
        <v>1851</v>
      </c>
      <c r="H818" s="1">
        <v>1851</v>
      </c>
      <c r="I818" s="1">
        <v>1798.2788920458399</v>
      </c>
      <c r="J818" s="1">
        <f>1800-Table1353233[[#This Row],[Remaining time]]</f>
        <v>1.7211079541600611</v>
      </c>
      <c r="K818" s="1">
        <f>(Table1353233[[#This Row],[UB_init]]-Table1353233[[#This Row],[LB_init]])/Table1353233[[#This Row],[UB_init]]</f>
        <v>0</v>
      </c>
      <c r="L818" s="75">
        <f>IF(Table1353233[[#This Row],[UB_init]]=Table1353233[[#This Row],[LB_init]],0,1)</f>
        <v>0</v>
      </c>
      <c r="M818" s="26"/>
      <c r="Q818">
        <f>IF(Table1353233[[#This Row],[If Optimal solution is not found]]=1,"",Table1353233[[#This Row],[UB_init]])</f>
        <v>1851</v>
      </c>
      <c r="R818">
        <f>IF(Table1353233[[#This Row],[If Optimal solution is not found]],"",Table1353233[[#This Row],[LB_init]])</f>
        <v>1851</v>
      </c>
      <c r="S818">
        <f>IF(Table1353233[[#This Row],[If Optimal solution is not found]],"",0)</f>
        <v>0</v>
      </c>
      <c r="T818">
        <f>IF(Table1353233[[#This Row],[If Optimal solution is not found]],"",Table1353233[[#This Row],[Total time (BPP+Pm+SPm)]])</f>
        <v>1.7211079541600611</v>
      </c>
    </row>
    <row r="819" spans="1:20" x14ac:dyDescent="0.35">
      <c r="A819" s="71">
        <v>818</v>
      </c>
      <c r="B819" s="24" t="s">
        <v>835</v>
      </c>
      <c r="C819" s="1">
        <v>200</v>
      </c>
      <c r="D819" s="1">
        <v>2</v>
      </c>
      <c r="E819" s="1">
        <v>10</v>
      </c>
      <c r="F819" s="14">
        <v>1</v>
      </c>
      <c r="G819" s="4">
        <v>1930</v>
      </c>
      <c r="H819" s="1">
        <v>1930</v>
      </c>
      <c r="I819" s="1">
        <v>1796.5987794734499</v>
      </c>
      <c r="J819" s="1">
        <f>1800-Table1353233[[#This Row],[Remaining time]]</f>
        <v>3.4012205265501052</v>
      </c>
      <c r="K819" s="1">
        <f>(Table1353233[[#This Row],[UB_init]]-Table1353233[[#This Row],[LB_init]])/Table1353233[[#This Row],[UB_init]]</f>
        <v>0</v>
      </c>
      <c r="L819" s="75">
        <f>IF(Table1353233[[#This Row],[UB_init]]=Table1353233[[#This Row],[LB_init]],0,1)</f>
        <v>0</v>
      </c>
      <c r="M819" s="26"/>
      <c r="Q819">
        <f>IF(Table1353233[[#This Row],[If Optimal solution is not found]]=1,"",Table1353233[[#This Row],[UB_init]])</f>
        <v>1930</v>
      </c>
      <c r="R819">
        <f>IF(Table1353233[[#This Row],[If Optimal solution is not found]],"",Table1353233[[#This Row],[LB_init]])</f>
        <v>1930</v>
      </c>
      <c r="S819">
        <f>IF(Table1353233[[#This Row],[If Optimal solution is not found]],"",0)</f>
        <v>0</v>
      </c>
      <c r="T819">
        <f>IF(Table1353233[[#This Row],[If Optimal solution is not found]],"",Table1353233[[#This Row],[Total time (BPP+Pm+SPm)]])</f>
        <v>3.4012205265501052</v>
      </c>
    </row>
    <row r="820" spans="1:20" x14ac:dyDescent="0.35">
      <c r="A820" s="71">
        <v>819</v>
      </c>
      <c r="B820" s="24" t="s">
        <v>836</v>
      </c>
      <c r="C820" s="1">
        <v>200</v>
      </c>
      <c r="D820" s="1">
        <v>2</v>
      </c>
      <c r="E820" s="1">
        <v>10</v>
      </c>
      <c r="F820" s="14">
        <v>1</v>
      </c>
      <c r="G820" s="4">
        <v>2096</v>
      </c>
      <c r="H820" s="1">
        <v>2096</v>
      </c>
      <c r="I820" s="1">
        <v>1795.53349547274</v>
      </c>
      <c r="J820" s="1">
        <f>1800-Table1353233[[#This Row],[Remaining time]]</f>
        <v>4.4665045272599855</v>
      </c>
      <c r="K820" s="1">
        <f>(Table1353233[[#This Row],[UB_init]]-Table1353233[[#This Row],[LB_init]])/Table1353233[[#This Row],[UB_init]]</f>
        <v>0</v>
      </c>
      <c r="L820" s="75">
        <f>IF(Table1353233[[#This Row],[UB_init]]=Table1353233[[#This Row],[LB_init]],0,1)</f>
        <v>0</v>
      </c>
      <c r="M820" s="26"/>
      <c r="Q820">
        <f>IF(Table1353233[[#This Row],[If Optimal solution is not found]]=1,"",Table1353233[[#This Row],[UB_init]])</f>
        <v>2096</v>
      </c>
      <c r="R820">
        <f>IF(Table1353233[[#This Row],[If Optimal solution is not found]],"",Table1353233[[#This Row],[LB_init]])</f>
        <v>2096</v>
      </c>
      <c r="S820">
        <f>IF(Table1353233[[#This Row],[If Optimal solution is not found]],"",0)</f>
        <v>0</v>
      </c>
      <c r="T820">
        <f>IF(Table1353233[[#This Row],[If Optimal solution is not found]],"",Table1353233[[#This Row],[Total time (BPP+Pm+SPm)]])</f>
        <v>4.4665045272599855</v>
      </c>
    </row>
    <row r="821" spans="1:20" x14ac:dyDescent="0.35">
      <c r="A821" s="71">
        <v>820</v>
      </c>
      <c r="B821" s="24" t="s">
        <v>837</v>
      </c>
      <c r="C821" s="1">
        <v>200</v>
      </c>
      <c r="D821" s="1">
        <v>2</v>
      </c>
      <c r="E821" s="1">
        <v>10</v>
      </c>
      <c r="F821" s="14">
        <v>1</v>
      </c>
      <c r="G821" s="4">
        <v>1911</v>
      </c>
      <c r="H821" s="1">
        <v>1911</v>
      </c>
      <c r="I821" s="1">
        <v>1797.86228911019</v>
      </c>
      <c r="J821" s="1">
        <f>1800-Table1353233[[#This Row],[Remaining time]]</f>
        <v>2.1377108898100232</v>
      </c>
      <c r="K821" s="1">
        <f>(Table1353233[[#This Row],[UB_init]]-Table1353233[[#This Row],[LB_init]])/Table1353233[[#This Row],[UB_init]]</f>
        <v>0</v>
      </c>
      <c r="L821" s="75">
        <f>IF(Table1353233[[#This Row],[UB_init]]=Table1353233[[#This Row],[LB_init]],0,1)</f>
        <v>0</v>
      </c>
      <c r="M821" s="26"/>
      <c r="Q821">
        <f>IF(Table1353233[[#This Row],[If Optimal solution is not found]]=1,"",Table1353233[[#This Row],[UB_init]])</f>
        <v>1911</v>
      </c>
      <c r="R821">
        <f>IF(Table1353233[[#This Row],[If Optimal solution is not found]],"",Table1353233[[#This Row],[LB_init]])</f>
        <v>1911</v>
      </c>
      <c r="S821">
        <f>IF(Table1353233[[#This Row],[If Optimal solution is not found]],"",0)</f>
        <v>0</v>
      </c>
      <c r="T821">
        <f>IF(Table1353233[[#This Row],[If Optimal solution is not found]],"",Table1353233[[#This Row],[Total time (BPP+Pm+SPm)]])</f>
        <v>2.1377108898100232</v>
      </c>
    </row>
    <row r="822" spans="1:20" x14ac:dyDescent="0.35">
      <c r="A822" s="71">
        <v>821</v>
      </c>
      <c r="B822" s="24" t="s">
        <v>838</v>
      </c>
      <c r="C822" s="1">
        <v>200</v>
      </c>
      <c r="D822" s="1">
        <v>2</v>
      </c>
      <c r="E822" s="1">
        <v>10</v>
      </c>
      <c r="F822" s="14">
        <v>2</v>
      </c>
      <c r="G822" s="4">
        <v>2849</v>
      </c>
      <c r="H822" s="1">
        <v>2849</v>
      </c>
      <c r="I822" s="1">
        <v>1773.6494444515499</v>
      </c>
      <c r="J822" s="1">
        <f>1800-Table1353233[[#This Row],[Remaining time]]</f>
        <v>26.350555548450075</v>
      </c>
      <c r="K822" s="1">
        <f>(Table1353233[[#This Row],[UB_init]]-Table1353233[[#This Row],[LB_init]])/Table1353233[[#This Row],[UB_init]]</f>
        <v>0</v>
      </c>
      <c r="L822" s="75">
        <f>IF(Table1353233[[#This Row],[UB_init]]=Table1353233[[#This Row],[LB_init]],0,1)</f>
        <v>0</v>
      </c>
      <c r="M822" s="26"/>
      <c r="Q822">
        <f>IF(Table1353233[[#This Row],[If Optimal solution is not found]]=1,"",Table1353233[[#This Row],[UB_init]])</f>
        <v>2849</v>
      </c>
      <c r="R822">
        <f>IF(Table1353233[[#This Row],[If Optimal solution is not found]],"",Table1353233[[#This Row],[LB_init]])</f>
        <v>2849</v>
      </c>
      <c r="S822">
        <f>IF(Table1353233[[#This Row],[If Optimal solution is not found]],"",0)</f>
        <v>0</v>
      </c>
      <c r="T822">
        <f>IF(Table1353233[[#This Row],[If Optimal solution is not found]],"",Table1353233[[#This Row],[Total time (BPP+Pm+SPm)]])</f>
        <v>26.350555548450075</v>
      </c>
    </row>
    <row r="823" spans="1:20" x14ac:dyDescent="0.35">
      <c r="A823" s="71">
        <v>822</v>
      </c>
      <c r="B823" s="24" t="s">
        <v>839</v>
      </c>
      <c r="C823" s="1">
        <v>200</v>
      </c>
      <c r="D823" s="1">
        <v>2</v>
      </c>
      <c r="E823" s="1">
        <v>10</v>
      </c>
      <c r="F823" s="14">
        <v>2</v>
      </c>
      <c r="G823" s="4">
        <v>2749</v>
      </c>
      <c r="H823" s="1">
        <v>2749</v>
      </c>
      <c r="I823" s="1">
        <v>1792.6085788235</v>
      </c>
      <c r="J823" s="1">
        <f>1800-Table1353233[[#This Row],[Remaining time]]</f>
        <v>7.3914211764999891</v>
      </c>
      <c r="K823" s="1">
        <f>(Table1353233[[#This Row],[UB_init]]-Table1353233[[#This Row],[LB_init]])/Table1353233[[#This Row],[UB_init]]</f>
        <v>0</v>
      </c>
      <c r="L823" s="75">
        <f>IF(Table1353233[[#This Row],[UB_init]]=Table1353233[[#This Row],[LB_init]],0,1)</f>
        <v>0</v>
      </c>
      <c r="M823" s="26"/>
      <c r="Q823">
        <f>IF(Table1353233[[#This Row],[If Optimal solution is not found]]=1,"",Table1353233[[#This Row],[UB_init]])</f>
        <v>2749</v>
      </c>
      <c r="R823">
        <f>IF(Table1353233[[#This Row],[If Optimal solution is not found]],"",Table1353233[[#This Row],[LB_init]])</f>
        <v>2749</v>
      </c>
      <c r="S823">
        <f>IF(Table1353233[[#This Row],[If Optimal solution is not found]],"",0)</f>
        <v>0</v>
      </c>
      <c r="T823">
        <f>IF(Table1353233[[#This Row],[If Optimal solution is not found]],"",Table1353233[[#This Row],[Total time (BPP+Pm+SPm)]])</f>
        <v>7.3914211764999891</v>
      </c>
    </row>
    <row r="824" spans="1:20" x14ac:dyDescent="0.35">
      <c r="A824" s="71">
        <v>823</v>
      </c>
      <c r="B824" s="24" t="s">
        <v>840</v>
      </c>
      <c r="C824" s="1">
        <v>200</v>
      </c>
      <c r="D824" s="1">
        <v>2</v>
      </c>
      <c r="E824" s="1">
        <v>10</v>
      </c>
      <c r="F824" s="14">
        <v>2</v>
      </c>
      <c r="G824" s="4">
        <v>2720</v>
      </c>
      <c r="H824" s="1">
        <v>2720</v>
      </c>
      <c r="I824" s="1">
        <v>1694.34755505062</v>
      </c>
      <c r="J824" s="1">
        <f>1800-Table1353233[[#This Row],[Remaining time]]</f>
        <v>105.65244494937997</v>
      </c>
      <c r="K824" s="1">
        <f>(Table1353233[[#This Row],[UB_init]]-Table1353233[[#This Row],[LB_init]])/Table1353233[[#This Row],[UB_init]]</f>
        <v>0</v>
      </c>
      <c r="L824" s="75">
        <f>IF(Table1353233[[#This Row],[UB_init]]=Table1353233[[#This Row],[LB_init]],0,1)</f>
        <v>0</v>
      </c>
      <c r="M824" s="26"/>
      <c r="Q824">
        <f>IF(Table1353233[[#This Row],[If Optimal solution is not found]]=1,"",Table1353233[[#This Row],[UB_init]])</f>
        <v>2720</v>
      </c>
      <c r="R824">
        <f>IF(Table1353233[[#This Row],[If Optimal solution is not found]],"",Table1353233[[#This Row],[LB_init]])</f>
        <v>2720</v>
      </c>
      <c r="S824">
        <f>IF(Table1353233[[#This Row],[If Optimal solution is not found]],"",0)</f>
        <v>0</v>
      </c>
      <c r="T824">
        <f>IF(Table1353233[[#This Row],[If Optimal solution is not found]],"",Table1353233[[#This Row],[Total time (BPP+Pm+SPm)]])</f>
        <v>105.65244494937997</v>
      </c>
    </row>
    <row r="825" spans="1:20" x14ac:dyDescent="0.35">
      <c r="A825" s="71">
        <v>824</v>
      </c>
      <c r="B825" s="24" t="s">
        <v>841</v>
      </c>
      <c r="C825" s="1">
        <v>200</v>
      </c>
      <c r="D825" s="1">
        <v>2</v>
      </c>
      <c r="E825" s="1">
        <v>10</v>
      </c>
      <c r="F825" s="14">
        <v>2</v>
      </c>
      <c r="G825" s="4">
        <v>2462</v>
      </c>
      <c r="H825" s="1">
        <v>2462</v>
      </c>
      <c r="I825" s="1">
        <v>1797.4763848781499</v>
      </c>
      <c r="J825" s="1">
        <f>1800-Table1353233[[#This Row],[Remaining time]]</f>
        <v>2.5236151218500709</v>
      </c>
      <c r="K825" s="1">
        <f>(Table1353233[[#This Row],[UB_init]]-Table1353233[[#This Row],[LB_init]])/Table1353233[[#This Row],[UB_init]]</f>
        <v>0</v>
      </c>
      <c r="L825" s="75">
        <f>IF(Table1353233[[#This Row],[UB_init]]=Table1353233[[#This Row],[LB_init]],0,1)</f>
        <v>0</v>
      </c>
      <c r="M825" s="26"/>
      <c r="Q825">
        <f>IF(Table1353233[[#This Row],[If Optimal solution is not found]]=1,"",Table1353233[[#This Row],[UB_init]])</f>
        <v>2462</v>
      </c>
      <c r="R825">
        <f>IF(Table1353233[[#This Row],[If Optimal solution is not found]],"",Table1353233[[#This Row],[LB_init]])</f>
        <v>2462</v>
      </c>
      <c r="S825">
        <f>IF(Table1353233[[#This Row],[If Optimal solution is not found]],"",0)</f>
        <v>0</v>
      </c>
      <c r="T825">
        <f>IF(Table1353233[[#This Row],[If Optimal solution is not found]],"",Table1353233[[#This Row],[Total time (BPP+Pm+SPm)]])</f>
        <v>2.5236151218500709</v>
      </c>
    </row>
    <row r="826" spans="1:20" x14ac:dyDescent="0.35">
      <c r="A826" s="71">
        <v>825</v>
      </c>
      <c r="B826" s="24" t="s">
        <v>842</v>
      </c>
      <c r="C826" s="1">
        <v>200</v>
      </c>
      <c r="D826" s="1">
        <v>2</v>
      </c>
      <c r="E826" s="1">
        <v>10</v>
      </c>
      <c r="F826" s="14">
        <v>2</v>
      </c>
      <c r="G826" s="4">
        <v>2752</v>
      </c>
      <c r="H826" s="1">
        <v>2752</v>
      </c>
      <c r="I826" s="1">
        <v>1796.40319710783</v>
      </c>
      <c r="J826" s="1">
        <f>1800-Table1353233[[#This Row],[Remaining time]]</f>
        <v>3.5968028921699897</v>
      </c>
      <c r="K826" s="1">
        <f>(Table1353233[[#This Row],[UB_init]]-Table1353233[[#This Row],[LB_init]])/Table1353233[[#This Row],[UB_init]]</f>
        <v>0</v>
      </c>
      <c r="L826" s="75">
        <f>IF(Table1353233[[#This Row],[UB_init]]=Table1353233[[#This Row],[LB_init]],0,1)</f>
        <v>0</v>
      </c>
      <c r="M826" s="26"/>
      <c r="Q826">
        <f>IF(Table1353233[[#This Row],[If Optimal solution is not found]]=1,"",Table1353233[[#This Row],[UB_init]])</f>
        <v>2752</v>
      </c>
      <c r="R826">
        <f>IF(Table1353233[[#This Row],[If Optimal solution is not found]],"",Table1353233[[#This Row],[LB_init]])</f>
        <v>2752</v>
      </c>
      <c r="S826">
        <f>IF(Table1353233[[#This Row],[If Optimal solution is not found]],"",0)</f>
        <v>0</v>
      </c>
      <c r="T826">
        <f>IF(Table1353233[[#This Row],[If Optimal solution is not found]],"",Table1353233[[#This Row],[Total time (BPP+Pm+SPm)]])</f>
        <v>3.5968028921699897</v>
      </c>
    </row>
    <row r="827" spans="1:20" x14ac:dyDescent="0.35">
      <c r="A827" s="71">
        <v>826</v>
      </c>
      <c r="B827" s="24" t="s">
        <v>843</v>
      </c>
      <c r="C827" s="1">
        <v>200</v>
      </c>
      <c r="D827" s="1">
        <v>2</v>
      </c>
      <c r="E827" s="1">
        <v>10</v>
      </c>
      <c r="F827" s="14">
        <v>2</v>
      </c>
      <c r="G827" s="4">
        <v>2843</v>
      </c>
      <c r="H827" s="1">
        <v>2843</v>
      </c>
      <c r="I827" s="1">
        <v>1794.9022749271201</v>
      </c>
      <c r="J827" s="1">
        <f>1800-Table1353233[[#This Row],[Remaining time]]</f>
        <v>5.097725072879939</v>
      </c>
      <c r="K827" s="1">
        <f>(Table1353233[[#This Row],[UB_init]]-Table1353233[[#This Row],[LB_init]])/Table1353233[[#This Row],[UB_init]]</f>
        <v>0</v>
      </c>
      <c r="L827" s="75">
        <f>IF(Table1353233[[#This Row],[UB_init]]=Table1353233[[#This Row],[LB_init]],0,1)</f>
        <v>0</v>
      </c>
      <c r="M827" s="26"/>
      <c r="Q827">
        <f>IF(Table1353233[[#This Row],[If Optimal solution is not found]]=1,"",Table1353233[[#This Row],[UB_init]])</f>
        <v>2843</v>
      </c>
      <c r="R827">
        <f>IF(Table1353233[[#This Row],[If Optimal solution is not found]],"",Table1353233[[#This Row],[LB_init]])</f>
        <v>2843</v>
      </c>
      <c r="S827">
        <f>IF(Table1353233[[#This Row],[If Optimal solution is not found]],"",0)</f>
        <v>0</v>
      </c>
      <c r="T827">
        <f>IF(Table1353233[[#This Row],[If Optimal solution is not found]],"",Table1353233[[#This Row],[Total time (BPP+Pm+SPm)]])</f>
        <v>5.097725072879939</v>
      </c>
    </row>
    <row r="828" spans="1:20" x14ac:dyDescent="0.35">
      <c r="A828" s="71">
        <v>827</v>
      </c>
      <c r="B828" s="24" t="s">
        <v>844</v>
      </c>
      <c r="C828" s="1">
        <v>200</v>
      </c>
      <c r="D828" s="1">
        <v>2</v>
      </c>
      <c r="E828" s="1">
        <v>10</v>
      </c>
      <c r="F828" s="14">
        <v>2</v>
      </c>
      <c r="G828" s="4">
        <v>2691</v>
      </c>
      <c r="H828" s="1">
        <v>2691</v>
      </c>
      <c r="I828" s="1">
        <v>1791.2444401867599</v>
      </c>
      <c r="J828" s="1">
        <f>1800-Table1353233[[#This Row],[Remaining time]]</f>
        <v>8.7555598132400974</v>
      </c>
      <c r="K828" s="1">
        <f>(Table1353233[[#This Row],[UB_init]]-Table1353233[[#This Row],[LB_init]])/Table1353233[[#This Row],[UB_init]]</f>
        <v>0</v>
      </c>
      <c r="L828" s="75">
        <f>IF(Table1353233[[#This Row],[UB_init]]=Table1353233[[#This Row],[LB_init]],0,1)</f>
        <v>0</v>
      </c>
      <c r="M828" s="26"/>
      <c r="Q828">
        <f>IF(Table1353233[[#This Row],[If Optimal solution is not found]]=1,"",Table1353233[[#This Row],[UB_init]])</f>
        <v>2691</v>
      </c>
      <c r="R828">
        <f>IF(Table1353233[[#This Row],[If Optimal solution is not found]],"",Table1353233[[#This Row],[LB_init]])</f>
        <v>2691</v>
      </c>
      <c r="S828">
        <f>IF(Table1353233[[#This Row],[If Optimal solution is not found]],"",0)</f>
        <v>0</v>
      </c>
      <c r="T828">
        <f>IF(Table1353233[[#This Row],[If Optimal solution is not found]],"",Table1353233[[#This Row],[Total time (BPP+Pm+SPm)]])</f>
        <v>8.7555598132400974</v>
      </c>
    </row>
    <row r="829" spans="1:20" x14ac:dyDescent="0.35">
      <c r="A829" s="71">
        <v>828</v>
      </c>
      <c r="B829" s="24" t="s">
        <v>845</v>
      </c>
      <c r="C829" s="1">
        <v>200</v>
      </c>
      <c r="D829" s="1">
        <v>2</v>
      </c>
      <c r="E829" s="1">
        <v>10</v>
      </c>
      <c r="F829" s="14">
        <v>2</v>
      </c>
      <c r="G829" s="4">
        <v>2740</v>
      </c>
      <c r="H829" s="1">
        <v>2740</v>
      </c>
      <c r="I829" s="1">
        <v>1796.8151501454399</v>
      </c>
      <c r="J829" s="1">
        <f>1800-Table1353233[[#This Row],[Remaining time]]</f>
        <v>3.1848498545600705</v>
      </c>
      <c r="K829" s="1">
        <f>(Table1353233[[#This Row],[UB_init]]-Table1353233[[#This Row],[LB_init]])/Table1353233[[#This Row],[UB_init]]</f>
        <v>0</v>
      </c>
      <c r="L829" s="75">
        <f>IF(Table1353233[[#This Row],[UB_init]]=Table1353233[[#This Row],[LB_init]],0,1)</f>
        <v>0</v>
      </c>
      <c r="M829" s="26"/>
      <c r="Q829">
        <f>IF(Table1353233[[#This Row],[If Optimal solution is not found]]=1,"",Table1353233[[#This Row],[UB_init]])</f>
        <v>2740</v>
      </c>
      <c r="R829">
        <f>IF(Table1353233[[#This Row],[If Optimal solution is not found]],"",Table1353233[[#This Row],[LB_init]])</f>
        <v>2740</v>
      </c>
      <c r="S829">
        <f>IF(Table1353233[[#This Row],[If Optimal solution is not found]],"",0)</f>
        <v>0</v>
      </c>
      <c r="T829">
        <f>IF(Table1353233[[#This Row],[If Optimal solution is not found]],"",Table1353233[[#This Row],[Total time (BPP+Pm+SPm)]])</f>
        <v>3.1848498545600705</v>
      </c>
    </row>
    <row r="830" spans="1:20" x14ac:dyDescent="0.35">
      <c r="A830" s="71">
        <v>829</v>
      </c>
      <c r="B830" s="24" t="s">
        <v>846</v>
      </c>
      <c r="C830" s="1">
        <v>200</v>
      </c>
      <c r="D830" s="1">
        <v>2</v>
      </c>
      <c r="E830" s="1">
        <v>10</v>
      </c>
      <c r="F830" s="14">
        <v>2</v>
      </c>
      <c r="G830" s="4">
        <v>2906</v>
      </c>
      <c r="H830" s="1">
        <v>2906</v>
      </c>
      <c r="I830" s="1">
        <v>1792.5598934050599</v>
      </c>
      <c r="J830" s="1">
        <f>1800-Table1353233[[#This Row],[Remaining time]]</f>
        <v>7.4401065949400618</v>
      </c>
      <c r="K830" s="1">
        <f>(Table1353233[[#This Row],[UB_init]]-Table1353233[[#This Row],[LB_init]])/Table1353233[[#This Row],[UB_init]]</f>
        <v>0</v>
      </c>
      <c r="L830" s="75">
        <f>IF(Table1353233[[#This Row],[UB_init]]=Table1353233[[#This Row],[LB_init]],0,1)</f>
        <v>0</v>
      </c>
      <c r="M830" s="26"/>
      <c r="Q830">
        <f>IF(Table1353233[[#This Row],[If Optimal solution is not found]]=1,"",Table1353233[[#This Row],[UB_init]])</f>
        <v>2906</v>
      </c>
      <c r="R830">
        <f>IF(Table1353233[[#This Row],[If Optimal solution is not found]],"",Table1353233[[#This Row],[LB_init]])</f>
        <v>2906</v>
      </c>
      <c r="S830">
        <f>IF(Table1353233[[#This Row],[If Optimal solution is not found]],"",0)</f>
        <v>0</v>
      </c>
      <c r="T830">
        <f>IF(Table1353233[[#This Row],[If Optimal solution is not found]],"",Table1353233[[#This Row],[Total time (BPP+Pm+SPm)]])</f>
        <v>7.4401065949400618</v>
      </c>
    </row>
    <row r="831" spans="1:20" x14ac:dyDescent="0.35">
      <c r="A831" s="71">
        <v>830</v>
      </c>
      <c r="B831" s="24" t="s">
        <v>847</v>
      </c>
      <c r="C831" s="1">
        <v>200</v>
      </c>
      <c r="D831" s="1">
        <v>2</v>
      </c>
      <c r="E831" s="1">
        <v>10</v>
      </c>
      <c r="F831" s="14">
        <v>2</v>
      </c>
      <c r="G831" s="4">
        <v>2751</v>
      </c>
      <c r="H831" s="1">
        <v>2751</v>
      </c>
      <c r="I831" s="1">
        <v>1792.29516226798</v>
      </c>
      <c r="J831" s="1">
        <f>1800-Table1353233[[#This Row],[Remaining time]]</f>
        <v>7.7048377320199961</v>
      </c>
      <c r="K831" s="1">
        <f>(Table1353233[[#This Row],[UB_init]]-Table1353233[[#This Row],[LB_init]])/Table1353233[[#This Row],[UB_init]]</f>
        <v>0</v>
      </c>
      <c r="L831" s="75">
        <f>IF(Table1353233[[#This Row],[UB_init]]=Table1353233[[#This Row],[LB_init]],0,1)</f>
        <v>0</v>
      </c>
      <c r="M831" s="26"/>
      <c r="Q831">
        <f>IF(Table1353233[[#This Row],[If Optimal solution is not found]]=1,"",Table1353233[[#This Row],[UB_init]])</f>
        <v>2751</v>
      </c>
      <c r="R831">
        <f>IF(Table1353233[[#This Row],[If Optimal solution is not found]],"",Table1353233[[#This Row],[LB_init]])</f>
        <v>2751</v>
      </c>
      <c r="S831">
        <f>IF(Table1353233[[#This Row],[If Optimal solution is not found]],"",0)</f>
        <v>0</v>
      </c>
      <c r="T831">
        <f>IF(Table1353233[[#This Row],[If Optimal solution is not found]],"",Table1353233[[#This Row],[Total time (BPP+Pm+SPm)]])</f>
        <v>7.7048377320199961</v>
      </c>
    </row>
    <row r="832" spans="1:20" x14ac:dyDescent="0.35">
      <c r="A832" s="71">
        <v>831</v>
      </c>
      <c r="B832" s="24" t="s">
        <v>848</v>
      </c>
      <c r="C832" s="1">
        <v>200</v>
      </c>
      <c r="D832" s="1">
        <v>2</v>
      </c>
      <c r="E832" s="1">
        <v>10</v>
      </c>
      <c r="F832" s="14">
        <v>4</v>
      </c>
      <c r="G832" s="4">
        <v>4049</v>
      </c>
      <c r="H832" s="1">
        <v>3989</v>
      </c>
      <c r="I832" s="1">
        <v>1195.8223848380101</v>
      </c>
      <c r="J832" s="1">
        <f>1800-Table1353233[[#This Row],[Remaining time]]</f>
        <v>604.17761516198993</v>
      </c>
      <c r="K832" s="1">
        <f>(Table1353233[[#This Row],[UB_init]]-Table1353233[[#This Row],[LB_init]])/Table1353233[[#This Row],[UB_init]]</f>
        <v>1.4818473697209187E-2</v>
      </c>
      <c r="L832" s="75">
        <f>IF(Table1353233[[#This Row],[UB_init]]=Table1353233[[#This Row],[LB_init]],0,1)</f>
        <v>1</v>
      </c>
      <c r="M832" s="26"/>
      <c r="Q832" t="str">
        <f>IF(Table1353233[[#This Row],[If Optimal solution is not found]]=1,"",Table1353233[[#This Row],[UB_init]])</f>
        <v/>
      </c>
      <c r="R832" t="str">
        <f>IF(Table1353233[[#This Row],[If Optimal solution is not found]],"",Table1353233[[#This Row],[LB_init]])</f>
        <v/>
      </c>
      <c r="S832" t="str">
        <f>IF(Table1353233[[#This Row],[If Optimal solution is not found]],"",0)</f>
        <v/>
      </c>
      <c r="T832" t="str">
        <f>IF(Table1353233[[#This Row],[If Optimal solution is not found]],"",Table1353233[[#This Row],[Total time (BPP+Pm+SPm)]])</f>
        <v/>
      </c>
    </row>
    <row r="833" spans="1:20" x14ac:dyDescent="0.35">
      <c r="A833" s="71">
        <v>832</v>
      </c>
      <c r="B833" s="24" t="s">
        <v>849</v>
      </c>
      <c r="C833" s="1">
        <v>200</v>
      </c>
      <c r="D833" s="1">
        <v>2</v>
      </c>
      <c r="E833" s="1">
        <v>10</v>
      </c>
      <c r="F833" s="14">
        <v>4</v>
      </c>
      <c r="G833" s="4">
        <v>3949</v>
      </c>
      <c r="H833" s="1">
        <v>3949</v>
      </c>
      <c r="I833" s="1">
        <v>1729.2760607190401</v>
      </c>
      <c r="J833" s="1">
        <f>1800-Table1353233[[#This Row],[Remaining time]]</f>
        <v>70.723939280959939</v>
      </c>
      <c r="K833" s="1">
        <f>(Table1353233[[#This Row],[UB_init]]-Table1353233[[#This Row],[LB_init]])/Table1353233[[#This Row],[UB_init]]</f>
        <v>0</v>
      </c>
      <c r="L833" s="75">
        <f>IF(Table1353233[[#This Row],[UB_init]]=Table1353233[[#This Row],[LB_init]],0,1)</f>
        <v>0</v>
      </c>
      <c r="M833" s="26"/>
      <c r="Q833">
        <f>IF(Table1353233[[#This Row],[If Optimal solution is not found]]=1,"",Table1353233[[#This Row],[UB_init]])</f>
        <v>3949</v>
      </c>
      <c r="R833">
        <f>IF(Table1353233[[#This Row],[If Optimal solution is not found]],"",Table1353233[[#This Row],[LB_init]])</f>
        <v>3949</v>
      </c>
      <c r="S833">
        <f>IF(Table1353233[[#This Row],[If Optimal solution is not found]],"",0)</f>
        <v>0</v>
      </c>
      <c r="T833">
        <f>IF(Table1353233[[#This Row],[If Optimal solution is not found]],"",Table1353233[[#This Row],[Total time (BPP+Pm+SPm)]])</f>
        <v>70.723939280959939</v>
      </c>
    </row>
    <row r="834" spans="1:20" x14ac:dyDescent="0.35">
      <c r="A834" s="71">
        <v>833</v>
      </c>
      <c r="B834" s="24" t="s">
        <v>850</v>
      </c>
      <c r="C834" s="1">
        <v>200</v>
      </c>
      <c r="D834" s="1">
        <v>2</v>
      </c>
      <c r="E834" s="1">
        <v>10</v>
      </c>
      <c r="F834" s="14">
        <v>4</v>
      </c>
      <c r="G834" s="4">
        <v>3830</v>
      </c>
      <c r="H834" s="1">
        <v>3830</v>
      </c>
      <c r="I834" s="1">
        <v>1551.64515089988</v>
      </c>
      <c r="J834" s="1">
        <f>1800-Table1353233[[#This Row],[Remaining time]]</f>
        <v>248.35484910011996</v>
      </c>
      <c r="K834" s="1">
        <f>(Table1353233[[#This Row],[UB_init]]-Table1353233[[#This Row],[LB_init]])/Table1353233[[#This Row],[UB_init]]</f>
        <v>0</v>
      </c>
      <c r="L834" s="75">
        <f>IF(Table1353233[[#This Row],[UB_init]]=Table1353233[[#This Row],[LB_init]],0,1)</f>
        <v>0</v>
      </c>
      <c r="M834" s="26"/>
      <c r="Q834">
        <f>IF(Table1353233[[#This Row],[If Optimal solution is not found]]=1,"",Table1353233[[#This Row],[UB_init]])</f>
        <v>3830</v>
      </c>
      <c r="R834">
        <f>IF(Table1353233[[#This Row],[If Optimal solution is not found]],"",Table1353233[[#This Row],[LB_init]])</f>
        <v>3830</v>
      </c>
      <c r="S834">
        <f>IF(Table1353233[[#This Row],[If Optimal solution is not found]],"",0)</f>
        <v>0</v>
      </c>
      <c r="T834">
        <f>IF(Table1353233[[#This Row],[If Optimal solution is not found]],"",Table1353233[[#This Row],[Total time (BPP+Pm+SPm)]])</f>
        <v>248.35484910011996</v>
      </c>
    </row>
    <row r="835" spans="1:20" x14ac:dyDescent="0.35">
      <c r="A835" s="71">
        <v>834</v>
      </c>
      <c r="B835" s="24" t="s">
        <v>851</v>
      </c>
      <c r="C835" s="1">
        <v>200</v>
      </c>
      <c r="D835" s="1">
        <v>2</v>
      </c>
      <c r="E835" s="1">
        <v>10</v>
      </c>
      <c r="F835" s="14">
        <v>4</v>
      </c>
      <c r="G835" s="4">
        <v>3812</v>
      </c>
      <c r="H835" s="1">
        <v>3782</v>
      </c>
      <c r="I835" s="1">
        <v>1194.6223955359301</v>
      </c>
      <c r="J835" s="1">
        <f>1800-Table1353233[[#This Row],[Remaining time]]</f>
        <v>605.37760446406992</v>
      </c>
      <c r="K835" s="1">
        <f>(Table1353233[[#This Row],[UB_init]]-Table1353233[[#This Row],[LB_init]])/Table1353233[[#This Row],[UB_init]]</f>
        <v>7.8698845750262321E-3</v>
      </c>
      <c r="L835" s="75">
        <f>IF(Table1353233[[#This Row],[UB_init]]=Table1353233[[#This Row],[LB_init]],0,1)</f>
        <v>1</v>
      </c>
      <c r="M835" s="26"/>
      <c r="Q835" t="str">
        <f>IF(Table1353233[[#This Row],[If Optimal solution is not found]]=1,"",Table1353233[[#This Row],[UB_init]])</f>
        <v/>
      </c>
      <c r="R835" t="str">
        <f>IF(Table1353233[[#This Row],[If Optimal solution is not found]],"",Table1353233[[#This Row],[LB_init]])</f>
        <v/>
      </c>
      <c r="S835" t="str">
        <f>IF(Table1353233[[#This Row],[If Optimal solution is not found]],"",0)</f>
        <v/>
      </c>
      <c r="T835" t="str">
        <f>IF(Table1353233[[#This Row],[If Optimal solution is not found]],"",Table1353233[[#This Row],[Total time (BPP+Pm+SPm)]])</f>
        <v/>
      </c>
    </row>
    <row r="836" spans="1:20" x14ac:dyDescent="0.35">
      <c r="A836" s="71">
        <v>835</v>
      </c>
      <c r="B836" s="24" t="s">
        <v>852</v>
      </c>
      <c r="C836" s="1">
        <v>200</v>
      </c>
      <c r="D836" s="1">
        <v>2</v>
      </c>
      <c r="E836" s="1">
        <v>10</v>
      </c>
      <c r="F836" s="14">
        <v>4</v>
      </c>
      <c r="G836" s="4">
        <v>4042</v>
      </c>
      <c r="H836" s="1">
        <v>4012</v>
      </c>
      <c r="I836" s="1">
        <v>1199.60864393971</v>
      </c>
      <c r="J836" s="1">
        <f>1800-Table1353233[[#This Row],[Remaining time]]</f>
        <v>600.39135606029004</v>
      </c>
      <c r="K836" s="1">
        <f>(Table1353233[[#This Row],[UB_init]]-Table1353233[[#This Row],[LB_init]])/Table1353233[[#This Row],[UB_init]]</f>
        <v>7.4220682830282037E-3</v>
      </c>
      <c r="L836" s="75">
        <f>IF(Table1353233[[#This Row],[UB_init]]=Table1353233[[#This Row],[LB_init]],0,1)</f>
        <v>1</v>
      </c>
      <c r="M836" s="26"/>
      <c r="Q836" t="str">
        <f>IF(Table1353233[[#This Row],[If Optimal solution is not found]]=1,"",Table1353233[[#This Row],[UB_init]])</f>
        <v/>
      </c>
      <c r="R836" t="str">
        <f>IF(Table1353233[[#This Row],[If Optimal solution is not found]],"",Table1353233[[#This Row],[LB_init]])</f>
        <v/>
      </c>
      <c r="S836" t="str">
        <f>IF(Table1353233[[#This Row],[If Optimal solution is not found]],"",0)</f>
        <v/>
      </c>
      <c r="T836" t="str">
        <f>IF(Table1353233[[#This Row],[If Optimal solution is not found]],"",Table1353233[[#This Row],[Total time (BPP+Pm+SPm)]])</f>
        <v/>
      </c>
    </row>
    <row r="837" spans="1:20" x14ac:dyDescent="0.35">
      <c r="A837" s="71">
        <v>836</v>
      </c>
      <c r="B837" s="24" t="s">
        <v>853</v>
      </c>
      <c r="C837" s="1">
        <v>200</v>
      </c>
      <c r="D837" s="1">
        <v>2</v>
      </c>
      <c r="E837" s="1">
        <v>10</v>
      </c>
      <c r="F837" s="14">
        <v>4</v>
      </c>
      <c r="G837" s="4">
        <v>4073</v>
      </c>
      <c r="H837" s="1">
        <v>4073</v>
      </c>
      <c r="I837" s="1">
        <v>1646.2228759955599</v>
      </c>
      <c r="J837" s="1">
        <f>1800-Table1353233[[#This Row],[Remaining time]]</f>
        <v>153.77712400444011</v>
      </c>
      <c r="K837" s="1">
        <f>(Table1353233[[#This Row],[UB_init]]-Table1353233[[#This Row],[LB_init]])/Table1353233[[#This Row],[UB_init]]</f>
        <v>0</v>
      </c>
      <c r="L837" s="75">
        <f>IF(Table1353233[[#This Row],[UB_init]]=Table1353233[[#This Row],[LB_init]],0,1)</f>
        <v>0</v>
      </c>
      <c r="M837" s="26"/>
      <c r="Q837">
        <f>IF(Table1353233[[#This Row],[If Optimal solution is not found]]=1,"",Table1353233[[#This Row],[UB_init]])</f>
        <v>4073</v>
      </c>
      <c r="R837">
        <f>IF(Table1353233[[#This Row],[If Optimal solution is not found]],"",Table1353233[[#This Row],[LB_init]])</f>
        <v>4073</v>
      </c>
      <c r="S837">
        <f>IF(Table1353233[[#This Row],[If Optimal solution is not found]],"",0)</f>
        <v>0</v>
      </c>
      <c r="T837">
        <f>IF(Table1353233[[#This Row],[If Optimal solution is not found]],"",Table1353233[[#This Row],[Total time (BPP+Pm+SPm)]])</f>
        <v>153.77712400444011</v>
      </c>
    </row>
    <row r="838" spans="1:20" x14ac:dyDescent="0.35">
      <c r="A838" s="71">
        <v>837</v>
      </c>
      <c r="B838" s="24" t="s">
        <v>854</v>
      </c>
      <c r="C838" s="1">
        <v>200</v>
      </c>
      <c r="D838" s="1">
        <v>2</v>
      </c>
      <c r="E838" s="1">
        <v>10</v>
      </c>
      <c r="F838" s="14">
        <v>4</v>
      </c>
      <c r="G838" s="4">
        <v>3801</v>
      </c>
      <c r="H838" s="1">
        <v>3771</v>
      </c>
      <c r="I838" s="1">
        <v>1183.45215529389</v>
      </c>
      <c r="J838" s="1">
        <f>1800-Table1353233[[#This Row],[Remaining time]]</f>
        <v>616.54784470611003</v>
      </c>
      <c r="K838" s="1">
        <f>(Table1353233[[#This Row],[UB_init]]-Table1353233[[#This Row],[LB_init]])/Table1353233[[#This Row],[UB_init]]</f>
        <v>7.8926598263614842E-3</v>
      </c>
      <c r="L838" s="75">
        <f>IF(Table1353233[[#This Row],[UB_init]]=Table1353233[[#This Row],[LB_init]],0,1)</f>
        <v>1</v>
      </c>
      <c r="M838" s="26"/>
      <c r="Q838" t="str">
        <f>IF(Table1353233[[#This Row],[If Optimal solution is not found]]=1,"",Table1353233[[#This Row],[UB_init]])</f>
        <v/>
      </c>
      <c r="R838" t="str">
        <f>IF(Table1353233[[#This Row],[If Optimal solution is not found]],"",Table1353233[[#This Row],[LB_init]])</f>
        <v/>
      </c>
      <c r="S838" t="str">
        <f>IF(Table1353233[[#This Row],[If Optimal solution is not found]],"",0)</f>
        <v/>
      </c>
      <c r="T838" t="str">
        <f>IF(Table1353233[[#This Row],[If Optimal solution is not found]],"",Table1353233[[#This Row],[Total time (BPP+Pm+SPm)]])</f>
        <v/>
      </c>
    </row>
    <row r="839" spans="1:20" x14ac:dyDescent="0.35">
      <c r="A839" s="71">
        <v>838</v>
      </c>
      <c r="B839" s="24" t="s">
        <v>855</v>
      </c>
      <c r="C839" s="1">
        <v>200</v>
      </c>
      <c r="D839" s="1">
        <v>2</v>
      </c>
      <c r="E839" s="1">
        <v>10</v>
      </c>
      <c r="F839" s="14">
        <v>4</v>
      </c>
      <c r="G839" s="4">
        <v>3940</v>
      </c>
      <c r="H839" s="1">
        <v>3910</v>
      </c>
      <c r="I839" s="1">
        <v>1192.0028383433801</v>
      </c>
      <c r="J839" s="1">
        <f>1800-Table1353233[[#This Row],[Remaining time]]</f>
        <v>607.99716165661994</v>
      </c>
      <c r="K839" s="1">
        <f>(Table1353233[[#This Row],[UB_init]]-Table1353233[[#This Row],[LB_init]])/Table1353233[[#This Row],[UB_init]]</f>
        <v>7.6142131979695434E-3</v>
      </c>
      <c r="L839" s="75">
        <f>IF(Table1353233[[#This Row],[UB_init]]=Table1353233[[#This Row],[LB_init]],0,1)</f>
        <v>1</v>
      </c>
      <c r="M839" s="26"/>
      <c r="Q839" t="str">
        <f>IF(Table1353233[[#This Row],[If Optimal solution is not found]]=1,"",Table1353233[[#This Row],[UB_init]])</f>
        <v/>
      </c>
      <c r="R839" t="str">
        <f>IF(Table1353233[[#This Row],[If Optimal solution is not found]],"",Table1353233[[#This Row],[LB_init]])</f>
        <v/>
      </c>
      <c r="S839" t="str">
        <f>IF(Table1353233[[#This Row],[If Optimal solution is not found]],"",0)</f>
        <v/>
      </c>
      <c r="T839" t="str">
        <f>IF(Table1353233[[#This Row],[If Optimal solution is not found]],"",Table1353233[[#This Row],[Total time (BPP+Pm+SPm)]])</f>
        <v/>
      </c>
    </row>
    <row r="840" spans="1:20" x14ac:dyDescent="0.35">
      <c r="A840" s="71">
        <v>839</v>
      </c>
      <c r="B840" s="24" t="s">
        <v>856</v>
      </c>
      <c r="C840" s="1">
        <v>200</v>
      </c>
      <c r="D840" s="1">
        <v>2</v>
      </c>
      <c r="E840" s="1">
        <v>10</v>
      </c>
      <c r="F840" s="14">
        <v>4</v>
      </c>
      <c r="G840" s="4">
        <v>4046</v>
      </c>
      <c r="H840" s="1">
        <v>4046</v>
      </c>
      <c r="I840" s="1">
        <v>1674.97045825794</v>
      </c>
      <c r="J840" s="1">
        <f>1800-Table1353233[[#This Row],[Remaining time]]</f>
        <v>125.02954174206002</v>
      </c>
      <c r="K840" s="1">
        <f>(Table1353233[[#This Row],[UB_init]]-Table1353233[[#This Row],[LB_init]])/Table1353233[[#This Row],[UB_init]]</f>
        <v>0</v>
      </c>
      <c r="L840" s="75">
        <f>IF(Table1353233[[#This Row],[UB_init]]=Table1353233[[#This Row],[LB_init]],0,1)</f>
        <v>0</v>
      </c>
      <c r="M840" s="26"/>
      <c r="Q840">
        <f>IF(Table1353233[[#This Row],[If Optimal solution is not found]]=1,"",Table1353233[[#This Row],[UB_init]])</f>
        <v>4046</v>
      </c>
      <c r="R840">
        <f>IF(Table1353233[[#This Row],[If Optimal solution is not found]],"",Table1353233[[#This Row],[LB_init]])</f>
        <v>4046</v>
      </c>
      <c r="S840">
        <f>IF(Table1353233[[#This Row],[If Optimal solution is not found]],"",0)</f>
        <v>0</v>
      </c>
      <c r="T840">
        <f>IF(Table1353233[[#This Row],[If Optimal solution is not found]],"",Table1353233[[#This Row],[Total time (BPP+Pm+SPm)]])</f>
        <v>125.02954174206002</v>
      </c>
    </row>
    <row r="841" spans="1:20" x14ac:dyDescent="0.35">
      <c r="A841" s="71">
        <v>840</v>
      </c>
      <c r="B841" s="24" t="s">
        <v>857</v>
      </c>
      <c r="C841" s="1">
        <v>200</v>
      </c>
      <c r="D841" s="1">
        <v>2</v>
      </c>
      <c r="E841" s="1">
        <v>10</v>
      </c>
      <c r="F841" s="14">
        <v>4</v>
      </c>
      <c r="G841" s="4">
        <v>3891</v>
      </c>
      <c r="H841" s="1">
        <v>3891</v>
      </c>
      <c r="I841" s="1">
        <v>1748.99349559657</v>
      </c>
      <c r="J841" s="1">
        <f>1800-Table1353233[[#This Row],[Remaining time]]</f>
        <v>51.006504403429972</v>
      </c>
      <c r="K841" s="1">
        <f>(Table1353233[[#This Row],[UB_init]]-Table1353233[[#This Row],[LB_init]])/Table1353233[[#This Row],[UB_init]]</f>
        <v>0</v>
      </c>
      <c r="L841" s="75">
        <f>IF(Table1353233[[#This Row],[UB_init]]=Table1353233[[#This Row],[LB_init]],0,1)</f>
        <v>0</v>
      </c>
      <c r="M841" s="26"/>
      <c r="Q841">
        <f>IF(Table1353233[[#This Row],[If Optimal solution is not found]]=1,"",Table1353233[[#This Row],[UB_init]])</f>
        <v>3891</v>
      </c>
      <c r="R841">
        <f>IF(Table1353233[[#This Row],[If Optimal solution is not found]],"",Table1353233[[#This Row],[LB_init]])</f>
        <v>3891</v>
      </c>
      <c r="S841">
        <f>IF(Table1353233[[#This Row],[If Optimal solution is not found]],"",0)</f>
        <v>0</v>
      </c>
      <c r="T841">
        <f>IF(Table1353233[[#This Row],[If Optimal solution is not found]],"",Table1353233[[#This Row],[Total time (BPP+Pm+SPm)]])</f>
        <v>51.006504403429972</v>
      </c>
    </row>
    <row r="842" spans="1:20" x14ac:dyDescent="0.35">
      <c r="A842" s="71">
        <v>841</v>
      </c>
      <c r="B842" s="24" t="s">
        <v>858</v>
      </c>
      <c r="C842" s="1">
        <v>200</v>
      </c>
      <c r="D842" s="1">
        <v>2</v>
      </c>
      <c r="E842" s="1">
        <v>20</v>
      </c>
      <c r="F842" s="14">
        <v>1</v>
      </c>
      <c r="G842" s="4">
        <v>3341</v>
      </c>
      <c r="H842" s="1">
        <v>3341</v>
      </c>
      <c r="I842" s="1">
        <v>1796.1185643430799</v>
      </c>
      <c r="J842" s="1">
        <f>1800-Table1353233[[#This Row],[Remaining time]]</f>
        <v>3.8814356569200754</v>
      </c>
      <c r="K842" s="1">
        <f>(Table1353233[[#This Row],[UB_init]]-Table1353233[[#This Row],[LB_init]])/Table1353233[[#This Row],[UB_init]]</f>
        <v>0</v>
      </c>
      <c r="L842" s="75">
        <f>IF(Table1353233[[#This Row],[UB_init]]=Table1353233[[#This Row],[LB_init]],0,1)</f>
        <v>0</v>
      </c>
      <c r="M842" s="26"/>
      <c r="Q842">
        <f>IF(Table1353233[[#This Row],[If Optimal solution is not found]]=1,"",Table1353233[[#This Row],[UB_init]])</f>
        <v>3341</v>
      </c>
      <c r="R842">
        <f>IF(Table1353233[[#This Row],[If Optimal solution is not found]],"",Table1353233[[#This Row],[LB_init]])</f>
        <v>3341</v>
      </c>
      <c r="S842">
        <f>IF(Table1353233[[#This Row],[If Optimal solution is not found]],"",0)</f>
        <v>0</v>
      </c>
      <c r="T842">
        <f>IF(Table1353233[[#This Row],[If Optimal solution is not found]],"",Table1353233[[#This Row],[Total time (BPP+Pm+SPm)]])</f>
        <v>3.8814356569200754</v>
      </c>
    </row>
    <row r="843" spans="1:20" x14ac:dyDescent="0.35">
      <c r="A843" s="71">
        <v>842</v>
      </c>
      <c r="B843" s="24" t="s">
        <v>859</v>
      </c>
      <c r="C843" s="1">
        <v>200</v>
      </c>
      <c r="D843" s="1">
        <v>2</v>
      </c>
      <c r="E843" s="1">
        <v>20</v>
      </c>
      <c r="F843" s="14">
        <v>1</v>
      </c>
      <c r="G843" s="4">
        <v>3159</v>
      </c>
      <c r="H843" s="1">
        <v>3159</v>
      </c>
      <c r="I843" s="1">
        <v>1798.0537253227001</v>
      </c>
      <c r="J843" s="1">
        <f>1800-Table1353233[[#This Row],[Remaining time]]</f>
        <v>1.9462746772999253</v>
      </c>
      <c r="K843" s="1">
        <f>(Table1353233[[#This Row],[UB_init]]-Table1353233[[#This Row],[LB_init]])/Table1353233[[#This Row],[UB_init]]</f>
        <v>0</v>
      </c>
      <c r="L843" s="75">
        <f>IF(Table1353233[[#This Row],[UB_init]]=Table1353233[[#This Row],[LB_init]],0,1)</f>
        <v>0</v>
      </c>
      <c r="M843" s="26"/>
      <c r="Q843">
        <f>IF(Table1353233[[#This Row],[If Optimal solution is not found]]=1,"",Table1353233[[#This Row],[UB_init]])</f>
        <v>3159</v>
      </c>
      <c r="R843">
        <f>IF(Table1353233[[#This Row],[If Optimal solution is not found]],"",Table1353233[[#This Row],[LB_init]])</f>
        <v>3159</v>
      </c>
      <c r="S843">
        <f>IF(Table1353233[[#This Row],[If Optimal solution is not found]],"",0)</f>
        <v>0</v>
      </c>
      <c r="T843">
        <f>IF(Table1353233[[#This Row],[If Optimal solution is not found]],"",Table1353233[[#This Row],[Total time (BPP+Pm+SPm)]])</f>
        <v>1.9462746772999253</v>
      </c>
    </row>
    <row r="844" spans="1:20" x14ac:dyDescent="0.35">
      <c r="A844" s="71">
        <v>843</v>
      </c>
      <c r="B844" s="24" t="s">
        <v>860</v>
      </c>
      <c r="C844" s="1">
        <v>200</v>
      </c>
      <c r="D844" s="1">
        <v>2</v>
      </c>
      <c r="E844" s="1">
        <v>20</v>
      </c>
      <c r="F844" s="14">
        <v>1</v>
      </c>
      <c r="G844" s="4">
        <v>3338</v>
      </c>
      <c r="H844" s="1">
        <v>3338</v>
      </c>
      <c r="I844" s="1">
        <v>1795.86051474139</v>
      </c>
      <c r="J844" s="1">
        <f>1800-Table1353233[[#This Row],[Remaining time]]</f>
        <v>4.139485258609966</v>
      </c>
      <c r="K844" s="1">
        <f>(Table1353233[[#This Row],[UB_init]]-Table1353233[[#This Row],[LB_init]])/Table1353233[[#This Row],[UB_init]]</f>
        <v>0</v>
      </c>
      <c r="L844" s="75">
        <f>IF(Table1353233[[#This Row],[UB_init]]=Table1353233[[#This Row],[LB_init]],0,1)</f>
        <v>0</v>
      </c>
      <c r="M844" s="26"/>
      <c r="Q844">
        <f>IF(Table1353233[[#This Row],[If Optimal solution is not found]]=1,"",Table1353233[[#This Row],[UB_init]])</f>
        <v>3338</v>
      </c>
      <c r="R844">
        <f>IF(Table1353233[[#This Row],[If Optimal solution is not found]],"",Table1353233[[#This Row],[LB_init]])</f>
        <v>3338</v>
      </c>
      <c r="S844">
        <f>IF(Table1353233[[#This Row],[If Optimal solution is not found]],"",0)</f>
        <v>0</v>
      </c>
      <c r="T844">
        <f>IF(Table1353233[[#This Row],[If Optimal solution is not found]],"",Table1353233[[#This Row],[Total time (BPP+Pm+SPm)]])</f>
        <v>4.139485258609966</v>
      </c>
    </row>
    <row r="845" spans="1:20" x14ac:dyDescent="0.35">
      <c r="A845" s="71">
        <v>844</v>
      </c>
      <c r="B845" s="24" t="s">
        <v>861</v>
      </c>
      <c r="C845" s="1">
        <v>200</v>
      </c>
      <c r="D845" s="1">
        <v>2</v>
      </c>
      <c r="E845" s="1">
        <v>20</v>
      </c>
      <c r="F845" s="14">
        <v>1</v>
      </c>
      <c r="G845" s="4">
        <v>3057</v>
      </c>
      <c r="H845" s="1">
        <v>3057</v>
      </c>
      <c r="I845" s="1">
        <v>1797.97069089673</v>
      </c>
      <c r="J845" s="1">
        <f>1800-Table1353233[[#This Row],[Remaining time]]</f>
        <v>2.0293091032699522</v>
      </c>
      <c r="K845" s="1">
        <f>(Table1353233[[#This Row],[UB_init]]-Table1353233[[#This Row],[LB_init]])/Table1353233[[#This Row],[UB_init]]</f>
        <v>0</v>
      </c>
      <c r="L845" s="75">
        <f>IF(Table1353233[[#This Row],[UB_init]]=Table1353233[[#This Row],[LB_init]],0,1)</f>
        <v>0</v>
      </c>
      <c r="M845" s="26"/>
      <c r="Q845">
        <f>IF(Table1353233[[#This Row],[If Optimal solution is not found]]=1,"",Table1353233[[#This Row],[UB_init]])</f>
        <v>3057</v>
      </c>
      <c r="R845">
        <f>IF(Table1353233[[#This Row],[If Optimal solution is not found]],"",Table1353233[[#This Row],[LB_init]])</f>
        <v>3057</v>
      </c>
      <c r="S845">
        <f>IF(Table1353233[[#This Row],[If Optimal solution is not found]],"",0)</f>
        <v>0</v>
      </c>
      <c r="T845">
        <f>IF(Table1353233[[#This Row],[If Optimal solution is not found]],"",Table1353233[[#This Row],[Total time (BPP+Pm+SPm)]])</f>
        <v>2.0293091032699522</v>
      </c>
    </row>
    <row r="846" spans="1:20" x14ac:dyDescent="0.35">
      <c r="A846" s="71">
        <v>845</v>
      </c>
      <c r="B846" s="24" t="s">
        <v>862</v>
      </c>
      <c r="C846" s="1">
        <v>200</v>
      </c>
      <c r="D846" s="1">
        <v>2</v>
      </c>
      <c r="E846" s="1">
        <v>20</v>
      </c>
      <c r="F846" s="14">
        <v>1</v>
      </c>
      <c r="G846" s="4">
        <v>3118</v>
      </c>
      <c r="H846" s="1">
        <v>3118</v>
      </c>
      <c r="I846" s="1">
        <v>1797.9095025956599</v>
      </c>
      <c r="J846" s="1">
        <f>1800-Table1353233[[#This Row],[Remaining time]]</f>
        <v>2.0904974043401126</v>
      </c>
      <c r="K846" s="1">
        <f>(Table1353233[[#This Row],[UB_init]]-Table1353233[[#This Row],[LB_init]])/Table1353233[[#This Row],[UB_init]]</f>
        <v>0</v>
      </c>
      <c r="L846" s="75">
        <f>IF(Table1353233[[#This Row],[UB_init]]=Table1353233[[#This Row],[LB_init]],0,1)</f>
        <v>0</v>
      </c>
      <c r="M846" s="26"/>
      <c r="Q846">
        <f>IF(Table1353233[[#This Row],[If Optimal solution is not found]]=1,"",Table1353233[[#This Row],[UB_init]])</f>
        <v>3118</v>
      </c>
      <c r="R846">
        <f>IF(Table1353233[[#This Row],[If Optimal solution is not found]],"",Table1353233[[#This Row],[LB_init]])</f>
        <v>3118</v>
      </c>
      <c r="S846">
        <f>IF(Table1353233[[#This Row],[If Optimal solution is not found]],"",0)</f>
        <v>0</v>
      </c>
      <c r="T846">
        <f>IF(Table1353233[[#This Row],[If Optimal solution is not found]],"",Table1353233[[#This Row],[Total time (BPP+Pm+SPm)]])</f>
        <v>2.0904974043401126</v>
      </c>
    </row>
    <row r="847" spans="1:20" x14ac:dyDescent="0.35">
      <c r="A847" s="71">
        <v>846</v>
      </c>
      <c r="B847" s="24" t="s">
        <v>863</v>
      </c>
      <c r="C847" s="1">
        <v>200</v>
      </c>
      <c r="D847" s="1">
        <v>2</v>
      </c>
      <c r="E847" s="1">
        <v>20</v>
      </c>
      <c r="F847" s="14">
        <v>1</v>
      </c>
      <c r="G847" s="4">
        <v>3307</v>
      </c>
      <c r="H847" s="1">
        <v>3307</v>
      </c>
      <c r="I847" s="1">
        <v>1798.0406862776699</v>
      </c>
      <c r="J847" s="1">
        <f>1800-Table1353233[[#This Row],[Remaining time]]</f>
        <v>1.9593137223300801</v>
      </c>
      <c r="K847" s="1">
        <f>(Table1353233[[#This Row],[UB_init]]-Table1353233[[#This Row],[LB_init]])/Table1353233[[#This Row],[UB_init]]</f>
        <v>0</v>
      </c>
      <c r="L847" s="75">
        <f>IF(Table1353233[[#This Row],[UB_init]]=Table1353233[[#This Row],[LB_init]],0,1)</f>
        <v>0</v>
      </c>
      <c r="M847" s="26"/>
      <c r="Q847">
        <f>IF(Table1353233[[#This Row],[If Optimal solution is not found]]=1,"",Table1353233[[#This Row],[UB_init]])</f>
        <v>3307</v>
      </c>
      <c r="R847">
        <f>IF(Table1353233[[#This Row],[If Optimal solution is not found]],"",Table1353233[[#This Row],[LB_init]])</f>
        <v>3307</v>
      </c>
      <c r="S847">
        <f>IF(Table1353233[[#This Row],[If Optimal solution is not found]],"",0)</f>
        <v>0</v>
      </c>
      <c r="T847">
        <f>IF(Table1353233[[#This Row],[If Optimal solution is not found]],"",Table1353233[[#This Row],[Total time (BPP+Pm+SPm)]])</f>
        <v>1.9593137223300801</v>
      </c>
    </row>
    <row r="848" spans="1:20" x14ac:dyDescent="0.35">
      <c r="A848" s="71">
        <v>847</v>
      </c>
      <c r="B848" s="24" t="s">
        <v>864</v>
      </c>
      <c r="C848" s="1">
        <v>200</v>
      </c>
      <c r="D848" s="1">
        <v>2</v>
      </c>
      <c r="E848" s="1">
        <v>20</v>
      </c>
      <c r="F848" s="14">
        <v>1</v>
      </c>
      <c r="G848" s="4">
        <v>3237</v>
      </c>
      <c r="H848" s="1">
        <v>3237</v>
      </c>
      <c r="I848" s="1">
        <v>1797.4600071329601</v>
      </c>
      <c r="J848" s="1">
        <f>1800-Table1353233[[#This Row],[Remaining time]]</f>
        <v>2.5399928670399277</v>
      </c>
      <c r="K848" s="1">
        <f>(Table1353233[[#This Row],[UB_init]]-Table1353233[[#This Row],[LB_init]])/Table1353233[[#This Row],[UB_init]]</f>
        <v>0</v>
      </c>
      <c r="L848" s="75">
        <f>IF(Table1353233[[#This Row],[UB_init]]=Table1353233[[#This Row],[LB_init]],0,1)</f>
        <v>0</v>
      </c>
      <c r="M848" s="26"/>
      <c r="Q848">
        <f>IF(Table1353233[[#This Row],[If Optimal solution is not found]]=1,"",Table1353233[[#This Row],[UB_init]])</f>
        <v>3237</v>
      </c>
      <c r="R848">
        <f>IF(Table1353233[[#This Row],[If Optimal solution is not found]],"",Table1353233[[#This Row],[LB_init]])</f>
        <v>3237</v>
      </c>
      <c r="S848">
        <f>IF(Table1353233[[#This Row],[If Optimal solution is not found]],"",0)</f>
        <v>0</v>
      </c>
      <c r="T848">
        <f>IF(Table1353233[[#This Row],[If Optimal solution is not found]],"",Table1353233[[#This Row],[Total time (BPP+Pm+SPm)]])</f>
        <v>2.5399928670399277</v>
      </c>
    </row>
    <row r="849" spans="1:20" x14ac:dyDescent="0.35">
      <c r="A849" s="71">
        <v>848</v>
      </c>
      <c r="B849" s="24" t="s">
        <v>865</v>
      </c>
      <c r="C849" s="1">
        <v>200</v>
      </c>
      <c r="D849" s="1">
        <v>2</v>
      </c>
      <c r="E849" s="1">
        <v>20</v>
      </c>
      <c r="F849" s="14">
        <v>1</v>
      </c>
      <c r="G849" s="4">
        <v>3171</v>
      </c>
      <c r="H849" s="1">
        <v>3171</v>
      </c>
      <c r="I849" s="1">
        <v>1798.2628339175101</v>
      </c>
      <c r="J849" s="1">
        <f>1800-Table1353233[[#This Row],[Remaining time]]</f>
        <v>1.7371660824899209</v>
      </c>
      <c r="K849" s="1">
        <f>(Table1353233[[#This Row],[UB_init]]-Table1353233[[#This Row],[LB_init]])/Table1353233[[#This Row],[UB_init]]</f>
        <v>0</v>
      </c>
      <c r="L849" s="75">
        <f>IF(Table1353233[[#This Row],[UB_init]]=Table1353233[[#This Row],[LB_init]],0,1)</f>
        <v>0</v>
      </c>
      <c r="M849" s="26"/>
      <c r="Q849">
        <f>IF(Table1353233[[#This Row],[If Optimal solution is not found]]=1,"",Table1353233[[#This Row],[UB_init]])</f>
        <v>3171</v>
      </c>
      <c r="R849">
        <f>IF(Table1353233[[#This Row],[If Optimal solution is not found]],"",Table1353233[[#This Row],[LB_init]])</f>
        <v>3171</v>
      </c>
      <c r="S849">
        <f>IF(Table1353233[[#This Row],[If Optimal solution is not found]],"",0)</f>
        <v>0</v>
      </c>
      <c r="T849">
        <f>IF(Table1353233[[#This Row],[If Optimal solution is not found]],"",Table1353233[[#This Row],[Total time (BPP+Pm+SPm)]])</f>
        <v>1.7371660824899209</v>
      </c>
    </row>
    <row r="850" spans="1:20" x14ac:dyDescent="0.35">
      <c r="A850" s="71">
        <v>849</v>
      </c>
      <c r="B850" s="24" t="s">
        <v>866</v>
      </c>
      <c r="C850" s="1">
        <v>200</v>
      </c>
      <c r="D850" s="1">
        <v>2</v>
      </c>
      <c r="E850" s="1">
        <v>20</v>
      </c>
      <c r="F850" s="14">
        <v>1</v>
      </c>
      <c r="G850" s="4">
        <v>3269</v>
      </c>
      <c r="H850" s="1">
        <v>3269</v>
      </c>
      <c r="I850" s="1">
        <v>1798.16914439946</v>
      </c>
      <c r="J850" s="1">
        <f>1800-Table1353233[[#This Row],[Remaining time]]</f>
        <v>1.8308556005399623</v>
      </c>
      <c r="K850" s="1">
        <f>(Table1353233[[#This Row],[UB_init]]-Table1353233[[#This Row],[LB_init]])/Table1353233[[#This Row],[UB_init]]</f>
        <v>0</v>
      </c>
      <c r="L850" s="75">
        <f>IF(Table1353233[[#This Row],[UB_init]]=Table1353233[[#This Row],[LB_init]],0,1)</f>
        <v>0</v>
      </c>
      <c r="M850" s="26"/>
      <c r="Q850">
        <f>IF(Table1353233[[#This Row],[If Optimal solution is not found]]=1,"",Table1353233[[#This Row],[UB_init]])</f>
        <v>3269</v>
      </c>
      <c r="R850">
        <f>IF(Table1353233[[#This Row],[If Optimal solution is not found]],"",Table1353233[[#This Row],[LB_init]])</f>
        <v>3269</v>
      </c>
      <c r="S850">
        <f>IF(Table1353233[[#This Row],[If Optimal solution is not found]],"",0)</f>
        <v>0</v>
      </c>
      <c r="T850">
        <f>IF(Table1353233[[#This Row],[If Optimal solution is not found]],"",Table1353233[[#This Row],[Total time (BPP+Pm+SPm)]])</f>
        <v>1.8308556005399623</v>
      </c>
    </row>
    <row r="851" spans="1:20" x14ac:dyDescent="0.35">
      <c r="A851" s="71">
        <v>850</v>
      </c>
      <c r="B851" s="24" t="s">
        <v>867</v>
      </c>
      <c r="C851" s="1">
        <v>200</v>
      </c>
      <c r="D851" s="1">
        <v>2</v>
      </c>
      <c r="E851" s="1">
        <v>20</v>
      </c>
      <c r="F851" s="14">
        <v>1</v>
      </c>
      <c r="G851" s="4">
        <v>3339</v>
      </c>
      <c r="H851" s="1">
        <v>3339</v>
      </c>
      <c r="I851" s="1">
        <v>1797.43817336857</v>
      </c>
      <c r="J851" s="1">
        <f>1800-Table1353233[[#This Row],[Remaining time]]</f>
        <v>2.5618266314299944</v>
      </c>
      <c r="K851" s="1">
        <f>(Table1353233[[#This Row],[UB_init]]-Table1353233[[#This Row],[LB_init]])/Table1353233[[#This Row],[UB_init]]</f>
        <v>0</v>
      </c>
      <c r="L851" s="75">
        <f>IF(Table1353233[[#This Row],[UB_init]]=Table1353233[[#This Row],[LB_init]],0,1)</f>
        <v>0</v>
      </c>
      <c r="M851" s="26"/>
      <c r="Q851">
        <f>IF(Table1353233[[#This Row],[If Optimal solution is not found]]=1,"",Table1353233[[#This Row],[UB_init]])</f>
        <v>3339</v>
      </c>
      <c r="R851">
        <f>IF(Table1353233[[#This Row],[If Optimal solution is not found]],"",Table1353233[[#This Row],[LB_init]])</f>
        <v>3339</v>
      </c>
      <c r="S851">
        <f>IF(Table1353233[[#This Row],[If Optimal solution is not found]],"",0)</f>
        <v>0</v>
      </c>
      <c r="T851">
        <f>IF(Table1353233[[#This Row],[If Optimal solution is not found]],"",Table1353233[[#This Row],[Total time (BPP+Pm+SPm)]])</f>
        <v>2.5618266314299944</v>
      </c>
    </row>
    <row r="852" spans="1:20" x14ac:dyDescent="0.35">
      <c r="A852" s="71">
        <v>851</v>
      </c>
      <c r="B852" s="24" t="s">
        <v>868</v>
      </c>
      <c r="C852" s="1">
        <v>200</v>
      </c>
      <c r="D852" s="1">
        <v>2</v>
      </c>
      <c r="E852" s="1">
        <v>20</v>
      </c>
      <c r="F852" s="14">
        <v>2</v>
      </c>
      <c r="G852" s="4">
        <v>4061</v>
      </c>
      <c r="H852" s="1">
        <v>4061</v>
      </c>
      <c r="I852" s="1">
        <v>1784.74455853737</v>
      </c>
      <c r="J852" s="1">
        <f>1800-Table1353233[[#This Row],[Remaining time]]</f>
        <v>15.25544146262996</v>
      </c>
      <c r="K852" s="1">
        <f>(Table1353233[[#This Row],[UB_init]]-Table1353233[[#This Row],[LB_init]])/Table1353233[[#This Row],[UB_init]]</f>
        <v>0</v>
      </c>
      <c r="L852" s="75">
        <f>IF(Table1353233[[#This Row],[UB_init]]=Table1353233[[#This Row],[LB_init]],0,1)</f>
        <v>0</v>
      </c>
      <c r="M852" s="26"/>
      <c r="Q852">
        <f>IF(Table1353233[[#This Row],[If Optimal solution is not found]]=1,"",Table1353233[[#This Row],[UB_init]])</f>
        <v>4061</v>
      </c>
      <c r="R852">
        <f>IF(Table1353233[[#This Row],[If Optimal solution is not found]],"",Table1353233[[#This Row],[LB_init]])</f>
        <v>4061</v>
      </c>
      <c r="S852">
        <f>IF(Table1353233[[#This Row],[If Optimal solution is not found]],"",0)</f>
        <v>0</v>
      </c>
      <c r="T852">
        <f>IF(Table1353233[[#This Row],[If Optimal solution is not found]],"",Table1353233[[#This Row],[Total time (BPP+Pm+SPm)]])</f>
        <v>15.25544146262996</v>
      </c>
    </row>
    <row r="853" spans="1:20" x14ac:dyDescent="0.35">
      <c r="A853" s="71">
        <v>852</v>
      </c>
      <c r="B853" s="24" t="s">
        <v>869</v>
      </c>
      <c r="C853" s="1">
        <v>200</v>
      </c>
      <c r="D853" s="1">
        <v>2</v>
      </c>
      <c r="E853" s="1">
        <v>20</v>
      </c>
      <c r="F853" s="14">
        <v>2</v>
      </c>
      <c r="G853" s="4">
        <v>3939</v>
      </c>
      <c r="H853" s="1">
        <v>3939</v>
      </c>
      <c r="I853" s="1">
        <v>1784.1224980764</v>
      </c>
      <c r="J853" s="1">
        <f>1800-Table1353233[[#This Row],[Remaining time]]</f>
        <v>15.877501923599993</v>
      </c>
      <c r="K853" s="1">
        <f>(Table1353233[[#This Row],[UB_init]]-Table1353233[[#This Row],[LB_init]])/Table1353233[[#This Row],[UB_init]]</f>
        <v>0</v>
      </c>
      <c r="L853" s="75">
        <f>IF(Table1353233[[#This Row],[UB_init]]=Table1353233[[#This Row],[LB_init]],0,1)</f>
        <v>0</v>
      </c>
      <c r="M853" s="26"/>
      <c r="Q853">
        <f>IF(Table1353233[[#This Row],[If Optimal solution is not found]]=1,"",Table1353233[[#This Row],[UB_init]])</f>
        <v>3939</v>
      </c>
      <c r="R853">
        <f>IF(Table1353233[[#This Row],[If Optimal solution is not found]],"",Table1353233[[#This Row],[LB_init]])</f>
        <v>3939</v>
      </c>
      <c r="S853">
        <f>IF(Table1353233[[#This Row],[If Optimal solution is not found]],"",0)</f>
        <v>0</v>
      </c>
      <c r="T853">
        <f>IF(Table1353233[[#This Row],[If Optimal solution is not found]],"",Table1353233[[#This Row],[Total time (BPP+Pm+SPm)]])</f>
        <v>15.877501923599993</v>
      </c>
    </row>
    <row r="854" spans="1:20" x14ac:dyDescent="0.35">
      <c r="A854" s="71">
        <v>853</v>
      </c>
      <c r="B854" s="24" t="s">
        <v>870</v>
      </c>
      <c r="C854" s="1">
        <v>200</v>
      </c>
      <c r="D854" s="1">
        <v>2</v>
      </c>
      <c r="E854" s="1">
        <v>20</v>
      </c>
      <c r="F854" s="14">
        <v>2</v>
      </c>
      <c r="G854" s="4">
        <v>4148</v>
      </c>
      <c r="H854" s="1">
        <v>4148</v>
      </c>
      <c r="I854" s="1">
        <v>1789.3242950010999</v>
      </c>
      <c r="J854" s="1">
        <f>1800-Table1353233[[#This Row],[Remaining time]]</f>
        <v>10.675704998900073</v>
      </c>
      <c r="K854" s="1">
        <f>(Table1353233[[#This Row],[UB_init]]-Table1353233[[#This Row],[LB_init]])/Table1353233[[#This Row],[UB_init]]</f>
        <v>0</v>
      </c>
      <c r="L854" s="75">
        <f>IF(Table1353233[[#This Row],[UB_init]]=Table1353233[[#This Row],[LB_init]],0,1)</f>
        <v>0</v>
      </c>
      <c r="M854" s="26"/>
      <c r="Q854">
        <f>IF(Table1353233[[#This Row],[If Optimal solution is not found]]=1,"",Table1353233[[#This Row],[UB_init]])</f>
        <v>4148</v>
      </c>
      <c r="R854">
        <f>IF(Table1353233[[#This Row],[If Optimal solution is not found]],"",Table1353233[[#This Row],[LB_init]])</f>
        <v>4148</v>
      </c>
      <c r="S854">
        <f>IF(Table1353233[[#This Row],[If Optimal solution is not found]],"",0)</f>
        <v>0</v>
      </c>
      <c r="T854">
        <f>IF(Table1353233[[#This Row],[If Optimal solution is not found]],"",Table1353233[[#This Row],[Total time (BPP+Pm+SPm)]])</f>
        <v>10.675704998900073</v>
      </c>
    </row>
    <row r="855" spans="1:20" x14ac:dyDescent="0.35">
      <c r="A855" s="71">
        <v>854</v>
      </c>
      <c r="B855" s="24" t="s">
        <v>871</v>
      </c>
      <c r="C855" s="1">
        <v>200</v>
      </c>
      <c r="D855" s="1">
        <v>2</v>
      </c>
      <c r="E855" s="1">
        <v>20</v>
      </c>
      <c r="F855" s="14">
        <v>2</v>
      </c>
      <c r="G855" s="4">
        <v>3957</v>
      </c>
      <c r="H855" s="1">
        <v>3957</v>
      </c>
      <c r="I855" s="1">
        <v>1758.03912802226</v>
      </c>
      <c r="J855" s="1">
        <f>1800-Table1353233[[#This Row],[Remaining time]]</f>
        <v>41.960871977739998</v>
      </c>
      <c r="K855" s="1">
        <f>(Table1353233[[#This Row],[UB_init]]-Table1353233[[#This Row],[LB_init]])/Table1353233[[#This Row],[UB_init]]</f>
        <v>0</v>
      </c>
      <c r="L855" s="75">
        <f>IF(Table1353233[[#This Row],[UB_init]]=Table1353233[[#This Row],[LB_init]],0,1)</f>
        <v>0</v>
      </c>
      <c r="M855" s="26"/>
      <c r="Q855">
        <f>IF(Table1353233[[#This Row],[If Optimal solution is not found]]=1,"",Table1353233[[#This Row],[UB_init]])</f>
        <v>3957</v>
      </c>
      <c r="R855">
        <f>IF(Table1353233[[#This Row],[If Optimal solution is not found]],"",Table1353233[[#This Row],[LB_init]])</f>
        <v>3957</v>
      </c>
      <c r="S855">
        <f>IF(Table1353233[[#This Row],[If Optimal solution is not found]],"",0)</f>
        <v>0</v>
      </c>
      <c r="T855">
        <f>IF(Table1353233[[#This Row],[If Optimal solution is not found]],"",Table1353233[[#This Row],[Total time (BPP+Pm+SPm)]])</f>
        <v>41.960871977739998</v>
      </c>
    </row>
    <row r="856" spans="1:20" x14ac:dyDescent="0.35">
      <c r="A856" s="71">
        <v>855</v>
      </c>
      <c r="B856" s="24" t="s">
        <v>872</v>
      </c>
      <c r="C856" s="1">
        <v>200</v>
      </c>
      <c r="D856" s="1">
        <v>2</v>
      </c>
      <c r="E856" s="1">
        <v>20</v>
      </c>
      <c r="F856" s="14">
        <v>2</v>
      </c>
      <c r="G856" s="4">
        <v>3928</v>
      </c>
      <c r="H856" s="1">
        <v>3928</v>
      </c>
      <c r="I856" s="1">
        <v>1795.85991501994</v>
      </c>
      <c r="J856" s="1">
        <f>1800-Table1353233[[#This Row],[Remaining time]]</f>
        <v>4.1400849800600099</v>
      </c>
      <c r="K856" s="1">
        <f>(Table1353233[[#This Row],[UB_init]]-Table1353233[[#This Row],[LB_init]])/Table1353233[[#This Row],[UB_init]]</f>
        <v>0</v>
      </c>
      <c r="L856" s="75">
        <f>IF(Table1353233[[#This Row],[UB_init]]=Table1353233[[#This Row],[LB_init]],0,1)</f>
        <v>0</v>
      </c>
      <c r="M856" s="26"/>
      <c r="Q856">
        <f>IF(Table1353233[[#This Row],[If Optimal solution is not found]]=1,"",Table1353233[[#This Row],[UB_init]])</f>
        <v>3928</v>
      </c>
      <c r="R856">
        <f>IF(Table1353233[[#This Row],[If Optimal solution is not found]],"",Table1353233[[#This Row],[LB_init]])</f>
        <v>3928</v>
      </c>
      <c r="S856">
        <f>IF(Table1353233[[#This Row],[If Optimal solution is not found]],"",0)</f>
        <v>0</v>
      </c>
      <c r="T856">
        <f>IF(Table1353233[[#This Row],[If Optimal solution is not found]],"",Table1353233[[#This Row],[Total time (BPP+Pm+SPm)]])</f>
        <v>4.1400849800600099</v>
      </c>
    </row>
    <row r="857" spans="1:20" x14ac:dyDescent="0.35">
      <c r="A857" s="71">
        <v>856</v>
      </c>
      <c r="B857" s="24" t="s">
        <v>873</v>
      </c>
      <c r="C857" s="1">
        <v>200</v>
      </c>
      <c r="D857" s="1">
        <v>2</v>
      </c>
      <c r="E857" s="1">
        <v>20</v>
      </c>
      <c r="F857" s="14">
        <v>2</v>
      </c>
      <c r="G857" s="4">
        <v>3967</v>
      </c>
      <c r="H857" s="1">
        <v>3967</v>
      </c>
      <c r="I857" s="1">
        <v>1793.22303327545</v>
      </c>
      <c r="J857" s="1">
        <f>1800-Table1353233[[#This Row],[Remaining time]]</f>
        <v>6.7769667245499932</v>
      </c>
      <c r="K857" s="1">
        <f>(Table1353233[[#This Row],[UB_init]]-Table1353233[[#This Row],[LB_init]])/Table1353233[[#This Row],[UB_init]]</f>
        <v>0</v>
      </c>
      <c r="L857" s="75">
        <f>IF(Table1353233[[#This Row],[UB_init]]=Table1353233[[#This Row],[LB_init]],0,1)</f>
        <v>0</v>
      </c>
      <c r="M857" s="26"/>
      <c r="Q857">
        <f>IF(Table1353233[[#This Row],[If Optimal solution is not found]]=1,"",Table1353233[[#This Row],[UB_init]])</f>
        <v>3967</v>
      </c>
      <c r="R857">
        <f>IF(Table1353233[[#This Row],[If Optimal solution is not found]],"",Table1353233[[#This Row],[LB_init]])</f>
        <v>3967</v>
      </c>
      <c r="S857">
        <f>IF(Table1353233[[#This Row],[If Optimal solution is not found]],"",0)</f>
        <v>0</v>
      </c>
      <c r="T857">
        <f>IF(Table1353233[[#This Row],[If Optimal solution is not found]],"",Table1353233[[#This Row],[Total time (BPP+Pm+SPm)]])</f>
        <v>6.7769667245499932</v>
      </c>
    </row>
    <row r="858" spans="1:20" x14ac:dyDescent="0.35">
      <c r="A858" s="71">
        <v>857</v>
      </c>
      <c r="B858" s="24" t="s">
        <v>874</v>
      </c>
      <c r="C858" s="1">
        <v>200</v>
      </c>
      <c r="D858" s="1">
        <v>2</v>
      </c>
      <c r="E858" s="1">
        <v>20</v>
      </c>
      <c r="F858" s="14">
        <v>2</v>
      </c>
      <c r="G858" s="4">
        <v>4017</v>
      </c>
      <c r="H858" s="1">
        <v>4017</v>
      </c>
      <c r="I858" s="1">
        <v>1792.41081256233</v>
      </c>
      <c r="J858" s="1">
        <f>1800-Table1353233[[#This Row],[Remaining time]]</f>
        <v>7.5891874376700343</v>
      </c>
      <c r="K858" s="1">
        <f>(Table1353233[[#This Row],[UB_init]]-Table1353233[[#This Row],[LB_init]])/Table1353233[[#This Row],[UB_init]]</f>
        <v>0</v>
      </c>
      <c r="L858" s="75">
        <f>IF(Table1353233[[#This Row],[UB_init]]=Table1353233[[#This Row],[LB_init]],0,1)</f>
        <v>0</v>
      </c>
      <c r="M858" s="26"/>
      <c r="Q858">
        <f>IF(Table1353233[[#This Row],[If Optimal solution is not found]]=1,"",Table1353233[[#This Row],[UB_init]])</f>
        <v>4017</v>
      </c>
      <c r="R858">
        <f>IF(Table1353233[[#This Row],[If Optimal solution is not found]],"",Table1353233[[#This Row],[LB_init]])</f>
        <v>4017</v>
      </c>
      <c r="S858">
        <f>IF(Table1353233[[#This Row],[If Optimal solution is not found]],"",0)</f>
        <v>0</v>
      </c>
      <c r="T858">
        <f>IF(Table1353233[[#This Row],[If Optimal solution is not found]],"",Table1353233[[#This Row],[Total time (BPP+Pm+SPm)]])</f>
        <v>7.5891874376700343</v>
      </c>
    </row>
    <row r="859" spans="1:20" x14ac:dyDescent="0.35">
      <c r="A859" s="71">
        <v>858</v>
      </c>
      <c r="B859" s="24" t="s">
        <v>875</v>
      </c>
      <c r="C859" s="1">
        <v>200</v>
      </c>
      <c r="D859" s="1">
        <v>2</v>
      </c>
      <c r="E859" s="1">
        <v>20</v>
      </c>
      <c r="F859" s="14">
        <v>2</v>
      </c>
      <c r="G859" s="4">
        <v>4011</v>
      </c>
      <c r="H859" s="1">
        <v>4011</v>
      </c>
      <c r="I859" s="1">
        <v>1791.13723728992</v>
      </c>
      <c r="J859" s="1">
        <f>1800-Table1353233[[#This Row],[Remaining time]]</f>
        <v>8.8627627100800055</v>
      </c>
      <c r="K859" s="1">
        <f>(Table1353233[[#This Row],[UB_init]]-Table1353233[[#This Row],[LB_init]])/Table1353233[[#This Row],[UB_init]]</f>
        <v>0</v>
      </c>
      <c r="L859" s="75">
        <f>IF(Table1353233[[#This Row],[UB_init]]=Table1353233[[#This Row],[LB_init]],0,1)</f>
        <v>0</v>
      </c>
      <c r="M859" s="26"/>
      <c r="Q859">
        <f>IF(Table1353233[[#This Row],[If Optimal solution is not found]]=1,"",Table1353233[[#This Row],[UB_init]])</f>
        <v>4011</v>
      </c>
      <c r="R859">
        <f>IF(Table1353233[[#This Row],[If Optimal solution is not found]],"",Table1353233[[#This Row],[LB_init]])</f>
        <v>4011</v>
      </c>
      <c r="S859">
        <f>IF(Table1353233[[#This Row],[If Optimal solution is not found]],"",0)</f>
        <v>0</v>
      </c>
      <c r="T859">
        <f>IF(Table1353233[[#This Row],[If Optimal solution is not found]],"",Table1353233[[#This Row],[Total time (BPP+Pm+SPm)]])</f>
        <v>8.8627627100800055</v>
      </c>
    </row>
    <row r="860" spans="1:20" x14ac:dyDescent="0.35">
      <c r="A860" s="71">
        <v>859</v>
      </c>
      <c r="B860" s="24" t="s">
        <v>876</v>
      </c>
      <c r="C860" s="1">
        <v>200</v>
      </c>
      <c r="D860" s="1">
        <v>2</v>
      </c>
      <c r="E860" s="1">
        <v>20</v>
      </c>
      <c r="F860" s="14">
        <v>2</v>
      </c>
      <c r="G860" s="4">
        <v>4079</v>
      </c>
      <c r="H860" s="1">
        <v>4079</v>
      </c>
      <c r="I860" s="1">
        <v>1786.6254435554099</v>
      </c>
      <c r="J860" s="1">
        <f>1800-Table1353233[[#This Row],[Remaining time]]</f>
        <v>13.374556444590098</v>
      </c>
      <c r="K860" s="1">
        <f>(Table1353233[[#This Row],[UB_init]]-Table1353233[[#This Row],[LB_init]])/Table1353233[[#This Row],[UB_init]]</f>
        <v>0</v>
      </c>
      <c r="L860" s="75">
        <f>IF(Table1353233[[#This Row],[UB_init]]=Table1353233[[#This Row],[LB_init]],0,1)</f>
        <v>0</v>
      </c>
      <c r="M860" s="26"/>
      <c r="Q860">
        <f>IF(Table1353233[[#This Row],[If Optimal solution is not found]]=1,"",Table1353233[[#This Row],[UB_init]])</f>
        <v>4079</v>
      </c>
      <c r="R860">
        <f>IF(Table1353233[[#This Row],[If Optimal solution is not found]],"",Table1353233[[#This Row],[LB_init]])</f>
        <v>4079</v>
      </c>
      <c r="S860">
        <f>IF(Table1353233[[#This Row],[If Optimal solution is not found]],"",0)</f>
        <v>0</v>
      </c>
      <c r="T860">
        <f>IF(Table1353233[[#This Row],[If Optimal solution is not found]],"",Table1353233[[#This Row],[Total time (BPP+Pm+SPm)]])</f>
        <v>13.374556444590098</v>
      </c>
    </row>
    <row r="861" spans="1:20" x14ac:dyDescent="0.35">
      <c r="A861" s="71">
        <v>860</v>
      </c>
      <c r="B861" s="24" t="s">
        <v>877</v>
      </c>
      <c r="C861" s="1">
        <v>200</v>
      </c>
      <c r="D861" s="1">
        <v>2</v>
      </c>
      <c r="E861" s="1">
        <v>20</v>
      </c>
      <c r="F861" s="14">
        <v>2</v>
      </c>
      <c r="G861" s="4">
        <v>4059</v>
      </c>
      <c r="H861" s="1">
        <v>4059</v>
      </c>
      <c r="I861" s="1">
        <v>1797.6879715677301</v>
      </c>
      <c r="J861" s="1">
        <f>1800-Table1353233[[#This Row],[Remaining time]]</f>
        <v>2.3120284322699263</v>
      </c>
      <c r="K861" s="1">
        <f>(Table1353233[[#This Row],[UB_init]]-Table1353233[[#This Row],[LB_init]])/Table1353233[[#This Row],[UB_init]]</f>
        <v>0</v>
      </c>
      <c r="L861" s="75">
        <f>IF(Table1353233[[#This Row],[UB_init]]=Table1353233[[#This Row],[LB_init]],0,1)</f>
        <v>0</v>
      </c>
      <c r="M861" s="26"/>
      <c r="Q861">
        <f>IF(Table1353233[[#This Row],[If Optimal solution is not found]]=1,"",Table1353233[[#This Row],[UB_init]])</f>
        <v>4059</v>
      </c>
      <c r="R861">
        <f>IF(Table1353233[[#This Row],[If Optimal solution is not found]],"",Table1353233[[#This Row],[LB_init]])</f>
        <v>4059</v>
      </c>
      <c r="S861">
        <f>IF(Table1353233[[#This Row],[If Optimal solution is not found]],"",0)</f>
        <v>0</v>
      </c>
      <c r="T861">
        <f>IF(Table1353233[[#This Row],[If Optimal solution is not found]],"",Table1353233[[#This Row],[Total time (BPP+Pm+SPm)]])</f>
        <v>2.3120284322699263</v>
      </c>
    </row>
    <row r="862" spans="1:20" x14ac:dyDescent="0.35">
      <c r="A862" s="71">
        <v>861</v>
      </c>
      <c r="B862" s="24" t="s">
        <v>878</v>
      </c>
      <c r="C862" s="1">
        <v>200</v>
      </c>
      <c r="D862" s="1">
        <v>2</v>
      </c>
      <c r="E862" s="1">
        <v>20</v>
      </c>
      <c r="F862" s="14">
        <v>4</v>
      </c>
      <c r="G862" s="4">
        <v>5501</v>
      </c>
      <c r="H862" s="1">
        <v>5501</v>
      </c>
      <c r="I862" s="1">
        <v>1453.41779182665</v>
      </c>
      <c r="J862" s="1">
        <f>1800-Table1353233[[#This Row],[Remaining time]]</f>
        <v>346.58220817334995</v>
      </c>
      <c r="K862" s="1">
        <f>(Table1353233[[#This Row],[UB_init]]-Table1353233[[#This Row],[LB_init]])/Table1353233[[#This Row],[UB_init]]</f>
        <v>0</v>
      </c>
      <c r="L862" s="75">
        <f>IF(Table1353233[[#This Row],[UB_init]]=Table1353233[[#This Row],[LB_init]],0,1)</f>
        <v>0</v>
      </c>
      <c r="M862" s="26"/>
      <c r="Q862">
        <f>IF(Table1353233[[#This Row],[If Optimal solution is not found]]=1,"",Table1353233[[#This Row],[UB_init]])</f>
        <v>5501</v>
      </c>
      <c r="R862">
        <f>IF(Table1353233[[#This Row],[If Optimal solution is not found]],"",Table1353233[[#This Row],[LB_init]])</f>
        <v>5501</v>
      </c>
      <c r="S862">
        <f>IF(Table1353233[[#This Row],[If Optimal solution is not found]],"",0)</f>
        <v>0</v>
      </c>
      <c r="T862">
        <f>IF(Table1353233[[#This Row],[If Optimal solution is not found]],"",Table1353233[[#This Row],[Total time (BPP+Pm+SPm)]])</f>
        <v>346.58220817334995</v>
      </c>
    </row>
    <row r="863" spans="1:20" x14ac:dyDescent="0.35">
      <c r="A863" s="71">
        <v>862</v>
      </c>
      <c r="B863" s="24" t="s">
        <v>879</v>
      </c>
      <c r="C863" s="1">
        <v>200</v>
      </c>
      <c r="D863" s="1">
        <v>2</v>
      </c>
      <c r="E863" s="1">
        <v>20</v>
      </c>
      <c r="F863" s="14">
        <v>4</v>
      </c>
      <c r="G863" s="4">
        <v>5319</v>
      </c>
      <c r="H863" s="1">
        <v>5319</v>
      </c>
      <c r="I863" s="1">
        <v>1637.2522476520301</v>
      </c>
      <c r="J863" s="1">
        <f>1800-Table1353233[[#This Row],[Remaining time]]</f>
        <v>162.74775234796994</v>
      </c>
      <c r="K863" s="1">
        <f>(Table1353233[[#This Row],[UB_init]]-Table1353233[[#This Row],[LB_init]])/Table1353233[[#This Row],[UB_init]]</f>
        <v>0</v>
      </c>
      <c r="L863" s="75">
        <f>IF(Table1353233[[#This Row],[UB_init]]=Table1353233[[#This Row],[LB_init]],0,1)</f>
        <v>0</v>
      </c>
      <c r="M863" s="26"/>
      <c r="Q863">
        <f>IF(Table1353233[[#This Row],[If Optimal solution is not found]]=1,"",Table1353233[[#This Row],[UB_init]])</f>
        <v>5319</v>
      </c>
      <c r="R863">
        <f>IF(Table1353233[[#This Row],[If Optimal solution is not found]],"",Table1353233[[#This Row],[LB_init]])</f>
        <v>5319</v>
      </c>
      <c r="S863">
        <f>IF(Table1353233[[#This Row],[If Optimal solution is not found]],"",0)</f>
        <v>0</v>
      </c>
      <c r="T863">
        <f>IF(Table1353233[[#This Row],[If Optimal solution is not found]],"",Table1353233[[#This Row],[Total time (BPP+Pm+SPm)]])</f>
        <v>162.74775234796994</v>
      </c>
    </row>
    <row r="864" spans="1:20" x14ac:dyDescent="0.35">
      <c r="A864" s="71">
        <v>863</v>
      </c>
      <c r="B864" s="24" t="s">
        <v>880</v>
      </c>
      <c r="C864" s="1">
        <v>200</v>
      </c>
      <c r="D864" s="1">
        <v>2</v>
      </c>
      <c r="E864" s="1">
        <v>20</v>
      </c>
      <c r="F864" s="14">
        <v>4</v>
      </c>
      <c r="G864" s="4">
        <v>5558</v>
      </c>
      <c r="H864" s="1">
        <v>5558</v>
      </c>
      <c r="I864" s="1">
        <v>1727.13582316413</v>
      </c>
      <c r="J864" s="1">
        <f>1800-Table1353233[[#This Row],[Remaining time]]</f>
        <v>72.864176835870012</v>
      </c>
      <c r="K864" s="1">
        <f>(Table1353233[[#This Row],[UB_init]]-Table1353233[[#This Row],[LB_init]])/Table1353233[[#This Row],[UB_init]]</f>
        <v>0</v>
      </c>
      <c r="L864" s="75">
        <f>IF(Table1353233[[#This Row],[UB_init]]=Table1353233[[#This Row],[LB_init]],0,1)</f>
        <v>0</v>
      </c>
      <c r="M864" s="26"/>
      <c r="Q864">
        <f>IF(Table1353233[[#This Row],[If Optimal solution is not found]]=1,"",Table1353233[[#This Row],[UB_init]])</f>
        <v>5558</v>
      </c>
      <c r="R864">
        <f>IF(Table1353233[[#This Row],[If Optimal solution is not found]],"",Table1353233[[#This Row],[LB_init]])</f>
        <v>5558</v>
      </c>
      <c r="S864">
        <f>IF(Table1353233[[#This Row],[If Optimal solution is not found]],"",0)</f>
        <v>0</v>
      </c>
      <c r="T864">
        <f>IF(Table1353233[[#This Row],[If Optimal solution is not found]],"",Table1353233[[#This Row],[Total time (BPP+Pm+SPm)]])</f>
        <v>72.864176835870012</v>
      </c>
    </row>
    <row r="865" spans="1:20" x14ac:dyDescent="0.35">
      <c r="A865" s="71">
        <v>864</v>
      </c>
      <c r="B865" s="24" t="s">
        <v>881</v>
      </c>
      <c r="C865" s="1">
        <v>200</v>
      </c>
      <c r="D865" s="1">
        <v>2</v>
      </c>
      <c r="E865" s="1">
        <v>20</v>
      </c>
      <c r="F865" s="14">
        <v>4</v>
      </c>
      <c r="G865" s="4">
        <v>5247</v>
      </c>
      <c r="H865" s="1">
        <v>5217</v>
      </c>
      <c r="I865" s="1">
        <v>1189.78526601567</v>
      </c>
      <c r="J865" s="1">
        <f>1800-Table1353233[[#This Row],[Remaining time]]</f>
        <v>610.21473398433</v>
      </c>
      <c r="K865" s="1">
        <f>(Table1353233[[#This Row],[UB_init]]-Table1353233[[#This Row],[LB_init]])/Table1353233[[#This Row],[UB_init]]</f>
        <v>5.717552887364208E-3</v>
      </c>
      <c r="L865" s="75">
        <f>IF(Table1353233[[#This Row],[UB_init]]=Table1353233[[#This Row],[LB_init]],0,1)</f>
        <v>1</v>
      </c>
      <c r="M865" s="26"/>
      <c r="Q865" t="str">
        <f>IF(Table1353233[[#This Row],[If Optimal solution is not found]]=1,"",Table1353233[[#This Row],[UB_init]])</f>
        <v/>
      </c>
      <c r="R865" t="str">
        <f>IF(Table1353233[[#This Row],[If Optimal solution is not found]],"",Table1353233[[#This Row],[LB_init]])</f>
        <v/>
      </c>
      <c r="S865" t="str">
        <f>IF(Table1353233[[#This Row],[If Optimal solution is not found]],"",0)</f>
        <v/>
      </c>
      <c r="T865" t="str">
        <f>IF(Table1353233[[#This Row],[If Optimal solution is not found]],"",Table1353233[[#This Row],[Total time (BPP+Pm+SPm)]])</f>
        <v/>
      </c>
    </row>
    <row r="866" spans="1:20" x14ac:dyDescent="0.35">
      <c r="A866" s="71">
        <v>865</v>
      </c>
      <c r="B866" s="24" t="s">
        <v>882</v>
      </c>
      <c r="C866" s="1">
        <v>200</v>
      </c>
      <c r="D866" s="1">
        <v>2</v>
      </c>
      <c r="E866" s="1">
        <v>20</v>
      </c>
      <c r="F866" s="14">
        <v>4</v>
      </c>
      <c r="G866" s="4">
        <v>5038</v>
      </c>
      <c r="H866" s="1">
        <v>5038</v>
      </c>
      <c r="I866" s="1">
        <v>1757.6574364081</v>
      </c>
      <c r="J866" s="1">
        <f>1800-Table1353233[[#This Row],[Remaining time]]</f>
        <v>42.342563591899989</v>
      </c>
      <c r="K866" s="1">
        <f>(Table1353233[[#This Row],[UB_init]]-Table1353233[[#This Row],[LB_init]])/Table1353233[[#This Row],[UB_init]]</f>
        <v>0</v>
      </c>
      <c r="L866" s="75">
        <f>IF(Table1353233[[#This Row],[UB_init]]=Table1353233[[#This Row],[LB_init]],0,1)</f>
        <v>0</v>
      </c>
      <c r="M866" s="26"/>
      <c r="Q866">
        <f>IF(Table1353233[[#This Row],[If Optimal solution is not found]]=1,"",Table1353233[[#This Row],[UB_init]])</f>
        <v>5038</v>
      </c>
      <c r="R866">
        <f>IF(Table1353233[[#This Row],[If Optimal solution is not found]],"",Table1353233[[#This Row],[LB_init]])</f>
        <v>5038</v>
      </c>
      <c r="S866">
        <f>IF(Table1353233[[#This Row],[If Optimal solution is not found]],"",0)</f>
        <v>0</v>
      </c>
      <c r="T866">
        <f>IF(Table1353233[[#This Row],[If Optimal solution is not found]],"",Table1353233[[#This Row],[Total time (BPP+Pm+SPm)]])</f>
        <v>42.342563591899989</v>
      </c>
    </row>
    <row r="867" spans="1:20" x14ac:dyDescent="0.35">
      <c r="A867" s="71">
        <v>866</v>
      </c>
      <c r="B867" s="24" t="s">
        <v>883</v>
      </c>
      <c r="C867" s="1">
        <v>200</v>
      </c>
      <c r="D867" s="1">
        <v>2</v>
      </c>
      <c r="E867" s="1">
        <v>20</v>
      </c>
      <c r="F867" s="14">
        <v>4</v>
      </c>
      <c r="G867" s="4">
        <v>5497</v>
      </c>
      <c r="H867" s="1">
        <v>5467</v>
      </c>
      <c r="I867" s="1">
        <v>1193.5660407934299</v>
      </c>
      <c r="J867" s="1">
        <f>1800-Table1353233[[#This Row],[Remaining time]]</f>
        <v>606.43395920657008</v>
      </c>
      <c r="K867" s="1">
        <f>(Table1353233[[#This Row],[UB_init]]-Table1353233[[#This Row],[LB_init]])/Table1353233[[#This Row],[UB_init]]</f>
        <v>5.4575222848826628E-3</v>
      </c>
      <c r="L867" s="75">
        <f>IF(Table1353233[[#This Row],[UB_init]]=Table1353233[[#This Row],[LB_init]],0,1)</f>
        <v>1</v>
      </c>
      <c r="M867" s="26"/>
      <c r="Q867" t="str">
        <f>IF(Table1353233[[#This Row],[If Optimal solution is not found]]=1,"",Table1353233[[#This Row],[UB_init]])</f>
        <v/>
      </c>
      <c r="R867" t="str">
        <f>IF(Table1353233[[#This Row],[If Optimal solution is not found]],"",Table1353233[[#This Row],[LB_init]])</f>
        <v/>
      </c>
      <c r="S867" t="str">
        <f>IF(Table1353233[[#This Row],[If Optimal solution is not found]],"",0)</f>
        <v/>
      </c>
      <c r="T867" t="str">
        <f>IF(Table1353233[[#This Row],[If Optimal solution is not found]],"",Table1353233[[#This Row],[Total time (BPP+Pm+SPm)]])</f>
        <v/>
      </c>
    </row>
    <row r="868" spans="1:20" x14ac:dyDescent="0.35">
      <c r="A868" s="71">
        <v>867</v>
      </c>
      <c r="B868" s="24" t="s">
        <v>884</v>
      </c>
      <c r="C868" s="1">
        <v>200</v>
      </c>
      <c r="D868" s="1">
        <v>2</v>
      </c>
      <c r="E868" s="1">
        <v>20</v>
      </c>
      <c r="F868" s="14">
        <v>4</v>
      </c>
      <c r="G868" s="4">
        <v>5277</v>
      </c>
      <c r="H868" s="1">
        <v>5217</v>
      </c>
      <c r="I868" s="1">
        <v>1195.5191941820001</v>
      </c>
      <c r="J868" s="1">
        <f>1800-Table1353233[[#This Row],[Remaining time]]</f>
        <v>604.48080581799991</v>
      </c>
      <c r="K868" s="1">
        <f>(Table1353233[[#This Row],[UB_init]]-Table1353233[[#This Row],[LB_init]])/Table1353233[[#This Row],[UB_init]]</f>
        <v>1.137009664582149E-2</v>
      </c>
      <c r="L868" s="75">
        <f>IF(Table1353233[[#This Row],[UB_init]]=Table1353233[[#This Row],[LB_init]],0,1)</f>
        <v>1</v>
      </c>
      <c r="M868" s="26"/>
      <c r="Q868" t="str">
        <f>IF(Table1353233[[#This Row],[If Optimal solution is not found]]=1,"",Table1353233[[#This Row],[UB_init]])</f>
        <v/>
      </c>
      <c r="R868" t="str">
        <f>IF(Table1353233[[#This Row],[If Optimal solution is not found]],"",Table1353233[[#This Row],[LB_init]])</f>
        <v/>
      </c>
      <c r="S868" t="str">
        <f>IF(Table1353233[[#This Row],[If Optimal solution is not found]],"",0)</f>
        <v/>
      </c>
      <c r="T868" t="str">
        <f>IF(Table1353233[[#This Row],[If Optimal solution is not found]],"",Table1353233[[#This Row],[Total time (BPP+Pm+SPm)]])</f>
        <v/>
      </c>
    </row>
    <row r="869" spans="1:20" x14ac:dyDescent="0.35">
      <c r="A869" s="71">
        <v>868</v>
      </c>
      <c r="B869" s="24" t="s">
        <v>885</v>
      </c>
      <c r="C869" s="1">
        <v>200</v>
      </c>
      <c r="D869" s="1">
        <v>2</v>
      </c>
      <c r="E869" s="1">
        <v>20</v>
      </c>
      <c r="F869" s="14">
        <v>4</v>
      </c>
      <c r="G869" s="4">
        <v>5061</v>
      </c>
      <c r="H869" s="1">
        <v>5061</v>
      </c>
      <c r="I869" s="1">
        <v>1742.88592931069</v>
      </c>
      <c r="J869" s="1">
        <f>1800-Table1353233[[#This Row],[Remaining time]]</f>
        <v>57.114070689309983</v>
      </c>
      <c r="K869" s="1">
        <f>(Table1353233[[#This Row],[UB_init]]-Table1353233[[#This Row],[LB_init]])/Table1353233[[#This Row],[UB_init]]</f>
        <v>0</v>
      </c>
      <c r="L869" s="75">
        <f>IF(Table1353233[[#This Row],[UB_init]]=Table1353233[[#This Row],[LB_init]],0,1)</f>
        <v>0</v>
      </c>
      <c r="M869" s="26"/>
      <c r="Q869">
        <f>IF(Table1353233[[#This Row],[If Optimal solution is not found]]=1,"",Table1353233[[#This Row],[UB_init]])</f>
        <v>5061</v>
      </c>
      <c r="R869">
        <f>IF(Table1353233[[#This Row],[If Optimal solution is not found]],"",Table1353233[[#This Row],[LB_init]])</f>
        <v>5061</v>
      </c>
      <c r="S869">
        <f>IF(Table1353233[[#This Row],[If Optimal solution is not found]],"",0)</f>
        <v>0</v>
      </c>
      <c r="T869">
        <f>IF(Table1353233[[#This Row],[If Optimal solution is not found]],"",Table1353233[[#This Row],[Total time (BPP+Pm+SPm)]])</f>
        <v>57.114070689309983</v>
      </c>
    </row>
    <row r="870" spans="1:20" x14ac:dyDescent="0.35">
      <c r="A870" s="71">
        <v>869</v>
      </c>
      <c r="B870" s="24" t="s">
        <v>886</v>
      </c>
      <c r="C870" s="1">
        <v>200</v>
      </c>
      <c r="D870" s="1">
        <v>2</v>
      </c>
      <c r="E870" s="1">
        <v>20</v>
      </c>
      <c r="F870" s="14">
        <v>4</v>
      </c>
      <c r="G870" s="4">
        <v>5309</v>
      </c>
      <c r="H870" s="1">
        <v>5279</v>
      </c>
      <c r="I870" s="1">
        <v>1199.80232172459</v>
      </c>
      <c r="J870" s="1">
        <f>1800-Table1353233[[#This Row],[Remaining time]]</f>
        <v>600.19767827541</v>
      </c>
      <c r="K870" s="1">
        <f>(Table1353233[[#This Row],[UB_init]]-Table1353233[[#This Row],[LB_init]])/Table1353233[[#This Row],[UB_init]]</f>
        <v>5.6507816914673197E-3</v>
      </c>
      <c r="L870" s="75">
        <f>IF(Table1353233[[#This Row],[UB_init]]=Table1353233[[#This Row],[LB_init]],0,1)</f>
        <v>1</v>
      </c>
      <c r="M870" s="26"/>
      <c r="Q870" t="str">
        <f>IF(Table1353233[[#This Row],[If Optimal solution is not found]]=1,"",Table1353233[[#This Row],[UB_init]])</f>
        <v/>
      </c>
      <c r="R870" t="str">
        <f>IF(Table1353233[[#This Row],[If Optimal solution is not found]],"",Table1353233[[#This Row],[LB_init]])</f>
        <v/>
      </c>
      <c r="S870" t="str">
        <f>IF(Table1353233[[#This Row],[If Optimal solution is not found]],"",0)</f>
        <v/>
      </c>
      <c r="T870" t="str">
        <f>IF(Table1353233[[#This Row],[If Optimal solution is not found]],"",Table1353233[[#This Row],[Total time (BPP+Pm+SPm)]])</f>
        <v/>
      </c>
    </row>
    <row r="871" spans="1:20" x14ac:dyDescent="0.35">
      <c r="A871" s="71">
        <v>870</v>
      </c>
      <c r="B871" s="24" t="s">
        <v>887</v>
      </c>
      <c r="C871" s="1">
        <v>200</v>
      </c>
      <c r="D871" s="1">
        <v>2</v>
      </c>
      <c r="E871" s="1">
        <v>20</v>
      </c>
      <c r="F871" s="14">
        <v>4</v>
      </c>
      <c r="G871" s="4">
        <v>5109</v>
      </c>
      <c r="H871" s="1">
        <v>5079</v>
      </c>
      <c r="I871" s="1">
        <v>1194.6319322735001</v>
      </c>
      <c r="J871" s="1">
        <f>1800-Table1353233[[#This Row],[Remaining time]]</f>
        <v>605.36806772649993</v>
      </c>
      <c r="K871" s="1">
        <f>(Table1353233[[#This Row],[UB_init]]-Table1353233[[#This Row],[LB_init]])/Table1353233[[#This Row],[UB_init]]</f>
        <v>5.8719906048150319E-3</v>
      </c>
      <c r="L871" s="75">
        <f>IF(Table1353233[[#This Row],[UB_init]]=Table1353233[[#This Row],[LB_init]],0,1)</f>
        <v>1</v>
      </c>
      <c r="M871" s="26"/>
      <c r="Q871" t="str">
        <f>IF(Table1353233[[#This Row],[If Optimal solution is not found]]=1,"",Table1353233[[#This Row],[UB_init]])</f>
        <v/>
      </c>
      <c r="R871" t="str">
        <f>IF(Table1353233[[#This Row],[If Optimal solution is not found]],"",Table1353233[[#This Row],[LB_init]])</f>
        <v/>
      </c>
      <c r="S871" t="str">
        <f>IF(Table1353233[[#This Row],[If Optimal solution is not found]],"",0)</f>
        <v/>
      </c>
      <c r="T871" t="str">
        <f>IF(Table1353233[[#This Row],[If Optimal solution is not found]],"",Table1353233[[#This Row],[Total time (BPP+Pm+SPm)]])</f>
        <v/>
      </c>
    </row>
    <row r="872" spans="1:20" x14ac:dyDescent="0.35">
      <c r="A872" s="71">
        <v>871</v>
      </c>
      <c r="B872" s="24" t="s">
        <v>888</v>
      </c>
      <c r="C872" s="1">
        <v>200</v>
      </c>
      <c r="D872" s="1">
        <v>2</v>
      </c>
      <c r="E872" s="1">
        <v>30</v>
      </c>
      <c r="F872" s="14">
        <v>1</v>
      </c>
      <c r="G872" s="4">
        <v>4492</v>
      </c>
      <c r="H872" s="1">
        <v>4492</v>
      </c>
      <c r="I872" s="1">
        <v>1797.7179035991401</v>
      </c>
      <c r="J872" s="1">
        <f>1800-Table1353233[[#This Row],[Remaining time]]</f>
        <v>2.2820964008599276</v>
      </c>
      <c r="K872" s="1">
        <f>(Table1353233[[#This Row],[UB_init]]-Table1353233[[#This Row],[LB_init]])/Table1353233[[#This Row],[UB_init]]</f>
        <v>0</v>
      </c>
      <c r="L872" s="75">
        <f>IF(Table1353233[[#This Row],[UB_init]]=Table1353233[[#This Row],[LB_init]],0,1)</f>
        <v>0</v>
      </c>
      <c r="M872" s="26"/>
      <c r="Q872">
        <f>IF(Table1353233[[#This Row],[If Optimal solution is not found]]=1,"",Table1353233[[#This Row],[UB_init]])</f>
        <v>4492</v>
      </c>
      <c r="R872">
        <f>IF(Table1353233[[#This Row],[If Optimal solution is not found]],"",Table1353233[[#This Row],[LB_init]])</f>
        <v>4492</v>
      </c>
      <c r="S872">
        <f>IF(Table1353233[[#This Row],[If Optimal solution is not found]],"",0)</f>
        <v>0</v>
      </c>
      <c r="T872">
        <f>IF(Table1353233[[#This Row],[If Optimal solution is not found]],"",Table1353233[[#This Row],[Total time (BPP+Pm+SPm)]])</f>
        <v>2.2820964008599276</v>
      </c>
    </row>
    <row r="873" spans="1:20" x14ac:dyDescent="0.35">
      <c r="A873" s="71">
        <v>872</v>
      </c>
      <c r="B873" s="24" t="s">
        <v>889</v>
      </c>
      <c r="C873" s="1">
        <v>200</v>
      </c>
      <c r="D873" s="1">
        <v>2</v>
      </c>
      <c r="E873" s="1">
        <v>30</v>
      </c>
      <c r="F873" s="14">
        <v>1</v>
      </c>
      <c r="G873" s="4">
        <v>4258</v>
      </c>
      <c r="H873" s="1">
        <v>4258</v>
      </c>
      <c r="I873" s="1">
        <v>1798.04702119901</v>
      </c>
      <c r="J873" s="1">
        <f>1800-Table1353233[[#This Row],[Remaining time]]</f>
        <v>1.9529788009899676</v>
      </c>
      <c r="K873" s="1">
        <f>(Table1353233[[#This Row],[UB_init]]-Table1353233[[#This Row],[LB_init]])/Table1353233[[#This Row],[UB_init]]</f>
        <v>0</v>
      </c>
      <c r="L873" s="75">
        <f>IF(Table1353233[[#This Row],[UB_init]]=Table1353233[[#This Row],[LB_init]],0,1)</f>
        <v>0</v>
      </c>
      <c r="M873" s="26"/>
      <c r="Q873">
        <f>IF(Table1353233[[#This Row],[If Optimal solution is not found]]=1,"",Table1353233[[#This Row],[UB_init]])</f>
        <v>4258</v>
      </c>
      <c r="R873">
        <f>IF(Table1353233[[#This Row],[If Optimal solution is not found]],"",Table1353233[[#This Row],[LB_init]])</f>
        <v>4258</v>
      </c>
      <c r="S873">
        <f>IF(Table1353233[[#This Row],[If Optimal solution is not found]],"",0)</f>
        <v>0</v>
      </c>
      <c r="T873">
        <f>IF(Table1353233[[#This Row],[If Optimal solution is not found]],"",Table1353233[[#This Row],[Total time (BPP+Pm+SPm)]])</f>
        <v>1.9529788009899676</v>
      </c>
    </row>
    <row r="874" spans="1:20" x14ac:dyDescent="0.35">
      <c r="A874" s="71">
        <v>873</v>
      </c>
      <c r="B874" s="24" t="s">
        <v>890</v>
      </c>
      <c r="C874" s="1">
        <v>200</v>
      </c>
      <c r="D874" s="1">
        <v>2</v>
      </c>
      <c r="E874" s="1">
        <v>30</v>
      </c>
      <c r="F874" s="14">
        <v>1</v>
      </c>
      <c r="G874" s="4">
        <v>4396</v>
      </c>
      <c r="H874" s="1">
        <v>4396</v>
      </c>
      <c r="I874" s="1">
        <v>1798.0982228703699</v>
      </c>
      <c r="J874" s="1">
        <f>1800-Table1353233[[#This Row],[Remaining time]]</f>
        <v>1.9017771296300907</v>
      </c>
      <c r="K874" s="1">
        <f>(Table1353233[[#This Row],[UB_init]]-Table1353233[[#This Row],[LB_init]])/Table1353233[[#This Row],[UB_init]]</f>
        <v>0</v>
      </c>
      <c r="L874" s="75">
        <f>IF(Table1353233[[#This Row],[UB_init]]=Table1353233[[#This Row],[LB_init]],0,1)</f>
        <v>0</v>
      </c>
      <c r="M874" s="26"/>
      <c r="Q874">
        <f>IF(Table1353233[[#This Row],[If Optimal solution is not found]]=1,"",Table1353233[[#This Row],[UB_init]])</f>
        <v>4396</v>
      </c>
      <c r="R874">
        <f>IF(Table1353233[[#This Row],[If Optimal solution is not found]],"",Table1353233[[#This Row],[LB_init]])</f>
        <v>4396</v>
      </c>
      <c r="S874">
        <f>IF(Table1353233[[#This Row],[If Optimal solution is not found]],"",0)</f>
        <v>0</v>
      </c>
      <c r="T874">
        <f>IF(Table1353233[[#This Row],[If Optimal solution is not found]],"",Table1353233[[#This Row],[Total time (BPP+Pm+SPm)]])</f>
        <v>1.9017771296300907</v>
      </c>
    </row>
    <row r="875" spans="1:20" x14ac:dyDescent="0.35">
      <c r="A875" s="71">
        <v>874</v>
      </c>
      <c r="B875" s="24" t="s">
        <v>891</v>
      </c>
      <c r="C875" s="1">
        <v>200</v>
      </c>
      <c r="D875" s="1">
        <v>2</v>
      </c>
      <c r="E875" s="1">
        <v>30</v>
      </c>
      <c r="F875" s="14">
        <v>1</v>
      </c>
      <c r="G875" s="4">
        <v>4705</v>
      </c>
      <c r="H875" s="1">
        <v>4705</v>
      </c>
      <c r="I875" s="1">
        <v>1798.06478101015</v>
      </c>
      <c r="J875" s="1">
        <f>1800-Table1353233[[#This Row],[Remaining time]]</f>
        <v>1.9352189898500001</v>
      </c>
      <c r="K875" s="1">
        <f>(Table1353233[[#This Row],[UB_init]]-Table1353233[[#This Row],[LB_init]])/Table1353233[[#This Row],[UB_init]]</f>
        <v>0</v>
      </c>
      <c r="L875" s="75">
        <f>IF(Table1353233[[#This Row],[UB_init]]=Table1353233[[#This Row],[LB_init]],0,1)</f>
        <v>0</v>
      </c>
      <c r="M875" s="26"/>
      <c r="Q875">
        <f>IF(Table1353233[[#This Row],[If Optimal solution is not found]]=1,"",Table1353233[[#This Row],[UB_init]])</f>
        <v>4705</v>
      </c>
      <c r="R875">
        <f>IF(Table1353233[[#This Row],[If Optimal solution is not found]],"",Table1353233[[#This Row],[LB_init]])</f>
        <v>4705</v>
      </c>
      <c r="S875">
        <f>IF(Table1353233[[#This Row],[If Optimal solution is not found]],"",0)</f>
        <v>0</v>
      </c>
      <c r="T875">
        <f>IF(Table1353233[[#This Row],[If Optimal solution is not found]],"",Table1353233[[#This Row],[Total time (BPP+Pm+SPm)]])</f>
        <v>1.9352189898500001</v>
      </c>
    </row>
    <row r="876" spans="1:20" x14ac:dyDescent="0.35">
      <c r="A876" s="71">
        <v>875</v>
      </c>
      <c r="B876" s="24" t="s">
        <v>892</v>
      </c>
      <c r="C876" s="1">
        <v>200</v>
      </c>
      <c r="D876" s="1">
        <v>2</v>
      </c>
      <c r="E876" s="1">
        <v>30</v>
      </c>
      <c r="F876" s="14">
        <v>1</v>
      </c>
      <c r="G876" s="4">
        <v>4401</v>
      </c>
      <c r="H876" s="1">
        <v>4401</v>
      </c>
      <c r="I876" s="1">
        <v>1797.5675132665699</v>
      </c>
      <c r="J876" s="1">
        <f>1800-Table1353233[[#This Row],[Remaining time]]</f>
        <v>2.4324867334300961</v>
      </c>
      <c r="K876" s="1">
        <f>(Table1353233[[#This Row],[UB_init]]-Table1353233[[#This Row],[LB_init]])/Table1353233[[#This Row],[UB_init]]</f>
        <v>0</v>
      </c>
      <c r="L876" s="75">
        <f>IF(Table1353233[[#This Row],[UB_init]]=Table1353233[[#This Row],[LB_init]],0,1)</f>
        <v>0</v>
      </c>
      <c r="M876" s="26"/>
      <c r="Q876">
        <f>IF(Table1353233[[#This Row],[If Optimal solution is not found]]=1,"",Table1353233[[#This Row],[UB_init]])</f>
        <v>4401</v>
      </c>
      <c r="R876">
        <f>IF(Table1353233[[#This Row],[If Optimal solution is not found]],"",Table1353233[[#This Row],[LB_init]])</f>
        <v>4401</v>
      </c>
      <c r="S876">
        <f>IF(Table1353233[[#This Row],[If Optimal solution is not found]],"",0)</f>
        <v>0</v>
      </c>
      <c r="T876">
        <f>IF(Table1353233[[#This Row],[If Optimal solution is not found]],"",Table1353233[[#This Row],[Total time (BPP+Pm+SPm)]])</f>
        <v>2.4324867334300961</v>
      </c>
    </row>
    <row r="877" spans="1:20" x14ac:dyDescent="0.35">
      <c r="A877" s="71">
        <v>876</v>
      </c>
      <c r="B877" s="24" t="s">
        <v>893</v>
      </c>
      <c r="C877" s="1">
        <v>200</v>
      </c>
      <c r="D877" s="1">
        <v>2</v>
      </c>
      <c r="E877" s="1">
        <v>30</v>
      </c>
      <c r="F877" s="14">
        <v>1</v>
      </c>
      <c r="G877" s="4">
        <v>4743</v>
      </c>
      <c r="H877" s="1">
        <v>4743</v>
      </c>
      <c r="I877" s="1">
        <v>1795.56037043221</v>
      </c>
      <c r="J877" s="1">
        <f>1800-Table1353233[[#This Row],[Remaining time]]</f>
        <v>4.4396295677900071</v>
      </c>
      <c r="K877" s="1">
        <f>(Table1353233[[#This Row],[UB_init]]-Table1353233[[#This Row],[LB_init]])/Table1353233[[#This Row],[UB_init]]</f>
        <v>0</v>
      </c>
      <c r="L877" s="75">
        <f>IF(Table1353233[[#This Row],[UB_init]]=Table1353233[[#This Row],[LB_init]],0,1)</f>
        <v>0</v>
      </c>
      <c r="M877" s="26"/>
      <c r="Q877">
        <f>IF(Table1353233[[#This Row],[If Optimal solution is not found]]=1,"",Table1353233[[#This Row],[UB_init]])</f>
        <v>4743</v>
      </c>
      <c r="R877">
        <f>IF(Table1353233[[#This Row],[If Optimal solution is not found]],"",Table1353233[[#This Row],[LB_init]])</f>
        <v>4743</v>
      </c>
      <c r="S877">
        <f>IF(Table1353233[[#This Row],[If Optimal solution is not found]],"",0)</f>
        <v>0</v>
      </c>
      <c r="T877">
        <f>IF(Table1353233[[#This Row],[If Optimal solution is not found]],"",Table1353233[[#This Row],[Total time (BPP+Pm+SPm)]])</f>
        <v>4.4396295677900071</v>
      </c>
    </row>
    <row r="878" spans="1:20" x14ac:dyDescent="0.35">
      <c r="A878" s="71">
        <v>877</v>
      </c>
      <c r="B878" s="24" t="s">
        <v>894</v>
      </c>
      <c r="C878" s="1">
        <v>200</v>
      </c>
      <c r="D878" s="1">
        <v>2</v>
      </c>
      <c r="E878" s="1">
        <v>30</v>
      </c>
      <c r="F878" s="14">
        <v>1</v>
      </c>
      <c r="G878" s="4">
        <v>4630</v>
      </c>
      <c r="H878" s="1">
        <v>4630</v>
      </c>
      <c r="I878" s="1">
        <v>1797.9009918495999</v>
      </c>
      <c r="J878" s="1">
        <f>1800-Table1353233[[#This Row],[Remaining time]]</f>
        <v>2.0990081504000955</v>
      </c>
      <c r="K878" s="1">
        <f>(Table1353233[[#This Row],[UB_init]]-Table1353233[[#This Row],[LB_init]])/Table1353233[[#This Row],[UB_init]]</f>
        <v>0</v>
      </c>
      <c r="L878" s="75">
        <f>IF(Table1353233[[#This Row],[UB_init]]=Table1353233[[#This Row],[LB_init]],0,1)</f>
        <v>0</v>
      </c>
      <c r="M878" s="26"/>
      <c r="Q878">
        <f>IF(Table1353233[[#This Row],[If Optimal solution is not found]]=1,"",Table1353233[[#This Row],[UB_init]])</f>
        <v>4630</v>
      </c>
      <c r="R878">
        <f>IF(Table1353233[[#This Row],[If Optimal solution is not found]],"",Table1353233[[#This Row],[LB_init]])</f>
        <v>4630</v>
      </c>
      <c r="S878">
        <f>IF(Table1353233[[#This Row],[If Optimal solution is not found]],"",0)</f>
        <v>0</v>
      </c>
      <c r="T878">
        <f>IF(Table1353233[[#This Row],[If Optimal solution is not found]],"",Table1353233[[#This Row],[Total time (BPP+Pm+SPm)]])</f>
        <v>2.0990081504000955</v>
      </c>
    </row>
    <row r="879" spans="1:20" x14ac:dyDescent="0.35">
      <c r="A879" s="71">
        <v>878</v>
      </c>
      <c r="B879" s="24" t="s">
        <v>895</v>
      </c>
      <c r="C879" s="1">
        <v>200</v>
      </c>
      <c r="D879" s="1">
        <v>2</v>
      </c>
      <c r="E879" s="1">
        <v>30</v>
      </c>
      <c r="F879" s="14">
        <v>1</v>
      </c>
      <c r="G879" s="4">
        <v>4547</v>
      </c>
      <c r="H879" s="1">
        <v>4547</v>
      </c>
      <c r="I879" s="1">
        <v>1798.12259448692</v>
      </c>
      <c r="J879" s="1">
        <f>1800-Table1353233[[#This Row],[Remaining time]]</f>
        <v>1.8774055130800207</v>
      </c>
      <c r="K879" s="1">
        <f>(Table1353233[[#This Row],[UB_init]]-Table1353233[[#This Row],[LB_init]])/Table1353233[[#This Row],[UB_init]]</f>
        <v>0</v>
      </c>
      <c r="L879" s="75">
        <f>IF(Table1353233[[#This Row],[UB_init]]=Table1353233[[#This Row],[LB_init]],0,1)</f>
        <v>0</v>
      </c>
      <c r="M879" s="26"/>
      <c r="Q879">
        <f>IF(Table1353233[[#This Row],[If Optimal solution is not found]]=1,"",Table1353233[[#This Row],[UB_init]])</f>
        <v>4547</v>
      </c>
      <c r="R879">
        <f>IF(Table1353233[[#This Row],[If Optimal solution is not found]],"",Table1353233[[#This Row],[LB_init]])</f>
        <v>4547</v>
      </c>
      <c r="S879">
        <f>IF(Table1353233[[#This Row],[If Optimal solution is not found]],"",0)</f>
        <v>0</v>
      </c>
      <c r="T879">
        <f>IF(Table1353233[[#This Row],[If Optimal solution is not found]],"",Table1353233[[#This Row],[Total time (BPP+Pm+SPm)]])</f>
        <v>1.8774055130800207</v>
      </c>
    </row>
    <row r="880" spans="1:20" x14ac:dyDescent="0.35">
      <c r="A880" s="71">
        <v>879</v>
      </c>
      <c r="B880" s="24" t="s">
        <v>896</v>
      </c>
      <c r="C880" s="1">
        <v>200</v>
      </c>
      <c r="D880" s="1">
        <v>2</v>
      </c>
      <c r="E880" s="1">
        <v>30</v>
      </c>
      <c r="F880" s="14">
        <v>1</v>
      </c>
      <c r="G880" s="4">
        <v>4395</v>
      </c>
      <c r="H880" s="1">
        <v>4395</v>
      </c>
      <c r="I880" s="1">
        <v>1798.1809190604799</v>
      </c>
      <c r="J880" s="1">
        <f>1800-Table1353233[[#This Row],[Remaining time]]</f>
        <v>1.8190809395200631</v>
      </c>
      <c r="K880" s="1">
        <f>(Table1353233[[#This Row],[UB_init]]-Table1353233[[#This Row],[LB_init]])/Table1353233[[#This Row],[UB_init]]</f>
        <v>0</v>
      </c>
      <c r="L880" s="75">
        <f>IF(Table1353233[[#This Row],[UB_init]]=Table1353233[[#This Row],[LB_init]],0,1)</f>
        <v>0</v>
      </c>
      <c r="M880" s="26"/>
      <c r="Q880">
        <f>IF(Table1353233[[#This Row],[If Optimal solution is not found]]=1,"",Table1353233[[#This Row],[UB_init]])</f>
        <v>4395</v>
      </c>
      <c r="R880">
        <f>IF(Table1353233[[#This Row],[If Optimal solution is not found]],"",Table1353233[[#This Row],[LB_init]])</f>
        <v>4395</v>
      </c>
      <c r="S880">
        <f>IF(Table1353233[[#This Row],[If Optimal solution is not found]],"",0)</f>
        <v>0</v>
      </c>
      <c r="T880">
        <f>IF(Table1353233[[#This Row],[If Optimal solution is not found]],"",Table1353233[[#This Row],[Total time (BPP+Pm+SPm)]])</f>
        <v>1.8190809395200631</v>
      </c>
    </row>
    <row r="881" spans="1:20" x14ac:dyDescent="0.35">
      <c r="A881" s="71">
        <v>880</v>
      </c>
      <c r="B881" s="24" t="s">
        <v>897</v>
      </c>
      <c r="C881" s="1">
        <v>200</v>
      </c>
      <c r="D881" s="1">
        <v>2</v>
      </c>
      <c r="E881" s="1">
        <v>30</v>
      </c>
      <c r="F881" s="14">
        <v>1</v>
      </c>
      <c r="G881" s="4">
        <v>4605</v>
      </c>
      <c r="H881" s="1">
        <v>4605</v>
      </c>
      <c r="I881" s="1">
        <v>1797.9396390039401</v>
      </c>
      <c r="J881" s="1">
        <f>1800-Table1353233[[#This Row],[Remaining time]]</f>
        <v>2.0603609960598988</v>
      </c>
      <c r="K881" s="1">
        <f>(Table1353233[[#This Row],[UB_init]]-Table1353233[[#This Row],[LB_init]])/Table1353233[[#This Row],[UB_init]]</f>
        <v>0</v>
      </c>
      <c r="L881" s="75">
        <f>IF(Table1353233[[#This Row],[UB_init]]=Table1353233[[#This Row],[LB_init]],0,1)</f>
        <v>0</v>
      </c>
      <c r="M881" s="26"/>
      <c r="Q881">
        <f>IF(Table1353233[[#This Row],[If Optimal solution is not found]]=1,"",Table1353233[[#This Row],[UB_init]])</f>
        <v>4605</v>
      </c>
      <c r="R881">
        <f>IF(Table1353233[[#This Row],[If Optimal solution is not found]],"",Table1353233[[#This Row],[LB_init]])</f>
        <v>4605</v>
      </c>
      <c r="S881">
        <f>IF(Table1353233[[#This Row],[If Optimal solution is not found]],"",0)</f>
        <v>0</v>
      </c>
      <c r="T881">
        <f>IF(Table1353233[[#This Row],[If Optimal solution is not found]],"",Table1353233[[#This Row],[Total time (BPP+Pm+SPm)]])</f>
        <v>2.0603609960598988</v>
      </c>
    </row>
    <row r="882" spans="1:20" x14ac:dyDescent="0.35">
      <c r="A882" s="71">
        <v>881</v>
      </c>
      <c r="B882" s="24" t="s">
        <v>898</v>
      </c>
      <c r="C882" s="1">
        <v>200</v>
      </c>
      <c r="D882" s="1">
        <v>2</v>
      </c>
      <c r="E882" s="1">
        <v>30</v>
      </c>
      <c r="F882" s="14">
        <v>2</v>
      </c>
      <c r="G882" s="4">
        <v>5302</v>
      </c>
      <c r="H882" s="1">
        <v>5302</v>
      </c>
      <c r="I882" s="1">
        <v>1785.7308384329001</v>
      </c>
      <c r="J882" s="1">
        <f>1800-Table1353233[[#This Row],[Remaining time]]</f>
        <v>14.2691615670999</v>
      </c>
      <c r="K882" s="1">
        <f>(Table1353233[[#This Row],[UB_init]]-Table1353233[[#This Row],[LB_init]])/Table1353233[[#This Row],[UB_init]]</f>
        <v>0</v>
      </c>
      <c r="L882" s="75">
        <f>IF(Table1353233[[#This Row],[UB_init]]=Table1353233[[#This Row],[LB_init]],0,1)</f>
        <v>0</v>
      </c>
      <c r="M882" s="26"/>
      <c r="Q882">
        <f>IF(Table1353233[[#This Row],[If Optimal solution is not found]]=1,"",Table1353233[[#This Row],[UB_init]])</f>
        <v>5302</v>
      </c>
      <c r="R882">
        <f>IF(Table1353233[[#This Row],[If Optimal solution is not found]],"",Table1353233[[#This Row],[LB_init]])</f>
        <v>5302</v>
      </c>
      <c r="S882">
        <f>IF(Table1353233[[#This Row],[If Optimal solution is not found]],"",0)</f>
        <v>0</v>
      </c>
      <c r="T882">
        <f>IF(Table1353233[[#This Row],[If Optimal solution is not found]],"",Table1353233[[#This Row],[Total time (BPP+Pm+SPm)]])</f>
        <v>14.2691615670999</v>
      </c>
    </row>
    <row r="883" spans="1:20" x14ac:dyDescent="0.35">
      <c r="A883" s="71">
        <v>882</v>
      </c>
      <c r="B883" s="24" t="s">
        <v>899</v>
      </c>
      <c r="C883" s="1">
        <v>200</v>
      </c>
      <c r="D883" s="1">
        <v>2</v>
      </c>
      <c r="E883" s="1">
        <v>30</v>
      </c>
      <c r="F883" s="14">
        <v>2</v>
      </c>
      <c r="G883" s="4">
        <v>5128</v>
      </c>
      <c r="H883" s="1">
        <v>5128</v>
      </c>
      <c r="I883" s="1">
        <v>1788.3956322707199</v>
      </c>
      <c r="J883" s="1">
        <f>1800-Table1353233[[#This Row],[Remaining time]]</f>
        <v>11.604367729280057</v>
      </c>
      <c r="K883" s="1">
        <f>(Table1353233[[#This Row],[UB_init]]-Table1353233[[#This Row],[LB_init]])/Table1353233[[#This Row],[UB_init]]</f>
        <v>0</v>
      </c>
      <c r="L883" s="75">
        <f>IF(Table1353233[[#This Row],[UB_init]]=Table1353233[[#This Row],[LB_init]],0,1)</f>
        <v>0</v>
      </c>
      <c r="M883" s="26"/>
      <c r="Q883">
        <f>IF(Table1353233[[#This Row],[If Optimal solution is not found]]=1,"",Table1353233[[#This Row],[UB_init]])</f>
        <v>5128</v>
      </c>
      <c r="R883">
        <f>IF(Table1353233[[#This Row],[If Optimal solution is not found]],"",Table1353233[[#This Row],[LB_init]])</f>
        <v>5128</v>
      </c>
      <c r="S883">
        <f>IF(Table1353233[[#This Row],[If Optimal solution is not found]],"",0)</f>
        <v>0</v>
      </c>
      <c r="T883">
        <f>IF(Table1353233[[#This Row],[If Optimal solution is not found]],"",Table1353233[[#This Row],[Total time (BPP+Pm+SPm)]])</f>
        <v>11.604367729280057</v>
      </c>
    </row>
    <row r="884" spans="1:20" x14ac:dyDescent="0.35">
      <c r="A884" s="71">
        <v>883</v>
      </c>
      <c r="B884" s="24" t="s">
        <v>900</v>
      </c>
      <c r="C884" s="1">
        <v>200</v>
      </c>
      <c r="D884" s="1">
        <v>2</v>
      </c>
      <c r="E884" s="1">
        <v>30</v>
      </c>
      <c r="F884" s="14">
        <v>2</v>
      </c>
      <c r="G884" s="4">
        <v>5026</v>
      </c>
      <c r="H884" s="1">
        <v>5026</v>
      </c>
      <c r="I884" s="1">
        <v>1793.31173947453</v>
      </c>
      <c r="J884" s="1">
        <f>1800-Table1353233[[#This Row],[Remaining time]]</f>
        <v>6.6882605254700138</v>
      </c>
      <c r="K884" s="1">
        <f>(Table1353233[[#This Row],[UB_init]]-Table1353233[[#This Row],[LB_init]])/Table1353233[[#This Row],[UB_init]]</f>
        <v>0</v>
      </c>
      <c r="L884" s="75">
        <f>IF(Table1353233[[#This Row],[UB_init]]=Table1353233[[#This Row],[LB_init]],0,1)</f>
        <v>0</v>
      </c>
      <c r="M884" s="26"/>
      <c r="Q884">
        <f>IF(Table1353233[[#This Row],[If Optimal solution is not found]]=1,"",Table1353233[[#This Row],[UB_init]])</f>
        <v>5026</v>
      </c>
      <c r="R884">
        <f>IF(Table1353233[[#This Row],[If Optimal solution is not found]],"",Table1353233[[#This Row],[LB_init]])</f>
        <v>5026</v>
      </c>
      <c r="S884">
        <f>IF(Table1353233[[#This Row],[If Optimal solution is not found]],"",0)</f>
        <v>0</v>
      </c>
      <c r="T884">
        <f>IF(Table1353233[[#This Row],[If Optimal solution is not found]],"",Table1353233[[#This Row],[Total time (BPP+Pm+SPm)]])</f>
        <v>6.6882605254700138</v>
      </c>
    </row>
    <row r="885" spans="1:20" x14ac:dyDescent="0.35">
      <c r="A885" s="71">
        <v>884</v>
      </c>
      <c r="B885" s="24" t="s">
        <v>901</v>
      </c>
      <c r="C885" s="1">
        <v>200</v>
      </c>
      <c r="D885" s="1">
        <v>2</v>
      </c>
      <c r="E885" s="1">
        <v>30</v>
      </c>
      <c r="F885" s="14">
        <v>2</v>
      </c>
      <c r="G885" s="4">
        <v>5635</v>
      </c>
      <c r="H885" s="1">
        <v>5635</v>
      </c>
      <c r="I885" s="1">
        <v>1783.1186350770199</v>
      </c>
      <c r="J885" s="1">
        <f>1800-Table1353233[[#This Row],[Remaining time]]</f>
        <v>16.881364922980083</v>
      </c>
      <c r="K885" s="1">
        <f>(Table1353233[[#This Row],[UB_init]]-Table1353233[[#This Row],[LB_init]])/Table1353233[[#This Row],[UB_init]]</f>
        <v>0</v>
      </c>
      <c r="L885" s="75">
        <f>IF(Table1353233[[#This Row],[UB_init]]=Table1353233[[#This Row],[LB_init]],0,1)</f>
        <v>0</v>
      </c>
      <c r="M885" s="26"/>
      <c r="Q885">
        <f>IF(Table1353233[[#This Row],[If Optimal solution is not found]]=1,"",Table1353233[[#This Row],[UB_init]])</f>
        <v>5635</v>
      </c>
      <c r="R885">
        <f>IF(Table1353233[[#This Row],[If Optimal solution is not found]],"",Table1353233[[#This Row],[LB_init]])</f>
        <v>5635</v>
      </c>
      <c r="S885">
        <f>IF(Table1353233[[#This Row],[If Optimal solution is not found]],"",0)</f>
        <v>0</v>
      </c>
      <c r="T885">
        <f>IF(Table1353233[[#This Row],[If Optimal solution is not found]],"",Table1353233[[#This Row],[Total time (BPP+Pm+SPm)]])</f>
        <v>16.881364922980083</v>
      </c>
    </row>
    <row r="886" spans="1:20" x14ac:dyDescent="0.35">
      <c r="A886" s="71">
        <v>885</v>
      </c>
      <c r="B886" s="24" t="s">
        <v>902</v>
      </c>
      <c r="C886" s="1">
        <v>200</v>
      </c>
      <c r="D886" s="1">
        <v>2</v>
      </c>
      <c r="E886" s="1">
        <v>30</v>
      </c>
      <c r="F886" s="14">
        <v>2</v>
      </c>
      <c r="G886" s="4">
        <v>5211</v>
      </c>
      <c r="H886" s="1">
        <v>5211</v>
      </c>
      <c r="I886" s="1">
        <v>1792.0383783951399</v>
      </c>
      <c r="J886" s="1">
        <f>1800-Table1353233[[#This Row],[Remaining time]]</f>
        <v>7.9616216048600563</v>
      </c>
      <c r="K886" s="1">
        <f>(Table1353233[[#This Row],[UB_init]]-Table1353233[[#This Row],[LB_init]])/Table1353233[[#This Row],[UB_init]]</f>
        <v>0</v>
      </c>
      <c r="L886" s="75">
        <f>IF(Table1353233[[#This Row],[UB_init]]=Table1353233[[#This Row],[LB_init]],0,1)</f>
        <v>0</v>
      </c>
      <c r="M886" s="26"/>
      <c r="Q886">
        <f>IF(Table1353233[[#This Row],[If Optimal solution is not found]]=1,"",Table1353233[[#This Row],[UB_init]])</f>
        <v>5211</v>
      </c>
      <c r="R886">
        <f>IF(Table1353233[[#This Row],[If Optimal solution is not found]],"",Table1353233[[#This Row],[LB_init]])</f>
        <v>5211</v>
      </c>
      <c r="S886">
        <f>IF(Table1353233[[#This Row],[If Optimal solution is not found]],"",0)</f>
        <v>0</v>
      </c>
      <c r="T886">
        <f>IF(Table1353233[[#This Row],[If Optimal solution is not found]],"",Table1353233[[#This Row],[Total time (BPP+Pm+SPm)]])</f>
        <v>7.9616216048600563</v>
      </c>
    </row>
    <row r="887" spans="1:20" x14ac:dyDescent="0.35">
      <c r="A887" s="71">
        <v>886</v>
      </c>
      <c r="B887" s="24" t="s">
        <v>903</v>
      </c>
      <c r="C887" s="1">
        <v>200</v>
      </c>
      <c r="D887" s="1">
        <v>2</v>
      </c>
      <c r="E887" s="1">
        <v>30</v>
      </c>
      <c r="F887" s="14">
        <v>2</v>
      </c>
      <c r="G887" s="4">
        <v>5523</v>
      </c>
      <c r="H887" s="1">
        <v>5523</v>
      </c>
      <c r="I887" s="1">
        <v>1795.7436141595199</v>
      </c>
      <c r="J887" s="1">
        <f>1800-Table1353233[[#This Row],[Remaining time]]</f>
        <v>4.2563858404801067</v>
      </c>
      <c r="K887" s="1">
        <f>(Table1353233[[#This Row],[UB_init]]-Table1353233[[#This Row],[LB_init]])/Table1353233[[#This Row],[UB_init]]</f>
        <v>0</v>
      </c>
      <c r="L887" s="75">
        <f>IF(Table1353233[[#This Row],[UB_init]]=Table1353233[[#This Row],[LB_init]],0,1)</f>
        <v>0</v>
      </c>
      <c r="M887" s="26"/>
      <c r="Q887">
        <f>IF(Table1353233[[#This Row],[If Optimal solution is not found]]=1,"",Table1353233[[#This Row],[UB_init]])</f>
        <v>5523</v>
      </c>
      <c r="R887">
        <f>IF(Table1353233[[#This Row],[If Optimal solution is not found]],"",Table1353233[[#This Row],[LB_init]])</f>
        <v>5523</v>
      </c>
      <c r="S887">
        <f>IF(Table1353233[[#This Row],[If Optimal solution is not found]],"",0)</f>
        <v>0</v>
      </c>
      <c r="T887">
        <f>IF(Table1353233[[#This Row],[If Optimal solution is not found]],"",Table1353233[[#This Row],[Total time (BPP+Pm+SPm)]])</f>
        <v>4.2563858404801067</v>
      </c>
    </row>
    <row r="888" spans="1:20" x14ac:dyDescent="0.35">
      <c r="A888" s="71">
        <v>887</v>
      </c>
      <c r="B888" s="24" t="s">
        <v>904</v>
      </c>
      <c r="C888" s="1">
        <v>200</v>
      </c>
      <c r="D888" s="1">
        <v>2</v>
      </c>
      <c r="E888" s="1">
        <v>30</v>
      </c>
      <c r="F888" s="14">
        <v>2</v>
      </c>
      <c r="G888" s="4">
        <v>5470</v>
      </c>
      <c r="H888" s="1">
        <v>5470</v>
      </c>
      <c r="I888" s="1">
        <v>1790.1357261370799</v>
      </c>
      <c r="J888" s="1">
        <f>1800-Table1353233[[#This Row],[Remaining time]]</f>
        <v>9.8642738629200721</v>
      </c>
      <c r="K888" s="1">
        <f>(Table1353233[[#This Row],[UB_init]]-Table1353233[[#This Row],[LB_init]])/Table1353233[[#This Row],[UB_init]]</f>
        <v>0</v>
      </c>
      <c r="L888" s="75">
        <f>IF(Table1353233[[#This Row],[UB_init]]=Table1353233[[#This Row],[LB_init]],0,1)</f>
        <v>0</v>
      </c>
      <c r="M888" s="26"/>
      <c r="Q888">
        <f>IF(Table1353233[[#This Row],[If Optimal solution is not found]]=1,"",Table1353233[[#This Row],[UB_init]])</f>
        <v>5470</v>
      </c>
      <c r="R888">
        <f>IF(Table1353233[[#This Row],[If Optimal solution is not found]],"",Table1353233[[#This Row],[LB_init]])</f>
        <v>5470</v>
      </c>
      <c r="S888">
        <f>IF(Table1353233[[#This Row],[If Optimal solution is not found]],"",0)</f>
        <v>0</v>
      </c>
      <c r="T888">
        <f>IF(Table1353233[[#This Row],[If Optimal solution is not found]],"",Table1353233[[#This Row],[Total time (BPP+Pm+SPm)]])</f>
        <v>9.8642738629200721</v>
      </c>
    </row>
    <row r="889" spans="1:20" x14ac:dyDescent="0.35">
      <c r="A889" s="71">
        <v>888</v>
      </c>
      <c r="B889" s="24" t="s">
        <v>905</v>
      </c>
      <c r="C889" s="1">
        <v>200</v>
      </c>
      <c r="D889" s="1">
        <v>2</v>
      </c>
      <c r="E889" s="1">
        <v>30</v>
      </c>
      <c r="F889" s="14">
        <v>2</v>
      </c>
      <c r="G889" s="4">
        <v>5297</v>
      </c>
      <c r="H889" s="1">
        <v>5297</v>
      </c>
      <c r="I889" s="1">
        <v>1793.9947581086301</v>
      </c>
      <c r="J889" s="1">
        <f>1800-Table1353233[[#This Row],[Remaining time]]</f>
        <v>6.0052418913699057</v>
      </c>
      <c r="K889" s="1">
        <f>(Table1353233[[#This Row],[UB_init]]-Table1353233[[#This Row],[LB_init]])/Table1353233[[#This Row],[UB_init]]</f>
        <v>0</v>
      </c>
      <c r="L889" s="75">
        <f>IF(Table1353233[[#This Row],[UB_init]]=Table1353233[[#This Row],[LB_init]],0,1)</f>
        <v>0</v>
      </c>
      <c r="M889" s="26"/>
      <c r="Q889">
        <f>IF(Table1353233[[#This Row],[If Optimal solution is not found]]=1,"",Table1353233[[#This Row],[UB_init]])</f>
        <v>5297</v>
      </c>
      <c r="R889">
        <f>IF(Table1353233[[#This Row],[If Optimal solution is not found]],"",Table1353233[[#This Row],[LB_init]])</f>
        <v>5297</v>
      </c>
      <c r="S889">
        <f>IF(Table1353233[[#This Row],[If Optimal solution is not found]],"",0)</f>
        <v>0</v>
      </c>
      <c r="T889">
        <f>IF(Table1353233[[#This Row],[If Optimal solution is not found]],"",Table1353233[[#This Row],[Total time (BPP+Pm+SPm)]])</f>
        <v>6.0052418913699057</v>
      </c>
    </row>
    <row r="890" spans="1:20" x14ac:dyDescent="0.35">
      <c r="A890" s="71">
        <v>889</v>
      </c>
      <c r="B890" s="24" t="s">
        <v>906</v>
      </c>
      <c r="C890" s="1">
        <v>200</v>
      </c>
      <c r="D890" s="1">
        <v>2</v>
      </c>
      <c r="E890" s="1">
        <v>30</v>
      </c>
      <c r="F890" s="14">
        <v>2</v>
      </c>
      <c r="G890" s="4">
        <v>5055</v>
      </c>
      <c r="H890" s="1">
        <v>5055</v>
      </c>
      <c r="I890" s="1">
        <v>1775.6105180345401</v>
      </c>
      <c r="J890" s="1">
        <f>1800-Table1353233[[#This Row],[Remaining time]]</f>
        <v>24.389481965459936</v>
      </c>
      <c r="K890" s="1">
        <f>(Table1353233[[#This Row],[UB_init]]-Table1353233[[#This Row],[LB_init]])/Table1353233[[#This Row],[UB_init]]</f>
        <v>0</v>
      </c>
      <c r="L890" s="75">
        <f>IF(Table1353233[[#This Row],[UB_init]]=Table1353233[[#This Row],[LB_init]],0,1)</f>
        <v>0</v>
      </c>
      <c r="M890" s="26"/>
      <c r="Q890">
        <f>IF(Table1353233[[#This Row],[If Optimal solution is not found]]=1,"",Table1353233[[#This Row],[UB_init]])</f>
        <v>5055</v>
      </c>
      <c r="R890">
        <f>IF(Table1353233[[#This Row],[If Optimal solution is not found]],"",Table1353233[[#This Row],[LB_init]])</f>
        <v>5055</v>
      </c>
      <c r="S890">
        <f>IF(Table1353233[[#This Row],[If Optimal solution is not found]],"",0)</f>
        <v>0</v>
      </c>
      <c r="T890">
        <f>IF(Table1353233[[#This Row],[If Optimal solution is not found]],"",Table1353233[[#This Row],[Total time (BPP+Pm+SPm)]])</f>
        <v>24.389481965459936</v>
      </c>
    </row>
    <row r="891" spans="1:20" x14ac:dyDescent="0.35">
      <c r="A891" s="139">
        <v>890</v>
      </c>
      <c r="B891" s="140" t="s">
        <v>907</v>
      </c>
      <c r="C891" s="104">
        <v>200</v>
      </c>
      <c r="D891" s="104">
        <v>2</v>
      </c>
      <c r="E891" s="104">
        <v>30</v>
      </c>
      <c r="F891" s="141">
        <v>2</v>
      </c>
      <c r="G891" s="110">
        <v>5325</v>
      </c>
      <c r="H891" s="104">
        <v>5325</v>
      </c>
      <c r="I891" s="104">
        <v>1788.88784716092</v>
      </c>
      <c r="J891" s="104">
        <f>1800-Table1353233[[#This Row],[Remaining time]]</f>
        <v>11.112152839079954</v>
      </c>
      <c r="K891" s="104">
        <f>(Table1353233[[#This Row],[UB_init]]-Table1353233[[#This Row],[LB_init]])/Table1353233[[#This Row],[UB_init]]</f>
        <v>0</v>
      </c>
      <c r="L891" s="75">
        <f>IF(Table1353233[[#This Row],[UB_init]]=Table1353233[[#This Row],[LB_init]],0,1)</f>
        <v>0</v>
      </c>
      <c r="M891" s="26"/>
      <c r="Q891">
        <f>IF(Table1353233[[#This Row],[If Optimal solution is not found]]=1,"",Table1353233[[#This Row],[UB_init]])</f>
        <v>5325</v>
      </c>
      <c r="R891">
        <f>IF(Table1353233[[#This Row],[If Optimal solution is not found]],"",Table1353233[[#This Row],[LB_init]])</f>
        <v>5325</v>
      </c>
      <c r="S891">
        <f>IF(Table1353233[[#This Row],[If Optimal solution is not found]],"",0)</f>
        <v>0</v>
      </c>
      <c r="T891">
        <f>IF(Table1353233[[#This Row],[If Optimal solution is not found]],"",Table1353233[[#This Row],[Total time (BPP+Pm+SPm)]])</f>
        <v>11.112152839079954</v>
      </c>
    </row>
    <row r="892" spans="1:20" x14ac:dyDescent="0.35">
      <c r="A892" s="71">
        <v>891</v>
      </c>
      <c r="B892" s="24" t="s">
        <v>908</v>
      </c>
      <c r="C892" s="1">
        <v>200</v>
      </c>
      <c r="D892" s="1">
        <v>2</v>
      </c>
      <c r="E892" s="1">
        <v>30</v>
      </c>
      <c r="F892" s="14">
        <v>4</v>
      </c>
      <c r="G892" s="4">
        <v>6442</v>
      </c>
      <c r="H892" s="1">
        <v>6412</v>
      </c>
      <c r="I892" s="1">
        <v>1199.79917545989</v>
      </c>
      <c r="J892" s="1">
        <f>1800-Table1353233[[#This Row],[Remaining time]]</f>
        <v>600.20082454011003</v>
      </c>
      <c r="K892" s="1">
        <f>(Table1353233[[#This Row],[UB_init]]-Table1353233[[#This Row],[LB_init]])/Table1353233[[#This Row],[UB_init]]</f>
        <v>4.6569388388699165E-3</v>
      </c>
      <c r="L892" s="75">
        <f>IF(Table1353233[[#This Row],[UB_init]]=Table1353233[[#This Row],[LB_init]],0,1)</f>
        <v>1</v>
      </c>
      <c r="M892" s="26"/>
      <c r="Q892" t="str">
        <f>IF(Table1353233[[#This Row],[If Optimal solution is not found]]=1,"",Table1353233[[#This Row],[UB_init]])</f>
        <v/>
      </c>
      <c r="R892" t="str">
        <f>IF(Table1353233[[#This Row],[If Optimal solution is not found]],"",Table1353233[[#This Row],[LB_init]])</f>
        <v/>
      </c>
      <c r="S892" t="str">
        <f>IF(Table1353233[[#This Row],[If Optimal solution is not found]],"",0)</f>
        <v/>
      </c>
      <c r="T892" t="str">
        <f>IF(Table1353233[[#This Row],[If Optimal solution is not found]],"",Table1353233[[#This Row],[Total time (BPP+Pm+SPm)]])</f>
        <v/>
      </c>
    </row>
    <row r="893" spans="1:20" x14ac:dyDescent="0.35">
      <c r="A893" s="139">
        <v>892</v>
      </c>
      <c r="B893" s="140" t="s">
        <v>909</v>
      </c>
      <c r="C893" s="104">
        <v>200</v>
      </c>
      <c r="D893" s="104">
        <v>2</v>
      </c>
      <c r="E893" s="104">
        <v>30</v>
      </c>
      <c r="F893" s="141">
        <v>4</v>
      </c>
      <c r="G893" s="110">
        <v>6538</v>
      </c>
      <c r="H893" s="104">
        <v>6538</v>
      </c>
      <c r="I893" s="104">
        <v>1594.75259149819</v>
      </c>
      <c r="J893" s="104">
        <f>1800-Table1353233[[#This Row],[Remaining time]]</f>
        <v>205.24740850181001</v>
      </c>
      <c r="K893" s="104">
        <f>(Table1353233[[#This Row],[UB_init]]-Table1353233[[#This Row],[LB_init]])/Table1353233[[#This Row],[UB_init]]</f>
        <v>0</v>
      </c>
      <c r="L893" s="75">
        <f>IF(Table1353233[[#This Row],[UB_init]]=Table1353233[[#This Row],[LB_init]],0,1)</f>
        <v>0</v>
      </c>
      <c r="M893" s="26"/>
      <c r="Q893">
        <f>IF(Table1353233[[#This Row],[If Optimal solution is not found]]=1,"",Table1353233[[#This Row],[UB_init]])</f>
        <v>6538</v>
      </c>
      <c r="R893">
        <f>IF(Table1353233[[#This Row],[If Optimal solution is not found]],"",Table1353233[[#This Row],[LB_init]])</f>
        <v>6538</v>
      </c>
      <c r="S893">
        <f>IF(Table1353233[[#This Row],[If Optimal solution is not found]],"",0)</f>
        <v>0</v>
      </c>
      <c r="T893">
        <f>IF(Table1353233[[#This Row],[If Optimal solution is not found]],"",Table1353233[[#This Row],[Total time (BPP+Pm+SPm)]])</f>
        <v>205.24740850181001</v>
      </c>
    </row>
    <row r="894" spans="1:20" x14ac:dyDescent="0.35">
      <c r="A894" s="71">
        <v>893</v>
      </c>
      <c r="B894" s="24" t="s">
        <v>910</v>
      </c>
      <c r="C894" s="1">
        <v>200</v>
      </c>
      <c r="D894" s="1">
        <v>2</v>
      </c>
      <c r="E894" s="1">
        <v>30</v>
      </c>
      <c r="F894" s="14">
        <v>4</v>
      </c>
      <c r="G894" s="4">
        <v>6406</v>
      </c>
      <c r="H894" s="1">
        <v>6376</v>
      </c>
      <c r="I894" s="1">
        <v>1185.9907761923901</v>
      </c>
      <c r="J894" s="1">
        <f>1800-Table1353233[[#This Row],[Remaining time]]</f>
        <v>614.00922380760994</v>
      </c>
      <c r="K894" s="1">
        <f>(Table1353233[[#This Row],[UB_init]]-Table1353233[[#This Row],[LB_init]])/Table1353233[[#This Row],[UB_init]]</f>
        <v>4.6831095847642834E-3</v>
      </c>
      <c r="L894" s="75">
        <f>IF(Table1353233[[#This Row],[UB_init]]=Table1353233[[#This Row],[LB_init]],0,1)</f>
        <v>1</v>
      </c>
      <c r="M894" s="26"/>
      <c r="Q894" t="str">
        <f>IF(Table1353233[[#This Row],[If Optimal solution is not found]]=1,"",Table1353233[[#This Row],[UB_init]])</f>
        <v/>
      </c>
      <c r="R894" t="str">
        <f>IF(Table1353233[[#This Row],[If Optimal solution is not found]],"",Table1353233[[#This Row],[LB_init]])</f>
        <v/>
      </c>
      <c r="S894" t="str">
        <f>IF(Table1353233[[#This Row],[If Optimal solution is not found]],"",0)</f>
        <v/>
      </c>
      <c r="T894" t="str">
        <f>IF(Table1353233[[#This Row],[If Optimal solution is not found]],"",Table1353233[[#This Row],[Total time (BPP+Pm+SPm)]])</f>
        <v/>
      </c>
    </row>
    <row r="895" spans="1:20" x14ac:dyDescent="0.35">
      <c r="A895" s="71">
        <v>894</v>
      </c>
      <c r="B895" s="24" t="s">
        <v>911</v>
      </c>
      <c r="C895" s="1">
        <v>200</v>
      </c>
      <c r="D895" s="1">
        <v>2</v>
      </c>
      <c r="E895" s="1">
        <v>30</v>
      </c>
      <c r="F895" s="14">
        <v>4</v>
      </c>
      <c r="G895" s="4">
        <v>6655</v>
      </c>
      <c r="H895" s="1">
        <v>6625</v>
      </c>
      <c r="I895" s="1">
        <v>1192.1019843704901</v>
      </c>
      <c r="J895" s="1">
        <f>1800-Table1353233[[#This Row],[Remaining time]]</f>
        <v>607.89801562950993</v>
      </c>
      <c r="K895" s="1">
        <f>(Table1353233[[#This Row],[UB_init]]-Table1353233[[#This Row],[LB_init]])/Table1353233[[#This Row],[UB_init]]</f>
        <v>4.5078888054094664E-3</v>
      </c>
      <c r="L895" s="75">
        <f>IF(Table1353233[[#This Row],[UB_init]]=Table1353233[[#This Row],[LB_init]],0,1)</f>
        <v>1</v>
      </c>
      <c r="M895" s="8"/>
      <c r="Q895" t="str">
        <f>IF(Table1353233[[#This Row],[If Optimal solution is not found]]=1,"",Table1353233[[#This Row],[UB_init]])</f>
        <v/>
      </c>
      <c r="R895" t="str">
        <f>IF(Table1353233[[#This Row],[If Optimal solution is not found]],"",Table1353233[[#This Row],[LB_init]])</f>
        <v/>
      </c>
      <c r="S895" t="str">
        <f>IF(Table1353233[[#This Row],[If Optimal solution is not found]],"",0)</f>
        <v/>
      </c>
      <c r="T895" t="str">
        <f>IF(Table1353233[[#This Row],[If Optimal solution is not found]],"",Table1353233[[#This Row],[Total time (BPP+Pm+SPm)]])</f>
        <v/>
      </c>
    </row>
    <row r="896" spans="1:20" x14ac:dyDescent="0.35">
      <c r="A896" s="71">
        <v>895</v>
      </c>
      <c r="B896" s="24" t="s">
        <v>912</v>
      </c>
      <c r="C896" s="1">
        <v>200</v>
      </c>
      <c r="D896" s="1">
        <v>2</v>
      </c>
      <c r="E896" s="1">
        <v>30</v>
      </c>
      <c r="F896" s="14">
        <v>4</v>
      </c>
      <c r="G896" s="4">
        <v>6261</v>
      </c>
      <c r="H896" s="1">
        <v>6261</v>
      </c>
      <c r="I896" s="1">
        <v>1746.09588902257</v>
      </c>
      <c r="J896" s="1">
        <f>1800-Table1353233[[#This Row],[Remaining time]]</f>
        <v>53.904110977430037</v>
      </c>
      <c r="K896" s="1">
        <f>(Table1353233[[#This Row],[UB_init]]-Table1353233[[#This Row],[LB_init]])/Table1353233[[#This Row],[UB_init]]</f>
        <v>0</v>
      </c>
      <c r="L896" s="75">
        <f>IF(Table1353233[[#This Row],[UB_init]]=Table1353233[[#This Row],[LB_init]],0,1)</f>
        <v>0</v>
      </c>
      <c r="M896" s="8"/>
      <c r="Q896">
        <f>IF(Table1353233[[#This Row],[If Optimal solution is not found]]=1,"",Table1353233[[#This Row],[UB_init]])</f>
        <v>6261</v>
      </c>
      <c r="R896">
        <f>IF(Table1353233[[#This Row],[If Optimal solution is not found]],"",Table1353233[[#This Row],[LB_init]])</f>
        <v>6261</v>
      </c>
      <c r="S896">
        <f>IF(Table1353233[[#This Row],[If Optimal solution is not found]],"",0)</f>
        <v>0</v>
      </c>
      <c r="T896">
        <f>IF(Table1353233[[#This Row],[If Optimal solution is not found]],"",Table1353233[[#This Row],[Total time (BPP+Pm+SPm)]])</f>
        <v>53.904110977430037</v>
      </c>
    </row>
    <row r="897" spans="1:20" x14ac:dyDescent="0.35">
      <c r="A897" s="71">
        <v>896</v>
      </c>
      <c r="B897" s="24" t="s">
        <v>913</v>
      </c>
      <c r="C897" s="1">
        <v>200</v>
      </c>
      <c r="D897" s="1">
        <v>2</v>
      </c>
      <c r="E897" s="1">
        <v>30</v>
      </c>
      <c r="F897" s="14">
        <v>4</v>
      </c>
      <c r="G897" s="4">
        <v>6783</v>
      </c>
      <c r="H897" s="1">
        <v>6783</v>
      </c>
      <c r="I897" s="1">
        <v>1750.13793542794</v>
      </c>
      <c r="J897" s="1">
        <f>1800-Table1353233[[#This Row],[Remaining time]]</f>
        <v>49.862064572060035</v>
      </c>
      <c r="K897" s="1">
        <f>(Table1353233[[#This Row],[UB_init]]-Table1353233[[#This Row],[LB_init]])/Table1353233[[#This Row],[UB_init]]</f>
        <v>0</v>
      </c>
      <c r="L897" s="75">
        <f>IF(Table1353233[[#This Row],[UB_init]]=Table1353233[[#This Row],[LB_init]],0,1)</f>
        <v>0</v>
      </c>
      <c r="M897" s="8"/>
      <c r="Q897">
        <f>IF(Table1353233[[#This Row],[If Optimal solution is not found]]=1,"",Table1353233[[#This Row],[UB_init]])</f>
        <v>6783</v>
      </c>
      <c r="R897">
        <f>IF(Table1353233[[#This Row],[If Optimal solution is not found]],"",Table1353233[[#This Row],[LB_init]])</f>
        <v>6783</v>
      </c>
      <c r="S897">
        <f>IF(Table1353233[[#This Row],[If Optimal solution is not found]],"",0)</f>
        <v>0</v>
      </c>
      <c r="T897">
        <f>IF(Table1353233[[#This Row],[If Optimal solution is not found]],"",Table1353233[[#This Row],[Total time (BPP+Pm+SPm)]])</f>
        <v>49.862064572060035</v>
      </c>
    </row>
    <row r="898" spans="1:20" ht="15" thickBot="1" x14ac:dyDescent="0.4">
      <c r="A898" s="71">
        <v>897</v>
      </c>
      <c r="B898" s="24" t="s">
        <v>914</v>
      </c>
      <c r="C898" s="1">
        <v>200</v>
      </c>
      <c r="D898" s="1">
        <v>2</v>
      </c>
      <c r="E898" s="1">
        <v>30</v>
      </c>
      <c r="F898" s="14">
        <v>4</v>
      </c>
      <c r="G898" s="4">
        <v>6490</v>
      </c>
      <c r="H898" s="1">
        <v>6490</v>
      </c>
      <c r="I898" s="1">
        <v>1757.0756523311099</v>
      </c>
      <c r="J898" s="1">
        <f>1800-Table1353233[[#This Row],[Remaining time]]</f>
        <v>42.92434766889005</v>
      </c>
      <c r="K898" s="1">
        <f>(Table1353233[[#This Row],[UB_init]]-Table1353233[[#This Row],[LB_init]])/Table1353233[[#This Row],[UB_init]]</f>
        <v>0</v>
      </c>
      <c r="L898" s="75">
        <f>IF(Table1353233[[#This Row],[UB_init]]=Table1353233[[#This Row],[LB_init]],0,1)</f>
        <v>0</v>
      </c>
      <c r="M898" s="8"/>
      <c r="Q898">
        <f>IF(Table1353233[[#This Row],[If Optimal solution is not found]]=1,"",Table1353233[[#This Row],[UB_init]])</f>
        <v>6490</v>
      </c>
      <c r="R898">
        <f>IF(Table1353233[[#This Row],[If Optimal solution is not found]],"",Table1353233[[#This Row],[LB_init]])</f>
        <v>6490</v>
      </c>
      <c r="S898">
        <f>IF(Table1353233[[#This Row],[If Optimal solution is not found]],"",0)</f>
        <v>0</v>
      </c>
      <c r="T898">
        <f>IF(Table1353233[[#This Row],[If Optimal solution is not found]],"",Table1353233[[#This Row],[Total time (BPP+Pm+SPm)]])</f>
        <v>42.92434766889005</v>
      </c>
    </row>
    <row r="899" spans="1:20" ht="16" thickBot="1" x14ac:dyDescent="0.4">
      <c r="A899" s="71">
        <v>898</v>
      </c>
      <c r="B899" s="24" t="s">
        <v>915</v>
      </c>
      <c r="C899" s="1">
        <v>200</v>
      </c>
      <c r="D899" s="1">
        <v>2</v>
      </c>
      <c r="E899" s="1">
        <v>30</v>
      </c>
      <c r="F899" s="14">
        <v>4</v>
      </c>
      <c r="G899" s="4">
        <v>6317</v>
      </c>
      <c r="H899" s="1">
        <v>6317</v>
      </c>
      <c r="I899" s="1">
        <v>1744.48007958568</v>
      </c>
      <c r="J899" s="1">
        <f>1800-Table1353233[[#This Row],[Remaining time]]</f>
        <v>55.51992041432004</v>
      </c>
      <c r="K899" s="1">
        <f>(Table1353233[[#This Row],[UB_init]]-Table1353233[[#This Row],[LB_init]])/Table1353233[[#This Row],[UB_init]]</f>
        <v>0</v>
      </c>
      <c r="L899" s="75">
        <f>IF(Table1353233[[#This Row],[UB_init]]=Table1353233[[#This Row],[LB_init]],0,1)</f>
        <v>0</v>
      </c>
      <c r="M899" s="8"/>
      <c r="N899" s="17" t="s">
        <v>191</v>
      </c>
      <c r="O899" s="19"/>
      <c r="P899" s="20" t="s">
        <v>193</v>
      </c>
      <c r="Q899">
        <f>IF(Table1353233[[#This Row],[If Optimal solution is not found]]=1,"",Table1353233[[#This Row],[UB_init]])</f>
        <v>6317</v>
      </c>
      <c r="R899">
        <f>IF(Table1353233[[#This Row],[If Optimal solution is not found]],"",Table1353233[[#This Row],[LB_init]])</f>
        <v>6317</v>
      </c>
      <c r="S899">
        <f>IF(Table1353233[[#This Row],[If Optimal solution is not found]],"",0)</f>
        <v>0</v>
      </c>
      <c r="T899">
        <f>IF(Table1353233[[#This Row],[If Optimal solution is not found]],"",Table1353233[[#This Row],[Total time (BPP+Pm+SPm)]])</f>
        <v>55.51992041432004</v>
      </c>
    </row>
    <row r="900" spans="1:20" ht="19" thickBot="1" x14ac:dyDescent="0.5">
      <c r="A900" s="71">
        <v>899</v>
      </c>
      <c r="B900" s="24" t="s">
        <v>916</v>
      </c>
      <c r="C900" s="1">
        <v>200</v>
      </c>
      <c r="D900" s="1">
        <v>2</v>
      </c>
      <c r="E900" s="1">
        <v>30</v>
      </c>
      <c r="F900" s="14">
        <v>4</v>
      </c>
      <c r="G900" s="4">
        <v>6375</v>
      </c>
      <c r="H900" s="1">
        <v>6345</v>
      </c>
      <c r="I900" s="1">
        <v>1192.9950243737501</v>
      </c>
      <c r="J900" s="1">
        <f>1800-Table1353233[[#This Row],[Remaining time]]</f>
        <v>607.00497562624992</v>
      </c>
      <c r="K900" s="1">
        <f>(Table1353233[[#This Row],[UB_init]]-Table1353233[[#This Row],[LB_init]])/Table1353233[[#This Row],[UB_init]]</f>
        <v>4.7058823529411761E-3</v>
      </c>
      <c r="L900" s="75">
        <f>IF(Table1353233[[#This Row],[UB_init]]=Table1353233[[#This Row],[LB_init]],0,1)</f>
        <v>1</v>
      </c>
      <c r="M900" s="8"/>
      <c r="N900" s="7">
        <f>COUNTIF(L812:L901,"=0")</f>
        <v>75</v>
      </c>
      <c r="O900" s="9"/>
      <c r="P900" s="73">
        <f>AVERAGEIF(K812:K901,"=0",J812:J901)</f>
        <v>29.709125304176936</v>
      </c>
      <c r="Q900" t="str">
        <f>IF(Table1353233[[#This Row],[If Optimal solution is not found]]=1,"",Table1353233[[#This Row],[UB_init]])</f>
        <v/>
      </c>
      <c r="R900" t="str">
        <f>IF(Table1353233[[#This Row],[If Optimal solution is not found]],"",Table1353233[[#This Row],[LB_init]])</f>
        <v/>
      </c>
      <c r="S900" t="str">
        <f>IF(Table1353233[[#This Row],[If Optimal solution is not found]],"",0)</f>
        <v/>
      </c>
      <c r="T900" t="str">
        <f>IF(Table1353233[[#This Row],[If Optimal solution is not found]],"",Table1353233[[#This Row],[Total time (BPP+Pm+SPm)]])</f>
        <v/>
      </c>
    </row>
    <row r="901" spans="1:20" ht="19" thickBot="1" x14ac:dyDescent="0.5">
      <c r="A901" s="71">
        <v>900</v>
      </c>
      <c r="B901" s="24" t="s">
        <v>917</v>
      </c>
      <c r="C901" s="15">
        <v>200</v>
      </c>
      <c r="D901" s="15">
        <v>2</v>
      </c>
      <c r="E901" s="15">
        <v>30</v>
      </c>
      <c r="F901" s="16">
        <v>4</v>
      </c>
      <c r="G901" s="6">
        <v>6675</v>
      </c>
      <c r="H901" s="15">
        <v>6645</v>
      </c>
      <c r="I901" s="15">
        <v>1192.2084972094699</v>
      </c>
      <c r="J901" s="15">
        <f>1800-Table1353233[[#This Row],[Remaining time]]</f>
        <v>607.7915027905301</v>
      </c>
      <c r="K901" s="15">
        <f>(Table1353233[[#This Row],[UB_init]]-Table1353233[[#This Row],[LB_init]])/Table1353233[[#This Row],[UB_init]]</f>
        <v>4.4943820224719105E-3</v>
      </c>
      <c r="L901" s="75">
        <f>IF(Table1353233[[#This Row],[UB_init]]=Table1353233[[#This Row],[LB_init]],0,1)</f>
        <v>1</v>
      </c>
      <c r="M901" s="8"/>
      <c r="N901" s="7" t="s">
        <v>192</v>
      </c>
      <c r="O901" s="9"/>
      <c r="P901" s="73">
        <f>AVERAGEIF(K812:K901,"&gt;0")</f>
        <v>6.8488963532268065E-3</v>
      </c>
      <c r="Q901" t="str">
        <f>IF(Table1353233[[#This Row],[If Optimal solution is not found]]=1,"",Table1353233[[#This Row],[UB_init]])</f>
        <v/>
      </c>
      <c r="R901" t="str">
        <f>IF(Table1353233[[#This Row],[If Optimal solution is not found]],"",Table1353233[[#This Row],[LB_init]])</f>
        <v/>
      </c>
      <c r="S901" t="str">
        <f>IF(Table1353233[[#This Row],[If Optimal solution is not found]],"",0)</f>
        <v/>
      </c>
      <c r="T901" t="str">
        <f>IF(Table1353233[[#This Row],[If Optimal solution is not found]],"",Table1353233[[#This Row],[Total time (BPP+Pm+SPm)]])</f>
        <v/>
      </c>
    </row>
    <row r="902" spans="1:20" x14ac:dyDescent="0.35">
      <c r="A902" s="71">
        <v>901</v>
      </c>
      <c r="B902" s="23" t="s">
        <v>918</v>
      </c>
      <c r="C902" s="12">
        <v>200</v>
      </c>
      <c r="D902" s="12">
        <v>5</v>
      </c>
      <c r="E902" s="12">
        <v>10</v>
      </c>
      <c r="F902" s="13">
        <v>1</v>
      </c>
      <c r="G902" s="5">
        <v>769</v>
      </c>
      <c r="H902" s="12">
        <v>769</v>
      </c>
      <c r="I902" s="1">
        <v>1797.23564864695</v>
      </c>
      <c r="J902" s="1">
        <f>1800-Table1353233[[#This Row],[Remaining time]]</f>
        <v>2.7643513530499604</v>
      </c>
      <c r="K902" s="1">
        <f>(Table1353233[[#This Row],[UB_init]]-Table1353233[[#This Row],[LB_init]])/Table1353233[[#This Row],[UB_init]]</f>
        <v>0</v>
      </c>
      <c r="L902" s="75">
        <f>IF(Table1353233[[#This Row],[UB_init]]=Table1353233[[#This Row],[LB_init]],0,1)</f>
        <v>0</v>
      </c>
      <c r="M902" s="8"/>
      <c r="Q902">
        <f>IF(Table1353233[[#This Row],[If Optimal solution is not found]]=1,"",Table1353233[[#This Row],[UB_init]])</f>
        <v>769</v>
      </c>
      <c r="R902">
        <f>IF(Table1353233[[#This Row],[If Optimal solution is not found]],"",Table1353233[[#This Row],[LB_init]])</f>
        <v>769</v>
      </c>
      <c r="S902">
        <f>IF(Table1353233[[#This Row],[If Optimal solution is not found]],"",0)</f>
        <v>0</v>
      </c>
      <c r="T902">
        <f>IF(Table1353233[[#This Row],[If Optimal solution is not found]],"",Table1353233[[#This Row],[Total time (BPP+Pm+SPm)]])</f>
        <v>2.7643513530499604</v>
      </c>
    </row>
    <row r="903" spans="1:20" x14ac:dyDescent="0.35">
      <c r="A903" s="71">
        <v>902</v>
      </c>
      <c r="B903" s="24" t="s">
        <v>919</v>
      </c>
      <c r="C903" s="1">
        <v>200</v>
      </c>
      <c r="D903" s="1">
        <v>5</v>
      </c>
      <c r="E903" s="1">
        <v>10</v>
      </c>
      <c r="F903" s="14">
        <v>1</v>
      </c>
      <c r="G903" s="4">
        <v>760</v>
      </c>
      <c r="H903" s="1">
        <v>760</v>
      </c>
      <c r="I903" s="1">
        <v>1797.1828268505601</v>
      </c>
      <c r="J903" s="1">
        <f>1800-Table1353233[[#This Row],[Remaining time]]</f>
        <v>2.8171731494398955</v>
      </c>
      <c r="K903" s="1">
        <f>(Table1353233[[#This Row],[UB_init]]-Table1353233[[#This Row],[LB_init]])/Table1353233[[#This Row],[UB_init]]</f>
        <v>0</v>
      </c>
      <c r="L903" s="75">
        <f>IF(Table1353233[[#This Row],[UB_init]]=Table1353233[[#This Row],[LB_init]],0,1)</f>
        <v>0</v>
      </c>
      <c r="M903" s="8"/>
      <c r="Q903">
        <f>IF(Table1353233[[#This Row],[If Optimal solution is not found]]=1,"",Table1353233[[#This Row],[UB_init]])</f>
        <v>760</v>
      </c>
      <c r="R903">
        <f>IF(Table1353233[[#This Row],[If Optimal solution is not found]],"",Table1353233[[#This Row],[LB_init]])</f>
        <v>760</v>
      </c>
      <c r="S903">
        <f>IF(Table1353233[[#This Row],[If Optimal solution is not found]],"",0)</f>
        <v>0</v>
      </c>
      <c r="T903">
        <f>IF(Table1353233[[#This Row],[If Optimal solution is not found]],"",Table1353233[[#This Row],[Total time (BPP+Pm+SPm)]])</f>
        <v>2.8171731494398955</v>
      </c>
    </row>
    <row r="904" spans="1:20" x14ac:dyDescent="0.35">
      <c r="A904" s="71">
        <v>903</v>
      </c>
      <c r="B904" s="24" t="s">
        <v>920</v>
      </c>
      <c r="C904" s="1">
        <v>200</v>
      </c>
      <c r="D904" s="1">
        <v>5</v>
      </c>
      <c r="E904" s="1">
        <v>10</v>
      </c>
      <c r="F904" s="14">
        <v>1</v>
      </c>
      <c r="G904" s="4">
        <v>760</v>
      </c>
      <c r="H904" s="1">
        <v>760</v>
      </c>
      <c r="I904" s="1">
        <v>1797.9666136000301</v>
      </c>
      <c r="J904" s="1">
        <f>1800-Table1353233[[#This Row],[Remaining time]]</f>
        <v>2.0333863999699133</v>
      </c>
      <c r="K904" s="1">
        <f>(Table1353233[[#This Row],[UB_init]]-Table1353233[[#This Row],[LB_init]])/Table1353233[[#This Row],[UB_init]]</f>
        <v>0</v>
      </c>
      <c r="L904" s="75">
        <f>IF(Table1353233[[#This Row],[UB_init]]=Table1353233[[#This Row],[LB_init]],0,1)</f>
        <v>0</v>
      </c>
      <c r="M904" s="8"/>
      <c r="Q904">
        <f>IF(Table1353233[[#This Row],[If Optimal solution is not found]]=1,"",Table1353233[[#This Row],[UB_init]])</f>
        <v>760</v>
      </c>
      <c r="R904">
        <f>IF(Table1353233[[#This Row],[If Optimal solution is not found]],"",Table1353233[[#This Row],[LB_init]])</f>
        <v>760</v>
      </c>
      <c r="S904">
        <f>IF(Table1353233[[#This Row],[If Optimal solution is not found]],"",0)</f>
        <v>0</v>
      </c>
      <c r="T904">
        <f>IF(Table1353233[[#This Row],[If Optimal solution is not found]],"",Table1353233[[#This Row],[Total time (BPP+Pm+SPm)]])</f>
        <v>2.0333863999699133</v>
      </c>
    </row>
    <row r="905" spans="1:20" x14ac:dyDescent="0.35">
      <c r="A905" s="71">
        <v>904</v>
      </c>
      <c r="B905" s="24" t="s">
        <v>921</v>
      </c>
      <c r="C905" s="1">
        <v>200</v>
      </c>
      <c r="D905" s="1">
        <v>5</v>
      </c>
      <c r="E905" s="1">
        <v>10</v>
      </c>
      <c r="F905" s="14">
        <v>1</v>
      </c>
      <c r="G905" s="4">
        <v>742</v>
      </c>
      <c r="H905" s="1">
        <v>742</v>
      </c>
      <c r="I905" s="1">
        <v>1795.68227500841</v>
      </c>
      <c r="J905" s="1">
        <f>1800-Table1353233[[#This Row],[Remaining time]]</f>
        <v>4.317724991590012</v>
      </c>
      <c r="K905" s="1">
        <f>(Table1353233[[#This Row],[UB_init]]-Table1353233[[#This Row],[LB_init]])/Table1353233[[#This Row],[UB_init]]</f>
        <v>0</v>
      </c>
      <c r="L905" s="75">
        <f>IF(Table1353233[[#This Row],[UB_init]]=Table1353233[[#This Row],[LB_init]],0,1)</f>
        <v>0</v>
      </c>
      <c r="M905" s="8"/>
      <c r="Q905">
        <f>IF(Table1353233[[#This Row],[If Optimal solution is not found]]=1,"",Table1353233[[#This Row],[UB_init]])</f>
        <v>742</v>
      </c>
      <c r="R905">
        <f>IF(Table1353233[[#This Row],[If Optimal solution is not found]],"",Table1353233[[#This Row],[LB_init]])</f>
        <v>742</v>
      </c>
      <c r="S905">
        <f>IF(Table1353233[[#This Row],[If Optimal solution is not found]],"",0)</f>
        <v>0</v>
      </c>
      <c r="T905">
        <f>IF(Table1353233[[#This Row],[If Optimal solution is not found]],"",Table1353233[[#This Row],[Total time (BPP+Pm+SPm)]])</f>
        <v>4.317724991590012</v>
      </c>
    </row>
    <row r="906" spans="1:20" x14ac:dyDescent="0.35">
      <c r="A906" s="71">
        <v>905</v>
      </c>
      <c r="B906" s="24" t="s">
        <v>922</v>
      </c>
      <c r="C906" s="1">
        <v>200</v>
      </c>
      <c r="D906" s="1">
        <v>5</v>
      </c>
      <c r="E906" s="1">
        <v>10</v>
      </c>
      <c r="F906" s="14">
        <v>1</v>
      </c>
      <c r="G906" s="4">
        <v>769</v>
      </c>
      <c r="H906" s="1">
        <v>769</v>
      </c>
      <c r="I906" s="1">
        <v>1797.2236730419099</v>
      </c>
      <c r="J906" s="1">
        <f>1800-Table1353233[[#This Row],[Remaining time]]</f>
        <v>2.7763269580900669</v>
      </c>
      <c r="K906" s="1">
        <f>(Table1353233[[#This Row],[UB_init]]-Table1353233[[#This Row],[LB_init]])/Table1353233[[#This Row],[UB_init]]</f>
        <v>0</v>
      </c>
      <c r="L906" s="75">
        <f>IF(Table1353233[[#This Row],[UB_init]]=Table1353233[[#This Row],[LB_init]],0,1)</f>
        <v>0</v>
      </c>
      <c r="M906" s="8"/>
      <c r="Q906">
        <f>IF(Table1353233[[#This Row],[If Optimal solution is not found]]=1,"",Table1353233[[#This Row],[UB_init]])</f>
        <v>769</v>
      </c>
      <c r="R906">
        <f>IF(Table1353233[[#This Row],[If Optimal solution is not found]],"",Table1353233[[#This Row],[LB_init]])</f>
        <v>769</v>
      </c>
      <c r="S906">
        <f>IF(Table1353233[[#This Row],[If Optimal solution is not found]],"",0)</f>
        <v>0</v>
      </c>
      <c r="T906">
        <f>IF(Table1353233[[#This Row],[If Optimal solution is not found]],"",Table1353233[[#This Row],[Total time (BPP+Pm+SPm)]])</f>
        <v>2.7763269580900669</v>
      </c>
    </row>
    <row r="907" spans="1:20" x14ac:dyDescent="0.35">
      <c r="A907" s="71">
        <v>906</v>
      </c>
      <c r="B907" s="24" t="s">
        <v>923</v>
      </c>
      <c r="C907" s="1">
        <v>200</v>
      </c>
      <c r="D907" s="1">
        <v>5</v>
      </c>
      <c r="E907" s="1">
        <v>10</v>
      </c>
      <c r="F907" s="14">
        <v>1</v>
      </c>
      <c r="G907" s="4">
        <v>739</v>
      </c>
      <c r="H907" s="1">
        <v>739</v>
      </c>
      <c r="I907" s="1">
        <v>1796.9054050780801</v>
      </c>
      <c r="J907" s="1">
        <f>1800-Table1353233[[#This Row],[Remaining time]]</f>
        <v>3.0945949219199065</v>
      </c>
      <c r="K907" s="1">
        <f>(Table1353233[[#This Row],[UB_init]]-Table1353233[[#This Row],[LB_init]])/Table1353233[[#This Row],[UB_init]]</f>
        <v>0</v>
      </c>
      <c r="L907" s="75">
        <f>IF(Table1353233[[#This Row],[UB_init]]=Table1353233[[#This Row],[LB_init]],0,1)</f>
        <v>0</v>
      </c>
      <c r="M907" s="8"/>
      <c r="Q907">
        <f>IF(Table1353233[[#This Row],[If Optimal solution is not found]]=1,"",Table1353233[[#This Row],[UB_init]])</f>
        <v>739</v>
      </c>
      <c r="R907">
        <f>IF(Table1353233[[#This Row],[If Optimal solution is not found]],"",Table1353233[[#This Row],[LB_init]])</f>
        <v>739</v>
      </c>
      <c r="S907">
        <f>IF(Table1353233[[#This Row],[If Optimal solution is not found]],"",0)</f>
        <v>0</v>
      </c>
      <c r="T907">
        <f>IF(Table1353233[[#This Row],[If Optimal solution is not found]],"",Table1353233[[#This Row],[Total time (BPP+Pm+SPm)]])</f>
        <v>3.0945949219199065</v>
      </c>
    </row>
    <row r="908" spans="1:20" x14ac:dyDescent="0.35">
      <c r="A908" s="71">
        <v>907</v>
      </c>
      <c r="B908" s="24" t="s">
        <v>924</v>
      </c>
      <c r="C908" s="1">
        <v>200</v>
      </c>
      <c r="D908" s="1">
        <v>5</v>
      </c>
      <c r="E908" s="1">
        <v>10</v>
      </c>
      <c r="F908" s="14">
        <v>1</v>
      </c>
      <c r="G908" s="4">
        <v>767</v>
      </c>
      <c r="H908" s="1">
        <v>767</v>
      </c>
      <c r="I908" s="1">
        <v>1794.5760532244999</v>
      </c>
      <c r="J908" s="1">
        <f>1800-Table1353233[[#This Row],[Remaining time]]</f>
        <v>5.4239467755000987</v>
      </c>
      <c r="K908" s="1">
        <f>(Table1353233[[#This Row],[UB_init]]-Table1353233[[#This Row],[LB_init]])/Table1353233[[#This Row],[UB_init]]</f>
        <v>0</v>
      </c>
      <c r="L908" s="75">
        <f>IF(Table1353233[[#This Row],[UB_init]]=Table1353233[[#This Row],[LB_init]],0,1)</f>
        <v>0</v>
      </c>
      <c r="M908" s="8"/>
      <c r="Q908">
        <f>IF(Table1353233[[#This Row],[If Optimal solution is not found]]=1,"",Table1353233[[#This Row],[UB_init]])</f>
        <v>767</v>
      </c>
      <c r="R908">
        <f>IF(Table1353233[[#This Row],[If Optimal solution is not found]],"",Table1353233[[#This Row],[LB_init]])</f>
        <v>767</v>
      </c>
      <c r="S908">
        <f>IF(Table1353233[[#This Row],[If Optimal solution is not found]],"",0)</f>
        <v>0</v>
      </c>
      <c r="T908">
        <f>IF(Table1353233[[#This Row],[If Optimal solution is not found]],"",Table1353233[[#This Row],[Total time (BPP+Pm+SPm)]])</f>
        <v>5.4239467755000987</v>
      </c>
    </row>
    <row r="909" spans="1:20" x14ac:dyDescent="0.35">
      <c r="A909" s="71">
        <v>908</v>
      </c>
      <c r="B909" s="24" t="s">
        <v>925</v>
      </c>
      <c r="C909" s="1">
        <v>200</v>
      </c>
      <c r="D909" s="1">
        <v>5</v>
      </c>
      <c r="E909" s="1">
        <v>10</v>
      </c>
      <c r="F909" s="14">
        <v>1</v>
      </c>
      <c r="G909" s="4">
        <v>736</v>
      </c>
      <c r="H909" s="1">
        <v>736</v>
      </c>
      <c r="I909" s="1">
        <v>1798.3538061846</v>
      </c>
      <c r="J909" s="1">
        <f>1800-Table1353233[[#This Row],[Remaining time]]</f>
        <v>1.6461938154000109</v>
      </c>
      <c r="K909" s="1">
        <f>(Table1353233[[#This Row],[UB_init]]-Table1353233[[#This Row],[LB_init]])/Table1353233[[#This Row],[UB_init]]</f>
        <v>0</v>
      </c>
      <c r="L909" s="75">
        <f>IF(Table1353233[[#This Row],[UB_init]]=Table1353233[[#This Row],[LB_init]],0,1)</f>
        <v>0</v>
      </c>
      <c r="M909" s="8"/>
      <c r="Q909">
        <f>IF(Table1353233[[#This Row],[If Optimal solution is not found]]=1,"",Table1353233[[#This Row],[UB_init]])</f>
        <v>736</v>
      </c>
      <c r="R909">
        <f>IF(Table1353233[[#This Row],[If Optimal solution is not found]],"",Table1353233[[#This Row],[LB_init]])</f>
        <v>736</v>
      </c>
      <c r="S909">
        <f>IF(Table1353233[[#This Row],[If Optimal solution is not found]],"",0)</f>
        <v>0</v>
      </c>
      <c r="T909">
        <f>IF(Table1353233[[#This Row],[If Optimal solution is not found]],"",Table1353233[[#This Row],[Total time (BPP+Pm+SPm)]])</f>
        <v>1.6461938154000109</v>
      </c>
    </row>
    <row r="910" spans="1:20" x14ac:dyDescent="0.35">
      <c r="A910" s="71">
        <v>909</v>
      </c>
      <c r="B910" s="24" t="s">
        <v>926</v>
      </c>
      <c r="C910" s="1">
        <v>200</v>
      </c>
      <c r="D910" s="1">
        <v>5</v>
      </c>
      <c r="E910" s="1">
        <v>10</v>
      </c>
      <c r="F910" s="14">
        <v>1</v>
      </c>
      <c r="G910" s="4">
        <v>747</v>
      </c>
      <c r="H910" s="1">
        <v>747</v>
      </c>
      <c r="I910" s="1">
        <v>1797.6070679444799</v>
      </c>
      <c r="J910" s="1">
        <f>1800-Table1353233[[#This Row],[Remaining time]]</f>
        <v>2.3929320555200775</v>
      </c>
      <c r="K910" s="1">
        <f>(Table1353233[[#This Row],[UB_init]]-Table1353233[[#This Row],[LB_init]])/Table1353233[[#This Row],[UB_init]]</f>
        <v>0</v>
      </c>
      <c r="L910" s="75">
        <f>IF(Table1353233[[#This Row],[UB_init]]=Table1353233[[#This Row],[LB_init]],0,1)</f>
        <v>0</v>
      </c>
      <c r="M910" s="8"/>
      <c r="Q910">
        <f>IF(Table1353233[[#This Row],[If Optimal solution is not found]]=1,"",Table1353233[[#This Row],[UB_init]])</f>
        <v>747</v>
      </c>
      <c r="R910">
        <f>IF(Table1353233[[#This Row],[If Optimal solution is not found]],"",Table1353233[[#This Row],[LB_init]])</f>
        <v>747</v>
      </c>
      <c r="S910">
        <f>IF(Table1353233[[#This Row],[If Optimal solution is not found]],"",0)</f>
        <v>0</v>
      </c>
      <c r="T910">
        <f>IF(Table1353233[[#This Row],[If Optimal solution is not found]],"",Table1353233[[#This Row],[Total time (BPP+Pm+SPm)]])</f>
        <v>2.3929320555200775</v>
      </c>
    </row>
    <row r="911" spans="1:20" x14ac:dyDescent="0.35">
      <c r="A911" s="71">
        <v>910</v>
      </c>
      <c r="B911" s="24" t="s">
        <v>927</v>
      </c>
      <c r="C911" s="1">
        <v>200</v>
      </c>
      <c r="D911" s="1">
        <v>5</v>
      </c>
      <c r="E911" s="1">
        <v>10</v>
      </c>
      <c r="F911" s="14">
        <v>1</v>
      </c>
      <c r="G911" s="4">
        <v>797</v>
      </c>
      <c r="H911" s="1">
        <v>797</v>
      </c>
      <c r="I911" s="1">
        <v>1797.5555304270199</v>
      </c>
      <c r="J911" s="1">
        <f>1800-Table1353233[[#This Row],[Remaining time]]</f>
        <v>2.4444695729800969</v>
      </c>
      <c r="K911" s="1">
        <f>(Table1353233[[#This Row],[UB_init]]-Table1353233[[#This Row],[LB_init]])/Table1353233[[#This Row],[UB_init]]</f>
        <v>0</v>
      </c>
      <c r="L911" s="75">
        <f>IF(Table1353233[[#This Row],[UB_init]]=Table1353233[[#This Row],[LB_init]],0,1)</f>
        <v>0</v>
      </c>
      <c r="M911" s="8"/>
      <c r="Q911">
        <f>IF(Table1353233[[#This Row],[If Optimal solution is not found]]=1,"",Table1353233[[#This Row],[UB_init]])</f>
        <v>797</v>
      </c>
      <c r="R911">
        <f>IF(Table1353233[[#This Row],[If Optimal solution is not found]],"",Table1353233[[#This Row],[LB_init]])</f>
        <v>797</v>
      </c>
      <c r="S911">
        <f>IF(Table1353233[[#This Row],[If Optimal solution is not found]],"",0)</f>
        <v>0</v>
      </c>
      <c r="T911">
        <f>IF(Table1353233[[#This Row],[If Optimal solution is not found]],"",Table1353233[[#This Row],[Total time (BPP+Pm+SPm)]])</f>
        <v>2.4444695729800969</v>
      </c>
    </row>
    <row r="912" spans="1:20" x14ac:dyDescent="0.35">
      <c r="A912" s="71">
        <v>911</v>
      </c>
      <c r="B912" s="24" t="s">
        <v>928</v>
      </c>
      <c r="C912" s="1">
        <v>200</v>
      </c>
      <c r="D912" s="1">
        <v>5</v>
      </c>
      <c r="E912" s="1">
        <v>10</v>
      </c>
      <c r="F912" s="14">
        <v>2</v>
      </c>
      <c r="G912" s="4">
        <v>1069</v>
      </c>
      <c r="H912" s="1">
        <v>1069</v>
      </c>
      <c r="I912" s="1">
        <v>1797.9666232745999</v>
      </c>
      <c r="J912" s="1">
        <f>1800-Table1353233[[#This Row],[Remaining time]]</f>
        <v>2.0333767254001032</v>
      </c>
      <c r="K912" s="1">
        <f>(Table1353233[[#This Row],[UB_init]]-Table1353233[[#This Row],[LB_init]])/Table1353233[[#This Row],[UB_init]]</f>
        <v>0</v>
      </c>
      <c r="L912" s="75">
        <f>IF(Table1353233[[#This Row],[UB_init]]=Table1353233[[#This Row],[LB_init]],0,1)</f>
        <v>0</v>
      </c>
      <c r="M912" s="8"/>
      <c r="Q912">
        <f>IF(Table1353233[[#This Row],[If Optimal solution is not found]]=1,"",Table1353233[[#This Row],[UB_init]])</f>
        <v>1069</v>
      </c>
      <c r="R912">
        <f>IF(Table1353233[[#This Row],[If Optimal solution is not found]],"",Table1353233[[#This Row],[LB_init]])</f>
        <v>1069</v>
      </c>
      <c r="S912">
        <f>IF(Table1353233[[#This Row],[If Optimal solution is not found]],"",0)</f>
        <v>0</v>
      </c>
      <c r="T912">
        <f>IF(Table1353233[[#This Row],[If Optimal solution is not found]],"",Table1353233[[#This Row],[Total time (BPP+Pm+SPm)]])</f>
        <v>2.0333767254001032</v>
      </c>
    </row>
    <row r="913" spans="1:20" x14ac:dyDescent="0.35">
      <c r="A913" s="71">
        <v>912</v>
      </c>
      <c r="B913" s="24" t="s">
        <v>929</v>
      </c>
      <c r="C913" s="1">
        <v>200</v>
      </c>
      <c r="D913" s="1">
        <v>5</v>
      </c>
      <c r="E913" s="1">
        <v>10</v>
      </c>
      <c r="F913" s="14">
        <v>2</v>
      </c>
      <c r="G913" s="4">
        <v>1036</v>
      </c>
      <c r="H913" s="1">
        <v>1036</v>
      </c>
      <c r="I913" s="1">
        <v>1792.73377790674</v>
      </c>
      <c r="J913" s="1">
        <f>1800-Table1353233[[#This Row],[Remaining time]]</f>
        <v>7.2662220932600121</v>
      </c>
      <c r="K913" s="1">
        <f>(Table1353233[[#This Row],[UB_init]]-Table1353233[[#This Row],[LB_init]])/Table1353233[[#This Row],[UB_init]]</f>
        <v>0</v>
      </c>
      <c r="L913" s="75">
        <f>IF(Table1353233[[#This Row],[UB_init]]=Table1353233[[#This Row],[LB_init]],0,1)</f>
        <v>0</v>
      </c>
      <c r="M913" s="8"/>
      <c r="Q913">
        <f>IF(Table1353233[[#This Row],[If Optimal solution is not found]]=1,"",Table1353233[[#This Row],[UB_init]])</f>
        <v>1036</v>
      </c>
      <c r="R913">
        <f>IF(Table1353233[[#This Row],[If Optimal solution is not found]],"",Table1353233[[#This Row],[LB_init]])</f>
        <v>1036</v>
      </c>
      <c r="S913">
        <f>IF(Table1353233[[#This Row],[If Optimal solution is not found]],"",0)</f>
        <v>0</v>
      </c>
      <c r="T913">
        <f>IF(Table1353233[[#This Row],[If Optimal solution is not found]],"",Table1353233[[#This Row],[Total time (BPP+Pm+SPm)]])</f>
        <v>7.2662220932600121</v>
      </c>
    </row>
    <row r="914" spans="1:20" x14ac:dyDescent="0.35">
      <c r="A914" s="71">
        <v>913</v>
      </c>
      <c r="B914" s="24" t="s">
        <v>930</v>
      </c>
      <c r="C914" s="1">
        <v>200</v>
      </c>
      <c r="D914" s="1">
        <v>5</v>
      </c>
      <c r="E914" s="1">
        <v>10</v>
      </c>
      <c r="F914" s="14">
        <v>2</v>
      </c>
      <c r="G914" s="4">
        <v>1072</v>
      </c>
      <c r="H914" s="1">
        <v>1072</v>
      </c>
      <c r="I914" s="1">
        <v>1790.6227602455699</v>
      </c>
      <c r="J914" s="1">
        <f>1800-Table1353233[[#This Row],[Remaining time]]</f>
        <v>9.3772397544300929</v>
      </c>
      <c r="K914" s="1">
        <f>(Table1353233[[#This Row],[UB_init]]-Table1353233[[#This Row],[LB_init]])/Table1353233[[#This Row],[UB_init]]</f>
        <v>0</v>
      </c>
      <c r="L914" s="75">
        <f>IF(Table1353233[[#This Row],[UB_init]]=Table1353233[[#This Row],[LB_init]],0,1)</f>
        <v>0</v>
      </c>
      <c r="M914" s="8"/>
      <c r="Q914">
        <f>IF(Table1353233[[#This Row],[If Optimal solution is not found]]=1,"",Table1353233[[#This Row],[UB_init]])</f>
        <v>1072</v>
      </c>
      <c r="R914">
        <f>IF(Table1353233[[#This Row],[If Optimal solution is not found]],"",Table1353233[[#This Row],[LB_init]])</f>
        <v>1072</v>
      </c>
      <c r="S914">
        <f>IF(Table1353233[[#This Row],[If Optimal solution is not found]],"",0)</f>
        <v>0</v>
      </c>
      <c r="T914">
        <f>IF(Table1353233[[#This Row],[If Optimal solution is not found]],"",Table1353233[[#This Row],[Total time (BPP+Pm+SPm)]])</f>
        <v>9.3772397544300929</v>
      </c>
    </row>
    <row r="915" spans="1:20" x14ac:dyDescent="0.35">
      <c r="A915" s="71">
        <v>914</v>
      </c>
      <c r="B915" s="24" t="s">
        <v>931</v>
      </c>
      <c r="C915" s="1">
        <v>200</v>
      </c>
      <c r="D915" s="1">
        <v>5</v>
      </c>
      <c r="E915" s="1">
        <v>10</v>
      </c>
      <c r="F915" s="14">
        <v>2</v>
      </c>
      <c r="G915" s="4">
        <v>1078</v>
      </c>
      <c r="H915" s="1">
        <v>1078</v>
      </c>
      <c r="I915" s="1">
        <v>1795.02252958342</v>
      </c>
      <c r="J915" s="1">
        <f>1800-Table1353233[[#This Row],[Remaining time]]</f>
        <v>4.9774704165799903</v>
      </c>
      <c r="K915" s="1">
        <f>(Table1353233[[#This Row],[UB_init]]-Table1353233[[#This Row],[LB_init]])/Table1353233[[#This Row],[UB_init]]</f>
        <v>0</v>
      </c>
      <c r="L915" s="75">
        <f>IF(Table1353233[[#This Row],[UB_init]]=Table1353233[[#This Row],[LB_init]],0,1)</f>
        <v>0</v>
      </c>
      <c r="M915" s="8"/>
      <c r="Q915">
        <f>IF(Table1353233[[#This Row],[If Optimal solution is not found]]=1,"",Table1353233[[#This Row],[UB_init]])</f>
        <v>1078</v>
      </c>
      <c r="R915">
        <f>IF(Table1353233[[#This Row],[If Optimal solution is not found]],"",Table1353233[[#This Row],[LB_init]])</f>
        <v>1078</v>
      </c>
      <c r="S915">
        <f>IF(Table1353233[[#This Row],[If Optimal solution is not found]],"",0)</f>
        <v>0</v>
      </c>
      <c r="T915">
        <f>IF(Table1353233[[#This Row],[If Optimal solution is not found]],"",Table1353233[[#This Row],[Total time (BPP+Pm+SPm)]])</f>
        <v>4.9774704165799903</v>
      </c>
    </row>
    <row r="916" spans="1:20" x14ac:dyDescent="0.35">
      <c r="A916" s="71">
        <v>915</v>
      </c>
      <c r="B916" s="24" t="s">
        <v>932</v>
      </c>
      <c r="C916" s="1">
        <v>200</v>
      </c>
      <c r="D916" s="1">
        <v>5</v>
      </c>
      <c r="E916" s="1">
        <v>10</v>
      </c>
      <c r="F916" s="14">
        <v>2</v>
      </c>
      <c r="G916" s="4">
        <v>1057</v>
      </c>
      <c r="H916" s="1">
        <v>1057</v>
      </c>
      <c r="I916" s="1">
        <v>1792.9330376349301</v>
      </c>
      <c r="J916" s="1">
        <f>1800-Table1353233[[#This Row],[Remaining time]]</f>
        <v>7.0669623650699123</v>
      </c>
      <c r="K916" s="1">
        <f>(Table1353233[[#This Row],[UB_init]]-Table1353233[[#This Row],[LB_init]])/Table1353233[[#This Row],[UB_init]]</f>
        <v>0</v>
      </c>
      <c r="L916" s="75">
        <f>IF(Table1353233[[#This Row],[UB_init]]=Table1353233[[#This Row],[LB_init]],0,1)</f>
        <v>0</v>
      </c>
      <c r="M916" s="8"/>
      <c r="Q916">
        <f>IF(Table1353233[[#This Row],[If Optimal solution is not found]]=1,"",Table1353233[[#This Row],[UB_init]])</f>
        <v>1057</v>
      </c>
      <c r="R916">
        <f>IF(Table1353233[[#This Row],[If Optimal solution is not found]],"",Table1353233[[#This Row],[LB_init]])</f>
        <v>1057</v>
      </c>
      <c r="S916">
        <f>IF(Table1353233[[#This Row],[If Optimal solution is not found]],"",0)</f>
        <v>0</v>
      </c>
      <c r="T916">
        <f>IF(Table1353233[[#This Row],[If Optimal solution is not found]],"",Table1353233[[#This Row],[Total time (BPP+Pm+SPm)]])</f>
        <v>7.0669623650699123</v>
      </c>
    </row>
    <row r="917" spans="1:20" x14ac:dyDescent="0.35">
      <c r="A917" s="71">
        <v>916</v>
      </c>
      <c r="B917" s="24" t="s">
        <v>933</v>
      </c>
      <c r="C917" s="1">
        <v>200</v>
      </c>
      <c r="D917" s="1">
        <v>5</v>
      </c>
      <c r="E917" s="1">
        <v>10</v>
      </c>
      <c r="F917" s="14">
        <v>2</v>
      </c>
      <c r="G917" s="4">
        <v>1063</v>
      </c>
      <c r="H917" s="1">
        <v>1051</v>
      </c>
      <c r="I917" s="1">
        <v>1196.8632442764899</v>
      </c>
      <c r="J917" s="1">
        <f>1800-Table1353233[[#This Row],[Remaining time]]</f>
        <v>603.13675572351008</v>
      </c>
      <c r="K917" s="1">
        <f>(Table1353233[[#This Row],[UB_init]]-Table1353233[[#This Row],[LB_init]])/Table1353233[[#This Row],[UB_init]]</f>
        <v>1.1288805268109126E-2</v>
      </c>
      <c r="L917" s="75">
        <f>IF(Table1353233[[#This Row],[UB_init]]=Table1353233[[#This Row],[LB_init]],0,1)</f>
        <v>1</v>
      </c>
      <c r="M917" s="8"/>
      <c r="Q917" t="str">
        <f>IF(Table1353233[[#This Row],[If Optimal solution is not found]]=1,"",Table1353233[[#This Row],[UB_init]])</f>
        <v/>
      </c>
      <c r="R917" t="str">
        <f>IF(Table1353233[[#This Row],[If Optimal solution is not found]],"",Table1353233[[#This Row],[LB_init]])</f>
        <v/>
      </c>
      <c r="S917" t="str">
        <f>IF(Table1353233[[#This Row],[If Optimal solution is not found]],"",0)</f>
        <v/>
      </c>
      <c r="T917" t="str">
        <f>IF(Table1353233[[#This Row],[If Optimal solution is not found]],"",Table1353233[[#This Row],[Total time (BPP+Pm+SPm)]])</f>
        <v/>
      </c>
    </row>
    <row r="918" spans="1:20" x14ac:dyDescent="0.35">
      <c r="A918" s="71">
        <v>917</v>
      </c>
      <c r="B918" s="24" t="s">
        <v>934</v>
      </c>
      <c r="C918" s="1">
        <v>200</v>
      </c>
      <c r="D918" s="1">
        <v>5</v>
      </c>
      <c r="E918" s="1">
        <v>10</v>
      </c>
      <c r="F918" s="14">
        <v>2</v>
      </c>
      <c r="G918" s="4">
        <v>1067</v>
      </c>
      <c r="H918" s="1">
        <v>1067</v>
      </c>
      <c r="I918" s="1">
        <v>1789.72178456187</v>
      </c>
      <c r="J918" s="1">
        <f>1800-Table1353233[[#This Row],[Remaining time]]</f>
        <v>10.278215438130019</v>
      </c>
      <c r="K918" s="1">
        <f>(Table1353233[[#This Row],[UB_init]]-Table1353233[[#This Row],[LB_init]])/Table1353233[[#This Row],[UB_init]]</f>
        <v>0</v>
      </c>
      <c r="L918" s="75">
        <f>IF(Table1353233[[#This Row],[UB_init]]=Table1353233[[#This Row],[LB_init]],0,1)</f>
        <v>0</v>
      </c>
      <c r="M918" s="8"/>
      <c r="Q918">
        <f>IF(Table1353233[[#This Row],[If Optimal solution is not found]]=1,"",Table1353233[[#This Row],[UB_init]])</f>
        <v>1067</v>
      </c>
      <c r="R918">
        <f>IF(Table1353233[[#This Row],[If Optimal solution is not found]],"",Table1353233[[#This Row],[LB_init]])</f>
        <v>1067</v>
      </c>
      <c r="S918">
        <f>IF(Table1353233[[#This Row],[If Optimal solution is not found]],"",0)</f>
        <v>0</v>
      </c>
      <c r="T918">
        <f>IF(Table1353233[[#This Row],[If Optimal solution is not found]],"",Table1353233[[#This Row],[Total time (BPP+Pm+SPm)]])</f>
        <v>10.278215438130019</v>
      </c>
    </row>
    <row r="919" spans="1:20" x14ac:dyDescent="0.35">
      <c r="A919" s="71">
        <v>918</v>
      </c>
      <c r="B919" s="24" t="s">
        <v>935</v>
      </c>
      <c r="C919" s="1">
        <v>200</v>
      </c>
      <c r="D919" s="1">
        <v>5</v>
      </c>
      <c r="E919" s="1">
        <v>10</v>
      </c>
      <c r="F919" s="14">
        <v>2</v>
      </c>
      <c r="G919" s="4">
        <v>1072</v>
      </c>
      <c r="H919" s="1">
        <v>1072</v>
      </c>
      <c r="I919" s="1">
        <v>1794.2227765843199</v>
      </c>
      <c r="J919" s="1">
        <f>1800-Table1353233[[#This Row],[Remaining time]]</f>
        <v>5.777223415680055</v>
      </c>
      <c r="K919" s="1">
        <f>(Table1353233[[#This Row],[UB_init]]-Table1353233[[#This Row],[LB_init]])/Table1353233[[#This Row],[UB_init]]</f>
        <v>0</v>
      </c>
      <c r="L919" s="75">
        <f>IF(Table1353233[[#This Row],[UB_init]]=Table1353233[[#This Row],[LB_init]],0,1)</f>
        <v>0</v>
      </c>
      <c r="M919" s="8"/>
      <c r="Q919">
        <f>IF(Table1353233[[#This Row],[If Optimal solution is not found]]=1,"",Table1353233[[#This Row],[UB_init]])</f>
        <v>1072</v>
      </c>
      <c r="R919">
        <f>IF(Table1353233[[#This Row],[If Optimal solution is not found]],"",Table1353233[[#This Row],[LB_init]])</f>
        <v>1072</v>
      </c>
      <c r="S919">
        <f>IF(Table1353233[[#This Row],[If Optimal solution is not found]],"",0)</f>
        <v>0</v>
      </c>
      <c r="T919">
        <f>IF(Table1353233[[#This Row],[If Optimal solution is not found]],"",Table1353233[[#This Row],[Total time (BPP+Pm+SPm)]])</f>
        <v>5.777223415680055</v>
      </c>
    </row>
    <row r="920" spans="1:20" x14ac:dyDescent="0.35">
      <c r="A920" s="71">
        <v>919</v>
      </c>
      <c r="B920" s="24" t="s">
        <v>936</v>
      </c>
      <c r="C920" s="1">
        <v>200</v>
      </c>
      <c r="D920" s="1">
        <v>5</v>
      </c>
      <c r="E920" s="1">
        <v>10</v>
      </c>
      <c r="F920" s="14">
        <v>2</v>
      </c>
      <c r="G920" s="4">
        <v>1035</v>
      </c>
      <c r="H920" s="1">
        <v>1035</v>
      </c>
      <c r="I920" s="1">
        <v>1794.94891338609</v>
      </c>
      <c r="J920" s="1">
        <f>1800-Table1353233[[#This Row],[Remaining time]]</f>
        <v>5.0510866139100017</v>
      </c>
      <c r="K920" s="1">
        <f>(Table1353233[[#This Row],[UB_init]]-Table1353233[[#This Row],[LB_init]])/Table1353233[[#This Row],[UB_init]]</f>
        <v>0</v>
      </c>
      <c r="L920" s="75">
        <f>IF(Table1353233[[#This Row],[UB_init]]=Table1353233[[#This Row],[LB_init]],0,1)</f>
        <v>0</v>
      </c>
      <c r="M920" s="8"/>
      <c r="Q920">
        <f>IF(Table1353233[[#This Row],[If Optimal solution is not found]]=1,"",Table1353233[[#This Row],[UB_init]])</f>
        <v>1035</v>
      </c>
      <c r="R920">
        <f>IF(Table1353233[[#This Row],[If Optimal solution is not found]],"",Table1353233[[#This Row],[LB_init]])</f>
        <v>1035</v>
      </c>
      <c r="S920">
        <f>IF(Table1353233[[#This Row],[If Optimal solution is not found]],"",0)</f>
        <v>0</v>
      </c>
      <c r="T920">
        <f>IF(Table1353233[[#This Row],[If Optimal solution is not found]],"",Table1353233[[#This Row],[Total time (BPP+Pm+SPm)]])</f>
        <v>5.0510866139100017</v>
      </c>
    </row>
    <row r="921" spans="1:20" x14ac:dyDescent="0.35">
      <c r="A921" s="71">
        <v>920</v>
      </c>
      <c r="B921" s="24" t="s">
        <v>937</v>
      </c>
      <c r="C921" s="1">
        <v>200</v>
      </c>
      <c r="D921" s="1">
        <v>5</v>
      </c>
      <c r="E921" s="1">
        <v>10</v>
      </c>
      <c r="F921" s="14">
        <v>2</v>
      </c>
      <c r="G921" s="4">
        <v>1097</v>
      </c>
      <c r="H921" s="1">
        <v>1097</v>
      </c>
      <c r="I921" s="1">
        <v>1792.6798976995001</v>
      </c>
      <c r="J921" s="1">
        <f>1800-Table1353233[[#This Row],[Remaining time]]</f>
        <v>7.3201023004999115</v>
      </c>
      <c r="K921" s="1">
        <f>(Table1353233[[#This Row],[UB_init]]-Table1353233[[#This Row],[LB_init]])/Table1353233[[#This Row],[UB_init]]</f>
        <v>0</v>
      </c>
      <c r="L921" s="75">
        <f>IF(Table1353233[[#This Row],[UB_init]]=Table1353233[[#This Row],[LB_init]],0,1)</f>
        <v>0</v>
      </c>
      <c r="M921" s="8"/>
      <c r="Q921">
        <f>IF(Table1353233[[#This Row],[If Optimal solution is not found]]=1,"",Table1353233[[#This Row],[UB_init]])</f>
        <v>1097</v>
      </c>
      <c r="R921">
        <f>IF(Table1353233[[#This Row],[If Optimal solution is not found]],"",Table1353233[[#This Row],[LB_init]])</f>
        <v>1097</v>
      </c>
      <c r="S921">
        <f>IF(Table1353233[[#This Row],[If Optimal solution is not found]],"",0)</f>
        <v>0</v>
      </c>
      <c r="T921">
        <f>IF(Table1353233[[#This Row],[If Optimal solution is not found]],"",Table1353233[[#This Row],[Total time (BPP+Pm+SPm)]])</f>
        <v>7.3201023004999115</v>
      </c>
    </row>
    <row r="922" spans="1:20" x14ac:dyDescent="0.35">
      <c r="A922" s="71">
        <v>921</v>
      </c>
      <c r="B922" s="24" t="s">
        <v>938</v>
      </c>
      <c r="C922" s="1">
        <v>200</v>
      </c>
      <c r="D922" s="1">
        <v>5</v>
      </c>
      <c r="E922" s="1">
        <v>10</v>
      </c>
      <c r="F922" s="14">
        <v>4</v>
      </c>
      <c r="G922" s="4">
        <v>1645</v>
      </c>
      <c r="H922" s="1">
        <v>1621</v>
      </c>
      <c r="I922" s="1">
        <v>1186.5049663018401</v>
      </c>
      <c r="J922" s="1">
        <f>1800-Table1353233[[#This Row],[Remaining time]]</f>
        <v>613.49503369815989</v>
      </c>
      <c r="K922" s="1">
        <f>(Table1353233[[#This Row],[UB_init]]-Table1353233[[#This Row],[LB_init]])/Table1353233[[#This Row],[UB_init]]</f>
        <v>1.458966565349544E-2</v>
      </c>
      <c r="L922" s="75">
        <f>IF(Table1353233[[#This Row],[UB_init]]=Table1353233[[#This Row],[LB_init]],0,1)</f>
        <v>1</v>
      </c>
      <c r="M922" s="8"/>
      <c r="Q922" t="str">
        <f>IF(Table1353233[[#This Row],[If Optimal solution is not found]]=1,"",Table1353233[[#This Row],[UB_init]])</f>
        <v/>
      </c>
      <c r="R922" t="str">
        <f>IF(Table1353233[[#This Row],[If Optimal solution is not found]],"",Table1353233[[#This Row],[LB_init]])</f>
        <v/>
      </c>
      <c r="S922" t="str">
        <f>IF(Table1353233[[#This Row],[If Optimal solution is not found]],"",0)</f>
        <v/>
      </c>
      <c r="T922" t="str">
        <f>IF(Table1353233[[#This Row],[If Optimal solution is not found]],"",Table1353233[[#This Row],[Total time (BPP+Pm+SPm)]])</f>
        <v/>
      </c>
    </row>
    <row r="923" spans="1:20" x14ac:dyDescent="0.35">
      <c r="A923" s="71">
        <v>922</v>
      </c>
      <c r="B923" s="24" t="s">
        <v>939</v>
      </c>
      <c r="C923" s="1">
        <v>200</v>
      </c>
      <c r="D923" s="1">
        <v>5</v>
      </c>
      <c r="E923" s="1">
        <v>10</v>
      </c>
      <c r="F923" s="14">
        <v>4</v>
      </c>
      <c r="G923" s="4">
        <v>1540</v>
      </c>
      <c r="H923" s="1">
        <v>1528</v>
      </c>
      <c r="I923" s="1">
        <v>1199.43246406503</v>
      </c>
      <c r="J923" s="1">
        <f>1800-Table1353233[[#This Row],[Remaining time]]</f>
        <v>600.56753593497001</v>
      </c>
      <c r="K923" s="1">
        <f>(Table1353233[[#This Row],[UB_init]]-Table1353233[[#This Row],[LB_init]])/Table1353233[[#This Row],[UB_init]]</f>
        <v>7.7922077922077922E-3</v>
      </c>
      <c r="L923" s="75">
        <f>IF(Table1353233[[#This Row],[UB_init]]=Table1353233[[#This Row],[LB_init]],0,1)</f>
        <v>1</v>
      </c>
      <c r="M923" s="8"/>
      <c r="Q923" t="str">
        <f>IF(Table1353233[[#This Row],[If Optimal solution is not found]]=1,"",Table1353233[[#This Row],[UB_init]])</f>
        <v/>
      </c>
      <c r="R923" t="str">
        <f>IF(Table1353233[[#This Row],[If Optimal solution is not found]],"",Table1353233[[#This Row],[LB_init]])</f>
        <v/>
      </c>
      <c r="S923" t="str">
        <f>IF(Table1353233[[#This Row],[If Optimal solution is not found]],"",0)</f>
        <v/>
      </c>
      <c r="T923" t="str">
        <f>IF(Table1353233[[#This Row],[If Optimal solution is not found]],"",Table1353233[[#This Row],[Total time (BPP+Pm+SPm)]])</f>
        <v/>
      </c>
    </row>
    <row r="924" spans="1:20" x14ac:dyDescent="0.35">
      <c r="A924" s="71">
        <v>923</v>
      </c>
      <c r="B924" s="24" t="s">
        <v>940</v>
      </c>
      <c r="C924" s="1">
        <v>200</v>
      </c>
      <c r="D924" s="1">
        <v>5</v>
      </c>
      <c r="E924" s="1">
        <v>10</v>
      </c>
      <c r="F924" s="14">
        <v>4</v>
      </c>
      <c r="G924" s="4">
        <v>1612</v>
      </c>
      <c r="H924" s="1">
        <v>1612</v>
      </c>
      <c r="I924" s="1">
        <v>1746.92777076177</v>
      </c>
      <c r="J924" s="1">
        <f>1800-Table1353233[[#This Row],[Remaining time]]</f>
        <v>53.072229238229966</v>
      </c>
      <c r="K924" s="1">
        <f>(Table1353233[[#This Row],[UB_init]]-Table1353233[[#This Row],[LB_init]])/Table1353233[[#This Row],[UB_init]]</f>
        <v>0</v>
      </c>
      <c r="L924" s="75">
        <f>IF(Table1353233[[#This Row],[UB_init]]=Table1353233[[#This Row],[LB_init]],0,1)</f>
        <v>0</v>
      </c>
      <c r="M924" s="8"/>
      <c r="Q924">
        <f>IF(Table1353233[[#This Row],[If Optimal solution is not found]]=1,"",Table1353233[[#This Row],[UB_init]])</f>
        <v>1612</v>
      </c>
      <c r="R924">
        <f>IF(Table1353233[[#This Row],[If Optimal solution is not found]],"",Table1353233[[#This Row],[LB_init]])</f>
        <v>1612</v>
      </c>
      <c r="S924">
        <f>IF(Table1353233[[#This Row],[If Optimal solution is not found]],"",0)</f>
        <v>0</v>
      </c>
      <c r="T924">
        <f>IF(Table1353233[[#This Row],[If Optimal solution is not found]],"",Table1353233[[#This Row],[Total time (BPP+Pm+SPm)]])</f>
        <v>53.072229238229966</v>
      </c>
    </row>
    <row r="925" spans="1:20" x14ac:dyDescent="0.35">
      <c r="A925" s="71">
        <v>924</v>
      </c>
      <c r="B925" s="24" t="s">
        <v>941</v>
      </c>
      <c r="C925" s="1">
        <v>200</v>
      </c>
      <c r="D925" s="1">
        <v>5</v>
      </c>
      <c r="E925" s="1">
        <v>10</v>
      </c>
      <c r="F925" s="14">
        <v>4</v>
      </c>
      <c r="G925" s="4">
        <v>1522</v>
      </c>
      <c r="H925" s="1">
        <v>1510</v>
      </c>
      <c r="I925" s="1">
        <v>1194.8661641962799</v>
      </c>
      <c r="J925" s="1">
        <f>1800-Table1353233[[#This Row],[Remaining time]]</f>
        <v>605.1338358037201</v>
      </c>
      <c r="K925" s="1">
        <f>(Table1353233[[#This Row],[UB_init]]-Table1353233[[#This Row],[LB_init]])/Table1353233[[#This Row],[UB_init]]</f>
        <v>7.8843626806833107E-3</v>
      </c>
      <c r="L925" s="75">
        <f>IF(Table1353233[[#This Row],[UB_init]]=Table1353233[[#This Row],[LB_init]],0,1)</f>
        <v>1</v>
      </c>
      <c r="M925" s="8"/>
      <c r="Q925" t="str">
        <f>IF(Table1353233[[#This Row],[If Optimal solution is not found]]=1,"",Table1353233[[#This Row],[UB_init]])</f>
        <v/>
      </c>
      <c r="R925" t="str">
        <f>IF(Table1353233[[#This Row],[If Optimal solution is not found]],"",Table1353233[[#This Row],[LB_init]])</f>
        <v/>
      </c>
      <c r="S925" t="str">
        <f>IF(Table1353233[[#This Row],[If Optimal solution is not found]],"",0)</f>
        <v/>
      </c>
      <c r="T925" t="str">
        <f>IF(Table1353233[[#This Row],[If Optimal solution is not found]],"",Table1353233[[#This Row],[Total time (BPP+Pm+SPm)]])</f>
        <v/>
      </c>
    </row>
    <row r="926" spans="1:20" x14ac:dyDescent="0.35">
      <c r="A926" s="71">
        <v>925</v>
      </c>
      <c r="B926" s="24" t="s">
        <v>942</v>
      </c>
      <c r="C926" s="1">
        <v>200</v>
      </c>
      <c r="D926" s="1">
        <v>5</v>
      </c>
      <c r="E926" s="1">
        <v>10</v>
      </c>
      <c r="F926" s="14">
        <v>4</v>
      </c>
      <c r="G926" s="4">
        <v>1489</v>
      </c>
      <c r="H926" s="1">
        <v>1477</v>
      </c>
      <c r="I926" s="1">
        <v>1199.318500055</v>
      </c>
      <c r="J926" s="1">
        <f>1800-Table1353233[[#This Row],[Remaining time]]</f>
        <v>600.68149994500004</v>
      </c>
      <c r="K926" s="1">
        <f>(Table1353233[[#This Row],[UB_init]]-Table1353233[[#This Row],[LB_init]])/Table1353233[[#This Row],[UB_init]]</f>
        <v>8.0591000671591667E-3</v>
      </c>
      <c r="L926" s="75">
        <f>IF(Table1353233[[#This Row],[UB_init]]=Table1353233[[#This Row],[LB_init]],0,1)</f>
        <v>1</v>
      </c>
      <c r="M926" s="8"/>
      <c r="Q926" t="str">
        <f>IF(Table1353233[[#This Row],[If Optimal solution is not found]]=1,"",Table1353233[[#This Row],[UB_init]])</f>
        <v/>
      </c>
      <c r="R926" t="str">
        <f>IF(Table1353233[[#This Row],[If Optimal solution is not found]],"",Table1353233[[#This Row],[LB_init]])</f>
        <v/>
      </c>
      <c r="S926" t="str">
        <f>IF(Table1353233[[#This Row],[If Optimal solution is not found]],"",0)</f>
        <v/>
      </c>
      <c r="T926" t="str">
        <f>IF(Table1353233[[#This Row],[If Optimal solution is not found]],"",Table1353233[[#This Row],[Total time (BPP+Pm+SPm)]])</f>
        <v/>
      </c>
    </row>
    <row r="927" spans="1:20" x14ac:dyDescent="0.35">
      <c r="A927" s="71">
        <v>926</v>
      </c>
      <c r="B927" s="24" t="s">
        <v>943</v>
      </c>
      <c r="C927" s="1">
        <v>200</v>
      </c>
      <c r="D927" s="1">
        <v>5</v>
      </c>
      <c r="E927" s="1">
        <v>10</v>
      </c>
      <c r="F927" s="14">
        <v>4</v>
      </c>
      <c r="G927" s="4">
        <v>1555</v>
      </c>
      <c r="H927" s="1">
        <v>1543</v>
      </c>
      <c r="I927" s="1">
        <v>1199.3489874135701</v>
      </c>
      <c r="J927" s="1">
        <f>1800-Table1353233[[#This Row],[Remaining time]]</f>
        <v>600.65101258642994</v>
      </c>
      <c r="K927" s="1">
        <f>(Table1353233[[#This Row],[UB_init]]-Table1353233[[#This Row],[LB_init]])/Table1353233[[#This Row],[UB_init]]</f>
        <v>7.7170418006430866E-3</v>
      </c>
      <c r="L927" s="75">
        <f>IF(Table1353233[[#This Row],[UB_init]]=Table1353233[[#This Row],[LB_init]],0,1)</f>
        <v>1</v>
      </c>
      <c r="M927" s="8"/>
      <c r="Q927" t="str">
        <f>IF(Table1353233[[#This Row],[If Optimal solution is not found]]=1,"",Table1353233[[#This Row],[UB_init]])</f>
        <v/>
      </c>
      <c r="R927" t="str">
        <f>IF(Table1353233[[#This Row],[If Optimal solution is not found]],"",Table1353233[[#This Row],[LB_init]])</f>
        <v/>
      </c>
      <c r="S927" t="str">
        <f>IF(Table1353233[[#This Row],[If Optimal solution is not found]],"",0)</f>
        <v/>
      </c>
      <c r="T927" t="str">
        <f>IF(Table1353233[[#This Row],[If Optimal solution is not found]],"",Table1353233[[#This Row],[Total time (BPP+Pm+SPm)]])</f>
        <v/>
      </c>
    </row>
    <row r="928" spans="1:20" x14ac:dyDescent="0.35">
      <c r="A928" s="71">
        <v>927</v>
      </c>
      <c r="B928" s="24" t="s">
        <v>944</v>
      </c>
      <c r="C928" s="1">
        <v>200</v>
      </c>
      <c r="D928" s="1">
        <v>5</v>
      </c>
      <c r="E928" s="1">
        <v>10</v>
      </c>
      <c r="F928" s="14">
        <v>4</v>
      </c>
      <c r="G928" s="4">
        <v>1571</v>
      </c>
      <c r="H928" s="1">
        <v>1571</v>
      </c>
      <c r="I928" s="1">
        <v>1215.7953596729701</v>
      </c>
      <c r="J928" s="1">
        <f>1800-Table1353233[[#This Row],[Remaining time]]</f>
        <v>584.20464032702989</v>
      </c>
      <c r="K928" s="1">
        <f>(Table1353233[[#This Row],[UB_init]]-Table1353233[[#This Row],[LB_init]])/Table1353233[[#This Row],[UB_init]]</f>
        <v>0</v>
      </c>
      <c r="L928" s="75">
        <f>IF(Table1353233[[#This Row],[UB_init]]=Table1353233[[#This Row],[LB_init]],0,1)</f>
        <v>0</v>
      </c>
      <c r="M928" s="8"/>
      <c r="Q928">
        <f>IF(Table1353233[[#This Row],[If Optimal solution is not found]]=1,"",Table1353233[[#This Row],[UB_init]])</f>
        <v>1571</v>
      </c>
      <c r="R928">
        <f>IF(Table1353233[[#This Row],[If Optimal solution is not found]],"",Table1353233[[#This Row],[LB_init]])</f>
        <v>1571</v>
      </c>
      <c r="S928">
        <f>IF(Table1353233[[#This Row],[If Optimal solution is not found]],"",0)</f>
        <v>0</v>
      </c>
      <c r="T928">
        <f>IF(Table1353233[[#This Row],[If Optimal solution is not found]],"",Table1353233[[#This Row],[Total time (BPP+Pm+SPm)]])</f>
        <v>584.20464032702989</v>
      </c>
    </row>
    <row r="929" spans="1:20" x14ac:dyDescent="0.35">
      <c r="A929" s="71">
        <v>928</v>
      </c>
      <c r="B929" s="24" t="s">
        <v>945</v>
      </c>
      <c r="C929" s="1">
        <v>200</v>
      </c>
      <c r="D929" s="1">
        <v>5</v>
      </c>
      <c r="E929" s="1">
        <v>10</v>
      </c>
      <c r="F929" s="14">
        <v>4</v>
      </c>
      <c r="G929" s="4">
        <v>1576</v>
      </c>
      <c r="H929" s="1">
        <v>1564</v>
      </c>
      <c r="I929" s="1">
        <v>1199.2213829643999</v>
      </c>
      <c r="J929" s="1">
        <f>1800-Table1353233[[#This Row],[Remaining time]]</f>
        <v>600.77861703560006</v>
      </c>
      <c r="K929" s="1">
        <f>(Table1353233[[#This Row],[UB_init]]-Table1353233[[#This Row],[LB_init]])/Table1353233[[#This Row],[UB_init]]</f>
        <v>7.6142131979695434E-3</v>
      </c>
      <c r="L929" s="75">
        <f>IF(Table1353233[[#This Row],[UB_init]]=Table1353233[[#This Row],[LB_init]],0,1)</f>
        <v>1</v>
      </c>
      <c r="M929" s="8"/>
      <c r="Q929" t="str">
        <f>IF(Table1353233[[#This Row],[If Optimal solution is not found]]=1,"",Table1353233[[#This Row],[UB_init]])</f>
        <v/>
      </c>
      <c r="R929" t="str">
        <f>IF(Table1353233[[#This Row],[If Optimal solution is not found]],"",Table1353233[[#This Row],[LB_init]])</f>
        <v/>
      </c>
      <c r="S929" t="str">
        <f>IF(Table1353233[[#This Row],[If Optimal solution is not found]],"",0)</f>
        <v/>
      </c>
      <c r="T929" t="str">
        <f>IF(Table1353233[[#This Row],[If Optimal solution is not found]],"",Table1353233[[#This Row],[Total time (BPP+Pm+SPm)]])</f>
        <v/>
      </c>
    </row>
    <row r="930" spans="1:20" x14ac:dyDescent="0.35">
      <c r="A930" s="71">
        <v>929</v>
      </c>
      <c r="B930" s="24" t="s">
        <v>946</v>
      </c>
      <c r="C930" s="1">
        <v>200</v>
      </c>
      <c r="D930" s="1">
        <v>5</v>
      </c>
      <c r="E930" s="1">
        <v>10</v>
      </c>
      <c r="F930" s="14">
        <v>4</v>
      </c>
      <c r="G930" s="4">
        <v>1551</v>
      </c>
      <c r="H930" s="1">
        <v>1539</v>
      </c>
      <c r="I930" s="1">
        <v>1199.60627362132</v>
      </c>
      <c r="J930" s="1">
        <f>1800-Table1353233[[#This Row],[Remaining time]]</f>
        <v>600.39372637867996</v>
      </c>
      <c r="K930" s="1">
        <f>(Table1353233[[#This Row],[UB_init]]-Table1353233[[#This Row],[LB_init]])/Table1353233[[#This Row],[UB_init]]</f>
        <v>7.7369439071566732E-3</v>
      </c>
      <c r="L930" s="75">
        <f>IF(Table1353233[[#This Row],[UB_init]]=Table1353233[[#This Row],[LB_init]],0,1)</f>
        <v>1</v>
      </c>
      <c r="M930" s="8"/>
      <c r="Q930" t="str">
        <f>IF(Table1353233[[#This Row],[If Optimal solution is not found]]=1,"",Table1353233[[#This Row],[UB_init]])</f>
        <v/>
      </c>
      <c r="R930" t="str">
        <f>IF(Table1353233[[#This Row],[If Optimal solution is not found]],"",Table1353233[[#This Row],[LB_init]])</f>
        <v/>
      </c>
      <c r="S930" t="str">
        <f>IF(Table1353233[[#This Row],[If Optimal solution is not found]],"",0)</f>
        <v/>
      </c>
      <c r="T930" t="str">
        <f>IF(Table1353233[[#This Row],[If Optimal solution is not found]],"",Table1353233[[#This Row],[Total time (BPP+Pm+SPm)]])</f>
        <v/>
      </c>
    </row>
    <row r="931" spans="1:20" x14ac:dyDescent="0.35">
      <c r="A931" s="71">
        <v>930</v>
      </c>
      <c r="B931" s="24" t="s">
        <v>947</v>
      </c>
      <c r="C931" s="1">
        <v>200</v>
      </c>
      <c r="D931" s="1">
        <v>5</v>
      </c>
      <c r="E931" s="1">
        <v>10</v>
      </c>
      <c r="F931" s="14">
        <v>4</v>
      </c>
      <c r="G931" s="4">
        <v>1589</v>
      </c>
      <c r="H931" s="1">
        <v>1565</v>
      </c>
      <c r="I931" s="1">
        <v>1193.2100281845701</v>
      </c>
      <c r="J931" s="1">
        <f>1800-Table1353233[[#This Row],[Remaining time]]</f>
        <v>606.78997181542991</v>
      </c>
      <c r="K931" s="1">
        <f>(Table1353233[[#This Row],[UB_init]]-Table1353233[[#This Row],[LB_init]])/Table1353233[[#This Row],[UB_init]]</f>
        <v>1.5103838892385148E-2</v>
      </c>
      <c r="L931" s="75">
        <f>IF(Table1353233[[#This Row],[UB_init]]=Table1353233[[#This Row],[LB_init]],0,1)</f>
        <v>1</v>
      </c>
      <c r="M931" s="8"/>
      <c r="Q931" t="str">
        <f>IF(Table1353233[[#This Row],[If Optimal solution is not found]]=1,"",Table1353233[[#This Row],[UB_init]])</f>
        <v/>
      </c>
      <c r="R931" t="str">
        <f>IF(Table1353233[[#This Row],[If Optimal solution is not found]],"",Table1353233[[#This Row],[LB_init]])</f>
        <v/>
      </c>
      <c r="S931" t="str">
        <f>IF(Table1353233[[#This Row],[If Optimal solution is not found]],"",0)</f>
        <v/>
      </c>
      <c r="T931" t="str">
        <f>IF(Table1353233[[#This Row],[If Optimal solution is not found]],"",Table1353233[[#This Row],[Total time (BPP+Pm+SPm)]])</f>
        <v/>
      </c>
    </row>
    <row r="932" spans="1:20" x14ac:dyDescent="0.35">
      <c r="A932" s="71">
        <v>931</v>
      </c>
      <c r="B932" s="24" t="s">
        <v>948</v>
      </c>
      <c r="C932" s="1">
        <v>200</v>
      </c>
      <c r="D932" s="1">
        <v>5</v>
      </c>
      <c r="E932" s="1">
        <v>20</v>
      </c>
      <c r="F932" s="14">
        <v>1</v>
      </c>
      <c r="G932" s="4">
        <v>1308</v>
      </c>
      <c r="H932" s="1">
        <v>1308</v>
      </c>
      <c r="I932" s="1">
        <v>1797.4995307885099</v>
      </c>
      <c r="J932" s="1">
        <f>1800-Table1353233[[#This Row],[Remaining time]]</f>
        <v>2.500469211490099</v>
      </c>
      <c r="K932" s="1">
        <f>(Table1353233[[#This Row],[UB_init]]-Table1353233[[#This Row],[LB_init]])/Table1353233[[#This Row],[UB_init]]</f>
        <v>0</v>
      </c>
      <c r="L932" s="75">
        <f>IF(Table1353233[[#This Row],[UB_init]]=Table1353233[[#This Row],[LB_init]],0,1)</f>
        <v>0</v>
      </c>
      <c r="M932" s="8"/>
      <c r="Q932">
        <f>IF(Table1353233[[#This Row],[If Optimal solution is not found]]=1,"",Table1353233[[#This Row],[UB_init]])</f>
        <v>1308</v>
      </c>
      <c r="R932">
        <f>IF(Table1353233[[#This Row],[If Optimal solution is not found]],"",Table1353233[[#This Row],[LB_init]])</f>
        <v>1308</v>
      </c>
      <c r="S932">
        <f>IF(Table1353233[[#This Row],[If Optimal solution is not found]],"",0)</f>
        <v>0</v>
      </c>
      <c r="T932">
        <f>IF(Table1353233[[#This Row],[If Optimal solution is not found]],"",Table1353233[[#This Row],[Total time (BPP+Pm+SPm)]])</f>
        <v>2.500469211490099</v>
      </c>
    </row>
    <row r="933" spans="1:20" x14ac:dyDescent="0.35">
      <c r="A933" s="71">
        <v>932</v>
      </c>
      <c r="B933" s="24" t="s">
        <v>949</v>
      </c>
      <c r="C933" s="1">
        <v>200</v>
      </c>
      <c r="D933" s="1">
        <v>5</v>
      </c>
      <c r="E933" s="1">
        <v>20</v>
      </c>
      <c r="F933" s="14">
        <v>1</v>
      </c>
      <c r="G933" s="4">
        <v>1341</v>
      </c>
      <c r="H933" s="1">
        <v>1341</v>
      </c>
      <c r="I933" s="1">
        <v>1797.16816312074</v>
      </c>
      <c r="J933" s="1">
        <f>1800-Table1353233[[#This Row],[Remaining time]]</f>
        <v>2.8318368792599813</v>
      </c>
      <c r="K933" s="1">
        <f>(Table1353233[[#This Row],[UB_init]]-Table1353233[[#This Row],[LB_init]])/Table1353233[[#This Row],[UB_init]]</f>
        <v>0</v>
      </c>
      <c r="L933" s="75">
        <f>IF(Table1353233[[#This Row],[UB_init]]=Table1353233[[#This Row],[LB_init]],0,1)</f>
        <v>0</v>
      </c>
      <c r="M933" s="8"/>
      <c r="Q933">
        <f>IF(Table1353233[[#This Row],[If Optimal solution is not found]]=1,"",Table1353233[[#This Row],[UB_init]])</f>
        <v>1341</v>
      </c>
      <c r="R933">
        <f>IF(Table1353233[[#This Row],[If Optimal solution is not found]],"",Table1353233[[#This Row],[LB_init]])</f>
        <v>1341</v>
      </c>
      <c r="S933">
        <f>IF(Table1353233[[#This Row],[If Optimal solution is not found]],"",0)</f>
        <v>0</v>
      </c>
      <c r="T933">
        <f>IF(Table1353233[[#This Row],[If Optimal solution is not found]],"",Table1353233[[#This Row],[Total time (BPP+Pm+SPm)]])</f>
        <v>2.8318368792599813</v>
      </c>
    </row>
    <row r="934" spans="1:20" x14ac:dyDescent="0.35">
      <c r="A934" s="71">
        <v>933</v>
      </c>
      <c r="B934" s="24" t="s">
        <v>950</v>
      </c>
      <c r="C934" s="1">
        <v>200</v>
      </c>
      <c r="D934" s="1">
        <v>5</v>
      </c>
      <c r="E934" s="1">
        <v>20</v>
      </c>
      <c r="F934" s="14">
        <v>1</v>
      </c>
      <c r="G934" s="4">
        <v>1328</v>
      </c>
      <c r="H934" s="1">
        <v>1328</v>
      </c>
      <c r="I934" s="1">
        <v>1793.7724768370299</v>
      </c>
      <c r="J934" s="1">
        <f>1800-Table1353233[[#This Row],[Remaining time]]</f>
        <v>6.2275231629701011</v>
      </c>
      <c r="K934" s="1">
        <f>(Table1353233[[#This Row],[UB_init]]-Table1353233[[#This Row],[LB_init]])/Table1353233[[#This Row],[UB_init]]</f>
        <v>0</v>
      </c>
      <c r="L934" s="75">
        <f>IF(Table1353233[[#This Row],[UB_init]]=Table1353233[[#This Row],[LB_init]],0,1)</f>
        <v>0</v>
      </c>
      <c r="M934" s="8"/>
      <c r="Q934">
        <f>IF(Table1353233[[#This Row],[If Optimal solution is not found]]=1,"",Table1353233[[#This Row],[UB_init]])</f>
        <v>1328</v>
      </c>
      <c r="R934">
        <f>IF(Table1353233[[#This Row],[If Optimal solution is not found]],"",Table1353233[[#This Row],[LB_init]])</f>
        <v>1328</v>
      </c>
      <c r="S934">
        <f>IF(Table1353233[[#This Row],[If Optimal solution is not found]],"",0)</f>
        <v>0</v>
      </c>
      <c r="T934">
        <f>IF(Table1353233[[#This Row],[If Optimal solution is not found]],"",Table1353233[[#This Row],[Total time (BPP+Pm+SPm)]])</f>
        <v>6.2275231629701011</v>
      </c>
    </row>
    <row r="935" spans="1:20" x14ac:dyDescent="0.35">
      <c r="A935" s="71">
        <v>934</v>
      </c>
      <c r="B935" s="24" t="s">
        <v>951</v>
      </c>
      <c r="C935" s="1">
        <v>200</v>
      </c>
      <c r="D935" s="1">
        <v>5</v>
      </c>
      <c r="E935" s="1">
        <v>20</v>
      </c>
      <c r="F935" s="14">
        <v>1</v>
      </c>
      <c r="G935" s="4">
        <v>1286</v>
      </c>
      <c r="H935" s="1">
        <v>1286</v>
      </c>
      <c r="I935" s="1">
        <v>1796.64986621961</v>
      </c>
      <c r="J935" s="1">
        <f>1800-Table1353233[[#This Row],[Remaining time]]</f>
        <v>3.3501337803900242</v>
      </c>
      <c r="K935" s="1">
        <f>(Table1353233[[#This Row],[UB_init]]-Table1353233[[#This Row],[LB_init]])/Table1353233[[#This Row],[UB_init]]</f>
        <v>0</v>
      </c>
      <c r="L935" s="75">
        <f>IF(Table1353233[[#This Row],[UB_init]]=Table1353233[[#This Row],[LB_init]],0,1)</f>
        <v>0</v>
      </c>
      <c r="M935" s="8"/>
      <c r="Q935">
        <f>IF(Table1353233[[#This Row],[If Optimal solution is not found]]=1,"",Table1353233[[#This Row],[UB_init]])</f>
        <v>1286</v>
      </c>
      <c r="R935">
        <f>IF(Table1353233[[#This Row],[If Optimal solution is not found]],"",Table1353233[[#This Row],[LB_init]])</f>
        <v>1286</v>
      </c>
      <c r="S935">
        <f>IF(Table1353233[[#This Row],[If Optimal solution is not found]],"",0)</f>
        <v>0</v>
      </c>
      <c r="T935">
        <f>IF(Table1353233[[#This Row],[If Optimal solution is not found]],"",Table1353233[[#This Row],[Total time (BPP+Pm+SPm)]])</f>
        <v>3.3501337803900242</v>
      </c>
    </row>
    <row r="936" spans="1:20" x14ac:dyDescent="0.35">
      <c r="A936" s="71">
        <v>935</v>
      </c>
      <c r="B936" s="24" t="s">
        <v>952</v>
      </c>
      <c r="C936" s="1">
        <v>200</v>
      </c>
      <c r="D936" s="1">
        <v>5</v>
      </c>
      <c r="E936" s="1">
        <v>20</v>
      </c>
      <c r="F936" s="14">
        <v>1</v>
      </c>
      <c r="G936" s="4">
        <v>1253</v>
      </c>
      <c r="H936" s="1">
        <v>1253</v>
      </c>
      <c r="I936" s="1">
        <v>1797.41713128425</v>
      </c>
      <c r="J936" s="1">
        <f>1800-Table1353233[[#This Row],[Remaining time]]</f>
        <v>2.5828687157500099</v>
      </c>
      <c r="K936" s="1">
        <f>(Table1353233[[#This Row],[UB_init]]-Table1353233[[#This Row],[LB_init]])/Table1353233[[#This Row],[UB_init]]</f>
        <v>0</v>
      </c>
      <c r="L936" s="75">
        <f>IF(Table1353233[[#This Row],[UB_init]]=Table1353233[[#This Row],[LB_init]],0,1)</f>
        <v>0</v>
      </c>
      <c r="M936" s="8"/>
      <c r="Q936">
        <f>IF(Table1353233[[#This Row],[If Optimal solution is not found]]=1,"",Table1353233[[#This Row],[UB_init]])</f>
        <v>1253</v>
      </c>
      <c r="R936">
        <f>IF(Table1353233[[#This Row],[If Optimal solution is not found]],"",Table1353233[[#This Row],[LB_init]])</f>
        <v>1253</v>
      </c>
      <c r="S936">
        <f>IF(Table1353233[[#This Row],[If Optimal solution is not found]],"",0)</f>
        <v>0</v>
      </c>
      <c r="T936">
        <f>IF(Table1353233[[#This Row],[If Optimal solution is not found]],"",Table1353233[[#This Row],[Total time (BPP+Pm+SPm)]])</f>
        <v>2.5828687157500099</v>
      </c>
    </row>
    <row r="937" spans="1:20" x14ac:dyDescent="0.35">
      <c r="A937" s="71">
        <v>936</v>
      </c>
      <c r="B937" s="24" t="s">
        <v>953</v>
      </c>
      <c r="C937" s="1">
        <v>200</v>
      </c>
      <c r="D937" s="1">
        <v>5</v>
      </c>
      <c r="E937" s="1">
        <v>20</v>
      </c>
      <c r="F937" s="14">
        <v>1</v>
      </c>
      <c r="G937" s="4">
        <v>1213</v>
      </c>
      <c r="H937" s="1">
        <v>1213</v>
      </c>
      <c r="I937" s="1">
        <v>1797.3815863970599</v>
      </c>
      <c r="J937" s="1">
        <f>1800-Table1353233[[#This Row],[Remaining time]]</f>
        <v>2.6184136029401088</v>
      </c>
      <c r="K937" s="1">
        <f>(Table1353233[[#This Row],[UB_init]]-Table1353233[[#This Row],[LB_init]])/Table1353233[[#This Row],[UB_init]]</f>
        <v>0</v>
      </c>
      <c r="L937" s="75">
        <f>IF(Table1353233[[#This Row],[UB_init]]=Table1353233[[#This Row],[LB_init]],0,1)</f>
        <v>0</v>
      </c>
      <c r="M937" s="8"/>
      <c r="Q937">
        <f>IF(Table1353233[[#This Row],[If Optimal solution is not found]]=1,"",Table1353233[[#This Row],[UB_init]])</f>
        <v>1213</v>
      </c>
      <c r="R937">
        <f>IF(Table1353233[[#This Row],[If Optimal solution is not found]],"",Table1353233[[#This Row],[LB_init]])</f>
        <v>1213</v>
      </c>
      <c r="S937">
        <f>IF(Table1353233[[#This Row],[If Optimal solution is not found]],"",0)</f>
        <v>0</v>
      </c>
      <c r="T937">
        <f>IF(Table1353233[[#This Row],[If Optimal solution is not found]],"",Table1353233[[#This Row],[Total time (BPP+Pm+SPm)]])</f>
        <v>2.6184136029401088</v>
      </c>
    </row>
    <row r="938" spans="1:20" x14ac:dyDescent="0.35">
      <c r="A938" s="71">
        <v>937</v>
      </c>
      <c r="B938" s="24" t="s">
        <v>954</v>
      </c>
      <c r="C938" s="1">
        <v>200</v>
      </c>
      <c r="D938" s="1">
        <v>5</v>
      </c>
      <c r="E938" s="1">
        <v>20</v>
      </c>
      <c r="F938" s="14">
        <v>1</v>
      </c>
      <c r="G938" s="4">
        <v>1269</v>
      </c>
      <c r="H938" s="1">
        <v>1269</v>
      </c>
      <c r="I938" s="1">
        <v>1797.48772076517</v>
      </c>
      <c r="J938" s="1">
        <f>1800-Table1353233[[#This Row],[Remaining time]]</f>
        <v>2.5122792348299754</v>
      </c>
      <c r="K938" s="1">
        <f>(Table1353233[[#This Row],[UB_init]]-Table1353233[[#This Row],[LB_init]])/Table1353233[[#This Row],[UB_init]]</f>
        <v>0</v>
      </c>
      <c r="L938" s="75">
        <f>IF(Table1353233[[#This Row],[UB_init]]=Table1353233[[#This Row],[LB_init]],0,1)</f>
        <v>0</v>
      </c>
      <c r="M938" s="8"/>
      <c r="Q938">
        <f>IF(Table1353233[[#This Row],[If Optimal solution is not found]]=1,"",Table1353233[[#This Row],[UB_init]])</f>
        <v>1269</v>
      </c>
      <c r="R938">
        <f>IF(Table1353233[[#This Row],[If Optimal solution is not found]],"",Table1353233[[#This Row],[LB_init]])</f>
        <v>1269</v>
      </c>
      <c r="S938">
        <f>IF(Table1353233[[#This Row],[If Optimal solution is not found]],"",0)</f>
        <v>0</v>
      </c>
      <c r="T938">
        <f>IF(Table1353233[[#This Row],[If Optimal solution is not found]],"",Table1353233[[#This Row],[Total time (BPP+Pm+SPm)]])</f>
        <v>2.5122792348299754</v>
      </c>
    </row>
    <row r="939" spans="1:20" x14ac:dyDescent="0.35">
      <c r="A939" s="71">
        <v>938</v>
      </c>
      <c r="B939" s="24" t="s">
        <v>955</v>
      </c>
      <c r="C939" s="1">
        <v>200</v>
      </c>
      <c r="D939" s="1">
        <v>5</v>
      </c>
      <c r="E939" s="1">
        <v>20</v>
      </c>
      <c r="F939" s="14">
        <v>1</v>
      </c>
      <c r="G939" s="4">
        <v>1254</v>
      </c>
      <c r="H939" s="1">
        <v>1254</v>
      </c>
      <c r="I939" s="1">
        <v>1796.0112820044101</v>
      </c>
      <c r="J939" s="1">
        <f>1800-Table1353233[[#This Row],[Remaining time]]</f>
        <v>3.9887179955899228</v>
      </c>
      <c r="K939" s="1">
        <f>(Table1353233[[#This Row],[UB_init]]-Table1353233[[#This Row],[LB_init]])/Table1353233[[#This Row],[UB_init]]</f>
        <v>0</v>
      </c>
      <c r="L939" s="75">
        <f>IF(Table1353233[[#This Row],[UB_init]]=Table1353233[[#This Row],[LB_init]],0,1)</f>
        <v>0</v>
      </c>
      <c r="M939" s="8"/>
      <c r="Q939">
        <f>IF(Table1353233[[#This Row],[If Optimal solution is not found]]=1,"",Table1353233[[#This Row],[UB_init]])</f>
        <v>1254</v>
      </c>
      <c r="R939">
        <f>IF(Table1353233[[#This Row],[If Optimal solution is not found]],"",Table1353233[[#This Row],[LB_init]])</f>
        <v>1254</v>
      </c>
      <c r="S939">
        <f>IF(Table1353233[[#This Row],[If Optimal solution is not found]],"",0)</f>
        <v>0</v>
      </c>
      <c r="T939">
        <f>IF(Table1353233[[#This Row],[If Optimal solution is not found]],"",Table1353233[[#This Row],[Total time (BPP+Pm+SPm)]])</f>
        <v>3.9887179955899228</v>
      </c>
    </row>
    <row r="940" spans="1:20" x14ac:dyDescent="0.35">
      <c r="A940" s="71">
        <v>939</v>
      </c>
      <c r="B940" s="24" t="s">
        <v>956</v>
      </c>
      <c r="C940" s="1">
        <v>200</v>
      </c>
      <c r="D940" s="1">
        <v>5</v>
      </c>
      <c r="E940" s="1">
        <v>20</v>
      </c>
      <c r="F940" s="14">
        <v>1</v>
      </c>
      <c r="G940" s="4">
        <v>1337</v>
      </c>
      <c r="H940" s="1">
        <v>1337</v>
      </c>
      <c r="I940" s="1">
        <v>1797.59258726798</v>
      </c>
      <c r="J940" s="1">
        <f>1800-Table1353233[[#This Row],[Remaining time]]</f>
        <v>2.4074127320200205</v>
      </c>
      <c r="K940" s="1">
        <f>(Table1353233[[#This Row],[UB_init]]-Table1353233[[#This Row],[LB_init]])/Table1353233[[#This Row],[UB_init]]</f>
        <v>0</v>
      </c>
      <c r="L940" s="75">
        <f>IF(Table1353233[[#This Row],[UB_init]]=Table1353233[[#This Row],[LB_init]],0,1)</f>
        <v>0</v>
      </c>
      <c r="M940" s="8"/>
      <c r="Q940">
        <f>IF(Table1353233[[#This Row],[If Optimal solution is not found]]=1,"",Table1353233[[#This Row],[UB_init]])</f>
        <v>1337</v>
      </c>
      <c r="R940">
        <f>IF(Table1353233[[#This Row],[If Optimal solution is not found]],"",Table1353233[[#This Row],[LB_init]])</f>
        <v>1337</v>
      </c>
      <c r="S940">
        <f>IF(Table1353233[[#This Row],[If Optimal solution is not found]],"",0)</f>
        <v>0</v>
      </c>
      <c r="T940">
        <f>IF(Table1353233[[#This Row],[If Optimal solution is not found]],"",Table1353233[[#This Row],[Total time (BPP+Pm+SPm)]])</f>
        <v>2.4074127320200205</v>
      </c>
    </row>
    <row r="941" spans="1:20" x14ac:dyDescent="0.35">
      <c r="A941" s="71">
        <v>940</v>
      </c>
      <c r="B941" s="24" t="s">
        <v>957</v>
      </c>
      <c r="C941" s="1">
        <v>200</v>
      </c>
      <c r="D941" s="1">
        <v>5</v>
      </c>
      <c r="E941" s="1">
        <v>20</v>
      </c>
      <c r="F941" s="14">
        <v>1</v>
      </c>
      <c r="G941" s="4">
        <v>1224</v>
      </c>
      <c r="H941" s="1">
        <v>1224</v>
      </c>
      <c r="I941" s="1">
        <v>1796.8271919526101</v>
      </c>
      <c r="J941" s="1">
        <f>1800-Table1353233[[#This Row],[Remaining time]]</f>
        <v>3.1728080473899354</v>
      </c>
      <c r="K941" s="1">
        <f>(Table1353233[[#This Row],[UB_init]]-Table1353233[[#This Row],[LB_init]])/Table1353233[[#This Row],[UB_init]]</f>
        <v>0</v>
      </c>
      <c r="L941" s="75">
        <f>IF(Table1353233[[#This Row],[UB_init]]=Table1353233[[#This Row],[LB_init]],0,1)</f>
        <v>0</v>
      </c>
      <c r="M941" s="8"/>
      <c r="Q941">
        <f>IF(Table1353233[[#This Row],[If Optimal solution is not found]]=1,"",Table1353233[[#This Row],[UB_init]])</f>
        <v>1224</v>
      </c>
      <c r="R941">
        <f>IF(Table1353233[[#This Row],[If Optimal solution is not found]],"",Table1353233[[#This Row],[LB_init]])</f>
        <v>1224</v>
      </c>
      <c r="S941">
        <f>IF(Table1353233[[#This Row],[If Optimal solution is not found]],"",0)</f>
        <v>0</v>
      </c>
      <c r="T941">
        <f>IF(Table1353233[[#This Row],[If Optimal solution is not found]],"",Table1353233[[#This Row],[Total time (BPP+Pm+SPm)]])</f>
        <v>3.1728080473899354</v>
      </c>
    </row>
    <row r="942" spans="1:20" x14ac:dyDescent="0.35">
      <c r="A942" s="71">
        <v>941</v>
      </c>
      <c r="B942" s="24" t="s">
        <v>92</v>
      </c>
      <c r="C942" s="1">
        <v>200</v>
      </c>
      <c r="D942" s="1">
        <v>5</v>
      </c>
      <c r="E942" s="1">
        <v>20</v>
      </c>
      <c r="F942" s="14">
        <v>2</v>
      </c>
      <c r="G942" s="4">
        <v>1572</v>
      </c>
      <c r="H942" s="1">
        <v>1572</v>
      </c>
      <c r="I942" s="1">
        <v>1794.0890968143899</v>
      </c>
      <c r="J942" s="1">
        <f>1800-Table1353233[[#This Row],[Remaining time]]</f>
        <v>5.9109031856100955</v>
      </c>
      <c r="K942" s="1">
        <f>(Table1353233[[#This Row],[UB_init]]-Table1353233[[#This Row],[LB_init]])/Table1353233[[#This Row],[UB_init]]</f>
        <v>0</v>
      </c>
      <c r="L942" s="75">
        <f>IF(Table1353233[[#This Row],[UB_init]]=Table1353233[[#This Row],[LB_init]],0,1)</f>
        <v>0</v>
      </c>
      <c r="M942" s="8"/>
      <c r="Q942">
        <f>IF(Table1353233[[#This Row],[If Optimal solution is not found]]=1,"",Table1353233[[#This Row],[UB_init]])</f>
        <v>1572</v>
      </c>
      <c r="R942">
        <f>IF(Table1353233[[#This Row],[If Optimal solution is not found]],"",Table1353233[[#This Row],[LB_init]])</f>
        <v>1572</v>
      </c>
      <c r="S942">
        <f>IF(Table1353233[[#This Row],[If Optimal solution is not found]],"",0)</f>
        <v>0</v>
      </c>
      <c r="T942">
        <f>IF(Table1353233[[#This Row],[If Optimal solution is not found]],"",Table1353233[[#This Row],[Total time (BPP+Pm+SPm)]])</f>
        <v>5.9109031856100955</v>
      </c>
    </row>
    <row r="943" spans="1:20" x14ac:dyDescent="0.35">
      <c r="A943" s="71">
        <v>942</v>
      </c>
      <c r="B943" s="24" t="s">
        <v>93</v>
      </c>
      <c r="C943" s="1">
        <v>200</v>
      </c>
      <c r="D943" s="1">
        <v>5</v>
      </c>
      <c r="E943" s="1">
        <v>20</v>
      </c>
      <c r="F943" s="14">
        <v>2</v>
      </c>
      <c r="G943" s="4">
        <v>1605</v>
      </c>
      <c r="H943" s="1">
        <v>1605</v>
      </c>
      <c r="I943" s="1">
        <v>1798.41681847721</v>
      </c>
      <c r="J943" s="1">
        <f>1800-Table1353233[[#This Row],[Remaining time]]</f>
        <v>1.5831815227900279</v>
      </c>
      <c r="K943" s="1">
        <f>(Table1353233[[#This Row],[UB_init]]-Table1353233[[#This Row],[LB_init]])/Table1353233[[#This Row],[UB_init]]</f>
        <v>0</v>
      </c>
      <c r="L943" s="75">
        <f>IF(Table1353233[[#This Row],[UB_init]]=Table1353233[[#This Row],[LB_init]],0,1)</f>
        <v>0</v>
      </c>
      <c r="M943" s="8"/>
      <c r="Q943">
        <f>IF(Table1353233[[#This Row],[If Optimal solution is not found]]=1,"",Table1353233[[#This Row],[UB_init]])</f>
        <v>1605</v>
      </c>
      <c r="R943">
        <f>IF(Table1353233[[#This Row],[If Optimal solution is not found]],"",Table1353233[[#This Row],[LB_init]])</f>
        <v>1605</v>
      </c>
      <c r="S943">
        <f>IF(Table1353233[[#This Row],[If Optimal solution is not found]],"",0)</f>
        <v>0</v>
      </c>
      <c r="T943">
        <f>IF(Table1353233[[#This Row],[If Optimal solution is not found]],"",Table1353233[[#This Row],[Total time (BPP+Pm+SPm)]])</f>
        <v>1.5831815227900279</v>
      </c>
    </row>
    <row r="944" spans="1:20" x14ac:dyDescent="0.35">
      <c r="A944" s="71">
        <v>943</v>
      </c>
      <c r="B944" s="24" t="s">
        <v>94</v>
      </c>
      <c r="C944" s="1">
        <v>200</v>
      </c>
      <c r="D944" s="1">
        <v>5</v>
      </c>
      <c r="E944" s="1">
        <v>20</v>
      </c>
      <c r="F944" s="14">
        <v>2</v>
      </c>
      <c r="G944" s="4">
        <v>1676</v>
      </c>
      <c r="H944" s="1">
        <v>1664</v>
      </c>
      <c r="I944" s="1">
        <v>1198.3354246933</v>
      </c>
      <c r="J944" s="1">
        <f>1800-Table1353233[[#This Row],[Remaining time]]</f>
        <v>601.66457530670004</v>
      </c>
      <c r="K944" s="1">
        <f>(Table1353233[[#This Row],[UB_init]]-Table1353233[[#This Row],[LB_init]])/Table1353233[[#This Row],[UB_init]]</f>
        <v>7.1599045346062056E-3</v>
      </c>
      <c r="L944" s="75">
        <f>IF(Table1353233[[#This Row],[UB_init]]=Table1353233[[#This Row],[LB_init]],0,1)</f>
        <v>1</v>
      </c>
      <c r="M944" s="8"/>
      <c r="Q944" t="str">
        <f>IF(Table1353233[[#This Row],[If Optimal solution is not found]]=1,"",Table1353233[[#This Row],[UB_init]])</f>
        <v/>
      </c>
      <c r="R944" t="str">
        <f>IF(Table1353233[[#This Row],[If Optimal solution is not found]],"",Table1353233[[#This Row],[LB_init]])</f>
        <v/>
      </c>
      <c r="S944" t="str">
        <f>IF(Table1353233[[#This Row],[If Optimal solution is not found]],"",0)</f>
        <v/>
      </c>
      <c r="T944" t="str">
        <f>IF(Table1353233[[#This Row],[If Optimal solution is not found]],"",Table1353233[[#This Row],[Total time (BPP+Pm+SPm)]])</f>
        <v/>
      </c>
    </row>
    <row r="945" spans="1:20" x14ac:dyDescent="0.35">
      <c r="A945" s="71">
        <v>944</v>
      </c>
      <c r="B945" s="24" t="s">
        <v>95</v>
      </c>
      <c r="C945" s="1">
        <v>200</v>
      </c>
      <c r="D945" s="1">
        <v>5</v>
      </c>
      <c r="E945" s="1">
        <v>20</v>
      </c>
      <c r="F945" s="14">
        <v>2</v>
      </c>
      <c r="G945" s="4">
        <v>1574</v>
      </c>
      <c r="H945" s="1">
        <v>1574</v>
      </c>
      <c r="I945" s="1">
        <v>1791.5026962961999</v>
      </c>
      <c r="J945" s="1">
        <f>1800-Table1353233[[#This Row],[Remaining time]]</f>
        <v>8.4973037038000712</v>
      </c>
      <c r="K945" s="1">
        <f>(Table1353233[[#This Row],[UB_init]]-Table1353233[[#This Row],[LB_init]])/Table1353233[[#This Row],[UB_init]]</f>
        <v>0</v>
      </c>
      <c r="L945" s="75">
        <f>IF(Table1353233[[#This Row],[UB_init]]=Table1353233[[#This Row],[LB_init]],0,1)</f>
        <v>0</v>
      </c>
      <c r="M945" s="8"/>
      <c r="Q945">
        <f>IF(Table1353233[[#This Row],[If Optimal solution is not found]]=1,"",Table1353233[[#This Row],[UB_init]])</f>
        <v>1574</v>
      </c>
      <c r="R945">
        <f>IF(Table1353233[[#This Row],[If Optimal solution is not found]],"",Table1353233[[#This Row],[LB_init]])</f>
        <v>1574</v>
      </c>
      <c r="S945">
        <f>IF(Table1353233[[#This Row],[If Optimal solution is not found]],"",0)</f>
        <v>0</v>
      </c>
      <c r="T945">
        <f>IF(Table1353233[[#This Row],[If Optimal solution is not found]],"",Table1353233[[#This Row],[Total time (BPP+Pm+SPm)]])</f>
        <v>8.4973037038000712</v>
      </c>
    </row>
    <row r="946" spans="1:20" x14ac:dyDescent="0.35">
      <c r="A946" s="71">
        <v>945</v>
      </c>
      <c r="B946" s="24" t="s">
        <v>96</v>
      </c>
      <c r="C946" s="1">
        <v>200</v>
      </c>
      <c r="D946" s="1">
        <v>5</v>
      </c>
      <c r="E946" s="1">
        <v>20</v>
      </c>
      <c r="F946" s="14">
        <v>2</v>
      </c>
      <c r="G946" s="4">
        <v>1601</v>
      </c>
      <c r="H946" s="1">
        <v>1601</v>
      </c>
      <c r="I946" s="1">
        <v>1790.24556804075</v>
      </c>
      <c r="J946" s="1">
        <f>1800-Table1353233[[#This Row],[Remaining time]]</f>
        <v>9.7544319592500415</v>
      </c>
      <c r="K946" s="1">
        <f>(Table1353233[[#This Row],[UB_init]]-Table1353233[[#This Row],[LB_init]])/Table1353233[[#This Row],[UB_init]]</f>
        <v>0</v>
      </c>
      <c r="L946" s="75">
        <f>IF(Table1353233[[#This Row],[UB_init]]=Table1353233[[#This Row],[LB_init]],0,1)</f>
        <v>0</v>
      </c>
      <c r="M946" s="8"/>
      <c r="Q946">
        <f>IF(Table1353233[[#This Row],[If Optimal solution is not found]]=1,"",Table1353233[[#This Row],[UB_init]])</f>
        <v>1601</v>
      </c>
      <c r="R946">
        <f>IF(Table1353233[[#This Row],[If Optimal solution is not found]],"",Table1353233[[#This Row],[LB_init]])</f>
        <v>1601</v>
      </c>
      <c r="S946">
        <f>IF(Table1353233[[#This Row],[If Optimal solution is not found]],"",0)</f>
        <v>0</v>
      </c>
      <c r="T946">
        <f>IF(Table1353233[[#This Row],[If Optimal solution is not found]],"",Table1353233[[#This Row],[Total time (BPP+Pm+SPm)]])</f>
        <v>9.7544319592500415</v>
      </c>
    </row>
    <row r="947" spans="1:20" x14ac:dyDescent="0.35">
      <c r="A947" s="71">
        <v>946</v>
      </c>
      <c r="B947" s="24" t="s">
        <v>958</v>
      </c>
      <c r="C947" s="1">
        <v>200</v>
      </c>
      <c r="D947" s="1">
        <v>5</v>
      </c>
      <c r="E947" s="1">
        <v>20</v>
      </c>
      <c r="F947" s="14">
        <v>2</v>
      </c>
      <c r="G947" s="4">
        <v>1513</v>
      </c>
      <c r="H947" s="1">
        <v>1513</v>
      </c>
      <c r="I947" s="1">
        <v>1798.21344949491</v>
      </c>
      <c r="J947" s="1">
        <f>1800-Table1353233[[#This Row],[Remaining time]]</f>
        <v>1.7865505050899628</v>
      </c>
      <c r="K947" s="1">
        <f>(Table1353233[[#This Row],[UB_init]]-Table1353233[[#This Row],[LB_init]])/Table1353233[[#This Row],[UB_init]]</f>
        <v>0</v>
      </c>
      <c r="L947" s="75">
        <f>IF(Table1353233[[#This Row],[UB_init]]=Table1353233[[#This Row],[LB_init]],0,1)</f>
        <v>0</v>
      </c>
      <c r="M947" s="8"/>
      <c r="Q947">
        <f>IF(Table1353233[[#This Row],[If Optimal solution is not found]]=1,"",Table1353233[[#This Row],[UB_init]])</f>
        <v>1513</v>
      </c>
      <c r="R947">
        <f>IF(Table1353233[[#This Row],[If Optimal solution is not found]],"",Table1353233[[#This Row],[LB_init]])</f>
        <v>1513</v>
      </c>
      <c r="S947">
        <f>IF(Table1353233[[#This Row],[If Optimal solution is not found]],"",0)</f>
        <v>0</v>
      </c>
      <c r="T947">
        <f>IF(Table1353233[[#This Row],[If Optimal solution is not found]],"",Table1353233[[#This Row],[Total time (BPP+Pm+SPm)]])</f>
        <v>1.7865505050899628</v>
      </c>
    </row>
    <row r="948" spans="1:20" x14ac:dyDescent="0.35">
      <c r="A948" s="71">
        <v>947</v>
      </c>
      <c r="B948" s="24" t="s">
        <v>959</v>
      </c>
      <c r="C948" s="1">
        <v>200</v>
      </c>
      <c r="D948" s="1">
        <v>5</v>
      </c>
      <c r="E948" s="1">
        <v>20</v>
      </c>
      <c r="F948" s="14">
        <v>2</v>
      </c>
      <c r="G948" s="4">
        <v>1569</v>
      </c>
      <c r="H948" s="1">
        <v>1569</v>
      </c>
      <c r="I948" s="1">
        <v>1754.2024427521901</v>
      </c>
      <c r="J948" s="1">
        <f>1800-Table1353233[[#This Row],[Remaining time]]</f>
        <v>45.797557247809891</v>
      </c>
      <c r="K948" s="1">
        <f>(Table1353233[[#This Row],[UB_init]]-Table1353233[[#This Row],[LB_init]])/Table1353233[[#This Row],[UB_init]]</f>
        <v>0</v>
      </c>
      <c r="L948" s="75">
        <f>IF(Table1353233[[#This Row],[UB_init]]=Table1353233[[#This Row],[LB_init]],0,1)</f>
        <v>0</v>
      </c>
      <c r="M948" s="8"/>
      <c r="Q948">
        <f>IF(Table1353233[[#This Row],[If Optimal solution is not found]]=1,"",Table1353233[[#This Row],[UB_init]])</f>
        <v>1569</v>
      </c>
      <c r="R948">
        <f>IF(Table1353233[[#This Row],[If Optimal solution is not found]],"",Table1353233[[#This Row],[LB_init]])</f>
        <v>1569</v>
      </c>
      <c r="S948">
        <f>IF(Table1353233[[#This Row],[If Optimal solution is not found]],"",0)</f>
        <v>0</v>
      </c>
      <c r="T948">
        <f>IF(Table1353233[[#This Row],[If Optimal solution is not found]],"",Table1353233[[#This Row],[Total time (BPP+Pm+SPm)]])</f>
        <v>45.797557247809891</v>
      </c>
    </row>
    <row r="949" spans="1:20" x14ac:dyDescent="0.35">
      <c r="A949" s="71">
        <v>948</v>
      </c>
      <c r="B949" s="24" t="s">
        <v>960</v>
      </c>
      <c r="C949" s="1">
        <v>200</v>
      </c>
      <c r="D949" s="1">
        <v>5</v>
      </c>
      <c r="E949" s="1">
        <v>20</v>
      </c>
      <c r="F949" s="14">
        <v>2</v>
      </c>
      <c r="G949" s="4">
        <v>1566</v>
      </c>
      <c r="H949" s="1">
        <v>1566</v>
      </c>
      <c r="I949" s="1">
        <v>1792.91181920841</v>
      </c>
      <c r="J949" s="1">
        <f>1800-Table1353233[[#This Row],[Remaining time]]</f>
        <v>7.0881807915900481</v>
      </c>
      <c r="K949" s="1">
        <f>(Table1353233[[#This Row],[UB_init]]-Table1353233[[#This Row],[LB_init]])/Table1353233[[#This Row],[UB_init]]</f>
        <v>0</v>
      </c>
      <c r="L949" s="75">
        <f>IF(Table1353233[[#This Row],[UB_init]]=Table1353233[[#This Row],[LB_init]],0,1)</f>
        <v>0</v>
      </c>
      <c r="M949" s="8"/>
      <c r="Q949">
        <f>IF(Table1353233[[#This Row],[If Optimal solution is not found]]=1,"",Table1353233[[#This Row],[UB_init]])</f>
        <v>1566</v>
      </c>
      <c r="R949">
        <f>IF(Table1353233[[#This Row],[If Optimal solution is not found]],"",Table1353233[[#This Row],[LB_init]])</f>
        <v>1566</v>
      </c>
      <c r="S949">
        <f>IF(Table1353233[[#This Row],[If Optimal solution is not found]],"",0)</f>
        <v>0</v>
      </c>
      <c r="T949">
        <f>IF(Table1353233[[#This Row],[If Optimal solution is not found]],"",Table1353233[[#This Row],[Total time (BPP+Pm+SPm)]])</f>
        <v>7.0881807915900481</v>
      </c>
    </row>
    <row r="950" spans="1:20" x14ac:dyDescent="0.35">
      <c r="A950" s="71">
        <v>949</v>
      </c>
      <c r="B950" s="24" t="s">
        <v>961</v>
      </c>
      <c r="C950" s="1">
        <v>200</v>
      </c>
      <c r="D950" s="1">
        <v>5</v>
      </c>
      <c r="E950" s="1">
        <v>20</v>
      </c>
      <c r="F950" s="14">
        <v>2</v>
      </c>
      <c r="G950" s="4">
        <v>1625</v>
      </c>
      <c r="H950" s="1">
        <v>1625</v>
      </c>
      <c r="I950" s="1">
        <v>1790.01030148006</v>
      </c>
      <c r="J950" s="1">
        <f>1800-Table1353233[[#This Row],[Remaining time]]</f>
        <v>9.9896985199400206</v>
      </c>
      <c r="K950" s="1">
        <f>(Table1353233[[#This Row],[UB_init]]-Table1353233[[#This Row],[LB_init]])/Table1353233[[#This Row],[UB_init]]</f>
        <v>0</v>
      </c>
      <c r="L950" s="75">
        <f>IF(Table1353233[[#This Row],[UB_init]]=Table1353233[[#This Row],[LB_init]],0,1)</f>
        <v>0</v>
      </c>
      <c r="M950" s="8"/>
      <c r="Q950">
        <f>IF(Table1353233[[#This Row],[If Optimal solution is not found]]=1,"",Table1353233[[#This Row],[UB_init]])</f>
        <v>1625</v>
      </c>
      <c r="R950">
        <f>IF(Table1353233[[#This Row],[If Optimal solution is not found]],"",Table1353233[[#This Row],[LB_init]])</f>
        <v>1625</v>
      </c>
      <c r="S950">
        <f>IF(Table1353233[[#This Row],[If Optimal solution is not found]],"",0)</f>
        <v>0</v>
      </c>
      <c r="T950">
        <f>IF(Table1353233[[#This Row],[If Optimal solution is not found]],"",Table1353233[[#This Row],[Total time (BPP+Pm+SPm)]])</f>
        <v>9.9896985199400206</v>
      </c>
    </row>
    <row r="951" spans="1:20" x14ac:dyDescent="0.35">
      <c r="A951" s="71">
        <v>950</v>
      </c>
      <c r="B951" s="24" t="s">
        <v>962</v>
      </c>
      <c r="C951" s="1">
        <v>200</v>
      </c>
      <c r="D951" s="1">
        <v>5</v>
      </c>
      <c r="E951" s="1">
        <v>20</v>
      </c>
      <c r="F951" s="14">
        <v>2</v>
      </c>
      <c r="G951" s="4">
        <v>1524</v>
      </c>
      <c r="H951" s="1">
        <v>1524</v>
      </c>
      <c r="I951" s="1">
        <v>1794.5249609258001</v>
      </c>
      <c r="J951" s="1">
        <f>1800-Table1353233[[#This Row],[Remaining time]]</f>
        <v>5.4750390741999126</v>
      </c>
      <c r="K951" s="1">
        <f>(Table1353233[[#This Row],[UB_init]]-Table1353233[[#This Row],[LB_init]])/Table1353233[[#This Row],[UB_init]]</f>
        <v>0</v>
      </c>
      <c r="L951" s="75">
        <f>IF(Table1353233[[#This Row],[UB_init]]=Table1353233[[#This Row],[LB_init]],0,1)</f>
        <v>0</v>
      </c>
      <c r="M951" s="8"/>
      <c r="Q951">
        <f>IF(Table1353233[[#This Row],[If Optimal solution is not found]]=1,"",Table1353233[[#This Row],[UB_init]])</f>
        <v>1524</v>
      </c>
      <c r="R951">
        <f>IF(Table1353233[[#This Row],[If Optimal solution is not found]],"",Table1353233[[#This Row],[LB_init]])</f>
        <v>1524</v>
      </c>
      <c r="S951">
        <f>IF(Table1353233[[#This Row],[If Optimal solution is not found]],"",0)</f>
        <v>0</v>
      </c>
      <c r="T951">
        <f>IF(Table1353233[[#This Row],[If Optimal solution is not found]],"",Table1353233[[#This Row],[Total time (BPP+Pm+SPm)]])</f>
        <v>5.4750390741999126</v>
      </c>
    </row>
    <row r="952" spans="1:20" x14ac:dyDescent="0.35">
      <c r="A952" s="71">
        <v>951</v>
      </c>
      <c r="B952" s="24" t="s">
        <v>97</v>
      </c>
      <c r="C952" s="1">
        <v>200</v>
      </c>
      <c r="D952" s="1">
        <v>5</v>
      </c>
      <c r="E952" s="1">
        <v>20</v>
      </c>
      <c r="F952" s="14">
        <v>4</v>
      </c>
      <c r="G952" s="4">
        <v>2148</v>
      </c>
      <c r="H952" s="1">
        <v>2136</v>
      </c>
      <c r="I952" s="1">
        <v>1199.21877525374</v>
      </c>
      <c r="J952" s="1">
        <f>1800-Table1353233[[#This Row],[Remaining time]]</f>
        <v>600.78122474626002</v>
      </c>
      <c r="K952" s="1">
        <f>(Table1353233[[#This Row],[UB_init]]-Table1353233[[#This Row],[LB_init]])/Table1353233[[#This Row],[UB_init]]</f>
        <v>5.5865921787709499E-3</v>
      </c>
      <c r="L952" s="75">
        <f>IF(Table1353233[[#This Row],[UB_init]]=Table1353233[[#This Row],[LB_init]],0,1)</f>
        <v>1</v>
      </c>
      <c r="M952" s="8"/>
      <c r="Q952" t="str">
        <f>IF(Table1353233[[#This Row],[If Optimal solution is not found]]=1,"",Table1353233[[#This Row],[UB_init]])</f>
        <v/>
      </c>
      <c r="R952" t="str">
        <f>IF(Table1353233[[#This Row],[If Optimal solution is not found]],"",Table1353233[[#This Row],[LB_init]])</f>
        <v/>
      </c>
      <c r="S952" t="str">
        <f>IF(Table1353233[[#This Row],[If Optimal solution is not found]],"",0)</f>
        <v/>
      </c>
      <c r="T952" t="str">
        <f>IF(Table1353233[[#This Row],[If Optimal solution is not found]],"",Table1353233[[#This Row],[Total time (BPP+Pm+SPm)]])</f>
        <v/>
      </c>
    </row>
    <row r="953" spans="1:20" x14ac:dyDescent="0.35">
      <c r="A953" s="71">
        <v>952</v>
      </c>
      <c r="B953" s="24" t="s">
        <v>963</v>
      </c>
      <c r="C953" s="1">
        <v>200</v>
      </c>
      <c r="D953" s="1">
        <v>5</v>
      </c>
      <c r="E953" s="1">
        <v>20</v>
      </c>
      <c r="F953" s="14">
        <v>4</v>
      </c>
      <c r="G953" s="4">
        <v>2109</v>
      </c>
      <c r="H953" s="1">
        <v>2109</v>
      </c>
      <c r="I953" s="1">
        <v>1737.1461510173899</v>
      </c>
      <c r="J953" s="1">
        <f>1800-Table1353233[[#This Row],[Remaining time]]</f>
        <v>62.853848982610089</v>
      </c>
      <c r="K953" s="1">
        <f>(Table1353233[[#This Row],[UB_init]]-Table1353233[[#This Row],[LB_init]])/Table1353233[[#This Row],[UB_init]]</f>
        <v>0</v>
      </c>
      <c r="L953" s="75">
        <f>IF(Table1353233[[#This Row],[UB_init]]=Table1353233[[#This Row],[LB_init]],0,1)</f>
        <v>0</v>
      </c>
      <c r="M953" s="8"/>
      <c r="Q953">
        <f>IF(Table1353233[[#This Row],[If Optimal solution is not found]]=1,"",Table1353233[[#This Row],[UB_init]])</f>
        <v>2109</v>
      </c>
      <c r="R953">
        <f>IF(Table1353233[[#This Row],[If Optimal solution is not found]],"",Table1353233[[#This Row],[LB_init]])</f>
        <v>2109</v>
      </c>
      <c r="S953">
        <f>IF(Table1353233[[#This Row],[If Optimal solution is not found]],"",0)</f>
        <v>0</v>
      </c>
      <c r="T953">
        <f>IF(Table1353233[[#This Row],[If Optimal solution is not found]],"",Table1353233[[#This Row],[Total time (BPP+Pm+SPm)]])</f>
        <v>62.853848982610089</v>
      </c>
    </row>
    <row r="954" spans="1:20" x14ac:dyDescent="0.35">
      <c r="A954" s="71">
        <v>953</v>
      </c>
      <c r="B954" s="24" t="s">
        <v>964</v>
      </c>
      <c r="C954" s="1">
        <v>200</v>
      </c>
      <c r="D954" s="1">
        <v>5</v>
      </c>
      <c r="E954" s="1">
        <v>20</v>
      </c>
      <c r="F954" s="14">
        <v>4</v>
      </c>
      <c r="G954" s="4">
        <v>2144</v>
      </c>
      <c r="H954" s="1">
        <v>2144</v>
      </c>
      <c r="I954" s="1">
        <v>1618.23802730068</v>
      </c>
      <c r="J954" s="1">
        <f>1800-Table1353233[[#This Row],[Remaining time]]</f>
        <v>181.76197269932004</v>
      </c>
      <c r="K954" s="1">
        <f>(Table1353233[[#This Row],[UB_init]]-Table1353233[[#This Row],[LB_init]])/Table1353233[[#This Row],[UB_init]]</f>
        <v>0</v>
      </c>
      <c r="L954" s="75">
        <f>IF(Table1353233[[#This Row],[UB_init]]=Table1353233[[#This Row],[LB_init]],0,1)</f>
        <v>0</v>
      </c>
      <c r="M954" s="8"/>
      <c r="Q954">
        <f>IF(Table1353233[[#This Row],[If Optimal solution is not found]]=1,"",Table1353233[[#This Row],[UB_init]])</f>
        <v>2144</v>
      </c>
      <c r="R954">
        <f>IF(Table1353233[[#This Row],[If Optimal solution is not found]],"",Table1353233[[#This Row],[LB_init]])</f>
        <v>2144</v>
      </c>
      <c r="S954">
        <f>IF(Table1353233[[#This Row],[If Optimal solution is not found]],"",0)</f>
        <v>0</v>
      </c>
      <c r="T954">
        <f>IF(Table1353233[[#This Row],[If Optimal solution is not found]],"",Table1353233[[#This Row],[Total time (BPP+Pm+SPm)]])</f>
        <v>181.76197269932004</v>
      </c>
    </row>
    <row r="955" spans="1:20" x14ac:dyDescent="0.35">
      <c r="A955" s="71">
        <v>954</v>
      </c>
      <c r="B955" s="24" t="s">
        <v>965</v>
      </c>
      <c r="C955" s="1">
        <v>200</v>
      </c>
      <c r="D955" s="1">
        <v>5</v>
      </c>
      <c r="E955" s="1">
        <v>20</v>
      </c>
      <c r="F955" s="14">
        <v>4</v>
      </c>
      <c r="G955" s="4">
        <v>2042</v>
      </c>
      <c r="H955" s="1">
        <v>2042</v>
      </c>
      <c r="I955" s="1">
        <v>1632.26227368786</v>
      </c>
      <c r="J955" s="1">
        <f>1800-Table1353233[[#This Row],[Remaining time]]</f>
        <v>167.73772631214001</v>
      </c>
      <c r="K955" s="1">
        <f>(Table1353233[[#This Row],[UB_init]]-Table1353233[[#This Row],[LB_init]])/Table1353233[[#This Row],[UB_init]]</f>
        <v>0</v>
      </c>
      <c r="L955" s="75">
        <f>IF(Table1353233[[#This Row],[UB_init]]=Table1353233[[#This Row],[LB_init]],0,1)</f>
        <v>0</v>
      </c>
      <c r="M955" s="8"/>
      <c r="Q955">
        <f>IF(Table1353233[[#This Row],[If Optimal solution is not found]]=1,"",Table1353233[[#This Row],[UB_init]])</f>
        <v>2042</v>
      </c>
      <c r="R955">
        <f>IF(Table1353233[[#This Row],[If Optimal solution is not found]],"",Table1353233[[#This Row],[LB_init]])</f>
        <v>2042</v>
      </c>
      <c r="S955">
        <f>IF(Table1353233[[#This Row],[If Optimal solution is not found]],"",0)</f>
        <v>0</v>
      </c>
      <c r="T955">
        <f>IF(Table1353233[[#This Row],[If Optimal solution is not found]],"",Table1353233[[#This Row],[Total time (BPP+Pm+SPm)]])</f>
        <v>167.73772631214001</v>
      </c>
    </row>
    <row r="956" spans="1:20" x14ac:dyDescent="0.35">
      <c r="A956" s="71">
        <v>955</v>
      </c>
      <c r="B956" s="24" t="s">
        <v>966</v>
      </c>
      <c r="C956" s="1">
        <v>200</v>
      </c>
      <c r="D956" s="1">
        <v>5</v>
      </c>
      <c r="E956" s="1">
        <v>20</v>
      </c>
      <c r="F956" s="14">
        <v>4</v>
      </c>
      <c r="G956" s="4">
        <v>2021</v>
      </c>
      <c r="H956" s="1">
        <v>2009</v>
      </c>
      <c r="I956" s="1">
        <v>1199.10706941597</v>
      </c>
      <c r="J956" s="1">
        <f>1800-Table1353233[[#This Row],[Remaining time]]</f>
        <v>600.89293058402995</v>
      </c>
      <c r="K956" s="1">
        <f>(Table1353233[[#This Row],[UB_init]]-Table1353233[[#This Row],[LB_init]])/Table1353233[[#This Row],[UB_init]]</f>
        <v>5.9376546264225628E-3</v>
      </c>
      <c r="L956" s="75">
        <f>IF(Table1353233[[#This Row],[UB_init]]=Table1353233[[#This Row],[LB_init]],0,1)</f>
        <v>1</v>
      </c>
      <c r="M956" s="8"/>
      <c r="Q956" t="str">
        <f>IF(Table1353233[[#This Row],[If Optimal solution is not found]]=1,"",Table1353233[[#This Row],[UB_init]])</f>
        <v/>
      </c>
      <c r="R956" t="str">
        <f>IF(Table1353233[[#This Row],[If Optimal solution is not found]],"",Table1353233[[#This Row],[LB_init]])</f>
        <v/>
      </c>
      <c r="S956" t="str">
        <f>IF(Table1353233[[#This Row],[If Optimal solution is not found]],"",0)</f>
        <v/>
      </c>
      <c r="T956" t="str">
        <f>IF(Table1353233[[#This Row],[If Optimal solution is not found]],"",Table1353233[[#This Row],[Total time (BPP+Pm+SPm)]])</f>
        <v/>
      </c>
    </row>
    <row r="957" spans="1:20" x14ac:dyDescent="0.35">
      <c r="A957" s="71">
        <v>956</v>
      </c>
      <c r="B957" s="24" t="s">
        <v>967</v>
      </c>
      <c r="C957" s="1">
        <v>200</v>
      </c>
      <c r="D957" s="1">
        <v>5</v>
      </c>
      <c r="E957" s="1">
        <v>20</v>
      </c>
      <c r="F957" s="14">
        <v>4</v>
      </c>
      <c r="G957" s="4">
        <v>1969</v>
      </c>
      <c r="H957" s="1">
        <v>1957</v>
      </c>
      <c r="I957" s="1">
        <v>1189.6417219769201</v>
      </c>
      <c r="J957" s="1">
        <f>1800-Table1353233[[#This Row],[Remaining time]]</f>
        <v>610.35827802307995</v>
      </c>
      <c r="K957" s="1">
        <f>(Table1353233[[#This Row],[UB_init]]-Table1353233[[#This Row],[LB_init]])/Table1353233[[#This Row],[UB_init]]</f>
        <v>6.0944641950228546E-3</v>
      </c>
      <c r="L957" s="75">
        <f>IF(Table1353233[[#This Row],[UB_init]]=Table1353233[[#This Row],[LB_init]],0,1)</f>
        <v>1</v>
      </c>
      <c r="M957" s="8"/>
      <c r="Q957" t="str">
        <f>IF(Table1353233[[#This Row],[If Optimal solution is not found]]=1,"",Table1353233[[#This Row],[UB_init]])</f>
        <v/>
      </c>
      <c r="R957" t="str">
        <f>IF(Table1353233[[#This Row],[If Optimal solution is not found]],"",Table1353233[[#This Row],[LB_init]])</f>
        <v/>
      </c>
      <c r="S957" t="str">
        <f>IF(Table1353233[[#This Row],[If Optimal solution is not found]],"",0)</f>
        <v/>
      </c>
      <c r="T957" t="str">
        <f>IF(Table1353233[[#This Row],[If Optimal solution is not found]],"",Table1353233[[#This Row],[Total time (BPP+Pm+SPm)]])</f>
        <v/>
      </c>
    </row>
    <row r="958" spans="1:20" x14ac:dyDescent="0.35">
      <c r="A958" s="71">
        <v>957</v>
      </c>
      <c r="B958" s="24" t="s">
        <v>968</v>
      </c>
      <c r="C958" s="1">
        <v>200</v>
      </c>
      <c r="D958" s="1">
        <v>5</v>
      </c>
      <c r="E958" s="1">
        <v>20</v>
      </c>
      <c r="F958" s="14">
        <v>4</v>
      </c>
      <c r="G958" s="4">
        <v>2001</v>
      </c>
      <c r="H958" s="1">
        <v>1989</v>
      </c>
      <c r="I958" s="1">
        <v>1193.3055498450899</v>
      </c>
      <c r="J958" s="1">
        <f>1800-Table1353233[[#This Row],[Remaining time]]</f>
        <v>606.6944501549101</v>
      </c>
      <c r="K958" s="1">
        <f>(Table1353233[[#This Row],[UB_init]]-Table1353233[[#This Row],[LB_init]])/Table1353233[[#This Row],[UB_init]]</f>
        <v>5.9970014992503746E-3</v>
      </c>
      <c r="L958" s="75">
        <f>IF(Table1353233[[#This Row],[UB_init]]=Table1353233[[#This Row],[LB_init]],0,1)</f>
        <v>1</v>
      </c>
      <c r="M958" s="8"/>
      <c r="Q958" t="str">
        <f>IF(Table1353233[[#This Row],[If Optimal solution is not found]]=1,"",Table1353233[[#This Row],[UB_init]])</f>
        <v/>
      </c>
      <c r="R958" t="str">
        <f>IF(Table1353233[[#This Row],[If Optimal solution is not found]],"",Table1353233[[#This Row],[LB_init]])</f>
        <v/>
      </c>
      <c r="S958" t="str">
        <f>IF(Table1353233[[#This Row],[If Optimal solution is not found]],"",0)</f>
        <v/>
      </c>
      <c r="T958" t="str">
        <f>IF(Table1353233[[#This Row],[If Optimal solution is not found]],"",Table1353233[[#This Row],[Total time (BPP+Pm+SPm)]])</f>
        <v/>
      </c>
    </row>
    <row r="959" spans="1:20" x14ac:dyDescent="0.35">
      <c r="A959" s="71">
        <v>958</v>
      </c>
      <c r="B959" s="24" t="s">
        <v>969</v>
      </c>
      <c r="C959" s="1">
        <v>200</v>
      </c>
      <c r="D959" s="1">
        <v>5</v>
      </c>
      <c r="E959" s="1">
        <v>20</v>
      </c>
      <c r="F959" s="14">
        <v>4</v>
      </c>
      <c r="G959" s="4">
        <v>2022</v>
      </c>
      <c r="H959" s="1">
        <v>2010</v>
      </c>
      <c r="I959" s="1">
        <v>1199.23376499302</v>
      </c>
      <c r="J959" s="1">
        <f>1800-Table1353233[[#This Row],[Remaining time]]</f>
        <v>600.76623500697997</v>
      </c>
      <c r="K959" s="1">
        <f>(Table1353233[[#This Row],[UB_init]]-Table1353233[[#This Row],[LB_init]])/Table1353233[[#This Row],[UB_init]]</f>
        <v>5.9347181008902079E-3</v>
      </c>
      <c r="L959" s="75">
        <f>IF(Table1353233[[#This Row],[UB_init]]=Table1353233[[#This Row],[LB_init]],0,1)</f>
        <v>1</v>
      </c>
      <c r="M959" s="8"/>
      <c r="Q959" t="str">
        <f>IF(Table1353233[[#This Row],[If Optimal solution is not found]]=1,"",Table1353233[[#This Row],[UB_init]])</f>
        <v/>
      </c>
      <c r="R959" t="str">
        <f>IF(Table1353233[[#This Row],[If Optimal solution is not found]],"",Table1353233[[#This Row],[LB_init]])</f>
        <v/>
      </c>
      <c r="S959" t="str">
        <f>IF(Table1353233[[#This Row],[If Optimal solution is not found]],"",0)</f>
        <v/>
      </c>
      <c r="T959" t="str">
        <f>IF(Table1353233[[#This Row],[If Optimal solution is not found]],"",Table1353233[[#This Row],[Total time (BPP+Pm+SPm)]])</f>
        <v/>
      </c>
    </row>
    <row r="960" spans="1:20" x14ac:dyDescent="0.35">
      <c r="A960" s="71">
        <v>959</v>
      </c>
      <c r="B960" s="24" t="s">
        <v>970</v>
      </c>
      <c r="C960" s="1">
        <v>200</v>
      </c>
      <c r="D960" s="1">
        <v>5</v>
      </c>
      <c r="E960" s="1">
        <v>20</v>
      </c>
      <c r="F960" s="14">
        <v>4</v>
      </c>
      <c r="G960" s="4">
        <v>2129</v>
      </c>
      <c r="H960" s="1">
        <v>2117</v>
      </c>
      <c r="I960" s="1">
        <v>1193.19120551273</v>
      </c>
      <c r="J960" s="1">
        <f>1800-Table1353233[[#This Row],[Remaining time]]</f>
        <v>606.80879448727001</v>
      </c>
      <c r="K960" s="1">
        <f>(Table1353233[[#This Row],[UB_init]]-Table1353233[[#This Row],[LB_init]])/Table1353233[[#This Row],[UB_init]]</f>
        <v>5.6364490371066224E-3</v>
      </c>
      <c r="L960" s="75">
        <f>IF(Table1353233[[#This Row],[UB_init]]=Table1353233[[#This Row],[LB_init]],0,1)</f>
        <v>1</v>
      </c>
      <c r="M960" s="8"/>
      <c r="Q960" t="str">
        <f>IF(Table1353233[[#This Row],[If Optimal solution is not found]]=1,"",Table1353233[[#This Row],[UB_init]])</f>
        <v/>
      </c>
      <c r="R960" t="str">
        <f>IF(Table1353233[[#This Row],[If Optimal solution is not found]],"",Table1353233[[#This Row],[LB_init]])</f>
        <v/>
      </c>
      <c r="S960" t="str">
        <f>IF(Table1353233[[#This Row],[If Optimal solution is not found]],"",0)</f>
        <v/>
      </c>
      <c r="T960" t="str">
        <f>IF(Table1353233[[#This Row],[If Optimal solution is not found]],"",Table1353233[[#This Row],[Total time (BPP+Pm+SPm)]])</f>
        <v/>
      </c>
    </row>
    <row r="961" spans="1:20" x14ac:dyDescent="0.35">
      <c r="A961" s="71">
        <v>960</v>
      </c>
      <c r="B961" s="24" t="s">
        <v>971</v>
      </c>
      <c r="C961" s="1">
        <v>200</v>
      </c>
      <c r="D961" s="1">
        <v>5</v>
      </c>
      <c r="E961" s="1">
        <v>20</v>
      </c>
      <c r="F961" s="14">
        <v>4</v>
      </c>
      <c r="G961" s="4">
        <v>1968</v>
      </c>
      <c r="H961" s="1">
        <v>1956</v>
      </c>
      <c r="I961" s="1">
        <v>1198.94418370723</v>
      </c>
      <c r="J961" s="1">
        <f>1800-Table1353233[[#This Row],[Remaining time]]</f>
        <v>601.05581629277003</v>
      </c>
      <c r="K961" s="1">
        <f>(Table1353233[[#This Row],[UB_init]]-Table1353233[[#This Row],[LB_init]])/Table1353233[[#This Row],[UB_init]]</f>
        <v>6.0975609756097563E-3</v>
      </c>
      <c r="L961" s="75">
        <f>IF(Table1353233[[#This Row],[UB_init]]=Table1353233[[#This Row],[LB_init]],0,1)</f>
        <v>1</v>
      </c>
      <c r="M961" s="8"/>
      <c r="Q961" t="str">
        <f>IF(Table1353233[[#This Row],[If Optimal solution is not found]]=1,"",Table1353233[[#This Row],[UB_init]])</f>
        <v/>
      </c>
      <c r="R961" t="str">
        <f>IF(Table1353233[[#This Row],[If Optimal solution is not found]],"",Table1353233[[#This Row],[LB_init]])</f>
        <v/>
      </c>
      <c r="S961" t="str">
        <f>IF(Table1353233[[#This Row],[If Optimal solution is not found]],"",0)</f>
        <v/>
      </c>
      <c r="T961" t="str">
        <f>IF(Table1353233[[#This Row],[If Optimal solution is not found]],"",Table1353233[[#This Row],[Total time (BPP+Pm+SPm)]])</f>
        <v/>
      </c>
    </row>
    <row r="962" spans="1:20" x14ac:dyDescent="0.35">
      <c r="A962" s="71">
        <v>961</v>
      </c>
      <c r="B962" s="24" t="s">
        <v>972</v>
      </c>
      <c r="C962" s="1">
        <v>200</v>
      </c>
      <c r="D962" s="1">
        <v>5</v>
      </c>
      <c r="E962" s="1">
        <v>30</v>
      </c>
      <c r="F962" s="14">
        <v>1</v>
      </c>
      <c r="G962" s="4">
        <v>1810</v>
      </c>
      <c r="H962" s="1">
        <v>1810</v>
      </c>
      <c r="I962" s="1">
        <v>1796.20836985856</v>
      </c>
      <c r="J962" s="1">
        <f>1800-Table1353233[[#This Row],[Remaining time]]</f>
        <v>3.7916301414400095</v>
      </c>
      <c r="K962" s="1">
        <f>(Table1353233[[#This Row],[UB_init]]-Table1353233[[#This Row],[LB_init]])/Table1353233[[#This Row],[UB_init]]</f>
        <v>0</v>
      </c>
      <c r="L962" s="75">
        <f>IF(Table1353233[[#This Row],[UB_init]]=Table1353233[[#This Row],[LB_init]],0,1)</f>
        <v>0</v>
      </c>
      <c r="M962" s="8"/>
      <c r="Q962">
        <f>IF(Table1353233[[#This Row],[If Optimal solution is not found]]=1,"",Table1353233[[#This Row],[UB_init]])</f>
        <v>1810</v>
      </c>
      <c r="R962">
        <f>IF(Table1353233[[#This Row],[If Optimal solution is not found]],"",Table1353233[[#This Row],[LB_init]])</f>
        <v>1810</v>
      </c>
      <c r="S962">
        <f>IF(Table1353233[[#This Row],[If Optimal solution is not found]],"",0)</f>
        <v>0</v>
      </c>
      <c r="T962">
        <f>IF(Table1353233[[#This Row],[If Optimal solution is not found]],"",Table1353233[[#This Row],[Total time (BPP+Pm+SPm)]])</f>
        <v>3.7916301414400095</v>
      </c>
    </row>
    <row r="963" spans="1:20" x14ac:dyDescent="0.35">
      <c r="A963" s="71">
        <v>962</v>
      </c>
      <c r="B963" s="24" t="s">
        <v>973</v>
      </c>
      <c r="C963" s="1">
        <v>200</v>
      </c>
      <c r="D963" s="1">
        <v>5</v>
      </c>
      <c r="E963" s="1">
        <v>30</v>
      </c>
      <c r="F963" s="14">
        <v>1</v>
      </c>
      <c r="G963" s="4">
        <v>1768</v>
      </c>
      <c r="H963" s="1">
        <v>1768</v>
      </c>
      <c r="I963" s="1">
        <v>1796.4224551431801</v>
      </c>
      <c r="J963" s="1">
        <f>1800-Table1353233[[#This Row],[Remaining time]]</f>
        <v>3.5775448568199408</v>
      </c>
      <c r="K963" s="1">
        <f>(Table1353233[[#This Row],[UB_init]]-Table1353233[[#This Row],[LB_init]])/Table1353233[[#This Row],[UB_init]]</f>
        <v>0</v>
      </c>
      <c r="L963" s="75">
        <f>IF(Table1353233[[#This Row],[UB_init]]=Table1353233[[#This Row],[LB_init]],0,1)</f>
        <v>0</v>
      </c>
      <c r="M963" s="8"/>
      <c r="Q963">
        <f>IF(Table1353233[[#This Row],[If Optimal solution is not found]]=1,"",Table1353233[[#This Row],[UB_init]])</f>
        <v>1768</v>
      </c>
      <c r="R963">
        <f>IF(Table1353233[[#This Row],[If Optimal solution is not found]],"",Table1353233[[#This Row],[LB_init]])</f>
        <v>1768</v>
      </c>
      <c r="S963">
        <f>IF(Table1353233[[#This Row],[If Optimal solution is not found]],"",0)</f>
        <v>0</v>
      </c>
      <c r="T963">
        <f>IF(Table1353233[[#This Row],[If Optimal solution is not found]],"",Table1353233[[#This Row],[Total time (BPP+Pm+SPm)]])</f>
        <v>3.5775448568199408</v>
      </c>
    </row>
    <row r="964" spans="1:20" x14ac:dyDescent="0.35">
      <c r="A964" s="71">
        <v>963</v>
      </c>
      <c r="B964" s="24" t="s">
        <v>974</v>
      </c>
      <c r="C964" s="1">
        <v>200</v>
      </c>
      <c r="D964" s="1">
        <v>5</v>
      </c>
      <c r="E964" s="1">
        <v>30</v>
      </c>
      <c r="F964" s="14">
        <v>1</v>
      </c>
      <c r="G964" s="4">
        <v>1748</v>
      </c>
      <c r="H964" s="1">
        <v>1748</v>
      </c>
      <c r="I964" s="1">
        <v>1797.1680970694799</v>
      </c>
      <c r="J964" s="1">
        <f>1800-Table1353233[[#This Row],[Remaining time]]</f>
        <v>2.8319029305200729</v>
      </c>
      <c r="K964" s="1">
        <f>(Table1353233[[#This Row],[UB_init]]-Table1353233[[#This Row],[LB_init]])/Table1353233[[#This Row],[UB_init]]</f>
        <v>0</v>
      </c>
      <c r="L964" s="75">
        <f>IF(Table1353233[[#This Row],[UB_init]]=Table1353233[[#This Row],[LB_init]],0,1)</f>
        <v>0</v>
      </c>
      <c r="M964" s="8"/>
      <c r="Q964">
        <f>IF(Table1353233[[#This Row],[If Optimal solution is not found]]=1,"",Table1353233[[#This Row],[UB_init]])</f>
        <v>1748</v>
      </c>
      <c r="R964">
        <f>IF(Table1353233[[#This Row],[If Optimal solution is not found]],"",Table1353233[[#This Row],[LB_init]])</f>
        <v>1748</v>
      </c>
      <c r="S964">
        <f>IF(Table1353233[[#This Row],[If Optimal solution is not found]],"",0)</f>
        <v>0</v>
      </c>
      <c r="T964">
        <f>IF(Table1353233[[#This Row],[If Optimal solution is not found]],"",Table1353233[[#This Row],[Total time (BPP+Pm+SPm)]])</f>
        <v>2.8319029305200729</v>
      </c>
    </row>
    <row r="965" spans="1:20" x14ac:dyDescent="0.35">
      <c r="A965" s="71">
        <v>964</v>
      </c>
      <c r="B965" s="24" t="s">
        <v>975</v>
      </c>
      <c r="C965" s="1">
        <v>200</v>
      </c>
      <c r="D965" s="1">
        <v>5</v>
      </c>
      <c r="E965" s="1">
        <v>30</v>
      </c>
      <c r="F965" s="14">
        <v>1</v>
      </c>
      <c r="G965" s="4">
        <v>1869</v>
      </c>
      <c r="H965" s="1">
        <v>1869</v>
      </c>
      <c r="I965" s="1">
        <v>1796.9046980067999</v>
      </c>
      <c r="J965" s="1">
        <f>1800-Table1353233[[#This Row],[Remaining time]]</f>
        <v>3.0953019932001098</v>
      </c>
      <c r="K965" s="1">
        <f>(Table1353233[[#This Row],[UB_init]]-Table1353233[[#This Row],[LB_init]])/Table1353233[[#This Row],[UB_init]]</f>
        <v>0</v>
      </c>
      <c r="L965" s="75">
        <f>IF(Table1353233[[#This Row],[UB_init]]=Table1353233[[#This Row],[LB_init]],0,1)</f>
        <v>0</v>
      </c>
      <c r="M965" s="8"/>
      <c r="Q965">
        <f>IF(Table1353233[[#This Row],[If Optimal solution is not found]]=1,"",Table1353233[[#This Row],[UB_init]])</f>
        <v>1869</v>
      </c>
      <c r="R965">
        <f>IF(Table1353233[[#This Row],[If Optimal solution is not found]],"",Table1353233[[#This Row],[LB_init]])</f>
        <v>1869</v>
      </c>
      <c r="S965">
        <f>IF(Table1353233[[#This Row],[If Optimal solution is not found]],"",0)</f>
        <v>0</v>
      </c>
      <c r="T965">
        <f>IF(Table1353233[[#This Row],[If Optimal solution is not found]],"",Table1353233[[#This Row],[Total time (BPP+Pm+SPm)]])</f>
        <v>3.0953019932001098</v>
      </c>
    </row>
    <row r="966" spans="1:20" x14ac:dyDescent="0.35">
      <c r="A966" s="71">
        <v>965</v>
      </c>
      <c r="B966" s="24" t="s">
        <v>976</v>
      </c>
      <c r="C966" s="1">
        <v>200</v>
      </c>
      <c r="D966" s="1">
        <v>5</v>
      </c>
      <c r="E966" s="1">
        <v>30</v>
      </c>
      <c r="F966" s="14">
        <v>1</v>
      </c>
      <c r="G966" s="4">
        <v>1692</v>
      </c>
      <c r="H966" s="1">
        <v>1692</v>
      </c>
      <c r="I966" s="1">
        <v>1793.7963233441101</v>
      </c>
      <c r="J966" s="1">
        <f>1800-Table1353233[[#This Row],[Remaining time]]</f>
        <v>6.2036766558899217</v>
      </c>
      <c r="K966" s="1">
        <f>(Table1353233[[#This Row],[UB_init]]-Table1353233[[#This Row],[LB_init]])/Table1353233[[#This Row],[UB_init]]</f>
        <v>0</v>
      </c>
      <c r="L966" s="75">
        <f>IF(Table1353233[[#This Row],[UB_init]]=Table1353233[[#This Row],[LB_init]],0,1)</f>
        <v>0</v>
      </c>
      <c r="M966" s="8"/>
      <c r="Q966">
        <f>IF(Table1353233[[#This Row],[If Optimal solution is not found]]=1,"",Table1353233[[#This Row],[UB_init]])</f>
        <v>1692</v>
      </c>
      <c r="R966">
        <f>IF(Table1353233[[#This Row],[If Optimal solution is not found]],"",Table1353233[[#This Row],[LB_init]])</f>
        <v>1692</v>
      </c>
      <c r="S966">
        <f>IF(Table1353233[[#This Row],[If Optimal solution is not found]],"",0)</f>
        <v>0</v>
      </c>
      <c r="T966">
        <f>IF(Table1353233[[#This Row],[If Optimal solution is not found]],"",Table1353233[[#This Row],[Total time (BPP+Pm+SPm)]])</f>
        <v>6.2036766558899217</v>
      </c>
    </row>
    <row r="967" spans="1:20" x14ac:dyDescent="0.35">
      <c r="A967" s="71">
        <v>966</v>
      </c>
      <c r="B967" s="24" t="s">
        <v>977</v>
      </c>
      <c r="C967" s="1">
        <v>200</v>
      </c>
      <c r="D967" s="1">
        <v>5</v>
      </c>
      <c r="E967" s="1">
        <v>30</v>
      </c>
      <c r="F967" s="14">
        <v>1</v>
      </c>
      <c r="G967" s="4">
        <v>1793</v>
      </c>
      <c r="H967" s="1">
        <v>1793</v>
      </c>
      <c r="I967" s="1">
        <v>1792.15314437448</v>
      </c>
      <c r="J967" s="1">
        <f>1800-Table1353233[[#This Row],[Remaining time]]</f>
        <v>7.8468556255199928</v>
      </c>
      <c r="K967" s="1">
        <f>(Table1353233[[#This Row],[UB_init]]-Table1353233[[#This Row],[LB_init]])/Table1353233[[#This Row],[UB_init]]</f>
        <v>0</v>
      </c>
      <c r="L967" s="75">
        <f>IF(Table1353233[[#This Row],[UB_init]]=Table1353233[[#This Row],[LB_init]],0,1)</f>
        <v>0</v>
      </c>
      <c r="M967" s="8"/>
      <c r="Q967">
        <f>IF(Table1353233[[#This Row],[If Optimal solution is not found]]=1,"",Table1353233[[#This Row],[UB_init]])</f>
        <v>1793</v>
      </c>
      <c r="R967">
        <f>IF(Table1353233[[#This Row],[If Optimal solution is not found]],"",Table1353233[[#This Row],[LB_init]])</f>
        <v>1793</v>
      </c>
      <c r="S967">
        <f>IF(Table1353233[[#This Row],[If Optimal solution is not found]],"",0)</f>
        <v>0</v>
      </c>
      <c r="T967">
        <f>IF(Table1353233[[#This Row],[If Optimal solution is not found]],"",Table1353233[[#This Row],[Total time (BPP+Pm+SPm)]])</f>
        <v>7.8468556255199928</v>
      </c>
    </row>
    <row r="968" spans="1:20" x14ac:dyDescent="0.35">
      <c r="A968" s="71">
        <v>967</v>
      </c>
      <c r="B968" s="24" t="s">
        <v>978</v>
      </c>
      <c r="C968" s="1">
        <v>200</v>
      </c>
      <c r="D968" s="1">
        <v>5</v>
      </c>
      <c r="E968" s="1">
        <v>30</v>
      </c>
      <c r="F968" s="14">
        <v>1</v>
      </c>
      <c r="G968" s="4">
        <v>1681</v>
      </c>
      <c r="H968" s="1">
        <v>1681</v>
      </c>
      <c r="I968" s="1">
        <v>1796.0843567997199</v>
      </c>
      <c r="J968" s="1">
        <f>1800-Table1353233[[#This Row],[Remaining time]]</f>
        <v>3.9156432002801012</v>
      </c>
      <c r="K968" s="1">
        <f>(Table1353233[[#This Row],[UB_init]]-Table1353233[[#This Row],[LB_init]])/Table1353233[[#This Row],[UB_init]]</f>
        <v>0</v>
      </c>
      <c r="L968" s="75">
        <f>IF(Table1353233[[#This Row],[UB_init]]=Table1353233[[#This Row],[LB_init]],0,1)</f>
        <v>0</v>
      </c>
      <c r="M968" s="8"/>
      <c r="Q968">
        <f>IF(Table1353233[[#This Row],[If Optimal solution is not found]]=1,"",Table1353233[[#This Row],[UB_init]])</f>
        <v>1681</v>
      </c>
      <c r="R968">
        <f>IF(Table1353233[[#This Row],[If Optimal solution is not found]],"",Table1353233[[#This Row],[LB_init]])</f>
        <v>1681</v>
      </c>
      <c r="S968">
        <f>IF(Table1353233[[#This Row],[If Optimal solution is not found]],"",0)</f>
        <v>0</v>
      </c>
      <c r="T968">
        <f>IF(Table1353233[[#This Row],[If Optimal solution is not found]],"",Table1353233[[#This Row],[Total time (BPP+Pm+SPm)]])</f>
        <v>3.9156432002801012</v>
      </c>
    </row>
    <row r="969" spans="1:20" x14ac:dyDescent="0.35">
      <c r="A969" s="71">
        <v>968</v>
      </c>
      <c r="B969" s="24" t="s">
        <v>979</v>
      </c>
      <c r="C969" s="1">
        <v>200</v>
      </c>
      <c r="D969" s="1">
        <v>5</v>
      </c>
      <c r="E969" s="1">
        <v>30</v>
      </c>
      <c r="F969" s="14">
        <v>1</v>
      </c>
      <c r="G969" s="4">
        <v>1890</v>
      </c>
      <c r="H969" s="1">
        <v>1890</v>
      </c>
      <c r="I969" s="1">
        <v>1796.5224357060999</v>
      </c>
      <c r="J969" s="1">
        <f>1800-Table1353233[[#This Row],[Remaining time]]</f>
        <v>3.4775642939000591</v>
      </c>
      <c r="K969" s="1">
        <f>(Table1353233[[#This Row],[UB_init]]-Table1353233[[#This Row],[LB_init]])/Table1353233[[#This Row],[UB_init]]</f>
        <v>0</v>
      </c>
      <c r="L969" s="75">
        <f>IF(Table1353233[[#This Row],[UB_init]]=Table1353233[[#This Row],[LB_init]],0,1)</f>
        <v>0</v>
      </c>
      <c r="M969" s="8"/>
      <c r="Q969">
        <f>IF(Table1353233[[#This Row],[If Optimal solution is not found]]=1,"",Table1353233[[#This Row],[UB_init]])</f>
        <v>1890</v>
      </c>
      <c r="R969">
        <f>IF(Table1353233[[#This Row],[If Optimal solution is not found]],"",Table1353233[[#This Row],[LB_init]])</f>
        <v>1890</v>
      </c>
      <c r="S969">
        <f>IF(Table1353233[[#This Row],[If Optimal solution is not found]],"",0)</f>
        <v>0</v>
      </c>
      <c r="T969">
        <f>IF(Table1353233[[#This Row],[If Optimal solution is not found]],"",Table1353233[[#This Row],[Total time (BPP+Pm+SPm)]])</f>
        <v>3.4775642939000591</v>
      </c>
    </row>
    <row r="970" spans="1:20" x14ac:dyDescent="0.35">
      <c r="A970" s="71">
        <v>969</v>
      </c>
      <c r="B970" s="24" t="s">
        <v>980</v>
      </c>
      <c r="C970" s="1">
        <v>200</v>
      </c>
      <c r="D970" s="1">
        <v>5</v>
      </c>
      <c r="E970" s="1">
        <v>30</v>
      </c>
      <c r="F970" s="14">
        <v>1</v>
      </c>
      <c r="G970" s="4">
        <v>1783</v>
      </c>
      <c r="H970" s="1">
        <v>1783</v>
      </c>
      <c r="I970" s="1">
        <v>1795.8618125263599</v>
      </c>
      <c r="J970" s="1">
        <f>1800-Table1353233[[#This Row],[Remaining time]]</f>
        <v>4.1381874736400732</v>
      </c>
      <c r="K970" s="1">
        <f>(Table1353233[[#This Row],[UB_init]]-Table1353233[[#This Row],[LB_init]])/Table1353233[[#This Row],[UB_init]]</f>
        <v>0</v>
      </c>
      <c r="L970" s="75">
        <f>IF(Table1353233[[#This Row],[UB_init]]=Table1353233[[#This Row],[LB_init]],0,1)</f>
        <v>0</v>
      </c>
      <c r="M970" s="8"/>
      <c r="Q970">
        <f>IF(Table1353233[[#This Row],[If Optimal solution is not found]]=1,"",Table1353233[[#This Row],[UB_init]])</f>
        <v>1783</v>
      </c>
      <c r="R970">
        <f>IF(Table1353233[[#This Row],[If Optimal solution is not found]],"",Table1353233[[#This Row],[LB_init]])</f>
        <v>1783</v>
      </c>
      <c r="S970">
        <f>IF(Table1353233[[#This Row],[If Optimal solution is not found]],"",0)</f>
        <v>0</v>
      </c>
      <c r="T970">
        <f>IF(Table1353233[[#This Row],[If Optimal solution is not found]],"",Table1353233[[#This Row],[Total time (BPP+Pm+SPm)]])</f>
        <v>4.1381874736400732</v>
      </c>
    </row>
    <row r="971" spans="1:20" x14ac:dyDescent="0.35">
      <c r="A971" s="71">
        <v>970</v>
      </c>
      <c r="B971" s="24" t="s">
        <v>981</v>
      </c>
      <c r="C971" s="1">
        <v>200</v>
      </c>
      <c r="D971" s="1">
        <v>5</v>
      </c>
      <c r="E971" s="1">
        <v>30</v>
      </c>
      <c r="F971" s="14">
        <v>1</v>
      </c>
      <c r="G971" s="4">
        <v>1822</v>
      </c>
      <c r="H971" s="1">
        <v>1822</v>
      </c>
      <c r="I971" s="1">
        <v>1796.1200115531601</v>
      </c>
      <c r="J971" s="1">
        <f>1800-Table1353233[[#This Row],[Remaining time]]</f>
        <v>3.8799884468398886</v>
      </c>
      <c r="K971" s="1">
        <f>(Table1353233[[#This Row],[UB_init]]-Table1353233[[#This Row],[LB_init]])/Table1353233[[#This Row],[UB_init]]</f>
        <v>0</v>
      </c>
      <c r="L971" s="75">
        <f>IF(Table1353233[[#This Row],[UB_init]]=Table1353233[[#This Row],[LB_init]],0,1)</f>
        <v>0</v>
      </c>
      <c r="M971" s="8"/>
      <c r="Q971">
        <f>IF(Table1353233[[#This Row],[If Optimal solution is not found]]=1,"",Table1353233[[#This Row],[UB_init]])</f>
        <v>1822</v>
      </c>
      <c r="R971">
        <f>IF(Table1353233[[#This Row],[If Optimal solution is not found]],"",Table1353233[[#This Row],[LB_init]])</f>
        <v>1822</v>
      </c>
      <c r="S971">
        <f>IF(Table1353233[[#This Row],[If Optimal solution is not found]],"",0)</f>
        <v>0</v>
      </c>
      <c r="T971">
        <f>IF(Table1353233[[#This Row],[If Optimal solution is not found]],"",Table1353233[[#This Row],[Total time (BPP+Pm+SPm)]])</f>
        <v>3.8799884468398886</v>
      </c>
    </row>
    <row r="972" spans="1:20" x14ac:dyDescent="0.35">
      <c r="A972" s="71">
        <v>971</v>
      </c>
      <c r="B972" s="24" t="s">
        <v>982</v>
      </c>
      <c r="C972" s="1">
        <v>200</v>
      </c>
      <c r="D972" s="1">
        <v>5</v>
      </c>
      <c r="E972" s="1">
        <v>30</v>
      </c>
      <c r="F972" s="14">
        <v>2</v>
      </c>
      <c r="G972" s="4">
        <v>2098</v>
      </c>
      <c r="H972" s="1">
        <v>2098</v>
      </c>
      <c r="I972" s="1">
        <v>1788.04476442746</v>
      </c>
      <c r="J972" s="1">
        <f>1800-Table1353233[[#This Row],[Remaining time]]</f>
        <v>11.955235572540005</v>
      </c>
      <c r="K972" s="1">
        <f>(Table1353233[[#This Row],[UB_init]]-Table1353233[[#This Row],[LB_init]])/Table1353233[[#This Row],[UB_init]]</f>
        <v>0</v>
      </c>
      <c r="L972" s="75">
        <f>IF(Table1353233[[#This Row],[UB_init]]=Table1353233[[#This Row],[LB_init]],0,1)</f>
        <v>0</v>
      </c>
      <c r="M972" s="8"/>
      <c r="Q972">
        <f>IF(Table1353233[[#This Row],[If Optimal solution is not found]]=1,"",Table1353233[[#This Row],[UB_init]])</f>
        <v>2098</v>
      </c>
      <c r="R972">
        <f>IF(Table1353233[[#This Row],[If Optimal solution is not found]],"",Table1353233[[#This Row],[LB_init]])</f>
        <v>2098</v>
      </c>
      <c r="S972">
        <f>IF(Table1353233[[#This Row],[If Optimal solution is not found]],"",0)</f>
        <v>0</v>
      </c>
      <c r="T972">
        <f>IF(Table1353233[[#This Row],[If Optimal solution is not found]],"",Table1353233[[#This Row],[Total time (BPP+Pm+SPm)]])</f>
        <v>11.955235572540005</v>
      </c>
    </row>
    <row r="973" spans="1:20" x14ac:dyDescent="0.35">
      <c r="A973" s="71">
        <v>972</v>
      </c>
      <c r="B973" s="24" t="s">
        <v>983</v>
      </c>
      <c r="C973" s="1">
        <v>200</v>
      </c>
      <c r="D973" s="1">
        <v>5</v>
      </c>
      <c r="E973" s="1">
        <v>30</v>
      </c>
      <c r="F973" s="14">
        <v>2</v>
      </c>
      <c r="G973" s="4">
        <v>2080</v>
      </c>
      <c r="H973" s="1">
        <v>2080</v>
      </c>
      <c r="I973" s="1">
        <v>1793.5196097083301</v>
      </c>
      <c r="J973" s="1">
        <f>1800-Table1353233[[#This Row],[Remaining time]]</f>
        <v>6.4803902916698917</v>
      </c>
      <c r="K973" s="1">
        <f>(Table1353233[[#This Row],[UB_init]]-Table1353233[[#This Row],[LB_init]])/Table1353233[[#This Row],[UB_init]]</f>
        <v>0</v>
      </c>
      <c r="L973" s="75">
        <f>IF(Table1353233[[#This Row],[UB_init]]=Table1353233[[#This Row],[LB_init]],0,1)</f>
        <v>0</v>
      </c>
      <c r="M973" s="8"/>
      <c r="Q973">
        <f>IF(Table1353233[[#This Row],[If Optimal solution is not found]]=1,"",Table1353233[[#This Row],[UB_init]])</f>
        <v>2080</v>
      </c>
      <c r="R973">
        <f>IF(Table1353233[[#This Row],[If Optimal solution is not found]],"",Table1353233[[#This Row],[LB_init]])</f>
        <v>2080</v>
      </c>
      <c r="S973">
        <f>IF(Table1353233[[#This Row],[If Optimal solution is not found]],"",0)</f>
        <v>0</v>
      </c>
      <c r="T973">
        <f>IF(Table1353233[[#This Row],[If Optimal solution is not found]],"",Table1353233[[#This Row],[Total time (BPP+Pm+SPm)]])</f>
        <v>6.4803902916698917</v>
      </c>
    </row>
    <row r="974" spans="1:20" x14ac:dyDescent="0.35">
      <c r="A974" s="71">
        <v>973</v>
      </c>
      <c r="B974" s="24" t="s">
        <v>984</v>
      </c>
      <c r="C974" s="1">
        <v>200</v>
      </c>
      <c r="D974" s="1">
        <v>5</v>
      </c>
      <c r="E974" s="1">
        <v>30</v>
      </c>
      <c r="F974" s="14">
        <v>2</v>
      </c>
      <c r="G974" s="4">
        <v>2072</v>
      </c>
      <c r="H974" s="1">
        <v>2072</v>
      </c>
      <c r="I974" s="1">
        <v>1788.5469524729899</v>
      </c>
      <c r="J974" s="1">
        <f>1800-Table1353233[[#This Row],[Remaining time]]</f>
        <v>11.453047527010085</v>
      </c>
      <c r="K974" s="1">
        <f>(Table1353233[[#This Row],[UB_init]]-Table1353233[[#This Row],[LB_init]])/Table1353233[[#This Row],[UB_init]]</f>
        <v>0</v>
      </c>
      <c r="L974" s="75">
        <f>IF(Table1353233[[#This Row],[UB_init]]=Table1353233[[#This Row],[LB_init]],0,1)</f>
        <v>0</v>
      </c>
      <c r="M974" s="8"/>
      <c r="Q974">
        <f>IF(Table1353233[[#This Row],[If Optimal solution is not found]]=1,"",Table1353233[[#This Row],[UB_init]])</f>
        <v>2072</v>
      </c>
      <c r="R974">
        <f>IF(Table1353233[[#This Row],[If Optimal solution is not found]],"",Table1353233[[#This Row],[LB_init]])</f>
        <v>2072</v>
      </c>
      <c r="S974">
        <f>IF(Table1353233[[#This Row],[If Optimal solution is not found]],"",0)</f>
        <v>0</v>
      </c>
      <c r="T974">
        <f>IF(Table1353233[[#This Row],[If Optimal solution is not found]],"",Table1353233[[#This Row],[Total time (BPP+Pm+SPm)]])</f>
        <v>11.453047527010085</v>
      </c>
    </row>
    <row r="975" spans="1:20" x14ac:dyDescent="0.35">
      <c r="A975" s="71">
        <v>974</v>
      </c>
      <c r="B975" s="24" t="s">
        <v>985</v>
      </c>
      <c r="C975" s="1">
        <v>200</v>
      </c>
      <c r="D975" s="1">
        <v>5</v>
      </c>
      <c r="E975" s="1">
        <v>30</v>
      </c>
      <c r="F975" s="14">
        <v>2</v>
      </c>
      <c r="G975" s="4">
        <v>2181</v>
      </c>
      <c r="H975" s="1">
        <v>2181</v>
      </c>
      <c r="I975" s="1">
        <v>1785.7974080014901</v>
      </c>
      <c r="J975" s="1">
        <f>1800-Table1353233[[#This Row],[Remaining time]]</f>
        <v>14.202591998509888</v>
      </c>
      <c r="K975" s="1">
        <f>(Table1353233[[#This Row],[UB_init]]-Table1353233[[#This Row],[LB_init]])/Table1353233[[#This Row],[UB_init]]</f>
        <v>0</v>
      </c>
      <c r="L975" s="75">
        <f>IF(Table1353233[[#This Row],[UB_init]]=Table1353233[[#This Row],[LB_init]],0,1)</f>
        <v>0</v>
      </c>
      <c r="M975" s="8"/>
      <c r="Q975">
        <f>IF(Table1353233[[#This Row],[If Optimal solution is not found]]=1,"",Table1353233[[#This Row],[UB_init]])</f>
        <v>2181</v>
      </c>
      <c r="R975">
        <f>IF(Table1353233[[#This Row],[If Optimal solution is not found]],"",Table1353233[[#This Row],[LB_init]])</f>
        <v>2181</v>
      </c>
      <c r="S975">
        <f>IF(Table1353233[[#This Row],[If Optimal solution is not found]],"",0)</f>
        <v>0</v>
      </c>
      <c r="T975">
        <f>IF(Table1353233[[#This Row],[If Optimal solution is not found]],"",Table1353233[[#This Row],[Total time (BPP+Pm+SPm)]])</f>
        <v>14.202591998509888</v>
      </c>
    </row>
    <row r="976" spans="1:20" x14ac:dyDescent="0.35">
      <c r="A976" s="71">
        <v>975</v>
      </c>
      <c r="B976" s="24" t="s">
        <v>986</v>
      </c>
      <c r="C976" s="1">
        <v>200</v>
      </c>
      <c r="D976" s="1">
        <v>5</v>
      </c>
      <c r="E976" s="1">
        <v>30</v>
      </c>
      <c r="F976" s="14">
        <v>2</v>
      </c>
      <c r="G976" s="4">
        <v>1992</v>
      </c>
      <c r="H976" s="1">
        <v>1992</v>
      </c>
      <c r="I976" s="1">
        <v>1783.5242775827601</v>
      </c>
      <c r="J976" s="1">
        <f>1800-Table1353233[[#This Row],[Remaining time]]</f>
        <v>16.475722417239922</v>
      </c>
      <c r="K976" s="1">
        <f>(Table1353233[[#This Row],[UB_init]]-Table1353233[[#This Row],[LB_init]])/Table1353233[[#This Row],[UB_init]]</f>
        <v>0</v>
      </c>
      <c r="L976" s="75">
        <f>IF(Table1353233[[#This Row],[UB_init]]=Table1353233[[#This Row],[LB_init]],0,1)</f>
        <v>0</v>
      </c>
      <c r="M976" s="8"/>
      <c r="Q976">
        <f>IF(Table1353233[[#This Row],[If Optimal solution is not found]]=1,"",Table1353233[[#This Row],[UB_init]])</f>
        <v>1992</v>
      </c>
      <c r="R976">
        <f>IF(Table1353233[[#This Row],[If Optimal solution is not found]],"",Table1353233[[#This Row],[LB_init]])</f>
        <v>1992</v>
      </c>
      <c r="S976">
        <f>IF(Table1353233[[#This Row],[If Optimal solution is not found]],"",0)</f>
        <v>0</v>
      </c>
      <c r="T976">
        <f>IF(Table1353233[[#This Row],[If Optimal solution is not found]],"",Table1353233[[#This Row],[Total time (BPP+Pm+SPm)]])</f>
        <v>16.475722417239922</v>
      </c>
    </row>
    <row r="977" spans="1:20" x14ac:dyDescent="0.35">
      <c r="A977" s="71">
        <v>976</v>
      </c>
      <c r="B977" s="24" t="s">
        <v>987</v>
      </c>
      <c r="C977" s="1">
        <v>200</v>
      </c>
      <c r="D977" s="1">
        <v>5</v>
      </c>
      <c r="E977" s="1">
        <v>30</v>
      </c>
      <c r="F977" s="14">
        <v>2</v>
      </c>
      <c r="G977" s="4">
        <v>2117</v>
      </c>
      <c r="H977" s="1">
        <v>2117</v>
      </c>
      <c r="I977" s="1">
        <v>1792.10581327416</v>
      </c>
      <c r="J977" s="1">
        <f>1800-Table1353233[[#This Row],[Remaining time]]</f>
        <v>7.8941867258399725</v>
      </c>
      <c r="K977" s="1">
        <f>(Table1353233[[#This Row],[UB_init]]-Table1353233[[#This Row],[LB_init]])/Table1353233[[#This Row],[UB_init]]</f>
        <v>0</v>
      </c>
      <c r="L977" s="75">
        <f>IF(Table1353233[[#This Row],[UB_init]]=Table1353233[[#This Row],[LB_init]],0,1)</f>
        <v>0</v>
      </c>
      <c r="M977" s="8"/>
      <c r="Q977">
        <f>IF(Table1353233[[#This Row],[If Optimal solution is not found]]=1,"",Table1353233[[#This Row],[UB_init]])</f>
        <v>2117</v>
      </c>
      <c r="R977">
        <f>IF(Table1353233[[#This Row],[If Optimal solution is not found]],"",Table1353233[[#This Row],[LB_init]])</f>
        <v>2117</v>
      </c>
      <c r="S977">
        <f>IF(Table1353233[[#This Row],[If Optimal solution is not found]],"",0)</f>
        <v>0</v>
      </c>
      <c r="T977">
        <f>IF(Table1353233[[#This Row],[If Optimal solution is not found]],"",Table1353233[[#This Row],[Total time (BPP+Pm+SPm)]])</f>
        <v>7.8941867258399725</v>
      </c>
    </row>
    <row r="978" spans="1:20" x14ac:dyDescent="0.35">
      <c r="A978" s="71">
        <v>977</v>
      </c>
      <c r="B978" s="24" t="s">
        <v>988</v>
      </c>
      <c r="C978" s="1">
        <v>200</v>
      </c>
      <c r="D978" s="1">
        <v>5</v>
      </c>
      <c r="E978" s="1">
        <v>30</v>
      </c>
      <c r="F978" s="14">
        <v>2</v>
      </c>
      <c r="G978" s="4">
        <v>2005</v>
      </c>
      <c r="H978" s="1">
        <v>2005</v>
      </c>
      <c r="I978" s="1">
        <v>1773.10170490108</v>
      </c>
      <c r="J978" s="1">
        <f>1800-Table1353233[[#This Row],[Remaining time]]</f>
        <v>26.898295098920016</v>
      </c>
      <c r="K978" s="1">
        <f>(Table1353233[[#This Row],[UB_init]]-Table1353233[[#This Row],[LB_init]])/Table1353233[[#This Row],[UB_init]]</f>
        <v>0</v>
      </c>
      <c r="L978" s="75">
        <f>IF(Table1353233[[#This Row],[UB_init]]=Table1353233[[#This Row],[LB_init]],0,1)</f>
        <v>0</v>
      </c>
      <c r="M978" s="8"/>
      <c r="Q978">
        <f>IF(Table1353233[[#This Row],[If Optimal solution is not found]]=1,"",Table1353233[[#This Row],[UB_init]])</f>
        <v>2005</v>
      </c>
      <c r="R978">
        <f>IF(Table1353233[[#This Row],[If Optimal solution is not found]],"",Table1353233[[#This Row],[LB_init]])</f>
        <v>2005</v>
      </c>
      <c r="S978">
        <f>IF(Table1353233[[#This Row],[If Optimal solution is not found]],"",0)</f>
        <v>0</v>
      </c>
      <c r="T978">
        <f>IF(Table1353233[[#This Row],[If Optimal solution is not found]],"",Table1353233[[#This Row],[Total time (BPP+Pm+SPm)]])</f>
        <v>26.898295098920016</v>
      </c>
    </row>
    <row r="979" spans="1:20" x14ac:dyDescent="0.35">
      <c r="A979" s="71">
        <v>978</v>
      </c>
      <c r="B979" s="24" t="s">
        <v>989</v>
      </c>
      <c r="C979" s="1">
        <v>200</v>
      </c>
      <c r="D979" s="1">
        <v>5</v>
      </c>
      <c r="E979" s="1">
        <v>30</v>
      </c>
      <c r="F979" s="14">
        <v>2</v>
      </c>
      <c r="G979" s="4">
        <v>2238</v>
      </c>
      <c r="H979" s="1">
        <v>2238</v>
      </c>
      <c r="I979" s="1">
        <v>1781.8894400000499</v>
      </c>
      <c r="J979" s="1">
        <f>1800-Table1353233[[#This Row],[Remaining time]]</f>
        <v>18.110559999950055</v>
      </c>
      <c r="K979" s="1">
        <f>(Table1353233[[#This Row],[UB_init]]-Table1353233[[#This Row],[LB_init]])/Table1353233[[#This Row],[UB_init]]</f>
        <v>0</v>
      </c>
      <c r="L979" s="75">
        <f>IF(Table1353233[[#This Row],[UB_init]]=Table1353233[[#This Row],[LB_init]],0,1)</f>
        <v>0</v>
      </c>
      <c r="M979" s="8"/>
      <c r="Q979">
        <f>IF(Table1353233[[#This Row],[If Optimal solution is not found]]=1,"",Table1353233[[#This Row],[UB_init]])</f>
        <v>2238</v>
      </c>
      <c r="R979">
        <f>IF(Table1353233[[#This Row],[If Optimal solution is not found]],"",Table1353233[[#This Row],[LB_init]])</f>
        <v>2238</v>
      </c>
      <c r="S979">
        <f>IF(Table1353233[[#This Row],[If Optimal solution is not found]],"",0)</f>
        <v>0</v>
      </c>
      <c r="T979">
        <f>IF(Table1353233[[#This Row],[If Optimal solution is not found]],"",Table1353233[[#This Row],[Total time (BPP+Pm+SPm)]])</f>
        <v>18.110559999950055</v>
      </c>
    </row>
    <row r="980" spans="1:20" x14ac:dyDescent="0.35">
      <c r="A980" s="71">
        <v>979</v>
      </c>
      <c r="B980" s="24" t="s">
        <v>990</v>
      </c>
      <c r="C980" s="1">
        <v>200</v>
      </c>
      <c r="D980" s="1">
        <v>5</v>
      </c>
      <c r="E980" s="1">
        <v>30</v>
      </c>
      <c r="F980" s="14">
        <v>2</v>
      </c>
      <c r="G980" s="4">
        <v>2083</v>
      </c>
      <c r="H980" s="1">
        <v>2083</v>
      </c>
      <c r="I980" s="1">
        <v>1768.0631263535399</v>
      </c>
      <c r="J980" s="1">
        <f>1800-Table1353233[[#This Row],[Remaining time]]</f>
        <v>31.936873646460072</v>
      </c>
      <c r="K980" s="1">
        <f>(Table1353233[[#This Row],[UB_init]]-Table1353233[[#This Row],[LB_init]])/Table1353233[[#This Row],[UB_init]]</f>
        <v>0</v>
      </c>
      <c r="L980" s="75">
        <f>IF(Table1353233[[#This Row],[UB_init]]=Table1353233[[#This Row],[LB_init]],0,1)</f>
        <v>0</v>
      </c>
      <c r="M980" s="8"/>
      <c r="Q980">
        <f>IF(Table1353233[[#This Row],[If Optimal solution is not found]]=1,"",Table1353233[[#This Row],[UB_init]])</f>
        <v>2083</v>
      </c>
      <c r="R980">
        <f>IF(Table1353233[[#This Row],[If Optimal solution is not found]],"",Table1353233[[#This Row],[LB_init]])</f>
        <v>2083</v>
      </c>
      <c r="S980">
        <f>IF(Table1353233[[#This Row],[If Optimal solution is not found]],"",0)</f>
        <v>0</v>
      </c>
      <c r="T980">
        <f>IF(Table1353233[[#This Row],[If Optimal solution is not found]],"",Table1353233[[#This Row],[Total time (BPP+Pm+SPm)]])</f>
        <v>31.936873646460072</v>
      </c>
    </row>
    <row r="981" spans="1:20" x14ac:dyDescent="0.35">
      <c r="A981" s="71">
        <v>980</v>
      </c>
      <c r="B981" s="24" t="s">
        <v>991</v>
      </c>
      <c r="C981" s="1">
        <v>200</v>
      </c>
      <c r="D981" s="1">
        <v>5</v>
      </c>
      <c r="E981" s="1">
        <v>30</v>
      </c>
      <c r="F981" s="14">
        <v>2</v>
      </c>
      <c r="G981" s="4">
        <v>2098</v>
      </c>
      <c r="H981" s="1">
        <v>2098</v>
      </c>
      <c r="I981" s="1">
        <v>1769.77466803789</v>
      </c>
      <c r="J981" s="1">
        <f>1800-Table1353233[[#This Row],[Remaining time]]</f>
        <v>30.225331962109976</v>
      </c>
      <c r="K981" s="1">
        <f>(Table1353233[[#This Row],[UB_init]]-Table1353233[[#This Row],[LB_init]])/Table1353233[[#This Row],[UB_init]]</f>
        <v>0</v>
      </c>
      <c r="L981" s="75">
        <f>IF(Table1353233[[#This Row],[UB_init]]=Table1353233[[#This Row],[LB_init]],0,1)</f>
        <v>0</v>
      </c>
      <c r="M981" s="8"/>
      <c r="Q981">
        <f>IF(Table1353233[[#This Row],[If Optimal solution is not found]]=1,"",Table1353233[[#This Row],[UB_init]])</f>
        <v>2098</v>
      </c>
      <c r="R981">
        <f>IF(Table1353233[[#This Row],[If Optimal solution is not found]],"",Table1353233[[#This Row],[LB_init]])</f>
        <v>2098</v>
      </c>
      <c r="S981">
        <f>IF(Table1353233[[#This Row],[If Optimal solution is not found]],"",0)</f>
        <v>0</v>
      </c>
      <c r="T981">
        <f>IF(Table1353233[[#This Row],[If Optimal solution is not found]],"",Table1353233[[#This Row],[Total time (BPP+Pm+SPm)]])</f>
        <v>30.225331962109976</v>
      </c>
    </row>
    <row r="982" spans="1:20" x14ac:dyDescent="0.35">
      <c r="A982" s="71">
        <v>981</v>
      </c>
      <c r="B982" s="24" t="s">
        <v>992</v>
      </c>
      <c r="C982" s="1">
        <v>200</v>
      </c>
      <c r="D982" s="1">
        <v>5</v>
      </c>
      <c r="E982" s="1">
        <v>30</v>
      </c>
      <c r="F982" s="14">
        <v>4</v>
      </c>
      <c r="G982" s="4">
        <v>2638</v>
      </c>
      <c r="H982" s="1">
        <v>2626</v>
      </c>
      <c r="I982" s="1">
        <v>1198.7767115663701</v>
      </c>
      <c r="J982" s="1">
        <f>1800-Table1353233[[#This Row],[Remaining time]]</f>
        <v>601.22328843362993</v>
      </c>
      <c r="K982" s="1">
        <f>(Table1353233[[#This Row],[UB_init]]-Table1353233[[#This Row],[LB_init]])/Table1353233[[#This Row],[UB_init]]</f>
        <v>4.5489006823351023E-3</v>
      </c>
      <c r="L982" s="75">
        <f>IF(Table1353233[[#This Row],[UB_init]]=Table1353233[[#This Row],[LB_init]],0,1)</f>
        <v>1</v>
      </c>
      <c r="M982" s="8"/>
      <c r="Q982" t="str">
        <f>IF(Table1353233[[#This Row],[If Optimal solution is not found]]=1,"",Table1353233[[#This Row],[UB_init]])</f>
        <v/>
      </c>
      <c r="R982" t="str">
        <f>IF(Table1353233[[#This Row],[If Optimal solution is not found]],"",Table1353233[[#This Row],[LB_init]])</f>
        <v/>
      </c>
      <c r="S982" t="str">
        <f>IF(Table1353233[[#This Row],[If Optimal solution is not found]],"",0)</f>
        <v/>
      </c>
      <c r="T982" t="str">
        <f>IF(Table1353233[[#This Row],[If Optimal solution is not found]],"",Table1353233[[#This Row],[Total time (BPP+Pm+SPm)]])</f>
        <v/>
      </c>
    </row>
    <row r="983" spans="1:20" x14ac:dyDescent="0.35">
      <c r="A983" s="71">
        <v>982</v>
      </c>
      <c r="B983" s="24" t="s">
        <v>993</v>
      </c>
      <c r="C983" s="1">
        <v>200</v>
      </c>
      <c r="D983" s="1">
        <v>5</v>
      </c>
      <c r="E983" s="1">
        <v>30</v>
      </c>
      <c r="F983" s="14">
        <v>4</v>
      </c>
      <c r="G983" s="4">
        <v>2572</v>
      </c>
      <c r="H983" s="1">
        <v>2560</v>
      </c>
      <c r="I983" s="1">
        <v>1189.19139542058</v>
      </c>
      <c r="J983" s="1">
        <f>1800-Table1353233[[#This Row],[Remaining time]]</f>
        <v>610.80860457942003</v>
      </c>
      <c r="K983" s="1">
        <f>(Table1353233[[#This Row],[UB_init]]-Table1353233[[#This Row],[LB_init]])/Table1353233[[#This Row],[UB_init]]</f>
        <v>4.6656298600311046E-3</v>
      </c>
      <c r="L983" s="75">
        <f>IF(Table1353233[[#This Row],[UB_init]]=Table1353233[[#This Row],[LB_init]],0,1)</f>
        <v>1</v>
      </c>
      <c r="M983" s="8"/>
      <c r="Q983" t="str">
        <f>IF(Table1353233[[#This Row],[If Optimal solution is not found]]=1,"",Table1353233[[#This Row],[UB_init]])</f>
        <v/>
      </c>
      <c r="R983" t="str">
        <f>IF(Table1353233[[#This Row],[If Optimal solution is not found]],"",Table1353233[[#This Row],[LB_init]])</f>
        <v/>
      </c>
      <c r="S983" t="str">
        <f>IF(Table1353233[[#This Row],[If Optimal solution is not found]],"",0)</f>
        <v/>
      </c>
      <c r="T983" t="str">
        <f>IF(Table1353233[[#This Row],[If Optimal solution is not found]],"",Table1353233[[#This Row],[Total time (BPP+Pm+SPm)]])</f>
        <v/>
      </c>
    </row>
    <row r="984" spans="1:20" x14ac:dyDescent="0.35">
      <c r="A984" s="71">
        <v>983</v>
      </c>
      <c r="B984" s="24" t="s">
        <v>994</v>
      </c>
      <c r="C984" s="1">
        <v>200</v>
      </c>
      <c r="D984" s="1">
        <v>5</v>
      </c>
      <c r="E984" s="1">
        <v>30</v>
      </c>
      <c r="F984" s="14">
        <v>4</v>
      </c>
      <c r="G984" s="4">
        <v>2492</v>
      </c>
      <c r="H984" s="1">
        <v>2480</v>
      </c>
      <c r="I984" s="1">
        <v>1198.75144940428</v>
      </c>
      <c r="J984" s="1">
        <f>1800-Table1353233[[#This Row],[Remaining time]]</f>
        <v>601.24855059571996</v>
      </c>
      <c r="K984" s="1">
        <f>(Table1353233[[#This Row],[UB_init]]-Table1353233[[#This Row],[LB_init]])/Table1353233[[#This Row],[UB_init]]</f>
        <v>4.815409309791332E-3</v>
      </c>
      <c r="L984" s="75">
        <f>IF(Table1353233[[#This Row],[UB_init]]=Table1353233[[#This Row],[LB_init]],0,1)</f>
        <v>1</v>
      </c>
      <c r="M984" s="8"/>
      <c r="Q984" t="str">
        <f>IF(Table1353233[[#This Row],[If Optimal solution is not found]]=1,"",Table1353233[[#This Row],[UB_init]])</f>
        <v/>
      </c>
      <c r="R984" t="str">
        <f>IF(Table1353233[[#This Row],[If Optimal solution is not found]],"",Table1353233[[#This Row],[LB_init]])</f>
        <v/>
      </c>
      <c r="S984" t="str">
        <f>IF(Table1353233[[#This Row],[If Optimal solution is not found]],"",0)</f>
        <v/>
      </c>
      <c r="T984" t="str">
        <f>IF(Table1353233[[#This Row],[If Optimal solution is not found]],"",Table1353233[[#This Row],[Total time (BPP+Pm+SPm)]])</f>
        <v/>
      </c>
    </row>
    <row r="985" spans="1:20" x14ac:dyDescent="0.35">
      <c r="A985" s="71">
        <v>984</v>
      </c>
      <c r="B985" s="24" t="s">
        <v>995</v>
      </c>
      <c r="C985" s="1">
        <v>200</v>
      </c>
      <c r="D985" s="1">
        <v>5</v>
      </c>
      <c r="E985" s="1">
        <v>30</v>
      </c>
      <c r="F985" s="14">
        <v>4</v>
      </c>
      <c r="G985" s="4">
        <v>2805</v>
      </c>
      <c r="H985" s="1">
        <v>2769</v>
      </c>
      <c r="I985" s="1">
        <v>1199.17049211263</v>
      </c>
      <c r="J985" s="1">
        <f>1800-Table1353233[[#This Row],[Remaining time]]</f>
        <v>600.82950788737003</v>
      </c>
      <c r="K985" s="1">
        <f>(Table1353233[[#This Row],[UB_init]]-Table1353233[[#This Row],[LB_init]])/Table1353233[[#This Row],[UB_init]]</f>
        <v>1.2834224598930482E-2</v>
      </c>
      <c r="L985" s="75">
        <f>IF(Table1353233[[#This Row],[UB_init]]=Table1353233[[#This Row],[LB_init]],0,1)</f>
        <v>1</v>
      </c>
      <c r="M985" s="8"/>
      <c r="Q985" t="str">
        <f>IF(Table1353233[[#This Row],[If Optimal solution is not found]]=1,"",Table1353233[[#This Row],[UB_init]])</f>
        <v/>
      </c>
      <c r="R985" t="str">
        <f>IF(Table1353233[[#This Row],[If Optimal solution is not found]],"",Table1353233[[#This Row],[LB_init]])</f>
        <v/>
      </c>
      <c r="S985" t="str">
        <f>IF(Table1353233[[#This Row],[If Optimal solution is not found]],"",0)</f>
        <v/>
      </c>
      <c r="T985" t="str">
        <f>IF(Table1353233[[#This Row],[If Optimal solution is not found]],"",Table1353233[[#This Row],[Total time (BPP+Pm+SPm)]])</f>
        <v/>
      </c>
    </row>
    <row r="986" spans="1:20" x14ac:dyDescent="0.35">
      <c r="A986" s="71">
        <v>985</v>
      </c>
      <c r="B986" s="24" t="s">
        <v>996</v>
      </c>
      <c r="C986" s="1">
        <v>200</v>
      </c>
      <c r="D986" s="1">
        <v>5</v>
      </c>
      <c r="E986" s="1">
        <v>30</v>
      </c>
      <c r="F986" s="14">
        <v>4</v>
      </c>
      <c r="G986" s="4">
        <v>2424</v>
      </c>
      <c r="H986" s="1">
        <v>2424</v>
      </c>
      <c r="I986" s="1">
        <v>1726.6105839833599</v>
      </c>
      <c r="J986" s="1">
        <f>1800-Table1353233[[#This Row],[Remaining time]]</f>
        <v>73.389416016640098</v>
      </c>
      <c r="K986" s="1">
        <f>(Table1353233[[#This Row],[UB_init]]-Table1353233[[#This Row],[LB_init]])/Table1353233[[#This Row],[UB_init]]</f>
        <v>0</v>
      </c>
      <c r="L986" s="75">
        <f>IF(Table1353233[[#This Row],[UB_init]]=Table1353233[[#This Row],[LB_init]],0,1)</f>
        <v>0</v>
      </c>
      <c r="M986" s="8"/>
      <c r="Q986">
        <f>IF(Table1353233[[#This Row],[If Optimal solution is not found]]=1,"",Table1353233[[#This Row],[UB_init]])</f>
        <v>2424</v>
      </c>
      <c r="R986">
        <f>IF(Table1353233[[#This Row],[If Optimal solution is not found]],"",Table1353233[[#This Row],[LB_init]])</f>
        <v>2424</v>
      </c>
      <c r="S986">
        <f>IF(Table1353233[[#This Row],[If Optimal solution is not found]],"",0)</f>
        <v>0</v>
      </c>
      <c r="T986">
        <f>IF(Table1353233[[#This Row],[If Optimal solution is not found]],"",Table1353233[[#This Row],[Total time (BPP+Pm+SPm)]])</f>
        <v>73.389416016640098</v>
      </c>
    </row>
    <row r="987" spans="1:20" x14ac:dyDescent="0.35">
      <c r="A987" s="71">
        <v>986</v>
      </c>
      <c r="B987" s="24" t="s">
        <v>997</v>
      </c>
      <c r="C987" s="1">
        <v>200</v>
      </c>
      <c r="D987" s="1">
        <v>5</v>
      </c>
      <c r="E987" s="1">
        <v>30</v>
      </c>
      <c r="F987" s="14">
        <v>4</v>
      </c>
      <c r="G987" s="4">
        <v>2693</v>
      </c>
      <c r="H987" s="1">
        <v>2669</v>
      </c>
      <c r="I987" s="1">
        <v>1198.99477847293</v>
      </c>
      <c r="J987" s="1">
        <f>1800-Table1353233[[#This Row],[Remaining time]]</f>
        <v>601.00522152707003</v>
      </c>
      <c r="K987" s="1">
        <f>(Table1353233[[#This Row],[UB_init]]-Table1353233[[#This Row],[LB_init]])/Table1353233[[#This Row],[UB_init]]</f>
        <v>8.9119940586706269E-3</v>
      </c>
      <c r="L987" s="75">
        <f>IF(Table1353233[[#This Row],[UB_init]]=Table1353233[[#This Row],[LB_init]],0,1)</f>
        <v>1</v>
      </c>
      <c r="M987" s="8"/>
      <c r="Q987" t="str">
        <f>IF(Table1353233[[#This Row],[If Optimal solution is not found]]=1,"",Table1353233[[#This Row],[UB_init]])</f>
        <v/>
      </c>
      <c r="R987" t="str">
        <f>IF(Table1353233[[#This Row],[If Optimal solution is not found]],"",Table1353233[[#This Row],[LB_init]])</f>
        <v/>
      </c>
      <c r="S987" t="str">
        <f>IF(Table1353233[[#This Row],[If Optimal solution is not found]],"",0)</f>
        <v/>
      </c>
      <c r="T987" t="str">
        <f>IF(Table1353233[[#This Row],[If Optimal solution is not found]],"",Table1353233[[#This Row],[Total time (BPP+Pm+SPm)]])</f>
        <v/>
      </c>
    </row>
    <row r="988" spans="1:20" ht="15" thickBot="1" x14ac:dyDescent="0.4">
      <c r="A988" s="71">
        <v>987</v>
      </c>
      <c r="B988" s="24" t="s">
        <v>998</v>
      </c>
      <c r="C988" s="1">
        <v>200</v>
      </c>
      <c r="D988" s="1">
        <v>5</v>
      </c>
      <c r="E988" s="1">
        <v>30</v>
      </c>
      <c r="F988" s="14">
        <v>4</v>
      </c>
      <c r="G988" s="4">
        <v>2425</v>
      </c>
      <c r="H988" s="1">
        <v>2413</v>
      </c>
      <c r="I988" s="1">
        <v>1188.3428331334101</v>
      </c>
      <c r="J988" s="1">
        <f>1800-Table1353233[[#This Row],[Remaining time]]</f>
        <v>611.65716686658993</v>
      </c>
      <c r="K988" s="1">
        <f>(Table1353233[[#This Row],[UB_init]]-Table1353233[[#This Row],[LB_init]])/Table1353233[[#This Row],[UB_init]]</f>
        <v>4.9484536082474223E-3</v>
      </c>
      <c r="L988" s="75">
        <f>IF(Table1353233[[#This Row],[UB_init]]=Table1353233[[#This Row],[LB_init]],0,1)</f>
        <v>1</v>
      </c>
      <c r="M988" s="8"/>
      <c r="Q988" t="str">
        <f>IF(Table1353233[[#This Row],[If Optimal solution is not found]]=1,"",Table1353233[[#This Row],[UB_init]])</f>
        <v/>
      </c>
      <c r="R988" t="str">
        <f>IF(Table1353233[[#This Row],[If Optimal solution is not found]],"",Table1353233[[#This Row],[LB_init]])</f>
        <v/>
      </c>
      <c r="S988" t="str">
        <f>IF(Table1353233[[#This Row],[If Optimal solution is not found]],"",0)</f>
        <v/>
      </c>
      <c r="T988" t="str">
        <f>IF(Table1353233[[#This Row],[If Optimal solution is not found]],"",Table1353233[[#This Row],[Total time (BPP+Pm+SPm)]])</f>
        <v/>
      </c>
    </row>
    <row r="989" spans="1:20" ht="16" thickBot="1" x14ac:dyDescent="0.4">
      <c r="A989" s="71">
        <v>988</v>
      </c>
      <c r="B989" s="24" t="s">
        <v>999</v>
      </c>
      <c r="C989" s="1">
        <v>200</v>
      </c>
      <c r="D989" s="1">
        <v>5</v>
      </c>
      <c r="E989" s="1">
        <v>30</v>
      </c>
      <c r="F989" s="14">
        <v>4</v>
      </c>
      <c r="G989" s="4">
        <v>2658</v>
      </c>
      <c r="H989" s="1">
        <v>2646</v>
      </c>
      <c r="I989" s="1">
        <v>1191.6323473528</v>
      </c>
      <c r="J989" s="1">
        <f>1800-Table1353233[[#This Row],[Remaining time]]</f>
        <v>608.36765264719998</v>
      </c>
      <c r="K989" s="1">
        <f>(Table1353233[[#This Row],[UB_init]]-Table1353233[[#This Row],[LB_init]])/Table1353233[[#This Row],[UB_init]]</f>
        <v>4.5146726862302479E-3</v>
      </c>
      <c r="L989" s="75">
        <f>IF(Table1353233[[#This Row],[UB_init]]=Table1353233[[#This Row],[LB_init]],0,1)</f>
        <v>1</v>
      </c>
      <c r="M989" s="8"/>
      <c r="N989" s="17" t="s">
        <v>191</v>
      </c>
      <c r="O989" s="19"/>
      <c r="P989" s="20" t="s">
        <v>193</v>
      </c>
      <c r="Q989" t="str">
        <f>IF(Table1353233[[#This Row],[If Optimal solution is not found]]=1,"",Table1353233[[#This Row],[UB_init]])</f>
        <v/>
      </c>
      <c r="R989" t="str">
        <f>IF(Table1353233[[#This Row],[If Optimal solution is not found]],"",Table1353233[[#This Row],[LB_init]])</f>
        <v/>
      </c>
      <c r="S989" t="str">
        <f>IF(Table1353233[[#This Row],[If Optimal solution is not found]],"",0)</f>
        <v/>
      </c>
      <c r="T989" t="str">
        <f>IF(Table1353233[[#This Row],[If Optimal solution is not found]],"",Table1353233[[#This Row],[Total time (BPP+Pm+SPm)]])</f>
        <v/>
      </c>
    </row>
    <row r="990" spans="1:20" ht="19" thickBot="1" x14ac:dyDescent="0.5">
      <c r="A990" s="71">
        <v>989</v>
      </c>
      <c r="B990" s="24" t="s">
        <v>1000</v>
      </c>
      <c r="C990" s="1">
        <v>200</v>
      </c>
      <c r="D990" s="1">
        <v>5</v>
      </c>
      <c r="E990" s="1">
        <v>30</v>
      </c>
      <c r="F990" s="14">
        <v>4</v>
      </c>
      <c r="G990" s="4">
        <v>2563</v>
      </c>
      <c r="H990" s="1">
        <v>2551</v>
      </c>
      <c r="I990" s="1">
        <v>1189.5770659372199</v>
      </c>
      <c r="J990" s="1">
        <f>1800-Table1353233[[#This Row],[Remaining time]]</f>
        <v>610.42293406278009</v>
      </c>
      <c r="K990" s="1">
        <f>(Table1353233[[#This Row],[UB_init]]-Table1353233[[#This Row],[LB_init]])/Table1353233[[#This Row],[UB_init]]</f>
        <v>4.6820132657042525E-3</v>
      </c>
      <c r="L990" s="75">
        <f>IF(Table1353233[[#This Row],[UB_init]]=Table1353233[[#This Row],[LB_init]],0,1)</f>
        <v>1</v>
      </c>
      <c r="M990" s="8"/>
      <c r="N990" s="7">
        <f>COUNTIF(L902:L991,"=0")</f>
        <v>65</v>
      </c>
      <c r="O990" s="9"/>
      <c r="P990" s="73">
        <f>AVERAGEIF(K902:K991,"=0",J902:J991)</f>
        <v>24.853751947334317</v>
      </c>
      <c r="Q990" t="str">
        <f>IF(Table1353233[[#This Row],[If Optimal solution is not found]]=1,"",Table1353233[[#This Row],[UB_init]])</f>
        <v/>
      </c>
      <c r="R990" t="str">
        <f>IF(Table1353233[[#This Row],[If Optimal solution is not found]],"",Table1353233[[#This Row],[LB_init]])</f>
        <v/>
      </c>
      <c r="S990" t="str">
        <f>IF(Table1353233[[#This Row],[If Optimal solution is not found]],"",0)</f>
        <v/>
      </c>
      <c r="T990" t="str">
        <f>IF(Table1353233[[#This Row],[If Optimal solution is not found]],"",Table1353233[[#This Row],[Total time (BPP+Pm+SPm)]])</f>
        <v/>
      </c>
    </row>
    <row r="991" spans="1:20" ht="19" thickBot="1" x14ac:dyDescent="0.5">
      <c r="A991" s="71">
        <v>990</v>
      </c>
      <c r="B991" s="25" t="s">
        <v>1001</v>
      </c>
      <c r="C991" s="15">
        <v>200</v>
      </c>
      <c r="D991" s="15">
        <v>5</v>
      </c>
      <c r="E991" s="15">
        <v>30</v>
      </c>
      <c r="F991" s="16">
        <v>4</v>
      </c>
      <c r="G991" s="6">
        <v>2590</v>
      </c>
      <c r="H991" s="15">
        <v>2590</v>
      </c>
      <c r="I991" s="15">
        <v>1742.8507968466699</v>
      </c>
      <c r="J991" s="15">
        <f>1800-Table1353233[[#This Row],[Remaining time]]</f>
        <v>57.149203153330063</v>
      </c>
      <c r="K991" s="15">
        <f>(Table1353233[[#This Row],[UB_init]]-Table1353233[[#This Row],[LB_init]])/Table1353233[[#This Row],[UB_init]]</f>
        <v>0</v>
      </c>
      <c r="L991" s="75">
        <f>IF(Table1353233[[#This Row],[UB_init]]=Table1353233[[#This Row],[LB_init]],0,1)</f>
        <v>0</v>
      </c>
      <c r="M991" s="8"/>
      <c r="N991" s="7" t="s">
        <v>192</v>
      </c>
      <c r="O991" s="9"/>
      <c r="P991" s="73">
        <f>AVERAGEIF(K902:K991,"&gt;0")</f>
        <v>7.4460728990971749E-3</v>
      </c>
      <c r="Q991">
        <f>IF(Table1353233[[#This Row],[If Optimal solution is not found]]=1,"",Table1353233[[#This Row],[UB_init]])</f>
        <v>2590</v>
      </c>
      <c r="R991">
        <f>IF(Table1353233[[#This Row],[If Optimal solution is not found]],"",Table1353233[[#This Row],[LB_init]])</f>
        <v>2590</v>
      </c>
      <c r="S991">
        <f>IF(Table1353233[[#This Row],[If Optimal solution is not found]],"",0)</f>
        <v>0</v>
      </c>
      <c r="T991">
        <f>IF(Table1353233[[#This Row],[If Optimal solution is not found]],"",Table1353233[[#This Row],[Total time (BPP+Pm+SPm)]])</f>
        <v>57.149203153330063</v>
      </c>
    </row>
    <row r="992" spans="1:20" x14ac:dyDescent="0.35">
      <c r="A992" s="71">
        <v>991</v>
      </c>
      <c r="B992" s="24" t="s">
        <v>1002</v>
      </c>
      <c r="C992" s="1">
        <v>200</v>
      </c>
      <c r="D992" s="1">
        <v>10</v>
      </c>
      <c r="E992" s="1">
        <v>10</v>
      </c>
      <c r="F992" s="14">
        <v>1</v>
      </c>
      <c r="G992" s="5">
        <v>378</v>
      </c>
      <c r="H992" s="12">
        <v>378</v>
      </c>
      <c r="I992" s="1">
        <v>1782.8140764720699</v>
      </c>
      <c r="J992" s="1">
        <f>1800-Table1353233[[#This Row],[Remaining time]]</f>
        <v>17.185923527930072</v>
      </c>
      <c r="K992" s="1">
        <f>(Table1353233[[#This Row],[UB_init]]-Table1353233[[#This Row],[LB_init]])/Table1353233[[#This Row],[UB_init]]</f>
        <v>0</v>
      </c>
      <c r="L992" s="75">
        <f>IF(Table1353233[[#This Row],[UB_init]]=Table1353233[[#This Row],[LB_init]],0,1)</f>
        <v>0</v>
      </c>
      <c r="M992" s="8"/>
      <c r="Q992">
        <f>IF(Table1353233[[#This Row],[If Optimal solution is not found]]=1,"",Table1353233[[#This Row],[UB_init]])</f>
        <v>378</v>
      </c>
      <c r="R992">
        <f>IF(Table1353233[[#This Row],[If Optimal solution is not found]],"",Table1353233[[#This Row],[LB_init]])</f>
        <v>378</v>
      </c>
      <c r="S992">
        <f>IF(Table1353233[[#This Row],[If Optimal solution is not found]],"",0)</f>
        <v>0</v>
      </c>
      <c r="T992">
        <f>IF(Table1353233[[#This Row],[If Optimal solution is not found]],"",Table1353233[[#This Row],[Total time (BPP+Pm+SPm)]])</f>
        <v>17.185923527930072</v>
      </c>
    </row>
    <row r="993" spans="1:20" x14ac:dyDescent="0.35">
      <c r="A993" s="71">
        <v>992</v>
      </c>
      <c r="B993" s="24" t="s">
        <v>1003</v>
      </c>
      <c r="C993" s="1">
        <v>200</v>
      </c>
      <c r="D993" s="1">
        <v>10</v>
      </c>
      <c r="E993" s="1">
        <v>10</v>
      </c>
      <c r="F993" s="14">
        <v>1</v>
      </c>
      <c r="G993" s="4">
        <v>358</v>
      </c>
      <c r="H993" s="1">
        <v>334</v>
      </c>
      <c r="I993" s="1">
        <v>1795.7269716598</v>
      </c>
      <c r="J993" s="1">
        <f>1800-Table1353233[[#This Row],[Remaining time]]</f>
        <v>4.2730283401999714</v>
      </c>
      <c r="K993" s="1">
        <f>(Table1353233[[#This Row],[UB_init]]-Table1353233[[#This Row],[LB_init]])/Table1353233[[#This Row],[UB_init]]</f>
        <v>6.7039106145251395E-2</v>
      </c>
      <c r="L993" s="75">
        <f>IF(Table1353233[[#This Row],[UB_init]]=Table1353233[[#This Row],[LB_init]],0,1)</f>
        <v>1</v>
      </c>
      <c r="M993" s="8"/>
      <c r="Q993" t="str">
        <f>IF(Table1353233[[#This Row],[If Optimal solution is not found]]=1,"",Table1353233[[#This Row],[UB_init]])</f>
        <v/>
      </c>
      <c r="R993" t="str">
        <f>IF(Table1353233[[#This Row],[If Optimal solution is not found]],"",Table1353233[[#This Row],[LB_init]])</f>
        <v/>
      </c>
      <c r="S993" t="str">
        <f>IF(Table1353233[[#This Row],[If Optimal solution is not found]],"",0)</f>
        <v/>
      </c>
      <c r="T993" t="str">
        <f>IF(Table1353233[[#This Row],[If Optimal solution is not found]],"",Table1353233[[#This Row],[Total time (BPP+Pm+SPm)]])</f>
        <v/>
      </c>
    </row>
    <row r="994" spans="1:20" x14ac:dyDescent="0.35">
      <c r="A994" s="71">
        <v>993</v>
      </c>
      <c r="B994" s="24" t="s">
        <v>1004</v>
      </c>
      <c r="C994" s="1">
        <v>200</v>
      </c>
      <c r="D994" s="1">
        <v>10</v>
      </c>
      <c r="E994" s="1">
        <v>10</v>
      </c>
      <c r="F994" s="14">
        <v>1</v>
      </c>
      <c r="G994" s="4">
        <v>362</v>
      </c>
      <c r="H994" s="1">
        <v>355</v>
      </c>
      <c r="I994" s="1">
        <v>1769.9619720354599</v>
      </c>
      <c r="J994" s="1">
        <f>1800-Table1353233[[#This Row],[Remaining time]]</f>
        <v>30.038027964540106</v>
      </c>
      <c r="K994" s="1">
        <f>(Table1353233[[#This Row],[UB_init]]-Table1353233[[#This Row],[LB_init]])/Table1353233[[#This Row],[UB_init]]</f>
        <v>1.9337016574585635E-2</v>
      </c>
      <c r="L994" s="75">
        <f>IF(Table1353233[[#This Row],[UB_init]]=Table1353233[[#This Row],[LB_init]],0,1)</f>
        <v>1</v>
      </c>
      <c r="M994" s="8"/>
      <c r="Q994" t="str">
        <f>IF(Table1353233[[#This Row],[If Optimal solution is not found]]=1,"",Table1353233[[#This Row],[UB_init]])</f>
        <v/>
      </c>
      <c r="R994" t="str">
        <f>IF(Table1353233[[#This Row],[If Optimal solution is not found]],"",Table1353233[[#This Row],[LB_init]])</f>
        <v/>
      </c>
      <c r="S994" t="str">
        <f>IF(Table1353233[[#This Row],[If Optimal solution is not found]],"",0)</f>
        <v/>
      </c>
      <c r="T994" t="str">
        <f>IF(Table1353233[[#This Row],[If Optimal solution is not found]],"",Table1353233[[#This Row],[Total time (BPP+Pm+SPm)]])</f>
        <v/>
      </c>
    </row>
    <row r="995" spans="1:20" x14ac:dyDescent="0.35">
      <c r="A995" s="71">
        <v>994</v>
      </c>
      <c r="B995" s="24" t="s">
        <v>1005</v>
      </c>
      <c r="C995" s="1">
        <v>200</v>
      </c>
      <c r="D995" s="1">
        <v>10</v>
      </c>
      <c r="E995" s="1">
        <v>10</v>
      </c>
      <c r="F995" s="14">
        <v>1</v>
      </c>
      <c r="G995" s="4">
        <v>367</v>
      </c>
      <c r="H995" s="1">
        <v>354</v>
      </c>
      <c r="I995" s="1">
        <v>1787.70835020765</v>
      </c>
      <c r="J995" s="1">
        <f>1800-Table1353233[[#This Row],[Remaining time]]</f>
        <v>12.291649792349972</v>
      </c>
      <c r="K995" s="1">
        <f>(Table1353233[[#This Row],[UB_init]]-Table1353233[[#This Row],[LB_init]])/Table1353233[[#This Row],[UB_init]]</f>
        <v>3.5422343324250684E-2</v>
      </c>
      <c r="L995" s="75">
        <f>IF(Table1353233[[#This Row],[UB_init]]=Table1353233[[#This Row],[LB_init]],0,1)</f>
        <v>1</v>
      </c>
      <c r="M995" s="8"/>
      <c r="Q995" t="str">
        <f>IF(Table1353233[[#This Row],[If Optimal solution is not found]]=1,"",Table1353233[[#This Row],[UB_init]])</f>
        <v/>
      </c>
      <c r="R995" t="str">
        <f>IF(Table1353233[[#This Row],[If Optimal solution is not found]],"",Table1353233[[#This Row],[LB_init]])</f>
        <v/>
      </c>
      <c r="S995" t="str">
        <f>IF(Table1353233[[#This Row],[If Optimal solution is not found]],"",0)</f>
        <v/>
      </c>
      <c r="T995" t="str">
        <f>IF(Table1353233[[#This Row],[If Optimal solution is not found]],"",Table1353233[[#This Row],[Total time (BPP+Pm+SPm)]])</f>
        <v/>
      </c>
    </row>
    <row r="996" spans="1:20" x14ac:dyDescent="0.35">
      <c r="A996" s="71">
        <v>995</v>
      </c>
      <c r="B996" s="24" t="s">
        <v>1006</v>
      </c>
      <c r="C996" s="1">
        <v>200</v>
      </c>
      <c r="D996" s="1">
        <v>10</v>
      </c>
      <c r="E996" s="1">
        <v>10</v>
      </c>
      <c r="F996" s="14">
        <v>1</v>
      </c>
      <c r="G996" s="4">
        <v>363</v>
      </c>
      <c r="H996" s="1">
        <v>362</v>
      </c>
      <c r="I996" s="1">
        <v>1796.02825649641</v>
      </c>
      <c r="J996" s="1">
        <f>1800-Table1353233[[#This Row],[Remaining time]]</f>
        <v>3.9717435035900053</v>
      </c>
      <c r="K996" s="1">
        <f>(Table1353233[[#This Row],[UB_init]]-Table1353233[[#This Row],[LB_init]])/Table1353233[[#This Row],[UB_init]]</f>
        <v>2.7548209366391185E-3</v>
      </c>
      <c r="L996" s="75">
        <f>IF(Table1353233[[#This Row],[UB_init]]=Table1353233[[#This Row],[LB_init]],0,1)</f>
        <v>1</v>
      </c>
      <c r="M996" s="8"/>
      <c r="Q996" t="str">
        <f>IF(Table1353233[[#This Row],[If Optimal solution is not found]]=1,"",Table1353233[[#This Row],[UB_init]])</f>
        <v/>
      </c>
      <c r="R996" t="str">
        <f>IF(Table1353233[[#This Row],[If Optimal solution is not found]],"",Table1353233[[#This Row],[LB_init]])</f>
        <v/>
      </c>
      <c r="S996" t="str">
        <f>IF(Table1353233[[#This Row],[If Optimal solution is not found]],"",0)</f>
        <v/>
      </c>
      <c r="T996" t="str">
        <f>IF(Table1353233[[#This Row],[If Optimal solution is not found]],"",Table1353233[[#This Row],[Total time (BPP+Pm+SPm)]])</f>
        <v/>
      </c>
    </row>
    <row r="997" spans="1:20" x14ac:dyDescent="0.35">
      <c r="A997" s="71">
        <v>996</v>
      </c>
      <c r="B997" s="24" t="s">
        <v>1007</v>
      </c>
      <c r="C997" s="1">
        <v>200</v>
      </c>
      <c r="D997" s="1">
        <v>10</v>
      </c>
      <c r="E997" s="1">
        <v>10</v>
      </c>
      <c r="F997" s="14">
        <v>1</v>
      </c>
      <c r="G997" s="4">
        <v>345</v>
      </c>
      <c r="H997" s="1">
        <v>338</v>
      </c>
      <c r="I997" s="1">
        <v>1787.96063395589</v>
      </c>
      <c r="J997" s="1">
        <f>1800-Table1353233[[#This Row],[Remaining time]]</f>
        <v>12.039366044110011</v>
      </c>
      <c r="K997" s="1">
        <f>(Table1353233[[#This Row],[UB_init]]-Table1353233[[#This Row],[LB_init]])/Table1353233[[#This Row],[UB_init]]</f>
        <v>2.0289855072463767E-2</v>
      </c>
      <c r="L997" s="75">
        <f>IF(Table1353233[[#This Row],[UB_init]]=Table1353233[[#This Row],[LB_init]],0,1)</f>
        <v>1</v>
      </c>
      <c r="M997" s="8"/>
      <c r="Q997" t="str">
        <f>IF(Table1353233[[#This Row],[If Optimal solution is not found]]=1,"",Table1353233[[#This Row],[UB_init]])</f>
        <v/>
      </c>
      <c r="R997" t="str">
        <f>IF(Table1353233[[#This Row],[If Optimal solution is not found]],"",Table1353233[[#This Row],[LB_init]])</f>
        <v/>
      </c>
      <c r="S997" t="str">
        <f>IF(Table1353233[[#This Row],[If Optimal solution is not found]],"",0)</f>
        <v/>
      </c>
      <c r="T997" t="str">
        <f>IF(Table1353233[[#This Row],[If Optimal solution is not found]],"",Table1353233[[#This Row],[Total time (BPP+Pm+SPm)]])</f>
        <v/>
      </c>
    </row>
    <row r="998" spans="1:20" x14ac:dyDescent="0.35">
      <c r="A998" s="71">
        <v>997</v>
      </c>
      <c r="B998" s="24" t="s">
        <v>1008</v>
      </c>
      <c r="C998" s="1">
        <v>200</v>
      </c>
      <c r="D998" s="1">
        <v>10</v>
      </c>
      <c r="E998" s="1">
        <v>10</v>
      </c>
      <c r="F998" s="14">
        <v>1</v>
      </c>
      <c r="G998" s="4">
        <v>363</v>
      </c>
      <c r="H998" s="1">
        <v>344</v>
      </c>
      <c r="I998" s="1">
        <v>1796.9779311046</v>
      </c>
      <c r="J998" s="1">
        <f>1800-Table1353233[[#This Row],[Remaining time]]</f>
        <v>3.0220688954000252</v>
      </c>
      <c r="K998" s="1">
        <f>(Table1353233[[#This Row],[UB_init]]-Table1353233[[#This Row],[LB_init]])/Table1353233[[#This Row],[UB_init]]</f>
        <v>5.2341597796143252E-2</v>
      </c>
      <c r="L998" s="75">
        <f>IF(Table1353233[[#This Row],[UB_init]]=Table1353233[[#This Row],[LB_init]],0,1)</f>
        <v>1</v>
      </c>
      <c r="M998" s="8"/>
      <c r="Q998" t="str">
        <f>IF(Table1353233[[#This Row],[If Optimal solution is not found]]=1,"",Table1353233[[#This Row],[UB_init]])</f>
        <v/>
      </c>
      <c r="R998" t="str">
        <f>IF(Table1353233[[#This Row],[If Optimal solution is not found]],"",Table1353233[[#This Row],[LB_init]])</f>
        <v/>
      </c>
      <c r="S998" t="str">
        <f>IF(Table1353233[[#This Row],[If Optimal solution is not found]],"",0)</f>
        <v/>
      </c>
      <c r="T998" t="str">
        <f>IF(Table1353233[[#This Row],[If Optimal solution is not found]],"",Table1353233[[#This Row],[Total time (BPP+Pm+SPm)]])</f>
        <v/>
      </c>
    </row>
    <row r="999" spans="1:20" x14ac:dyDescent="0.35">
      <c r="A999" s="71">
        <v>998</v>
      </c>
      <c r="B999" s="24" t="s">
        <v>1009</v>
      </c>
      <c r="C999" s="1">
        <v>200</v>
      </c>
      <c r="D999" s="1">
        <v>10</v>
      </c>
      <c r="E999" s="1">
        <v>10</v>
      </c>
      <c r="F999" s="14">
        <v>1</v>
      </c>
      <c r="G999" s="4">
        <v>349</v>
      </c>
      <c r="H999" s="1">
        <v>342</v>
      </c>
      <c r="I999" s="1">
        <v>1794.0705904364499</v>
      </c>
      <c r="J999" s="1">
        <f>1800-Table1353233[[#This Row],[Remaining time]]</f>
        <v>5.9294095635500526</v>
      </c>
      <c r="K999" s="1">
        <f>(Table1353233[[#This Row],[UB_init]]-Table1353233[[#This Row],[LB_init]])/Table1353233[[#This Row],[UB_init]]</f>
        <v>2.0057306590257881E-2</v>
      </c>
      <c r="L999" s="75">
        <f>IF(Table1353233[[#This Row],[UB_init]]=Table1353233[[#This Row],[LB_init]],0,1)</f>
        <v>1</v>
      </c>
      <c r="M999" s="8"/>
      <c r="Q999" t="str">
        <f>IF(Table1353233[[#This Row],[If Optimal solution is not found]]=1,"",Table1353233[[#This Row],[UB_init]])</f>
        <v/>
      </c>
      <c r="R999" t="str">
        <f>IF(Table1353233[[#This Row],[If Optimal solution is not found]],"",Table1353233[[#This Row],[LB_init]])</f>
        <v/>
      </c>
      <c r="S999" t="str">
        <f>IF(Table1353233[[#This Row],[If Optimal solution is not found]],"",0)</f>
        <v/>
      </c>
      <c r="T999" t="str">
        <f>IF(Table1353233[[#This Row],[If Optimal solution is not found]],"",Table1353233[[#This Row],[Total time (BPP+Pm+SPm)]])</f>
        <v/>
      </c>
    </row>
    <row r="1000" spans="1:20" x14ac:dyDescent="0.35">
      <c r="A1000" s="71">
        <v>999</v>
      </c>
      <c r="B1000" s="24" t="s">
        <v>1010</v>
      </c>
      <c r="C1000" s="1">
        <v>200</v>
      </c>
      <c r="D1000" s="1">
        <v>10</v>
      </c>
      <c r="E1000" s="1">
        <v>10</v>
      </c>
      <c r="F1000" s="14">
        <v>1</v>
      </c>
      <c r="G1000" s="4">
        <v>359</v>
      </c>
      <c r="H1000" s="1">
        <v>358</v>
      </c>
      <c r="I1000" s="1">
        <v>1792.6564456876299</v>
      </c>
      <c r="J1000" s="1">
        <f>1800-Table1353233[[#This Row],[Remaining time]]</f>
        <v>7.3435543123700882</v>
      </c>
      <c r="K1000" s="1">
        <f>(Table1353233[[#This Row],[UB_init]]-Table1353233[[#This Row],[LB_init]])/Table1353233[[#This Row],[UB_init]]</f>
        <v>2.7855153203342618E-3</v>
      </c>
      <c r="L1000" s="75">
        <f>IF(Table1353233[[#This Row],[UB_init]]=Table1353233[[#This Row],[LB_init]],0,1)</f>
        <v>1</v>
      </c>
      <c r="M1000" s="8"/>
      <c r="Q1000" t="str">
        <f>IF(Table1353233[[#This Row],[If Optimal solution is not found]]=1,"",Table1353233[[#This Row],[UB_init]])</f>
        <v/>
      </c>
      <c r="R1000" t="str">
        <f>IF(Table1353233[[#This Row],[If Optimal solution is not found]],"",Table1353233[[#This Row],[LB_init]])</f>
        <v/>
      </c>
      <c r="S1000" t="str">
        <f>IF(Table1353233[[#This Row],[If Optimal solution is not found]],"",0)</f>
        <v/>
      </c>
      <c r="T1000" t="str">
        <f>IF(Table1353233[[#This Row],[If Optimal solution is not found]],"",Table1353233[[#This Row],[Total time (BPP+Pm+SPm)]])</f>
        <v/>
      </c>
    </row>
    <row r="1001" spans="1:20" x14ac:dyDescent="0.35">
      <c r="A1001" s="71">
        <v>1000</v>
      </c>
      <c r="B1001" s="24" t="s">
        <v>1011</v>
      </c>
      <c r="C1001" s="1">
        <v>200</v>
      </c>
      <c r="D1001" s="1">
        <v>10</v>
      </c>
      <c r="E1001" s="1">
        <v>10</v>
      </c>
      <c r="F1001" s="14">
        <v>1</v>
      </c>
      <c r="G1001" s="4">
        <v>370</v>
      </c>
      <c r="H1001" s="1">
        <v>370</v>
      </c>
      <c r="I1001" s="1">
        <v>1796.0081926323401</v>
      </c>
      <c r="J1001" s="1">
        <f>1800-Table1353233[[#This Row],[Remaining time]]</f>
        <v>3.9918073676599306</v>
      </c>
      <c r="K1001" s="1">
        <f>(Table1353233[[#This Row],[UB_init]]-Table1353233[[#This Row],[LB_init]])/Table1353233[[#This Row],[UB_init]]</f>
        <v>0</v>
      </c>
      <c r="L1001" s="75">
        <f>IF(Table1353233[[#This Row],[UB_init]]=Table1353233[[#This Row],[LB_init]],0,1)</f>
        <v>0</v>
      </c>
      <c r="M1001" s="8"/>
      <c r="Q1001">
        <f>IF(Table1353233[[#This Row],[If Optimal solution is not found]]=1,"",Table1353233[[#This Row],[UB_init]])</f>
        <v>370</v>
      </c>
      <c r="R1001">
        <f>IF(Table1353233[[#This Row],[If Optimal solution is not found]],"",Table1353233[[#This Row],[LB_init]])</f>
        <v>370</v>
      </c>
      <c r="S1001">
        <f>IF(Table1353233[[#This Row],[If Optimal solution is not found]],"",0)</f>
        <v>0</v>
      </c>
      <c r="T1001">
        <f>IF(Table1353233[[#This Row],[If Optimal solution is not found]],"",Table1353233[[#This Row],[Total time (BPP+Pm+SPm)]])</f>
        <v>3.9918073676599306</v>
      </c>
    </row>
    <row r="1002" spans="1:20" x14ac:dyDescent="0.35">
      <c r="A1002" s="71">
        <v>1001</v>
      </c>
      <c r="B1002" s="24" t="s">
        <v>1012</v>
      </c>
      <c r="C1002" s="1">
        <v>200</v>
      </c>
      <c r="D1002" s="1">
        <v>10</v>
      </c>
      <c r="E1002" s="1">
        <v>10</v>
      </c>
      <c r="F1002" s="14">
        <v>2</v>
      </c>
      <c r="G1002" s="4">
        <v>516</v>
      </c>
      <c r="H1002" s="1">
        <v>516</v>
      </c>
      <c r="I1002" s="1">
        <v>1783.85293564945</v>
      </c>
      <c r="J1002" s="1">
        <f>1800-Table1353233[[#This Row],[Remaining time]]</f>
        <v>16.147064350549954</v>
      </c>
      <c r="K1002" s="1">
        <f>(Table1353233[[#This Row],[UB_init]]-Table1353233[[#This Row],[LB_init]])/Table1353233[[#This Row],[UB_init]]</f>
        <v>0</v>
      </c>
      <c r="L1002" s="75">
        <f>IF(Table1353233[[#This Row],[UB_init]]=Table1353233[[#This Row],[LB_init]],0,1)</f>
        <v>0</v>
      </c>
      <c r="M1002" s="8"/>
      <c r="Q1002">
        <f>IF(Table1353233[[#This Row],[If Optimal solution is not found]]=1,"",Table1353233[[#This Row],[UB_init]])</f>
        <v>516</v>
      </c>
      <c r="R1002">
        <f>IF(Table1353233[[#This Row],[If Optimal solution is not found]],"",Table1353233[[#This Row],[LB_init]])</f>
        <v>516</v>
      </c>
      <c r="S1002">
        <f>IF(Table1353233[[#This Row],[If Optimal solution is not found]],"",0)</f>
        <v>0</v>
      </c>
      <c r="T1002">
        <f>IF(Table1353233[[#This Row],[If Optimal solution is not found]],"",Table1353233[[#This Row],[Total time (BPP+Pm+SPm)]])</f>
        <v>16.147064350549954</v>
      </c>
    </row>
    <row r="1003" spans="1:20" x14ac:dyDescent="0.35">
      <c r="A1003" s="71">
        <v>1002</v>
      </c>
      <c r="B1003" s="24" t="s">
        <v>1013</v>
      </c>
      <c r="C1003" s="1">
        <v>200</v>
      </c>
      <c r="D1003" s="1">
        <v>10</v>
      </c>
      <c r="E1003" s="1">
        <v>10</v>
      </c>
      <c r="F1003" s="14">
        <v>2</v>
      </c>
      <c r="G1003" s="4">
        <v>490</v>
      </c>
      <c r="H1003" s="1">
        <v>490</v>
      </c>
      <c r="I1003" s="1">
        <v>1780.55782783217</v>
      </c>
      <c r="J1003" s="1">
        <f>1800-Table1353233[[#This Row],[Remaining time]]</f>
        <v>19.442172167829995</v>
      </c>
      <c r="K1003" s="1">
        <f>(Table1353233[[#This Row],[UB_init]]-Table1353233[[#This Row],[LB_init]])/Table1353233[[#This Row],[UB_init]]</f>
        <v>0</v>
      </c>
      <c r="L1003" s="75">
        <f>IF(Table1353233[[#This Row],[UB_init]]=Table1353233[[#This Row],[LB_init]],0,1)</f>
        <v>0</v>
      </c>
      <c r="M1003" s="8"/>
      <c r="Q1003">
        <f>IF(Table1353233[[#This Row],[If Optimal solution is not found]]=1,"",Table1353233[[#This Row],[UB_init]])</f>
        <v>490</v>
      </c>
      <c r="R1003">
        <f>IF(Table1353233[[#This Row],[If Optimal solution is not found]],"",Table1353233[[#This Row],[LB_init]])</f>
        <v>490</v>
      </c>
      <c r="S1003">
        <f>IF(Table1353233[[#This Row],[If Optimal solution is not found]],"",0)</f>
        <v>0</v>
      </c>
      <c r="T1003">
        <f>IF(Table1353233[[#This Row],[If Optimal solution is not found]],"",Table1353233[[#This Row],[Total time (BPP+Pm+SPm)]])</f>
        <v>19.442172167829995</v>
      </c>
    </row>
    <row r="1004" spans="1:20" x14ac:dyDescent="0.35">
      <c r="A1004" s="71">
        <v>1003</v>
      </c>
      <c r="B1004" s="24" t="s">
        <v>1014</v>
      </c>
      <c r="C1004" s="1">
        <v>200</v>
      </c>
      <c r="D1004" s="1">
        <v>10</v>
      </c>
      <c r="E1004" s="1">
        <v>10</v>
      </c>
      <c r="F1004" s="14">
        <v>2</v>
      </c>
      <c r="G1004" s="4">
        <v>499</v>
      </c>
      <c r="H1004" s="1">
        <v>499</v>
      </c>
      <c r="I1004" s="1">
        <v>1784.4299499988499</v>
      </c>
      <c r="J1004" s="1">
        <f>1800-Table1353233[[#This Row],[Remaining time]]</f>
        <v>15.570050001150094</v>
      </c>
      <c r="K1004" s="1">
        <f>(Table1353233[[#This Row],[UB_init]]-Table1353233[[#This Row],[LB_init]])/Table1353233[[#This Row],[UB_init]]</f>
        <v>0</v>
      </c>
      <c r="L1004" s="75">
        <f>IF(Table1353233[[#This Row],[UB_init]]=Table1353233[[#This Row],[LB_init]],0,1)</f>
        <v>0</v>
      </c>
      <c r="M1004" s="8"/>
      <c r="Q1004">
        <f>IF(Table1353233[[#This Row],[If Optimal solution is not found]]=1,"",Table1353233[[#This Row],[UB_init]])</f>
        <v>499</v>
      </c>
      <c r="R1004">
        <f>IF(Table1353233[[#This Row],[If Optimal solution is not found]],"",Table1353233[[#This Row],[LB_init]])</f>
        <v>499</v>
      </c>
      <c r="S1004">
        <f>IF(Table1353233[[#This Row],[If Optimal solution is not found]],"",0)</f>
        <v>0</v>
      </c>
      <c r="T1004">
        <f>IF(Table1353233[[#This Row],[If Optimal solution is not found]],"",Table1353233[[#This Row],[Total time (BPP+Pm+SPm)]])</f>
        <v>15.570050001150094</v>
      </c>
    </row>
    <row r="1005" spans="1:20" x14ac:dyDescent="0.35">
      <c r="A1005" s="71">
        <v>1004</v>
      </c>
      <c r="B1005" s="24" t="s">
        <v>1015</v>
      </c>
      <c r="C1005" s="1">
        <v>200</v>
      </c>
      <c r="D1005" s="1">
        <v>10</v>
      </c>
      <c r="E1005" s="1">
        <v>10</v>
      </c>
      <c r="F1005" s="14">
        <v>2</v>
      </c>
      <c r="G1005" s="4">
        <v>510</v>
      </c>
      <c r="H1005" s="1">
        <v>510</v>
      </c>
      <c r="I1005" s="1">
        <v>1794.6762897055501</v>
      </c>
      <c r="J1005" s="1">
        <f>1800-Table1353233[[#This Row],[Remaining time]]</f>
        <v>5.3237102944499384</v>
      </c>
      <c r="K1005" s="1">
        <f>(Table1353233[[#This Row],[UB_init]]-Table1353233[[#This Row],[LB_init]])/Table1353233[[#This Row],[UB_init]]</f>
        <v>0</v>
      </c>
      <c r="L1005" s="75">
        <f>IF(Table1353233[[#This Row],[UB_init]]=Table1353233[[#This Row],[LB_init]],0,1)</f>
        <v>0</v>
      </c>
      <c r="M1005" s="8"/>
      <c r="Q1005">
        <f>IF(Table1353233[[#This Row],[If Optimal solution is not found]]=1,"",Table1353233[[#This Row],[UB_init]])</f>
        <v>510</v>
      </c>
      <c r="R1005">
        <f>IF(Table1353233[[#This Row],[If Optimal solution is not found]],"",Table1353233[[#This Row],[LB_init]])</f>
        <v>510</v>
      </c>
      <c r="S1005">
        <f>IF(Table1353233[[#This Row],[If Optimal solution is not found]],"",0)</f>
        <v>0</v>
      </c>
      <c r="T1005">
        <f>IF(Table1353233[[#This Row],[If Optimal solution is not found]],"",Table1353233[[#This Row],[Total time (BPP+Pm+SPm)]])</f>
        <v>5.3237102944499384</v>
      </c>
    </row>
    <row r="1006" spans="1:20" x14ac:dyDescent="0.35">
      <c r="A1006" s="71">
        <v>1005</v>
      </c>
      <c r="B1006" s="24" t="s">
        <v>1016</v>
      </c>
      <c r="C1006" s="1">
        <v>200</v>
      </c>
      <c r="D1006" s="1">
        <v>10</v>
      </c>
      <c r="E1006" s="1">
        <v>10</v>
      </c>
      <c r="F1006" s="14">
        <v>2</v>
      </c>
      <c r="G1006" s="4">
        <v>524</v>
      </c>
      <c r="H1006" s="1">
        <v>524</v>
      </c>
      <c r="I1006" s="1">
        <v>1788.0948124993499</v>
      </c>
      <c r="J1006" s="1">
        <f>1800-Table1353233[[#This Row],[Remaining time]]</f>
        <v>11.905187500650072</v>
      </c>
      <c r="K1006" s="1">
        <f>(Table1353233[[#This Row],[UB_init]]-Table1353233[[#This Row],[LB_init]])/Table1353233[[#This Row],[UB_init]]</f>
        <v>0</v>
      </c>
      <c r="L1006" s="75">
        <f>IF(Table1353233[[#This Row],[UB_init]]=Table1353233[[#This Row],[LB_init]],0,1)</f>
        <v>0</v>
      </c>
      <c r="M1006" s="8"/>
      <c r="Q1006">
        <f>IF(Table1353233[[#This Row],[If Optimal solution is not found]]=1,"",Table1353233[[#This Row],[UB_init]])</f>
        <v>524</v>
      </c>
      <c r="R1006">
        <f>IF(Table1353233[[#This Row],[If Optimal solution is not found]],"",Table1353233[[#This Row],[LB_init]])</f>
        <v>524</v>
      </c>
      <c r="S1006">
        <f>IF(Table1353233[[#This Row],[If Optimal solution is not found]],"",0)</f>
        <v>0</v>
      </c>
      <c r="T1006">
        <f>IF(Table1353233[[#This Row],[If Optimal solution is not found]],"",Table1353233[[#This Row],[Total time (BPP+Pm+SPm)]])</f>
        <v>11.905187500650072</v>
      </c>
    </row>
    <row r="1007" spans="1:20" x14ac:dyDescent="0.35">
      <c r="A1007" s="71">
        <v>1006</v>
      </c>
      <c r="B1007" s="24" t="s">
        <v>1017</v>
      </c>
      <c r="C1007" s="1">
        <v>200</v>
      </c>
      <c r="D1007" s="1">
        <v>10</v>
      </c>
      <c r="E1007" s="1">
        <v>10</v>
      </c>
      <c r="F1007" s="14">
        <v>2</v>
      </c>
      <c r="G1007" s="4">
        <v>494</v>
      </c>
      <c r="H1007" s="1">
        <v>494</v>
      </c>
      <c r="I1007" s="1">
        <v>1782.16467720642</v>
      </c>
      <c r="J1007" s="1">
        <f>1800-Table1353233[[#This Row],[Remaining time]]</f>
        <v>17.835322793579962</v>
      </c>
      <c r="K1007" s="1">
        <f>(Table1353233[[#This Row],[UB_init]]-Table1353233[[#This Row],[LB_init]])/Table1353233[[#This Row],[UB_init]]</f>
        <v>0</v>
      </c>
      <c r="L1007" s="75">
        <f>IF(Table1353233[[#This Row],[UB_init]]=Table1353233[[#This Row],[LB_init]],0,1)</f>
        <v>0</v>
      </c>
      <c r="M1007" s="8"/>
      <c r="Q1007">
        <f>IF(Table1353233[[#This Row],[If Optimal solution is not found]]=1,"",Table1353233[[#This Row],[UB_init]])</f>
        <v>494</v>
      </c>
      <c r="R1007">
        <f>IF(Table1353233[[#This Row],[If Optimal solution is not found]],"",Table1353233[[#This Row],[LB_init]])</f>
        <v>494</v>
      </c>
      <c r="S1007">
        <f>IF(Table1353233[[#This Row],[If Optimal solution is not found]],"",0)</f>
        <v>0</v>
      </c>
      <c r="T1007">
        <f>IF(Table1353233[[#This Row],[If Optimal solution is not found]],"",Table1353233[[#This Row],[Total time (BPP+Pm+SPm)]])</f>
        <v>17.835322793579962</v>
      </c>
    </row>
    <row r="1008" spans="1:20" x14ac:dyDescent="0.35">
      <c r="A1008" s="71">
        <v>1007</v>
      </c>
      <c r="B1008" s="24" t="s">
        <v>1018</v>
      </c>
      <c r="C1008" s="1">
        <v>200</v>
      </c>
      <c r="D1008" s="1">
        <v>10</v>
      </c>
      <c r="E1008" s="1">
        <v>10</v>
      </c>
      <c r="F1008" s="14">
        <v>2</v>
      </c>
      <c r="G1008" s="4">
        <v>488</v>
      </c>
      <c r="H1008" s="1">
        <v>488</v>
      </c>
      <c r="I1008" s="1">
        <v>1788.4546400215399</v>
      </c>
      <c r="J1008" s="1">
        <f>1800-Table1353233[[#This Row],[Remaining time]]</f>
        <v>11.545359978460056</v>
      </c>
      <c r="K1008" s="1">
        <f>(Table1353233[[#This Row],[UB_init]]-Table1353233[[#This Row],[LB_init]])/Table1353233[[#This Row],[UB_init]]</f>
        <v>0</v>
      </c>
      <c r="L1008" s="75">
        <f>IF(Table1353233[[#This Row],[UB_init]]=Table1353233[[#This Row],[LB_init]],0,1)</f>
        <v>0</v>
      </c>
      <c r="M1008" s="8"/>
      <c r="Q1008">
        <f>IF(Table1353233[[#This Row],[If Optimal solution is not found]]=1,"",Table1353233[[#This Row],[UB_init]])</f>
        <v>488</v>
      </c>
      <c r="R1008">
        <f>IF(Table1353233[[#This Row],[If Optimal solution is not found]],"",Table1353233[[#This Row],[LB_init]])</f>
        <v>488</v>
      </c>
      <c r="S1008">
        <f>IF(Table1353233[[#This Row],[If Optimal solution is not found]],"",0)</f>
        <v>0</v>
      </c>
      <c r="T1008">
        <f>IF(Table1353233[[#This Row],[If Optimal solution is not found]],"",Table1353233[[#This Row],[Total time (BPP+Pm+SPm)]])</f>
        <v>11.545359978460056</v>
      </c>
    </row>
    <row r="1009" spans="1:20" x14ac:dyDescent="0.35">
      <c r="A1009" s="71">
        <v>1008</v>
      </c>
      <c r="B1009" s="24" t="s">
        <v>1019</v>
      </c>
      <c r="C1009" s="1">
        <v>200</v>
      </c>
      <c r="D1009" s="1">
        <v>10</v>
      </c>
      <c r="E1009" s="1">
        <v>10</v>
      </c>
      <c r="F1009" s="14">
        <v>2</v>
      </c>
      <c r="G1009" s="4">
        <v>486</v>
      </c>
      <c r="H1009" s="1">
        <v>486</v>
      </c>
      <c r="I1009" s="1">
        <v>1794.77774464152</v>
      </c>
      <c r="J1009" s="1">
        <f>1800-Table1353233[[#This Row],[Remaining time]]</f>
        <v>5.2222553584799698</v>
      </c>
      <c r="K1009" s="1">
        <f>(Table1353233[[#This Row],[UB_init]]-Table1353233[[#This Row],[LB_init]])/Table1353233[[#This Row],[UB_init]]</f>
        <v>0</v>
      </c>
      <c r="L1009" s="75">
        <f>IF(Table1353233[[#This Row],[UB_init]]=Table1353233[[#This Row],[LB_init]],0,1)</f>
        <v>0</v>
      </c>
      <c r="M1009" s="8"/>
      <c r="Q1009">
        <f>IF(Table1353233[[#This Row],[If Optimal solution is not found]]=1,"",Table1353233[[#This Row],[UB_init]])</f>
        <v>486</v>
      </c>
      <c r="R1009">
        <f>IF(Table1353233[[#This Row],[If Optimal solution is not found]],"",Table1353233[[#This Row],[LB_init]])</f>
        <v>486</v>
      </c>
      <c r="S1009">
        <f>IF(Table1353233[[#This Row],[If Optimal solution is not found]],"",0)</f>
        <v>0</v>
      </c>
      <c r="T1009">
        <f>IF(Table1353233[[#This Row],[If Optimal solution is not found]],"",Table1353233[[#This Row],[Total time (BPP+Pm+SPm)]])</f>
        <v>5.2222553584799698</v>
      </c>
    </row>
    <row r="1010" spans="1:20" x14ac:dyDescent="0.35">
      <c r="A1010" s="71">
        <v>1009</v>
      </c>
      <c r="B1010" s="24" t="s">
        <v>1020</v>
      </c>
      <c r="C1010" s="1">
        <v>200</v>
      </c>
      <c r="D1010" s="1">
        <v>10</v>
      </c>
      <c r="E1010" s="1">
        <v>10</v>
      </c>
      <c r="F1010" s="14">
        <v>2</v>
      </c>
      <c r="G1010" s="4">
        <v>484</v>
      </c>
      <c r="H1010" s="1">
        <v>484</v>
      </c>
      <c r="I1010" s="1">
        <v>1788.6100254934199</v>
      </c>
      <c r="J1010" s="1">
        <f>1800-Table1353233[[#This Row],[Remaining time]]</f>
        <v>11.389974506580074</v>
      </c>
      <c r="K1010" s="1">
        <f>(Table1353233[[#This Row],[UB_init]]-Table1353233[[#This Row],[LB_init]])/Table1353233[[#This Row],[UB_init]]</f>
        <v>0</v>
      </c>
      <c r="L1010" s="75">
        <f>IF(Table1353233[[#This Row],[UB_init]]=Table1353233[[#This Row],[LB_init]],0,1)</f>
        <v>0</v>
      </c>
      <c r="M1010" s="8"/>
      <c r="Q1010">
        <f>IF(Table1353233[[#This Row],[If Optimal solution is not found]]=1,"",Table1353233[[#This Row],[UB_init]])</f>
        <v>484</v>
      </c>
      <c r="R1010">
        <f>IF(Table1353233[[#This Row],[If Optimal solution is not found]],"",Table1353233[[#This Row],[LB_init]])</f>
        <v>484</v>
      </c>
      <c r="S1010">
        <f>IF(Table1353233[[#This Row],[If Optimal solution is not found]],"",0)</f>
        <v>0</v>
      </c>
      <c r="T1010">
        <f>IF(Table1353233[[#This Row],[If Optimal solution is not found]],"",Table1353233[[#This Row],[Total time (BPP+Pm+SPm)]])</f>
        <v>11.389974506580074</v>
      </c>
    </row>
    <row r="1011" spans="1:20" x14ac:dyDescent="0.35">
      <c r="A1011" s="71">
        <v>1010</v>
      </c>
      <c r="B1011" s="24" t="s">
        <v>1021</v>
      </c>
      <c r="C1011" s="1">
        <v>200</v>
      </c>
      <c r="D1011" s="1">
        <v>10</v>
      </c>
      <c r="E1011" s="1">
        <v>10</v>
      </c>
      <c r="F1011" s="14">
        <v>2</v>
      </c>
      <c r="G1011" s="4">
        <v>532</v>
      </c>
      <c r="H1011" s="1">
        <v>532</v>
      </c>
      <c r="I1011" s="1">
        <v>1763.9210058711401</v>
      </c>
      <c r="J1011" s="1">
        <f>1800-Table1353233[[#This Row],[Remaining time]]</f>
        <v>36.078994128859904</v>
      </c>
      <c r="K1011" s="1">
        <f>(Table1353233[[#This Row],[UB_init]]-Table1353233[[#This Row],[LB_init]])/Table1353233[[#This Row],[UB_init]]</f>
        <v>0</v>
      </c>
      <c r="L1011" s="75">
        <f>IF(Table1353233[[#This Row],[UB_init]]=Table1353233[[#This Row],[LB_init]],0,1)</f>
        <v>0</v>
      </c>
      <c r="M1011" s="8"/>
      <c r="Q1011">
        <f>IF(Table1353233[[#This Row],[If Optimal solution is not found]]=1,"",Table1353233[[#This Row],[UB_init]])</f>
        <v>532</v>
      </c>
      <c r="R1011">
        <f>IF(Table1353233[[#This Row],[If Optimal solution is not found]],"",Table1353233[[#This Row],[LB_init]])</f>
        <v>532</v>
      </c>
      <c r="S1011">
        <f>IF(Table1353233[[#This Row],[If Optimal solution is not found]],"",0)</f>
        <v>0</v>
      </c>
      <c r="T1011">
        <f>IF(Table1353233[[#This Row],[If Optimal solution is not found]],"",Table1353233[[#This Row],[Total time (BPP+Pm+SPm)]])</f>
        <v>36.078994128859904</v>
      </c>
    </row>
    <row r="1012" spans="1:20" x14ac:dyDescent="0.35">
      <c r="A1012" s="71">
        <v>1011</v>
      </c>
      <c r="B1012" s="24" t="s">
        <v>1022</v>
      </c>
      <c r="C1012" s="1">
        <v>200</v>
      </c>
      <c r="D1012" s="1">
        <v>10</v>
      </c>
      <c r="E1012" s="1">
        <v>10</v>
      </c>
      <c r="F1012" s="14">
        <v>4</v>
      </c>
      <c r="G1012" s="4">
        <v>756</v>
      </c>
      <c r="H1012" s="1">
        <v>756</v>
      </c>
      <c r="I1012" s="1">
        <v>1483.7548670955</v>
      </c>
      <c r="J1012" s="1">
        <f>1800-Table1353233[[#This Row],[Remaining time]]</f>
        <v>316.2451329045</v>
      </c>
      <c r="K1012" s="1">
        <f>(Table1353233[[#This Row],[UB_init]]-Table1353233[[#This Row],[LB_init]])/Table1353233[[#This Row],[UB_init]]</f>
        <v>0</v>
      </c>
      <c r="L1012" s="75">
        <f>IF(Table1353233[[#This Row],[UB_init]]=Table1353233[[#This Row],[LB_init]],0,1)</f>
        <v>0</v>
      </c>
      <c r="M1012" s="8"/>
      <c r="Q1012">
        <f>IF(Table1353233[[#This Row],[If Optimal solution is not found]]=1,"",Table1353233[[#This Row],[UB_init]])</f>
        <v>756</v>
      </c>
      <c r="R1012">
        <f>IF(Table1353233[[#This Row],[If Optimal solution is not found]],"",Table1353233[[#This Row],[LB_init]])</f>
        <v>756</v>
      </c>
      <c r="S1012">
        <f>IF(Table1353233[[#This Row],[If Optimal solution is not found]],"",0)</f>
        <v>0</v>
      </c>
      <c r="T1012">
        <f>IF(Table1353233[[#This Row],[If Optimal solution is not found]],"",Table1353233[[#This Row],[Total time (BPP+Pm+SPm)]])</f>
        <v>316.2451329045</v>
      </c>
    </row>
    <row r="1013" spans="1:20" x14ac:dyDescent="0.35">
      <c r="A1013" s="71">
        <v>1012</v>
      </c>
      <c r="B1013" s="24" t="s">
        <v>1023</v>
      </c>
      <c r="C1013" s="1">
        <v>200</v>
      </c>
      <c r="D1013" s="1">
        <v>10</v>
      </c>
      <c r="E1013" s="1">
        <v>10</v>
      </c>
      <c r="F1013" s="14">
        <v>4</v>
      </c>
      <c r="G1013" s="4">
        <v>748</v>
      </c>
      <c r="H1013" s="1">
        <v>742</v>
      </c>
      <c r="I1013" s="1">
        <v>1180.8153167273799</v>
      </c>
      <c r="J1013" s="1">
        <f>1800-Table1353233[[#This Row],[Remaining time]]</f>
        <v>619.18468327262008</v>
      </c>
      <c r="K1013" s="1">
        <f>(Table1353233[[#This Row],[UB_init]]-Table1353233[[#This Row],[LB_init]])/Table1353233[[#This Row],[UB_init]]</f>
        <v>8.0213903743315516E-3</v>
      </c>
      <c r="L1013" s="75">
        <f>IF(Table1353233[[#This Row],[UB_init]]=Table1353233[[#This Row],[LB_init]],0,1)</f>
        <v>1</v>
      </c>
      <c r="M1013" s="8"/>
      <c r="Q1013" t="str">
        <f>IF(Table1353233[[#This Row],[If Optimal solution is not found]]=1,"",Table1353233[[#This Row],[UB_init]])</f>
        <v/>
      </c>
      <c r="R1013" t="str">
        <f>IF(Table1353233[[#This Row],[If Optimal solution is not found]],"",Table1353233[[#This Row],[LB_init]])</f>
        <v/>
      </c>
      <c r="S1013" t="str">
        <f>IF(Table1353233[[#This Row],[If Optimal solution is not found]],"",0)</f>
        <v/>
      </c>
      <c r="T1013" t="str">
        <f>IF(Table1353233[[#This Row],[If Optimal solution is not found]],"",Table1353233[[#This Row],[Total time (BPP+Pm+SPm)]])</f>
        <v/>
      </c>
    </row>
    <row r="1014" spans="1:20" x14ac:dyDescent="0.35">
      <c r="A1014" s="71">
        <v>1013</v>
      </c>
      <c r="B1014" s="24" t="s">
        <v>1024</v>
      </c>
      <c r="C1014" s="1">
        <v>200</v>
      </c>
      <c r="D1014" s="1">
        <v>10</v>
      </c>
      <c r="E1014" s="1">
        <v>10</v>
      </c>
      <c r="F1014" s="14">
        <v>4</v>
      </c>
      <c r="G1014" s="4">
        <v>757</v>
      </c>
      <c r="H1014" s="1">
        <v>757</v>
      </c>
      <c r="I1014" s="1">
        <v>1769.0053883176199</v>
      </c>
      <c r="J1014" s="1">
        <f>1800-Table1353233[[#This Row],[Remaining time]]</f>
        <v>30.994611682380082</v>
      </c>
      <c r="K1014" s="1">
        <f>(Table1353233[[#This Row],[UB_init]]-Table1353233[[#This Row],[LB_init]])/Table1353233[[#This Row],[UB_init]]</f>
        <v>0</v>
      </c>
      <c r="L1014" s="75">
        <f>IF(Table1353233[[#This Row],[UB_init]]=Table1353233[[#This Row],[LB_init]],0,1)</f>
        <v>0</v>
      </c>
      <c r="M1014" s="8"/>
      <c r="Q1014">
        <f>IF(Table1353233[[#This Row],[If Optimal solution is not found]]=1,"",Table1353233[[#This Row],[UB_init]])</f>
        <v>757</v>
      </c>
      <c r="R1014">
        <f>IF(Table1353233[[#This Row],[If Optimal solution is not found]],"",Table1353233[[#This Row],[LB_init]])</f>
        <v>757</v>
      </c>
      <c r="S1014">
        <f>IF(Table1353233[[#This Row],[If Optimal solution is not found]],"",0)</f>
        <v>0</v>
      </c>
      <c r="T1014">
        <f>IF(Table1353233[[#This Row],[If Optimal solution is not found]],"",Table1353233[[#This Row],[Total time (BPP+Pm+SPm)]])</f>
        <v>30.994611682380082</v>
      </c>
    </row>
    <row r="1015" spans="1:20" x14ac:dyDescent="0.35">
      <c r="A1015" s="71">
        <v>1014</v>
      </c>
      <c r="B1015" s="24" t="s">
        <v>1025</v>
      </c>
      <c r="C1015" s="1">
        <v>200</v>
      </c>
      <c r="D1015" s="1">
        <v>10</v>
      </c>
      <c r="E1015" s="1">
        <v>10</v>
      </c>
      <c r="F1015" s="14">
        <v>4</v>
      </c>
      <c r="G1015" s="4">
        <v>738</v>
      </c>
      <c r="H1015" s="1">
        <v>738</v>
      </c>
      <c r="I1015" s="1">
        <v>1657.97312174178</v>
      </c>
      <c r="J1015" s="1">
        <f>1800-Table1353233[[#This Row],[Remaining time]]</f>
        <v>142.02687825821999</v>
      </c>
      <c r="K1015" s="1">
        <f>(Table1353233[[#This Row],[UB_init]]-Table1353233[[#This Row],[LB_init]])/Table1353233[[#This Row],[UB_init]]</f>
        <v>0</v>
      </c>
      <c r="L1015" s="75">
        <f>IF(Table1353233[[#This Row],[UB_init]]=Table1353233[[#This Row],[LB_init]],0,1)</f>
        <v>0</v>
      </c>
      <c r="M1015" s="8"/>
      <c r="Q1015">
        <f>IF(Table1353233[[#This Row],[If Optimal solution is not found]]=1,"",Table1353233[[#This Row],[UB_init]])</f>
        <v>738</v>
      </c>
      <c r="R1015">
        <f>IF(Table1353233[[#This Row],[If Optimal solution is not found]],"",Table1353233[[#This Row],[LB_init]])</f>
        <v>738</v>
      </c>
      <c r="S1015">
        <f>IF(Table1353233[[#This Row],[If Optimal solution is not found]],"",0)</f>
        <v>0</v>
      </c>
      <c r="T1015">
        <f>IF(Table1353233[[#This Row],[If Optimal solution is not found]],"",Table1353233[[#This Row],[Total time (BPP+Pm+SPm)]])</f>
        <v>142.02687825821999</v>
      </c>
    </row>
    <row r="1016" spans="1:20" x14ac:dyDescent="0.35">
      <c r="A1016" s="71">
        <v>1015</v>
      </c>
      <c r="B1016" s="24" t="s">
        <v>1026</v>
      </c>
      <c r="C1016" s="1">
        <v>200</v>
      </c>
      <c r="D1016" s="1">
        <v>10</v>
      </c>
      <c r="E1016" s="1">
        <v>10</v>
      </c>
      <c r="F1016" s="14">
        <v>4</v>
      </c>
      <c r="G1016" s="4">
        <v>758</v>
      </c>
      <c r="H1016" s="1">
        <v>758</v>
      </c>
      <c r="I1016" s="1">
        <v>1565.6705586630801</v>
      </c>
      <c r="J1016" s="1">
        <f>1800-Table1353233[[#This Row],[Remaining time]]</f>
        <v>234.3294413369199</v>
      </c>
      <c r="K1016" s="1">
        <f>(Table1353233[[#This Row],[UB_init]]-Table1353233[[#This Row],[LB_init]])/Table1353233[[#This Row],[UB_init]]</f>
        <v>0</v>
      </c>
      <c r="L1016" s="75">
        <f>IF(Table1353233[[#This Row],[UB_init]]=Table1353233[[#This Row],[LB_init]],0,1)</f>
        <v>0</v>
      </c>
      <c r="M1016" s="8"/>
      <c r="Q1016">
        <f>IF(Table1353233[[#This Row],[If Optimal solution is not found]]=1,"",Table1353233[[#This Row],[UB_init]])</f>
        <v>758</v>
      </c>
      <c r="R1016">
        <f>IF(Table1353233[[#This Row],[If Optimal solution is not found]],"",Table1353233[[#This Row],[LB_init]])</f>
        <v>758</v>
      </c>
      <c r="S1016">
        <f>IF(Table1353233[[#This Row],[If Optimal solution is not found]],"",0)</f>
        <v>0</v>
      </c>
      <c r="T1016">
        <f>IF(Table1353233[[#This Row],[If Optimal solution is not found]],"",Table1353233[[#This Row],[Total time (BPP+Pm+SPm)]])</f>
        <v>234.3294413369199</v>
      </c>
    </row>
    <row r="1017" spans="1:20" x14ac:dyDescent="0.35">
      <c r="A1017" s="71">
        <v>1016</v>
      </c>
      <c r="B1017" s="24" t="s">
        <v>1027</v>
      </c>
      <c r="C1017" s="1">
        <v>200</v>
      </c>
      <c r="D1017" s="1">
        <v>10</v>
      </c>
      <c r="E1017" s="1">
        <v>10</v>
      </c>
      <c r="F1017" s="14">
        <v>4</v>
      </c>
      <c r="G1017" s="4">
        <v>758</v>
      </c>
      <c r="H1017" s="1">
        <v>752</v>
      </c>
      <c r="I1017" s="1">
        <v>1091.6020882781499</v>
      </c>
      <c r="J1017" s="1">
        <f>1800-Table1353233[[#This Row],[Remaining time]]</f>
        <v>708.39791172185005</v>
      </c>
      <c r="K1017" s="1">
        <f>(Table1353233[[#This Row],[UB_init]]-Table1353233[[#This Row],[LB_init]])/Table1353233[[#This Row],[UB_init]]</f>
        <v>7.9155672823219003E-3</v>
      </c>
      <c r="L1017" s="75">
        <f>IF(Table1353233[[#This Row],[UB_init]]=Table1353233[[#This Row],[LB_init]],0,1)</f>
        <v>1</v>
      </c>
      <c r="M1017" s="8"/>
      <c r="Q1017" t="str">
        <f>IF(Table1353233[[#This Row],[If Optimal solution is not found]]=1,"",Table1353233[[#This Row],[UB_init]])</f>
        <v/>
      </c>
      <c r="R1017" t="str">
        <f>IF(Table1353233[[#This Row],[If Optimal solution is not found]],"",Table1353233[[#This Row],[LB_init]])</f>
        <v/>
      </c>
      <c r="S1017" t="str">
        <f>IF(Table1353233[[#This Row],[If Optimal solution is not found]],"",0)</f>
        <v/>
      </c>
      <c r="T1017" t="str">
        <f>IF(Table1353233[[#This Row],[If Optimal solution is not found]],"",Table1353233[[#This Row],[Total time (BPP+Pm+SPm)]])</f>
        <v/>
      </c>
    </row>
    <row r="1018" spans="1:20" x14ac:dyDescent="0.35">
      <c r="A1018" s="71">
        <v>1017</v>
      </c>
      <c r="B1018" s="24" t="s">
        <v>1028</v>
      </c>
      <c r="C1018" s="1">
        <v>200</v>
      </c>
      <c r="D1018" s="1">
        <v>10</v>
      </c>
      <c r="E1018" s="1">
        <v>10</v>
      </c>
      <c r="F1018" s="14">
        <v>4</v>
      </c>
      <c r="G1018" s="4">
        <v>716</v>
      </c>
      <c r="H1018" s="1">
        <v>716</v>
      </c>
      <c r="I1018" s="1">
        <v>1745.25254838913</v>
      </c>
      <c r="J1018" s="1">
        <f>1800-Table1353233[[#This Row],[Remaining time]]</f>
        <v>54.74745161087003</v>
      </c>
      <c r="K1018" s="1">
        <f>(Table1353233[[#This Row],[UB_init]]-Table1353233[[#This Row],[LB_init]])/Table1353233[[#This Row],[UB_init]]</f>
        <v>0</v>
      </c>
      <c r="L1018" s="75">
        <f>IF(Table1353233[[#This Row],[UB_init]]=Table1353233[[#This Row],[LB_init]],0,1)</f>
        <v>0</v>
      </c>
      <c r="M1018" s="8"/>
      <c r="Q1018">
        <f>IF(Table1353233[[#This Row],[If Optimal solution is not found]]=1,"",Table1353233[[#This Row],[UB_init]])</f>
        <v>716</v>
      </c>
      <c r="R1018">
        <f>IF(Table1353233[[#This Row],[If Optimal solution is not found]],"",Table1353233[[#This Row],[LB_init]])</f>
        <v>716</v>
      </c>
      <c r="S1018">
        <f>IF(Table1353233[[#This Row],[If Optimal solution is not found]],"",0)</f>
        <v>0</v>
      </c>
      <c r="T1018">
        <f>IF(Table1353233[[#This Row],[If Optimal solution is not found]],"",Table1353233[[#This Row],[Total time (BPP+Pm+SPm)]])</f>
        <v>54.74745161087003</v>
      </c>
    </row>
    <row r="1019" spans="1:20" x14ac:dyDescent="0.35">
      <c r="A1019" s="71">
        <v>1018</v>
      </c>
      <c r="B1019" s="24" t="s">
        <v>1029</v>
      </c>
      <c r="C1019" s="1">
        <v>200</v>
      </c>
      <c r="D1019" s="1">
        <v>10</v>
      </c>
      <c r="E1019" s="1">
        <v>10</v>
      </c>
      <c r="F1019" s="14">
        <v>4</v>
      </c>
      <c r="G1019" s="4">
        <v>732</v>
      </c>
      <c r="H1019" s="1">
        <v>726</v>
      </c>
      <c r="I1019" s="1">
        <v>1171.54214487224</v>
      </c>
      <c r="J1019" s="1">
        <f>1800-Table1353233[[#This Row],[Remaining time]]</f>
        <v>628.45785512776001</v>
      </c>
      <c r="K1019" s="1">
        <f>(Table1353233[[#This Row],[UB_init]]-Table1353233[[#This Row],[LB_init]])/Table1353233[[#This Row],[UB_init]]</f>
        <v>8.1967213114754103E-3</v>
      </c>
      <c r="L1019" s="75">
        <f>IF(Table1353233[[#This Row],[UB_init]]=Table1353233[[#This Row],[LB_init]],0,1)</f>
        <v>1</v>
      </c>
      <c r="M1019" s="8"/>
      <c r="Q1019" t="str">
        <f>IF(Table1353233[[#This Row],[If Optimal solution is not found]]=1,"",Table1353233[[#This Row],[UB_init]])</f>
        <v/>
      </c>
      <c r="R1019" t="str">
        <f>IF(Table1353233[[#This Row],[If Optimal solution is not found]],"",Table1353233[[#This Row],[LB_init]])</f>
        <v/>
      </c>
      <c r="S1019" t="str">
        <f>IF(Table1353233[[#This Row],[If Optimal solution is not found]],"",0)</f>
        <v/>
      </c>
      <c r="T1019" t="str">
        <f>IF(Table1353233[[#This Row],[If Optimal solution is not found]],"",Table1353233[[#This Row],[Total time (BPP+Pm+SPm)]])</f>
        <v/>
      </c>
    </row>
    <row r="1020" spans="1:20" x14ac:dyDescent="0.35">
      <c r="A1020" s="71">
        <v>1019</v>
      </c>
      <c r="B1020" s="24" t="s">
        <v>1030</v>
      </c>
      <c r="C1020" s="1">
        <v>200</v>
      </c>
      <c r="D1020" s="1">
        <v>10</v>
      </c>
      <c r="E1020" s="1">
        <v>10</v>
      </c>
      <c r="F1020" s="14">
        <v>4</v>
      </c>
      <c r="G1020" s="4">
        <v>760</v>
      </c>
      <c r="H1020" s="1">
        <v>760</v>
      </c>
      <c r="I1020" s="1">
        <v>1718.8325702417601</v>
      </c>
      <c r="J1020" s="1">
        <f>1800-Table1353233[[#This Row],[Remaining time]]</f>
        <v>81.167429758239905</v>
      </c>
      <c r="K1020" s="1">
        <f>(Table1353233[[#This Row],[UB_init]]-Table1353233[[#This Row],[LB_init]])/Table1353233[[#This Row],[UB_init]]</f>
        <v>0</v>
      </c>
      <c r="L1020" s="75">
        <f>IF(Table1353233[[#This Row],[UB_init]]=Table1353233[[#This Row],[LB_init]],0,1)</f>
        <v>0</v>
      </c>
      <c r="M1020" s="8"/>
      <c r="Q1020">
        <f>IF(Table1353233[[#This Row],[If Optimal solution is not found]]=1,"",Table1353233[[#This Row],[UB_init]])</f>
        <v>760</v>
      </c>
      <c r="R1020">
        <f>IF(Table1353233[[#This Row],[If Optimal solution is not found]],"",Table1353233[[#This Row],[LB_init]])</f>
        <v>760</v>
      </c>
      <c r="S1020">
        <f>IF(Table1353233[[#This Row],[If Optimal solution is not found]],"",0)</f>
        <v>0</v>
      </c>
      <c r="T1020">
        <f>IF(Table1353233[[#This Row],[If Optimal solution is not found]],"",Table1353233[[#This Row],[Total time (BPP+Pm+SPm)]])</f>
        <v>81.167429758239905</v>
      </c>
    </row>
    <row r="1021" spans="1:20" x14ac:dyDescent="0.35">
      <c r="A1021" s="71">
        <v>1020</v>
      </c>
      <c r="B1021" s="24" t="s">
        <v>1031</v>
      </c>
      <c r="C1021" s="1">
        <v>200</v>
      </c>
      <c r="D1021" s="1">
        <v>10</v>
      </c>
      <c r="E1021" s="1">
        <v>10</v>
      </c>
      <c r="F1021" s="14">
        <v>4</v>
      </c>
      <c r="G1021" s="4">
        <v>742</v>
      </c>
      <c r="H1021" s="1">
        <v>736</v>
      </c>
      <c r="I1021" s="1">
        <v>1175.6124995238999</v>
      </c>
      <c r="J1021" s="1">
        <f>1800-Table1353233[[#This Row],[Remaining time]]</f>
        <v>624.38750047610006</v>
      </c>
      <c r="K1021" s="1">
        <f>(Table1353233[[#This Row],[UB_init]]-Table1353233[[#This Row],[LB_init]])/Table1353233[[#This Row],[UB_init]]</f>
        <v>8.0862533692722376E-3</v>
      </c>
      <c r="L1021" s="75">
        <f>IF(Table1353233[[#This Row],[UB_init]]=Table1353233[[#This Row],[LB_init]],0,1)</f>
        <v>1</v>
      </c>
      <c r="M1021" s="8"/>
      <c r="Q1021" t="str">
        <f>IF(Table1353233[[#This Row],[If Optimal solution is not found]]=1,"",Table1353233[[#This Row],[UB_init]])</f>
        <v/>
      </c>
      <c r="R1021" t="str">
        <f>IF(Table1353233[[#This Row],[If Optimal solution is not found]],"",Table1353233[[#This Row],[LB_init]])</f>
        <v/>
      </c>
      <c r="S1021" t="str">
        <f>IF(Table1353233[[#This Row],[If Optimal solution is not found]],"",0)</f>
        <v/>
      </c>
      <c r="T1021" t="str">
        <f>IF(Table1353233[[#This Row],[If Optimal solution is not found]],"",Table1353233[[#This Row],[Total time (BPP+Pm+SPm)]])</f>
        <v/>
      </c>
    </row>
    <row r="1022" spans="1:20" x14ac:dyDescent="0.35">
      <c r="A1022" s="71">
        <v>1021</v>
      </c>
      <c r="B1022" s="24" t="s">
        <v>1032</v>
      </c>
      <c r="C1022" s="1">
        <v>200</v>
      </c>
      <c r="D1022" s="1">
        <v>10</v>
      </c>
      <c r="E1022" s="1">
        <v>20</v>
      </c>
      <c r="F1022" s="14">
        <v>1</v>
      </c>
      <c r="G1022" s="4">
        <v>599</v>
      </c>
      <c r="H1022" s="1">
        <v>572</v>
      </c>
      <c r="I1022" s="1">
        <v>1791.15522352792</v>
      </c>
      <c r="J1022" s="1">
        <f>1800-Table1353233[[#This Row],[Remaining time]]</f>
        <v>8.8447764720799569</v>
      </c>
      <c r="K1022" s="1">
        <f>(Table1353233[[#This Row],[UB_init]]-Table1353233[[#This Row],[LB_init]])/Table1353233[[#This Row],[UB_init]]</f>
        <v>4.5075125208681135E-2</v>
      </c>
      <c r="L1022" s="75">
        <f>IF(Table1353233[[#This Row],[UB_init]]=Table1353233[[#This Row],[LB_init]],0,1)</f>
        <v>1</v>
      </c>
      <c r="M1022" s="8"/>
      <c r="Q1022" t="str">
        <f>IF(Table1353233[[#This Row],[If Optimal solution is not found]]=1,"",Table1353233[[#This Row],[UB_init]])</f>
        <v/>
      </c>
      <c r="R1022" t="str">
        <f>IF(Table1353233[[#This Row],[If Optimal solution is not found]],"",Table1353233[[#This Row],[LB_init]])</f>
        <v/>
      </c>
      <c r="S1022" t="str">
        <f>IF(Table1353233[[#This Row],[If Optimal solution is not found]],"",0)</f>
        <v/>
      </c>
      <c r="T1022" t="str">
        <f>IF(Table1353233[[#This Row],[If Optimal solution is not found]],"",Table1353233[[#This Row],[Total time (BPP+Pm+SPm)]])</f>
        <v/>
      </c>
    </row>
    <row r="1023" spans="1:20" x14ac:dyDescent="0.35">
      <c r="A1023" s="71">
        <v>1022</v>
      </c>
      <c r="B1023" s="24" t="s">
        <v>1033</v>
      </c>
      <c r="C1023" s="1">
        <v>200</v>
      </c>
      <c r="D1023" s="1">
        <v>10</v>
      </c>
      <c r="E1023" s="1">
        <v>20</v>
      </c>
      <c r="F1023" s="14">
        <v>1</v>
      </c>
      <c r="G1023" s="4">
        <v>644</v>
      </c>
      <c r="H1023" s="1">
        <v>600</v>
      </c>
      <c r="I1023" s="1">
        <v>1796.2578738909201</v>
      </c>
      <c r="J1023" s="1">
        <f>1800-Table1353233[[#This Row],[Remaining time]]</f>
        <v>3.7421261090798907</v>
      </c>
      <c r="K1023" s="1">
        <f>(Table1353233[[#This Row],[UB_init]]-Table1353233[[#This Row],[LB_init]])/Table1353233[[#This Row],[UB_init]]</f>
        <v>6.8322981366459631E-2</v>
      </c>
      <c r="L1023" s="75">
        <f>IF(Table1353233[[#This Row],[UB_init]]=Table1353233[[#This Row],[LB_init]],0,1)</f>
        <v>1</v>
      </c>
      <c r="M1023" s="8"/>
      <c r="Q1023" t="str">
        <f>IF(Table1353233[[#This Row],[If Optimal solution is not found]]=1,"",Table1353233[[#This Row],[UB_init]])</f>
        <v/>
      </c>
      <c r="R1023" t="str">
        <f>IF(Table1353233[[#This Row],[If Optimal solution is not found]],"",Table1353233[[#This Row],[LB_init]])</f>
        <v/>
      </c>
      <c r="S1023" t="str">
        <f>IF(Table1353233[[#This Row],[If Optimal solution is not found]],"",0)</f>
        <v/>
      </c>
      <c r="T1023" t="str">
        <f>IF(Table1353233[[#This Row],[If Optimal solution is not found]],"",Table1353233[[#This Row],[Total time (BPP+Pm+SPm)]])</f>
        <v/>
      </c>
    </row>
    <row r="1024" spans="1:20" x14ac:dyDescent="0.35">
      <c r="A1024" s="71">
        <v>1023</v>
      </c>
      <c r="B1024" s="24" t="s">
        <v>1034</v>
      </c>
      <c r="C1024" s="1">
        <v>200</v>
      </c>
      <c r="D1024" s="1">
        <v>10</v>
      </c>
      <c r="E1024" s="1">
        <v>20</v>
      </c>
      <c r="F1024" s="14">
        <v>1</v>
      </c>
      <c r="G1024" s="4">
        <v>665</v>
      </c>
      <c r="H1024" s="1">
        <v>601</v>
      </c>
      <c r="I1024" s="1">
        <v>1796.22322674468</v>
      </c>
      <c r="J1024" s="1">
        <f>1800-Table1353233[[#This Row],[Remaining time]]</f>
        <v>3.7767732553199949</v>
      </c>
      <c r="K1024" s="1">
        <f>(Table1353233[[#This Row],[UB_init]]-Table1353233[[#This Row],[LB_init]])/Table1353233[[#This Row],[UB_init]]</f>
        <v>9.6240601503759404E-2</v>
      </c>
      <c r="L1024" s="75">
        <f>IF(Table1353233[[#This Row],[UB_init]]=Table1353233[[#This Row],[LB_init]],0,1)</f>
        <v>1</v>
      </c>
      <c r="M1024" s="8"/>
      <c r="Q1024" t="str">
        <f>IF(Table1353233[[#This Row],[If Optimal solution is not found]]=1,"",Table1353233[[#This Row],[UB_init]])</f>
        <v/>
      </c>
      <c r="R1024" t="str">
        <f>IF(Table1353233[[#This Row],[If Optimal solution is not found]],"",Table1353233[[#This Row],[LB_init]])</f>
        <v/>
      </c>
      <c r="S1024" t="str">
        <f>IF(Table1353233[[#This Row],[If Optimal solution is not found]],"",0)</f>
        <v/>
      </c>
      <c r="T1024" t="str">
        <f>IF(Table1353233[[#This Row],[If Optimal solution is not found]],"",Table1353233[[#This Row],[Total time (BPP+Pm+SPm)]])</f>
        <v/>
      </c>
    </row>
    <row r="1025" spans="1:20" x14ac:dyDescent="0.35">
      <c r="A1025" s="71">
        <v>1024</v>
      </c>
      <c r="B1025" s="24" t="s">
        <v>1035</v>
      </c>
      <c r="C1025" s="1">
        <v>200</v>
      </c>
      <c r="D1025" s="1">
        <v>10</v>
      </c>
      <c r="E1025" s="1">
        <v>20</v>
      </c>
      <c r="F1025" s="14">
        <v>1</v>
      </c>
      <c r="G1025" s="4">
        <v>767</v>
      </c>
      <c r="H1025" s="1">
        <v>672</v>
      </c>
      <c r="I1025" s="1">
        <v>1797.1985604315901</v>
      </c>
      <c r="J1025" s="1">
        <f>1800-Table1353233[[#This Row],[Remaining time]]</f>
        <v>2.8014395684099327</v>
      </c>
      <c r="K1025" s="1">
        <f>(Table1353233[[#This Row],[UB_init]]-Table1353233[[#This Row],[LB_init]])/Table1353233[[#This Row],[UB_init]]</f>
        <v>0.12385919165580182</v>
      </c>
      <c r="L1025" s="75">
        <f>IF(Table1353233[[#This Row],[UB_init]]=Table1353233[[#This Row],[LB_init]],0,1)</f>
        <v>1</v>
      </c>
      <c r="M1025" s="8"/>
      <c r="Q1025" t="str">
        <f>IF(Table1353233[[#This Row],[If Optimal solution is not found]]=1,"",Table1353233[[#This Row],[UB_init]])</f>
        <v/>
      </c>
      <c r="R1025" t="str">
        <f>IF(Table1353233[[#This Row],[If Optimal solution is not found]],"",Table1353233[[#This Row],[LB_init]])</f>
        <v/>
      </c>
      <c r="S1025" t="str">
        <f>IF(Table1353233[[#This Row],[If Optimal solution is not found]],"",0)</f>
        <v/>
      </c>
      <c r="T1025" t="str">
        <f>IF(Table1353233[[#This Row],[If Optimal solution is not found]],"",Table1353233[[#This Row],[Total time (BPP+Pm+SPm)]])</f>
        <v/>
      </c>
    </row>
    <row r="1026" spans="1:20" x14ac:dyDescent="0.35">
      <c r="A1026" s="71">
        <v>1025</v>
      </c>
      <c r="B1026" s="24" t="s">
        <v>1036</v>
      </c>
      <c r="C1026" s="1">
        <v>200</v>
      </c>
      <c r="D1026" s="1">
        <v>10</v>
      </c>
      <c r="E1026" s="1">
        <v>20</v>
      </c>
      <c r="F1026" s="14">
        <v>1</v>
      </c>
      <c r="G1026" s="4">
        <v>610.99999999999898</v>
      </c>
      <c r="H1026" s="1">
        <v>595</v>
      </c>
      <c r="I1026" s="1">
        <v>1789.57646424882</v>
      </c>
      <c r="J1026" s="1">
        <f>1800-Table1353233[[#This Row],[Remaining time]]</f>
        <v>10.423535751179998</v>
      </c>
      <c r="K1026" s="1">
        <f>(Table1353233[[#This Row],[UB_init]]-Table1353233[[#This Row],[LB_init]])/Table1353233[[#This Row],[UB_init]]</f>
        <v>2.618657937806711E-2</v>
      </c>
      <c r="L1026" s="75">
        <f>IF(Table1353233[[#This Row],[UB_init]]=Table1353233[[#This Row],[LB_init]],0,1)</f>
        <v>1</v>
      </c>
      <c r="M1026" s="8"/>
      <c r="Q1026" t="str">
        <f>IF(Table1353233[[#This Row],[If Optimal solution is not found]]=1,"",Table1353233[[#This Row],[UB_init]])</f>
        <v/>
      </c>
      <c r="R1026" t="str">
        <f>IF(Table1353233[[#This Row],[If Optimal solution is not found]],"",Table1353233[[#This Row],[LB_init]])</f>
        <v/>
      </c>
      <c r="S1026" t="str">
        <f>IF(Table1353233[[#This Row],[If Optimal solution is not found]],"",0)</f>
        <v/>
      </c>
      <c r="T1026" t="str">
        <f>IF(Table1353233[[#This Row],[If Optimal solution is not found]],"",Table1353233[[#This Row],[Total time (BPP+Pm+SPm)]])</f>
        <v/>
      </c>
    </row>
    <row r="1027" spans="1:20" x14ac:dyDescent="0.35">
      <c r="A1027" s="71">
        <v>1026</v>
      </c>
      <c r="B1027" s="24" t="s">
        <v>1037</v>
      </c>
      <c r="C1027" s="1">
        <v>200</v>
      </c>
      <c r="D1027" s="1">
        <v>10</v>
      </c>
      <c r="E1027" s="1">
        <v>20</v>
      </c>
      <c r="F1027" s="14">
        <v>1</v>
      </c>
      <c r="G1027" s="4">
        <v>598</v>
      </c>
      <c r="H1027" s="1">
        <v>583</v>
      </c>
      <c r="I1027" s="1">
        <v>1788.54484645091</v>
      </c>
      <c r="J1027" s="1">
        <f>1800-Table1353233[[#This Row],[Remaining time]]</f>
        <v>11.455153549090028</v>
      </c>
      <c r="K1027" s="1">
        <f>(Table1353233[[#This Row],[UB_init]]-Table1353233[[#This Row],[LB_init]])/Table1353233[[#This Row],[UB_init]]</f>
        <v>2.508361204013378E-2</v>
      </c>
      <c r="L1027" s="75">
        <f>IF(Table1353233[[#This Row],[UB_init]]=Table1353233[[#This Row],[LB_init]],0,1)</f>
        <v>1</v>
      </c>
      <c r="M1027" s="8"/>
      <c r="Q1027" t="str">
        <f>IF(Table1353233[[#This Row],[If Optimal solution is not found]]=1,"",Table1353233[[#This Row],[UB_init]])</f>
        <v/>
      </c>
      <c r="R1027" t="str">
        <f>IF(Table1353233[[#This Row],[If Optimal solution is not found]],"",Table1353233[[#This Row],[LB_init]])</f>
        <v/>
      </c>
      <c r="S1027" t="str">
        <f>IF(Table1353233[[#This Row],[If Optimal solution is not found]],"",0)</f>
        <v/>
      </c>
      <c r="T1027" t="str">
        <f>IF(Table1353233[[#This Row],[If Optimal solution is not found]],"",Table1353233[[#This Row],[Total time (BPP+Pm+SPm)]])</f>
        <v/>
      </c>
    </row>
    <row r="1028" spans="1:20" x14ac:dyDescent="0.35">
      <c r="A1028" s="71">
        <v>1027</v>
      </c>
      <c r="B1028" s="24" t="s">
        <v>1038</v>
      </c>
      <c r="C1028" s="1">
        <v>200</v>
      </c>
      <c r="D1028" s="1">
        <v>10</v>
      </c>
      <c r="E1028" s="1">
        <v>20</v>
      </c>
      <c r="F1028" s="14">
        <v>1</v>
      </c>
      <c r="G1028" s="4">
        <v>628</v>
      </c>
      <c r="H1028" s="1">
        <v>626</v>
      </c>
      <c r="I1028" s="1">
        <v>1795.2049880512</v>
      </c>
      <c r="J1028" s="1">
        <f>1800-Table1353233[[#This Row],[Remaining time]]</f>
        <v>4.7950119488000382</v>
      </c>
      <c r="K1028" s="1">
        <f>(Table1353233[[#This Row],[UB_init]]-Table1353233[[#This Row],[LB_init]])/Table1353233[[#This Row],[UB_init]]</f>
        <v>3.1847133757961785E-3</v>
      </c>
      <c r="L1028" s="75">
        <f>IF(Table1353233[[#This Row],[UB_init]]=Table1353233[[#This Row],[LB_init]],0,1)</f>
        <v>1</v>
      </c>
      <c r="M1028" s="8"/>
      <c r="Q1028" t="str">
        <f>IF(Table1353233[[#This Row],[If Optimal solution is not found]]=1,"",Table1353233[[#This Row],[UB_init]])</f>
        <v/>
      </c>
      <c r="R1028" t="str">
        <f>IF(Table1353233[[#This Row],[If Optimal solution is not found]],"",Table1353233[[#This Row],[LB_init]])</f>
        <v/>
      </c>
      <c r="S1028" t="str">
        <f>IF(Table1353233[[#This Row],[If Optimal solution is not found]],"",0)</f>
        <v/>
      </c>
      <c r="T1028" t="str">
        <f>IF(Table1353233[[#This Row],[If Optimal solution is not found]],"",Table1353233[[#This Row],[Total time (BPP+Pm+SPm)]])</f>
        <v/>
      </c>
    </row>
    <row r="1029" spans="1:20" x14ac:dyDescent="0.35">
      <c r="A1029" s="71">
        <v>1028</v>
      </c>
      <c r="B1029" s="24" t="s">
        <v>1039</v>
      </c>
      <c r="C1029" s="1">
        <v>200</v>
      </c>
      <c r="D1029" s="1">
        <v>10</v>
      </c>
      <c r="E1029" s="1">
        <v>20</v>
      </c>
      <c r="F1029" s="14">
        <v>1</v>
      </c>
      <c r="G1029" s="4">
        <v>634</v>
      </c>
      <c r="H1029" s="1">
        <v>625</v>
      </c>
      <c r="I1029" s="1">
        <v>1793.35981774888</v>
      </c>
      <c r="J1029" s="1">
        <f>1800-Table1353233[[#This Row],[Remaining time]]</f>
        <v>6.6401822511199953</v>
      </c>
      <c r="K1029" s="1">
        <f>(Table1353233[[#This Row],[UB_init]]-Table1353233[[#This Row],[LB_init]])/Table1353233[[#This Row],[UB_init]]</f>
        <v>1.4195583596214511E-2</v>
      </c>
      <c r="L1029" s="75">
        <f>IF(Table1353233[[#This Row],[UB_init]]=Table1353233[[#This Row],[LB_init]],0,1)</f>
        <v>1</v>
      </c>
      <c r="M1029" s="8"/>
      <c r="Q1029" t="str">
        <f>IF(Table1353233[[#This Row],[If Optimal solution is not found]]=1,"",Table1353233[[#This Row],[UB_init]])</f>
        <v/>
      </c>
      <c r="R1029" t="str">
        <f>IF(Table1353233[[#This Row],[If Optimal solution is not found]],"",Table1353233[[#This Row],[LB_init]])</f>
        <v/>
      </c>
      <c r="S1029" t="str">
        <f>IF(Table1353233[[#This Row],[If Optimal solution is not found]],"",0)</f>
        <v/>
      </c>
      <c r="T1029" t="str">
        <f>IF(Table1353233[[#This Row],[If Optimal solution is not found]],"",Table1353233[[#This Row],[Total time (BPP+Pm+SPm)]])</f>
        <v/>
      </c>
    </row>
    <row r="1030" spans="1:20" x14ac:dyDescent="0.35">
      <c r="A1030" s="71">
        <v>1029</v>
      </c>
      <c r="B1030" s="24" t="s">
        <v>1040</v>
      </c>
      <c r="C1030" s="1">
        <v>200</v>
      </c>
      <c r="D1030" s="1">
        <v>10</v>
      </c>
      <c r="E1030" s="1">
        <v>20</v>
      </c>
      <c r="F1030" s="14">
        <v>1</v>
      </c>
      <c r="G1030" s="4"/>
      <c r="H1030" s="1">
        <v>608</v>
      </c>
      <c r="I1030" s="104">
        <v>1790</v>
      </c>
      <c r="J1030" s="1"/>
      <c r="K1030" s="104" t="e">
        <f>(Table1353233[[#This Row],[UB_init]]-Table1353233[[#This Row],[LB_init]])/Table1353233[[#This Row],[UB_init]]</f>
        <v>#DIV/0!</v>
      </c>
      <c r="L1030" s="75">
        <f>IF(Table1353233[[#This Row],[UB_init]]=Table1353233[[#This Row],[LB_init]],0,1)</f>
        <v>1</v>
      </c>
      <c r="M1030" s="8"/>
      <c r="Q1030" t="str">
        <f>IF(Table1353233[[#This Row],[If Optimal solution is not found]]=1,"",Table1353233[[#This Row],[UB_init]])</f>
        <v/>
      </c>
      <c r="R1030" t="str">
        <f>IF(Table1353233[[#This Row],[If Optimal solution is not found]],"",Table1353233[[#This Row],[LB_init]])</f>
        <v/>
      </c>
      <c r="S1030" t="str">
        <f>IF(Table1353233[[#This Row],[If Optimal solution is not found]],"",0)</f>
        <v/>
      </c>
      <c r="T1030" t="str">
        <f>IF(Table1353233[[#This Row],[If Optimal solution is not found]],"",Table1353233[[#This Row],[Total time (BPP+Pm+SPm)]])</f>
        <v/>
      </c>
    </row>
    <row r="1031" spans="1:20" x14ac:dyDescent="0.35">
      <c r="A1031" s="71">
        <v>1030</v>
      </c>
      <c r="B1031" s="24" t="s">
        <v>1041</v>
      </c>
      <c r="C1031" s="1">
        <v>200</v>
      </c>
      <c r="D1031" s="1">
        <v>10</v>
      </c>
      <c r="E1031" s="1">
        <v>20</v>
      </c>
      <c r="F1031" s="14">
        <v>1</v>
      </c>
      <c r="G1031" s="4">
        <v>715</v>
      </c>
      <c r="H1031" s="1">
        <v>598</v>
      </c>
      <c r="I1031" s="1">
        <v>1798.0242332667101</v>
      </c>
      <c r="J1031" s="1">
        <f>1800-Table1353233[[#This Row],[Remaining time]]</f>
        <v>1.9757667332899018</v>
      </c>
      <c r="K1031" s="1">
        <f>(Table1353233[[#This Row],[UB_init]]-Table1353233[[#This Row],[LB_init]])/Table1353233[[#This Row],[UB_init]]</f>
        <v>0.16363636363636364</v>
      </c>
      <c r="L1031" s="75">
        <f>IF(Table1353233[[#This Row],[UB_init]]=Table1353233[[#This Row],[LB_init]],0,1)</f>
        <v>1</v>
      </c>
      <c r="M1031" s="8"/>
      <c r="Q1031" t="str">
        <f>IF(Table1353233[[#This Row],[If Optimal solution is not found]]=1,"",Table1353233[[#This Row],[UB_init]])</f>
        <v/>
      </c>
      <c r="R1031" t="str">
        <f>IF(Table1353233[[#This Row],[If Optimal solution is not found]],"",Table1353233[[#This Row],[LB_init]])</f>
        <v/>
      </c>
      <c r="S1031" t="str">
        <f>IF(Table1353233[[#This Row],[If Optimal solution is not found]],"",0)</f>
        <v/>
      </c>
      <c r="T1031" t="str">
        <f>IF(Table1353233[[#This Row],[If Optimal solution is not found]],"",Table1353233[[#This Row],[Total time (BPP+Pm+SPm)]])</f>
        <v/>
      </c>
    </row>
    <row r="1032" spans="1:20" x14ac:dyDescent="0.35">
      <c r="A1032" s="71">
        <v>1031</v>
      </c>
      <c r="B1032" s="24" t="s">
        <v>1042</v>
      </c>
      <c r="C1032" s="1">
        <v>200</v>
      </c>
      <c r="D1032" s="1">
        <v>10</v>
      </c>
      <c r="E1032" s="1">
        <v>20</v>
      </c>
      <c r="F1032" s="14">
        <v>2</v>
      </c>
      <c r="G1032" s="4">
        <v>722</v>
      </c>
      <c r="H1032" s="1">
        <v>722</v>
      </c>
      <c r="I1032" s="1">
        <v>1776.8729438241501</v>
      </c>
      <c r="J1032" s="1">
        <f>1800-Table1353233[[#This Row],[Remaining time]]</f>
        <v>23.12705617584993</v>
      </c>
      <c r="K1032" s="1">
        <f>(Table1353233[[#This Row],[UB_init]]-Table1353233[[#This Row],[LB_init]])/Table1353233[[#This Row],[UB_init]]</f>
        <v>0</v>
      </c>
      <c r="L1032" s="75">
        <f>IF(Table1353233[[#This Row],[UB_init]]=Table1353233[[#This Row],[LB_init]],0,1)</f>
        <v>0</v>
      </c>
      <c r="M1032" s="8"/>
      <c r="Q1032">
        <f>IF(Table1353233[[#This Row],[If Optimal solution is not found]]=1,"",Table1353233[[#This Row],[UB_init]])</f>
        <v>722</v>
      </c>
      <c r="R1032">
        <f>IF(Table1353233[[#This Row],[If Optimal solution is not found]],"",Table1353233[[#This Row],[LB_init]])</f>
        <v>722</v>
      </c>
      <c r="S1032">
        <f>IF(Table1353233[[#This Row],[If Optimal solution is not found]],"",0)</f>
        <v>0</v>
      </c>
      <c r="T1032">
        <f>IF(Table1353233[[#This Row],[If Optimal solution is not found]],"",Table1353233[[#This Row],[Total time (BPP+Pm+SPm)]])</f>
        <v>23.12705617584993</v>
      </c>
    </row>
    <row r="1033" spans="1:20" x14ac:dyDescent="0.35">
      <c r="A1033" s="71">
        <v>1032</v>
      </c>
      <c r="B1033" s="24" t="s">
        <v>1043</v>
      </c>
      <c r="C1033" s="1">
        <v>200</v>
      </c>
      <c r="D1033" s="1">
        <v>10</v>
      </c>
      <c r="E1033" s="1">
        <v>20</v>
      </c>
      <c r="F1033" s="14">
        <v>2</v>
      </c>
      <c r="G1033" s="4">
        <v>750</v>
      </c>
      <c r="H1033" s="1">
        <v>750</v>
      </c>
      <c r="I1033" s="1">
        <v>1395.16793889366</v>
      </c>
      <c r="J1033" s="1">
        <f>1800-Table1353233[[#This Row],[Remaining time]]</f>
        <v>404.83206110634001</v>
      </c>
      <c r="K1033" s="1">
        <f>(Table1353233[[#This Row],[UB_init]]-Table1353233[[#This Row],[LB_init]])/Table1353233[[#This Row],[UB_init]]</f>
        <v>0</v>
      </c>
      <c r="L1033" s="75">
        <f>IF(Table1353233[[#This Row],[UB_init]]=Table1353233[[#This Row],[LB_init]],0,1)</f>
        <v>0</v>
      </c>
      <c r="M1033" s="8"/>
      <c r="Q1033">
        <f>IF(Table1353233[[#This Row],[If Optimal solution is not found]]=1,"",Table1353233[[#This Row],[UB_init]])</f>
        <v>750</v>
      </c>
      <c r="R1033">
        <f>IF(Table1353233[[#This Row],[If Optimal solution is not found]],"",Table1353233[[#This Row],[LB_init]])</f>
        <v>750</v>
      </c>
      <c r="S1033">
        <f>IF(Table1353233[[#This Row],[If Optimal solution is not found]],"",0)</f>
        <v>0</v>
      </c>
      <c r="T1033">
        <f>IF(Table1353233[[#This Row],[If Optimal solution is not found]],"",Table1353233[[#This Row],[Total time (BPP+Pm+SPm)]])</f>
        <v>404.83206110634001</v>
      </c>
    </row>
    <row r="1034" spans="1:20" x14ac:dyDescent="0.35">
      <c r="A1034" s="71">
        <v>1033</v>
      </c>
      <c r="B1034" s="24" t="s">
        <v>1044</v>
      </c>
      <c r="C1034" s="1">
        <v>200</v>
      </c>
      <c r="D1034" s="1">
        <v>10</v>
      </c>
      <c r="E1034" s="1">
        <v>20</v>
      </c>
      <c r="F1034" s="14">
        <v>2</v>
      </c>
      <c r="G1034" s="4">
        <v>757</v>
      </c>
      <c r="H1034" s="1">
        <v>757</v>
      </c>
      <c r="I1034" s="1">
        <v>1788.5115598365601</v>
      </c>
      <c r="J1034" s="1">
        <f>1800-Table1353233[[#This Row],[Remaining time]]</f>
        <v>11.488440163439918</v>
      </c>
      <c r="K1034" s="1">
        <f>(Table1353233[[#This Row],[UB_init]]-Table1353233[[#This Row],[LB_init]])/Table1353233[[#This Row],[UB_init]]</f>
        <v>0</v>
      </c>
      <c r="L1034" s="75">
        <f>IF(Table1353233[[#This Row],[UB_init]]=Table1353233[[#This Row],[LB_init]],0,1)</f>
        <v>0</v>
      </c>
      <c r="M1034" s="8"/>
      <c r="Q1034">
        <f>IF(Table1353233[[#This Row],[If Optimal solution is not found]]=1,"",Table1353233[[#This Row],[UB_init]])</f>
        <v>757</v>
      </c>
      <c r="R1034">
        <f>IF(Table1353233[[#This Row],[If Optimal solution is not found]],"",Table1353233[[#This Row],[LB_init]])</f>
        <v>757</v>
      </c>
      <c r="S1034">
        <f>IF(Table1353233[[#This Row],[If Optimal solution is not found]],"",0)</f>
        <v>0</v>
      </c>
      <c r="T1034">
        <f>IF(Table1353233[[#This Row],[If Optimal solution is not found]],"",Table1353233[[#This Row],[Total time (BPP+Pm+SPm)]])</f>
        <v>11.488440163439918</v>
      </c>
    </row>
    <row r="1035" spans="1:20" x14ac:dyDescent="0.35">
      <c r="A1035" s="71">
        <v>1034</v>
      </c>
      <c r="B1035" s="24" t="s">
        <v>1045</v>
      </c>
      <c r="C1035" s="1">
        <v>200</v>
      </c>
      <c r="D1035" s="1">
        <v>10</v>
      </c>
      <c r="E1035" s="1">
        <v>20</v>
      </c>
      <c r="F1035" s="14">
        <v>2</v>
      </c>
      <c r="G1035" s="4">
        <v>804</v>
      </c>
      <c r="H1035" s="1">
        <v>804</v>
      </c>
      <c r="I1035" s="1">
        <v>1783.41277268156</v>
      </c>
      <c r="J1035" s="1">
        <f>1800-Table1353233[[#This Row],[Remaining time]]</f>
        <v>16.58722731844</v>
      </c>
      <c r="K1035" s="1">
        <f>(Table1353233[[#This Row],[UB_init]]-Table1353233[[#This Row],[LB_init]])/Table1353233[[#This Row],[UB_init]]</f>
        <v>0</v>
      </c>
      <c r="L1035" s="75">
        <f>IF(Table1353233[[#This Row],[UB_init]]=Table1353233[[#This Row],[LB_init]],0,1)</f>
        <v>0</v>
      </c>
      <c r="M1035" s="8"/>
      <c r="Q1035">
        <f>IF(Table1353233[[#This Row],[If Optimal solution is not found]]=1,"",Table1353233[[#This Row],[UB_init]])</f>
        <v>804</v>
      </c>
      <c r="R1035">
        <f>IF(Table1353233[[#This Row],[If Optimal solution is not found]],"",Table1353233[[#This Row],[LB_init]])</f>
        <v>804</v>
      </c>
      <c r="S1035">
        <f>IF(Table1353233[[#This Row],[If Optimal solution is not found]],"",0)</f>
        <v>0</v>
      </c>
      <c r="T1035">
        <f>IF(Table1353233[[#This Row],[If Optimal solution is not found]],"",Table1353233[[#This Row],[Total time (BPP+Pm+SPm)]])</f>
        <v>16.58722731844</v>
      </c>
    </row>
    <row r="1036" spans="1:20" x14ac:dyDescent="0.35">
      <c r="A1036" s="71">
        <v>1035</v>
      </c>
      <c r="B1036" s="24" t="s">
        <v>1046</v>
      </c>
      <c r="C1036" s="1">
        <v>200</v>
      </c>
      <c r="D1036" s="1">
        <v>10</v>
      </c>
      <c r="E1036" s="1">
        <v>20</v>
      </c>
      <c r="F1036" s="14">
        <v>2</v>
      </c>
      <c r="G1036" s="4">
        <v>763</v>
      </c>
      <c r="H1036" s="1">
        <v>763</v>
      </c>
      <c r="I1036" s="1">
        <v>1762.3635428324301</v>
      </c>
      <c r="J1036" s="1">
        <f>1800-Table1353233[[#This Row],[Remaining time]]</f>
        <v>37.636457167569915</v>
      </c>
      <c r="K1036" s="1">
        <f>(Table1353233[[#This Row],[UB_init]]-Table1353233[[#This Row],[LB_init]])/Table1353233[[#This Row],[UB_init]]</f>
        <v>0</v>
      </c>
      <c r="L1036" s="75">
        <f>IF(Table1353233[[#This Row],[UB_init]]=Table1353233[[#This Row],[LB_init]],0,1)</f>
        <v>0</v>
      </c>
      <c r="M1036" s="8"/>
      <c r="Q1036">
        <f>IF(Table1353233[[#This Row],[If Optimal solution is not found]]=1,"",Table1353233[[#This Row],[UB_init]])</f>
        <v>763</v>
      </c>
      <c r="R1036">
        <f>IF(Table1353233[[#This Row],[If Optimal solution is not found]],"",Table1353233[[#This Row],[LB_init]])</f>
        <v>763</v>
      </c>
      <c r="S1036">
        <f>IF(Table1353233[[#This Row],[If Optimal solution is not found]],"",0)</f>
        <v>0</v>
      </c>
      <c r="T1036">
        <f>IF(Table1353233[[#This Row],[If Optimal solution is not found]],"",Table1353233[[#This Row],[Total time (BPP+Pm+SPm)]])</f>
        <v>37.636457167569915</v>
      </c>
    </row>
    <row r="1037" spans="1:20" x14ac:dyDescent="0.35">
      <c r="A1037" s="71">
        <v>1036</v>
      </c>
      <c r="B1037" s="24" t="s">
        <v>1047</v>
      </c>
      <c r="C1037" s="1">
        <v>200</v>
      </c>
      <c r="D1037" s="1">
        <v>10</v>
      </c>
      <c r="E1037" s="1">
        <v>20</v>
      </c>
      <c r="F1037" s="14">
        <v>2</v>
      </c>
      <c r="G1037" s="4">
        <v>727</v>
      </c>
      <c r="H1037" s="1">
        <v>727</v>
      </c>
      <c r="I1037" s="1">
        <v>1787.5821839869</v>
      </c>
      <c r="J1037" s="1">
        <f>1800-Table1353233[[#This Row],[Remaining time]]</f>
        <v>12.417816013100037</v>
      </c>
      <c r="K1037" s="1">
        <f>(Table1353233[[#This Row],[UB_init]]-Table1353233[[#This Row],[LB_init]])/Table1353233[[#This Row],[UB_init]]</f>
        <v>0</v>
      </c>
      <c r="L1037" s="75">
        <f>IF(Table1353233[[#This Row],[UB_init]]=Table1353233[[#This Row],[LB_init]],0,1)</f>
        <v>0</v>
      </c>
      <c r="M1037" s="8"/>
      <c r="Q1037">
        <f>IF(Table1353233[[#This Row],[If Optimal solution is not found]]=1,"",Table1353233[[#This Row],[UB_init]])</f>
        <v>727</v>
      </c>
      <c r="R1037">
        <f>IF(Table1353233[[#This Row],[If Optimal solution is not found]],"",Table1353233[[#This Row],[LB_init]])</f>
        <v>727</v>
      </c>
      <c r="S1037">
        <f>IF(Table1353233[[#This Row],[If Optimal solution is not found]],"",0)</f>
        <v>0</v>
      </c>
      <c r="T1037">
        <f>IF(Table1353233[[#This Row],[If Optimal solution is not found]],"",Table1353233[[#This Row],[Total time (BPP+Pm+SPm)]])</f>
        <v>12.417816013100037</v>
      </c>
    </row>
    <row r="1038" spans="1:20" x14ac:dyDescent="0.35">
      <c r="A1038" s="71">
        <v>1037</v>
      </c>
      <c r="B1038" s="24" t="s">
        <v>1048</v>
      </c>
      <c r="C1038" s="1">
        <v>200</v>
      </c>
      <c r="D1038" s="1">
        <v>10</v>
      </c>
      <c r="E1038" s="1">
        <v>20</v>
      </c>
      <c r="F1038" s="14">
        <v>2</v>
      </c>
      <c r="G1038" s="4">
        <v>776</v>
      </c>
      <c r="H1038" s="1">
        <v>776</v>
      </c>
      <c r="I1038" s="1">
        <v>1742.9198265876601</v>
      </c>
      <c r="J1038" s="1">
        <f>1800-Table1353233[[#This Row],[Remaining time]]</f>
        <v>57.080173412339946</v>
      </c>
      <c r="K1038" s="1">
        <f>(Table1353233[[#This Row],[UB_init]]-Table1353233[[#This Row],[LB_init]])/Table1353233[[#This Row],[UB_init]]</f>
        <v>0</v>
      </c>
      <c r="L1038" s="75">
        <f>IF(Table1353233[[#This Row],[UB_init]]=Table1353233[[#This Row],[LB_init]],0,1)</f>
        <v>0</v>
      </c>
      <c r="M1038" s="8"/>
      <c r="Q1038">
        <f>IF(Table1353233[[#This Row],[If Optimal solution is not found]]=1,"",Table1353233[[#This Row],[UB_init]])</f>
        <v>776</v>
      </c>
      <c r="R1038">
        <f>IF(Table1353233[[#This Row],[If Optimal solution is not found]],"",Table1353233[[#This Row],[LB_init]])</f>
        <v>776</v>
      </c>
      <c r="S1038">
        <f>IF(Table1353233[[#This Row],[If Optimal solution is not found]],"",0)</f>
        <v>0</v>
      </c>
      <c r="T1038">
        <f>IF(Table1353233[[#This Row],[If Optimal solution is not found]],"",Table1353233[[#This Row],[Total time (BPP+Pm+SPm)]])</f>
        <v>57.080173412339946</v>
      </c>
    </row>
    <row r="1039" spans="1:20" x14ac:dyDescent="0.35">
      <c r="A1039" s="71">
        <v>1038</v>
      </c>
      <c r="B1039" s="24" t="s">
        <v>1049</v>
      </c>
      <c r="C1039" s="1">
        <v>200</v>
      </c>
      <c r="D1039" s="1">
        <v>10</v>
      </c>
      <c r="E1039" s="1">
        <v>20</v>
      </c>
      <c r="F1039" s="14">
        <v>2</v>
      </c>
      <c r="G1039" s="4">
        <v>775</v>
      </c>
      <c r="H1039" s="1">
        <v>775</v>
      </c>
      <c r="I1039" s="1">
        <v>1783.4332639146501</v>
      </c>
      <c r="J1039" s="1">
        <f>1800-Table1353233[[#This Row],[Remaining time]]</f>
        <v>16.56673608534993</v>
      </c>
      <c r="K1039" s="1">
        <f>(Table1353233[[#This Row],[UB_init]]-Table1353233[[#This Row],[LB_init]])/Table1353233[[#This Row],[UB_init]]</f>
        <v>0</v>
      </c>
      <c r="L1039" s="75">
        <f>IF(Table1353233[[#This Row],[UB_init]]=Table1353233[[#This Row],[LB_init]],0,1)</f>
        <v>0</v>
      </c>
      <c r="M1039" s="8"/>
      <c r="Q1039">
        <f>IF(Table1353233[[#This Row],[If Optimal solution is not found]]=1,"",Table1353233[[#This Row],[UB_init]])</f>
        <v>775</v>
      </c>
      <c r="R1039">
        <f>IF(Table1353233[[#This Row],[If Optimal solution is not found]],"",Table1353233[[#This Row],[LB_init]])</f>
        <v>775</v>
      </c>
      <c r="S1039">
        <f>IF(Table1353233[[#This Row],[If Optimal solution is not found]],"",0)</f>
        <v>0</v>
      </c>
      <c r="T1039">
        <f>IF(Table1353233[[#This Row],[If Optimal solution is not found]],"",Table1353233[[#This Row],[Total time (BPP+Pm+SPm)]])</f>
        <v>16.56673608534993</v>
      </c>
    </row>
    <row r="1040" spans="1:20" x14ac:dyDescent="0.35">
      <c r="A1040" s="71">
        <v>1039</v>
      </c>
      <c r="B1040" s="24" t="s">
        <v>1050</v>
      </c>
      <c r="C1040" s="1">
        <v>200</v>
      </c>
      <c r="D1040" s="1">
        <v>10</v>
      </c>
      <c r="E1040" s="1">
        <v>20</v>
      </c>
      <c r="F1040" s="14">
        <v>2</v>
      </c>
      <c r="G1040" s="4">
        <v>776</v>
      </c>
      <c r="H1040" s="1">
        <v>776</v>
      </c>
      <c r="I1040" s="1">
        <v>1783.29876212775</v>
      </c>
      <c r="J1040" s="1">
        <f>1800-Table1353233[[#This Row],[Remaining time]]</f>
        <v>16.701237872249976</v>
      </c>
      <c r="K1040" s="1">
        <f>(Table1353233[[#This Row],[UB_init]]-Table1353233[[#This Row],[LB_init]])/Table1353233[[#This Row],[UB_init]]</f>
        <v>0</v>
      </c>
      <c r="L1040" s="75">
        <f>IF(Table1353233[[#This Row],[UB_init]]=Table1353233[[#This Row],[LB_init]],0,1)</f>
        <v>0</v>
      </c>
      <c r="M1040" s="8"/>
      <c r="Q1040">
        <f>IF(Table1353233[[#This Row],[If Optimal solution is not found]]=1,"",Table1353233[[#This Row],[UB_init]])</f>
        <v>776</v>
      </c>
      <c r="R1040">
        <f>IF(Table1353233[[#This Row],[If Optimal solution is not found]],"",Table1353233[[#This Row],[LB_init]])</f>
        <v>776</v>
      </c>
      <c r="S1040">
        <f>IF(Table1353233[[#This Row],[If Optimal solution is not found]],"",0)</f>
        <v>0</v>
      </c>
      <c r="T1040">
        <f>IF(Table1353233[[#This Row],[If Optimal solution is not found]],"",Table1353233[[#This Row],[Total time (BPP+Pm+SPm)]])</f>
        <v>16.701237872249976</v>
      </c>
    </row>
    <row r="1041" spans="1:20" x14ac:dyDescent="0.35">
      <c r="A1041" s="71">
        <v>1040</v>
      </c>
      <c r="B1041" s="24" t="s">
        <v>1051</v>
      </c>
      <c r="C1041" s="1">
        <v>200</v>
      </c>
      <c r="D1041" s="1">
        <v>10</v>
      </c>
      <c r="E1041" s="1">
        <v>20</v>
      </c>
      <c r="F1041" s="14">
        <v>2</v>
      </c>
      <c r="G1041" s="4">
        <v>760</v>
      </c>
      <c r="H1041" s="1">
        <v>760</v>
      </c>
      <c r="I1041" s="1">
        <v>1084.6486588846799</v>
      </c>
      <c r="J1041" s="1">
        <f>1800-Table1353233[[#This Row],[Remaining time]]</f>
        <v>715.35134111532011</v>
      </c>
      <c r="K1041" s="1">
        <f>(Table1353233[[#This Row],[UB_init]]-Table1353233[[#This Row],[LB_init]])/Table1353233[[#This Row],[UB_init]]</f>
        <v>0</v>
      </c>
      <c r="L1041" s="75">
        <f>IF(Table1353233[[#This Row],[UB_init]]=Table1353233[[#This Row],[LB_init]],0,1)</f>
        <v>0</v>
      </c>
      <c r="M1041" s="8"/>
      <c r="Q1041">
        <f>IF(Table1353233[[#This Row],[If Optimal solution is not found]]=1,"",Table1353233[[#This Row],[UB_init]])</f>
        <v>760</v>
      </c>
      <c r="R1041">
        <f>IF(Table1353233[[#This Row],[If Optimal solution is not found]],"",Table1353233[[#This Row],[LB_init]])</f>
        <v>760</v>
      </c>
      <c r="S1041">
        <f>IF(Table1353233[[#This Row],[If Optimal solution is not found]],"",0)</f>
        <v>0</v>
      </c>
      <c r="T1041">
        <f>IF(Table1353233[[#This Row],[If Optimal solution is not found]],"",Table1353233[[#This Row],[Total time (BPP+Pm+SPm)]])</f>
        <v>715.35134111532011</v>
      </c>
    </row>
    <row r="1042" spans="1:20" x14ac:dyDescent="0.35">
      <c r="A1042" s="71">
        <v>1041</v>
      </c>
      <c r="B1042" s="24" t="s">
        <v>1052</v>
      </c>
      <c r="C1042" s="1">
        <v>200</v>
      </c>
      <c r="D1042" s="1">
        <v>10</v>
      </c>
      <c r="E1042" s="1">
        <v>20</v>
      </c>
      <c r="F1042" s="14">
        <v>4</v>
      </c>
      <c r="G1042" s="4">
        <v>986</v>
      </c>
      <c r="H1042" s="1">
        <v>986</v>
      </c>
      <c r="I1042" s="1">
        <v>1565.2877940349199</v>
      </c>
      <c r="J1042" s="1">
        <f>1800-Table1353233[[#This Row],[Remaining time]]</f>
        <v>234.7122059650801</v>
      </c>
      <c r="K1042" s="1">
        <f>(Table1353233[[#This Row],[UB_init]]-Table1353233[[#This Row],[LB_init]])/Table1353233[[#This Row],[UB_init]]</f>
        <v>0</v>
      </c>
      <c r="L1042" s="75">
        <f>IF(Table1353233[[#This Row],[UB_init]]=Table1353233[[#This Row],[LB_init]],0,1)</f>
        <v>0</v>
      </c>
      <c r="M1042" s="8"/>
      <c r="Q1042">
        <f>IF(Table1353233[[#This Row],[If Optimal solution is not found]]=1,"",Table1353233[[#This Row],[UB_init]])</f>
        <v>986</v>
      </c>
      <c r="R1042">
        <f>IF(Table1353233[[#This Row],[If Optimal solution is not found]],"",Table1353233[[#This Row],[LB_init]])</f>
        <v>986</v>
      </c>
      <c r="S1042">
        <f>IF(Table1353233[[#This Row],[If Optimal solution is not found]],"",0)</f>
        <v>0</v>
      </c>
      <c r="T1042">
        <f>IF(Table1353233[[#This Row],[If Optimal solution is not found]],"",Table1353233[[#This Row],[Total time (BPP+Pm+SPm)]])</f>
        <v>234.7122059650801</v>
      </c>
    </row>
    <row r="1043" spans="1:20" x14ac:dyDescent="0.35">
      <c r="A1043" s="71">
        <v>1042</v>
      </c>
      <c r="B1043" s="24" t="s">
        <v>1053</v>
      </c>
      <c r="C1043" s="1">
        <v>200</v>
      </c>
      <c r="D1043" s="1">
        <v>10</v>
      </c>
      <c r="E1043" s="1">
        <v>20</v>
      </c>
      <c r="F1043" s="14">
        <v>4</v>
      </c>
      <c r="G1043" s="4">
        <v>1008</v>
      </c>
      <c r="H1043" s="1">
        <v>1008</v>
      </c>
      <c r="I1043" s="1">
        <v>1761.42491065524</v>
      </c>
      <c r="J1043" s="1">
        <f>1800-Table1353233[[#This Row],[Remaining time]]</f>
        <v>38.575089344760045</v>
      </c>
      <c r="K1043" s="1">
        <f>(Table1353233[[#This Row],[UB_init]]-Table1353233[[#This Row],[LB_init]])/Table1353233[[#This Row],[UB_init]]</f>
        <v>0</v>
      </c>
      <c r="L1043" s="75">
        <f>IF(Table1353233[[#This Row],[UB_init]]=Table1353233[[#This Row],[LB_init]],0,1)</f>
        <v>0</v>
      </c>
      <c r="M1043" s="8"/>
      <c r="Q1043">
        <f>IF(Table1353233[[#This Row],[If Optimal solution is not found]]=1,"",Table1353233[[#This Row],[UB_init]])</f>
        <v>1008</v>
      </c>
      <c r="R1043">
        <f>IF(Table1353233[[#This Row],[If Optimal solution is not found]],"",Table1353233[[#This Row],[LB_init]])</f>
        <v>1008</v>
      </c>
      <c r="S1043">
        <f>IF(Table1353233[[#This Row],[If Optimal solution is not found]],"",0)</f>
        <v>0</v>
      </c>
      <c r="T1043">
        <f>IF(Table1353233[[#This Row],[If Optimal solution is not found]],"",Table1353233[[#This Row],[Total time (BPP+Pm+SPm)]])</f>
        <v>38.575089344760045</v>
      </c>
    </row>
    <row r="1044" spans="1:20" x14ac:dyDescent="0.35">
      <c r="A1044" s="71">
        <v>1043</v>
      </c>
      <c r="B1044" s="24" t="s">
        <v>1054</v>
      </c>
      <c r="C1044" s="1">
        <v>200</v>
      </c>
      <c r="D1044" s="1">
        <v>10</v>
      </c>
      <c r="E1044" s="1">
        <v>20</v>
      </c>
      <c r="F1044" s="14">
        <v>4</v>
      </c>
      <c r="G1044" s="4">
        <v>985</v>
      </c>
      <c r="H1044" s="1">
        <v>979</v>
      </c>
      <c r="I1044" s="1">
        <v>1197.59315288998</v>
      </c>
      <c r="J1044" s="1">
        <f>1800-Table1353233[[#This Row],[Remaining time]]</f>
        <v>602.40684711001995</v>
      </c>
      <c r="K1044" s="1">
        <f>(Table1353233[[#This Row],[UB_init]]-Table1353233[[#This Row],[LB_init]])/Table1353233[[#This Row],[UB_init]]</f>
        <v>6.0913705583756344E-3</v>
      </c>
      <c r="L1044" s="75">
        <f>IF(Table1353233[[#This Row],[UB_init]]=Table1353233[[#This Row],[LB_init]],0,1)</f>
        <v>1</v>
      </c>
      <c r="M1044" s="8"/>
      <c r="Q1044" t="str">
        <f>IF(Table1353233[[#This Row],[If Optimal solution is not found]]=1,"",Table1353233[[#This Row],[UB_init]])</f>
        <v/>
      </c>
      <c r="R1044" t="str">
        <f>IF(Table1353233[[#This Row],[If Optimal solution is not found]],"",Table1353233[[#This Row],[LB_init]])</f>
        <v/>
      </c>
      <c r="S1044" t="str">
        <f>IF(Table1353233[[#This Row],[If Optimal solution is not found]],"",0)</f>
        <v/>
      </c>
      <c r="T1044" t="str">
        <f>IF(Table1353233[[#This Row],[If Optimal solution is not found]],"",Table1353233[[#This Row],[Total time (BPP+Pm+SPm)]])</f>
        <v/>
      </c>
    </row>
    <row r="1045" spans="1:20" x14ac:dyDescent="0.35">
      <c r="A1045" s="71">
        <v>1044</v>
      </c>
      <c r="B1045" s="24" t="s">
        <v>1055</v>
      </c>
      <c r="C1045" s="1">
        <v>200</v>
      </c>
      <c r="D1045" s="1">
        <v>10</v>
      </c>
      <c r="E1045" s="1">
        <v>20</v>
      </c>
      <c r="F1045" s="14">
        <v>4</v>
      </c>
      <c r="G1045" s="4">
        <v>1104</v>
      </c>
      <c r="H1045" s="1">
        <v>1104</v>
      </c>
      <c r="I1045" s="1">
        <v>1755.6304358802699</v>
      </c>
      <c r="J1045" s="1">
        <f>1800-Table1353233[[#This Row],[Remaining time]]</f>
        <v>44.369564119730057</v>
      </c>
      <c r="K1045" s="1">
        <f>(Table1353233[[#This Row],[UB_init]]-Table1353233[[#This Row],[LB_init]])/Table1353233[[#This Row],[UB_init]]</f>
        <v>0</v>
      </c>
      <c r="L1045" s="75">
        <f>IF(Table1353233[[#This Row],[UB_init]]=Table1353233[[#This Row],[LB_init]],0,1)</f>
        <v>0</v>
      </c>
      <c r="M1045" s="8"/>
      <c r="Q1045">
        <f>IF(Table1353233[[#This Row],[If Optimal solution is not found]]=1,"",Table1353233[[#This Row],[UB_init]])</f>
        <v>1104</v>
      </c>
      <c r="R1045">
        <f>IF(Table1353233[[#This Row],[If Optimal solution is not found]],"",Table1353233[[#This Row],[LB_init]])</f>
        <v>1104</v>
      </c>
      <c r="S1045">
        <f>IF(Table1353233[[#This Row],[If Optimal solution is not found]],"",0)</f>
        <v>0</v>
      </c>
      <c r="T1045">
        <f>IF(Table1353233[[#This Row],[If Optimal solution is not found]],"",Table1353233[[#This Row],[Total time (BPP+Pm+SPm)]])</f>
        <v>44.369564119730057</v>
      </c>
    </row>
    <row r="1046" spans="1:20" x14ac:dyDescent="0.35">
      <c r="A1046" s="71">
        <v>1045</v>
      </c>
      <c r="B1046" s="24" t="s">
        <v>1056</v>
      </c>
      <c r="C1046" s="1">
        <v>200</v>
      </c>
      <c r="D1046" s="1">
        <v>10</v>
      </c>
      <c r="E1046" s="1">
        <v>20</v>
      </c>
      <c r="F1046" s="14">
        <v>4</v>
      </c>
      <c r="G1046" s="4">
        <v>955</v>
      </c>
      <c r="H1046" s="1">
        <v>955</v>
      </c>
      <c r="I1046" s="1">
        <v>1745.86502620019</v>
      </c>
      <c r="J1046" s="1">
        <f>1800-Table1353233[[#This Row],[Remaining time]]</f>
        <v>54.134973799810041</v>
      </c>
      <c r="K1046" s="1">
        <f>(Table1353233[[#This Row],[UB_init]]-Table1353233[[#This Row],[LB_init]])/Table1353233[[#This Row],[UB_init]]</f>
        <v>0</v>
      </c>
      <c r="L1046" s="75">
        <f>IF(Table1353233[[#This Row],[UB_init]]=Table1353233[[#This Row],[LB_init]],0,1)</f>
        <v>0</v>
      </c>
      <c r="M1046" s="8"/>
      <c r="Q1046">
        <f>IF(Table1353233[[#This Row],[If Optimal solution is not found]]=1,"",Table1353233[[#This Row],[UB_init]])</f>
        <v>955</v>
      </c>
      <c r="R1046">
        <f>IF(Table1353233[[#This Row],[If Optimal solution is not found]],"",Table1353233[[#This Row],[LB_init]])</f>
        <v>955</v>
      </c>
      <c r="S1046">
        <f>IF(Table1353233[[#This Row],[If Optimal solution is not found]],"",0)</f>
        <v>0</v>
      </c>
      <c r="T1046">
        <f>IF(Table1353233[[#This Row],[If Optimal solution is not found]],"",Table1353233[[#This Row],[Total time (BPP+Pm+SPm)]])</f>
        <v>54.134973799810041</v>
      </c>
    </row>
    <row r="1047" spans="1:20" x14ac:dyDescent="0.35">
      <c r="A1047" s="71">
        <v>1046</v>
      </c>
      <c r="B1047" s="24" t="s">
        <v>1057</v>
      </c>
      <c r="C1047" s="1">
        <v>200</v>
      </c>
      <c r="D1047" s="1">
        <v>10</v>
      </c>
      <c r="E1047" s="1">
        <v>20</v>
      </c>
      <c r="F1047" s="14">
        <v>4</v>
      </c>
      <c r="G1047" s="4">
        <v>973</v>
      </c>
      <c r="H1047" s="1">
        <v>973</v>
      </c>
      <c r="I1047" s="1">
        <v>1426.43713810853</v>
      </c>
      <c r="J1047" s="1">
        <f>1800-Table1353233[[#This Row],[Remaining time]]</f>
        <v>373.56286189146999</v>
      </c>
      <c r="K1047" s="1">
        <f>(Table1353233[[#This Row],[UB_init]]-Table1353233[[#This Row],[LB_init]])/Table1353233[[#This Row],[UB_init]]</f>
        <v>0</v>
      </c>
      <c r="L1047" s="75">
        <f>IF(Table1353233[[#This Row],[UB_init]]=Table1353233[[#This Row],[LB_init]],0,1)</f>
        <v>0</v>
      </c>
      <c r="M1047" s="8"/>
      <c r="Q1047">
        <f>IF(Table1353233[[#This Row],[If Optimal solution is not found]]=1,"",Table1353233[[#This Row],[UB_init]])</f>
        <v>973</v>
      </c>
      <c r="R1047">
        <f>IF(Table1353233[[#This Row],[If Optimal solution is not found]],"",Table1353233[[#This Row],[LB_init]])</f>
        <v>973</v>
      </c>
      <c r="S1047">
        <f>IF(Table1353233[[#This Row],[If Optimal solution is not found]],"",0)</f>
        <v>0</v>
      </c>
      <c r="T1047">
        <f>IF(Table1353233[[#This Row],[If Optimal solution is not found]],"",Table1353233[[#This Row],[Total time (BPP+Pm+SPm)]])</f>
        <v>373.56286189146999</v>
      </c>
    </row>
    <row r="1048" spans="1:20" x14ac:dyDescent="0.35">
      <c r="A1048" s="71">
        <v>1047</v>
      </c>
      <c r="B1048" s="24" t="s">
        <v>1058</v>
      </c>
      <c r="C1048" s="1">
        <v>200</v>
      </c>
      <c r="D1048" s="1">
        <v>10</v>
      </c>
      <c r="E1048" s="1">
        <v>20</v>
      </c>
      <c r="F1048" s="14">
        <v>4</v>
      </c>
      <c r="G1048" s="4">
        <v>1004</v>
      </c>
      <c r="H1048" s="1">
        <v>1004</v>
      </c>
      <c r="I1048" s="1">
        <v>1695.09306971915</v>
      </c>
      <c r="J1048" s="1">
        <f>1800-Table1353233[[#This Row],[Remaining time]]</f>
        <v>104.90693028085002</v>
      </c>
      <c r="K1048" s="1">
        <f>(Table1353233[[#This Row],[UB_init]]-Table1353233[[#This Row],[LB_init]])/Table1353233[[#This Row],[UB_init]]</f>
        <v>0</v>
      </c>
      <c r="L1048" s="75">
        <f>IF(Table1353233[[#This Row],[UB_init]]=Table1353233[[#This Row],[LB_init]],0,1)</f>
        <v>0</v>
      </c>
      <c r="M1048" s="8"/>
      <c r="Q1048">
        <f>IF(Table1353233[[#This Row],[If Optimal solution is not found]]=1,"",Table1353233[[#This Row],[UB_init]])</f>
        <v>1004</v>
      </c>
      <c r="R1048">
        <f>IF(Table1353233[[#This Row],[If Optimal solution is not found]],"",Table1353233[[#This Row],[LB_init]])</f>
        <v>1004</v>
      </c>
      <c r="S1048">
        <f>IF(Table1353233[[#This Row],[If Optimal solution is not found]],"",0)</f>
        <v>0</v>
      </c>
      <c r="T1048">
        <f>IF(Table1353233[[#This Row],[If Optimal solution is not found]],"",Table1353233[[#This Row],[Total time (BPP+Pm+SPm)]])</f>
        <v>104.90693028085002</v>
      </c>
    </row>
    <row r="1049" spans="1:20" x14ac:dyDescent="0.35">
      <c r="A1049" s="71">
        <v>1048</v>
      </c>
      <c r="B1049" s="24" t="s">
        <v>1059</v>
      </c>
      <c r="C1049" s="1">
        <v>200</v>
      </c>
      <c r="D1049" s="1">
        <v>10</v>
      </c>
      <c r="E1049" s="1">
        <v>20</v>
      </c>
      <c r="F1049" s="14">
        <v>4</v>
      </c>
      <c r="G1049" s="4">
        <v>1003</v>
      </c>
      <c r="H1049" s="1">
        <v>1003</v>
      </c>
      <c r="I1049" s="1">
        <v>1754.4199769627301</v>
      </c>
      <c r="J1049" s="1">
        <f>1800-Table1353233[[#This Row],[Remaining time]]</f>
        <v>45.580023037269939</v>
      </c>
      <c r="K1049" s="1">
        <f>(Table1353233[[#This Row],[UB_init]]-Table1353233[[#This Row],[LB_init]])/Table1353233[[#This Row],[UB_init]]</f>
        <v>0</v>
      </c>
      <c r="L1049" s="75">
        <f>IF(Table1353233[[#This Row],[UB_init]]=Table1353233[[#This Row],[LB_init]],0,1)</f>
        <v>0</v>
      </c>
      <c r="M1049" s="8"/>
      <c r="Q1049">
        <f>IF(Table1353233[[#This Row],[If Optimal solution is not found]]=1,"",Table1353233[[#This Row],[UB_init]])</f>
        <v>1003</v>
      </c>
      <c r="R1049">
        <f>IF(Table1353233[[#This Row],[If Optimal solution is not found]],"",Table1353233[[#This Row],[LB_init]])</f>
        <v>1003</v>
      </c>
      <c r="S1049">
        <f>IF(Table1353233[[#This Row],[If Optimal solution is not found]],"",0)</f>
        <v>0</v>
      </c>
      <c r="T1049">
        <f>IF(Table1353233[[#This Row],[If Optimal solution is not found]],"",Table1353233[[#This Row],[Total time (BPP+Pm+SPm)]])</f>
        <v>45.580023037269939</v>
      </c>
    </row>
    <row r="1050" spans="1:20" x14ac:dyDescent="0.35">
      <c r="A1050" s="71">
        <v>1049</v>
      </c>
      <c r="B1050" s="24" t="s">
        <v>1060</v>
      </c>
      <c r="C1050" s="1">
        <v>200</v>
      </c>
      <c r="D1050" s="1">
        <v>10</v>
      </c>
      <c r="E1050" s="1">
        <v>20</v>
      </c>
      <c r="F1050" s="14">
        <v>4</v>
      </c>
      <c r="G1050" s="4">
        <v>1046</v>
      </c>
      <c r="H1050" s="1">
        <v>1046</v>
      </c>
      <c r="I1050" s="1">
        <v>1578.1413348224</v>
      </c>
      <c r="J1050" s="1">
        <f>1800-Table1353233[[#This Row],[Remaining time]]</f>
        <v>221.85866517759996</v>
      </c>
      <c r="K1050" s="1">
        <f>(Table1353233[[#This Row],[UB_init]]-Table1353233[[#This Row],[LB_init]])/Table1353233[[#This Row],[UB_init]]</f>
        <v>0</v>
      </c>
      <c r="L1050" s="75">
        <f>IF(Table1353233[[#This Row],[UB_init]]=Table1353233[[#This Row],[LB_init]],0,1)</f>
        <v>0</v>
      </c>
      <c r="M1050" s="8"/>
      <c r="Q1050">
        <f>IF(Table1353233[[#This Row],[If Optimal solution is not found]]=1,"",Table1353233[[#This Row],[UB_init]])</f>
        <v>1046</v>
      </c>
      <c r="R1050">
        <f>IF(Table1353233[[#This Row],[If Optimal solution is not found]],"",Table1353233[[#This Row],[LB_init]])</f>
        <v>1046</v>
      </c>
      <c r="S1050">
        <f>IF(Table1353233[[#This Row],[If Optimal solution is not found]],"",0)</f>
        <v>0</v>
      </c>
      <c r="T1050">
        <f>IF(Table1353233[[#This Row],[If Optimal solution is not found]],"",Table1353233[[#This Row],[Total time (BPP+Pm+SPm)]])</f>
        <v>221.85866517759996</v>
      </c>
    </row>
    <row r="1051" spans="1:20" x14ac:dyDescent="0.35">
      <c r="A1051" s="71">
        <v>1050</v>
      </c>
      <c r="B1051" s="24" t="s">
        <v>1061</v>
      </c>
      <c r="C1051" s="1">
        <v>200</v>
      </c>
      <c r="D1051" s="1">
        <v>10</v>
      </c>
      <c r="E1051" s="1">
        <v>20</v>
      </c>
      <c r="F1051" s="14">
        <v>4</v>
      </c>
      <c r="G1051" s="4">
        <v>1012</v>
      </c>
      <c r="H1051" s="1">
        <v>1012</v>
      </c>
      <c r="I1051" s="1">
        <v>1536.72449697554</v>
      </c>
      <c r="J1051" s="1">
        <f>1800-Table1353233[[#This Row],[Remaining time]]</f>
        <v>263.27550302446002</v>
      </c>
      <c r="K1051" s="1">
        <f>(Table1353233[[#This Row],[UB_init]]-Table1353233[[#This Row],[LB_init]])/Table1353233[[#This Row],[UB_init]]</f>
        <v>0</v>
      </c>
      <c r="L1051" s="75">
        <f>IF(Table1353233[[#This Row],[UB_init]]=Table1353233[[#This Row],[LB_init]],0,1)</f>
        <v>0</v>
      </c>
      <c r="M1051" s="8"/>
      <c r="Q1051">
        <f>IF(Table1353233[[#This Row],[If Optimal solution is not found]]=1,"",Table1353233[[#This Row],[UB_init]])</f>
        <v>1012</v>
      </c>
      <c r="R1051">
        <f>IF(Table1353233[[#This Row],[If Optimal solution is not found]],"",Table1353233[[#This Row],[LB_init]])</f>
        <v>1012</v>
      </c>
      <c r="S1051">
        <f>IF(Table1353233[[#This Row],[If Optimal solution is not found]],"",0)</f>
        <v>0</v>
      </c>
      <c r="T1051">
        <f>IF(Table1353233[[#This Row],[If Optimal solution is not found]],"",Table1353233[[#This Row],[Total time (BPP+Pm+SPm)]])</f>
        <v>263.27550302446002</v>
      </c>
    </row>
    <row r="1052" spans="1:20" x14ac:dyDescent="0.35">
      <c r="A1052" s="71">
        <v>1051</v>
      </c>
      <c r="B1052" s="24" t="s">
        <v>1062</v>
      </c>
      <c r="C1052" s="1">
        <v>200</v>
      </c>
      <c r="D1052" s="1">
        <v>10</v>
      </c>
      <c r="E1052" s="1">
        <v>30</v>
      </c>
      <c r="F1052" s="14">
        <v>1</v>
      </c>
      <c r="G1052" s="4">
        <v>878</v>
      </c>
      <c r="H1052" s="1">
        <v>858</v>
      </c>
      <c r="I1052" s="1">
        <v>1790.7991284448599</v>
      </c>
      <c r="J1052" s="1">
        <f>1800-Table1353233[[#This Row],[Remaining time]]</f>
        <v>9.200871555140111</v>
      </c>
      <c r="K1052" s="1">
        <f>(Table1353233[[#This Row],[UB_init]]-Table1353233[[#This Row],[LB_init]])/Table1353233[[#This Row],[UB_init]]</f>
        <v>2.2779043280182234E-2</v>
      </c>
      <c r="L1052" s="75">
        <f>IF(Table1353233[[#This Row],[UB_init]]=Table1353233[[#This Row],[LB_init]],0,1)</f>
        <v>1</v>
      </c>
      <c r="M1052" s="8"/>
      <c r="Q1052" t="str">
        <f>IF(Table1353233[[#This Row],[If Optimal solution is not found]]=1,"",Table1353233[[#This Row],[UB_init]])</f>
        <v/>
      </c>
      <c r="R1052" t="str">
        <f>IF(Table1353233[[#This Row],[If Optimal solution is not found]],"",Table1353233[[#This Row],[LB_init]])</f>
        <v/>
      </c>
      <c r="S1052" t="str">
        <f>IF(Table1353233[[#This Row],[If Optimal solution is not found]],"",0)</f>
        <v/>
      </c>
      <c r="T1052" t="str">
        <f>IF(Table1353233[[#This Row],[If Optimal solution is not found]],"",Table1353233[[#This Row],[Total time (BPP+Pm+SPm)]])</f>
        <v/>
      </c>
    </row>
    <row r="1053" spans="1:20" x14ac:dyDescent="0.35">
      <c r="A1053" s="71">
        <v>1052</v>
      </c>
      <c r="B1053" s="24" t="s">
        <v>1063</v>
      </c>
      <c r="C1053" s="1">
        <v>200</v>
      </c>
      <c r="D1053" s="1">
        <v>10</v>
      </c>
      <c r="E1053" s="1">
        <v>30</v>
      </c>
      <c r="F1053" s="14">
        <v>1</v>
      </c>
      <c r="G1053" s="4">
        <v>1044</v>
      </c>
      <c r="H1053" s="1">
        <v>817</v>
      </c>
      <c r="I1053" s="1">
        <v>1795.72710483893</v>
      </c>
      <c r="J1053" s="1">
        <f>1800-Table1353233[[#This Row],[Remaining time]]</f>
        <v>4.2728951610699824</v>
      </c>
      <c r="K1053" s="1">
        <f>(Table1353233[[#This Row],[UB_init]]-Table1353233[[#This Row],[LB_init]])/Table1353233[[#This Row],[UB_init]]</f>
        <v>0.21743295019157088</v>
      </c>
      <c r="L1053" s="75">
        <f>IF(Table1353233[[#This Row],[UB_init]]=Table1353233[[#This Row],[LB_init]],0,1)</f>
        <v>1</v>
      </c>
      <c r="M1053" s="8"/>
      <c r="Q1053" t="str">
        <f>IF(Table1353233[[#This Row],[If Optimal solution is not found]]=1,"",Table1353233[[#This Row],[UB_init]])</f>
        <v/>
      </c>
      <c r="R1053" t="str">
        <f>IF(Table1353233[[#This Row],[If Optimal solution is not found]],"",Table1353233[[#This Row],[LB_init]])</f>
        <v/>
      </c>
      <c r="S1053" t="str">
        <f>IF(Table1353233[[#This Row],[If Optimal solution is not found]],"",0)</f>
        <v/>
      </c>
      <c r="T1053" t="str">
        <f>IF(Table1353233[[#This Row],[If Optimal solution is not found]],"",Table1353233[[#This Row],[Total time (BPP+Pm+SPm)]])</f>
        <v/>
      </c>
    </row>
    <row r="1054" spans="1:20" x14ac:dyDescent="0.35">
      <c r="A1054" s="71">
        <v>1053</v>
      </c>
      <c r="B1054" s="24" t="s">
        <v>1064</v>
      </c>
      <c r="C1054" s="1">
        <v>200</v>
      </c>
      <c r="D1054" s="1">
        <v>10</v>
      </c>
      <c r="E1054" s="1">
        <v>30</v>
      </c>
      <c r="F1054" s="14">
        <v>1</v>
      </c>
      <c r="G1054" s="4">
        <v>857</v>
      </c>
      <c r="H1054" s="1">
        <v>851</v>
      </c>
      <c r="I1054" s="1">
        <v>1792.50158690288</v>
      </c>
      <c r="J1054" s="1">
        <f>1800-Table1353233[[#This Row],[Remaining time]]</f>
        <v>7.4984130971199647</v>
      </c>
      <c r="K1054" s="1">
        <f>(Table1353233[[#This Row],[UB_init]]-Table1353233[[#This Row],[LB_init]])/Table1353233[[#This Row],[UB_init]]</f>
        <v>7.0011668611435242E-3</v>
      </c>
      <c r="L1054" s="75">
        <f>IF(Table1353233[[#This Row],[UB_init]]=Table1353233[[#This Row],[LB_init]],0,1)</f>
        <v>1</v>
      </c>
      <c r="M1054" s="8"/>
      <c r="Q1054" t="str">
        <f>IF(Table1353233[[#This Row],[If Optimal solution is not found]]=1,"",Table1353233[[#This Row],[UB_init]])</f>
        <v/>
      </c>
      <c r="R1054" t="str">
        <f>IF(Table1353233[[#This Row],[If Optimal solution is not found]],"",Table1353233[[#This Row],[LB_init]])</f>
        <v/>
      </c>
      <c r="S1054" t="str">
        <f>IF(Table1353233[[#This Row],[If Optimal solution is not found]],"",0)</f>
        <v/>
      </c>
      <c r="T1054" t="str">
        <f>IF(Table1353233[[#This Row],[If Optimal solution is not found]],"",Table1353233[[#This Row],[Total time (BPP+Pm+SPm)]])</f>
        <v/>
      </c>
    </row>
    <row r="1055" spans="1:20" x14ac:dyDescent="0.35">
      <c r="A1055" s="71">
        <v>1054</v>
      </c>
      <c r="B1055" s="24" t="s">
        <v>1065</v>
      </c>
      <c r="C1055" s="1">
        <v>200</v>
      </c>
      <c r="D1055" s="1">
        <v>10</v>
      </c>
      <c r="E1055" s="1">
        <v>30</v>
      </c>
      <c r="F1055" s="14">
        <v>1</v>
      </c>
      <c r="G1055" s="4">
        <v>907</v>
      </c>
      <c r="H1055" s="1">
        <v>854</v>
      </c>
      <c r="I1055" s="1">
        <v>1792.9814852848599</v>
      </c>
      <c r="J1055" s="1">
        <f>1800-Table1353233[[#This Row],[Remaining time]]</f>
        <v>7.0185147151400997</v>
      </c>
      <c r="K1055" s="1">
        <f>(Table1353233[[#This Row],[UB_init]]-Table1353233[[#This Row],[LB_init]])/Table1353233[[#This Row],[UB_init]]</f>
        <v>5.8434399117971332E-2</v>
      </c>
      <c r="L1055" s="75">
        <f>IF(Table1353233[[#This Row],[UB_init]]=Table1353233[[#This Row],[LB_init]],0,1)</f>
        <v>1</v>
      </c>
      <c r="M1055" s="8"/>
      <c r="Q1055" t="str">
        <f>IF(Table1353233[[#This Row],[If Optimal solution is not found]]=1,"",Table1353233[[#This Row],[UB_init]])</f>
        <v/>
      </c>
      <c r="R1055" t="str">
        <f>IF(Table1353233[[#This Row],[If Optimal solution is not found]],"",Table1353233[[#This Row],[LB_init]])</f>
        <v/>
      </c>
      <c r="S1055" t="str">
        <f>IF(Table1353233[[#This Row],[If Optimal solution is not found]],"",0)</f>
        <v/>
      </c>
      <c r="T1055" t="str">
        <f>IF(Table1353233[[#This Row],[If Optimal solution is not found]],"",Table1353233[[#This Row],[Total time (BPP+Pm+SPm)]])</f>
        <v/>
      </c>
    </row>
    <row r="1056" spans="1:20" x14ac:dyDescent="0.35">
      <c r="A1056" s="71">
        <v>1055</v>
      </c>
      <c r="B1056" s="24" t="s">
        <v>1066</v>
      </c>
      <c r="C1056" s="1">
        <v>200</v>
      </c>
      <c r="D1056" s="1">
        <v>10</v>
      </c>
      <c r="E1056" s="1">
        <v>30</v>
      </c>
      <c r="F1056" s="14">
        <v>1</v>
      </c>
      <c r="G1056" s="4">
        <v>864</v>
      </c>
      <c r="H1056" s="1">
        <v>855</v>
      </c>
      <c r="I1056" s="1">
        <v>1791.9520183391801</v>
      </c>
      <c r="J1056" s="1">
        <f>1800-Table1353233[[#This Row],[Remaining time]]</f>
        <v>8.0479816608199144</v>
      </c>
      <c r="K1056" s="1">
        <f>(Table1353233[[#This Row],[UB_init]]-Table1353233[[#This Row],[LB_init]])/Table1353233[[#This Row],[UB_init]]</f>
        <v>1.0416666666666666E-2</v>
      </c>
      <c r="L1056" s="75">
        <f>IF(Table1353233[[#This Row],[UB_init]]=Table1353233[[#This Row],[LB_init]],0,1)</f>
        <v>1</v>
      </c>
      <c r="M1056" s="8"/>
      <c r="Q1056" t="str">
        <f>IF(Table1353233[[#This Row],[If Optimal solution is not found]]=1,"",Table1353233[[#This Row],[UB_init]])</f>
        <v/>
      </c>
      <c r="R1056" t="str">
        <f>IF(Table1353233[[#This Row],[If Optimal solution is not found]],"",Table1353233[[#This Row],[LB_init]])</f>
        <v/>
      </c>
      <c r="S1056" t="str">
        <f>IF(Table1353233[[#This Row],[If Optimal solution is not found]],"",0)</f>
        <v/>
      </c>
      <c r="T1056" t="str">
        <f>IF(Table1353233[[#This Row],[If Optimal solution is not found]],"",Table1353233[[#This Row],[Total time (BPP+Pm+SPm)]])</f>
        <v/>
      </c>
    </row>
    <row r="1057" spans="1:20" x14ac:dyDescent="0.35">
      <c r="A1057" s="71">
        <v>1056</v>
      </c>
      <c r="B1057" s="24" t="s">
        <v>1067</v>
      </c>
      <c r="C1057" s="1">
        <v>200</v>
      </c>
      <c r="D1057" s="1">
        <v>10</v>
      </c>
      <c r="E1057" s="1">
        <v>30</v>
      </c>
      <c r="F1057" s="14">
        <v>1</v>
      </c>
      <c r="G1057" s="4">
        <v>914</v>
      </c>
      <c r="H1057" s="1">
        <v>886</v>
      </c>
      <c r="I1057" s="1">
        <v>1762.1826921161201</v>
      </c>
      <c r="J1057" s="1">
        <f>1800-Table1353233[[#This Row],[Remaining time]]</f>
        <v>37.817307883879948</v>
      </c>
      <c r="K1057" s="1">
        <f>(Table1353233[[#This Row],[UB_init]]-Table1353233[[#This Row],[LB_init]])/Table1353233[[#This Row],[UB_init]]</f>
        <v>3.0634573304157548E-2</v>
      </c>
      <c r="L1057" s="75">
        <f>IF(Table1353233[[#This Row],[UB_init]]=Table1353233[[#This Row],[LB_init]],0,1)</f>
        <v>1</v>
      </c>
      <c r="M1057" s="8"/>
      <c r="Q1057" t="str">
        <f>IF(Table1353233[[#This Row],[If Optimal solution is not found]]=1,"",Table1353233[[#This Row],[UB_init]])</f>
        <v/>
      </c>
      <c r="R1057" t="str">
        <f>IF(Table1353233[[#This Row],[If Optimal solution is not found]],"",Table1353233[[#This Row],[LB_init]])</f>
        <v/>
      </c>
      <c r="S1057" t="str">
        <f>IF(Table1353233[[#This Row],[If Optimal solution is not found]],"",0)</f>
        <v/>
      </c>
      <c r="T1057" t="str">
        <f>IF(Table1353233[[#This Row],[If Optimal solution is not found]],"",Table1353233[[#This Row],[Total time (BPP+Pm+SPm)]])</f>
        <v/>
      </c>
    </row>
    <row r="1058" spans="1:20" x14ac:dyDescent="0.35">
      <c r="A1058" s="71">
        <v>1057</v>
      </c>
      <c r="B1058" s="24" t="s">
        <v>1068</v>
      </c>
      <c r="C1058" s="1">
        <v>200</v>
      </c>
      <c r="D1058" s="1">
        <v>10</v>
      </c>
      <c r="E1058" s="1">
        <v>30</v>
      </c>
      <c r="F1058" s="14">
        <v>1</v>
      </c>
      <c r="G1058" s="4">
        <v>1356</v>
      </c>
      <c r="H1058" s="1">
        <v>881</v>
      </c>
      <c r="I1058" s="1">
        <v>1797.7949995715101</v>
      </c>
      <c r="J1058" s="1">
        <f>1800-Table1353233[[#This Row],[Remaining time]]</f>
        <v>2.2050004284899387</v>
      </c>
      <c r="K1058" s="1">
        <f>(Table1353233[[#This Row],[UB_init]]-Table1353233[[#This Row],[LB_init]])/Table1353233[[#This Row],[UB_init]]</f>
        <v>0.35029498525073749</v>
      </c>
      <c r="L1058" s="75">
        <f>IF(Table1353233[[#This Row],[UB_init]]=Table1353233[[#This Row],[LB_init]],0,1)</f>
        <v>1</v>
      </c>
      <c r="M1058" s="8"/>
      <c r="Q1058" t="str">
        <f>IF(Table1353233[[#This Row],[If Optimal solution is not found]]=1,"",Table1353233[[#This Row],[UB_init]])</f>
        <v/>
      </c>
      <c r="R1058" t="str">
        <f>IF(Table1353233[[#This Row],[If Optimal solution is not found]],"",Table1353233[[#This Row],[LB_init]])</f>
        <v/>
      </c>
      <c r="S1058" t="str">
        <f>IF(Table1353233[[#This Row],[If Optimal solution is not found]],"",0)</f>
        <v/>
      </c>
      <c r="T1058" t="str">
        <f>IF(Table1353233[[#This Row],[If Optimal solution is not found]],"",Table1353233[[#This Row],[Total time (BPP+Pm+SPm)]])</f>
        <v/>
      </c>
    </row>
    <row r="1059" spans="1:20" x14ac:dyDescent="0.35">
      <c r="A1059" s="71">
        <v>1058</v>
      </c>
      <c r="B1059" s="24" t="s">
        <v>1069</v>
      </c>
      <c r="C1059" s="1">
        <v>200</v>
      </c>
      <c r="D1059" s="1">
        <v>10</v>
      </c>
      <c r="E1059" s="1">
        <v>30</v>
      </c>
      <c r="F1059" s="14">
        <v>1</v>
      </c>
      <c r="G1059" s="4">
        <v>846</v>
      </c>
      <c r="H1059" s="1">
        <v>828</v>
      </c>
      <c r="I1059" s="1">
        <v>1788.45457711257</v>
      </c>
      <c r="J1059" s="1">
        <f>1800-Table1353233[[#This Row],[Remaining time]]</f>
        <v>11.54542288743005</v>
      </c>
      <c r="K1059" s="1">
        <f>(Table1353233[[#This Row],[UB_init]]-Table1353233[[#This Row],[LB_init]])/Table1353233[[#This Row],[UB_init]]</f>
        <v>2.1276595744680851E-2</v>
      </c>
      <c r="L1059" s="75">
        <f>IF(Table1353233[[#This Row],[UB_init]]=Table1353233[[#This Row],[LB_init]],0,1)</f>
        <v>1</v>
      </c>
      <c r="M1059" s="8"/>
      <c r="Q1059" t="str">
        <f>IF(Table1353233[[#This Row],[If Optimal solution is not found]]=1,"",Table1353233[[#This Row],[UB_init]])</f>
        <v/>
      </c>
      <c r="R1059" t="str">
        <f>IF(Table1353233[[#This Row],[If Optimal solution is not found]],"",Table1353233[[#This Row],[LB_init]])</f>
        <v/>
      </c>
      <c r="S1059" t="str">
        <f>IF(Table1353233[[#This Row],[If Optimal solution is not found]],"",0)</f>
        <v/>
      </c>
      <c r="T1059" t="str">
        <f>IF(Table1353233[[#This Row],[If Optimal solution is not found]],"",Table1353233[[#This Row],[Total time (BPP+Pm+SPm)]])</f>
        <v/>
      </c>
    </row>
    <row r="1060" spans="1:20" x14ac:dyDescent="0.35">
      <c r="A1060" s="71">
        <v>1059</v>
      </c>
      <c r="B1060" s="24" t="s">
        <v>1070</v>
      </c>
      <c r="C1060" s="1">
        <v>200</v>
      </c>
      <c r="D1060" s="1">
        <v>10</v>
      </c>
      <c r="E1060" s="1">
        <v>30</v>
      </c>
      <c r="F1060" s="14">
        <v>1</v>
      </c>
      <c r="G1060" s="4">
        <v>851</v>
      </c>
      <c r="H1060" s="1">
        <v>837</v>
      </c>
      <c r="I1060" s="1">
        <v>1793.16544254869</v>
      </c>
      <c r="J1060" s="1">
        <f>1800-Table1353233[[#This Row],[Remaining time]]</f>
        <v>6.8345574513100473</v>
      </c>
      <c r="K1060" s="1">
        <f>(Table1353233[[#This Row],[UB_init]]-Table1353233[[#This Row],[LB_init]])/Table1353233[[#This Row],[UB_init]]</f>
        <v>1.6451233842538191E-2</v>
      </c>
      <c r="L1060" s="75">
        <f>IF(Table1353233[[#This Row],[UB_init]]=Table1353233[[#This Row],[LB_init]],0,1)</f>
        <v>1</v>
      </c>
      <c r="M1060" s="8"/>
      <c r="Q1060" t="str">
        <f>IF(Table1353233[[#This Row],[If Optimal solution is not found]]=1,"",Table1353233[[#This Row],[UB_init]])</f>
        <v/>
      </c>
      <c r="R1060" t="str">
        <f>IF(Table1353233[[#This Row],[If Optimal solution is not found]],"",Table1353233[[#This Row],[LB_init]])</f>
        <v/>
      </c>
      <c r="S1060" t="str">
        <f>IF(Table1353233[[#This Row],[If Optimal solution is not found]],"",0)</f>
        <v/>
      </c>
      <c r="T1060" t="str">
        <f>IF(Table1353233[[#This Row],[If Optimal solution is not found]],"",Table1353233[[#This Row],[Total time (BPP+Pm+SPm)]])</f>
        <v/>
      </c>
    </row>
    <row r="1061" spans="1:20" x14ac:dyDescent="0.35">
      <c r="A1061" s="71">
        <v>1060</v>
      </c>
      <c r="B1061" s="24" t="s">
        <v>1071</v>
      </c>
      <c r="C1061" s="1">
        <v>200</v>
      </c>
      <c r="D1061" s="1">
        <v>10</v>
      </c>
      <c r="E1061" s="1">
        <v>30</v>
      </c>
      <c r="F1061" s="14">
        <v>1</v>
      </c>
      <c r="G1061" s="4">
        <v>846</v>
      </c>
      <c r="H1061" s="1">
        <v>831</v>
      </c>
      <c r="I1061" s="1">
        <v>1797.31921484693</v>
      </c>
      <c r="J1061" s="1">
        <f>1800-Table1353233[[#This Row],[Remaining time]]</f>
        <v>2.6807851530700191</v>
      </c>
      <c r="K1061" s="1">
        <f>(Table1353233[[#This Row],[UB_init]]-Table1353233[[#This Row],[LB_init]])/Table1353233[[#This Row],[UB_init]]</f>
        <v>1.7730496453900711E-2</v>
      </c>
      <c r="L1061" s="75">
        <f>IF(Table1353233[[#This Row],[UB_init]]=Table1353233[[#This Row],[LB_init]],0,1)</f>
        <v>1</v>
      </c>
      <c r="M1061" s="8"/>
      <c r="Q1061" t="str">
        <f>IF(Table1353233[[#This Row],[If Optimal solution is not found]]=1,"",Table1353233[[#This Row],[UB_init]])</f>
        <v/>
      </c>
      <c r="R1061" t="str">
        <f>IF(Table1353233[[#This Row],[If Optimal solution is not found]],"",Table1353233[[#This Row],[LB_init]])</f>
        <v/>
      </c>
      <c r="S1061" t="str">
        <f>IF(Table1353233[[#This Row],[If Optimal solution is not found]],"",0)</f>
        <v/>
      </c>
      <c r="T1061" t="str">
        <f>IF(Table1353233[[#This Row],[If Optimal solution is not found]],"",Table1353233[[#This Row],[Total time (BPP+Pm+SPm)]])</f>
        <v/>
      </c>
    </row>
    <row r="1062" spans="1:20" x14ac:dyDescent="0.35">
      <c r="A1062" s="71">
        <v>1061</v>
      </c>
      <c r="B1062" s="24" t="s">
        <v>1072</v>
      </c>
      <c r="C1062" s="1">
        <v>200</v>
      </c>
      <c r="D1062" s="1">
        <v>10</v>
      </c>
      <c r="E1062" s="1">
        <v>30</v>
      </c>
      <c r="F1062" s="14">
        <v>2</v>
      </c>
      <c r="G1062" s="4">
        <v>1002</v>
      </c>
      <c r="H1062" s="1">
        <v>1002</v>
      </c>
      <c r="I1062" s="1">
        <v>1779.0529089737599</v>
      </c>
      <c r="J1062" s="1">
        <f>1800-Table1353233[[#This Row],[Remaining time]]</f>
        <v>20.947091026240059</v>
      </c>
      <c r="K1062" s="1">
        <f>(Table1353233[[#This Row],[UB_init]]-Table1353233[[#This Row],[LB_init]])/Table1353233[[#This Row],[UB_init]]</f>
        <v>0</v>
      </c>
      <c r="L1062" s="75">
        <f>IF(Table1353233[[#This Row],[UB_init]]=Table1353233[[#This Row],[LB_init]],0,1)</f>
        <v>0</v>
      </c>
      <c r="M1062" s="8"/>
      <c r="Q1062">
        <f>IF(Table1353233[[#This Row],[If Optimal solution is not found]]=1,"",Table1353233[[#This Row],[UB_init]])</f>
        <v>1002</v>
      </c>
      <c r="R1062">
        <f>IF(Table1353233[[#This Row],[If Optimal solution is not found]],"",Table1353233[[#This Row],[LB_init]])</f>
        <v>1002</v>
      </c>
      <c r="S1062">
        <f>IF(Table1353233[[#This Row],[If Optimal solution is not found]],"",0)</f>
        <v>0</v>
      </c>
      <c r="T1062">
        <f>IF(Table1353233[[#This Row],[If Optimal solution is not found]],"",Table1353233[[#This Row],[Total time (BPP+Pm+SPm)]])</f>
        <v>20.947091026240059</v>
      </c>
    </row>
    <row r="1063" spans="1:20" x14ac:dyDescent="0.35">
      <c r="A1063" s="71">
        <v>1062</v>
      </c>
      <c r="B1063" s="24" t="s">
        <v>1073</v>
      </c>
      <c r="C1063" s="1">
        <v>200</v>
      </c>
      <c r="D1063" s="1">
        <v>10</v>
      </c>
      <c r="E1063" s="1">
        <v>30</v>
      </c>
      <c r="F1063" s="14">
        <v>2</v>
      </c>
      <c r="G1063" s="4">
        <v>973</v>
      </c>
      <c r="H1063" s="1">
        <v>973</v>
      </c>
      <c r="I1063" s="1">
        <v>1765.8221383355501</v>
      </c>
      <c r="J1063" s="1">
        <f>1800-Table1353233[[#This Row],[Remaining time]]</f>
        <v>34.177861664449892</v>
      </c>
      <c r="K1063" s="1">
        <f>(Table1353233[[#This Row],[UB_init]]-Table1353233[[#This Row],[LB_init]])/Table1353233[[#This Row],[UB_init]]</f>
        <v>0</v>
      </c>
      <c r="L1063" s="75">
        <f>IF(Table1353233[[#This Row],[UB_init]]=Table1353233[[#This Row],[LB_init]],0,1)</f>
        <v>0</v>
      </c>
      <c r="M1063" s="8"/>
      <c r="Q1063">
        <f>IF(Table1353233[[#This Row],[If Optimal solution is not found]]=1,"",Table1353233[[#This Row],[UB_init]])</f>
        <v>973</v>
      </c>
      <c r="R1063">
        <f>IF(Table1353233[[#This Row],[If Optimal solution is not found]],"",Table1353233[[#This Row],[LB_init]])</f>
        <v>973</v>
      </c>
      <c r="S1063">
        <f>IF(Table1353233[[#This Row],[If Optimal solution is not found]],"",0)</f>
        <v>0</v>
      </c>
      <c r="T1063">
        <f>IF(Table1353233[[#This Row],[If Optimal solution is not found]],"",Table1353233[[#This Row],[Total time (BPP+Pm+SPm)]])</f>
        <v>34.177861664449892</v>
      </c>
    </row>
    <row r="1064" spans="1:20" x14ac:dyDescent="0.35">
      <c r="A1064" s="71">
        <v>1063</v>
      </c>
      <c r="B1064" s="24" t="s">
        <v>1074</v>
      </c>
      <c r="C1064" s="1">
        <v>200</v>
      </c>
      <c r="D1064" s="1">
        <v>10</v>
      </c>
      <c r="E1064" s="1">
        <v>30</v>
      </c>
      <c r="F1064" s="14">
        <v>2</v>
      </c>
      <c r="G1064" s="4">
        <v>1013</v>
      </c>
      <c r="H1064" s="1">
        <v>1013</v>
      </c>
      <c r="I1064" s="1">
        <v>1696.26969778537</v>
      </c>
      <c r="J1064" s="1">
        <f>1800-Table1353233[[#This Row],[Remaining time]]</f>
        <v>103.73030221463</v>
      </c>
      <c r="K1064" s="1">
        <f>(Table1353233[[#This Row],[UB_init]]-Table1353233[[#This Row],[LB_init]])/Table1353233[[#This Row],[UB_init]]</f>
        <v>0</v>
      </c>
      <c r="L1064" s="75">
        <f>IF(Table1353233[[#This Row],[UB_init]]=Table1353233[[#This Row],[LB_init]],0,1)</f>
        <v>0</v>
      </c>
      <c r="M1064" s="8"/>
      <c r="Q1064">
        <f>IF(Table1353233[[#This Row],[If Optimal solution is not found]]=1,"",Table1353233[[#This Row],[UB_init]])</f>
        <v>1013</v>
      </c>
      <c r="R1064">
        <f>IF(Table1353233[[#This Row],[If Optimal solution is not found]],"",Table1353233[[#This Row],[LB_init]])</f>
        <v>1013</v>
      </c>
      <c r="S1064">
        <f>IF(Table1353233[[#This Row],[If Optimal solution is not found]],"",0)</f>
        <v>0</v>
      </c>
      <c r="T1064">
        <f>IF(Table1353233[[#This Row],[If Optimal solution is not found]],"",Table1353233[[#This Row],[Total time (BPP+Pm+SPm)]])</f>
        <v>103.73030221463</v>
      </c>
    </row>
    <row r="1065" spans="1:20" x14ac:dyDescent="0.35">
      <c r="A1065" s="71">
        <v>1064</v>
      </c>
      <c r="B1065" s="24" t="s">
        <v>1075</v>
      </c>
      <c r="C1065" s="1">
        <v>200</v>
      </c>
      <c r="D1065" s="1">
        <v>10</v>
      </c>
      <c r="E1065" s="1">
        <v>30</v>
      </c>
      <c r="F1065" s="14">
        <v>2</v>
      </c>
      <c r="G1065" s="4">
        <v>1028</v>
      </c>
      <c r="H1065" s="1">
        <v>1028</v>
      </c>
      <c r="I1065" s="1">
        <v>1726.6056889295501</v>
      </c>
      <c r="J1065" s="1">
        <f>1800-Table1353233[[#This Row],[Remaining time]]</f>
        <v>73.39431107044993</v>
      </c>
      <c r="K1065" s="1">
        <f>(Table1353233[[#This Row],[UB_init]]-Table1353233[[#This Row],[LB_init]])/Table1353233[[#This Row],[UB_init]]</f>
        <v>0</v>
      </c>
      <c r="L1065" s="75">
        <f>IF(Table1353233[[#This Row],[UB_init]]=Table1353233[[#This Row],[LB_init]],0,1)</f>
        <v>0</v>
      </c>
      <c r="M1065" s="8"/>
      <c r="Q1065">
        <f>IF(Table1353233[[#This Row],[If Optimal solution is not found]]=1,"",Table1353233[[#This Row],[UB_init]])</f>
        <v>1028</v>
      </c>
      <c r="R1065">
        <f>IF(Table1353233[[#This Row],[If Optimal solution is not found]],"",Table1353233[[#This Row],[LB_init]])</f>
        <v>1028</v>
      </c>
      <c r="S1065">
        <f>IF(Table1353233[[#This Row],[If Optimal solution is not found]],"",0)</f>
        <v>0</v>
      </c>
      <c r="T1065">
        <f>IF(Table1353233[[#This Row],[If Optimal solution is not found]],"",Table1353233[[#This Row],[Total time (BPP+Pm+SPm)]])</f>
        <v>73.39431107044993</v>
      </c>
    </row>
    <row r="1066" spans="1:20" x14ac:dyDescent="0.35">
      <c r="A1066" s="71">
        <v>1065</v>
      </c>
      <c r="B1066" s="24" t="s">
        <v>1076</v>
      </c>
      <c r="C1066" s="1">
        <v>200</v>
      </c>
      <c r="D1066" s="1">
        <v>10</v>
      </c>
      <c r="E1066" s="1">
        <v>30</v>
      </c>
      <c r="F1066" s="14">
        <v>2</v>
      </c>
      <c r="G1066" s="4">
        <v>993</v>
      </c>
      <c r="H1066" s="1">
        <v>993</v>
      </c>
      <c r="I1066" s="1">
        <v>1744.7376071643</v>
      </c>
      <c r="J1066" s="1">
        <f>1800-Table1353233[[#This Row],[Remaining time]]</f>
        <v>55.262392835699984</v>
      </c>
      <c r="K1066" s="1">
        <f>(Table1353233[[#This Row],[UB_init]]-Table1353233[[#This Row],[LB_init]])/Table1353233[[#This Row],[UB_init]]</f>
        <v>0</v>
      </c>
      <c r="L1066" s="75">
        <f>IF(Table1353233[[#This Row],[UB_init]]=Table1353233[[#This Row],[LB_init]],0,1)</f>
        <v>0</v>
      </c>
      <c r="M1066" s="8"/>
      <c r="Q1066">
        <f>IF(Table1353233[[#This Row],[If Optimal solution is not found]]=1,"",Table1353233[[#This Row],[UB_init]])</f>
        <v>993</v>
      </c>
      <c r="R1066">
        <f>IF(Table1353233[[#This Row],[If Optimal solution is not found]],"",Table1353233[[#This Row],[LB_init]])</f>
        <v>993</v>
      </c>
      <c r="S1066">
        <f>IF(Table1353233[[#This Row],[If Optimal solution is not found]],"",0)</f>
        <v>0</v>
      </c>
      <c r="T1066">
        <f>IF(Table1353233[[#This Row],[If Optimal solution is not found]],"",Table1353233[[#This Row],[Total time (BPP+Pm+SPm)]])</f>
        <v>55.262392835699984</v>
      </c>
    </row>
    <row r="1067" spans="1:20" x14ac:dyDescent="0.35">
      <c r="A1067" s="71">
        <v>1066</v>
      </c>
      <c r="B1067" s="24" t="s">
        <v>1077</v>
      </c>
      <c r="C1067" s="1">
        <v>200</v>
      </c>
      <c r="D1067" s="1">
        <v>10</v>
      </c>
      <c r="E1067" s="1">
        <v>30</v>
      </c>
      <c r="F1067" s="14">
        <v>2</v>
      </c>
      <c r="G1067" s="4">
        <v>1042</v>
      </c>
      <c r="H1067" s="1">
        <v>1042</v>
      </c>
      <c r="I1067" s="1">
        <v>1749.8031208608299</v>
      </c>
      <c r="J1067" s="1">
        <f>1800-Table1353233[[#This Row],[Remaining time]]</f>
        <v>50.196879139170051</v>
      </c>
      <c r="K1067" s="1">
        <f>(Table1353233[[#This Row],[UB_init]]-Table1353233[[#This Row],[LB_init]])/Table1353233[[#This Row],[UB_init]]</f>
        <v>0</v>
      </c>
      <c r="L1067" s="75">
        <f>IF(Table1353233[[#This Row],[UB_init]]=Table1353233[[#This Row],[LB_init]],0,1)</f>
        <v>0</v>
      </c>
      <c r="M1067" s="8"/>
      <c r="Q1067">
        <f>IF(Table1353233[[#This Row],[If Optimal solution is not found]]=1,"",Table1353233[[#This Row],[UB_init]])</f>
        <v>1042</v>
      </c>
      <c r="R1067">
        <f>IF(Table1353233[[#This Row],[If Optimal solution is not found]],"",Table1353233[[#This Row],[LB_init]])</f>
        <v>1042</v>
      </c>
      <c r="S1067">
        <f>IF(Table1353233[[#This Row],[If Optimal solution is not found]],"",0)</f>
        <v>0</v>
      </c>
      <c r="T1067">
        <f>IF(Table1353233[[#This Row],[If Optimal solution is not found]],"",Table1353233[[#This Row],[Total time (BPP+Pm+SPm)]])</f>
        <v>50.196879139170051</v>
      </c>
    </row>
    <row r="1068" spans="1:20" x14ac:dyDescent="0.35">
      <c r="A1068" s="71">
        <v>1067</v>
      </c>
      <c r="B1068" s="24" t="s">
        <v>1078</v>
      </c>
      <c r="C1068" s="1">
        <v>200</v>
      </c>
      <c r="D1068" s="1">
        <v>10</v>
      </c>
      <c r="E1068" s="1">
        <v>30</v>
      </c>
      <c r="F1068" s="14">
        <v>2</v>
      </c>
      <c r="G1068" s="4">
        <v>1049</v>
      </c>
      <c r="H1068" s="1">
        <v>1049</v>
      </c>
      <c r="I1068" s="1">
        <v>1786.3536487556901</v>
      </c>
      <c r="J1068" s="1">
        <f>1800-Table1353233[[#This Row],[Remaining time]]</f>
        <v>13.646351244309926</v>
      </c>
      <c r="K1068" s="1">
        <f>(Table1353233[[#This Row],[UB_init]]-Table1353233[[#This Row],[LB_init]])/Table1353233[[#This Row],[UB_init]]</f>
        <v>0</v>
      </c>
      <c r="L1068" s="75">
        <f>IF(Table1353233[[#This Row],[UB_init]]=Table1353233[[#This Row],[LB_init]],0,1)</f>
        <v>0</v>
      </c>
      <c r="M1068" s="8"/>
      <c r="Q1068">
        <f>IF(Table1353233[[#This Row],[If Optimal solution is not found]]=1,"",Table1353233[[#This Row],[UB_init]])</f>
        <v>1049</v>
      </c>
      <c r="R1068">
        <f>IF(Table1353233[[#This Row],[If Optimal solution is not found]],"",Table1353233[[#This Row],[LB_init]])</f>
        <v>1049</v>
      </c>
      <c r="S1068">
        <f>IF(Table1353233[[#This Row],[If Optimal solution is not found]],"",0)</f>
        <v>0</v>
      </c>
      <c r="T1068">
        <f>IF(Table1353233[[#This Row],[If Optimal solution is not found]],"",Table1353233[[#This Row],[Total time (BPP+Pm+SPm)]])</f>
        <v>13.646351244309926</v>
      </c>
    </row>
    <row r="1069" spans="1:20" x14ac:dyDescent="0.35">
      <c r="A1069" s="71">
        <v>1068</v>
      </c>
      <c r="B1069" s="24" t="s">
        <v>1079</v>
      </c>
      <c r="C1069" s="1">
        <v>200</v>
      </c>
      <c r="D1069" s="1">
        <v>10</v>
      </c>
      <c r="E1069" s="1">
        <v>30</v>
      </c>
      <c r="F1069" s="14">
        <v>2</v>
      </c>
      <c r="G1069" s="4">
        <v>978</v>
      </c>
      <c r="H1069" s="1">
        <v>978</v>
      </c>
      <c r="I1069" s="1">
        <v>1782.1924461405699</v>
      </c>
      <c r="J1069" s="1">
        <f>1800-Table1353233[[#This Row],[Remaining time]]</f>
        <v>17.807553859430072</v>
      </c>
      <c r="K1069" s="1">
        <f>(Table1353233[[#This Row],[UB_init]]-Table1353233[[#This Row],[LB_init]])/Table1353233[[#This Row],[UB_init]]</f>
        <v>0</v>
      </c>
      <c r="L1069" s="75">
        <f>IF(Table1353233[[#This Row],[UB_init]]=Table1353233[[#This Row],[LB_init]],0,1)</f>
        <v>0</v>
      </c>
      <c r="M1069" s="8"/>
      <c r="Q1069">
        <f>IF(Table1353233[[#This Row],[If Optimal solution is not found]]=1,"",Table1353233[[#This Row],[UB_init]])</f>
        <v>978</v>
      </c>
      <c r="R1069">
        <f>IF(Table1353233[[#This Row],[If Optimal solution is not found]],"",Table1353233[[#This Row],[LB_init]])</f>
        <v>978</v>
      </c>
      <c r="S1069">
        <f>IF(Table1353233[[#This Row],[If Optimal solution is not found]],"",0)</f>
        <v>0</v>
      </c>
      <c r="T1069">
        <f>IF(Table1353233[[#This Row],[If Optimal solution is not found]],"",Table1353233[[#This Row],[Total time (BPP+Pm+SPm)]])</f>
        <v>17.807553859430072</v>
      </c>
    </row>
    <row r="1070" spans="1:20" x14ac:dyDescent="0.35">
      <c r="A1070" s="71">
        <v>1069</v>
      </c>
      <c r="B1070" s="24" t="s">
        <v>1080</v>
      </c>
      <c r="C1070" s="1">
        <v>200</v>
      </c>
      <c r="D1070" s="1">
        <v>10</v>
      </c>
      <c r="E1070" s="1">
        <v>30</v>
      </c>
      <c r="F1070" s="14">
        <v>2</v>
      </c>
      <c r="G1070" s="4">
        <v>999</v>
      </c>
      <c r="H1070" s="1">
        <v>999</v>
      </c>
      <c r="I1070" s="1">
        <v>1782.1700740978099</v>
      </c>
      <c r="J1070" s="1">
        <f>1800-Table1353233[[#This Row],[Remaining time]]</f>
        <v>17.829925902190098</v>
      </c>
      <c r="K1070" s="1">
        <f>(Table1353233[[#This Row],[UB_init]]-Table1353233[[#This Row],[LB_init]])/Table1353233[[#This Row],[UB_init]]</f>
        <v>0</v>
      </c>
      <c r="L1070" s="75">
        <f>IF(Table1353233[[#This Row],[UB_init]]=Table1353233[[#This Row],[LB_init]],0,1)</f>
        <v>0</v>
      </c>
      <c r="M1070" s="8"/>
      <c r="Q1070">
        <f>IF(Table1353233[[#This Row],[If Optimal solution is not found]]=1,"",Table1353233[[#This Row],[UB_init]])</f>
        <v>999</v>
      </c>
      <c r="R1070">
        <f>IF(Table1353233[[#This Row],[If Optimal solution is not found]],"",Table1353233[[#This Row],[LB_init]])</f>
        <v>999</v>
      </c>
      <c r="S1070">
        <f>IF(Table1353233[[#This Row],[If Optimal solution is not found]],"",0)</f>
        <v>0</v>
      </c>
      <c r="T1070">
        <f>IF(Table1353233[[#This Row],[If Optimal solution is not found]],"",Table1353233[[#This Row],[Total time (BPP+Pm+SPm)]])</f>
        <v>17.829925902190098</v>
      </c>
    </row>
    <row r="1071" spans="1:20" x14ac:dyDescent="0.35">
      <c r="A1071" s="71">
        <v>1070</v>
      </c>
      <c r="B1071" s="24" t="s">
        <v>1081</v>
      </c>
      <c r="C1071" s="1">
        <v>200</v>
      </c>
      <c r="D1071" s="1">
        <v>10</v>
      </c>
      <c r="E1071" s="1">
        <v>30</v>
      </c>
      <c r="F1071" s="14">
        <v>2</v>
      </c>
      <c r="G1071" s="4">
        <v>1017</v>
      </c>
      <c r="H1071" s="1">
        <v>1017</v>
      </c>
      <c r="I1071" s="1">
        <v>1767.03621814027</v>
      </c>
      <c r="J1071" s="1">
        <f>1800-Table1353233[[#This Row],[Remaining time]]</f>
        <v>32.963781859730034</v>
      </c>
      <c r="K1071" s="1">
        <f>(Table1353233[[#This Row],[UB_init]]-Table1353233[[#This Row],[LB_init]])/Table1353233[[#This Row],[UB_init]]</f>
        <v>0</v>
      </c>
      <c r="L1071" s="75">
        <f>IF(Table1353233[[#This Row],[UB_init]]=Table1353233[[#This Row],[LB_init]],0,1)</f>
        <v>0</v>
      </c>
      <c r="M1071" s="8"/>
      <c r="Q1071">
        <f>IF(Table1353233[[#This Row],[If Optimal solution is not found]]=1,"",Table1353233[[#This Row],[UB_init]])</f>
        <v>1017</v>
      </c>
      <c r="R1071">
        <f>IF(Table1353233[[#This Row],[If Optimal solution is not found]],"",Table1353233[[#This Row],[LB_init]])</f>
        <v>1017</v>
      </c>
      <c r="S1071">
        <f>IF(Table1353233[[#This Row],[If Optimal solution is not found]],"",0)</f>
        <v>0</v>
      </c>
      <c r="T1071">
        <f>IF(Table1353233[[#This Row],[If Optimal solution is not found]],"",Table1353233[[#This Row],[Total time (BPP+Pm+SPm)]])</f>
        <v>32.963781859730034</v>
      </c>
    </row>
    <row r="1072" spans="1:20" x14ac:dyDescent="0.35">
      <c r="A1072" s="71">
        <v>1071</v>
      </c>
      <c r="B1072" s="24" t="s">
        <v>1082</v>
      </c>
      <c r="C1072" s="1">
        <v>200</v>
      </c>
      <c r="D1072" s="1">
        <v>10</v>
      </c>
      <c r="E1072" s="1">
        <v>30</v>
      </c>
      <c r="F1072" s="14">
        <v>4</v>
      </c>
      <c r="G1072" s="4">
        <v>1266</v>
      </c>
      <c r="H1072" s="1">
        <v>1266</v>
      </c>
      <c r="I1072" s="1">
        <v>1755.59558089077</v>
      </c>
      <c r="J1072" s="1">
        <f>1800-Table1353233[[#This Row],[Remaining time]]</f>
        <v>44.404419109230048</v>
      </c>
      <c r="K1072" s="1">
        <f>(Table1353233[[#This Row],[UB_init]]-Table1353233[[#This Row],[LB_init]])/Table1353233[[#This Row],[UB_init]]</f>
        <v>0</v>
      </c>
      <c r="L1072" s="75">
        <f>IF(Table1353233[[#This Row],[UB_init]]=Table1353233[[#This Row],[LB_init]],0,1)</f>
        <v>0</v>
      </c>
      <c r="M1072" s="8"/>
      <c r="Q1072">
        <f>IF(Table1353233[[#This Row],[If Optimal solution is not found]]=1,"",Table1353233[[#This Row],[UB_init]])</f>
        <v>1266</v>
      </c>
      <c r="R1072">
        <f>IF(Table1353233[[#This Row],[If Optimal solution is not found]],"",Table1353233[[#This Row],[LB_init]])</f>
        <v>1266</v>
      </c>
      <c r="S1072">
        <f>IF(Table1353233[[#This Row],[If Optimal solution is not found]],"",0)</f>
        <v>0</v>
      </c>
      <c r="T1072">
        <f>IF(Table1353233[[#This Row],[If Optimal solution is not found]],"",Table1353233[[#This Row],[Total time (BPP+Pm+SPm)]])</f>
        <v>44.404419109230048</v>
      </c>
    </row>
    <row r="1073" spans="1:20" x14ac:dyDescent="0.35">
      <c r="A1073" s="71">
        <v>1072</v>
      </c>
      <c r="B1073" s="24" t="s">
        <v>1083</v>
      </c>
      <c r="C1073" s="1">
        <v>200</v>
      </c>
      <c r="D1073" s="1">
        <v>10</v>
      </c>
      <c r="E1073" s="1">
        <v>30</v>
      </c>
      <c r="F1073" s="14">
        <v>4</v>
      </c>
      <c r="G1073" s="4">
        <v>1261</v>
      </c>
      <c r="H1073" s="1">
        <v>1249</v>
      </c>
      <c r="I1073" s="1">
        <v>1193.11699610389</v>
      </c>
      <c r="J1073" s="1">
        <f>1800-Table1353233[[#This Row],[Remaining time]]</f>
        <v>606.88300389611004</v>
      </c>
      <c r="K1073" s="1">
        <f>(Table1353233[[#This Row],[UB_init]]-Table1353233[[#This Row],[LB_init]])/Table1353233[[#This Row],[UB_init]]</f>
        <v>9.5162569389373505E-3</v>
      </c>
      <c r="L1073" s="75">
        <f>IF(Table1353233[[#This Row],[UB_init]]=Table1353233[[#This Row],[LB_init]],0,1)</f>
        <v>1</v>
      </c>
      <c r="M1073" s="8"/>
      <c r="Q1073" t="str">
        <f>IF(Table1353233[[#This Row],[If Optimal solution is not found]]=1,"",Table1353233[[#This Row],[UB_init]])</f>
        <v/>
      </c>
      <c r="R1073" t="str">
        <f>IF(Table1353233[[#This Row],[If Optimal solution is not found]],"",Table1353233[[#This Row],[LB_init]])</f>
        <v/>
      </c>
      <c r="S1073" t="str">
        <f>IF(Table1353233[[#This Row],[If Optimal solution is not found]],"",0)</f>
        <v/>
      </c>
      <c r="T1073" t="str">
        <f>IF(Table1353233[[#This Row],[If Optimal solution is not found]],"",Table1353233[[#This Row],[Total time (BPP+Pm+SPm)]])</f>
        <v/>
      </c>
    </row>
    <row r="1074" spans="1:20" x14ac:dyDescent="0.35">
      <c r="A1074" s="71">
        <v>1073</v>
      </c>
      <c r="B1074" s="24" t="s">
        <v>1084</v>
      </c>
      <c r="C1074" s="1">
        <v>200</v>
      </c>
      <c r="D1074" s="1">
        <v>10</v>
      </c>
      <c r="E1074" s="1">
        <v>30</v>
      </c>
      <c r="F1074" s="14">
        <v>4</v>
      </c>
      <c r="G1074" s="4">
        <v>1289</v>
      </c>
      <c r="H1074" s="1">
        <v>1289</v>
      </c>
      <c r="I1074" s="1">
        <v>1678.3643063679301</v>
      </c>
      <c r="J1074" s="1">
        <f>1800-Table1353233[[#This Row],[Remaining time]]</f>
        <v>121.63569363206989</v>
      </c>
      <c r="K1074" s="1">
        <f>(Table1353233[[#This Row],[UB_init]]-Table1353233[[#This Row],[LB_init]])/Table1353233[[#This Row],[UB_init]]</f>
        <v>0</v>
      </c>
      <c r="L1074" s="75">
        <f>IF(Table1353233[[#This Row],[UB_init]]=Table1353233[[#This Row],[LB_init]],0,1)</f>
        <v>0</v>
      </c>
      <c r="M1074" s="8"/>
      <c r="Q1074">
        <f>IF(Table1353233[[#This Row],[If Optimal solution is not found]]=1,"",Table1353233[[#This Row],[UB_init]])</f>
        <v>1289</v>
      </c>
      <c r="R1074">
        <f>IF(Table1353233[[#This Row],[If Optimal solution is not found]],"",Table1353233[[#This Row],[LB_init]])</f>
        <v>1289</v>
      </c>
      <c r="S1074">
        <f>IF(Table1353233[[#This Row],[If Optimal solution is not found]],"",0)</f>
        <v>0</v>
      </c>
      <c r="T1074">
        <f>IF(Table1353233[[#This Row],[If Optimal solution is not found]],"",Table1353233[[#This Row],[Total time (BPP+Pm+SPm)]])</f>
        <v>121.63569363206989</v>
      </c>
    </row>
    <row r="1075" spans="1:20" x14ac:dyDescent="0.35">
      <c r="A1075" s="71">
        <v>1074</v>
      </c>
      <c r="B1075" s="24" t="s">
        <v>1085</v>
      </c>
      <c r="C1075" s="1">
        <v>200</v>
      </c>
      <c r="D1075" s="1">
        <v>10</v>
      </c>
      <c r="E1075" s="1">
        <v>30</v>
      </c>
      <c r="F1075" s="14">
        <v>4</v>
      </c>
      <c r="G1075" s="4">
        <v>1298</v>
      </c>
      <c r="H1075" s="1">
        <v>1286</v>
      </c>
      <c r="I1075" s="1">
        <v>1160.45469037257</v>
      </c>
      <c r="J1075" s="1">
        <f>1800-Table1353233[[#This Row],[Remaining time]]</f>
        <v>639.54530962743002</v>
      </c>
      <c r="K1075" s="1">
        <f>(Table1353233[[#This Row],[UB_init]]-Table1353233[[#This Row],[LB_init]])/Table1353233[[#This Row],[UB_init]]</f>
        <v>9.2449922958397542E-3</v>
      </c>
      <c r="L1075" s="75">
        <f>IF(Table1353233[[#This Row],[UB_init]]=Table1353233[[#This Row],[LB_init]],0,1)</f>
        <v>1</v>
      </c>
      <c r="M1075" s="8"/>
      <c r="Q1075" t="str">
        <f>IF(Table1353233[[#This Row],[If Optimal solution is not found]]=1,"",Table1353233[[#This Row],[UB_init]])</f>
        <v/>
      </c>
      <c r="R1075" t="str">
        <f>IF(Table1353233[[#This Row],[If Optimal solution is not found]],"",Table1353233[[#This Row],[LB_init]])</f>
        <v/>
      </c>
      <c r="S1075" t="str">
        <f>IF(Table1353233[[#This Row],[If Optimal solution is not found]],"",0)</f>
        <v/>
      </c>
      <c r="T1075" t="str">
        <f>IF(Table1353233[[#This Row],[If Optimal solution is not found]],"",Table1353233[[#This Row],[Total time (BPP+Pm+SPm)]])</f>
        <v/>
      </c>
    </row>
    <row r="1076" spans="1:20" x14ac:dyDescent="0.35">
      <c r="A1076" s="71">
        <v>1075</v>
      </c>
      <c r="B1076" s="24" t="s">
        <v>1086</v>
      </c>
      <c r="C1076" s="1">
        <v>200</v>
      </c>
      <c r="D1076" s="1">
        <v>10</v>
      </c>
      <c r="E1076" s="1">
        <v>30</v>
      </c>
      <c r="F1076" s="14">
        <v>4</v>
      </c>
      <c r="G1076" s="4">
        <v>1263</v>
      </c>
      <c r="H1076" s="1">
        <v>1263</v>
      </c>
      <c r="I1076" s="1">
        <v>1711.2456915136399</v>
      </c>
      <c r="J1076" s="1">
        <f>1800-Table1353233[[#This Row],[Remaining time]]</f>
        <v>88.75430848636006</v>
      </c>
      <c r="K1076" s="1">
        <f>(Table1353233[[#This Row],[UB_init]]-Table1353233[[#This Row],[LB_init]])/Table1353233[[#This Row],[UB_init]]</f>
        <v>0</v>
      </c>
      <c r="L1076" s="75">
        <f>IF(Table1353233[[#This Row],[UB_init]]=Table1353233[[#This Row],[LB_init]],0,1)</f>
        <v>0</v>
      </c>
      <c r="M1076" s="8"/>
      <c r="Q1076">
        <f>IF(Table1353233[[#This Row],[If Optimal solution is not found]]=1,"",Table1353233[[#This Row],[UB_init]])</f>
        <v>1263</v>
      </c>
      <c r="R1076">
        <f>IF(Table1353233[[#This Row],[If Optimal solution is not found]],"",Table1353233[[#This Row],[LB_init]])</f>
        <v>1263</v>
      </c>
      <c r="S1076">
        <f>IF(Table1353233[[#This Row],[If Optimal solution is not found]],"",0)</f>
        <v>0</v>
      </c>
      <c r="T1076">
        <f>IF(Table1353233[[#This Row],[If Optimal solution is not found]],"",Table1353233[[#This Row],[Total time (BPP+Pm+SPm)]])</f>
        <v>88.75430848636006</v>
      </c>
    </row>
    <row r="1077" spans="1:20" x14ac:dyDescent="0.35">
      <c r="A1077" s="71">
        <v>1076</v>
      </c>
      <c r="B1077" s="24" t="s">
        <v>1087</v>
      </c>
      <c r="C1077" s="1">
        <v>200</v>
      </c>
      <c r="D1077" s="1">
        <v>10</v>
      </c>
      <c r="E1077" s="1">
        <v>30</v>
      </c>
      <c r="F1077" s="14">
        <v>4</v>
      </c>
      <c r="G1077" s="4">
        <v>1216</v>
      </c>
      <c r="H1077" s="1">
        <v>1210</v>
      </c>
      <c r="I1077" s="1">
        <v>1190.3425564710001</v>
      </c>
      <c r="J1077" s="1">
        <f>1800-Table1353233[[#This Row],[Remaining time]]</f>
        <v>609.65744352899992</v>
      </c>
      <c r="K1077" s="1">
        <f>(Table1353233[[#This Row],[UB_init]]-Table1353233[[#This Row],[LB_init]])/Table1353233[[#This Row],[UB_init]]</f>
        <v>4.9342105263157892E-3</v>
      </c>
      <c r="L1077" s="75">
        <f>IF(Table1353233[[#This Row],[UB_init]]=Table1353233[[#This Row],[LB_init]],0,1)</f>
        <v>1</v>
      </c>
      <c r="M1077" s="8"/>
      <c r="Q1077" t="str">
        <f>IF(Table1353233[[#This Row],[If Optimal solution is not found]]=1,"",Table1353233[[#This Row],[UB_init]])</f>
        <v/>
      </c>
      <c r="R1077" t="str">
        <f>IF(Table1353233[[#This Row],[If Optimal solution is not found]],"",Table1353233[[#This Row],[LB_init]])</f>
        <v/>
      </c>
      <c r="S1077" t="str">
        <f>IF(Table1353233[[#This Row],[If Optimal solution is not found]],"",0)</f>
        <v/>
      </c>
      <c r="T1077" t="str">
        <f>IF(Table1353233[[#This Row],[If Optimal solution is not found]],"",Table1353233[[#This Row],[Total time (BPP+Pm+SPm)]])</f>
        <v/>
      </c>
    </row>
    <row r="1078" spans="1:20" ht="15" thickBot="1" x14ac:dyDescent="0.4">
      <c r="A1078" s="71">
        <v>1077</v>
      </c>
      <c r="B1078" s="24" t="s">
        <v>1088</v>
      </c>
      <c r="C1078" s="1">
        <v>200</v>
      </c>
      <c r="D1078" s="1">
        <v>10</v>
      </c>
      <c r="E1078" s="1">
        <v>30</v>
      </c>
      <c r="F1078" s="14">
        <v>4</v>
      </c>
      <c r="G1078" s="4">
        <v>1313</v>
      </c>
      <c r="H1078" s="1">
        <v>1313</v>
      </c>
      <c r="I1078" s="1">
        <v>1634.7849169205799</v>
      </c>
      <c r="J1078" s="1">
        <f>1800-Table1353233[[#This Row],[Remaining time]]</f>
        <v>165.21508307942008</v>
      </c>
      <c r="K1078" s="1">
        <f>(Table1353233[[#This Row],[UB_init]]-Table1353233[[#This Row],[LB_init]])/Table1353233[[#This Row],[UB_init]]</f>
        <v>0</v>
      </c>
      <c r="L1078" s="75">
        <f>IF(Table1353233[[#This Row],[UB_init]]=Table1353233[[#This Row],[LB_init]],0,1)</f>
        <v>0</v>
      </c>
      <c r="M1078" s="8"/>
      <c r="Q1078">
        <f>IF(Table1353233[[#This Row],[If Optimal solution is not found]]=1,"",Table1353233[[#This Row],[UB_init]])</f>
        <v>1313</v>
      </c>
      <c r="R1078">
        <f>IF(Table1353233[[#This Row],[If Optimal solution is not found]],"",Table1353233[[#This Row],[LB_init]])</f>
        <v>1313</v>
      </c>
      <c r="S1078">
        <f>IF(Table1353233[[#This Row],[If Optimal solution is not found]],"",0)</f>
        <v>0</v>
      </c>
      <c r="T1078">
        <f>IF(Table1353233[[#This Row],[If Optimal solution is not found]],"",Table1353233[[#This Row],[Total time (BPP+Pm+SPm)]])</f>
        <v>165.21508307942008</v>
      </c>
    </row>
    <row r="1079" spans="1:20" ht="16" thickBot="1" x14ac:dyDescent="0.4">
      <c r="A1079" s="71">
        <v>1078</v>
      </c>
      <c r="B1079" s="24" t="s">
        <v>1089</v>
      </c>
      <c r="C1079" s="1">
        <v>200</v>
      </c>
      <c r="D1079" s="1">
        <v>10</v>
      </c>
      <c r="E1079" s="1">
        <v>30</v>
      </c>
      <c r="F1079" s="14">
        <v>4</v>
      </c>
      <c r="G1079" s="4">
        <v>1224</v>
      </c>
      <c r="H1079" s="1">
        <v>1224</v>
      </c>
      <c r="I1079" s="1">
        <v>1656.55567806772</v>
      </c>
      <c r="J1079" s="1">
        <f>1800-Table1353233[[#This Row],[Remaining time]]</f>
        <v>143.44432193227999</v>
      </c>
      <c r="K1079" s="1">
        <f>(Table1353233[[#This Row],[UB_init]]-Table1353233[[#This Row],[LB_init]])/Table1353233[[#This Row],[UB_init]]</f>
        <v>0</v>
      </c>
      <c r="L1079" s="75">
        <f>IF(Table1353233[[#This Row],[UB_init]]=Table1353233[[#This Row],[LB_init]],0,1)</f>
        <v>0</v>
      </c>
      <c r="M1079" s="8"/>
      <c r="N1079" s="17" t="s">
        <v>191</v>
      </c>
      <c r="O1079" s="19"/>
      <c r="P1079" s="20" t="s">
        <v>193</v>
      </c>
      <c r="Q1079">
        <f>IF(Table1353233[[#This Row],[If Optimal solution is not found]]=1,"",Table1353233[[#This Row],[UB_init]])</f>
        <v>1224</v>
      </c>
      <c r="R1079">
        <f>IF(Table1353233[[#This Row],[If Optimal solution is not found]],"",Table1353233[[#This Row],[LB_init]])</f>
        <v>1224</v>
      </c>
      <c r="S1079">
        <f>IF(Table1353233[[#This Row],[If Optimal solution is not found]],"",0)</f>
        <v>0</v>
      </c>
      <c r="T1079">
        <f>IF(Table1353233[[#This Row],[If Optimal solution is not found]],"",Table1353233[[#This Row],[Total time (BPP+Pm+SPm)]])</f>
        <v>143.44432193227999</v>
      </c>
    </row>
    <row r="1080" spans="1:20" ht="19" thickBot="1" x14ac:dyDescent="0.5">
      <c r="A1080" s="71">
        <v>1079</v>
      </c>
      <c r="B1080" s="24" t="s">
        <v>1090</v>
      </c>
      <c r="C1080" s="1">
        <v>200</v>
      </c>
      <c r="D1080" s="1">
        <v>10</v>
      </c>
      <c r="E1080" s="1">
        <v>30</v>
      </c>
      <c r="F1080" s="14">
        <v>4</v>
      </c>
      <c r="G1080" s="4">
        <v>1215</v>
      </c>
      <c r="H1080" s="1">
        <v>1215</v>
      </c>
      <c r="I1080" s="1">
        <v>1709.90665353648</v>
      </c>
      <c r="J1080" s="1">
        <f>1800-Table1353233[[#This Row],[Remaining time]]</f>
        <v>90.093346463519993</v>
      </c>
      <c r="K1080" s="1">
        <f>(Table1353233[[#This Row],[UB_init]]-Table1353233[[#This Row],[LB_init]])/Table1353233[[#This Row],[UB_init]]</f>
        <v>0</v>
      </c>
      <c r="L1080" s="75">
        <f>IF(Table1353233[[#This Row],[UB_init]]=Table1353233[[#This Row],[LB_init]],0,1)</f>
        <v>0</v>
      </c>
      <c r="M1080" s="8"/>
      <c r="N1080" s="7">
        <f>COUNTIF(L992:L1081,"=0")</f>
        <v>53</v>
      </c>
      <c r="O1080" s="9"/>
      <c r="P1080" s="73">
        <f>AVERAGEIF(K992:K1081,"=0",J992:J1081)</f>
        <v>90.51729724750038</v>
      </c>
      <c r="Q1080">
        <f>IF(Table1353233[[#This Row],[If Optimal solution is not found]]=1,"",Table1353233[[#This Row],[UB_init]])</f>
        <v>1215</v>
      </c>
      <c r="R1080">
        <f>IF(Table1353233[[#This Row],[If Optimal solution is not found]],"",Table1353233[[#This Row],[LB_init]])</f>
        <v>1215</v>
      </c>
      <c r="S1080">
        <f>IF(Table1353233[[#This Row],[If Optimal solution is not found]],"",0)</f>
        <v>0</v>
      </c>
      <c r="T1080">
        <f>IF(Table1353233[[#This Row],[If Optimal solution is not found]],"",Table1353233[[#This Row],[Total time (BPP+Pm+SPm)]])</f>
        <v>90.093346463519993</v>
      </c>
    </row>
    <row r="1081" spans="1:20" ht="19" thickBot="1" x14ac:dyDescent="0.5">
      <c r="A1081" s="72">
        <v>1080</v>
      </c>
      <c r="B1081" s="25" t="s">
        <v>1091</v>
      </c>
      <c r="C1081" s="15">
        <v>200</v>
      </c>
      <c r="D1081" s="15">
        <v>10</v>
      </c>
      <c r="E1081" s="15">
        <v>30</v>
      </c>
      <c r="F1081" s="16">
        <v>4</v>
      </c>
      <c r="G1081" s="6">
        <v>1245</v>
      </c>
      <c r="H1081" s="15">
        <v>1239</v>
      </c>
      <c r="I1081" s="15">
        <v>1196.1711355969301</v>
      </c>
      <c r="J1081" s="15">
        <f>1800-Table1353233[[#This Row],[Remaining time]]</f>
        <v>603.82886440306993</v>
      </c>
      <c r="K1081" s="15">
        <f>(Table1353233[[#This Row],[UB_init]]-Table1353233[[#This Row],[LB_init]])/Table1353233[[#This Row],[UB_init]]</f>
        <v>4.8192771084337354E-3</v>
      </c>
      <c r="L1081" s="75">
        <f>IF(Table1353233[[#This Row],[UB_init]]=Table1353233[[#This Row],[LB_init]],0,1)</f>
        <v>1</v>
      </c>
      <c r="M1081" s="8"/>
      <c r="N1081" s="7" t="s">
        <v>192</v>
      </c>
      <c r="O1081" s="9"/>
      <c r="P1081" s="73">
        <f>AVERAGEIF(K992:K1081,"&gt;0")</f>
        <v>4.4585846222223773E-2</v>
      </c>
      <c r="Q1081" t="str">
        <f>IF(Table1353233[[#This Row],[If Optimal solution is not found]]=1,"",Table1353233[[#This Row],[UB_init]])</f>
        <v/>
      </c>
      <c r="R1081" t="str">
        <f>IF(Table1353233[[#This Row],[If Optimal solution is not found]],"",Table1353233[[#This Row],[LB_init]])</f>
        <v/>
      </c>
      <c r="S1081" t="str">
        <f>IF(Table1353233[[#This Row],[If Optimal solution is not found]],"",0)</f>
        <v/>
      </c>
      <c r="T1081" t="str">
        <f>IF(Table1353233[[#This Row],[If Optimal solution is not found]],"",Table1353233[[#This Row],[Total time (BPP+Pm+SPm)]])</f>
        <v/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73F4-2A11-45E9-97FE-377DE55763D1}">
  <dimension ref="A1:BB1083"/>
  <sheetViews>
    <sheetView topLeftCell="AQ1" zoomScaleNormal="100" workbookViewId="0">
      <selection activeCell="BB1" sqref="BB1:BB1048576"/>
    </sheetView>
  </sheetViews>
  <sheetFormatPr defaultColWidth="9.1796875" defaultRowHeight="14.5" x14ac:dyDescent="0.35"/>
  <cols>
    <col min="1" max="1" width="9.453125" style="150"/>
    <col min="2" max="2" width="32.453125" style="145" bestFit="1" customWidth="1"/>
    <col min="3" max="4" width="9.1796875" style="145"/>
    <col min="5" max="5" width="10.453125" style="145" bestFit="1" customWidth="1"/>
    <col min="6" max="6" width="6.54296875" style="145" bestFit="1" customWidth="1"/>
    <col min="7" max="7" width="9.1796875" style="145"/>
    <col min="8" max="8" width="13.1796875" style="145" bestFit="1" customWidth="1"/>
    <col min="9" max="9" width="13.1796875" style="145" customWidth="1"/>
    <col min="10" max="10" width="11.54296875" style="145" bestFit="1" customWidth="1"/>
    <col min="11" max="11" width="12.1796875" style="145" bestFit="1" customWidth="1"/>
    <col min="12" max="12" width="31.54296875" style="145" bestFit="1" customWidth="1"/>
    <col min="13" max="13" width="18.1796875" style="145" customWidth="1"/>
    <col min="14" max="14" width="19" style="145" customWidth="1"/>
    <col min="15" max="15" width="19.453125" style="145" customWidth="1"/>
    <col min="16" max="16" width="20" style="145" customWidth="1"/>
    <col min="17" max="17" width="25.26953125" style="145" customWidth="1"/>
    <col min="18" max="19" width="22" style="145" customWidth="1"/>
    <col min="20" max="20" width="16.453125" style="145" customWidth="1"/>
    <col min="21" max="21" width="17.453125" style="145" customWidth="1"/>
    <col min="22" max="22" width="24" style="145" customWidth="1"/>
    <col min="23" max="23" width="23.453125" style="145" customWidth="1"/>
    <col min="24" max="25" width="25" style="145" customWidth="1"/>
    <col min="26" max="26" width="26" style="145" customWidth="1"/>
    <col min="27" max="27" width="24" style="145" bestFit="1" customWidth="1"/>
    <col min="28" max="28" width="23.453125" style="145" bestFit="1" customWidth="1"/>
    <col min="29" max="29" width="25" style="145" bestFit="1" customWidth="1"/>
    <col min="30" max="30" width="25" style="145" customWidth="1"/>
    <col min="31" max="31" width="26" style="145" bestFit="1" customWidth="1"/>
    <col min="32" max="32" width="24" style="145" customWidth="1"/>
    <col min="33" max="33" width="23.453125" style="145" customWidth="1"/>
    <col min="34" max="35" width="25" style="145" customWidth="1"/>
    <col min="36" max="36" width="26" style="145" customWidth="1"/>
    <col min="37" max="37" width="24" style="145" bestFit="1" customWidth="1"/>
    <col min="38" max="38" width="23.453125" style="145" bestFit="1" customWidth="1"/>
    <col min="39" max="39" width="25" style="145" bestFit="1" customWidth="1"/>
    <col min="40" max="40" width="25" style="145" customWidth="1"/>
    <col min="41" max="41" width="26" style="145" bestFit="1" customWidth="1"/>
    <col min="42" max="42" width="24" style="145" bestFit="1" customWidth="1"/>
    <col min="43" max="43" width="23.453125" style="145" bestFit="1" customWidth="1"/>
    <col min="44" max="44" width="25" style="145" bestFit="1" customWidth="1"/>
    <col min="45" max="45" width="25" style="145" customWidth="1"/>
    <col min="46" max="46" width="26" style="145" bestFit="1" customWidth="1"/>
    <col min="47" max="47" width="24" style="145" bestFit="1" customWidth="1"/>
    <col min="48" max="48" width="23.453125" style="145" bestFit="1" customWidth="1"/>
    <col min="49" max="49" width="25" style="145" bestFit="1" customWidth="1"/>
    <col min="50" max="50" width="35.453125" style="145" customWidth="1"/>
    <col min="51" max="51" width="26" style="145" bestFit="1" customWidth="1"/>
    <col min="52" max="52" width="9.1796875" style="150"/>
    <col min="53" max="16384" width="9.1796875" style="145"/>
  </cols>
  <sheetData>
    <row r="1" spans="1:52" ht="15" thickBot="1" x14ac:dyDescent="0.4">
      <c r="H1" s="204"/>
      <c r="I1" s="205"/>
      <c r="J1" s="205"/>
      <c r="K1" s="205"/>
      <c r="L1" s="205"/>
      <c r="M1" s="205"/>
      <c r="N1" s="204" t="s">
        <v>1209</v>
      </c>
      <c r="O1" s="205"/>
      <c r="P1" s="205"/>
      <c r="Q1" s="205"/>
      <c r="R1" s="204" t="s">
        <v>1214</v>
      </c>
      <c r="S1" s="205"/>
      <c r="T1" s="205"/>
      <c r="U1" s="206"/>
      <c r="V1" s="204" t="s">
        <v>1132</v>
      </c>
      <c r="W1" s="205"/>
      <c r="X1" s="205"/>
      <c r="Y1" s="205"/>
      <c r="Z1" s="206"/>
      <c r="AA1" s="204" t="s">
        <v>1141</v>
      </c>
      <c r="AB1" s="205"/>
      <c r="AC1" s="205"/>
      <c r="AD1" s="205"/>
      <c r="AE1" s="206"/>
      <c r="AF1" s="204" t="s">
        <v>1215</v>
      </c>
      <c r="AG1" s="205"/>
      <c r="AH1" s="205"/>
      <c r="AI1" s="205"/>
      <c r="AJ1" s="206"/>
      <c r="AK1" s="204" t="s">
        <v>1151</v>
      </c>
      <c r="AL1" s="205"/>
      <c r="AM1" s="205"/>
      <c r="AN1" s="205"/>
      <c r="AO1" s="206"/>
      <c r="AP1" s="204" t="s">
        <v>1160</v>
      </c>
      <c r="AQ1" s="205"/>
      <c r="AR1" s="205"/>
      <c r="AS1" s="205"/>
      <c r="AT1" s="206"/>
      <c r="AU1" s="204" t="s">
        <v>1161</v>
      </c>
      <c r="AV1" s="205"/>
      <c r="AW1" s="205"/>
      <c r="AX1" s="205"/>
      <c r="AY1" s="206"/>
    </row>
    <row r="2" spans="1:52" s="195" customFormat="1" ht="15" thickBot="1" x14ac:dyDescent="0.4">
      <c r="A2" s="190" t="s">
        <v>1105</v>
      </c>
      <c r="B2" s="191" t="s">
        <v>98</v>
      </c>
      <c r="C2" s="192" t="s">
        <v>1092</v>
      </c>
      <c r="D2" s="193" t="s">
        <v>99</v>
      </c>
      <c r="E2" s="193" t="s">
        <v>100</v>
      </c>
      <c r="F2" s="193" t="s">
        <v>1130</v>
      </c>
      <c r="G2" s="190" t="s">
        <v>1126</v>
      </c>
      <c r="H2" s="191" t="s">
        <v>1208</v>
      </c>
      <c r="I2" s="193" t="s">
        <v>1127</v>
      </c>
      <c r="J2" s="193" t="s">
        <v>1128</v>
      </c>
      <c r="K2" s="193" t="s">
        <v>1129</v>
      </c>
      <c r="L2" s="190" t="s">
        <v>1166</v>
      </c>
      <c r="M2" s="190" t="s">
        <v>1131</v>
      </c>
      <c r="N2" s="191" t="s">
        <v>1140</v>
      </c>
      <c r="O2" s="193" t="s">
        <v>1139</v>
      </c>
      <c r="P2" s="193" t="s">
        <v>1138</v>
      </c>
      <c r="Q2" s="193" t="s">
        <v>1137</v>
      </c>
      <c r="R2" s="191" t="s">
        <v>1210</v>
      </c>
      <c r="S2" s="193" t="s">
        <v>1211</v>
      </c>
      <c r="T2" s="193" t="s">
        <v>1212</v>
      </c>
      <c r="U2" s="190" t="s">
        <v>1213</v>
      </c>
      <c r="V2" s="191" t="s">
        <v>1133</v>
      </c>
      <c r="W2" s="193" t="s">
        <v>1134</v>
      </c>
      <c r="X2" s="193" t="s">
        <v>1135</v>
      </c>
      <c r="Y2" s="193" t="s">
        <v>1201</v>
      </c>
      <c r="Z2" s="190" t="s">
        <v>1136</v>
      </c>
      <c r="AA2" s="191" t="s">
        <v>1142</v>
      </c>
      <c r="AB2" s="193" t="s">
        <v>1143</v>
      </c>
      <c r="AC2" s="193" t="s">
        <v>1144</v>
      </c>
      <c r="AD2" s="193" t="s">
        <v>1200</v>
      </c>
      <c r="AE2" s="190" t="s">
        <v>1145</v>
      </c>
      <c r="AF2" s="191" t="s">
        <v>1216</v>
      </c>
      <c r="AG2" s="193" t="s">
        <v>1217</v>
      </c>
      <c r="AH2" s="193" t="s">
        <v>1218</v>
      </c>
      <c r="AI2" s="193" t="s">
        <v>1219</v>
      </c>
      <c r="AJ2" s="190" t="s">
        <v>1220</v>
      </c>
      <c r="AK2" s="191" t="s">
        <v>1152</v>
      </c>
      <c r="AL2" s="193" t="s">
        <v>1153</v>
      </c>
      <c r="AM2" s="193" t="s">
        <v>1154</v>
      </c>
      <c r="AN2" s="193" t="s">
        <v>1202</v>
      </c>
      <c r="AO2" s="190" t="s">
        <v>1155</v>
      </c>
      <c r="AP2" s="191" t="s">
        <v>1156</v>
      </c>
      <c r="AQ2" s="193" t="s">
        <v>1157</v>
      </c>
      <c r="AR2" s="193" t="s">
        <v>1158</v>
      </c>
      <c r="AS2" s="193" t="s">
        <v>1203</v>
      </c>
      <c r="AT2" s="190" t="s">
        <v>1159</v>
      </c>
      <c r="AU2" s="191" t="s">
        <v>1162</v>
      </c>
      <c r="AV2" s="193" t="s">
        <v>1163</v>
      </c>
      <c r="AW2" s="193" t="s">
        <v>1164</v>
      </c>
      <c r="AX2" s="193" t="s">
        <v>1204</v>
      </c>
      <c r="AY2" s="190" t="s">
        <v>1165</v>
      </c>
      <c r="AZ2" s="194" t="s">
        <v>1199</v>
      </c>
    </row>
    <row r="3" spans="1:52" x14ac:dyDescent="0.35">
      <c r="A3" s="151">
        <v>1</v>
      </c>
      <c r="B3" s="152" t="s">
        <v>106</v>
      </c>
      <c r="C3" s="153" t="s">
        <v>1093</v>
      </c>
      <c r="D3" s="153">
        <v>50</v>
      </c>
      <c r="E3" s="154">
        <v>2</v>
      </c>
      <c r="F3" s="154">
        <v>10</v>
      </c>
      <c r="G3" s="155">
        <v>1</v>
      </c>
      <c r="H3" s="156">
        <v>7</v>
      </c>
      <c r="I3" s="153">
        <f>MAX(0,Table232[[#This Row],[k*]]-Table232[[#This Row],[AGVs]])</f>
        <v>5</v>
      </c>
      <c r="J3" s="153">
        <v>433</v>
      </c>
      <c r="K3" s="153">
        <v>439</v>
      </c>
      <c r="L3" s="157">
        <v>0.1999550000000454</v>
      </c>
      <c r="M3" s="86">
        <f>IF( Table232[[#This Row],[UB_init]]-Table232[[#This Row],[LB_init]]&gt;0.1,0,1)</f>
        <v>0</v>
      </c>
      <c r="N3" s="59">
        <v>433</v>
      </c>
      <c r="O3" s="60">
        <v>433</v>
      </c>
      <c r="P3" s="60">
        <v>0</v>
      </c>
      <c r="Q3" s="86">
        <v>1.60209639556705</v>
      </c>
      <c r="R3" s="156">
        <v>433</v>
      </c>
      <c r="S3" s="153">
        <v>433</v>
      </c>
      <c r="T3" s="158">
        <v>0</v>
      </c>
      <c r="U3" s="158">
        <v>0.397626706</v>
      </c>
      <c r="V3" s="159">
        <v>433</v>
      </c>
      <c r="W3" s="160">
        <v>433</v>
      </c>
      <c r="X3" s="153">
        <v>0</v>
      </c>
      <c r="Y3" s="153">
        <f>(Table232[[#This Row],[UB (A-BGAP +LB+ UB)]]-Table232[[#This Row],[Best LB]])/Table232[[#This Row],[UB (A-BGAP +LB+ UB)]]</f>
        <v>0</v>
      </c>
      <c r="Z3" s="161">
        <v>0.51420596094612847</v>
      </c>
      <c r="AA3" s="159">
        <v>433</v>
      </c>
      <c r="AB3" s="160">
        <v>433</v>
      </c>
      <c r="AC3" s="160">
        <v>0</v>
      </c>
      <c r="AD3" s="160">
        <f>(Table232[[#This Row],[UB (3S-MH)]]-Table232[[#This Row],[Best LB]])/Table232[[#This Row],[UB (3S-MH)]]</f>
        <v>0</v>
      </c>
      <c r="AE3" s="157">
        <v>0.18748200000000001</v>
      </c>
      <c r="AF3" s="159">
        <v>433</v>
      </c>
      <c r="AG3" s="160">
        <v>433</v>
      </c>
      <c r="AH3" s="153">
        <v>0</v>
      </c>
      <c r="AI3" s="153">
        <f>(Table232[[#This Row],[UB (BPP-MIP+LB+UB)]]-Table232[[#This Row],[Best LB]])/Table232[[#This Row],[UB (BPP-MIP+LB+UB)]]</f>
        <v>0</v>
      </c>
      <c r="AJ3" s="161">
        <v>0.44174405505691439</v>
      </c>
      <c r="AK3" s="159">
        <v>433</v>
      </c>
      <c r="AL3" s="160">
        <v>433</v>
      </c>
      <c r="AM3" s="160">
        <v>0</v>
      </c>
      <c r="AN3" s="160">
        <f>(Table232[[#This Row],[UB (LBBD (FBPP))]]-Table232[[#This Row],[Best LB]])/Table232[[#This Row],[UB (LBBD (FBPP))]]</f>
        <v>0</v>
      </c>
      <c r="AO3" s="161">
        <v>0.3288357541132424</v>
      </c>
      <c r="AP3" s="159">
        <v>433</v>
      </c>
      <c r="AQ3" s="160">
        <v>433</v>
      </c>
      <c r="AR3" s="160">
        <v>0</v>
      </c>
      <c r="AS3" s="160">
        <f>(Table232[[#This Row],[UB (LBBD (CBPP))]]-Table232[[#This Row],[Best LB]])/Table232[[#This Row],[UB (LBBD (CBPP))]]</f>
        <v>0</v>
      </c>
      <c r="AT3" s="161">
        <v>0.35659187884812038</v>
      </c>
      <c r="AU3" s="159">
        <v>433</v>
      </c>
      <c r="AV3" s="160">
        <v>433</v>
      </c>
      <c r="AW3" s="160">
        <v>0</v>
      </c>
      <c r="AX3" s="160">
        <f>(Table232[[#This Row],[UB (LBBD (CBPP-light))]]-Table232[[#This Row],[Best LB]])/Table232[[#This Row],[UB (LBBD (CBPP-light))]]</f>
        <v>0</v>
      </c>
      <c r="AY3" s="161">
        <v>0.34826024567519143</v>
      </c>
      <c r="AZ3" s="150">
        <v>433</v>
      </c>
    </row>
    <row r="4" spans="1:52" x14ac:dyDescent="0.35">
      <c r="A4" s="162">
        <v>2</v>
      </c>
      <c r="B4" s="163" t="s">
        <v>107</v>
      </c>
      <c r="C4" s="150" t="s">
        <v>1093</v>
      </c>
      <c r="D4" s="150">
        <v>50</v>
      </c>
      <c r="E4" s="164">
        <v>2</v>
      </c>
      <c r="F4" s="164">
        <v>10</v>
      </c>
      <c r="G4" s="165">
        <v>1</v>
      </c>
      <c r="H4" s="166">
        <v>7</v>
      </c>
      <c r="I4" s="150">
        <f>MAX(0,Table232[[#This Row],[k*]]-Table232[[#This Row],[AGVs]])</f>
        <v>5</v>
      </c>
      <c r="J4" s="150">
        <v>447</v>
      </c>
      <c r="K4" s="150">
        <v>449</v>
      </c>
      <c r="L4" s="167">
        <v>0.19931099005998476</v>
      </c>
      <c r="M4" s="142">
        <f>IF( Table232[[#This Row],[UB_init]]-Table232[[#This Row],[LB_init]]&gt;0.1,0,1)</f>
        <v>0</v>
      </c>
      <c r="N4" s="61">
        <v>447</v>
      </c>
      <c r="O4" s="62">
        <v>447</v>
      </c>
      <c r="P4" s="62">
        <v>0</v>
      </c>
      <c r="Q4" s="84">
        <v>2.7483053524047101</v>
      </c>
      <c r="R4" s="166">
        <v>447</v>
      </c>
      <c r="S4" s="150">
        <v>447</v>
      </c>
      <c r="T4" s="168">
        <v>0</v>
      </c>
      <c r="U4" s="168">
        <v>0.34752379300000003</v>
      </c>
      <c r="V4" s="169">
        <v>447</v>
      </c>
      <c r="W4" s="170">
        <v>447</v>
      </c>
      <c r="X4" s="150">
        <v>0</v>
      </c>
      <c r="Y4" s="150">
        <f>(Table232[[#This Row],[UB (A-BGAP +LB+ UB)]]-Table232[[#This Row],[Best LB]])/Table232[[#This Row],[UB (A-BGAP +LB+ UB)]]</f>
        <v>0</v>
      </c>
      <c r="Z4" s="171">
        <v>0.4185095802044998</v>
      </c>
      <c r="AA4" s="169">
        <v>447</v>
      </c>
      <c r="AB4" s="170">
        <v>447</v>
      </c>
      <c r="AC4" s="170">
        <v>0</v>
      </c>
      <c r="AD4" s="170">
        <f>(Table232[[#This Row],[UB (3S-MH)]]-Table232[[#This Row],[Best LB]])/Table232[[#This Row],[UB (3S-MH)]]</f>
        <v>0</v>
      </c>
      <c r="AE4" s="167">
        <v>0.17046900000000001</v>
      </c>
      <c r="AF4" s="169">
        <v>447</v>
      </c>
      <c r="AG4" s="170">
        <v>447</v>
      </c>
      <c r="AH4" s="150">
        <v>0</v>
      </c>
      <c r="AI4" s="150">
        <f>(Table232[[#This Row],[UB (BPP-MIP+LB+UB)]]-Table232[[#This Row],[Best LB]])/Table232[[#This Row],[UB (BPP-MIP+LB+UB)]]</f>
        <v>0</v>
      </c>
      <c r="AJ4" s="171">
        <v>0.40146611073077976</v>
      </c>
      <c r="AK4" s="169">
        <v>447</v>
      </c>
      <c r="AL4" s="170">
        <v>447</v>
      </c>
      <c r="AM4" s="170">
        <v>0</v>
      </c>
      <c r="AN4" s="170">
        <f>(Table232[[#This Row],[UB (LBBD (FBPP))]]-Table232[[#This Row],[Best LB]])/Table232[[#This Row],[UB (LBBD (FBPP))]]</f>
        <v>0</v>
      </c>
      <c r="AO4" s="171">
        <v>0.23626507633389338</v>
      </c>
      <c r="AP4" s="169">
        <v>447</v>
      </c>
      <c r="AQ4" s="170">
        <v>447</v>
      </c>
      <c r="AR4" s="170">
        <v>0</v>
      </c>
      <c r="AS4" s="170">
        <f>(Table232[[#This Row],[UB (LBBD (CBPP))]]-Table232[[#This Row],[Best LB]])/Table232[[#This Row],[UB (LBBD (CBPP))]]</f>
        <v>0</v>
      </c>
      <c r="AT4" s="171">
        <v>0.22647366114915707</v>
      </c>
      <c r="AU4" s="169">
        <v>447</v>
      </c>
      <c r="AV4" s="170">
        <v>447</v>
      </c>
      <c r="AW4" s="170">
        <v>0</v>
      </c>
      <c r="AX4" s="170">
        <f>(Table232[[#This Row],[UB (LBBD (CBPP-light))]]-Table232[[#This Row],[Best LB]])/Table232[[#This Row],[UB (LBBD (CBPP-light))]]</f>
        <v>0</v>
      </c>
      <c r="AY4" s="171">
        <v>0.30012841896177578</v>
      </c>
      <c r="AZ4" s="150">
        <v>447</v>
      </c>
    </row>
    <row r="5" spans="1:52" x14ac:dyDescent="0.35">
      <c r="A5" s="162">
        <v>3</v>
      </c>
      <c r="B5" s="163" t="s">
        <v>108</v>
      </c>
      <c r="C5" s="150" t="s">
        <v>1093</v>
      </c>
      <c r="D5" s="150">
        <v>50</v>
      </c>
      <c r="E5" s="164">
        <v>2</v>
      </c>
      <c r="F5" s="164">
        <v>10</v>
      </c>
      <c r="G5" s="165">
        <v>1</v>
      </c>
      <c r="H5" s="166">
        <v>7</v>
      </c>
      <c r="I5" s="150">
        <f>MAX(0,Table232[[#This Row],[k*]]-Table232[[#This Row],[AGVs]])</f>
        <v>5</v>
      </c>
      <c r="J5" s="150">
        <v>495</v>
      </c>
      <c r="K5" s="150">
        <v>498</v>
      </c>
      <c r="L5" s="167">
        <v>0.16263021157010371</v>
      </c>
      <c r="M5" s="86">
        <f>IF( Table232[[#This Row],[UB_init]]-Table232[[#This Row],[LB_init]]&gt;0.1,0,1)</f>
        <v>0</v>
      </c>
      <c r="N5" s="59">
        <v>495</v>
      </c>
      <c r="O5" s="60">
        <v>495</v>
      </c>
      <c r="P5" s="60">
        <v>0</v>
      </c>
      <c r="Q5" s="83">
        <v>2.9056902620941401</v>
      </c>
      <c r="R5" s="166">
        <v>495</v>
      </c>
      <c r="S5" s="150">
        <v>495</v>
      </c>
      <c r="T5" s="168">
        <v>0</v>
      </c>
      <c r="U5" s="168">
        <v>1.007224253</v>
      </c>
      <c r="V5" s="169">
        <v>495</v>
      </c>
      <c r="W5" s="170">
        <v>495</v>
      </c>
      <c r="X5" s="150">
        <v>0</v>
      </c>
      <c r="Y5" s="150">
        <f>(Table232[[#This Row],[UB (A-BGAP +LB+ UB)]]-Table232[[#This Row],[Best LB]])/Table232[[#This Row],[UB (A-BGAP +LB+ UB)]]</f>
        <v>0</v>
      </c>
      <c r="Z5" s="171">
        <v>0.57381324843390669</v>
      </c>
      <c r="AA5" s="169">
        <v>495</v>
      </c>
      <c r="AB5" s="170">
        <v>495</v>
      </c>
      <c r="AC5" s="170">
        <v>0</v>
      </c>
      <c r="AD5" s="170">
        <f>(Table232[[#This Row],[UB (3S-MH)]]-Table232[[#This Row],[Best LB]])/Table232[[#This Row],[UB (3S-MH)]]</f>
        <v>0</v>
      </c>
      <c r="AE5" s="167">
        <v>0.17180500000000001</v>
      </c>
      <c r="AF5" s="169">
        <v>495</v>
      </c>
      <c r="AG5" s="170">
        <v>495</v>
      </c>
      <c r="AH5" s="150">
        <v>0</v>
      </c>
      <c r="AI5" s="150">
        <f>(Table232[[#This Row],[UB (BPP-MIP+LB+UB)]]-Table232[[#This Row],[Best LB]])/Table232[[#This Row],[UB (BPP-MIP+LB+UB)]]</f>
        <v>0</v>
      </c>
      <c r="AJ5" s="171">
        <v>0.43572175224198872</v>
      </c>
      <c r="AK5" s="169">
        <v>495</v>
      </c>
      <c r="AL5" s="170">
        <v>495</v>
      </c>
      <c r="AM5" s="170">
        <v>0</v>
      </c>
      <c r="AN5" s="170">
        <f>(Table232[[#This Row],[UB (LBBD (FBPP))]]-Table232[[#This Row],[Best LB]])/Table232[[#This Row],[UB (LBBD (FBPP))]]</f>
        <v>0</v>
      </c>
      <c r="AO5" s="171">
        <v>0.26594274771286974</v>
      </c>
      <c r="AP5" s="169">
        <v>495</v>
      </c>
      <c r="AQ5" s="170">
        <v>495</v>
      </c>
      <c r="AR5" s="170">
        <v>0</v>
      </c>
      <c r="AS5" s="170">
        <f>(Table232[[#This Row],[UB (LBBD (CBPP))]]-Table232[[#This Row],[Best LB]])/Table232[[#This Row],[UB (LBBD (CBPP))]]</f>
        <v>0</v>
      </c>
      <c r="AT5" s="171">
        <v>0.257723544732471</v>
      </c>
      <c r="AU5" s="169">
        <v>495</v>
      </c>
      <c r="AV5" s="170">
        <v>495</v>
      </c>
      <c r="AW5" s="170">
        <v>0</v>
      </c>
      <c r="AX5" s="170">
        <f>(Table232[[#This Row],[UB (LBBD (CBPP-light))]]-Table232[[#This Row],[Best LB]])/Table232[[#This Row],[UB (LBBD (CBPP-light))]]</f>
        <v>0</v>
      </c>
      <c r="AY5" s="171">
        <v>0.200390994556983</v>
      </c>
      <c r="AZ5" s="150">
        <v>495</v>
      </c>
    </row>
    <row r="6" spans="1:52" x14ac:dyDescent="0.35">
      <c r="A6" s="162">
        <v>4</v>
      </c>
      <c r="B6" s="163" t="s">
        <v>109</v>
      </c>
      <c r="C6" s="150" t="s">
        <v>1093</v>
      </c>
      <c r="D6" s="150">
        <v>50</v>
      </c>
      <c r="E6" s="164">
        <v>2</v>
      </c>
      <c r="F6" s="164">
        <v>10</v>
      </c>
      <c r="G6" s="165">
        <v>1</v>
      </c>
      <c r="H6" s="166">
        <v>7</v>
      </c>
      <c r="I6" s="150">
        <f>MAX(0,Table232[[#This Row],[k*]]-Table232[[#This Row],[AGVs]])</f>
        <v>5</v>
      </c>
      <c r="J6" s="150">
        <v>475</v>
      </c>
      <c r="K6" s="150">
        <v>477</v>
      </c>
      <c r="L6" s="167">
        <v>0.20175085030996343</v>
      </c>
      <c r="M6" s="142">
        <f>IF( Table232[[#This Row],[UB_init]]-Table232[[#This Row],[LB_init]]&gt;0.1,0,1)</f>
        <v>0</v>
      </c>
      <c r="N6" s="61">
        <v>475</v>
      </c>
      <c r="O6" s="62">
        <v>475</v>
      </c>
      <c r="P6" s="62">
        <v>0</v>
      </c>
      <c r="Q6" s="84">
        <v>1.68539146892726</v>
      </c>
      <c r="R6" s="166">
        <v>475</v>
      </c>
      <c r="S6" s="150">
        <v>475</v>
      </c>
      <c r="T6" s="168">
        <v>0</v>
      </c>
      <c r="U6" s="168">
        <v>0.42271875599999997</v>
      </c>
      <c r="V6" s="169">
        <v>475</v>
      </c>
      <c r="W6" s="170">
        <v>475</v>
      </c>
      <c r="X6" s="150">
        <v>0</v>
      </c>
      <c r="Y6" s="150">
        <f>(Table232[[#This Row],[UB (A-BGAP +LB+ UB)]]-Table232[[#This Row],[Best LB]])/Table232[[#This Row],[UB (A-BGAP +LB+ UB)]]</f>
        <v>0</v>
      </c>
      <c r="Z6" s="171">
        <v>0.54697862640523442</v>
      </c>
      <c r="AA6" s="169">
        <v>475</v>
      </c>
      <c r="AB6" s="170">
        <v>475</v>
      </c>
      <c r="AC6" s="170">
        <v>0</v>
      </c>
      <c r="AD6" s="170">
        <f>(Table232[[#This Row],[UB (3S-MH)]]-Table232[[#This Row],[Best LB]])/Table232[[#This Row],[UB (3S-MH)]]</f>
        <v>0</v>
      </c>
      <c r="AE6" s="167">
        <v>0.18745600000000001</v>
      </c>
      <c r="AF6" s="169">
        <v>475</v>
      </c>
      <c r="AG6" s="170">
        <v>475</v>
      </c>
      <c r="AH6" s="150">
        <v>0</v>
      </c>
      <c r="AI6" s="150">
        <f>(Table232[[#This Row],[UB (BPP-MIP+LB+UB)]]-Table232[[#This Row],[Best LB]])/Table232[[#This Row],[UB (BPP-MIP+LB+UB)]]</f>
        <v>0</v>
      </c>
      <c r="AJ6" s="171">
        <v>0.44422114361577741</v>
      </c>
      <c r="AK6" s="169">
        <v>475</v>
      </c>
      <c r="AL6" s="170">
        <v>475</v>
      </c>
      <c r="AM6" s="170">
        <v>0</v>
      </c>
      <c r="AN6" s="170">
        <f>(Table232[[#This Row],[UB (LBBD (FBPP))]]-Table232[[#This Row],[Best LB]])/Table232[[#This Row],[UB (LBBD (FBPP))]]</f>
        <v>0</v>
      </c>
      <c r="AO6" s="171">
        <v>0.23388902331271302</v>
      </c>
      <c r="AP6" s="169">
        <v>475</v>
      </c>
      <c r="AQ6" s="170">
        <v>475</v>
      </c>
      <c r="AR6" s="170">
        <v>0</v>
      </c>
      <c r="AS6" s="170">
        <f>(Table232[[#This Row],[UB (LBBD (CBPP))]]-Table232[[#This Row],[Best LB]])/Table232[[#This Row],[UB (LBBD (CBPP))]]</f>
        <v>0</v>
      </c>
      <c r="AT6" s="171">
        <v>0.22758257668965592</v>
      </c>
      <c r="AU6" s="169">
        <v>475</v>
      </c>
      <c r="AV6" s="170">
        <v>475</v>
      </c>
      <c r="AW6" s="170">
        <v>0</v>
      </c>
      <c r="AX6" s="170">
        <f>(Table232[[#This Row],[UB (LBBD (CBPP-light))]]-Table232[[#This Row],[Best LB]])/Table232[[#This Row],[UB (LBBD (CBPP-light))]]</f>
        <v>0</v>
      </c>
      <c r="AY6" s="171">
        <v>0.23948599212371843</v>
      </c>
      <c r="AZ6" s="150">
        <v>475</v>
      </c>
    </row>
    <row r="7" spans="1:52" x14ac:dyDescent="0.35">
      <c r="A7" s="162">
        <v>5</v>
      </c>
      <c r="B7" s="163" t="s">
        <v>110</v>
      </c>
      <c r="C7" s="150" t="s">
        <v>1093</v>
      </c>
      <c r="D7" s="150">
        <v>50</v>
      </c>
      <c r="E7" s="164">
        <v>2</v>
      </c>
      <c r="F7" s="164">
        <v>10</v>
      </c>
      <c r="G7" s="165">
        <v>1</v>
      </c>
      <c r="H7" s="166">
        <v>7</v>
      </c>
      <c r="I7" s="150">
        <f>MAX(0,Table232[[#This Row],[k*]]-Table232[[#This Row],[AGVs]])</f>
        <v>5</v>
      </c>
      <c r="J7" s="150">
        <v>449</v>
      </c>
      <c r="K7" s="150">
        <v>449</v>
      </c>
      <c r="L7" s="167">
        <v>0.3292764220400386</v>
      </c>
      <c r="M7" s="86">
        <f>IF( Table232[[#This Row],[UB_init]]-Table232[[#This Row],[LB_init]]&gt;0.1,0,1)</f>
        <v>1</v>
      </c>
      <c r="N7" s="59">
        <v>449</v>
      </c>
      <c r="O7" s="60">
        <v>449</v>
      </c>
      <c r="P7" s="60">
        <v>0</v>
      </c>
      <c r="Q7" s="83">
        <v>2.7238386850804002</v>
      </c>
      <c r="R7" s="166">
        <v>449</v>
      </c>
      <c r="S7" s="150">
        <v>449</v>
      </c>
      <c r="T7" s="168">
        <v>0</v>
      </c>
      <c r="U7" s="168">
        <v>0.33992623199999999</v>
      </c>
      <c r="V7" s="169"/>
      <c r="W7" s="170"/>
      <c r="X7" s="150"/>
      <c r="Y7" s="150"/>
      <c r="Z7" s="171"/>
      <c r="AA7" s="169"/>
      <c r="AB7" s="170"/>
      <c r="AC7" s="150"/>
      <c r="AD7" s="170"/>
      <c r="AE7" s="171"/>
      <c r="AF7" s="169"/>
      <c r="AG7" s="170"/>
      <c r="AH7" s="150"/>
      <c r="AI7" s="150"/>
      <c r="AJ7" s="171"/>
      <c r="AK7" s="169"/>
      <c r="AL7" s="170"/>
      <c r="AM7" s="150"/>
      <c r="AN7" s="170"/>
      <c r="AO7" s="171"/>
      <c r="AP7" s="169"/>
      <c r="AQ7" s="170"/>
      <c r="AR7" s="150"/>
      <c r="AS7" s="170"/>
      <c r="AT7" s="171"/>
      <c r="AU7" s="169"/>
      <c r="AV7" s="170"/>
      <c r="AW7" s="150"/>
      <c r="AX7" s="164"/>
      <c r="AY7" s="171"/>
      <c r="AZ7" s="150">
        <v>449</v>
      </c>
    </row>
    <row r="8" spans="1:52" x14ac:dyDescent="0.35">
      <c r="A8" s="162">
        <v>6</v>
      </c>
      <c r="B8" s="163" t="s">
        <v>111</v>
      </c>
      <c r="C8" s="150" t="s">
        <v>1093</v>
      </c>
      <c r="D8" s="150">
        <v>50</v>
      </c>
      <c r="E8" s="164">
        <v>2</v>
      </c>
      <c r="F8" s="164">
        <v>10</v>
      </c>
      <c r="G8" s="165">
        <v>1</v>
      </c>
      <c r="H8" s="166">
        <v>7</v>
      </c>
      <c r="I8" s="150">
        <f>MAX(0,Table232[[#This Row],[k*]]-Table232[[#This Row],[AGVs]])</f>
        <v>5</v>
      </c>
      <c r="J8" s="150">
        <v>489</v>
      </c>
      <c r="K8" s="150">
        <v>494</v>
      </c>
      <c r="L8" s="167">
        <v>0.17980648578009095</v>
      </c>
      <c r="M8" s="142">
        <f>IF( Table232[[#This Row],[UB_init]]-Table232[[#This Row],[LB_init]]&gt;0.1,0,1)</f>
        <v>0</v>
      </c>
      <c r="N8" s="61">
        <v>489</v>
      </c>
      <c r="O8" s="62">
        <v>489</v>
      </c>
      <c r="P8" s="62">
        <v>0</v>
      </c>
      <c r="Q8" s="84">
        <v>2.1556185223162099</v>
      </c>
      <c r="R8" s="166">
        <v>489</v>
      </c>
      <c r="S8" s="150">
        <v>489</v>
      </c>
      <c r="T8" s="168">
        <v>0</v>
      </c>
      <c r="U8" s="168">
        <v>0.369101124</v>
      </c>
      <c r="V8" s="169">
        <v>489</v>
      </c>
      <c r="W8" s="170">
        <v>489</v>
      </c>
      <c r="X8" s="150">
        <v>0</v>
      </c>
      <c r="Y8" s="150">
        <f>(Table232[[#This Row],[UB (A-BGAP +LB+ UB)]]-Table232[[#This Row],[Best LB]])/Table232[[#This Row],[UB (A-BGAP +LB+ UB)]]</f>
        <v>0</v>
      </c>
      <c r="Z8" s="171">
        <v>0.513598093770951</v>
      </c>
      <c r="AA8" s="169">
        <v>489</v>
      </c>
      <c r="AB8" s="170">
        <v>489</v>
      </c>
      <c r="AC8" s="170">
        <v>0</v>
      </c>
      <c r="AD8" s="170">
        <f>(Table232[[#This Row],[UB (3S-MH)]]-Table232[[#This Row],[Best LB]])/Table232[[#This Row],[UB (3S-MH)]]</f>
        <v>0</v>
      </c>
      <c r="AE8" s="167">
        <v>0.29677999999999999</v>
      </c>
      <c r="AF8" s="169">
        <v>489</v>
      </c>
      <c r="AG8" s="170">
        <v>489</v>
      </c>
      <c r="AH8" s="150">
        <v>0</v>
      </c>
      <c r="AI8" s="150">
        <f>(Table232[[#This Row],[UB (BPP-MIP+LB+UB)]]-Table232[[#This Row],[Best LB]])/Table232[[#This Row],[UB (BPP-MIP+LB+UB)]]</f>
        <v>0</v>
      </c>
      <c r="AJ8" s="171">
        <v>0.37056496740183298</v>
      </c>
      <c r="AK8" s="169">
        <v>489</v>
      </c>
      <c r="AL8" s="170">
        <v>489</v>
      </c>
      <c r="AM8" s="170">
        <v>0</v>
      </c>
      <c r="AN8" s="170">
        <f>(Table232[[#This Row],[UB (LBBD (FBPP))]]-Table232[[#This Row],[Best LB]])/Table232[[#This Row],[UB (LBBD (FBPP))]]</f>
        <v>0</v>
      </c>
      <c r="AO8" s="171">
        <v>0.29521356849795594</v>
      </c>
      <c r="AP8" s="169">
        <v>489</v>
      </c>
      <c r="AQ8" s="170">
        <v>489</v>
      </c>
      <c r="AR8" s="170">
        <v>0</v>
      </c>
      <c r="AS8" s="170">
        <f>(Table232[[#This Row],[UB (LBBD (CBPP))]]-Table232[[#This Row],[Best LB]])/Table232[[#This Row],[UB (LBBD (CBPP))]]</f>
        <v>0</v>
      </c>
      <c r="AT8" s="171">
        <v>0.29744627234390397</v>
      </c>
      <c r="AU8" s="169">
        <v>489</v>
      </c>
      <c r="AV8" s="170">
        <v>489</v>
      </c>
      <c r="AW8" s="170">
        <v>0</v>
      </c>
      <c r="AX8" s="170">
        <f>(Table232[[#This Row],[UB (LBBD (CBPP-light))]]-Table232[[#This Row],[Best LB]])/Table232[[#This Row],[UB (LBBD (CBPP-light))]]</f>
        <v>0</v>
      </c>
      <c r="AY8" s="171">
        <v>0.33628942445716292</v>
      </c>
      <c r="AZ8" s="150">
        <v>489</v>
      </c>
    </row>
    <row r="9" spans="1:52" x14ac:dyDescent="0.35">
      <c r="A9" s="162">
        <v>7</v>
      </c>
      <c r="B9" s="163" t="s">
        <v>112</v>
      </c>
      <c r="C9" s="150" t="s">
        <v>1093</v>
      </c>
      <c r="D9" s="150">
        <v>50</v>
      </c>
      <c r="E9" s="164">
        <v>2</v>
      </c>
      <c r="F9" s="164">
        <v>10</v>
      </c>
      <c r="G9" s="165">
        <v>1</v>
      </c>
      <c r="H9" s="166">
        <v>7</v>
      </c>
      <c r="I9" s="150">
        <f>MAX(0,Table232[[#This Row],[k*]]-Table232[[#This Row],[AGVs]])</f>
        <v>5</v>
      </c>
      <c r="J9" s="150">
        <v>451</v>
      </c>
      <c r="K9" s="150">
        <v>456</v>
      </c>
      <c r="L9" s="167">
        <v>0.10983739794005487</v>
      </c>
      <c r="M9" s="86">
        <f>IF( Table232[[#This Row],[UB_init]]-Table232[[#This Row],[LB_init]]&gt;0.1,0,1)</f>
        <v>0</v>
      </c>
      <c r="N9" s="59">
        <v>451</v>
      </c>
      <c r="O9" s="60">
        <v>451</v>
      </c>
      <c r="P9" s="60">
        <v>0</v>
      </c>
      <c r="Q9" s="83">
        <v>3.2005660869181098</v>
      </c>
      <c r="R9" s="166">
        <v>451</v>
      </c>
      <c r="S9" s="150">
        <v>451</v>
      </c>
      <c r="T9" s="168">
        <v>0</v>
      </c>
      <c r="U9" s="168">
        <v>0.39670813999999999</v>
      </c>
      <c r="V9" s="169">
        <v>451</v>
      </c>
      <c r="W9" s="170">
        <v>451</v>
      </c>
      <c r="X9" s="150">
        <v>0</v>
      </c>
      <c r="Y9" s="150">
        <f>(Table232[[#This Row],[UB (A-BGAP +LB+ UB)]]-Table232[[#This Row],[Best LB]])/Table232[[#This Row],[UB (A-BGAP +LB+ UB)]]</f>
        <v>0</v>
      </c>
      <c r="Z9" s="171">
        <v>0.45153442770947488</v>
      </c>
      <c r="AA9" s="169">
        <v>451</v>
      </c>
      <c r="AB9" s="170">
        <v>451</v>
      </c>
      <c r="AC9" s="170">
        <v>0</v>
      </c>
      <c r="AD9" s="170">
        <f>(Table232[[#This Row],[UB (3S-MH)]]-Table232[[#This Row],[Best LB]])/Table232[[#This Row],[UB (3S-MH)]]</f>
        <v>0</v>
      </c>
      <c r="AE9" s="167">
        <v>0.24992700000000001</v>
      </c>
      <c r="AF9" s="169">
        <v>451</v>
      </c>
      <c r="AG9" s="170">
        <v>451</v>
      </c>
      <c r="AH9" s="150">
        <v>0</v>
      </c>
      <c r="AI9" s="150">
        <f>(Table232[[#This Row],[UB (BPP-MIP+LB+UB)]]-Table232[[#This Row],[Best LB]])/Table232[[#This Row],[UB (BPP-MIP+LB+UB)]]</f>
        <v>0</v>
      </c>
      <c r="AJ9" s="171">
        <v>0.32969395537634183</v>
      </c>
      <c r="AK9" s="169">
        <v>451</v>
      </c>
      <c r="AL9" s="170">
        <v>451</v>
      </c>
      <c r="AM9" s="170">
        <v>0</v>
      </c>
      <c r="AN9" s="170">
        <f>(Table232[[#This Row],[UB (LBBD (FBPP))]]-Table232[[#This Row],[Best LB]])/Table232[[#This Row],[UB (LBBD (FBPP))]]</f>
        <v>0</v>
      </c>
      <c r="AO9" s="171">
        <v>0.15509366198216407</v>
      </c>
      <c r="AP9" s="169">
        <v>451</v>
      </c>
      <c r="AQ9" s="170">
        <v>451</v>
      </c>
      <c r="AR9" s="170">
        <v>0</v>
      </c>
      <c r="AS9" s="170">
        <f>(Table232[[#This Row],[UB (LBBD (CBPP))]]-Table232[[#This Row],[Best LB]])/Table232[[#This Row],[UB (LBBD (CBPP))]]</f>
        <v>0</v>
      </c>
      <c r="AT9" s="171">
        <v>0.13594714832265709</v>
      </c>
      <c r="AU9" s="169">
        <v>451</v>
      </c>
      <c r="AV9" s="170">
        <v>451</v>
      </c>
      <c r="AW9" s="170">
        <v>0</v>
      </c>
      <c r="AX9" s="170">
        <f>(Table232[[#This Row],[UB (LBBD (CBPP-light))]]-Table232[[#This Row],[Best LB]])/Table232[[#This Row],[UB (LBBD (CBPP-light))]]</f>
        <v>0</v>
      </c>
      <c r="AY9" s="171">
        <v>0.14038418979157538</v>
      </c>
      <c r="AZ9" s="150">
        <v>451</v>
      </c>
    </row>
    <row r="10" spans="1:52" x14ac:dyDescent="0.35">
      <c r="A10" s="162">
        <v>8</v>
      </c>
      <c r="B10" s="163" t="s">
        <v>113</v>
      </c>
      <c r="C10" s="150" t="s">
        <v>1093</v>
      </c>
      <c r="D10" s="150">
        <v>50</v>
      </c>
      <c r="E10" s="164">
        <v>2</v>
      </c>
      <c r="F10" s="164">
        <v>10</v>
      </c>
      <c r="G10" s="165">
        <v>1</v>
      </c>
      <c r="H10" s="166">
        <v>7</v>
      </c>
      <c r="I10" s="150">
        <f>MAX(0,Table232[[#This Row],[k*]]-Table232[[#This Row],[AGVs]])</f>
        <v>5</v>
      </c>
      <c r="J10" s="150">
        <v>434</v>
      </c>
      <c r="K10" s="150">
        <v>434</v>
      </c>
      <c r="L10" s="167">
        <v>0.15557202883996979</v>
      </c>
      <c r="M10" s="142">
        <f>IF( Table232[[#This Row],[UB_init]]-Table232[[#This Row],[LB_init]]&gt;0.1,0,1)</f>
        <v>1</v>
      </c>
      <c r="N10" s="61">
        <v>434</v>
      </c>
      <c r="O10" s="62">
        <v>434</v>
      </c>
      <c r="P10" s="62">
        <v>0</v>
      </c>
      <c r="Q10" s="84">
        <v>2.82120459526777</v>
      </c>
      <c r="R10" s="166">
        <v>434</v>
      </c>
      <c r="S10" s="150">
        <v>434</v>
      </c>
      <c r="T10" s="168">
        <v>0</v>
      </c>
      <c r="U10" s="168">
        <v>0.38694388000000002</v>
      </c>
      <c r="V10" s="169"/>
      <c r="W10" s="170"/>
      <c r="X10" s="150"/>
      <c r="Y10" s="150"/>
      <c r="Z10" s="171"/>
      <c r="AA10" s="169"/>
      <c r="AB10" s="170"/>
      <c r="AC10" s="150"/>
      <c r="AD10" s="170"/>
      <c r="AE10" s="171"/>
      <c r="AF10" s="169"/>
      <c r="AG10" s="170"/>
      <c r="AH10" s="150"/>
      <c r="AI10" s="150"/>
      <c r="AJ10" s="171"/>
      <c r="AK10" s="169"/>
      <c r="AL10" s="170"/>
      <c r="AM10" s="150"/>
      <c r="AN10" s="170"/>
      <c r="AO10" s="171"/>
      <c r="AP10" s="169"/>
      <c r="AQ10" s="170"/>
      <c r="AR10" s="150"/>
      <c r="AS10" s="170"/>
      <c r="AT10" s="171"/>
      <c r="AU10" s="169"/>
      <c r="AV10" s="170"/>
      <c r="AW10" s="150"/>
      <c r="AX10" s="164"/>
      <c r="AY10" s="171"/>
      <c r="AZ10" s="150">
        <v>434</v>
      </c>
    </row>
    <row r="11" spans="1:52" x14ac:dyDescent="0.35">
      <c r="A11" s="162">
        <v>9</v>
      </c>
      <c r="B11" s="163" t="s">
        <v>114</v>
      </c>
      <c r="C11" s="150" t="s">
        <v>1093</v>
      </c>
      <c r="D11" s="150">
        <v>50</v>
      </c>
      <c r="E11" s="164">
        <v>2</v>
      </c>
      <c r="F11" s="164">
        <v>10</v>
      </c>
      <c r="G11" s="165">
        <v>1</v>
      </c>
      <c r="H11" s="166">
        <v>6</v>
      </c>
      <c r="I11" s="150">
        <f>MAX(0,Table232[[#This Row],[k*]]-Table232[[#This Row],[AGVs]])</f>
        <v>4</v>
      </c>
      <c r="J11" s="150">
        <v>393</v>
      </c>
      <c r="K11" s="150">
        <v>421</v>
      </c>
      <c r="L11" s="167">
        <v>0.14826470986008644</v>
      </c>
      <c r="M11" s="86">
        <f>IF( Table232[[#This Row],[UB_init]]-Table232[[#This Row],[LB_init]]&gt;0.1,0,1)</f>
        <v>0</v>
      </c>
      <c r="N11" s="59">
        <v>393</v>
      </c>
      <c r="O11" s="60">
        <v>393</v>
      </c>
      <c r="P11" s="60">
        <v>0</v>
      </c>
      <c r="Q11" s="83">
        <v>2.21845139376819</v>
      </c>
      <c r="R11" s="166">
        <v>393</v>
      </c>
      <c r="S11" s="150">
        <v>393</v>
      </c>
      <c r="T11" s="168">
        <v>0</v>
      </c>
      <c r="U11" s="168">
        <v>0.32365295199999999</v>
      </c>
      <c r="V11" s="169">
        <v>393</v>
      </c>
      <c r="W11" s="170">
        <v>393</v>
      </c>
      <c r="X11" s="150">
        <v>0</v>
      </c>
      <c r="Y11" s="150">
        <f>(Table232[[#This Row],[UB (A-BGAP +LB+ UB)]]-Table232[[#This Row],[Best LB]])/Table232[[#This Row],[UB (A-BGAP +LB+ UB)]]</f>
        <v>0</v>
      </c>
      <c r="Z11" s="171">
        <v>0.52820606436580342</v>
      </c>
      <c r="AA11" s="169">
        <v>393</v>
      </c>
      <c r="AB11" s="170">
        <v>393</v>
      </c>
      <c r="AC11" s="170">
        <v>0</v>
      </c>
      <c r="AD11" s="170">
        <f>(Table232[[#This Row],[UB (3S-MH)]]-Table232[[#This Row],[Best LB]])/Table232[[#This Row],[UB (3S-MH)]]</f>
        <v>0</v>
      </c>
      <c r="AE11" s="167">
        <v>0.249918</v>
      </c>
      <c r="AF11" s="169">
        <v>393</v>
      </c>
      <c r="AG11" s="170">
        <v>393</v>
      </c>
      <c r="AH11" s="150">
        <v>0</v>
      </c>
      <c r="AI11" s="150">
        <f>(Table232[[#This Row],[UB (BPP-MIP+LB+UB)]]-Table232[[#This Row],[Best LB]])/Table232[[#This Row],[UB (BPP-MIP+LB+UB)]]</f>
        <v>0</v>
      </c>
      <c r="AJ11" s="171">
        <v>0.3356269961223004</v>
      </c>
      <c r="AK11" s="169">
        <v>393</v>
      </c>
      <c r="AL11" s="170">
        <v>393</v>
      </c>
      <c r="AM11" s="170">
        <v>0</v>
      </c>
      <c r="AN11" s="170">
        <f>(Table232[[#This Row],[UB (LBBD (FBPP))]]-Table232[[#This Row],[Best LB]])/Table232[[#This Row],[UB (LBBD (FBPP))]]</f>
        <v>0</v>
      </c>
      <c r="AO11" s="171">
        <v>0.42323443014174644</v>
      </c>
      <c r="AP11" s="169">
        <v>393</v>
      </c>
      <c r="AQ11" s="170">
        <v>393</v>
      </c>
      <c r="AR11" s="170">
        <v>0</v>
      </c>
      <c r="AS11" s="170">
        <f>(Table232[[#This Row],[UB (LBBD (CBPP))]]-Table232[[#This Row],[Best LB]])/Table232[[#This Row],[UB (LBBD (CBPP))]]</f>
        <v>0</v>
      </c>
      <c r="AT11" s="171">
        <v>0.40951735898852343</v>
      </c>
      <c r="AU11" s="169">
        <v>393</v>
      </c>
      <c r="AV11" s="170">
        <v>393</v>
      </c>
      <c r="AW11" s="170">
        <v>0</v>
      </c>
      <c r="AX11" s="170">
        <f>(Table232[[#This Row],[UB (LBBD (CBPP-light))]]-Table232[[#This Row],[Best LB]])/Table232[[#This Row],[UB (LBBD (CBPP-light))]]</f>
        <v>0</v>
      </c>
      <c r="AY11" s="171">
        <v>0.32495371717959542</v>
      </c>
      <c r="AZ11" s="150">
        <v>393</v>
      </c>
    </row>
    <row r="12" spans="1:52" x14ac:dyDescent="0.35">
      <c r="A12" s="162">
        <v>10</v>
      </c>
      <c r="B12" s="163" t="s">
        <v>115</v>
      </c>
      <c r="C12" s="150" t="s">
        <v>1093</v>
      </c>
      <c r="D12" s="150">
        <v>50</v>
      </c>
      <c r="E12" s="164">
        <v>2</v>
      </c>
      <c r="F12" s="164">
        <v>10</v>
      </c>
      <c r="G12" s="165">
        <v>1</v>
      </c>
      <c r="H12" s="166">
        <v>7</v>
      </c>
      <c r="I12" s="150">
        <f>MAX(0,Table232[[#This Row],[k*]]-Table232[[#This Row],[AGVs]])</f>
        <v>5</v>
      </c>
      <c r="J12" s="150">
        <v>465</v>
      </c>
      <c r="K12" s="150">
        <v>466</v>
      </c>
      <c r="L12" s="167">
        <v>0.18477036246008538</v>
      </c>
      <c r="M12" s="142">
        <f>IF( Table232[[#This Row],[UB_init]]-Table232[[#This Row],[LB_init]]&gt;0.1,0,1)</f>
        <v>0</v>
      </c>
      <c r="N12" s="61">
        <v>465</v>
      </c>
      <c r="O12" s="62">
        <v>465</v>
      </c>
      <c r="P12" s="62">
        <v>0</v>
      </c>
      <c r="Q12" s="84">
        <v>3.29986109584569</v>
      </c>
      <c r="R12" s="166">
        <v>465</v>
      </c>
      <c r="S12" s="150">
        <v>465</v>
      </c>
      <c r="T12" s="168">
        <v>0</v>
      </c>
      <c r="U12" s="168">
        <v>0.38975880600000001</v>
      </c>
      <c r="V12" s="169">
        <v>465</v>
      </c>
      <c r="W12" s="170">
        <v>465</v>
      </c>
      <c r="X12" s="150">
        <v>0</v>
      </c>
      <c r="Y12" s="150">
        <f>(Table232[[#This Row],[UB (A-BGAP +LB+ UB)]]-Table232[[#This Row],[Best LB]])/Table232[[#This Row],[UB (A-BGAP +LB+ UB)]]</f>
        <v>0</v>
      </c>
      <c r="Z12" s="171">
        <v>0.37681173254645639</v>
      </c>
      <c r="AA12" s="169">
        <v>465</v>
      </c>
      <c r="AB12" s="170">
        <v>465</v>
      </c>
      <c r="AC12" s="170">
        <v>0</v>
      </c>
      <c r="AD12" s="170">
        <f>(Table232[[#This Row],[UB (3S-MH)]]-Table232[[#This Row],[Best LB]])/Table232[[#This Row],[UB (3S-MH)]]</f>
        <v>0</v>
      </c>
      <c r="AE12" s="167">
        <v>0.203074</v>
      </c>
      <c r="AF12" s="169">
        <v>465</v>
      </c>
      <c r="AG12" s="170">
        <v>465</v>
      </c>
      <c r="AH12" s="150">
        <v>0</v>
      </c>
      <c r="AI12" s="150">
        <f>(Table232[[#This Row],[UB (BPP-MIP+LB+UB)]]-Table232[[#This Row],[Best LB]])/Table232[[#This Row],[UB (BPP-MIP+LB+UB)]]</f>
        <v>0</v>
      </c>
      <c r="AJ12" s="171">
        <v>0.48816319928414437</v>
      </c>
      <c r="AK12" s="169">
        <v>465</v>
      </c>
      <c r="AL12" s="170">
        <v>465</v>
      </c>
      <c r="AM12" s="170">
        <v>0</v>
      </c>
      <c r="AN12" s="170">
        <f>(Table232[[#This Row],[UB (LBBD (FBPP))]]-Table232[[#This Row],[Best LB]])/Table232[[#This Row],[UB (LBBD (FBPP))]]</f>
        <v>0</v>
      </c>
      <c r="AO12" s="171">
        <v>0.22942592204458379</v>
      </c>
      <c r="AP12" s="169">
        <v>465</v>
      </c>
      <c r="AQ12" s="170">
        <v>465</v>
      </c>
      <c r="AR12" s="170">
        <v>0</v>
      </c>
      <c r="AS12" s="170">
        <f>(Table232[[#This Row],[UB (LBBD (CBPP))]]-Table232[[#This Row],[Best LB]])/Table232[[#This Row],[UB (LBBD (CBPP))]]</f>
        <v>0</v>
      </c>
      <c r="AT12" s="171">
        <v>0.21110461001194378</v>
      </c>
      <c r="AU12" s="169">
        <v>465</v>
      </c>
      <c r="AV12" s="170">
        <v>465</v>
      </c>
      <c r="AW12" s="170">
        <v>0</v>
      </c>
      <c r="AX12" s="170">
        <f>(Table232[[#This Row],[UB (LBBD (CBPP-light))]]-Table232[[#This Row],[Best LB]])/Table232[[#This Row],[UB (LBBD (CBPP-light))]]</f>
        <v>0</v>
      </c>
      <c r="AY12" s="171">
        <v>0.22037566454059737</v>
      </c>
      <c r="AZ12" s="150">
        <v>465</v>
      </c>
    </row>
    <row r="13" spans="1:52" x14ac:dyDescent="0.35">
      <c r="A13" s="162">
        <v>11</v>
      </c>
      <c r="B13" s="163" t="s">
        <v>116</v>
      </c>
      <c r="C13" s="150" t="s">
        <v>1093</v>
      </c>
      <c r="D13" s="150">
        <v>50</v>
      </c>
      <c r="E13" s="164">
        <v>2</v>
      </c>
      <c r="F13" s="164">
        <v>10</v>
      </c>
      <c r="G13" s="165">
        <v>2</v>
      </c>
      <c r="H13" s="166">
        <v>13</v>
      </c>
      <c r="I13" s="150">
        <f>MAX(0,Table232[[#This Row],[k*]]-Table232[[#This Row],[AGVs]])</f>
        <v>11</v>
      </c>
      <c r="J13" s="150">
        <v>627</v>
      </c>
      <c r="K13" s="150">
        <v>627</v>
      </c>
      <c r="L13" s="167">
        <v>0.68982278742009839</v>
      </c>
      <c r="M13" s="86">
        <f>IF( Table232[[#This Row],[UB_init]]-Table232[[#This Row],[LB_init]]&gt;0.1,0,1)</f>
        <v>1</v>
      </c>
      <c r="N13" s="59">
        <v>627</v>
      </c>
      <c r="O13" s="60">
        <v>627</v>
      </c>
      <c r="P13" s="60">
        <v>0</v>
      </c>
      <c r="Q13" s="83">
        <v>5.9100266117602498</v>
      </c>
      <c r="R13" s="166">
        <v>627</v>
      </c>
      <c r="S13" s="150">
        <v>627</v>
      </c>
      <c r="T13" s="168">
        <v>0</v>
      </c>
      <c r="U13" s="168">
        <v>8.0169654829999999</v>
      </c>
      <c r="V13" s="169"/>
      <c r="W13" s="170"/>
      <c r="X13" s="150"/>
      <c r="Y13" s="150"/>
      <c r="Z13" s="171"/>
      <c r="AA13" s="169"/>
      <c r="AB13" s="170"/>
      <c r="AC13" s="150"/>
      <c r="AD13" s="170"/>
      <c r="AE13" s="171"/>
      <c r="AF13" s="169"/>
      <c r="AG13" s="170"/>
      <c r="AH13" s="150"/>
      <c r="AI13" s="150"/>
      <c r="AJ13" s="171"/>
      <c r="AK13" s="169"/>
      <c r="AL13" s="170"/>
      <c r="AM13" s="150"/>
      <c r="AN13" s="170"/>
      <c r="AO13" s="171"/>
      <c r="AP13" s="169"/>
      <c r="AQ13" s="170"/>
      <c r="AR13" s="150"/>
      <c r="AS13" s="170"/>
      <c r="AT13" s="171"/>
      <c r="AU13" s="169"/>
      <c r="AV13" s="170"/>
      <c r="AW13" s="150"/>
      <c r="AX13" s="164"/>
      <c r="AY13" s="171"/>
      <c r="AZ13" s="150">
        <v>627</v>
      </c>
    </row>
    <row r="14" spans="1:52" x14ac:dyDescent="0.35">
      <c r="A14" s="162">
        <v>12</v>
      </c>
      <c r="B14" s="163" t="s">
        <v>117</v>
      </c>
      <c r="C14" s="150" t="s">
        <v>1093</v>
      </c>
      <c r="D14" s="150">
        <v>50</v>
      </c>
      <c r="E14" s="164">
        <v>2</v>
      </c>
      <c r="F14" s="164">
        <v>10</v>
      </c>
      <c r="G14" s="165">
        <v>2</v>
      </c>
      <c r="H14" s="166">
        <v>12</v>
      </c>
      <c r="I14" s="150">
        <f>MAX(0,Table232[[#This Row],[k*]]-Table232[[#This Row],[AGVs]])</f>
        <v>10</v>
      </c>
      <c r="J14" s="150">
        <v>645</v>
      </c>
      <c r="K14" s="150">
        <v>645</v>
      </c>
      <c r="L14" s="167">
        <v>0.12656617910010937</v>
      </c>
      <c r="M14" s="142">
        <f>IF( Table232[[#This Row],[UB_init]]-Table232[[#This Row],[LB_init]]&gt;0.1,0,1)</f>
        <v>1</v>
      </c>
      <c r="N14" s="61">
        <v>645</v>
      </c>
      <c r="O14" s="62">
        <v>645</v>
      </c>
      <c r="P14" s="62">
        <v>0</v>
      </c>
      <c r="Q14" s="84">
        <v>5.7868995722383199</v>
      </c>
      <c r="R14" s="166">
        <v>645</v>
      </c>
      <c r="S14" s="150">
        <v>645</v>
      </c>
      <c r="T14" s="168">
        <v>0</v>
      </c>
      <c r="U14" s="168">
        <v>0.81856976800000003</v>
      </c>
      <c r="V14" s="169"/>
      <c r="W14" s="170"/>
      <c r="X14" s="150"/>
      <c r="Y14" s="150"/>
      <c r="Z14" s="171"/>
      <c r="AA14" s="169"/>
      <c r="AB14" s="170"/>
      <c r="AC14" s="150"/>
      <c r="AD14" s="170"/>
      <c r="AE14" s="171"/>
      <c r="AF14" s="169"/>
      <c r="AG14" s="170"/>
      <c r="AH14" s="150"/>
      <c r="AI14" s="150"/>
      <c r="AJ14" s="171"/>
      <c r="AK14" s="169"/>
      <c r="AL14" s="170"/>
      <c r="AM14" s="150"/>
      <c r="AN14" s="170"/>
      <c r="AO14" s="171"/>
      <c r="AP14" s="169"/>
      <c r="AQ14" s="170"/>
      <c r="AR14" s="150"/>
      <c r="AS14" s="170"/>
      <c r="AT14" s="171"/>
      <c r="AU14" s="169"/>
      <c r="AV14" s="170"/>
      <c r="AW14" s="150"/>
      <c r="AX14" s="164"/>
      <c r="AY14" s="171"/>
      <c r="AZ14" s="150">
        <v>645</v>
      </c>
    </row>
    <row r="15" spans="1:52" x14ac:dyDescent="0.35">
      <c r="A15" s="162">
        <v>13</v>
      </c>
      <c r="B15" s="163" t="s">
        <v>118</v>
      </c>
      <c r="C15" s="150" t="s">
        <v>1093</v>
      </c>
      <c r="D15" s="150">
        <v>50</v>
      </c>
      <c r="E15" s="164">
        <v>2</v>
      </c>
      <c r="F15" s="164">
        <v>10</v>
      </c>
      <c r="G15" s="165">
        <v>2</v>
      </c>
      <c r="H15" s="166">
        <v>12</v>
      </c>
      <c r="I15" s="150">
        <f>MAX(0,Table232[[#This Row],[k*]]-Table232[[#This Row],[AGVs]])</f>
        <v>10</v>
      </c>
      <c r="J15" s="150">
        <v>625</v>
      </c>
      <c r="K15" s="150">
        <v>625</v>
      </c>
      <c r="L15" s="167">
        <v>0.91711920872990049</v>
      </c>
      <c r="M15" s="86">
        <f>IF( Table232[[#This Row],[UB_init]]-Table232[[#This Row],[LB_init]]&gt;0.1,0,1)</f>
        <v>1</v>
      </c>
      <c r="N15" s="59">
        <v>625</v>
      </c>
      <c r="O15" s="60">
        <v>625</v>
      </c>
      <c r="P15" s="60">
        <v>0</v>
      </c>
      <c r="Q15" s="83">
        <v>9.9306862466037202</v>
      </c>
      <c r="R15" s="166">
        <v>625</v>
      </c>
      <c r="S15" s="150">
        <v>624</v>
      </c>
      <c r="T15" s="168">
        <v>1.6000000000000001E-3</v>
      </c>
      <c r="U15" s="168">
        <v>24.36865105</v>
      </c>
      <c r="V15" s="169"/>
      <c r="W15" s="170"/>
      <c r="X15" s="150"/>
      <c r="Y15" s="150"/>
      <c r="Z15" s="171"/>
      <c r="AA15" s="169"/>
      <c r="AB15" s="170"/>
      <c r="AC15" s="150"/>
      <c r="AD15" s="170"/>
      <c r="AE15" s="171"/>
      <c r="AF15" s="169"/>
      <c r="AG15" s="170"/>
      <c r="AH15" s="150"/>
      <c r="AI15" s="150"/>
      <c r="AJ15" s="171"/>
      <c r="AK15" s="169"/>
      <c r="AL15" s="170"/>
      <c r="AM15" s="150"/>
      <c r="AN15" s="170"/>
      <c r="AO15" s="171"/>
      <c r="AP15" s="169"/>
      <c r="AQ15" s="170"/>
      <c r="AR15" s="150"/>
      <c r="AS15" s="170"/>
      <c r="AT15" s="171"/>
      <c r="AU15" s="169"/>
      <c r="AV15" s="170"/>
      <c r="AW15" s="150"/>
      <c r="AX15" s="164"/>
      <c r="AY15" s="171"/>
      <c r="AZ15" s="150">
        <v>625</v>
      </c>
    </row>
    <row r="16" spans="1:52" x14ac:dyDescent="0.35">
      <c r="A16" s="162">
        <v>14</v>
      </c>
      <c r="B16" s="163" t="s">
        <v>119</v>
      </c>
      <c r="C16" s="150" t="s">
        <v>1093</v>
      </c>
      <c r="D16" s="150">
        <v>50</v>
      </c>
      <c r="E16" s="164">
        <v>2</v>
      </c>
      <c r="F16" s="164">
        <v>10</v>
      </c>
      <c r="G16" s="165">
        <v>2</v>
      </c>
      <c r="H16" s="166">
        <v>16</v>
      </c>
      <c r="I16" s="150">
        <f>MAX(0,Table232[[#This Row],[k*]]-Table232[[#This Row],[AGVs]])</f>
        <v>14</v>
      </c>
      <c r="J16" s="150">
        <v>719</v>
      </c>
      <c r="K16" s="150">
        <v>719</v>
      </c>
      <c r="L16" s="167">
        <v>0.14054257050997876</v>
      </c>
      <c r="M16" s="142">
        <f>IF( Table232[[#This Row],[UB_init]]-Table232[[#This Row],[LB_init]]&gt;0.1,0,1)</f>
        <v>1</v>
      </c>
      <c r="N16" s="61">
        <v>719</v>
      </c>
      <c r="O16" s="62">
        <v>719</v>
      </c>
      <c r="P16" s="62">
        <v>0</v>
      </c>
      <c r="Q16" s="84">
        <v>6.3209144230931997</v>
      </c>
      <c r="R16" s="166">
        <v>719</v>
      </c>
      <c r="S16" s="150">
        <v>719</v>
      </c>
      <c r="T16" s="168">
        <v>0</v>
      </c>
      <c r="U16" s="168">
        <v>1.7059159100000001</v>
      </c>
      <c r="V16" s="169"/>
      <c r="W16" s="170"/>
      <c r="X16" s="150"/>
      <c r="Y16" s="150"/>
      <c r="Z16" s="171"/>
      <c r="AA16" s="169"/>
      <c r="AB16" s="170"/>
      <c r="AC16" s="150"/>
      <c r="AD16" s="170"/>
      <c r="AE16" s="171"/>
      <c r="AF16" s="169"/>
      <c r="AG16" s="170"/>
      <c r="AH16" s="150"/>
      <c r="AI16" s="150"/>
      <c r="AJ16" s="171"/>
      <c r="AK16" s="169"/>
      <c r="AL16" s="170"/>
      <c r="AM16" s="150"/>
      <c r="AN16" s="170"/>
      <c r="AO16" s="171"/>
      <c r="AP16" s="169"/>
      <c r="AQ16" s="170"/>
      <c r="AR16" s="150"/>
      <c r="AS16" s="170"/>
      <c r="AT16" s="171"/>
      <c r="AU16" s="169"/>
      <c r="AV16" s="170"/>
      <c r="AW16" s="150"/>
      <c r="AX16" s="164"/>
      <c r="AY16" s="171"/>
      <c r="AZ16" s="150">
        <v>719</v>
      </c>
    </row>
    <row r="17" spans="1:52" x14ac:dyDescent="0.35">
      <c r="A17" s="162">
        <v>15</v>
      </c>
      <c r="B17" s="163" t="s">
        <v>120</v>
      </c>
      <c r="C17" s="150" t="s">
        <v>1093</v>
      </c>
      <c r="D17" s="150">
        <v>50</v>
      </c>
      <c r="E17" s="164">
        <v>2</v>
      </c>
      <c r="F17" s="164">
        <v>10</v>
      </c>
      <c r="G17" s="165">
        <v>2</v>
      </c>
      <c r="H17" s="166">
        <v>15</v>
      </c>
      <c r="I17" s="150">
        <f>MAX(0,Table232[[#This Row],[k*]]-Table232[[#This Row],[AGVs]])</f>
        <v>13</v>
      </c>
      <c r="J17" s="150">
        <v>729</v>
      </c>
      <c r="K17" s="150">
        <v>729</v>
      </c>
      <c r="L17" s="167">
        <v>0.15766784921993349</v>
      </c>
      <c r="M17" s="86">
        <f>IF( Table232[[#This Row],[UB_init]]-Table232[[#This Row],[LB_init]]&gt;0.1,0,1)</f>
        <v>1</v>
      </c>
      <c r="N17" s="59">
        <v>729</v>
      </c>
      <c r="O17" s="60">
        <v>729</v>
      </c>
      <c r="P17" s="60">
        <v>0</v>
      </c>
      <c r="Q17" s="83">
        <v>6.4913146570324898</v>
      </c>
      <c r="R17" s="166">
        <v>729</v>
      </c>
      <c r="S17" s="150">
        <v>729</v>
      </c>
      <c r="T17" s="168">
        <v>0</v>
      </c>
      <c r="U17" s="168">
        <v>1.4618462569999999</v>
      </c>
      <c r="V17" s="169"/>
      <c r="W17" s="170"/>
      <c r="X17" s="150"/>
      <c r="Y17" s="150"/>
      <c r="Z17" s="171"/>
      <c r="AA17" s="169"/>
      <c r="AB17" s="170"/>
      <c r="AC17" s="150"/>
      <c r="AD17" s="170"/>
      <c r="AE17" s="171"/>
      <c r="AF17" s="169"/>
      <c r="AG17" s="170"/>
      <c r="AH17" s="150"/>
      <c r="AI17" s="150"/>
      <c r="AJ17" s="171"/>
      <c r="AK17" s="169"/>
      <c r="AL17" s="170"/>
      <c r="AM17" s="150"/>
      <c r="AN17" s="170"/>
      <c r="AO17" s="171"/>
      <c r="AP17" s="169"/>
      <c r="AQ17" s="170"/>
      <c r="AR17" s="150"/>
      <c r="AS17" s="170"/>
      <c r="AT17" s="171"/>
      <c r="AU17" s="169"/>
      <c r="AV17" s="170"/>
      <c r="AW17" s="150"/>
      <c r="AX17" s="164"/>
      <c r="AY17" s="171"/>
      <c r="AZ17" s="150">
        <v>729</v>
      </c>
    </row>
    <row r="18" spans="1:52" x14ac:dyDescent="0.35">
      <c r="A18" s="162">
        <v>16</v>
      </c>
      <c r="B18" s="163" t="s">
        <v>121</v>
      </c>
      <c r="C18" s="150" t="s">
        <v>1093</v>
      </c>
      <c r="D18" s="150">
        <v>50</v>
      </c>
      <c r="E18" s="164">
        <v>2</v>
      </c>
      <c r="F18" s="164">
        <v>10</v>
      </c>
      <c r="G18" s="165">
        <v>2</v>
      </c>
      <c r="H18" s="166">
        <v>14</v>
      </c>
      <c r="I18" s="150">
        <f>MAX(0,Table232[[#This Row],[k*]]-Table232[[#This Row],[AGVs]])</f>
        <v>12</v>
      </c>
      <c r="J18" s="150">
        <v>661</v>
      </c>
      <c r="K18" s="150">
        <v>661</v>
      </c>
      <c r="L18" s="167">
        <v>0.11889910140007487</v>
      </c>
      <c r="M18" s="142">
        <f>IF( Table232[[#This Row],[UB_init]]-Table232[[#This Row],[LB_init]]&gt;0.1,0,1)</f>
        <v>1</v>
      </c>
      <c r="N18" s="61">
        <v>661</v>
      </c>
      <c r="O18" s="62">
        <v>661</v>
      </c>
      <c r="P18" s="62">
        <v>0</v>
      </c>
      <c r="Q18" s="84">
        <v>6.3403373248875097</v>
      </c>
      <c r="R18" s="166">
        <v>661</v>
      </c>
      <c r="S18" s="150">
        <v>661</v>
      </c>
      <c r="T18" s="168">
        <v>0</v>
      </c>
      <c r="U18" s="168">
        <v>1.4297407929999999</v>
      </c>
      <c r="V18" s="169"/>
      <c r="W18" s="170"/>
      <c r="X18" s="150"/>
      <c r="Y18" s="150"/>
      <c r="Z18" s="171"/>
      <c r="AA18" s="169"/>
      <c r="AB18" s="170"/>
      <c r="AC18" s="150"/>
      <c r="AD18" s="170"/>
      <c r="AE18" s="171"/>
      <c r="AF18" s="169"/>
      <c r="AG18" s="170"/>
      <c r="AH18" s="150"/>
      <c r="AI18" s="150"/>
      <c r="AJ18" s="171"/>
      <c r="AK18" s="169"/>
      <c r="AL18" s="170"/>
      <c r="AM18" s="150"/>
      <c r="AN18" s="170"/>
      <c r="AO18" s="171"/>
      <c r="AP18" s="169"/>
      <c r="AQ18" s="170"/>
      <c r="AR18" s="150"/>
      <c r="AS18" s="170"/>
      <c r="AT18" s="171"/>
      <c r="AU18" s="169"/>
      <c r="AV18" s="170"/>
      <c r="AW18" s="150"/>
      <c r="AX18" s="164"/>
      <c r="AY18" s="171"/>
      <c r="AZ18" s="150">
        <v>661</v>
      </c>
    </row>
    <row r="19" spans="1:52" x14ac:dyDescent="0.35">
      <c r="A19" s="162">
        <v>17</v>
      </c>
      <c r="B19" s="163" t="s">
        <v>122</v>
      </c>
      <c r="C19" s="150" t="s">
        <v>1093</v>
      </c>
      <c r="D19" s="150">
        <v>50</v>
      </c>
      <c r="E19" s="164">
        <v>2</v>
      </c>
      <c r="F19" s="164">
        <v>10</v>
      </c>
      <c r="G19" s="165">
        <v>2</v>
      </c>
      <c r="H19" s="166">
        <v>15</v>
      </c>
      <c r="I19" s="150">
        <f>MAX(0,Table232[[#This Row],[k*]]-Table232[[#This Row],[AGVs]])</f>
        <v>13</v>
      </c>
      <c r="J19" s="150">
        <v>674</v>
      </c>
      <c r="K19" s="150">
        <v>674</v>
      </c>
      <c r="L19" s="167">
        <v>0.11995580233997316</v>
      </c>
      <c r="M19" s="86">
        <f>IF( Table232[[#This Row],[UB_init]]-Table232[[#This Row],[LB_init]]&gt;0.1,0,1)</f>
        <v>1</v>
      </c>
      <c r="N19" s="59">
        <v>674</v>
      </c>
      <c r="O19" s="60">
        <v>674</v>
      </c>
      <c r="P19" s="60">
        <v>0</v>
      </c>
      <c r="Q19" s="83">
        <v>6.7755413725972096</v>
      </c>
      <c r="R19" s="166">
        <v>674</v>
      </c>
      <c r="S19" s="150">
        <v>674</v>
      </c>
      <c r="T19" s="168">
        <v>0</v>
      </c>
      <c r="U19" s="168">
        <v>1.1279164719999999</v>
      </c>
      <c r="V19" s="169"/>
      <c r="W19" s="170"/>
      <c r="X19" s="150"/>
      <c r="Y19" s="150"/>
      <c r="Z19" s="171"/>
      <c r="AA19" s="169"/>
      <c r="AB19" s="170"/>
      <c r="AC19" s="150"/>
      <c r="AD19" s="170"/>
      <c r="AE19" s="171"/>
      <c r="AF19" s="169"/>
      <c r="AG19" s="170"/>
      <c r="AH19" s="150"/>
      <c r="AI19" s="150"/>
      <c r="AJ19" s="171"/>
      <c r="AK19" s="169"/>
      <c r="AL19" s="170"/>
      <c r="AM19" s="150"/>
      <c r="AN19" s="170"/>
      <c r="AO19" s="171"/>
      <c r="AP19" s="169"/>
      <c r="AQ19" s="170"/>
      <c r="AR19" s="150"/>
      <c r="AS19" s="170"/>
      <c r="AT19" s="171"/>
      <c r="AU19" s="169"/>
      <c r="AV19" s="170"/>
      <c r="AW19" s="150"/>
      <c r="AX19" s="164"/>
      <c r="AY19" s="171"/>
      <c r="AZ19" s="150">
        <v>674</v>
      </c>
    </row>
    <row r="20" spans="1:52" x14ac:dyDescent="0.35">
      <c r="A20" s="162">
        <v>18</v>
      </c>
      <c r="B20" s="163" t="s">
        <v>123</v>
      </c>
      <c r="C20" s="150" t="s">
        <v>1093</v>
      </c>
      <c r="D20" s="150">
        <v>50</v>
      </c>
      <c r="E20" s="164">
        <v>2</v>
      </c>
      <c r="F20" s="164">
        <v>10</v>
      </c>
      <c r="G20" s="165">
        <v>2</v>
      </c>
      <c r="H20" s="166">
        <v>13</v>
      </c>
      <c r="I20" s="150">
        <f>MAX(0,Table232[[#This Row],[k*]]-Table232[[#This Row],[AGVs]])</f>
        <v>11</v>
      </c>
      <c r="J20" s="150">
        <v>603</v>
      </c>
      <c r="K20" s="150">
        <v>603</v>
      </c>
      <c r="L20" s="167">
        <v>0.1242288015801023</v>
      </c>
      <c r="M20" s="142">
        <f>IF( Table232[[#This Row],[UB_init]]-Table232[[#This Row],[LB_init]]&gt;0.1,0,1)</f>
        <v>1</v>
      </c>
      <c r="N20" s="61">
        <v>603</v>
      </c>
      <c r="O20" s="62">
        <v>603</v>
      </c>
      <c r="P20" s="62">
        <v>0</v>
      </c>
      <c r="Q20" s="84">
        <v>4.8326748963445398</v>
      </c>
      <c r="R20" s="166">
        <v>603</v>
      </c>
      <c r="S20" s="150">
        <v>603</v>
      </c>
      <c r="T20" s="168">
        <v>0</v>
      </c>
      <c r="U20" s="168">
        <v>0.42887183699999998</v>
      </c>
      <c r="V20" s="169"/>
      <c r="W20" s="170"/>
      <c r="X20" s="150"/>
      <c r="Y20" s="150"/>
      <c r="Z20" s="171"/>
      <c r="AA20" s="169"/>
      <c r="AB20" s="170"/>
      <c r="AC20" s="150"/>
      <c r="AD20" s="170"/>
      <c r="AE20" s="171"/>
      <c r="AF20" s="169"/>
      <c r="AG20" s="170"/>
      <c r="AH20" s="150"/>
      <c r="AI20" s="150"/>
      <c r="AJ20" s="171"/>
      <c r="AK20" s="169"/>
      <c r="AL20" s="170"/>
      <c r="AM20" s="150"/>
      <c r="AN20" s="170"/>
      <c r="AO20" s="171"/>
      <c r="AP20" s="169"/>
      <c r="AQ20" s="170"/>
      <c r="AR20" s="150"/>
      <c r="AS20" s="170"/>
      <c r="AT20" s="171"/>
      <c r="AU20" s="169"/>
      <c r="AV20" s="170"/>
      <c r="AW20" s="150"/>
      <c r="AX20" s="164"/>
      <c r="AY20" s="171"/>
      <c r="AZ20" s="150">
        <v>603</v>
      </c>
    </row>
    <row r="21" spans="1:52" x14ac:dyDescent="0.35">
      <c r="A21" s="162">
        <v>19</v>
      </c>
      <c r="B21" s="163" t="s">
        <v>124</v>
      </c>
      <c r="C21" s="150" t="s">
        <v>1093</v>
      </c>
      <c r="D21" s="150">
        <v>50</v>
      </c>
      <c r="E21" s="164">
        <v>2</v>
      </c>
      <c r="F21" s="164">
        <v>10</v>
      </c>
      <c r="G21" s="165">
        <v>2</v>
      </c>
      <c r="H21" s="166">
        <v>13</v>
      </c>
      <c r="I21" s="150">
        <f>MAX(0,Table232[[#This Row],[k*]]-Table232[[#This Row],[AGVs]])</f>
        <v>11</v>
      </c>
      <c r="J21" s="150">
        <v>645</v>
      </c>
      <c r="K21" s="150">
        <v>645</v>
      </c>
      <c r="L21" s="167">
        <v>0.10929587856003309</v>
      </c>
      <c r="M21" s="86">
        <f>IF( Table232[[#This Row],[UB_init]]-Table232[[#This Row],[LB_init]]&gt;0.1,0,1)</f>
        <v>1</v>
      </c>
      <c r="N21" s="59">
        <v>645</v>
      </c>
      <c r="O21" s="60">
        <v>645</v>
      </c>
      <c r="P21" s="60">
        <v>0</v>
      </c>
      <c r="Q21" s="83">
        <v>5.1635037530213497</v>
      </c>
      <c r="R21" s="166">
        <v>645</v>
      </c>
      <c r="S21" s="150">
        <v>645</v>
      </c>
      <c r="T21" s="168">
        <v>0</v>
      </c>
      <c r="U21" s="168">
        <v>0.44143592700000001</v>
      </c>
      <c r="V21" s="169"/>
      <c r="W21" s="170"/>
      <c r="X21" s="150"/>
      <c r="Y21" s="150"/>
      <c r="Z21" s="171"/>
      <c r="AA21" s="169"/>
      <c r="AB21" s="170"/>
      <c r="AC21" s="150"/>
      <c r="AD21" s="170"/>
      <c r="AE21" s="171"/>
      <c r="AF21" s="169"/>
      <c r="AG21" s="170"/>
      <c r="AH21" s="150"/>
      <c r="AI21" s="150"/>
      <c r="AJ21" s="171"/>
      <c r="AK21" s="169"/>
      <c r="AL21" s="170"/>
      <c r="AM21" s="150"/>
      <c r="AN21" s="170"/>
      <c r="AO21" s="171"/>
      <c r="AP21" s="169"/>
      <c r="AQ21" s="170"/>
      <c r="AR21" s="150"/>
      <c r="AS21" s="170"/>
      <c r="AT21" s="171"/>
      <c r="AU21" s="169"/>
      <c r="AV21" s="170"/>
      <c r="AW21" s="150"/>
      <c r="AX21" s="164"/>
      <c r="AY21" s="171"/>
      <c r="AZ21" s="150">
        <v>645</v>
      </c>
    </row>
    <row r="22" spans="1:52" x14ac:dyDescent="0.35">
      <c r="A22" s="162">
        <v>20</v>
      </c>
      <c r="B22" s="163" t="s">
        <v>125</v>
      </c>
      <c r="C22" s="150" t="s">
        <v>1093</v>
      </c>
      <c r="D22" s="150">
        <v>50</v>
      </c>
      <c r="E22" s="164">
        <v>2</v>
      </c>
      <c r="F22" s="164">
        <v>10</v>
      </c>
      <c r="G22" s="165">
        <v>2</v>
      </c>
      <c r="H22" s="166">
        <v>12</v>
      </c>
      <c r="I22" s="150">
        <f>MAX(0,Table232[[#This Row],[k*]]-Table232[[#This Row],[AGVs]])</f>
        <v>10</v>
      </c>
      <c r="J22" s="150">
        <v>583</v>
      </c>
      <c r="K22" s="150">
        <v>583</v>
      </c>
      <c r="L22" s="167">
        <v>0.2725933026599705</v>
      </c>
      <c r="M22" s="142">
        <f>IF( Table232[[#This Row],[UB_init]]-Table232[[#This Row],[LB_init]]&gt;0.1,0,1)</f>
        <v>1</v>
      </c>
      <c r="N22" s="61">
        <v>583</v>
      </c>
      <c r="O22" s="62">
        <v>583</v>
      </c>
      <c r="P22" s="62">
        <v>0</v>
      </c>
      <c r="Q22" s="84">
        <v>6.24294739216566</v>
      </c>
      <c r="R22" s="166">
        <v>583</v>
      </c>
      <c r="S22" s="150">
        <v>583</v>
      </c>
      <c r="T22" s="168">
        <v>0</v>
      </c>
      <c r="U22" s="168">
        <v>1.0391177869999999</v>
      </c>
      <c r="V22" s="169"/>
      <c r="W22" s="170"/>
      <c r="X22" s="150"/>
      <c r="Y22" s="150"/>
      <c r="Z22" s="171"/>
      <c r="AA22" s="169"/>
      <c r="AB22" s="170"/>
      <c r="AC22" s="150"/>
      <c r="AD22" s="170"/>
      <c r="AE22" s="171"/>
      <c r="AF22" s="169"/>
      <c r="AG22" s="170"/>
      <c r="AH22" s="150"/>
      <c r="AI22" s="150"/>
      <c r="AJ22" s="171"/>
      <c r="AK22" s="169"/>
      <c r="AL22" s="170"/>
      <c r="AM22" s="150"/>
      <c r="AN22" s="170"/>
      <c r="AO22" s="171"/>
      <c r="AP22" s="169"/>
      <c r="AQ22" s="170"/>
      <c r="AR22" s="150"/>
      <c r="AS22" s="170"/>
      <c r="AT22" s="171"/>
      <c r="AU22" s="169"/>
      <c r="AV22" s="170"/>
      <c r="AW22" s="150"/>
      <c r="AX22" s="164"/>
      <c r="AY22" s="171"/>
      <c r="AZ22" s="150">
        <v>583</v>
      </c>
    </row>
    <row r="23" spans="1:52" x14ac:dyDescent="0.35">
      <c r="A23" s="162">
        <v>21</v>
      </c>
      <c r="B23" s="163" t="s">
        <v>126</v>
      </c>
      <c r="C23" s="150" t="s">
        <v>1093</v>
      </c>
      <c r="D23" s="150">
        <v>50</v>
      </c>
      <c r="E23" s="164">
        <v>2</v>
      </c>
      <c r="F23" s="164">
        <v>10</v>
      </c>
      <c r="G23" s="165">
        <v>4</v>
      </c>
      <c r="H23" s="166">
        <v>29</v>
      </c>
      <c r="I23" s="150">
        <f>MAX(0,Table232[[#This Row],[k*]]-Table232[[#This Row],[AGVs]])</f>
        <v>27</v>
      </c>
      <c r="J23" s="150">
        <v>1107</v>
      </c>
      <c r="K23" s="150">
        <v>1107</v>
      </c>
      <c r="L23" s="167">
        <v>2.3197044879200348</v>
      </c>
      <c r="M23" s="86">
        <f>IF( Table232[[#This Row],[UB_init]]-Table232[[#This Row],[LB_init]]&gt;0.1,0,1)</f>
        <v>1</v>
      </c>
      <c r="N23" s="59">
        <v>1107</v>
      </c>
      <c r="O23" s="60">
        <v>1107</v>
      </c>
      <c r="P23" s="60">
        <v>0</v>
      </c>
      <c r="Q23" s="83">
        <v>38.5689614079892</v>
      </c>
      <c r="R23" s="166">
        <v>1107</v>
      </c>
      <c r="S23" s="150">
        <v>1107</v>
      </c>
      <c r="T23" s="168">
        <v>0</v>
      </c>
      <c r="U23" s="168">
        <v>572.10366199999999</v>
      </c>
      <c r="V23" s="169"/>
      <c r="W23" s="170"/>
      <c r="X23" s="150"/>
      <c r="Y23" s="150"/>
      <c r="Z23" s="171"/>
      <c r="AA23" s="169"/>
      <c r="AB23" s="170"/>
      <c r="AC23" s="150"/>
      <c r="AD23" s="170"/>
      <c r="AE23" s="171"/>
      <c r="AF23" s="169"/>
      <c r="AG23" s="170"/>
      <c r="AH23" s="150"/>
      <c r="AI23" s="150"/>
      <c r="AJ23" s="171"/>
      <c r="AK23" s="169"/>
      <c r="AL23" s="170"/>
      <c r="AM23" s="150"/>
      <c r="AN23" s="170"/>
      <c r="AO23" s="171"/>
      <c r="AP23" s="169"/>
      <c r="AQ23" s="170"/>
      <c r="AR23" s="150"/>
      <c r="AS23" s="170"/>
      <c r="AT23" s="171"/>
      <c r="AU23" s="169"/>
      <c r="AV23" s="170"/>
      <c r="AW23" s="150"/>
      <c r="AX23" s="164"/>
      <c r="AY23" s="171"/>
      <c r="AZ23" s="150">
        <v>1107</v>
      </c>
    </row>
    <row r="24" spans="1:52" x14ac:dyDescent="0.35">
      <c r="A24" s="162">
        <v>22</v>
      </c>
      <c r="B24" s="163" t="s">
        <v>127</v>
      </c>
      <c r="C24" s="150" t="s">
        <v>1093</v>
      </c>
      <c r="D24" s="150">
        <v>50</v>
      </c>
      <c r="E24" s="164">
        <v>2</v>
      </c>
      <c r="F24" s="164">
        <v>10</v>
      </c>
      <c r="G24" s="165">
        <v>4</v>
      </c>
      <c r="H24" s="166">
        <v>26</v>
      </c>
      <c r="I24" s="150">
        <f>MAX(0,Table232[[#This Row],[k*]]-Table232[[#This Row],[AGVs]])</f>
        <v>24</v>
      </c>
      <c r="J24" s="150">
        <v>1065</v>
      </c>
      <c r="K24" s="150">
        <v>1065</v>
      </c>
      <c r="L24" s="167">
        <v>1.3574525397300476</v>
      </c>
      <c r="M24" s="142">
        <f>IF( Table232[[#This Row],[UB_init]]-Table232[[#This Row],[LB_init]]&gt;0.1,0,1)</f>
        <v>1</v>
      </c>
      <c r="N24" s="61">
        <v>1065</v>
      </c>
      <c r="O24" s="62">
        <v>1065</v>
      </c>
      <c r="P24" s="62">
        <v>0</v>
      </c>
      <c r="Q24" s="84">
        <v>47.731231439858597</v>
      </c>
      <c r="R24" s="166">
        <v>1065</v>
      </c>
      <c r="S24" s="150">
        <v>1035</v>
      </c>
      <c r="T24" s="168">
        <v>2.8169013999999999E-2</v>
      </c>
      <c r="U24" s="168">
        <v>3615.252215</v>
      </c>
      <c r="V24" s="169"/>
      <c r="W24" s="170"/>
      <c r="X24" s="150"/>
      <c r="Y24" s="150"/>
      <c r="Z24" s="171"/>
      <c r="AA24" s="169"/>
      <c r="AB24" s="170"/>
      <c r="AC24" s="150"/>
      <c r="AD24" s="170"/>
      <c r="AE24" s="171"/>
      <c r="AF24" s="169"/>
      <c r="AG24" s="170"/>
      <c r="AH24" s="150"/>
      <c r="AI24" s="150"/>
      <c r="AJ24" s="171"/>
      <c r="AK24" s="169"/>
      <c r="AL24" s="170"/>
      <c r="AM24" s="150"/>
      <c r="AN24" s="170"/>
      <c r="AO24" s="171"/>
      <c r="AP24" s="169"/>
      <c r="AQ24" s="170"/>
      <c r="AR24" s="150"/>
      <c r="AS24" s="170"/>
      <c r="AT24" s="171"/>
      <c r="AU24" s="169"/>
      <c r="AV24" s="170"/>
      <c r="AW24" s="150"/>
      <c r="AX24" s="164"/>
      <c r="AY24" s="171"/>
      <c r="AZ24" s="150">
        <v>1065</v>
      </c>
    </row>
    <row r="25" spans="1:52" x14ac:dyDescent="0.35">
      <c r="A25" s="162">
        <v>23</v>
      </c>
      <c r="B25" s="163" t="s">
        <v>128</v>
      </c>
      <c r="C25" s="150" t="s">
        <v>1093</v>
      </c>
      <c r="D25" s="150">
        <v>50</v>
      </c>
      <c r="E25" s="164">
        <v>2</v>
      </c>
      <c r="F25" s="164">
        <v>10</v>
      </c>
      <c r="G25" s="165">
        <v>4</v>
      </c>
      <c r="H25" s="166">
        <v>26</v>
      </c>
      <c r="I25" s="150">
        <f>MAX(0,Table232[[#This Row],[k*]]-Table232[[#This Row],[AGVs]])</f>
        <v>24</v>
      </c>
      <c r="J25" s="150">
        <v>1045</v>
      </c>
      <c r="K25" s="150">
        <v>1045</v>
      </c>
      <c r="L25" s="167">
        <v>1.1653650179600845</v>
      </c>
      <c r="M25" s="86">
        <f>IF( Table232[[#This Row],[UB_init]]-Table232[[#This Row],[LB_init]]&gt;0.1,0,1)</f>
        <v>1</v>
      </c>
      <c r="N25" s="59">
        <v>1045</v>
      </c>
      <c r="O25" s="60">
        <v>1045</v>
      </c>
      <c r="P25" s="60">
        <v>0</v>
      </c>
      <c r="Q25" s="83">
        <v>43.260397868230903</v>
      </c>
      <c r="R25" s="166">
        <v>1045</v>
      </c>
      <c r="S25" s="150">
        <v>1045</v>
      </c>
      <c r="T25" s="168">
        <v>0</v>
      </c>
      <c r="U25" s="168">
        <v>12.33519431</v>
      </c>
      <c r="V25" s="169"/>
      <c r="W25" s="170"/>
      <c r="X25" s="150"/>
      <c r="Y25" s="150"/>
      <c r="Z25" s="171"/>
      <c r="AA25" s="169"/>
      <c r="AB25" s="170"/>
      <c r="AC25" s="150"/>
      <c r="AD25" s="170"/>
      <c r="AE25" s="171"/>
      <c r="AF25" s="169"/>
      <c r="AG25" s="170"/>
      <c r="AH25" s="150"/>
      <c r="AI25" s="150"/>
      <c r="AJ25" s="171"/>
      <c r="AK25" s="169"/>
      <c r="AL25" s="170"/>
      <c r="AM25" s="150"/>
      <c r="AN25" s="170"/>
      <c r="AO25" s="171"/>
      <c r="AP25" s="169"/>
      <c r="AQ25" s="170"/>
      <c r="AR25" s="150"/>
      <c r="AS25" s="170"/>
      <c r="AT25" s="171"/>
      <c r="AU25" s="169"/>
      <c r="AV25" s="170"/>
      <c r="AW25" s="150"/>
      <c r="AX25" s="164"/>
      <c r="AY25" s="171"/>
      <c r="AZ25" s="150">
        <v>1045</v>
      </c>
    </row>
    <row r="26" spans="1:52" x14ac:dyDescent="0.35">
      <c r="A26" s="162">
        <v>24</v>
      </c>
      <c r="B26" s="163" t="s">
        <v>129</v>
      </c>
      <c r="C26" s="150" t="s">
        <v>1093</v>
      </c>
      <c r="D26" s="150">
        <v>50</v>
      </c>
      <c r="E26" s="164">
        <v>2</v>
      </c>
      <c r="F26" s="164">
        <v>10</v>
      </c>
      <c r="G26" s="165">
        <v>4</v>
      </c>
      <c r="H26" s="166">
        <v>26</v>
      </c>
      <c r="I26" s="150">
        <f>MAX(0,Table232[[#This Row],[k*]]-Table232[[#This Row],[AGVs]])</f>
        <v>24</v>
      </c>
      <c r="J26" s="150">
        <v>1019</v>
      </c>
      <c r="K26" s="150">
        <v>1019</v>
      </c>
      <c r="L26" s="167">
        <v>1.667846616360066</v>
      </c>
      <c r="M26" s="142">
        <f>IF( Table232[[#This Row],[UB_init]]-Table232[[#This Row],[LB_init]]&gt;0.1,0,1)</f>
        <v>1</v>
      </c>
      <c r="N26" s="61">
        <v>1019</v>
      </c>
      <c r="O26" s="62">
        <v>1019</v>
      </c>
      <c r="P26" s="62">
        <v>0</v>
      </c>
      <c r="Q26" s="84">
        <v>20.573848076164701</v>
      </c>
      <c r="R26" s="166">
        <v>1019</v>
      </c>
      <c r="S26" s="150">
        <v>1019</v>
      </c>
      <c r="T26" s="168">
        <v>0</v>
      </c>
      <c r="U26" s="168">
        <v>4.6165587160000001</v>
      </c>
      <c r="V26" s="169"/>
      <c r="W26" s="170"/>
      <c r="X26" s="150"/>
      <c r="Y26" s="150"/>
      <c r="Z26" s="171"/>
      <c r="AA26" s="169"/>
      <c r="AB26" s="170"/>
      <c r="AC26" s="150"/>
      <c r="AD26" s="170"/>
      <c r="AE26" s="171"/>
      <c r="AF26" s="169"/>
      <c r="AG26" s="170"/>
      <c r="AH26" s="150"/>
      <c r="AI26" s="150"/>
      <c r="AJ26" s="171"/>
      <c r="AK26" s="169"/>
      <c r="AL26" s="170"/>
      <c r="AM26" s="150"/>
      <c r="AN26" s="170"/>
      <c r="AO26" s="171"/>
      <c r="AP26" s="169"/>
      <c r="AQ26" s="170"/>
      <c r="AR26" s="150"/>
      <c r="AS26" s="170"/>
      <c r="AT26" s="171"/>
      <c r="AU26" s="169"/>
      <c r="AV26" s="170"/>
      <c r="AW26" s="150"/>
      <c r="AX26" s="164"/>
      <c r="AY26" s="171"/>
      <c r="AZ26" s="150">
        <v>1019</v>
      </c>
    </row>
    <row r="27" spans="1:52" x14ac:dyDescent="0.35">
      <c r="A27" s="162">
        <v>25</v>
      </c>
      <c r="B27" s="163" t="s">
        <v>130</v>
      </c>
      <c r="C27" s="150" t="s">
        <v>1093</v>
      </c>
      <c r="D27" s="150">
        <v>50</v>
      </c>
      <c r="E27" s="164">
        <v>2</v>
      </c>
      <c r="F27" s="164">
        <v>10</v>
      </c>
      <c r="G27" s="165">
        <v>4</v>
      </c>
      <c r="H27" s="166">
        <v>19</v>
      </c>
      <c r="I27" s="150">
        <f>MAX(0,Table232[[#This Row],[k*]]-Table232[[#This Row],[AGVs]])</f>
        <v>17</v>
      </c>
      <c r="J27" s="150">
        <v>849</v>
      </c>
      <c r="K27" s="150">
        <v>849</v>
      </c>
      <c r="L27" s="167">
        <v>0.36715958082004363</v>
      </c>
      <c r="M27" s="86">
        <f>IF( Table232[[#This Row],[UB_init]]-Table232[[#This Row],[LB_init]]&gt;0.1,0,1)</f>
        <v>1</v>
      </c>
      <c r="N27" s="59">
        <v>849</v>
      </c>
      <c r="O27" s="60">
        <v>849</v>
      </c>
      <c r="P27" s="60">
        <v>0</v>
      </c>
      <c r="Q27" s="83">
        <v>9.2069375645369291</v>
      </c>
      <c r="R27" s="166">
        <v>849</v>
      </c>
      <c r="S27" s="150">
        <v>849</v>
      </c>
      <c r="T27" s="168">
        <v>0</v>
      </c>
      <c r="U27" s="168">
        <v>2.270790705</v>
      </c>
      <c r="V27" s="169"/>
      <c r="W27" s="170"/>
      <c r="X27" s="150"/>
      <c r="Y27" s="150"/>
      <c r="Z27" s="171"/>
      <c r="AA27" s="169"/>
      <c r="AB27" s="170"/>
      <c r="AC27" s="150"/>
      <c r="AD27" s="170"/>
      <c r="AE27" s="171"/>
      <c r="AF27" s="169"/>
      <c r="AG27" s="170"/>
      <c r="AH27" s="150"/>
      <c r="AI27" s="150"/>
      <c r="AJ27" s="171"/>
      <c r="AK27" s="169"/>
      <c r="AL27" s="170"/>
      <c r="AM27" s="150"/>
      <c r="AN27" s="170"/>
      <c r="AO27" s="171"/>
      <c r="AP27" s="169"/>
      <c r="AQ27" s="170"/>
      <c r="AR27" s="150"/>
      <c r="AS27" s="170"/>
      <c r="AT27" s="171"/>
      <c r="AU27" s="169"/>
      <c r="AV27" s="170"/>
      <c r="AW27" s="150"/>
      <c r="AX27" s="164"/>
      <c r="AY27" s="171"/>
      <c r="AZ27" s="150">
        <v>849</v>
      </c>
    </row>
    <row r="28" spans="1:52" x14ac:dyDescent="0.35">
      <c r="A28" s="162">
        <v>26</v>
      </c>
      <c r="B28" s="163" t="s">
        <v>131</v>
      </c>
      <c r="C28" s="150" t="s">
        <v>1093</v>
      </c>
      <c r="D28" s="150">
        <v>50</v>
      </c>
      <c r="E28" s="164">
        <v>2</v>
      </c>
      <c r="F28" s="164">
        <v>10</v>
      </c>
      <c r="G28" s="165">
        <v>4</v>
      </c>
      <c r="H28" s="166">
        <v>26</v>
      </c>
      <c r="I28" s="150">
        <f>MAX(0,Table232[[#This Row],[k*]]-Table232[[#This Row],[AGVs]])</f>
        <v>24</v>
      </c>
      <c r="J28" s="150">
        <v>1021</v>
      </c>
      <c r="K28" s="150">
        <v>1021</v>
      </c>
      <c r="L28" s="167">
        <v>0.80482056924006429</v>
      </c>
      <c r="M28" s="142">
        <f>IF( Table232[[#This Row],[UB_init]]-Table232[[#This Row],[LB_init]]&gt;0.1,0,1)</f>
        <v>1</v>
      </c>
      <c r="N28" s="61">
        <v>1021</v>
      </c>
      <c r="O28" s="62">
        <v>1015.42486338797</v>
      </c>
      <c r="P28" s="62">
        <v>5.4604668090335604E-3</v>
      </c>
      <c r="Q28" s="84">
        <v>3605.8775028772602</v>
      </c>
      <c r="R28" s="166">
        <v>1021</v>
      </c>
      <c r="S28" s="150">
        <v>990.5</v>
      </c>
      <c r="T28" s="168">
        <v>2.9872673999999998E-2</v>
      </c>
      <c r="U28" s="168">
        <v>3615.321136</v>
      </c>
      <c r="V28" s="169"/>
      <c r="W28" s="170"/>
      <c r="X28" s="150"/>
      <c r="Y28" s="150"/>
      <c r="Z28" s="171"/>
      <c r="AA28" s="169"/>
      <c r="AB28" s="170"/>
      <c r="AC28" s="150"/>
      <c r="AD28" s="170"/>
      <c r="AE28" s="171"/>
      <c r="AF28" s="169"/>
      <c r="AG28" s="170"/>
      <c r="AH28" s="150"/>
      <c r="AI28" s="150"/>
      <c r="AJ28" s="171"/>
      <c r="AK28" s="169"/>
      <c r="AL28" s="170"/>
      <c r="AM28" s="150"/>
      <c r="AN28" s="170"/>
      <c r="AO28" s="171"/>
      <c r="AP28" s="169"/>
      <c r="AQ28" s="170"/>
      <c r="AR28" s="150"/>
      <c r="AS28" s="170"/>
      <c r="AT28" s="171"/>
      <c r="AU28" s="169"/>
      <c r="AV28" s="170"/>
      <c r="AW28" s="150"/>
      <c r="AX28" s="164"/>
      <c r="AY28" s="171"/>
      <c r="AZ28" s="150">
        <v>1021</v>
      </c>
    </row>
    <row r="29" spans="1:52" x14ac:dyDescent="0.35">
      <c r="A29" s="162">
        <v>27</v>
      </c>
      <c r="B29" s="163" t="s">
        <v>132</v>
      </c>
      <c r="C29" s="150" t="s">
        <v>1093</v>
      </c>
      <c r="D29" s="150">
        <v>50</v>
      </c>
      <c r="E29" s="164">
        <v>2</v>
      </c>
      <c r="F29" s="164">
        <v>10</v>
      </c>
      <c r="G29" s="165">
        <v>4</v>
      </c>
      <c r="H29" s="166">
        <v>25</v>
      </c>
      <c r="I29" s="150">
        <f>MAX(0,Table232[[#This Row],[k*]]-Table232[[#This Row],[AGVs]])</f>
        <v>23</v>
      </c>
      <c r="J29" s="150">
        <v>974</v>
      </c>
      <c r="K29" s="150">
        <v>974</v>
      </c>
      <c r="L29" s="167">
        <v>0.86882125772990548</v>
      </c>
      <c r="M29" s="86">
        <f>IF( Table232[[#This Row],[UB_init]]-Table232[[#This Row],[LB_init]]&gt;0.1,0,1)</f>
        <v>1</v>
      </c>
      <c r="N29" s="59">
        <v>974</v>
      </c>
      <c r="O29" s="60">
        <v>974</v>
      </c>
      <c r="P29" s="60">
        <v>0</v>
      </c>
      <c r="Q29" s="83">
        <v>14.360146816819899</v>
      </c>
      <c r="R29" s="166">
        <v>974</v>
      </c>
      <c r="S29" s="150">
        <v>974</v>
      </c>
      <c r="T29" s="168">
        <v>0</v>
      </c>
      <c r="U29" s="168">
        <v>3.2422476310000001</v>
      </c>
      <c r="V29" s="169"/>
      <c r="W29" s="170"/>
      <c r="X29" s="150"/>
      <c r="Y29" s="150"/>
      <c r="Z29" s="171"/>
      <c r="AA29" s="169"/>
      <c r="AB29" s="170"/>
      <c r="AC29" s="150"/>
      <c r="AD29" s="170"/>
      <c r="AE29" s="171"/>
      <c r="AF29" s="169"/>
      <c r="AG29" s="170"/>
      <c r="AH29" s="150"/>
      <c r="AI29" s="150"/>
      <c r="AJ29" s="171"/>
      <c r="AK29" s="169"/>
      <c r="AL29" s="170"/>
      <c r="AM29" s="150"/>
      <c r="AN29" s="170"/>
      <c r="AO29" s="171"/>
      <c r="AP29" s="169"/>
      <c r="AQ29" s="170"/>
      <c r="AR29" s="150"/>
      <c r="AS29" s="170"/>
      <c r="AT29" s="171"/>
      <c r="AU29" s="169"/>
      <c r="AV29" s="170"/>
      <c r="AW29" s="150"/>
      <c r="AX29" s="164"/>
      <c r="AY29" s="171"/>
      <c r="AZ29" s="150">
        <v>974</v>
      </c>
    </row>
    <row r="30" spans="1:52" x14ac:dyDescent="0.35">
      <c r="A30" s="162">
        <v>28</v>
      </c>
      <c r="B30" s="163" t="s">
        <v>133</v>
      </c>
      <c r="C30" s="150" t="s">
        <v>1093</v>
      </c>
      <c r="D30" s="150">
        <v>50</v>
      </c>
      <c r="E30" s="164">
        <v>2</v>
      </c>
      <c r="F30" s="164">
        <v>10</v>
      </c>
      <c r="G30" s="165">
        <v>4</v>
      </c>
      <c r="H30" s="166">
        <v>23</v>
      </c>
      <c r="I30" s="150">
        <f>MAX(0,Table232[[#This Row],[k*]]-Table232[[#This Row],[AGVs]])</f>
        <v>21</v>
      </c>
      <c r="J30" s="150">
        <v>903</v>
      </c>
      <c r="K30" s="150">
        <v>903</v>
      </c>
      <c r="L30" s="167">
        <v>0.52793301270003212</v>
      </c>
      <c r="M30" s="142">
        <f>IF( Table232[[#This Row],[UB_init]]-Table232[[#This Row],[LB_init]]&gt;0.1,0,1)</f>
        <v>1</v>
      </c>
      <c r="N30" s="61">
        <v>903</v>
      </c>
      <c r="O30" s="62">
        <v>903</v>
      </c>
      <c r="P30" s="62">
        <v>0</v>
      </c>
      <c r="Q30" s="84">
        <v>8.6845386307686496</v>
      </c>
      <c r="R30" s="166">
        <v>903</v>
      </c>
      <c r="S30" s="150">
        <v>903</v>
      </c>
      <c r="T30" s="168">
        <v>0</v>
      </c>
      <c r="U30" s="168">
        <v>3.566710525</v>
      </c>
      <c r="V30" s="169"/>
      <c r="W30" s="170"/>
      <c r="X30" s="150"/>
      <c r="Y30" s="150"/>
      <c r="Z30" s="171"/>
      <c r="AA30" s="169"/>
      <c r="AB30" s="170"/>
      <c r="AC30" s="150"/>
      <c r="AD30" s="170"/>
      <c r="AE30" s="171"/>
      <c r="AF30" s="169"/>
      <c r="AG30" s="170"/>
      <c r="AH30" s="150"/>
      <c r="AI30" s="150"/>
      <c r="AJ30" s="171"/>
      <c r="AK30" s="169"/>
      <c r="AL30" s="170"/>
      <c r="AM30" s="150"/>
      <c r="AN30" s="170"/>
      <c r="AO30" s="171"/>
      <c r="AP30" s="169"/>
      <c r="AQ30" s="170"/>
      <c r="AR30" s="150"/>
      <c r="AS30" s="170"/>
      <c r="AT30" s="171"/>
      <c r="AU30" s="169"/>
      <c r="AV30" s="170"/>
      <c r="AW30" s="150"/>
      <c r="AX30" s="164"/>
      <c r="AY30" s="171"/>
      <c r="AZ30" s="150">
        <v>903</v>
      </c>
    </row>
    <row r="31" spans="1:52" x14ac:dyDescent="0.35">
      <c r="A31" s="162">
        <v>29</v>
      </c>
      <c r="B31" s="163" t="s">
        <v>134</v>
      </c>
      <c r="C31" s="150" t="s">
        <v>1093</v>
      </c>
      <c r="D31" s="150">
        <v>50</v>
      </c>
      <c r="E31" s="164">
        <v>2</v>
      </c>
      <c r="F31" s="164">
        <v>10</v>
      </c>
      <c r="G31" s="165">
        <v>4</v>
      </c>
      <c r="H31" s="166">
        <v>20</v>
      </c>
      <c r="I31" s="150">
        <f>MAX(0,Table232[[#This Row],[k*]]-Table232[[#This Row],[AGVs]])</f>
        <v>18</v>
      </c>
      <c r="J31" s="150">
        <v>855</v>
      </c>
      <c r="K31" s="150">
        <v>855</v>
      </c>
      <c r="L31" s="167">
        <v>1.0592276025599858</v>
      </c>
      <c r="M31" s="86">
        <f>IF( Table232[[#This Row],[UB_init]]-Table232[[#This Row],[LB_init]]&gt;0.1,0,1)</f>
        <v>1</v>
      </c>
      <c r="N31" s="59">
        <v>855</v>
      </c>
      <c r="O31" s="60">
        <v>855</v>
      </c>
      <c r="P31" s="60">
        <v>0</v>
      </c>
      <c r="Q31" s="83">
        <v>6.6782890688627896</v>
      </c>
      <c r="R31" s="166">
        <v>855</v>
      </c>
      <c r="S31" s="150">
        <v>855</v>
      </c>
      <c r="T31" s="168">
        <v>0</v>
      </c>
      <c r="U31" s="168">
        <v>2.9331294469999998</v>
      </c>
      <c r="V31" s="169"/>
      <c r="W31" s="170"/>
      <c r="X31" s="150"/>
      <c r="Y31" s="150"/>
      <c r="Z31" s="171"/>
      <c r="AA31" s="169"/>
      <c r="AB31" s="170"/>
      <c r="AC31" s="150"/>
      <c r="AD31" s="170"/>
      <c r="AE31" s="171"/>
      <c r="AF31" s="169"/>
      <c r="AG31" s="170"/>
      <c r="AH31" s="150"/>
      <c r="AI31" s="150"/>
      <c r="AJ31" s="171"/>
      <c r="AK31" s="169"/>
      <c r="AL31" s="170"/>
      <c r="AM31" s="150"/>
      <c r="AN31" s="170"/>
      <c r="AO31" s="171"/>
      <c r="AP31" s="169"/>
      <c r="AQ31" s="170"/>
      <c r="AR31" s="150"/>
      <c r="AS31" s="170"/>
      <c r="AT31" s="171"/>
      <c r="AU31" s="169"/>
      <c r="AV31" s="170"/>
      <c r="AW31" s="150"/>
      <c r="AX31" s="164"/>
      <c r="AY31" s="171"/>
      <c r="AZ31" s="150">
        <v>855</v>
      </c>
    </row>
    <row r="32" spans="1:52" x14ac:dyDescent="0.35">
      <c r="A32" s="162">
        <v>30</v>
      </c>
      <c r="B32" s="163" t="s">
        <v>135</v>
      </c>
      <c r="C32" s="150" t="s">
        <v>1093</v>
      </c>
      <c r="D32" s="150">
        <v>50</v>
      </c>
      <c r="E32" s="164">
        <v>2</v>
      </c>
      <c r="F32" s="164">
        <v>10</v>
      </c>
      <c r="G32" s="165">
        <v>4</v>
      </c>
      <c r="H32" s="166">
        <v>24</v>
      </c>
      <c r="I32" s="150">
        <f>MAX(0,Table232[[#This Row],[k*]]-Table232[[#This Row],[AGVs]])</f>
        <v>22</v>
      </c>
      <c r="J32" s="150">
        <v>943</v>
      </c>
      <c r="K32" s="150">
        <v>943</v>
      </c>
      <c r="L32" s="167">
        <v>0.85812994838011036</v>
      </c>
      <c r="M32" s="142">
        <f>IF( Table232[[#This Row],[UB_init]]-Table232[[#This Row],[LB_init]]&gt;0.1,0,1)</f>
        <v>1</v>
      </c>
      <c r="N32" s="61">
        <v>943</v>
      </c>
      <c r="O32" s="62">
        <v>943</v>
      </c>
      <c r="P32" s="62">
        <v>0</v>
      </c>
      <c r="Q32" s="84">
        <v>12.5402959603816</v>
      </c>
      <c r="R32" s="166">
        <v>943</v>
      </c>
      <c r="S32" s="150">
        <v>943</v>
      </c>
      <c r="T32" s="168">
        <v>0</v>
      </c>
      <c r="U32" s="168">
        <v>2.9272079519999998</v>
      </c>
      <c r="V32" s="169"/>
      <c r="W32" s="170"/>
      <c r="X32" s="150"/>
      <c r="Y32" s="150"/>
      <c r="Z32" s="171"/>
      <c r="AA32" s="169"/>
      <c r="AB32" s="170"/>
      <c r="AC32" s="150"/>
      <c r="AD32" s="170"/>
      <c r="AE32" s="171"/>
      <c r="AF32" s="169"/>
      <c r="AG32" s="170"/>
      <c r="AH32" s="150"/>
      <c r="AI32" s="150"/>
      <c r="AJ32" s="171"/>
      <c r="AK32" s="169"/>
      <c r="AL32" s="170"/>
      <c r="AM32" s="150"/>
      <c r="AN32" s="170"/>
      <c r="AO32" s="171"/>
      <c r="AP32" s="169"/>
      <c r="AQ32" s="170"/>
      <c r="AR32" s="150"/>
      <c r="AS32" s="170"/>
      <c r="AT32" s="171"/>
      <c r="AU32" s="169"/>
      <c r="AV32" s="170"/>
      <c r="AW32" s="150"/>
      <c r="AX32" s="164"/>
      <c r="AY32" s="171"/>
      <c r="AZ32" s="150">
        <v>943</v>
      </c>
    </row>
    <row r="33" spans="1:52" x14ac:dyDescent="0.35">
      <c r="A33" s="162">
        <v>31</v>
      </c>
      <c r="B33" s="163" t="s">
        <v>136</v>
      </c>
      <c r="C33" s="150" t="s">
        <v>1093</v>
      </c>
      <c r="D33" s="150">
        <v>50</v>
      </c>
      <c r="E33" s="164">
        <v>2</v>
      </c>
      <c r="F33" s="164">
        <v>20</v>
      </c>
      <c r="G33" s="165">
        <v>1</v>
      </c>
      <c r="H33" s="166">
        <v>8</v>
      </c>
      <c r="I33" s="150">
        <f>MAX(0,Table232[[#This Row],[k*]]-Table232[[#This Row],[AGVs]])</f>
        <v>6</v>
      </c>
      <c r="J33" s="150">
        <v>851</v>
      </c>
      <c r="K33" s="150">
        <v>852</v>
      </c>
      <c r="L33" s="167">
        <v>0.17991998978004631</v>
      </c>
      <c r="M33" s="86">
        <f>IF( Table232[[#This Row],[UB_init]]-Table232[[#This Row],[LB_init]]&gt;0.1,0,1)</f>
        <v>0</v>
      </c>
      <c r="N33" s="59">
        <v>851</v>
      </c>
      <c r="O33" s="60">
        <v>851</v>
      </c>
      <c r="P33" s="60">
        <v>0</v>
      </c>
      <c r="Q33" s="83">
        <v>3.9638221282511901</v>
      </c>
      <c r="R33" s="166">
        <v>851</v>
      </c>
      <c r="S33" s="150">
        <v>851</v>
      </c>
      <c r="T33" s="168">
        <v>0</v>
      </c>
      <c r="U33" s="168">
        <v>1.0776973750000001</v>
      </c>
      <c r="V33" s="169">
        <v>851</v>
      </c>
      <c r="W33" s="170">
        <v>851</v>
      </c>
      <c r="X33" s="150">
        <v>0</v>
      </c>
      <c r="Y33" s="150">
        <f>(Table232[[#This Row],[UB (A-BGAP +LB+ UB)]]-Table232[[#This Row],[Best LB]])/Table232[[#This Row],[UB (A-BGAP +LB+ UB)]]</f>
        <v>0</v>
      </c>
      <c r="Z33" s="171">
        <v>0.58941489923790824</v>
      </c>
      <c r="AA33" s="169">
        <v>852</v>
      </c>
      <c r="AB33" s="170">
        <v>851</v>
      </c>
      <c r="AC33" s="170">
        <v>1.1750881316098707E-3</v>
      </c>
      <c r="AD33" s="170">
        <f>(Table232[[#This Row],[UB (3S-MH)]]-Table232[[#This Row],[Best LB]])/Table232[[#This Row],[UB (3S-MH)]]</f>
        <v>1.1737089201877935E-3</v>
      </c>
      <c r="AE33" s="167">
        <v>0.218695</v>
      </c>
      <c r="AF33" s="169">
        <v>851</v>
      </c>
      <c r="AG33" s="170">
        <v>851</v>
      </c>
      <c r="AH33" s="150">
        <v>0</v>
      </c>
      <c r="AI33" s="150">
        <f>(Table232[[#This Row],[UB (BPP-MIP+LB+UB)]]-Table232[[#This Row],[Best LB]])/Table232[[#This Row],[UB (BPP-MIP+LB+UB)]]</f>
        <v>0</v>
      </c>
      <c r="AJ33" s="171">
        <v>0.44859057664916629</v>
      </c>
      <c r="AK33" s="169">
        <v>851</v>
      </c>
      <c r="AL33" s="170">
        <v>851</v>
      </c>
      <c r="AM33" s="170">
        <v>0</v>
      </c>
      <c r="AN33" s="170">
        <f>(Table232[[#This Row],[UB (LBBD (FBPP))]]-Table232[[#This Row],[Best LB]])/Table232[[#This Row],[UB (LBBD (FBPP))]]</f>
        <v>0</v>
      </c>
      <c r="AO33" s="171">
        <v>0.38064955687195834</v>
      </c>
      <c r="AP33" s="169">
        <v>851</v>
      </c>
      <c r="AQ33" s="170">
        <v>851</v>
      </c>
      <c r="AR33" s="170">
        <v>0</v>
      </c>
      <c r="AS33" s="170">
        <f>(Table232[[#This Row],[UB (LBBD (CBPP))]]-Table232[[#This Row],[Best LB]])/Table232[[#This Row],[UB (LBBD (CBPP))]]</f>
        <v>0</v>
      </c>
      <c r="AT33" s="171">
        <v>0.30243724677757133</v>
      </c>
      <c r="AU33" s="169">
        <v>851</v>
      </c>
      <c r="AV33" s="170">
        <v>851</v>
      </c>
      <c r="AW33" s="170">
        <v>0</v>
      </c>
      <c r="AX33" s="170">
        <f>(Table232[[#This Row],[UB (LBBD (CBPP-light))]]-Table232[[#This Row],[Best LB]])/Table232[[#This Row],[UB (LBBD (CBPP-light))]]</f>
        <v>0</v>
      </c>
      <c r="AY33" s="171">
        <v>0.30729916971222332</v>
      </c>
      <c r="AZ33" s="150">
        <v>851</v>
      </c>
    </row>
    <row r="34" spans="1:52" x14ac:dyDescent="0.35">
      <c r="A34" s="162">
        <v>32</v>
      </c>
      <c r="B34" s="163" t="s">
        <v>137</v>
      </c>
      <c r="C34" s="150" t="s">
        <v>1093</v>
      </c>
      <c r="D34" s="150">
        <v>50</v>
      </c>
      <c r="E34" s="164">
        <v>2</v>
      </c>
      <c r="F34" s="164">
        <v>20</v>
      </c>
      <c r="G34" s="165">
        <v>1</v>
      </c>
      <c r="H34" s="166">
        <v>7</v>
      </c>
      <c r="I34" s="150">
        <f>MAX(0,Table232[[#This Row],[k*]]-Table232[[#This Row],[AGVs]])</f>
        <v>5</v>
      </c>
      <c r="J34" s="150">
        <v>747</v>
      </c>
      <c r="K34" s="150">
        <v>752</v>
      </c>
      <c r="L34" s="167">
        <v>0.16636035033002372</v>
      </c>
      <c r="M34" s="142">
        <f>IF( Table232[[#This Row],[UB_init]]-Table232[[#This Row],[LB_init]]&gt;0.1,0,1)</f>
        <v>0</v>
      </c>
      <c r="N34" s="61">
        <v>747</v>
      </c>
      <c r="O34" s="62">
        <v>747</v>
      </c>
      <c r="P34" s="62">
        <v>0</v>
      </c>
      <c r="Q34" s="84">
        <v>2.8771780915558298</v>
      </c>
      <c r="R34" s="166">
        <v>747</v>
      </c>
      <c r="S34" s="150">
        <v>747</v>
      </c>
      <c r="T34" s="168">
        <v>0</v>
      </c>
      <c r="U34" s="168">
        <v>0.48691106000000001</v>
      </c>
      <c r="V34" s="169">
        <v>747</v>
      </c>
      <c r="W34" s="170">
        <v>747</v>
      </c>
      <c r="X34" s="150">
        <v>0</v>
      </c>
      <c r="Y34" s="150">
        <f>(Table232[[#This Row],[UB (A-BGAP +LB+ UB)]]-Table232[[#This Row],[Best LB]])/Table232[[#This Row],[UB (A-BGAP +LB+ UB)]]</f>
        <v>0</v>
      </c>
      <c r="Z34" s="171">
        <v>0.52021468803718474</v>
      </c>
      <c r="AA34" s="169">
        <v>747</v>
      </c>
      <c r="AB34" s="170">
        <v>747</v>
      </c>
      <c r="AC34" s="170">
        <v>0</v>
      </c>
      <c r="AD34" s="170">
        <f>(Table232[[#This Row],[UB (3S-MH)]]-Table232[[#This Row],[Best LB]])/Table232[[#This Row],[UB (3S-MH)]]</f>
        <v>0</v>
      </c>
      <c r="AE34" s="167">
        <v>0.24989700000000001</v>
      </c>
      <c r="AF34" s="169">
        <v>747</v>
      </c>
      <c r="AG34" s="170">
        <v>747</v>
      </c>
      <c r="AH34" s="150">
        <v>0</v>
      </c>
      <c r="AI34" s="150">
        <f>(Table232[[#This Row],[UB (BPP-MIP+LB+UB)]]-Table232[[#This Row],[Best LB]])/Table232[[#This Row],[UB (BPP-MIP+LB+UB)]]</f>
        <v>0</v>
      </c>
      <c r="AJ34" s="171">
        <v>0.41649169754668874</v>
      </c>
      <c r="AK34" s="169">
        <v>747</v>
      </c>
      <c r="AL34" s="170">
        <v>747</v>
      </c>
      <c r="AM34" s="170">
        <v>0</v>
      </c>
      <c r="AN34" s="170">
        <f>(Table232[[#This Row],[UB (LBBD (FBPP))]]-Table232[[#This Row],[Best LB]])/Table232[[#This Row],[UB (LBBD (FBPP))]]</f>
        <v>0</v>
      </c>
      <c r="AO34" s="171">
        <v>0.35833424656152568</v>
      </c>
      <c r="AP34" s="169">
        <v>747</v>
      </c>
      <c r="AQ34" s="170">
        <v>747</v>
      </c>
      <c r="AR34" s="170">
        <v>0</v>
      </c>
      <c r="AS34" s="170">
        <f>(Table232[[#This Row],[UB (LBBD (CBPP))]]-Table232[[#This Row],[Best LB]])/Table232[[#This Row],[UB (LBBD (CBPP))]]</f>
        <v>0</v>
      </c>
      <c r="AT34" s="171">
        <v>0.36841283459648272</v>
      </c>
      <c r="AU34" s="169">
        <v>747</v>
      </c>
      <c r="AV34" s="170">
        <v>747</v>
      </c>
      <c r="AW34" s="170">
        <v>0</v>
      </c>
      <c r="AX34" s="170">
        <f>(Table232[[#This Row],[UB (LBBD (CBPP-light))]]-Table232[[#This Row],[Best LB]])/Table232[[#This Row],[UB (LBBD (CBPP-light))]]</f>
        <v>0</v>
      </c>
      <c r="AY34" s="171">
        <v>0.32169952523395273</v>
      </c>
      <c r="AZ34" s="150">
        <v>747</v>
      </c>
    </row>
    <row r="35" spans="1:52" x14ac:dyDescent="0.35">
      <c r="A35" s="162">
        <v>33</v>
      </c>
      <c r="B35" s="163" t="s">
        <v>138</v>
      </c>
      <c r="C35" s="150" t="s">
        <v>1093</v>
      </c>
      <c r="D35" s="150">
        <v>50</v>
      </c>
      <c r="E35" s="164">
        <v>2</v>
      </c>
      <c r="F35" s="164">
        <v>20</v>
      </c>
      <c r="G35" s="165">
        <v>1</v>
      </c>
      <c r="H35" s="166">
        <v>7</v>
      </c>
      <c r="I35" s="150">
        <f>MAX(0,Table232[[#This Row],[k*]]-Table232[[#This Row],[AGVs]])</f>
        <v>5</v>
      </c>
      <c r="J35" s="150">
        <v>802</v>
      </c>
      <c r="K35" s="150">
        <v>806</v>
      </c>
      <c r="L35" s="167">
        <v>0.22093707136991725</v>
      </c>
      <c r="M35" s="86">
        <f>IF( Table232[[#This Row],[UB_init]]-Table232[[#This Row],[LB_init]]&gt;0.1,0,1)</f>
        <v>0</v>
      </c>
      <c r="N35" s="59">
        <v>802</v>
      </c>
      <c r="O35" s="60">
        <v>802</v>
      </c>
      <c r="P35" s="60">
        <v>0</v>
      </c>
      <c r="Q35" s="83">
        <v>3.0607440043240701</v>
      </c>
      <c r="R35" s="166">
        <v>802</v>
      </c>
      <c r="S35" s="150">
        <v>802</v>
      </c>
      <c r="T35" s="168">
        <v>0</v>
      </c>
      <c r="U35" s="168">
        <v>1.0849918430000001</v>
      </c>
      <c r="V35" s="169">
        <v>802</v>
      </c>
      <c r="W35" s="170">
        <v>802</v>
      </c>
      <c r="X35" s="150">
        <v>0</v>
      </c>
      <c r="Y35" s="150">
        <f>(Table232[[#This Row],[UB (A-BGAP +LB+ UB)]]-Table232[[#This Row],[Best LB]])/Table232[[#This Row],[UB (A-BGAP +LB+ UB)]]</f>
        <v>0</v>
      </c>
      <c r="Z35" s="171">
        <v>0.81352842878732123</v>
      </c>
      <c r="AA35" s="169">
        <v>802</v>
      </c>
      <c r="AB35" s="170">
        <v>802</v>
      </c>
      <c r="AC35" s="170">
        <v>0</v>
      </c>
      <c r="AD35" s="170">
        <f>(Table232[[#This Row],[UB (3S-MH)]]-Table232[[#This Row],[Best LB]])/Table232[[#This Row],[UB (3S-MH)]]</f>
        <v>0</v>
      </c>
      <c r="AE35" s="167">
        <v>0.21864700000000001</v>
      </c>
      <c r="AF35" s="169">
        <v>802</v>
      </c>
      <c r="AG35" s="170">
        <v>802</v>
      </c>
      <c r="AH35" s="150">
        <v>0</v>
      </c>
      <c r="AI35" s="150">
        <f>(Table232[[#This Row],[UB (BPP-MIP+LB+UB)]]-Table232[[#This Row],[Best LB]])/Table232[[#This Row],[UB (BPP-MIP+LB+UB)]]</f>
        <v>0</v>
      </c>
      <c r="AJ35" s="171">
        <v>0.6641427269223632</v>
      </c>
      <c r="AK35" s="169">
        <v>802</v>
      </c>
      <c r="AL35" s="170">
        <v>802</v>
      </c>
      <c r="AM35" s="170">
        <v>0</v>
      </c>
      <c r="AN35" s="170">
        <f>(Table232[[#This Row],[UB (LBBD (FBPP))]]-Table232[[#This Row],[Best LB]])/Table232[[#This Row],[UB (LBBD (FBPP))]]</f>
        <v>0</v>
      </c>
      <c r="AO35" s="171">
        <v>0.34935102937924922</v>
      </c>
      <c r="AP35" s="169">
        <v>802</v>
      </c>
      <c r="AQ35" s="170">
        <v>802</v>
      </c>
      <c r="AR35" s="170">
        <v>0</v>
      </c>
      <c r="AS35" s="170">
        <f>(Table232[[#This Row],[UB (LBBD (CBPP))]]-Table232[[#This Row],[Best LB]])/Table232[[#This Row],[UB (LBBD (CBPP))]]</f>
        <v>0</v>
      </c>
      <c r="AT35" s="171">
        <v>0.31739711202862952</v>
      </c>
      <c r="AU35" s="169">
        <v>802</v>
      </c>
      <c r="AV35" s="170">
        <v>802</v>
      </c>
      <c r="AW35" s="170">
        <v>0</v>
      </c>
      <c r="AX35" s="170">
        <f>(Table232[[#This Row],[UB (LBBD (CBPP-light))]]-Table232[[#This Row],[Best LB]])/Table232[[#This Row],[UB (LBBD (CBPP-light))]]</f>
        <v>0</v>
      </c>
      <c r="AY35" s="171">
        <v>0.56084970571282522</v>
      </c>
      <c r="AZ35" s="150">
        <v>802</v>
      </c>
    </row>
    <row r="36" spans="1:52" x14ac:dyDescent="0.35">
      <c r="A36" s="162">
        <v>34</v>
      </c>
      <c r="B36" s="163" t="s">
        <v>139</v>
      </c>
      <c r="C36" s="150" t="s">
        <v>1093</v>
      </c>
      <c r="D36" s="150">
        <v>50</v>
      </c>
      <c r="E36" s="164">
        <v>2</v>
      </c>
      <c r="F36" s="164">
        <v>20</v>
      </c>
      <c r="G36" s="165">
        <v>1</v>
      </c>
      <c r="H36" s="166">
        <v>7</v>
      </c>
      <c r="I36" s="150">
        <f>MAX(0,Table232[[#This Row],[k*]]-Table232[[#This Row],[AGVs]])</f>
        <v>5</v>
      </c>
      <c r="J36" s="150">
        <v>826</v>
      </c>
      <c r="K36" s="150">
        <v>841</v>
      </c>
      <c r="L36" s="167">
        <v>0.20058371872005409</v>
      </c>
      <c r="M36" s="142">
        <f>IF( Table232[[#This Row],[UB_init]]-Table232[[#This Row],[LB_init]]&gt;0.1,0,1)</f>
        <v>0</v>
      </c>
      <c r="N36" s="61">
        <v>826</v>
      </c>
      <c r="O36" s="62">
        <v>826</v>
      </c>
      <c r="P36" s="62">
        <v>0</v>
      </c>
      <c r="Q36" s="84">
        <v>4.4066911209374604</v>
      </c>
      <c r="R36" s="166">
        <v>826</v>
      </c>
      <c r="S36" s="150">
        <v>826</v>
      </c>
      <c r="T36" s="168">
        <v>0</v>
      </c>
      <c r="U36" s="168">
        <v>1.0029033519999999</v>
      </c>
      <c r="V36" s="169">
        <v>826</v>
      </c>
      <c r="W36" s="170">
        <v>826</v>
      </c>
      <c r="X36" s="150">
        <v>0</v>
      </c>
      <c r="Y36" s="150">
        <f>(Table232[[#This Row],[UB (A-BGAP +LB+ UB)]]-Table232[[#This Row],[Best LB]])/Table232[[#This Row],[UB (A-BGAP +LB+ UB)]]</f>
        <v>0</v>
      </c>
      <c r="Z36" s="171">
        <v>0.63220092747656009</v>
      </c>
      <c r="AA36" s="169">
        <v>826</v>
      </c>
      <c r="AB36" s="170">
        <v>826</v>
      </c>
      <c r="AC36" s="170">
        <v>0</v>
      </c>
      <c r="AD36" s="170">
        <f>(Table232[[#This Row],[UB (3S-MH)]]-Table232[[#This Row],[Best LB]])/Table232[[#This Row],[UB (3S-MH)]]</f>
        <v>0</v>
      </c>
      <c r="AE36" s="167">
        <v>0.17180699999999999</v>
      </c>
      <c r="AF36" s="169">
        <v>826</v>
      </c>
      <c r="AG36" s="170">
        <v>826</v>
      </c>
      <c r="AH36" s="150">
        <v>0</v>
      </c>
      <c r="AI36" s="150">
        <f>(Table232[[#This Row],[UB (BPP-MIP+LB+UB)]]-Table232[[#This Row],[Best LB]])/Table232[[#This Row],[UB (BPP-MIP+LB+UB)]]</f>
        <v>0</v>
      </c>
      <c r="AJ36" s="171">
        <v>0.51594375353602118</v>
      </c>
      <c r="AK36" s="169">
        <v>826</v>
      </c>
      <c r="AL36" s="170">
        <v>826</v>
      </c>
      <c r="AM36" s="170">
        <v>0</v>
      </c>
      <c r="AN36" s="170">
        <f>(Table232[[#This Row],[UB (LBBD (FBPP))]]-Table232[[#This Row],[Best LB]])/Table232[[#This Row],[UB (LBBD (FBPP))]]</f>
        <v>0</v>
      </c>
      <c r="AO36" s="171">
        <v>0.49325009063181807</v>
      </c>
      <c r="AP36" s="169">
        <v>826</v>
      </c>
      <c r="AQ36" s="170">
        <v>826</v>
      </c>
      <c r="AR36" s="170">
        <v>0</v>
      </c>
      <c r="AS36" s="170">
        <f>(Table232[[#This Row],[UB (LBBD (CBPP))]]-Table232[[#This Row],[Best LB]])/Table232[[#This Row],[UB (LBBD (CBPP))]]</f>
        <v>0</v>
      </c>
      <c r="AT36" s="171">
        <v>0.55002751015422202</v>
      </c>
      <c r="AU36" s="169">
        <v>826</v>
      </c>
      <c r="AV36" s="170">
        <v>826</v>
      </c>
      <c r="AW36" s="170">
        <v>0</v>
      </c>
      <c r="AX36" s="170">
        <f>(Table232[[#This Row],[UB (LBBD (CBPP-light))]]-Table232[[#This Row],[Best LB]])/Table232[[#This Row],[UB (LBBD (CBPP-light))]]</f>
        <v>0</v>
      </c>
      <c r="AY36" s="171">
        <v>0.4488078169554221</v>
      </c>
      <c r="AZ36" s="150">
        <v>826</v>
      </c>
    </row>
    <row r="37" spans="1:52" x14ac:dyDescent="0.35">
      <c r="A37" s="162">
        <v>35</v>
      </c>
      <c r="B37" s="163" t="s">
        <v>140</v>
      </c>
      <c r="C37" s="150" t="s">
        <v>1093</v>
      </c>
      <c r="D37" s="150">
        <v>50</v>
      </c>
      <c r="E37" s="164">
        <v>2</v>
      </c>
      <c r="F37" s="164">
        <v>20</v>
      </c>
      <c r="G37" s="165">
        <v>1</v>
      </c>
      <c r="H37" s="166">
        <v>7</v>
      </c>
      <c r="I37" s="150">
        <f>MAX(0,Table232[[#This Row],[k*]]-Table232[[#This Row],[AGVs]])</f>
        <v>5</v>
      </c>
      <c r="J37" s="150">
        <v>802</v>
      </c>
      <c r="K37" s="150">
        <v>803</v>
      </c>
      <c r="L37" s="167">
        <v>0.15694450587989195</v>
      </c>
      <c r="M37" s="86">
        <f>IF( Table232[[#This Row],[UB_init]]-Table232[[#This Row],[LB_init]]&gt;0.1,0,1)</f>
        <v>0</v>
      </c>
      <c r="N37" s="59">
        <v>802</v>
      </c>
      <c r="O37" s="60">
        <v>802</v>
      </c>
      <c r="P37" s="60">
        <v>0</v>
      </c>
      <c r="Q37" s="83">
        <v>4.4627640936523596</v>
      </c>
      <c r="R37" s="166">
        <v>802</v>
      </c>
      <c r="S37" s="150">
        <v>802</v>
      </c>
      <c r="T37" s="168">
        <v>0</v>
      </c>
      <c r="U37" s="168">
        <v>1.0714418240000001</v>
      </c>
      <c r="V37" s="169">
        <v>802</v>
      </c>
      <c r="W37" s="170">
        <v>802</v>
      </c>
      <c r="X37" s="150">
        <v>0</v>
      </c>
      <c r="Y37" s="150">
        <f>(Table232[[#This Row],[UB (A-BGAP +LB+ UB)]]-Table232[[#This Row],[Best LB]])/Table232[[#This Row],[UB (A-BGAP +LB+ UB)]]</f>
        <v>0</v>
      </c>
      <c r="Z37" s="171">
        <v>0.48127123528183796</v>
      </c>
      <c r="AA37" s="169">
        <v>802</v>
      </c>
      <c r="AB37" s="170">
        <v>802</v>
      </c>
      <c r="AC37" s="170">
        <v>0</v>
      </c>
      <c r="AD37" s="170">
        <f>(Table232[[#This Row],[UB (3S-MH)]]-Table232[[#This Row],[Best LB]])/Table232[[#This Row],[UB (3S-MH)]]</f>
        <v>0</v>
      </c>
      <c r="AE37" s="167">
        <v>0.17183699999999999</v>
      </c>
      <c r="AF37" s="169">
        <v>802</v>
      </c>
      <c r="AG37" s="170">
        <v>802</v>
      </c>
      <c r="AH37" s="150">
        <v>0</v>
      </c>
      <c r="AI37" s="150">
        <f>(Table232[[#This Row],[UB (BPP-MIP+LB+UB)]]-Table232[[#This Row],[Best LB]])/Table232[[#This Row],[UB (BPP-MIP+LB+UB)]]</f>
        <v>0</v>
      </c>
      <c r="AJ37" s="171">
        <v>0.41057275516004593</v>
      </c>
      <c r="AK37" s="169">
        <v>802</v>
      </c>
      <c r="AL37" s="170">
        <v>802</v>
      </c>
      <c r="AM37" s="170">
        <v>0</v>
      </c>
      <c r="AN37" s="170">
        <f>(Table232[[#This Row],[UB (LBBD (FBPP))]]-Table232[[#This Row],[Best LB]])/Table232[[#This Row],[UB (LBBD (FBPP))]]</f>
        <v>0</v>
      </c>
      <c r="AO37" s="171">
        <v>0.29428795493231497</v>
      </c>
      <c r="AP37" s="169">
        <v>802</v>
      </c>
      <c r="AQ37" s="170">
        <v>802</v>
      </c>
      <c r="AR37" s="170">
        <v>0</v>
      </c>
      <c r="AS37" s="170">
        <f>(Table232[[#This Row],[UB (LBBD (CBPP))]]-Table232[[#This Row],[Best LB]])/Table232[[#This Row],[UB (LBBD (CBPP))]]</f>
        <v>0</v>
      </c>
      <c r="AT37" s="171">
        <v>0.27758653090358998</v>
      </c>
      <c r="AU37" s="169">
        <v>802</v>
      </c>
      <c r="AV37" s="170">
        <v>802</v>
      </c>
      <c r="AW37" s="170">
        <v>0</v>
      </c>
      <c r="AX37" s="170">
        <f>(Table232[[#This Row],[UB (LBBD (CBPP-light))]]-Table232[[#This Row],[Best LB]])/Table232[[#This Row],[UB (LBBD (CBPP-light))]]</f>
        <v>0</v>
      </c>
      <c r="AY37" s="171">
        <v>0.19898273424269056</v>
      </c>
      <c r="AZ37" s="150">
        <v>802</v>
      </c>
    </row>
    <row r="38" spans="1:52" x14ac:dyDescent="0.35">
      <c r="A38" s="162">
        <v>36</v>
      </c>
      <c r="B38" s="163" t="s">
        <v>141</v>
      </c>
      <c r="C38" s="150" t="s">
        <v>1093</v>
      </c>
      <c r="D38" s="150">
        <v>50</v>
      </c>
      <c r="E38" s="164">
        <v>2</v>
      </c>
      <c r="F38" s="164">
        <v>20</v>
      </c>
      <c r="G38" s="165">
        <v>1</v>
      </c>
      <c r="H38" s="166">
        <v>7</v>
      </c>
      <c r="I38" s="150">
        <f>MAX(0,Table232[[#This Row],[k*]]-Table232[[#This Row],[AGVs]])</f>
        <v>5</v>
      </c>
      <c r="J38" s="150">
        <v>813</v>
      </c>
      <c r="K38" s="150">
        <v>855</v>
      </c>
      <c r="L38" s="167">
        <v>0.17743146234010965</v>
      </c>
      <c r="M38" s="142">
        <f>IF( Table232[[#This Row],[UB_init]]-Table232[[#This Row],[LB_init]]&gt;0.1,0,1)</f>
        <v>0</v>
      </c>
      <c r="N38" s="61">
        <v>813</v>
      </c>
      <c r="O38" s="62">
        <v>813</v>
      </c>
      <c r="P38" s="62">
        <v>0</v>
      </c>
      <c r="Q38" s="84">
        <v>3.7142677307128902</v>
      </c>
      <c r="R38" s="166">
        <v>813</v>
      </c>
      <c r="S38" s="150">
        <v>813</v>
      </c>
      <c r="T38" s="168">
        <v>0</v>
      </c>
      <c r="U38" s="168">
        <v>2.1806930520000001</v>
      </c>
      <c r="V38" s="169">
        <v>813</v>
      </c>
      <c r="W38" s="170">
        <v>813</v>
      </c>
      <c r="X38" s="150">
        <v>0</v>
      </c>
      <c r="Y38" s="150">
        <f>(Table232[[#This Row],[UB (A-BGAP +LB+ UB)]]-Table232[[#This Row],[Best LB]])/Table232[[#This Row],[UB (A-BGAP +LB+ UB)]]</f>
        <v>0</v>
      </c>
      <c r="Z38" s="171">
        <v>0.60240634810929761</v>
      </c>
      <c r="AA38" s="169">
        <v>813</v>
      </c>
      <c r="AB38" s="170">
        <v>813</v>
      </c>
      <c r="AC38" s="170">
        <v>0</v>
      </c>
      <c r="AD38" s="170">
        <f>(Table232[[#This Row],[UB (3S-MH)]]-Table232[[#This Row],[Best LB]])/Table232[[#This Row],[UB (3S-MH)]]</f>
        <v>0</v>
      </c>
      <c r="AE38" s="167">
        <v>0.17185900000000001</v>
      </c>
      <c r="AF38" s="169">
        <v>813</v>
      </c>
      <c r="AG38" s="170">
        <v>813</v>
      </c>
      <c r="AH38" s="150">
        <v>0</v>
      </c>
      <c r="AI38" s="150">
        <f>(Table232[[#This Row],[UB (BPP-MIP+LB+UB)]]-Table232[[#This Row],[Best LB]])/Table232[[#This Row],[UB (BPP-MIP+LB+UB)]]</f>
        <v>0</v>
      </c>
      <c r="AJ38" s="171">
        <v>0.38674015180026766</v>
      </c>
      <c r="AK38" s="169">
        <v>813</v>
      </c>
      <c r="AL38" s="170">
        <v>813</v>
      </c>
      <c r="AM38" s="170">
        <v>0</v>
      </c>
      <c r="AN38" s="170">
        <f>(Table232[[#This Row],[UB (LBBD (FBPP))]]-Table232[[#This Row],[Best LB]])/Table232[[#This Row],[UB (LBBD (FBPP))]]</f>
        <v>0</v>
      </c>
      <c r="AO38" s="171">
        <v>0.22222020058711675</v>
      </c>
      <c r="AP38" s="169">
        <v>813</v>
      </c>
      <c r="AQ38" s="170">
        <v>813</v>
      </c>
      <c r="AR38" s="170">
        <v>0</v>
      </c>
      <c r="AS38" s="170">
        <f>(Table232[[#This Row],[UB (LBBD (CBPP))]]-Table232[[#This Row],[Best LB]])/Table232[[#This Row],[UB (LBBD (CBPP))]]</f>
        <v>0</v>
      </c>
      <c r="AT38" s="171">
        <v>0.20554315020149255</v>
      </c>
      <c r="AU38" s="169">
        <v>813</v>
      </c>
      <c r="AV38" s="170">
        <v>813</v>
      </c>
      <c r="AW38" s="170">
        <v>0</v>
      </c>
      <c r="AX38" s="170">
        <f>(Table232[[#This Row],[UB (LBBD (CBPP-light))]]-Table232[[#This Row],[Best LB]])/Table232[[#This Row],[UB (LBBD (CBPP-light))]]</f>
        <v>0</v>
      </c>
      <c r="AY38" s="171">
        <v>0.40479344037180365</v>
      </c>
      <c r="AZ38" s="150">
        <v>813</v>
      </c>
    </row>
    <row r="39" spans="1:52" x14ac:dyDescent="0.35">
      <c r="A39" s="162">
        <v>37</v>
      </c>
      <c r="B39" s="163" t="s">
        <v>142</v>
      </c>
      <c r="C39" s="150" t="s">
        <v>1093</v>
      </c>
      <c r="D39" s="150">
        <v>50</v>
      </c>
      <c r="E39" s="164">
        <v>2</v>
      </c>
      <c r="F39" s="164">
        <v>20</v>
      </c>
      <c r="G39" s="165">
        <v>1</v>
      </c>
      <c r="H39" s="166">
        <v>6</v>
      </c>
      <c r="I39" s="150">
        <f>MAX(0,Table232[[#This Row],[k*]]-Table232[[#This Row],[AGVs]])</f>
        <v>4</v>
      </c>
      <c r="J39" s="150">
        <v>796</v>
      </c>
      <c r="K39" s="150">
        <v>798</v>
      </c>
      <c r="L39" s="167">
        <v>0.17229543626990562</v>
      </c>
      <c r="M39" s="86">
        <f>IF( Table232[[#This Row],[UB_init]]-Table232[[#This Row],[LB_init]]&gt;0.1,0,1)</f>
        <v>0</v>
      </c>
      <c r="N39" s="59">
        <v>796</v>
      </c>
      <c r="O39" s="60">
        <v>796</v>
      </c>
      <c r="P39" s="60">
        <v>0</v>
      </c>
      <c r="Q39" s="83">
        <v>3.2724992930889099</v>
      </c>
      <c r="R39" s="166">
        <v>796</v>
      </c>
      <c r="S39" s="150">
        <v>796</v>
      </c>
      <c r="T39" s="168">
        <v>0</v>
      </c>
      <c r="U39" s="168">
        <v>1.763047992</v>
      </c>
      <c r="V39" s="169">
        <v>796</v>
      </c>
      <c r="W39" s="170">
        <v>796</v>
      </c>
      <c r="X39" s="150">
        <v>0</v>
      </c>
      <c r="Y39" s="150">
        <f>(Table232[[#This Row],[UB (A-BGAP +LB+ UB)]]-Table232[[#This Row],[Best LB]])/Table232[[#This Row],[UB (A-BGAP +LB+ UB)]]</f>
        <v>0</v>
      </c>
      <c r="Z39" s="171">
        <v>0.58617561870005364</v>
      </c>
      <c r="AA39" s="169">
        <v>797</v>
      </c>
      <c r="AB39" s="170">
        <v>796</v>
      </c>
      <c r="AC39" s="170">
        <v>1.2562814070351759E-3</v>
      </c>
      <c r="AD39" s="170">
        <f>(Table232[[#This Row],[UB (3S-MH)]]-Table232[[#This Row],[Best LB]])/Table232[[#This Row],[UB (3S-MH)]]</f>
        <v>1.2547051442910915E-3</v>
      </c>
      <c r="AE39" s="167">
        <v>0.18745700000000001</v>
      </c>
      <c r="AF39" s="169">
        <v>796</v>
      </c>
      <c r="AG39" s="170">
        <v>796</v>
      </c>
      <c r="AH39" s="150">
        <v>0</v>
      </c>
      <c r="AI39" s="150">
        <f>(Table232[[#This Row],[UB (BPP-MIP+LB+UB)]]-Table232[[#This Row],[Best LB]])/Table232[[#This Row],[UB (BPP-MIP+LB+UB)]]</f>
        <v>0</v>
      </c>
      <c r="AJ39" s="171">
        <v>0.39912394062366663</v>
      </c>
      <c r="AK39" s="169">
        <v>796</v>
      </c>
      <c r="AL39" s="170">
        <v>796</v>
      </c>
      <c r="AM39" s="170">
        <v>0</v>
      </c>
      <c r="AN39" s="170">
        <f>(Table232[[#This Row],[UB (LBBD (FBPP))]]-Table232[[#This Row],[Best LB]])/Table232[[#This Row],[UB (LBBD (FBPP))]]</f>
        <v>0</v>
      </c>
      <c r="AO39" s="171">
        <v>0.36562746531080759</v>
      </c>
      <c r="AP39" s="169">
        <v>796</v>
      </c>
      <c r="AQ39" s="170">
        <v>796</v>
      </c>
      <c r="AR39" s="170">
        <v>0</v>
      </c>
      <c r="AS39" s="170">
        <f>(Table232[[#This Row],[UB (LBBD (CBPP))]]-Table232[[#This Row],[Best LB]])/Table232[[#This Row],[UB (LBBD (CBPP))]]</f>
        <v>0</v>
      </c>
      <c r="AT39" s="171">
        <v>0.34162268136378759</v>
      </c>
      <c r="AU39" s="169">
        <v>796</v>
      </c>
      <c r="AV39" s="170">
        <v>796</v>
      </c>
      <c r="AW39" s="170">
        <v>0</v>
      </c>
      <c r="AX39" s="170">
        <f>(Table232[[#This Row],[UB (LBBD (CBPP-light))]]-Table232[[#This Row],[Best LB]])/Table232[[#This Row],[UB (LBBD (CBPP-light))]]</f>
        <v>0</v>
      </c>
      <c r="AY39" s="171">
        <v>0.30025774427440366</v>
      </c>
      <c r="AZ39" s="150">
        <v>796</v>
      </c>
    </row>
    <row r="40" spans="1:52" x14ac:dyDescent="0.35">
      <c r="A40" s="162">
        <v>38</v>
      </c>
      <c r="B40" s="163" t="s">
        <v>143</v>
      </c>
      <c r="C40" s="150" t="s">
        <v>1093</v>
      </c>
      <c r="D40" s="150">
        <v>50</v>
      </c>
      <c r="E40" s="164">
        <v>2</v>
      </c>
      <c r="F40" s="164">
        <v>20</v>
      </c>
      <c r="G40" s="165">
        <v>1</v>
      </c>
      <c r="H40" s="166">
        <v>6</v>
      </c>
      <c r="I40" s="150">
        <f>MAX(0,Table232[[#This Row],[k*]]-Table232[[#This Row],[AGVs]])</f>
        <v>4</v>
      </c>
      <c r="J40" s="150">
        <v>822</v>
      </c>
      <c r="K40" s="150">
        <v>917</v>
      </c>
      <c r="L40" s="167">
        <v>0.15539589711011104</v>
      </c>
      <c r="M40" s="142">
        <f>IF( Table232[[#This Row],[UB_init]]-Table232[[#This Row],[LB_init]]&gt;0.1,0,1)</f>
        <v>0</v>
      </c>
      <c r="N40" s="61">
        <v>822</v>
      </c>
      <c r="O40" s="62">
        <v>822</v>
      </c>
      <c r="P40" s="62">
        <v>0</v>
      </c>
      <c r="Q40" s="84">
        <v>3.5806577634066299</v>
      </c>
      <c r="R40" s="166">
        <v>822</v>
      </c>
      <c r="S40" s="150">
        <v>822</v>
      </c>
      <c r="T40" s="168">
        <v>0</v>
      </c>
      <c r="U40" s="168">
        <v>1.3420693720000001</v>
      </c>
      <c r="V40" s="169">
        <v>822</v>
      </c>
      <c r="W40" s="170">
        <v>822</v>
      </c>
      <c r="X40" s="150">
        <v>0</v>
      </c>
      <c r="Y40" s="150">
        <f>(Table232[[#This Row],[UB (A-BGAP +LB+ UB)]]-Table232[[#This Row],[Best LB]])/Table232[[#This Row],[UB (A-BGAP +LB+ UB)]]</f>
        <v>0</v>
      </c>
      <c r="Z40" s="171">
        <v>0.55672698002786003</v>
      </c>
      <c r="AA40" s="169">
        <v>822</v>
      </c>
      <c r="AB40" s="170">
        <v>822</v>
      </c>
      <c r="AC40" s="170">
        <v>0</v>
      </c>
      <c r="AD40" s="170">
        <f>(Table232[[#This Row],[UB (3S-MH)]]-Table232[[#This Row],[Best LB]])/Table232[[#This Row],[UB (3S-MH)]]</f>
        <v>0</v>
      </c>
      <c r="AE40" s="167">
        <v>0.21864600000000001</v>
      </c>
      <c r="AF40" s="169">
        <v>822</v>
      </c>
      <c r="AG40" s="170">
        <v>822</v>
      </c>
      <c r="AH40" s="150">
        <v>0</v>
      </c>
      <c r="AI40" s="150">
        <f>(Table232[[#This Row],[UB (BPP-MIP+LB+UB)]]-Table232[[#This Row],[Best LB]])/Table232[[#This Row],[UB (BPP-MIP+LB+UB)]]</f>
        <v>0</v>
      </c>
      <c r="AJ40" s="171">
        <v>0.40306269005418405</v>
      </c>
      <c r="AK40" s="169">
        <v>822</v>
      </c>
      <c r="AL40" s="170">
        <v>822</v>
      </c>
      <c r="AM40" s="170">
        <v>0</v>
      </c>
      <c r="AN40" s="170">
        <f>(Table232[[#This Row],[UB (LBBD (FBPP))]]-Table232[[#This Row],[Best LB]])/Table232[[#This Row],[UB (LBBD (FBPP))]]</f>
        <v>0</v>
      </c>
      <c r="AO40" s="171">
        <v>0.81091773137927703</v>
      </c>
      <c r="AP40" s="169">
        <v>822</v>
      </c>
      <c r="AQ40" s="170">
        <v>822</v>
      </c>
      <c r="AR40" s="170">
        <v>0</v>
      </c>
      <c r="AS40" s="170">
        <f>(Table232[[#This Row],[UB (LBBD (CBPP))]]-Table232[[#This Row],[Best LB]])/Table232[[#This Row],[UB (LBBD (CBPP))]]</f>
        <v>0</v>
      </c>
      <c r="AT40" s="171">
        <v>0.841138748456842</v>
      </c>
      <c r="AU40" s="169">
        <v>822</v>
      </c>
      <c r="AV40" s="170">
        <v>822</v>
      </c>
      <c r="AW40" s="170">
        <v>0</v>
      </c>
      <c r="AX40" s="170">
        <f>(Table232[[#This Row],[UB (LBBD (CBPP-light))]]-Table232[[#This Row],[Best LB]])/Table232[[#This Row],[UB (LBBD (CBPP-light))]]</f>
        <v>0</v>
      </c>
      <c r="AY40" s="171">
        <v>0.44941776432574404</v>
      </c>
      <c r="AZ40" s="150">
        <v>822</v>
      </c>
    </row>
    <row r="41" spans="1:52" x14ac:dyDescent="0.35">
      <c r="A41" s="162">
        <v>39</v>
      </c>
      <c r="B41" s="163" t="s">
        <v>144</v>
      </c>
      <c r="C41" s="150" t="s">
        <v>1093</v>
      </c>
      <c r="D41" s="150">
        <v>50</v>
      </c>
      <c r="E41" s="164">
        <v>2</v>
      </c>
      <c r="F41" s="164">
        <v>20</v>
      </c>
      <c r="G41" s="165">
        <v>1</v>
      </c>
      <c r="H41" s="166">
        <v>7</v>
      </c>
      <c r="I41" s="150">
        <f>MAX(0,Table232[[#This Row],[k*]]-Table232[[#This Row],[AGVs]])</f>
        <v>5</v>
      </c>
      <c r="J41" s="150">
        <v>796</v>
      </c>
      <c r="K41" s="150">
        <v>800</v>
      </c>
      <c r="L41" s="167">
        <v>0.19017091952991905</v>
      </c>
      <c r="M41" s="86">
        <f>IF( Table232[[#This Row],[UB_init]]-Table232[[#This Row],[LB_init]]&gt;0.1,0,1)</f>
        <v>0</v>
      </c>
      <c r="N41" s="59">
        <v>796</v>
      </c>
      <c r="O41" s="60">
        <v>796</v>
      </c>
      <c r="P41" s="60">
        <v>0</v>
      </c>
      <c r="Q41" s="83">
        <v>4.1593420095741704</v>
      </c>
      <c r="R41" s="166">
        <v>796</v>
      </c>
      <c r="S41" s="150">
        <v>796</v>
      </c>
      <c r="T41" s="168">
        <v>0</v>
      </c>
      <c r="U41" s="168">
        <v>1.9139321840000001</v>
      </c>
      <c r="V41" s="169">
        <v>796</v>
      </c>
      <c r="W41" s="170">
        <v>796</v>
      </c>
      <c r="X41" s="150">
        <v>0</v>
      </c>
      <c r="Y41" s="150">
        <f>(Table232[[#This Row],[UB (A-BGAP +LB+ UB)]]-Table232[[#This Row],[Best LB]])/Table232[[#This Row],[UB (A-BGAP +LB+ UB)]]</f>
        <v>0</v>
      </c>
      <c r="Z41" s="171">
        <v>0.60300865676981608</v>
      </c>
      <c r="AA41" s="169">
        <v>796</v>
      </c>
      <c r="AB41" s="170">
        <v>796</v>
      </c>
      <c r="AC41" s="170">
        <v>0</v>
      </c>
      <c r="AD41" s="170">
        <f>(Table232[[#This Row],[UB (3S-MH)]]-Table232[[#This Row],[Best LB]])/Table232[[#This Row],[UB (3S-MH)]]</f>
        <v>0</v>
      </c>
      <c r="AE41" s="167">
        <v>0.218695</v>
      </c>
      <c r="AF41" s="169">
        <v>796</v>
      </c>
      <c r="AG41" s="170">
        <v>796</v>
      </c>
      <c r="AH41" s="150">
        <v>0</v>
      </c>
      <c r="AI41" s="150">
        <f>(Table232[[#This Row],[UB (BPP-MIP+LB+UB)]]-Table232[[#This Row],[Best LB]])/Table232[[#This Row],[UB (BPP-MIP+LB+UB)]]</f>
        <v>0</v>
      </c>
      <c r="AJ41" s="171">
        <v>0.51083382033539204</v>
      </c>
      <c r="AK41" s="169">
        <v>796</v>
      </c>
      <c r="AL41" s="170">
        <v>796</v>
      </c>
      <c r="AM41" s="170">
        <v>0</v>
      </c>
      <c r="AN41" s="170">
        <f>(Table232[[#This Row],[UB (LBBD (FBPP))]]-Table232[[#This Row],[Best LB]])/Table232[[#This Row],[UB (LBBD (FBPP))]]</f>
        <v>0</v>
      </c>
      <c r="AO41" s="171">
        <v>0.69797398476657602</v>
      </c>
      <c r="AP41" s="169">
        <v>796</v>
      </c>
      <c r="AQ41" s="170">
        <v>796</v>
      </c>
      <c r="AR41" s="170">
        <v>0</v>
      </c>
      <c r="AS41" s="170">
        <f>(Table232[[#This Row],[UB (LBBD (CBPP))]]-Table232[[#This Row],[Best LB]])/Table232[[#This Row],[UB (LBBD (CBPP))]]</f>
        <v>0</v>
      </c>
      <c r="AT41" s="171">
        <v>0.73311400414240702</v>
      </c>
      <c r="AU41" s="169">
        <v>796</v>
      </c>
      <c r="AV41" s="170">
        <v>796</v>
      </c>
      <c r="AW41" s="170">
        <v>0</v>
      </c>
      <c r="AX41" s="170">
        <f>(Table232[[#This Row],[UB (LBBD (CBPP-light))]]-Table232[[#This Row],[Best LB]])/Table232[[#This Row],[UB (LBBD (CBPP-light))]]</f>
        <v>0</v>
      </c>
      <c r="AY41" s="171">
        <v>0.60602377821487607</v>
      </c>
      <c r="AZ41" s="150">
        <v>796</v>
      </c>
    </row>
    <row r="42" spans="1:52" x14ac:dyDescent="0.35">
      <c r="A42" s="162">
        <v>40</v>
      </c>
      <c r="B42" s="163" t="s">
        <v>145</v>
      </c>
      <c r="C42" s="150" t="s">
        <v>1093</v>
      </c>
      <c r="D42" s="150">
        <v>50</v>
      </c>
      <c r="E42" s="164">
        <v>2</v>
      </c>
      <c r="F42" s="164">
        <v>20</v>
      </c>
      <c r="G42" s="165">
        <v>1</v>
      </c>
      <c r="H42" s="166">
        <v>6</v>
      </c>
      <c r="I42" s="150">
        <f>MAX(0,Table232[[#This Row],[k*]]-Table232[[#This Row],[AGVs]])</f>
        <v>4</v>
      </c>
      <c r="J42" s="150">
        <v>817</v>
      </c>
      <c r="K42" s="150">
        <v>843</v>
      </c>
      <c r="L42" s="167">
        <v>0.14465011843003595</v>
      </c>
      <c r="M42" s="142">
        <f>IF( Table232[[#This Row],[UB_init]]-Table232[[#This Row],[LB_init]]&gt;0.1,0,1)</f>
        <v>0</v>
      </c>
      <c r="N42" s="61">
        <v>817</v>
      </c>
      <c r="O42" s="62">
        <v>817</v>
      </c>
      <c r="P42" s="62">
        <v>0</v>
      </c>
      <c r="Q42" s="84">
        <v>3.3903434816747899</v>
      </c>
      <c r="R42" s="166">
        <v>817</v>
      </c>
      <c r="S42" s="150">
        <v>817</v>
      </c>
      <c r="T42" s="168">
        <v>0</v>
      </c>
      <c r="U42" s="168">
        <v>0.91844148199999998</v>
      </c>
      <c r="V42" s="169">
        <v>817</v>
      </c>
      <c r="W42" s="170">
        <v>817</v>
      </c>
      <c r="X42" s="150">
        <v>0</v>
      </c>
      <c r="Y42" s="150">
        <f>(Table232[[#This Row],[UB (A-BGAP +LB+ UB)]]-Table232[[#This Row],[Best LB]])/Table232[[#This Row],[UB (A-BGAP +LB+ UB)]]</f>
        <v>0</v>
      </c>
      <c r="Z42" s="171">
        <v>0.60886289179779796</v>
      </c>
      <c r="AA42" s="169">
        <v>817</v>
      </c>
      <c r="AB42" s="170">
        <v>817</v>
      </c>
      <c r="AC42" s="170">
        <v>0</v>
      </c>
      <c r="AD42" s="170">
        <f>(Table232[[#This Row],[UB (3S-MH)]]-Table232[[#This Row],[Best LB]])/Table232[[#This Row],[UB (3S-MH)]]</f>
        <v>0</v>
      </c>
      <c r="AE42" s="167">
        <v>0.23427899999999999</v>
      </c>
      <c r="AF42" s="169">
        <v>817</v>
      </c>
      <c r="AG42" s="170">
        <v>817</v>
      </c>
      <c r="AH42" s="150">
        <v>0</v>
      </c>
      <c r="AI42" s="150">
        <f>(Table232[[#This Row],[UB (BPP-MIP+LB+UB)]]-Table232[[#This Row],[Best LB]])/Table232[[#This Row],[UB (BPP-MIP+LB+UB)]]</f>
        <v>0</v>
      </c>
      <c r="AJ42" s="171">
        <v>0.40606946591742593</v>
      </c>
      <c r="AK42" s="169">
        <v>817</v>
      </c>
      <c r="AL42" s="170">
        <v>817</v>
      </c>
      <c r="AM42" s="170">
        <v>0</v>
      </c>
      <c r="AN42" s="170">
        <f>(Table232[[#This Row],[UB (LBBD (FBPP))]]-Table232[[#This Row],[Best LB]])/Table232[[#This Row],[UB (LBBD (FBPP))]]</f>
        <v>0</v>
      </c>
      <c r="AO42" s="171">
        <v>0.36319794925384397</v>
      </c>
      <c r="AP42" s="169">
        <v>817</v>
      </c>
      <c r="AQ42" s="170">
        <v>817</v>
      </c>
      <c r="AR42" s="170">
        <v>0</v>
      </c>
      <c r="AS42" s="170">
        <f>(Table232[[#This Row],[UB (LBBD (CBPP))]]-Table232[[#This Row],[Best LB]])/Table232[[#This Row],[UB (LBBD (CBPP))]]</f>
        <v>0</v>
      </c>
      <c r="AT42" s="171">
        <v>0.33955022506870491</v>
      </c>
      <c r="AU42" s="169">
        <v>817</v>
      </c>
      <c r="AV42" s="170">
        <v>817</v>
      </c>
      <c r="AW42" s="170">
        <v>0</v>
      </c>
      <c r="AX42" s="170">
        <f>(Table232[[#This Row],[UB (LBBD (CBPP-light))]]-Table232[[#This Row],[Best LB]])/Table232[[#This Row],[UB (LBBD (CBPP-light))]]</f>
        <v>0</v>
      </c>
      <c r="AY42" s="171">
        <v>0.36978499312408497</v>
      </c>
      <c r="AZ42" s="150">
        <v>817</v>
      </c>
    </row>
    <row r="43" spans="1:52" x14ac:dyDescent="0.35">
      <c r="A43" s="162">
        <v>41</v>
      </c>
      <c r="B43" s="163" t="s">
        <v>146</v>
      </c>
      <c r="C43" s="150" t="s">
        <v>1093</v>
      </c>
      <c r="D43" s="150">
        <v>50</v>
      </c>
      <c r="E43" s="164">
        <v>2</v>
      </c>
      <c r="F43" s="164">
        <v>20</v>
      </c>
      <c r="G43" s="165">
        <v>2</v>
      </c>
      <c r="H43" s="166">
        <v>15</v>
      </c>
      <c r="I43" s="150">
        <f>MAX(0,Table232[[#This Row],[k*]]-Table232[[#This Row],[AGVs]])</f>
        <v>13</v>
      </c>
      <c r="J43" s="150">
        <v>1061</v>
      </c>
      <c r="K43" s="150">
        <v>1061</v>
      </c>
      <c r="L43" s="167">
        <v>0.77949592284994651</v>
      </c>
      <c r="M43" s="86">
        <f>IF( Table232[[#This Row],[UB_init]]-Table232[[#This Row],[LB_init]]&gt;0.1,0,1)</f>
        <v>1</v>
      </c>
      <c r="N43" s="59">
        <v>1061</v>
      </c>
      <c r="O43" s="60">
        <v>1061</v>
      </c>
      <c r="P43" s="60">
        <v>0</v>
      </c>
      <c r="Q43" s="83">
        <v>18.373847087845199</v>
      </c>
      <c r="R43" s="166">
        <v>1061</v>
      </c>
      <c r="S43" s="150">
        <v>1061</v>
      </c>
      <c r="T43" s="168">
        <v>0</v>
      </c>
      <c r="U43" s="168">
        <v>36.776292990000002</v>
      </c>
      <c r="V43" s="169"/>
      <c r="W43" s="170"/>
      <c r="X43" s="150"/>
      <c r="Y43" s="150"/>
      <c r="Z43" s="171"/>
      <c r="AA43" s="169"/>
      <c r="AB43" s="170"/>
      <c r="AC43" s="150"/>
      <c r="AD43" s="170"/>
      <c r="AE43" s="171"/>
      <c r="AF43" s="169"/>
      <c r="AG43" s="170"/>
      <c r="AH43" s="150"/>
      <c r="AI43" s="150"/>
      <c r="AJ43" s="171"/>
      <c r="AK43" s="169"/>
      <c r="AL43" s="170"/>
      <c r="AM43" s="150"/>
      <c r="AN43" s="170"/>
      <c r="AO43" s="171"/>
      <c r="AP43" s="169"/>
      <c r="AQ43" s="170"/>
      <c r="AR43" s="150"/>
      <c r="AS43" s="170"/>
      <c r="AT43" s="171"/>
      <c r="AU43" s="169"/>
      <c r="AV43" s="170"/>
      <c r="AW43" s="150"/>
      <c r="AX43" s="164"/>
      <c r="AY43" s="171"/>
      <c r="AZ43" s="150">
        <v>1061</v>
      </c>
    </row>
    <row r="44" spans="1:52" x14ac:dyDescent="0.35">
      <c r="A44" s="162">
        <v>42</v>
      </c>
      <c r="B44" s="163" t="s">
        <v>147</v>
      </c>
      <c r="C44" s="150" t="s">
        <v>1093</v>
      </c>
      <c r="D44" s="150">
        <v>50</v>
      </c>
      <c r="E44" s="164">
        <v>2</v>
      </c>
      <c r="F44" s="164">
        <v>20</v>
      </c>
      <c r="G44" s="165">
        <v>2</v>
      </c>
      <c r="H44" s="166">
        <v>15</v>
      </c>
      <c r="I44" s="150">
        <f>MAX(0,Table232[[#This Row],[k*]]-Table232[[#This Row],[AGVs]])</f>
        <v>13</v>
      </c>
      <c r="J44" s="150">
        <v>987</v>
      </c>
      <c r="K44" s="150">
        <v>987</v>
      </c>
      <c r="L44" s="167">
        <v>0.10364207252996493</v>
      </c>
      <c r="M44" s="142">
        <f>IF( Table232[[#This Row],[UB_init]]-Table232[[#This Row],[LB_init]]&gt;0.1,0,1)</f>
        <v>1</v>
      </c>
      <c r="N44" s="61">
        <v>987</v>
      </c>
      <c r="O44" s="62">
        <v>987</v>
      </c>
      <c r="P44" s="62">
        <v>0</v>
      </c>
      <c r="Q44" s="84">
        <v>6.5320110842585501</v>
      </c>
      <c r="R44" s="166">
        <v>987</v>
      </c>
      <c r="S44" s="150">
        <v>987</v>
      </c>
      <c r="T44" s="168">
        <v>0</v>
      </c>
      <c r="U44" s="168">
        <v>2.2043861410000001</v>
      </c>
      <c r="V44" s="169"/>
      <c r="W44" s="170"/>
      <c r="X44" s="150"/>
      <c r="Y44" s="150"/>
      <c r="Z44" s="171"/>
      <c r="AA44" s="169"/>
      <c r="AB44" s="170"/>
      <c r="AC44" s="150"/>
      <c r="AD44" s="170"/>
      <c r="AE44" s="171"/>
      <c r="AF44" s="169"/>
      <c r="AG44" s="170"/>
      <c r="AH44" s="150"/>
      <c r="AI44" s="150"/>
      <c r="AJ44" s="171"/>
      <c r="AK44" s="169"/>
      <c r="AL44" s="170"/>
      <c r="AM44" s="150"/>
      <c r="AN44" s="170"/>
      <c r="AO44" s="171"/>
      <c r="AP44" s="169"/>
      <c r="AQ44" s="170"/>
      <c r="AR44" s="150"/>
      <c r="AS44" s="170"/>
      <c r="AT44" s="171"/>
      <c r="AU44" s="169"/>
      <c r="AV44" s="170"/>
      <c r="AW44" s="150"/>
      <c r="AX44" s="164"/>
      <c r="AY44" s="171"/>
      <c r="AZ44" s="150">
        <v>987</v>
      </c>
    </row>
    <row r="45" spans="1:52" x14ac:dyDescent="0.35">
      <c r="A45" s="162">
        <v>43</v>
      </c>
      <c r="B45" s="163" t="s">
        <v>148</v>
      </c>
      <c r="C45" s="150" t="s">
        <v>1093</v>
      </c>
      <c r="D45" s="150">
        <v>50</v>
      </c>
      <c r="E45" s="164">
        <v>2</v>
      </c>
      <c r="F45" s="164">
        <v>20</v>
      </c>
      <c r="G45" s="165">
        <v>2</v>
      </c>
      <c r="H45" s="166">
        <v>14</v>
      </c>
      <c r="I45" s="150">
        <f>MAX(0,Table232[[#This Row],[k*]]-Table232[[#This Row],[AGVs]])</f>
        <v>12</v>
      </c>
      <c r="J45" s="150">
        <v>1012</v>
      </c>
      <c r="K45" s="150">
        <v>1012</v>
      </c>
      <c r="L45" s="167">
        <v>9.9054276950027997E-2</v>
      </c>
      <c r="M45" s="86">
        <f>IF( Table232[[#This Row],[UB_init]]-Table232[[#This Row],[LB_init]]&gt;0.1,0,1)</f>
        <v>1</v>
      </c>
      <c r="N45" s="59">
        <v>1012</v>
      </c>
      <c r="O45" s="60">
        <v>1012</v>
      </c>
      <c r="P45" s="60">
        <v>0</v>
      </c>
      <c r="Q45" s="83">
        <v>6.4888807144016001</v>
      </c>
      <c r="R45" s="166">
        <v>1012</v>
      </c>
      <c r="S45" s="150">
        <v>1012</v>
      </c>
      <c r="T45" s="168">
        <v>0</v>
      </c>
      <c r="U45" s="168">
        <v>2.9664817430000001</v>
      </c>
      <c r="V45" s="169"/>
      <c r="W45" s="170"/>
      <c r="X45" s="150"/>
      <c r="Y45" s="150"/>
      <c r="Z45" s="171"/>
      <c r="AA45" s="169"/>
      <c r="AB45" s="170"/>
      <c r="AC45" s="150"/>
      <c r="AD45" s="170"/>
      <c r="AE45" s="171"/>
      <c r="AF45" s="169"/>
      <c r="AG45" s="170"/>
      <c r="AH45" s="150"/>
      <c r="AI45" s="150"/>
      <c r="AJ45" s="171"/>
      <c r="AK45" s="169"/>
      <c r="AL45" s="170"/>
      <c r="AM45" s="150"/>
      <c r="AN45" s="170"/>
      <c r="AO45" s="171"/>
      <c r="AP45" s="169"/>
      <c r="AQ45" s="170"/>
      <c r="AR45" s="150"/>
      <c r="AS45" s="170"/>
      <c r="AT45" s="171"/>
      <c r="AU45" s="169"/>
      <c r="AV45" s="170"/>
      <c r="AW45" s="150"/>
      <c r="AX45" s="164"/>
      <c r="AY45" s="171"/>
      <c r="AZ45" s="150">
        <v>1012</v>
      </c>
    </row>
    <row r="46" spans="1:52" x14ac:dyDescent="0.35">
      <c r="A46" s="162">
        <v>44</v>
      </c>
      <c r="B46" s="163" t="s">
        <v>149</v>
      </c>
      <c r="C46" s="150" t="s">
        <v>1093</v>
      </c>
      <c r="D46" s="150">
        <v>50</v>
      </c>
      <c r="E46" s="164">
        <v>2</v>
      </c>
      <c r="F46" s="164">
        <v>20</v>
      </c>
      <c r="G46" s="165">
        <v>2</v>
      </c>
      <c r="H46" s="166">
        <v>13</v>
      </c>
      <c r="I46" s="150">
        <f>MAX(0,Table232[[#This Row],[k*]]-Table232[[#This Row],[AGVs]])</f>
        <v>11</v>
      </c>
      <c r="J46" s="150">
        <v>1006</v>
      </c>
      <c r="K46" s="150">
        <v>1006</v>
      </c>
      <c r="L46" s="167">
        <v>0.14053502492993175</v>
      </c>
      <c r="M46" s="142">
        <f>IF( Table232[[#This Row],[UB_init]]-Table232[[#This Row],[LB_init]]&gt;0.1,0,1)</f>
        <v>1</v>
      </c>
      <c r="N46" s="61">
        <v>1006</v>
      </c>
      <c r="O46" s="62">
        <v>1006</v>
      </c>
      <c r="P46" s="62">
        <v>0</v>
      </c>
      <c r="Q46" s="84">
        <v>5.9046240132302001</v>
      </c>
      <c r="R46" s="166">
        <v>1006</v>
      </c>
      <c r="S46" s="150">
        <v>1006</v>
      </c>
      <c r="T46" s="168">
        <v>0</v>
      </c>
      <c r="U46" s="168">
        <v>2.3423070639999999</v>
      </c>
      <c r="V46" s="169"/>
      <c r="W46" s="170"/>
      <c r="X46" s="150"/>
      <c r="Y46" s="150"/>
      <c r="Z46" s="171"/>
      <c r="AA46" s="169"/>
      <c r="AB46" s="170"/>
      <c r="AC46" s="150"/>
      <c r="AD46" s="170"/>
      <c r="AE46" s="171"/>
      <c r="AF46" s="169"/>
      <c r="AG46" s="170"/>
      <c r="AH46" s="150"/>
      <c r="AI46" s="150"/>
      <c r="AJ46" s="171"/>
      <c r="AK46" s="169"/>
      <c r="AL46" s="170"/>
      <c r="AM46" s="150"/>
      <c r="AN46" s="170"/>
      <c r="AO46" s="171"/>
      <c r="AP46" s="169"/>
      <c r="AQ46" s="170"/>
      <c r="AR46" s="150"/>
      <c r="AS46" s="170"/>
      <c r="AT46" s="171"/>
      <c r="AU46" s="169"/>
      <c r="AV46" s="170"/>
      <c r="AW46" s="150"/>
      <c r="AX46" s="164"/>
      <c r="AY46" s="171"/>
      <c r="AZ46" s="150">
        <v>1006</v>
      </c>
    </row>
    <row r="47" spans="1:52" x14ac:dyDescent="0.35">
      <c r="A47" s="162">
        <v>45</v>
      </c>
      <c r="B47" s="163" t="s">
        <v>150</v>
      </c>
      <c r="C47" s="150" t="s">
        <v>1093</v>
      </c>
      <c r="D47" s="150">
        <v>50</v>
      </c>
      <c r="E47" s="164">
        <v>2</v>
      </c>
      <c r="F47" s="164">
        <v>20</v>
      </c>
      <c r="G47" s="165">
        <v>2</v>
      </c>
      <c r="H47" s="166">
        <v>16</v>
      </c>
      <c r="I47" s="150">
        <f>MAX(0,Table232[[#This Row],[k*]]-Table232[[#This Row],[AGVs]])</f>
        <v>14</v>
      </c>
      <c r="J47" s="150">
        <v>1072</v>
      </c>
      <c r="K47" s="150">
        <v>1072</v>
      </c>
      <c r="L47" s="167">
        <v>9.8970955240019975E-2</v>
      </c>
      <c r="M47" s="86">
        <f>IF( Table232[[#This Row],[UB_init]]-Table232[[#This Row],[LB_init]]&gt;0.1,0,1)</f>
        <v>1</v>
      </c>
      <c r="N47" s="59">
        <v>1072</v>
      </c>
      <c r="O47" s="60">
        <v>1072</v>
      </c>
      <c r="P47" s="60">
        <v>0</v>
      </c>
      <c r="Q47" s="83">
        <v>7.2184154894202903</v>
      </c>
      <c r="R47" s="166">
        <v>1072</v>
      </c>
      <c r="S47" s="150">
        <v>1072</v>
      </c>
      <c r="T47" s="168">
        <v>0</v>
      </c>
      <c r="U47" s="168">
        <v>3.496761947</v>
      </c>
      <c r="V47" s="169"/>
      <c r="W47" s="170"/>
      <c r="X47" s="150"/>
      <c r="Y47" s="150"/>
      <c r="Z47" s="171"/>
      <c r="AA47" s="169"/>
      <c r="AB47" s="170"/>
      <c r="AC47" s="150"/>
      <c r="AD47" s="170"/>
      <c r="AE47" s="171"/>
      <c r="AF47" s="169"/>
      <c r="AG47" s="170"/>
      <c r="AH47" s="150"/>
      <c r="AI47" s="150"/>
      <c r="AJ47" s="171"/>
      <c r="AK47" s="169"/>
      <c r="AL47" s="170"/>
      <c r="AM47" s="150"/>
      <c r="AN47" s="170"/>
      <c r="AO47" s="171"/>
      <c r="AP47" s="169"/>
      <c r="AQ47" s="170"/>
      <c r="AR47" s="150"/>
      <c r="AS47" s="170"/>
      <c r="AT47" s="171"/>
      <c r="AU47" s="169"/>
      <c r="AV47" s="170"/>
      <c r="AW47" s="150"/>
      <c r="AX47" s="164"/>
      <c r="AY47" s="171"/>
      <c r="AZ47" s="150">
        <v>1072</v>
      </c>
    </row>
    <row r="48" spans="1:52" x14ac:dyDescent="0.35">
      <c r="A48" s="162">
        <v>46</v>
      </c>
      <c r="B48" s="163" t="s">
        <v>151</v>
      </c>
      <c r="C48" s="150" t="s">
        <v>1093</v>
      </c>
      <c r="D48" s="150">
        <v>50</v>
      </c>
      <c r="E48" s="164">
        <v>2</v>
      </c>
      <c r="F48" s="164">
        <v>20</v>
      </c>
      <c r="G48" s="165">
        <v>2</v>
      </c>
      <c r="H48" s="166">
        <v>14</v>
      </c>
      <c r="I48" s="150">
        <f>MAX(0,Table232[[#This Row],[k*]]-Table232[[#This Row],[AGVs]])</f>
        <v>12</v>
      </c>
      <c r="J48" s="150">
        <v>1023</v>
      </c>
      <c r="K48" s="150">
        <v>1023</v>
      </c>
      <c r="L48" s="167">
        <v>0.56613832899006411</v>
      </c>
      <c r="M48" s="142">
        <f>IF( Table232[[#This Row],[UB_init]]-Table232[[#This Row],[LB_init]]&gt;0.1,0,1)</f>
        <v>1</v>
      </c>
      <c r="N48" s="61">
        <v>1023</v>
      </c>
      <c r="O48" s="62">
        <v>1023</v>
      </c>
      <c r="P48" s="62">
        <v>0</v>
      </c>
      <c r="Q48" s="84">
        <v>5.9544130694121096</v>
      </c>
      <c r="R48" s="166">
        <v>1023</v>
      </c>
      <c r="S48" s="150">
        <v>1023</v>
      </c>
      <c r="T48" s="168">
        <v>0</v>
      </c>
      <c r="U48" s="168">
        <v>2.40428145</v>
      </c>
      <c r="V48" s="169"/>
      <c r="W48" s="170"/>
      <c r="X48" s="150"/>
      <c r="Y48" s="150"/>
      <c r="Z48" s="171"/>
      <c r="AA48" s="169"/>
      <c r="AB48" s="170"/>
      <c r="AC48" s="150"/>
      <c r="AD48" s="170"/>
      <c r="AE48" s="171"/>
      <c r="AF48" s="169"/>
      <c r="AG48" s="170"/>
      <c r="AH48" s="150"/>
      <c r="AI48" s="150"/>
      <c r="AJ48" s="171"/>
      <c r="AK48" s="169"/>
      <c r="AL48" s="170"/>
      <c r="AM48" s="150"/>
      <c r="AN48" s="170"/>
      <c r="AO48" s="171"/>
      <c r="AP48" s="169"/>
      <c r="AQ48" s="170"/>
      <c r="AR48" s="150"/>
      <c r="AS48" s="170"/>
      <c r="AT48" s="171"/>
      <c r="AU48" s="169"/>
      <c r="AV48" s="170"/>
      <c r="AW48" s="150"/>
      <c r="AX48" s="164"/>
      <c r="AY48" s="171"/>
      <c r="AZ48" s="150">
        <v>1023</v>
      </c>
    </row>
    <row r="49" spans="1:52" x14ac:dyDescent="0.35">
      <c r="A49" s="162">
        <v>47</v>
      </c>
      <c r="B49" s="163" t="s">
        <v>152</v>
      </c>
      <c r="C49" s="150" t="s">
        <v>1093</v>
      </c>
      <c r="D49" s="150">
        <v>50</v>
      </c>
      <c r="E49" s="164">
        <v>2</v>
      </c>
      <c r="F49" s="164">
        <v>20</v>
      </c>
      <c r="G49" s="165">
        <v>2</v>
      </c>
      <c r="H49" s="166">
        <v>13</v>
      </c>
      <c r="I49" s="150">
        <f>MAX(0,Table232[[#This Row],[k*]]-Table232[[#This Row],[AGVs]])</f>
        <v>11</v>
      </c>
      <c r="J49" s="150">
        <v>1006</v>
      </c>
      <c r="K49" s="150">
        <v>1006</v>
      </c>
      <c r="L49" s="167">
        <v>9.9771788349926283E-2</v>
      </c>
      <c r="M49" s="86">
        <f>IF( Table232[[#This Row],[UB_init]]-Table232[[#This Row],[LB_init]]&gt;0.1,0,1)</f>
        <v>1</v>
      </c>
      <c r="N49" s="59">
        <v>1006</v>
      </c>
      <c r="O49" s="60">
        <v>1006</v>
      </c>
      <c r="P49" s="60">
        <v>0</v>
      </c>
      <c r="Q49" s="83">
        <v>5.93094357103109</v>
      </c>
      <c r="R49" s="166">
        <v>1006</v>
      </c>
      <c r="S49" s="150">
        <v>1006</v>
      </c>
      <c r="T49" s="168">
        <v>0</v>
      </c>
      <c r="U49" s="168">
        <v>2.351813484</v>
      </c>
      <c r="V49" s="169"/>
      <c r="W49" s="170"/>
      <c r="X49" s="150"/>
      <c r="Y49" s="150"/>
      <c r="Z49" s="171"/>
      <c r="AA49" s="169"/>
      <c r="AB49" s="170"/>
      <c r="AC49" s="150"/>
      <c r="AD49" s="170"/>
      <c r="AE49" s="171"/>
      <c r="AF49" s="169"/>
      <c r="AG49" s="170"/>
      <c r="AH49" s="150"/>
      <c r="AI49" s="150"/>
      <c r="AJ49" s="171"/>
      <c r="AK49" s="169"/>
      <c r="AL49" s="170"/>
      <c r="AM49" s="150"/>
      <c r="AN49" s="170"/>
      <c r="AO49" s="171"/>
      <c r="AP49" s="169"/>
      <c r="AQ49" s="170"/>
      <c r="AR49" s="150"/>
      <c r="AS49" s="170"/>
      <c r="AT49" s="171"/>
      <c r="AU49" s="169"/>
      <c r="AV49" s="170"/>
      <c r="AW49" s="150"/>
      <c r="AX49" s="164"/>
      <c r="AY49" s="171"/>
      <c r="AZ49" s="150">
        <v>1006</v>
      </c>
    </row>
    <row r="50" spans="1:52" x14ac:dyDescent="0.35">
      <c r="A50" s="162">
        <v>48</v>
      </c>
      <c r="B50" s="163" t="s">
        <v>153</v>
      </c>
      <c r="C50" s="150" t="s">
        <v>1093</v>
      </c>
      <c r="D50" s="150">
        <v>50</v>
      </c>
      <c r="E50" s="164">
        <v>2</v>
      </c>
      <c r="F50" s="164">
        <v>20</v>
      </c>
      <c r="G50" s="165">
        <v>2</v>
      </c>
      <c r="H50" s="166">
        <v>13</v>
      </c>
      <c r="I50" s="150">
        <f>MAX(0,Table232[[#This Row],[k*]]-Table232[[#This Row],[AGVs]])</f>
        <v>11</v>
      </c>
      <c r="J50" s="150">
        <v>1032</v>
      </c>
      <c r="K50" s="150">
        <v>1032</v>
      </c>
      <c r="L50" s="167">
        <v>0.12162507140010348</v>
      </c>
      <c r="M50" s="142">
        <f>IF( Table232[[#This Row],[UB_init]]-Table232[[#This Row],[LB_init]]&gt;0.1,0,1)</f>
        <v>1</v>
      </c>
      <c r="N50" s="61">
        <v>1032</v>
      </c>
      <c r="O50" s="62">
        <v>1032</v>
      </c>
      <c r="P50" s="62">
        <v>0</v>
      </c>
      <c r="Q50" s="84">
        <v>6.9813642539083904</v>
      </c>
      <c r="R50" s="166">
        <v>1032</v>
      </c>
      <c r="S50" s="150">
        <v>1032</v>
      </c>
      <c r="T50" s="168">
        <v>0</v>
      </c>
      <c r="U50" s="168">
        <v>2.656444961</v>
      </c>
      <c r="V50" s="169"/>
      <c r="W50" s="170"/>
      <c r="X50" s="150"/>
      <c r="Y50" s="150"/>
      <c r="Z50" s="171"/>
      <c r="AA50" s="169"/>
      <c r="AB50" s="170"/>
      <c r="AC50" s="150"/>
      <c r="AD50" s="170"/>
      <c r="AE50" s="171"/>
      <c r="AF50" s="169"/>
      <c r="AG50" s="170"/>
      <c r="AH50" s="150"/>
      <c r="AI50" s="150"/>
      <c r="AJ50" s="171"/>
      <c r="AK50" s="169"/>
      <c r="AL50" s="170"/>
      <c r="AM50" s="150"/>
      <c r="AN50" s="170"/>
      <c r="AO50" s="171"/>
      <c r="AP50" s="169"/>
      <c r="AQ50" s="170"/>
      <c r="AR50" s="150"/>
      <c r="AS50" s="170"/>
      <c r="AT50" s="171"/>
      <c r="AU50" s="169"/>
      <c r="AV50" s="170"/>
      <c r="AW50" s="150"/>
      <c r="AX50" s="164"/>
      <c r="AY50" s="171"/>
      <c r="AZ50" s="150">
        <v>1032</v>
      </c>
    </row>
    <row r="51" spans="1:52" x14ac:dyDescent="0.35">
      <c r="A51" s="162">
        <v>49</v>
      </c>
      <c r="B51" s="163" t="s">
        <v>154</v>
      </c>
      <c r="C51" s="150" t="s">
        <v>1093</v>
      </c>
      <c r="D51" s="150">
        <v>50</v>
      </c>
      <c r="E51" s="164">
        <v>2</v>
      </c>
      <c r="F51" s="164">
        <v>20</v>
      </c>
      <c r="G51" s="165">
        <v>2</v>
      </c>
      <c r="H51" s="166">
        <v>12</v>
      </c>
      <c r="I51" s="150">
        <f>MAX(0,Table232[[#This Row],[k*]]-Table232[[#This Row],[AGVs]])</f>
        <v>10</v>
      </c>
      <c r="J51" s="150">
        <v>946</v>
      </c>
      <c r="K51" s="150">
        <v>946</v>
      </c>
      <c r="L51" s="167">
        <v>0.60228621214992017</v>
      </c>
      <c r="M51" s="86">
        <f>IF( Table232[[#This Row],[UB_init]]-Table232[[#This Row],[LB_init]]&gt;0.1,0,1)</f>
        <v>1</v>
      </c>
      <c r="N51" s="59">
        <v>946</v>
      </c>
      <c r="O51" s="60">
        <v>946</v>
      </c>
      <c r="P51" s="60">
        <v>0</v>
      </c>
      <c r="Q51" s="83">
        <v>8.7340260390192199</v>
      </c>
      <c r="R51" s="166">
        <v>946</v>
      </c>
      <c r="S51" s="150">
        <v>946</v>
      </c>
      <c r="T51" s="168">
        <v>0</v>
      </c>
      <c r="U51" s="168">
        <v>4.6580449939999999</v>
      </c>
      <c r="V51" s="169"/>
      <c r="W51" s="170"/>
      <c r="X51" s="150"/>
      <c r="Y51" s="150"/>
      <c r="Z51" s="171"/>
      <c r="AA51" s="169"/>
      <c r="AB51" s="170"/>
      <c r="AC51" s="150"/>
      <c r="AD51" s="170"/>
      <c r="AE51" s="171"/>
      <c r="AF51" s="169"/>
      <c r="AG51" s="170"/>
      <c r="AH51" s="150"/>
      <c r="AI51" s="150"/>
      <c r="AJ51" s="171"/>
      <c r="AK51" s="169"/>
      <c r="AL51" s="170"/>
      <c r="AM51" s="150"/>
      <c r="AN51" s="170"/>
      <c r="AO51" s="171"/>
      <c r="AP51" s="169"/>
      <c r="AQ51" s="170"/>
      <c r="AR51" s="150"/>
      <c r="AS51" s="170"/>
      <c r="AT51" s="171"/>
      <c r="AU51" s="169"/>
      <c r="AV51" s="170"/>
      <c r="AW51" s="150"/>
      <c r="AX51" s="164"/>
      <c r="AY51" s="171"/>
      <c r="AZ51" s="150">
        <v>946</v>
      </c>
    </row>
    <row r="52" spans="1:52" x14ac:dyDescent="0.35">
      <c r="A52" s="162">
        <v>50</v>
      </c>
      <c r="B52" s="163" t="s">
        <v>155</v>
      </c>
      <c r="C52" s="150" t="s">
        <v>1093</v>
      </c>
      <c r="D52" s="150">
        <v>50</v>
      </c>
      <c r="E52" s="164">
        <v>2</v>
      </c>
      <c r="F52" s="164">
        <v>20</v>
      </c>
      <c r="G52" s="165">
        <v>2</v>
      </c>
      <c r="H52" s="166">
        <v>12</v>
      </c>
      <c r="I52" s="150">
        <f>MAX(0,Table232[[#This Row],[k*]]-Table232[[#This Row],[AGVs]])</f>
        <v>10</v>
      </c>
      <c r="J52" s="150">
        <v>997</v>
      </c>
      <c r="K52" s="150">
        <v>997</v>
      </c>
      <c r="L52" s="167">
        <v>0.21179867723003554</v>
      </c>
      <c r="M52" s="142">
        <f>IF( Table232[[#This Row],[UB_init]]-Table232[[#This Row],[LB_init]]&gt;0.1,0,1)</f>
        <v>1</v>
      </c>
      <c r="N52" s="61">
        <v>997</v>
      </c>
      <c r="O52" s="62">
        <v>997</v>
      </c>
      <c r="P52" s="62">
        <v>0</v>
      </c>
      <c r="Q52" s="84">
        <v>7.1023562345653701</v>
      </c>
      <c r="R52" s="166">
        <v>997</v>
      </c>
      <c r="S52" s="150">
        <v>997</v>
      </c>
      <c r="T52" s="168">
        <v>0</v>
      </c>
      <c r="U52" s="168">
        <v>2.505864254</v>
      </c>
      <c r="V52" s="169"/>
      <c r="W52" s="170"/>
      <c r="X52" s="150"/>
      <c r="Y52" s="150"/>
      <c r="Z52" s="171"/>
      <c r="AA52" s="169"/>
      <c r="AB52" s="170"/>
      <c r="AC52" s="150"/>
      <c r="AD52" s="170"/>
      <c r="AE52" s="171"/>
      <c r="AF52" s="169"/>
      <c r="AG52" s="170"/>
      <c r="AH52" s="150"/>
      <c r="AI52" s="150"/>
      <c r="AJ52" s="171"/>
      <c r="AK52" s="169"/>
      <c r="AL52" s="170"/>
      <c r="AM52" s="150"/>
      <c r="AN52" s="170"/>
      <c r="AO52" s="171"/>
      <c r="AP52" s="169"/>
      <c r="AQ52" s="170"/>
      <c r="AR52" s="150"/>
      <c r="AS52" s="170"/>
      <c r="AT52" s="171"/>
      <c r="AU52" s="169"/>
      <c r="AV52" s="170"/>
      <c r="AW52" s="150"/>
      <c r="AX52" s="164"/>
      <c r="AY52" s="171"/>
      <c r="AZ52" s="150">
        <v>997</v>
      </c>
    </row>
    <row r="53" spans="1:52" x14ac:dyDescent="0.35">
      <c r="A53" s="162">
        <v>51</v>
      </c>
      <c r="B53" s="163" t="s">
        <v>156</v>
      </c>
      <c r="C53" s="150" t="s">
        <v>1093</v>
      </c>
      <c r="D53" s="150">
        <v>50</v>
      </c>
      <c r="E53" s="164">
        <v>2</v>
      </c>
      <c r="F53" s="164">
        <v>20</v>
      </c>
      <c r="G53" s="165">
        <v>4</v>
      </c>
      <c r="H53" s="166">
        <v>24</v>
      </c>
      <c r="I53" s="150">
        <f>MAX(0,Table232[[#This Row],[k*]]-Table232[[#This Row],[AGVs]])</f>
        <v>22</v>
      </c>
      <c r="J53" s="150">
        <v>1331</v>
      </c>
      <c r="K53" s="150">
        <v>1331</v>
      </c>
      <c r="L53" s="167">
        <v>0.58011570572989513</v>
      </c>
      <c r="M53" s="86">
        <f>IF( Table232[[#This Row],[UB_init]]-Table232[[#This Row],[LB_init]]&gt;0.1,0,1)</f>
        <v>1</v>
      </c>
      <c r="N53" s="59">
        <v>1331</v>
      </c>
      <c r="O53" s="60">
        <v>1331</v>
      </c>
      <c r="P53" s="60">
        <v>0</v>
      </c>
      <c r="Q53" s="83">
        <v>11.671574708074299</v>
      </c>
      <c r="R53" s="166">
        <v>1331</v>
      </c>
      <c r="S53" s="150">
        <v>1331</v>
      </c>
      <c r="T53" s="168">
        <v>0</v>
      </c>
      <c r="U53" s="168">
        <v>5.3251246060000001</v>
      </c>
      <c r="V53" s="169"/>
      <c r="W53" s="170"/>
      <c r="X53" s="150"/>
      <c r="Y53" s="150"/>
      <c r="Z53" s="171"/>
      <c r="AA53" s="169"/>
      <c r="AB53" s="170"/>
      <c r="AC53" s="150"/>
      <c r="AD53" s="170"/>
      <c r="AE53" s="171"/>
      <c r="AF53" s="169"/>
      <c r="AG53" s="170"/>
      <c r="AH53" s="150"/>
      <c r="AI53" s="150"/>
      <c r="AJ53" s="171"/>
      <c r="AK53" s="169"/>
      <c r="AL53" s="170"/>
      <c r="AM53" s="150"/>
      <c r="AN53" s="170"/>
      <c r="AO53" s="171"/>
      <c r="AP53" s="169"/>
      <c r="AQ53" s="170"/>
      <c r="AR53" s="150"/>
      <c r="AS53" s="170"/>
      <c r="AT53" s="171"/>
      <c r="AU53" s="169"/>
      <c r="AV53" s="170"/>
      <c r="AW53" s="150"/>
      <c r="AX53" s="164"/>
      <c r="AY53" s="171"/>
      <c r="AZ53" s="150">
        <v>1331</v>
      </c>
    </row>
    <row r="54" spans="1:52" x14ac:dyDescent="0.35">
      <c r="A54" s="162">
        <v>52</v>
      </c>
      <c r="B54" s="163" t="s">
        <v>157</v>
      </c>
      <c r="C54" s="150" t="s">
        <v>1093</v>
      </c>
      <c r="D54" s="150">
        <v>50</v>
      </c>
      <c r="E54" s="164">
        <v>2</v>
      </c>
      <c r="F54" s="164">
        <v>20</v>
      </c>
      <c r="G54" s="165">
        <v>4</v>
      </c>
      <c r="H54" s="166">
        <v>26</v>
      </c>
      <c r="I54" s="150">
        <f>MAX(0,Table232[[#This Row],[k*]]-Table232[[#This Row],[AGVs]])</f>
        <v>24</v>
      </c>
      <c r="J54" s="150">
        <v>1317</v>
      </c>
      <c r="K54" s="150">
        <v>1317</v>
      </c>
      <c r="L54" s="167">
        <v>1.1544085964599162</v>
      </c>
      <c r="M54" s="142">
        <f>IF( Table232[[#This Row],[UB_init]]-Table232[[#This Row],[LB_init]]&gt;0.1,0,1)</f>
        <v>1</v>
      </c>
      <c r="N54" s="61">
        <v>1317</v>
      </c>
      <c r="O54" s="62">
        <v>1317</v>
      </c>
      <c r="P54" s="62">
        <v>0</v>
      </c>
      <c r="Q54" s="84">
        <v>14.2757202461361</v>
      </c>
      <c r="R54" s="166">
        <v>1317</v>
      </c>
      <c r="S54" s="150">
        <v>1317</v>
      </c>
      <c r="T54" s="168">
        <v>0</v>
      </c>
      <c r="U54" s="168">
        <v>3.0884244889999999</v>
      </c>
      <c r="V54" s="169"/>
      <c r="W54" s="170"/>
      <c r="X54" s="150"/>
      <c r="Y54" s="150"/>
      <c r="Z54" s="171"/>
      <c r="AA54" s="169"/>
      <c r="AB54" s="170"/>
      <c r="AC54" s="150"/>
      <c r="AD54" s="170"/>
      <c r="AE54" s="171"/>
      <c r="AF54" s="169"/>
      <c r="AG54" s="170"/>
      <c r="AH54" s="150"/>
      <c r="AI54" s="150"/>
      <c r="AJ54" s="171"/>
      <c r="AK54" s="169"/>
      <c r="AL54" s="170"/>
      <c r="AM54" s="150"/>
      <c r="AN54" s="170"/>
      <c r="AO54" s="171"/>
      <c r="AP54" s="169"/>
      <c r="AQ54" s="170"/>
      <c r="AR54" s="150"/>
      <c r="AS54" s="170"/>
      <c r="AT54" s="171"/>
      <c r="AU54" s="169"/>
      <c r="AV54" s="170"/>
      <c r="AW54" s="150"/>
      <c r="AX54" s="164"/>
      <c r="AY54" s="171"/>
      <c r="AZ54" s="150">
        <v>1317</v>
      </c>
    </row>
    <row r="55" spans="1:52" x14ac:dyDescent="0.35">
      <c r="A55" s="162">
        <v>53</v>
      </c>
      <c r="B55" s="163" t="s">
        <v>158</v>
      </c>
      <c r="C55" s="150" t="s">
        <v>1093</v>
      </c>
      <c r="D55" s="150">
        <v>50</v>
      </c>
      <c r="E55" s="164">
        <v>2</v>
      </c>
      <c r="F55" s="164">
        <v>20</v>
      </c>
      <c r="G55" s="165">
        <v>4</v>
      </c>
      <c r="H55" s="166">
        <v>20</v>
      </c>
      <c r="I55" s="150">
        <f>MAX(0,Table232[[#This Row],[k*]]-Table232[[#This Row],[AGVs]])</f>
        <v>18</v>
      </c>
      <c r="J55" s="150">
        <v>1192</v>
      </c>
      <c r="K55" s="150">
        <v>1192</v>
      </c>
      <c r="L55" s="167">
        <v>1.5931938420999359</v>
      </c>
      <c r="M55" s="86">
        <f>IF( Table232[[#This Row],[UB_init]]-Table232[[#This Row],[LB_init]]&gt;0.1,0,1)</f>
        <v>1</v>
      </c>
      <c r="N55" s="59">
        <v>1192</v>
      </c>
      <c r="O55" s="60">
        <v>1192</v>
      </c>
      <c r="P55" s="60">
        <v>0</v>
      </c>
      <c r="Q55" s="83">
        <v>33.617835341021397</v>
      </c>
      <c r="R55" s="166">
        <v>1192</v>
      </c>
      <c r="S55" s="150">
        <v>1192</v>
      </c>
      <c r="T55" s="168">
        <v>0</v>
      </c>
      <c r="U55" s="168">
        <v>8.3852505159999993</v>
      </c>
      <c r="V55" s="169"/>
      <c r="W55" s="170"/>
      <c r="X55" s="150"/>
      <c r="Y55" s="150"/>
      <c r="Z55" s="171"/>
      <c r="AA55" s="169"/>
      <c r="AB55" s="170"/>
      <c r="AC55" s="150"/>
      <c r="AD55" s="170"/>
      <c r="AE55" s="171"/>
      <c r="AF55" s="169"/>
      <c r="AG55" s="170"/>
      <c r="AH55" s="150"/>
      <c r="AI55" s="150"/>
      <c r="AJ55" s="171"/>
      <c r="AK55" s="169"/>
      <c r="AL55" s="170"/>
      <c r="AM55" s="150"/>
      <c r="AN55" s="170"/>
      <c r="AO55" s="171"/>
      <c r="AP55" s="169"/>
      <c r="AQ55" s="170"/>
      <c r="AR55" s="150"/>
      <c r="AS55" s="170"/>
      <c r="AT55" s="171"/>
      <c r="AU55" s="169"/>
      <c r="AV55" s="170"/>
      <c r="AW55" s="150"/>
      <c r="AX55" s="164"/>
      <c r="AY55" s="171"/>
      <c r="AZ55" s="150">
        <v>1192</v>
      </c>
    </row>
    <row r="56" spans="1:52" x14ac:dyDescent="0.35">
      <c r="A56" s="162">
        <v>54</v>
      </c>
      <c r="B56" s="163" t="s">
        <v>159</v>
      </c>
      <c r="C56" s="150" t="s">
        <v>1093</v>
      </c>
      <c r="D56" s="150">
        <v>50</v>
      </c>
      <c r="E56" s="164">
        <v>2</v>
      </c>
      <c r="F56" s="164">
        <v>20</v>
      </c>
      <c r="G56" s="165">
        <v>4</v>
      </c>
      <c r="H56" s="166">
        <v>28</v>
      </c>
      <c r="I56" s="150">
        <f>MAX(0,Table232[[#This Row],[k*]]-Table232[[#This Row],[AGVs]])</f>
        <v>26</v>
      </c>
      <c r="J56" s="150">
        <v>1456</v>
      </c>
      <c r="K56" s="150">
        <v>1456</v>
      </c>
      <c r="L56" s="167">
        <v>1.155424328529989</v>
      </c>
      <c r="M56" s="142">
        <f>IF( Table232[[#This Row],[UB_init]]-Table232[[#This Row],[LB_init]]&gt;0.1,0,1)</f>
        <v>1</v>
      </c>
      <c r="N56" s="61">
        <v>1456</v>
      </c>
      <c r="O56" s="62">
        <v>1456</v>
      </c>
      <c r="P56" s="62">
        <v>0</v>
      </c>
      <c r="Q56" s="84">
        <v>15.2975043095648</v>
      </c>
      <c r="R56" s="166">
        <v>1456</v>
      </c>
      <c r="S56" s="150">
        <v>1456</v>
      </c>
      <c r="T56" s="168">
        <v>0</v>
      </c>
      <c r="U56" s="168">
        <v>4.1755932649999998</v>
      </c>
      <c r="V56" s="169"/>
      <c r="W56" s="170"/>
      <c r="X56" s="150"/>
      <c r="Y56" s="150"/>
      <c r="Z56" s="171"/>
      <c r="AA56" s="169"/>
      <c r="AB56" s="170"/>
      <c r="AC56" s="150"/>
      <c r="AD56" s="170"/>
      <c r="AE56" s="171"/>
      <c r="AF56" s="169"/>
      <c r="AG56" s="170"/>
      <c r="AH56" s="150"/>
      <c r="AI56" s="150"/>
      <c r="AJ56" s="171"/>
      <c r="AK56" s="169"/>
      <c r="AL56" s="170"/>
      <c r="AM56" s="150"/>
      <c r="AN56" s="170"/>
      <c r="AO56" s="171"/>
      <c r="AP56" s="169"/>
      <c r="AQ56" s="170"/>
      <c r="AR56" s="150"/>
      <c r="AS56" s="170"/>
      <c r="AT56" s="171"/>
      <c r="AU56" s="169"/>
      <c r="AV56" s="170"/>
      <c r="AW56" s="150"/>
      <c r="AX56" s="164"/>
      <c r="AY56" s="171"/>
      <c r="AZ56" s="150">
        <v>1456</v>
      </c>
    </row>
    <row r="57" spans="1:52" x14ac:dyDescent="0.35">
      <c r="A57" s="162">
        <v>55</v>
      </c>
      <c r="B57" s="163" t="s">
        <v>160</v>
      </c>
      <c r="C57" s="150" t="s">
        <v>1093</v>
      </c>
      <c r="D57" s="150">
        <v>50</v>
      </c>
      <c r="E57" s="164">
        <v>2</v>
      </c>
      <c r="F57" s="164">
        <v>20</v>
      </c>
      <c r="G57" s="165">
        <v>4</v>
      </c>
      <c r="H57" s="166">
        <v>26</v>
      </c>
      <c r="I57" s="150">
        <f>MAX(0,Table232[[#This Row],[k*]]-Table232[[#This Row],[AGVs]])</f>
        <v>24</v>
      </c>
      <c r="J57" s="150">
        <v>1372</v>
      </c>
      <c r="K57" s="150">
        <v>1372</v>
      </c>
      <c r="L57" s="167">
        <v>1.3311314992699863</v>
      </c>
      <c r="M57" s="86">
        <f>IF( Table232[[#This Row],[UB_init]]-Table232[[#This Row],[LB_init]]&gt;0.1,0,1)</f>
        <v>1</v>
      </c>
      <c r="N57" s="59">
        <v>1372</v>
      </c>
      <c r="O57" s="60">
        <v>1372</v>
      </c>
      <c r="P57" s="60">
        <v>0</v>
      </c>
      <c r="Q57" s="83">
        <v>35.654216354712801</v>
      </c>
      <c r="R57" s="166">
        <v>1372</v>
      </c>
      <c r="S57" s="150">
        <v>1372</v>
      </c>
      <c r="T57" s="168">
        <v>0</v>
      </c>
      <c r="U57" s="168">
        <v>8.4138936589999993</v>
      </c>
      <c r="V57" s="169"/>
      <c r="W57" s="170"/>
      <c r="X57" s="150"/>
      <c r="Y57" s="150"/>
      <c r="Z57" s="171"/>
      <c r="AA57" s="169"/>
      <c r="AB57" s="170"/>
      <c r="AC57" s="150"/>
      <c r="AD57" s="170"/>
      <c r="AE57" s="171"/>
      <c r="AF57" s="169"/>
      <c r="AG57" s="170"/>
      <c r="AH57" s="150"/>
      <c r="AI57" s="150"/>
      <c r="AJ57" s="171"/>
      <c r="AK57" s="169"/>
      <c r="AL57" s="170"/>
      <c r="AM57" s="150"/>
      <c r="AN57" s="170"/>
      <c r="AO57" s="171"/>
      <c r="AP57" s="169"/>
      <c r="AQ57" s="170"/>
      <c r="AR57" s="150"/>
      <c r="AS57" s="170"/>
      <c r="AT57" s="171"/>
      <c r="AU57" s="169"/>
      <c r="AV57" s="170"/>
      <c r="AW57" s="150"/>
      <c r="AX57" s="164"/>
      <c r="AY57" s="171"/>
      <c r="AZ57" s="150">
        <v>1372</v>
      </c>
    </row>
    <row r="58" spans="1:52" x14ac:dyDescent="0.35">
      <c r="A58" s="162">
        <v>56</v>
      </c>
      <c r="B58" s="163" t="s">
        <v>161</v>
      </c>
      <c r="C58" s="150" t="s">
        <v>1093</v>
      </c>
      <c r="D58" s="150">
        <v>50</v>
      </c>
      <c r="E58" s="164">
        <v>2</v>
      </c>
      <c r="F58" s="164">
        <v>20</v>
      </c>
      <c r="G58" s="165">
        <v>4</v>
      </c>
      <c r="H58" s="166">
        <v>26</v>
      </c>
      <c r="I58" s="150">
        <f>MAX(0,Table232[[#This Row],[k*]]-Table232[[#This Row],[AGVs]])</f>
        <v>24</v>
      </c>
      <c r="J58" s="150">
        <v>1383</v>
      </c>
      <c r="K58" s="150">
        <v>1383</v>
      </c>
      <c r="L58" s="167">
        <v>1.6703866422199098</v>
      </c>
      <c r="M58" s="142">
        <f>IF( Table232[[#This Row],[UB_init]]-Table232[[#This Row],[LB_init]]&gt;0.1,0,1)</f>
        <v>1</v>
      </c>
      <c r="N58" s="61">
        <v>1383</v>
      </c>
      <c r="O58" s="62">
        <v>1383</v>
      </c>
      <c r="P58" s="62">
        <v>0</v>
      </c>
      <c r="Q58" s="84">
        <v>669.00159411877303</v>
      </c>
      <c r="R58" s="166">
        <v>1383</v>
      </c>
      <c r="S58" s="150">
        <v>1352</v>
      </c>
      <c r="T58" s="168">
        <v>2.2415040000000001E-2</v>
      </c>
      <c r="U58" s="168">
        <v>3615.540943</v>
      </c>
      <c r="V58" s="169"/>
      <c r="W58" s="170"/>
      <c r="X58" s="150"/>
      <c r="Y58" s="150"/>
      <c r="Z58" s="171"/>
      <c r="AA58" s="169"/>
      <c r="AB58" s="170"/>
      <c r="AC58" s="150"/>
      <c r="AD58" s="170"/>
      <c r="AE58" s="171"/>
      <c r="AF58" s="169"/>
      <c r="AG58" s="170"/>
      <c r="AH58" s="150"/>
      <c r="AI58" s="150"/>
      <c r="AJ58" s="171"/>
      <c r="AK58" s="169"/>
      <c r="AL58" s="170"/>
      <c r="AM58" s="150"/>
      <c r="AN58" s="170"/>
      <c r="AO58" s="171"/>
      <c r="AP58" s="169"/>
      <c r="AQ58" s="170"/>
      <c r="AR58" s="150"/>
      <c r="AS58" s="170"/>
      <c r="AT58" s="171"/>
      <c r="AU58" s="169"/>
      <c r="AV58" s="170"/>
      <c r="AW58" s="150"/>
      <c r="AX58" s="164"/>
      <c r="AY58" s="171"/>
      <c r="AZ58" s="150">
        <v>1383</v>
      </c>
    </row>
    <row r="59" spans="1:52" x14ac:dyDescent="0.35">
      <c r="A59" s="162">
        <v>57</v>
      </c>
      <c r="B59" s="163" t="s">
        <v>162</v>
      </c>
      <c r="C59" s="150" t="s">
        <v>1093</v>
      </c>
      <c r="D59" s="150">
        <v>50</v>
      </c>
      <c r="E59" s="164">
        <v>2</v>
      </c>
      <c r="F59" s="164">
        <v>20</v>
      </c>
      <c r="G59" s="165">
        <v>4</v>
      </c>
      <c r="H59" s="166">
        <v>22</v>
      </c>
      <c r="I59" s="150">
        <f>MAX(0,Table232[[#This Row],[k*]]-Table232[[#This Row],[AGVs]])</f>
        <v>20</v>
      </c>
      <c r="J59" s="150">
        <v>1276</v>
      </c>
      <c r="K59" s="150">
        <v>1276</v>
      </c>
      <c r="L59" s="167">
        <v>0.41427127085989923</v>
      </c>
      <c r="M59" s="86">
        <f>IF( Table232[[#This Row],[UB_init]]-Table232[[#This Row],[LB_init]]&gt;0.1,0,1)</f>
        <v>1</v>
      </c>
      <c r="N59" s="59">
        <v>1276</v>
      </c>
      <c r="O59" s="60">
        <v>1276</v>
      </c>
      <c r="P59" s="60">
        <v>0</v>
      </c>
      <c r="Q59" s="83">
        <v>9.6249618604779208</v>
      </c>
      <c r="R59" s="166">
        <v>1276</v>
      </c>
      <c r="S59" s="150">
        <v>1276</v>
      </c>
      <c r="T59" s="168">
        <v>0</v>
      </c>
      <c r="U59" s="168">
        <v>6.9035941059999999</v>
      </c>
      <c r="V59" s="169"/>
      <c r="W59" s="170"/>
      <c r="X59" s="150"/>
      <c r="Y59" s="150"/>
      <c r="Z59" s="171"/>
      <c r="AA59" s="169"/>
      <c r="AB59" s="170"/>
      <c r="AC59" s="150"/>
      <c r="AD59" s="170"/>
      <c r="AE59" s="171"/>
      <c r="AF59" s="169"/>
      <c r="AG59" s="170"/>
      <c r="AH59" s="150"/>
      <c r="AI59" s="150"/>
      <c r="AJ59" s="171"/>
      <c r="AK59" s="169"/>
      <c r="AL59" s="170"/>
      <c r="AM59" s="150"/>
      <c r="AN59" s="170"/>
      <c r="AO59" s="171"/>
      <c r="AP59" s="169"/>
      <c r="AQ59" s="170"/>
      <c r="AR59" s="150"/>
      <c r="AS59" s="170"/>
      <c r="AT59" s="171"/>
      <c r="AU59" s="169"/>
      <c r="AV59" s="170"/>
      <c r="AW59" s="150"/>
      <c r="AX59" s="164"/>
      <c r="AY59" s="171"/>
      <c r="AZ59" s="150">
        <v>1276</v>
      </c>
    </row>
    <row r="60" spans="1:52" x14ac:dyDescent="0.35">
      <c r="A60" s="162">
        <v>58</v>
      </c>
      <c r="B60" s="163" t="s">
        <v>163</v>
      </c>
      <c r="C60" s="150" t="s">
        <v>1093</v>
      </c>
      <c r="D60" s="150">
        <v>50</v>
      </c>
      <c r="E60" s="164">
        <v>2</v>
      </c>
      <c r="F60" s="164">
        <v>20</v>
      </c>
      <c r="G60" s="165">
        <v>4</v>
      </c>
      <c r="H60" s="166">
        <v>26</v>
      </c>
      <c r="I60" s="150">
        <f>MAX(0,Table232[[#This Row],[k*]]-Table232[[#This Row],[AGVs]])</f>
        <v>24</v>
      </c>
      <c r="J60" s="150">
        <v>1422</v>
      </c>
      <c r="K60" s="150">
        <v>1422</v>
      </c>
      <c r="L60" s="167">
        <v>4.5593996290199357</v>
      </c>
      <c r="M60" s="142">
        <f>IF( Table232[[#This Row],[UB_init]]-Table232[[#This Row],[LB_init]]&gt;0.1,0,1)</f>
        <v>1</v>
      </c>
      <c r="N60" s="61">
        <v>1422</v>
      </c>
      <c r="O60" s="62">
        <v>1422</v>
      </c>
      <c r="P60" s="62">
        <v>0</v>
      </c>
      <c r="Q60" s="84">
        <v>92.4892897028476</v>
      </c>
      <c r="R60" s="166">
        <v>1422</v>
      </c>
      <c r="S60" s="150">
        <v>1362</v>
      </c>
      <c r="T60" s="168">
        <v>4.2194093000000002E-2</v>
      </c>
      <c r="U60" s="168">
        <v>3615.532956</v>
      </c>
      <c r="V60" s="169"/>
      <c r="W60" s="170"/>
      <c r="X60" s="150"/>
      <c r="Y60" s="150"/>
      <c r="Z60" s="171"/>
      <c r="AA60" s="169"/>
      <c r="AB60" s="170"/>
      <c r="AC60" s="150"/>
      <c r="AD60" s="170"/>
      <c r="AE60" s="171"/>
      <c r="AF60" s="169"/>
      <c r="AG60" s="170"/>
      <c r="AH60" s="150"/>
      <c r="AI60" s="150"/>
      <c r="AJ60" s="171"/>
      <c r="AK60" s="169"/>
      <c r="AL60" s="170"/>
      <c r="AM60" s="150"/>
      <c r="AN60" s="170"/>
      <c r="AO60" s="171"/>
      <c r="AP60" s="169"/>
      <c r="AQ60" s="170"/>
      <c r="AR60" s="150"/>
      <c r="AS60" s="170"/>
      <c r="AT60" s="171"/>
      <c r="AU60" s="169"/>
      <c r="AV60" s="170"/>
      <c r="AW60" s="150"/>
      <c r="AX60" s="164"/>
      <c r="AY60" s="171"/>
      <c r="AZ60" s="150">
        <v>1422</v>
      </c>
    </row>
    <row r="61" spans="1:52" x14ac:dyDescent="0.35">
      <c r="A61" s="162">
        <v>59</v>
      </c>
      <c r="B61" s="163" t="s">
        <v>164</v>
      </c>
      <c r="C61" s="150" t="s">
        <v>1093</v>
      </c>
      <c r="D61" s="150">
        <v>50</v>
      </c>
      <c r="E61" s="164">
        <v>2</v>
      </c>
      <c r="F61" s="164">
        <v>20</v>
      </c>
      <c r="G61" s="165">
        <v>4</v>
      </c>
      <c r="H61" s="166">
        <v>25</v>
      </c>
      <c r="I61" s="150">
        <f>MAX(0,Table232[[#This Row],[k*]]-Table232[[#This Row],[AGVs]])</f>
        <v>23</v>
      </c>
      <c r="J61" s="150">
        <v>1336</v>
      </c>
      <c r="K61" s="150">
        <v>1336</v>
      </c>
      <c r="L61" s="167">
        <v>2.0784898363099273</v>
      </c>
      <c r="M61" s="86">
        <f>IF( Table232[[#This Row],[UB_init]]-Table232[[#This Row],[LB_init]]&gt;0.1,0,1)</f>
        <v>1</v>
      </c>
      <c r="N61" s="59">
        <v>1336</v>
      </c>
      <c r="O61" s="60">
        <v>1336</v>
      </c>
      <c r="P61" s="60">
        <v>0</v>
      </c>
      <c r="Q61" s="83">
        <v>33.312990656122501</v>
      </c>
      <c r="R61" s="166">
        <v>1336</v>
      </c>
      <c r="S61" s="150">
        <v>1336</v>
      </c>
      <c r="T61" s="168">
        <v>0</v>
      </c>
      <c r="U61" s="168">
        <v>10.51780829</v>
      </c>
      <c r="V61" s="169"/>
      <c r="W61" s="170"/>
      <c r="X61" s="150"/>
      <c r="Y61" s="150"/>
      <c r="Z61" s="171"/>
      <c r="AA61" s="169"/>
      <c r="AB61" s="170"/>
      <c r="AC61" s="150"/>
      <c r="AD61" s="170"/>
      <c r="AE61" s="171"/>
      <c r="AF61" s="169"/>
      <c r="AG61" s="170"/>
      <c r="AH61" s="150"/>
      <c r="AI61" s="150"/>
      <c r="AJ61" s="171"/>
      <c r="AK61" s="169"/>
      <c r="AL61" s="170"/>
      <c r="AM61" s="150"/>
      <c r="AN61" s="170"/>
      <c r="AO61" s="171"/>
      <c r="AP61" s="169"/>
      <c r="AQ61" s="170"/>
      <c r="AR61" s="150"/>
      <c r="AS61" s="170"/>
      <c r="AT61" s="171"/>
      <c r="AU61" s="169"/>
      <c r="AV61" s="170"/>
      <c r="AW61" s="150"/>
      <c r="AX61" s="164"/>
      <c r="AY61" s="171"/>
      <c r="AZ61" s="150">
        <v>1336</v>
      </c>
    </row>
    <row r="62" spans="1:52" x14ac:dyDescent="0.35">
      <c r="A62" s="162">
        <v>60</v>
      </c>
      <c r="B62" s="163" t="s">
        <v>165</v>
      </c>
      <c r="C62" s="150" t="s">
        <v>1093</v>
      </c>
      <c r="D62" s="150">
        <v>50</v>
      </c>
      <c r="E62" s="164">
        <v>2</v>
      </c>
      <c r="F62" s="164">
        <v>20</v>
      </c>
      <c r="G62" s="165">
        <v>4</v>
      </c>
      <c r="H62" s="166">
        <v>25</v>
      </c>
      <c r="I62" s="150">
        <f>MAX(0,Table232[[#This Row],[k*]]-Table232[[#This Row],[AGVs]])</f>
        <v>23</v>
      </c>
      <c r="J62" s="150">
        <v>1387</v>
      </c>
      <c r="K62" s="150">
        <v>1387</v>
      </c>
      <c r="L62" s="167">
        <v>2.1468294057999628</v>
      </c>
      <c r="M62" s="142">
        <f>IF( Table232[[#This Row],[UB_init]]-Table232[[#This Row],[LB_init]]&gt;0.1,0,1)</f>
        <v>1</v>
      </c>
      <c r="N62" s="61">
        <v>1387</v>
      </c>
      <c r="O62" s="62">
        <v>1387</v>
      </c>
      <c r="P62" s="62">
        <v>0</v>
      </c>
      <c r="Q62" s="84">
        <v>852.91573100537005</v>
      </c>
      <c r="R62" s="166">
        <v>1387</v>
      </c>
      <c r="S62" s="150">
        <v>1356.43</v>
      </c>
      <c r="T62" s="168">
        <v>2.2038894999999999E-2</v>
      </c>
      <c r="U62" s="168">
        <v>3615.8246370000002</v>
      </c>
      <c r="V62" s="169"/>
      <c r="W62" s="170"/>
      <c r="X62" s="150"/>
      <c r="Y62" s="150"/>
      <c r="Z62" s="171"/>
      <c r="AA62" s="169"/>
      <c r="AB62" s="170"/>
      <c r="AC62" s="150"/>
      <c r="AD62" s="170"/>
      <c r="AE62" s="171"/>
      <c r="AF62" s="169"/>
      <c r="AG62" s="170"/>
      <c r="AH62" s="150"/>
      <c r="AI62" s="150"/>
      <c r="AJ62" s="171"/>
      <c r="AK62" s="169"/>
      <c r="AL62" s="170"/>
      <c r="AM62" s="150"/>
      <c r="AN62" s="170"/>
      <c r="AO62" s="171"/>
      <c r="AP62" s="169"/>
      <c r="AQ62" s="170"/>
      <c r="AR62" s="150"/>
      <c r="AS62" s="170"/>
      <c r="AT62" s="171"/>
      <c r="AU62" s="169"/>
      <c r="AV62" s="170"/>
      <c r="AW62" s="150"/>
      <c r="AX62" s="164"/>
      <c r="AY62" s="171"/>
      <c r="AZ62" s="150">
        <v>1387</v>
      </c>
    </row>
    <row r="63" spans="1:52" x14ac:dyDescent="0.35">
      <c r="A63" s="162">
        <v>61</v>
      </c>
      <c r="B63" s="163" t="s">
        <v>166</v>
      </c>
      <c r="C63" s="150" t="s">
        <v>1093</v>
      </c>
      <c r="D63" s="150">
        <v>50</v>
      </c>
      <c r="E63" s="164">
        <v>2</v>
      </c>
      <c r="F63" s="164">
        <v>30</v>
      </c>
      <c r="G63" s="165">
        <v>1</v>
      </c>
      <c r="H63" s="166">
        <v>6</v>
      </c>
      <c r="I63" s="150">
        <f>MAX(0,Table232[[#This Row],[k*]]-Table232[[#This Row],[AGVs]])</f>
        <v>4</v>
      </c>
      <c r="J63" s="150">
        <v>1017</v>
      </c>
      <c r="K63" s="150">
        <v>1017</v>
      </c>
      <c r="L63" s="167">
        <v>0.19129168614995251</v>
      </c>
      <c r="M63" s="86">
        <f>IF( Table232[[#This Row],[UB_init]]-Table232[[#This Row],[LB_init]]&gt;0.1,0,1)</f>
        <v>1</v>
      </c>
      <c r="N63" s="59">
        <v>1017</v>
      </c>
      <c r="O63" s="60">
        <v>1017</v>
      </c>
      <c r="P63" s="60">
        <v>0</v>
      </c>
      <c r="Q63" s="83">
        <v>3.8730457518249701</v>
      </c>
      <c r="R63" s="166">
        <v>1017</v>
      </c>
      <c r="S63" s="150">
        <v>1017</v>
      </c>
      <c r="T63" s="168">
        <v>0</v>
      </c>
      <c r="U63" s="168">
        <v>2.0239683589999999</v>
      </c>
      <c r="V63" s="169"/>
      <c r="W63" s="170"/>
      <c r="X63" s="150"/>
      <c r="Y63" s="150"/>
      <c r="Z63" s="171"/>
      <c r="AA63" s="169"/>
      <c r="AB63" s="170"/>
      <c r="AC63" s="150"/>
      <c r="AD63" s="170"/>
      <c r="AE63" s="171"/>
      <c r="AF63" s="169"/>
      <c r="AG63" s="170"/>
      <c r="AH63" s="150"/>
      <c r="AI63" s="150"/>
      <c r="AJ63" s="171"/>
      <c r="AK63" s="169"/>
      <c r="AL63" s="170"/>
      <c r="AM63" s="150"/>
      <c r="AN63" s="170"/>
      <c r="AO63" s="171"/>
      <c r="AP63" s="169"/>
      <c r="AQ63" s="170"/>
      <c r="AR63" s="150"/>
      <c r="AS63" s="170"/>
      <c r="AT63" s="171"/>
      <c r="AU63" s="169"/>
      <c r="AV63" s="170"/>
      <c r="AW63" s="150"/>
      <c r="AX63" s="164"/>
      <c r="AY63" s="171"/>
      <c r="AZ63" s="150">
        <v>1017</v>
      </c>
    </row>
    <row r="64" spans="1:52" x14ac:dyDescent="0.35">
      <c r="A64" s="162">
        <v>62</v>
      </c>
      <c r="B64" s="163" t="s">
        <v>167</v>
      </c>
      <c r="C64" s="150" t="s">
        <v>1093</v>
      </c>
      <c r="D64" s="150">
        <v>50</v>
      </c>
      <c r="E64" s="164">
        <v>2</v>
      </c>
      <c r="F64" s="164">
        <v>30</v>
      </c>
      <c r="G64" s="165">
        <v>1</v>
      </c>
      <c r="H64" s="166">
        <v>8</v>
      </c>
      <c r="I64" s="150">
        <f>MAX(0,Table232[[#This Row],[k*]]-Table232[[#This Row],[AGVs]])</f>
        <v>6</v>
      </c>
      <c r="J64" s="150">
        <v>1064</v>
      </c>
      <c r="K64" s="150">
        <v>1064</v>
      </c>
      <c r="L64" s="167">
        <v>0.20634342172002107</v>
      </c>
      <c r="M64" s="142">
        <f>IF( Table232[[#This Row],[UB_init]]-Table232[[#This Row],[LB_init]]&gt;0.1,0,1)</f>
        <v>1</v>
      </c>
      <c r="N64" s="61">
        <v>1064</v>
      </c>
      <c r="O64" s="62">
        <v>1064</v>
      </c>
      <c r="P64" s="62">
        <v>0</v>
      </c>
      <c r="Q64" s="84">
        <v>3.8307465184479899</v>
      </c>
      <c r="R64" s="166">
        <v>1064</v>
      </c>
      <c r="S64" s="150">
        <v>1064</v>
      </c>
      <c r="T64" s="168">
        <v>0</v>
      </c>
      <c r="U64" s="168">
        <v>1.071927724</v>
      </c>
      <c r="V64" s="169"/>
      <c r="W64" s="170"/>
      <c r="X64" s="150"/>
      <c r="Y64" s="150"/>
      <c r="Z64" s="171"/>
      <c r="AA64" s="169"/>
      <c r="AB64" s="170"/>
      <c r="AC64" s="150"/>
      <c r="AD64" s="170"/>
      <c r="AE64" s="171"/>
      <c r="AF64" s="169"/>
      <c r="AG64" s="170"/>
      <c r="AH64" s="150"/>
      <c r="AI64" s="150"/>
      <c r="AJ64" s="171"/>
      <c r="AK64" s="169"/>
      <c r="AL64" s="170"/>
      <c r="AM64" s="150"/>
      <c r="AN64" s="170"/>
      <c r="AO64" s="171"/>
      <c r="AP64" s="169"/>
      <c r="AQ64" s="170"/>
      <c r="AR64" s="150"/>
      <c r="AS64" s="170"/>
      <c r="AT64" s="171"/>
      <c r="AU64" s="169"/>
      <c r="AV64" s="170"/>
      <c r="AW64" s="150"/>
      <c r="AX64" s="164"/>
      <c r="AY64" s="171"/>
      <c r="AZ64" s="150">
        <v>1064</v>
      </c>
    </row>
    <row r="65" spans="1:52" x14ac:dyDescent="0.35">
      <c r="A65" s="162">
        <v>63</v>
      </c>
      <c r="B65" s="163" t="s">
        <v>168</v>
      </c>
      <c r="C65" s="150" t="s">
        <v>1093</v>
      </c>
      <c r="D65" s="150">
        <v>50</v>
      </c>
      <c r="E65" s="164">
        <v>2</v>
      </c>
      <c r="F65" s="164">
        <v>30</v>
      </c>
      <c r="G65" s="165">
        <v>1</v>
      </c>
      <c r="H65" s="166">
        <v>7</v>
      </c>
      <c r="I65" s="150">
        <f>MAX(0,Table232[[#This Row],[k*]]-Table232[[#This Row],[AGVs]])</f>
        <v>5</v>
      </c>
      <c r="J65" s="150">
        <v>1059</v>
      </c>
      <c r="K65" s="150">
        <v>1064</v>
      </c>
      <c r="L65" s="167">
        <v>0.10901712998997937</v>
      </c>
      <c r="M65" s="86">
        <f>IF( Table232[[#This Row],[UB_init]]-Table232[[#This Row],[LB_init]]&gt;0.1,0,1)</f>
        <v>0</v>
      </c>
      <c r="N65" s="59">
        <v>1059</v>
      </c>
      <c r="O65" s="60">
        <v>1059</v>
      </c>
      <c r="P65" s="60">
        <v>0</v>
      </c>
      <c r="Q65" s="83">
        <v>3.6850699316710198</v>
      </c>
      <c r="R65" s="166">
        <v>1059</v>
      </c>
      <c r="S65" s="150">
        <v>1059</v>
      </c>
      <c r="T65" s="168">
        <v>0</v>
      </c>
      <c r="U65" s="168">
        <v>1.136013744</v>
      </c>
      <c r="V65" s="169">
        <v>1059</v>
      </c>
      <c r="W65" s="170">
        <v>1059</v>
      </c>
      <c r="X65" s="150">
        <v>0</v>
      </c>
      <c r="Y65" s="150">
        <f>(Table232[[#This Row],[UB (A-BGAP +LB+ UB)]]-Table232[[#This Row],[Best LB]])/Table232[[#This Row],[UB (A-BGAP +LB+ UB)]]</f>
        <v>0</v>
      </c>
      <c r="Z65" s="171">
        <v>0.51559955254447143</v>
      </c>
      <c r="AA65" s="169">
        <v>1059</v>
      </c>
      <c r="AB65" s="170">
        <v>1059</v>
      </c>
      <c r="AC65" s="170">
        <v>0</v>
      </c>
      <c r="AD65" s="170">
        <f>(Table232[[#This Row],[UB (3S-MH)]]-Table232[[#This Row],[Best LB]])/Table232[[#This Row],[UB (3S-MH)]]</f>
        <v>0</v>
      </c>
      <c r="AE65" s="167">
        <v>0.17180599999999999</v>
      </c>
      <c r="AF65" s="169">
        <v>1059</v>
      </c>
      <c r="AG65" s="170">
        <v>1059</v>
      </c>
      <c r="AH65" s="150">
        <v>0</v>
      </c>
      <c r="AI65" s="150">
        <f>(Table232[[#This Row],[UB (BPP-MIP+LB+UB)]]-Table232[[#This Row],[Best LB]])/Table232[[#This Row],[UB (BPP-MIP+LB+UB)]]</f>
        <v>0</v>
      </c>
      <c r="AJ65" s="171">
        <v>0.44504540507000434</v>
      </c>
      <c r="AK65" s="169">
        <v>1059</v>
      </c>
      <c r="AL65" s="170">
        <v>1059</v>
      </c>
      <c r="AM65" s="170">
        <v>0</v>
      </c>
      <c r="AN65" s="170">
        <f>(Table232[[#This Row],[UB (LBBD (FBPP))]]-Table232[[#This Row],[Best LB]])/Table232[[#This Row],[UB (LBBD (FBPP))]]</f>
        <v>0</v>
      </c>
      <c r="AO65" s="171">
        <v>0.41296420898538538</v>
      </c>
      <c r="AP65" s="169">
        <v>1059</v>
      </c>
      <c r="AQ65" s="170">
        <v>1059</v>
      </c>
      <c r="AR65" s="170">
        <v>0</v>
      </c>
      <c r="AS65" s="170">
        <f>(Table232[[#This Row],[UB (LBBD (CBPP))]]-Table232[[#This Row],[Best LB]])/Table232[[#This Row],[UB (LBBD (CBPP))]]</f>
        <v>0</v>
      </c>
      <c r="AT65" s="171">
        <v>0.39674856700253236</v>
      </c>
      <c r="AU65" s="169">
        <v>1059</v>
      </c>
      <c r="AV65" s="170">
        <v>1059</v>
      </c>
      <c r="AW65" s="170">
        <v>0</v>
      </c>
      <c r="AX65" s="170">
        <f>(Table232[[#This Row],[UB (LBBD (CBPP-light))]]-Table232[[#This Row],[Best LB]])/Table232[[#This Row],[UB (LBBD (CBPP-light))]]</f>
        <v>0</v>
      </c>
      <c r="AY65" s="171">
        <v>0.24876521062355936</v>
      </c>
      <c r="AZ65" s="150">
        <v>1059</v>
      </c>
    </row>
    <row r="66" spans="1:52" x14ac:dyDescent="0.35">
      <c r="A66" s="162">
        <v>64</v>
      </c>
      <c r="B66" s="163" t="s">
        <v>169</v>
      </c>
      <c r="C66" s="150" t="s">
        <v>1093</v>
      </c>
      <c r="D66" s="150">
        <v>50</v>
      </c>
      <c r="E66" s="164">
        <v>2</v>
      </c>
      <c r="F66" s="164">
        <v>30</v>
      </c>
      <c r="G66" s="165">
        <v>1</v>
      </c>
      <c r="H66" s="166">
        <v>8</v>
      </c>
      <c r="I66" s="150">
        <f>MAX(0,Table232[[#This Row],[k*]]-Table232[[#This Row],[AGVs]])</f>
        <v>6</v>
      </c>
      <c r="J66" s="150">
        <v>1199</v>
      </c>
      <c r="K66" s="150">
        <v>1201</v>
      </c>
      <c r="L66" s="167">
        <v>0.16617486440009088</v>
      </c>
      <c r="M66" s="142">
        <f>IF( Table232[[#This Row],[UB_init]]-Table232[[#This Row],[LB_init]]&gt;0.1,0,1)</f>
        <v>0</v>
      </c>
      <c r="N66" s="61">
        <v>1199</v>
      </c>
      <c r="O66" s="62">
        <v>1199</v>
      </c>
      <c r="P66" s="62">
        <v>0</v>
      </c>
      <c r="Q66" s="84">
        <v>5.0099608302116296</v>
      </c>
      <c r="R66" s="166">
        <v>1199</v>
      </c>
      <c r="S66" s="150">
        <v>1199</v>
      </c>
      <c r="T66" s="168">
        <v>0</v>
      </c>
      <c r="U66" s="168">
        <v>1.0077072869999999</v>
      </c>
      <c r="V66" s="169">
        <v>1199</v>
      </c>
      <c r="W66" s="170">
        <v>1199</v>
      </c>
      <c r="X66" s="150">
        <v>0</v>
      </c>
      <c r="Y66" s="150">
        <f>(Table232[[#This Row],[UB (A-BGAP +LB+ UB)]]-Table232[[#This Row],[Best LB]])/Table232[[#This Row],[UB (A-BGAP +LB+ UB)]]</f>
        <v>0</v>
      </c>
      <c r="Z66" s="171">
        <v>0.38447749521947089</v>
      </c>
      <c r="AA66" s="169">
        <v>1199</v>
      </c>
      <c r="AB66" s="170">
        <v>1199</v>
      </c>
      <c r="AC66" s="170">
        <v>0</v>
      </c>
      <c r="AD66" s="170">
        <f>(Table232[[#This Row],[UB (3S-MH)]]-Table232[[#This Row],[Best LB]])/Table232[[#This Row],[UB (3S-MH)]]</f>
        <v>0</v>
      </c>
      <c r="AE66" s="167">
        <v>0.24992</v>
      </c>
      <c r="AF66" s="169">
        <v>1199</v>
      </c>
      <c r="AG66" s="170">
        <v>1199</v>
      </c>
      <c r="AH66" s="150">
        <v>0</v>
      </c>
      <c r="AI66" s="150">
        <f>(Table232[[#This Row],[UB (BPP-MIP+LB+UB)]]-Table232[[#This Row],[Best LB]])/Table232[[#This Row],[UB (BPP-MIP+LB+UB)]]</f>
        <v>0</v>
      </c>
      <c r="AJ66" s="171">
        <v>0.52010972425705382</v>
      </c>
      <c r="AK66" s="169">
        <v>1199</v>
      </c>
      <c r="AL66" s="170">
        <v>1199</v>
      </c>
      <c r="AM66" s="170">
        <v>0</v>
      </c>
      <c r="AN66" s="170">
        <f>(Table232[[#This Row],[UB (LBBD (FBPP))]]-Table232[[#This Row],[Best LB]])/Table232[[#This Row],[UB (LBBD (FBPP))]]</f>
        <v>0</v>
      </c>
      <c r="AO66" s="171">
        <v>0.32675899239620687</v>
      </c>
      <c r="AP66" s="169">
        <v>1199</v>
      </c>
      <c r="AQ66" s="170">
        <v>1199</v>
      </c>
      <c r="AR66" s="170">
        <v>0</v>
      </c>
      <c r="AS66" s="170">
        <f>(Table232[[#This Row],[UB (LBBD (CBPP))]]-Table232[[#This Row],[Best LB]])/Table232[[#This Row],[UB (LBBD (CBPP))]]</f>
        <v>0</v>
      </c>
      <c r="AT66" s="171">
        <v>0.29423460085308689</v>
      </c>
      <c r="AU66" s="169">
        <v>1199</v>
      </c>
      <c r="AV66" s="170">
        <v>1199</v>
      </c>
      <c r="AW66" s="170">
        <v>0</v>
      </c>
      <c r="AX66" s="170">
        <f>(Table232[[#This Row],[UB (LBBD (CBPP-light))]]-Table232[[#This Row],[Best LB]])/Table232[[#This Row],[UB (LBBD (CBPP-light))]]</f>
        <v>0</v>
      </c>
      <c r="AY66" s="171">
        <v>0.32162609510487489</v>
      </c>
      <c r="AZ66" s="150">
        <v>1199</v>
      </c>
    </row>
    <row r="67" spans="1:52" x14ac:dyDescent="0.35">
      <c r="A67" s="162">
        <v>65</v>
      </c>
      <c r="B67" s="163" t="s">
        <v>170</v>
      </c>
      <c r="C67" s="150" t="s">
        <v>1093</v>
      </c>
      <c r="D67" s="150">
        <v>50</v>
      </c>
      <c r="E67" s="164">
        <v>2</v>
      </c>
      <c r="F67" s="164">
        <v>30</v>
      </c>
      <c r="G67" s="165">
        <v>1</v>
      </c>
      <c r="H67" s="166">
        <v>7</v>
      </c>
      <c r="I67" s="150">
        <f>MAX(0,Table232[[#This Row],[k*]]-Table232[[#This Row],[AGVs]])</f>
        <v>5</v>
      </c>
      <c r="J67" s="150">
        <v>992</v>
      </c>
      <c r="K67" s="150">
        <v>1000</v>
      </c>
      <c r="L67" s="167">
        <v>0.1905801147299826</v>
      </c>
      <c r="M67" s="86">
        <f>IF( Table232[[#This Row],[UB_init]]-Table232[[#This Row],[LB_init]]&gt;0.1,0,1)</f>
        <v>0</v>
      </c>
      <c r="N67" s="59">
        <v>992</v>
      </c>
      <c r="O67" s="60">
        <v>992</v>
      </c>
      <c r="P67" s="60">
        <v>0</v>
      </c>
      <c r="Q67" s="83">
        <v>3.4299829006195002</v>
      </c>
      <c r="R67" s="166">
        <v>992</v>
      </c>
      <c r="S67" s="150">
        <v>992</v>
      </c>
      <c r="T67" s="168">
        <v>0</v>
      </c>
      <c r="U67" s="168">
        <v>0.78368520500000005</v>
      </c>
      <c r="V67" s="169">
        <v>992</v>
      </c>
      <c r="W67" s="170">
        <v>992</v>
      </c>
      <c r="X67" s="150">
        <v>0</v>
      </c>
      <c r="Y67" s="150">
        <f>(Table232[[#This Row],[UB (A-BGAP +LB+ UB)]]-Table232[[#This Row],[Best LB]])/Table232[[#This Row],[UB (A-BGAP +LB+ UB)]]</f>
        <v>0</v>
      </c>
      <c r="Z67" s="171">
        <v>0.61543025822220354</v>
      </c>
      <c r="AA67" s="169">
        <v>992</v>
      </c>
      <c r="AB67" s="170">
        <v>992</v>
      </c>
      <c r="AC67" s="170">
        <v>0</v>
      </c>
      <c r="AD67" s="170">
        <f>(Table232[[#This Row],[UB (3S-MH)]]-Table232[[#This Row],[Best LB]])/Table232[[#This Row],[UB (3S-MH)]]</f>
        <v>0</v>
      </c>
      <c r="AE67" s="167">
        <v>0.249889</v>
      </c>
      <c r="AF67" s="169">
        <v>992</v>
      </c>
      <c r="AG67" s="170">
        <v>992</v>
      </c>
      <c r="AH67" s="150">
        <v>0</v>
      </c>
      <c r="AI67" s="150">
        <f>(Table232[[#This Row],[UB (BPP-MIP+LB+UB)]]-Table232[[#This Row],[Best LB]])/Table232[[#This Row],[UB (BPP-MIP+LB+UB)]]</f>
        <v>0</v>
      </c>
      <c r="AJ67" s="171">
        <v>0.53552346304832055</v>
      </c>
      <c r="AK67" s="169">
        <v>992</v>
      </c>
      <c r="AL67" s="170">
        <v>992</v>
      </c>
      <c r="AM67" s="170">
        <v>0</v>
      </c>
      <c r="AN67" s="170">
        <f>(Table232[[#This Row],[UB (LBBD (FBPP))]]-Table232[[#This Row],[Best LB]])/Table232[[#This Row],[UB (LBBD (FBPP))]]</f>
        <v>0</v>
      </c>
      <c r="AO67" s="171">
        <v>0.48370249663321357</v>
      </c>
      <c r="AP67" s="169">
        <v>992</v>
      </c>
      <c r="AQ67" s="170">
        <v>992</v>
      </c>
      <c r="AR67" s="170">
        <v>0</v>
      </c>
      <c r="AS67" s="170">
        <f>(Table232[[#This Row],[UB (LBBD (CBPP))]]-Table232[[#This Row],[Best LB]])/Table232[[#This Row],[UB (LBBD (CBPP))]]</f>
        <v>0</v>
      </c>
      <c r="AT67" s="171">
        <v>0.4107695985662756</v>
      </c>
      <c r="AU67" s="169">
        <v>992</v>
      </c>
      <c r="AV67" s="170">
        <v>992</v>
      </c>
      <c r="AW67" s="170">
        <v>0</v>
      </c>
      <c r="AX67" s="170">
        <f>(Table232[[#This Row],[UB (LBBD (CBPP-light))]]-Table232[[#This Row],[Best LB]])/Table232[[#This Row],[UB (LBBD (CBPP-light))]]</f>
        <v>0</v>
      </c>
      <c r="AY67" s="171">
        <v>0.31014569570152162</v>
      </c>
      <c r="AZ67" s="150">
        <v>992</v>
      </c>
    </row>
    <row r="68" spans="1:52" x14ac:dyDescent="0.35">
      <c r="A68" s="162">
        <v>66</v>
      </c>
      <c r="B68" s="163" t="s">
        <v>171</v>
      </c>
      <c r="C68" s="150" t="s">
        <v>1093</v>
      </c>
      <c r="D68" s="150">
        <v>50</v>
      </c>
      <c r="E68" s="164">
        <v>2</v>
      </c>
      <c r="F68" s="164">
        <v>30</v>
      </c>
      <c r="G68" s="165">
        <v>1</v>
      </c>
      <c r="H68" s="166">
        <v>8</v>
      </c>
      <c r="I68" s="150">
        <f>MAX(0,Table232[[#This Row],[k*]]-Table232[[#This Row],[AGVs]])</f>
        <v>6</v>
      </c>
      <c r="J68" s="150">
        <v>1295</v>
      </c>
      <c r="K68" s="150">
        <v>1297</v>
      </c>
      <c r="L68" s="167">
        <v>0.12036336773007861</v>
      </c>
      <c r="M68" s="142">
        <f>IF( Table232[[#This Row],[UB_init]]-Table232[[#This Row],[LB_init]]&gt;0.1,0,1)</f>
        <v>0</v>
      </c>
      <c r="N68" s="61">
        <v>1295</v>
      </c>
      <c r="O68" s="62">
        <v>1295</v>
      </c>
      <c r="P68" s="62">
        <v>0</v>
      </c>
      <c r="Q68" s="84">
        <v>5.0852970629930496</v>
      </c>
      <c r="R68" s="166">
        <v>1295</v>
      </c>
      <c r="S68" s="150">
        <v>1295</v>
      </c>
      <c r="T68" s="168">
        <v>0</v>
      </c>
      <c r="U68" s="168">
        <v>1.7271957179999999</v>
      </c>
      <c r="V68" s="169">
        <v>1295</v>
      </c>
      <c r="W68" s="170">
        <v>1295</v>
      </c>
      <c r="X68" s="150">
        <v>0</v>
      </c>
      <c r="Y68" s="150">
        <f>(Table232[[#This Row],[UB (A-BGAP +LB+ UB)]]-Table232[[#This Row],[Best LB]])/Table232[[#This Row],[UB (A-BGAP +LB+ UB)]]</f>
        <v>0</v>
      </c>
      <c r="Z68" s="171">
        <v>0.63248975668966456</v>
      </c>
      <c r="AA68" s="169">
        <v>1295</v>
      </c>
      <c r="AB68" s="170">
        <v>1295</v>
      </c>
      <c r="AC68" s="170">
        <v>0</v>
      </c>
      <c r="AD68" s="170">
        <f>(Table232[[#This Row],[UB (3S-MH)]]-Table232[[#This Row],[Best LB]])/Table232[[#This Row],[UB (3S-MH)]]</f>
        <v>0</v>
      </c>
      <c r="AE68" s="167">
        <v>0.234266</v>
      </c>
      <c r="AF68" s="169">
        <v>1295</v>
      </c>
      <c r="AG68" s="170">
        <v>1295</v>
      </c>
      <c r="AH68" s="150">
        <v>0</v>
      </c>
      <c r="AI68" s="150">
        <f>(Table232[[#This Row],[UB (BPP-MIP+LB+UB)]]-Table232[[#This Row],[Best LB]])/Table232[[#This Row],[UB (BPP-MIP+LB+UB)]]</f>
        <v>0</v>
      </c>
      <c r="AJ68" s="171">
        <v>0.4912816807714076</v>
      </c>
      <c r="AK68" s="169">
        <v>1295</v>
      </c>
      <c r="AL68" s="170">
        <v>1295</v>
      </c>
      <c r="AM68" s="170">
        <v>0</v>
      </c>
      <c r="AN68" s="170">
        <f>(Table232[[#This Row],[UB (LBBD (FBPP))]]-Table232[[#This Row],[Best LB]])/Table232[[#This Row],[UB (LBBD (FBPP))]]</f>
        <v>0</v>
      </c>
      <c r="AO68" s="171">
        <v>0.26998959296315661</v>
      </c>
      <c r="AP68" s="169">
        <v>1295</v>
      </c>
      <c r="AQ68" s="170">
        <v>1295</v>
      </c>
      <c r="AR68" s="170">
        <v>0</v>
      </c>
      <c r="AS68" s="170">
        <f>(Table232[[#This Row],[UB (LBBD (CBPP))]]-Table232[[#This Row],[Best LB]])/Table232[[#This Row],[UB (LBBD (CBPP))]]</f>
        <v>0</v>
      </c>
      <c r="AT68" s="171">
        <v>0.2465360043656796</v>
      </c>
      <c r="AU68" s="169">
        <v>1295</v>
      </c>
      <c r="AV68" s="170">
        <v>1295</v>
      </c>
      <c r="AW68" s="170">
        <v>0</v>
      </c>
      <c r="AX68" s="170">
        <f>(Table232[[#This Row],[UB (LBBD (CBPP-light))]]-Table232[[#This Row],[Best LB]])/Table232[[#This Row],[UB (LBBD (CBPP-light))]]</f>
        <v>0</v>
      </c>
      <c r="AY68" s="171">
        <v>0.1634064791810487</v>
      </c>
      <c r="AZ68" s="150">
        <v>1295</v>
      </c>
    </row>
    <row r="69" spans="1:52" x14ac:dyDescent="0.35">
      <c r="A69" s="162">
        <v>67</v>
      </c>
      <c r="B69" s="163" t="s">
        <v>172</v>
      </c>
      <c r="C69" s="150" t="s">
        <v>1093</v>
      </c>
      <c r="D69" s="150">
        <v>50</v>
      </c>
      <c r="E69" s="164">
        <v>2</v>
      </c>
      <c r="F69" s="164">
        <v>30</v>
      </c>
      <c r="G69" s="165">
        <v>1</v>
      </c>
      <c r="H69" s="166">
        <v>7</v>
      </c>
      <c r="I69" s="150">
        <f>MAX(0,Table232[[#This Row],[k*]]-Table232[[#This Row],[AGVs]])</f>
        <v>5</v>
      </c>
      <c r="J69" s="150">
        <v>1045</v>
      </c>
      <c r="K69" s="150">
        <v>1052</v>
      </c>
      <c r="L69" s="167">
        <v>0.16821478680003565</v>
      </c>
      <c r="M69" s="86">
        <f>IF( Table232[[#This Row],[UB_init]]-Table232[[#This Row],[LB_init]]&gt;0.1,0,1)</f>
        <v>0</v>
      </c>
      <c r="N69" s="59">
        <v>1045</v>
      </c>
      <c r="O69" s="60">
        <v>1045</v>
      </c>
      <c r="P69" s="60">
        <v>0</v>
      </c>
      <c r="Q69" s="83">
        <v>3.7375937122851601</v>
      </c>
      <c r="R69" s="166">
        <v>1045</v>
      </c>
      <c r="S69" s="150">
        <v>1045</v>
      </c>
      <c r="T69" s="168">
        <v>0</v>
      </c>
      <c r="U69" s="168">
        <v>1.4623889109999999</v>
      </c>
      <c r="V69" s="169">
        <v>1045</v>
      </c>
      <c r="W69" s="170">
        <v>1045</v>
      </c>
      <c r="X69" s="150">
        <v>0</v>
      </c>
      <c r="Y69" s="150">
        <f>(Table232[[#This Row],[UB (A-BGAP +LB+ UB)]]-Table232[[#This Row],[Best LB]])/Table232[[#This Row],[UB (A-BGAP +LB+ UB)]]</f>
        <v>0</v>
      </c>
      <c r="Z69" s="171">
        <v>0.55133339483518262</v>
      </c>
      <c r="AA69" s="169">
        <v>1045</v>
      </c>
      <c r="AB69" s="170">
        <v>1045</v>
      </c>
      <c r="AC69" s="170">
        <v>0</v>
      </c>
      <c r="AD69" s="170">
        <f>(Table232[[#This Row],[UB (3S-MH)]]-Table232[[#This Row],[Best LB]])/Table232[[#This Row],[UB (3S-MH)]]</f>
        <v>0</v>
      </c>
      <c r="AE69" s="167">
        <v>0.203074</v>
      </c>
      <c r="AF69" s="169">
        <v>1045</v>
      </c>
      <c r="AG69" s="170">
        <v>1045</v>
      </c>
      <c r="AH69" s="150">
        <v>0</v>
      </c>
      <c r="AI69" s="150">
        <f>(Table232[[#This Row],[UB (BPP-MIP+LB+UB)]]-Table232[[#This Row],[Best LB]])/Table232[[#This Row],[UB (BPP-MIP+LB+UB)]]</f>
        <v>0</v>
      </c>
      <c r="AJ69" s="171">
        <v>0.54142122809071158</v>
      </c>
      <c r="AK69" s="169">
        <v>1045</v>
      </c>
      <c r="AL69" s="170">
        <v>1045</v>
      </c>
      <c r="AM69" s="170">
        <v>0</v>
      </c>
      <c r="AN69" s="170">
        <f>(Table232[[#This Row],[UB (LBBD (FBPP))]]-Table232[[#This Row],[Best LB]])/Table232[[#This Row],[UB (LBBD (FBPP))]]</f>
        <v>0</v>
      </c>
      <c r="AO69" s="171">
        <v>0.44944506976980764</v>
      </c>
      <c r="AP69" s="169">
        <v>1045</v>
      </c>
      <c r="AQ69" s="170">
        <v>1045</v>
      </c>
      <c r="AR69" s="170">
        <v>0</v>
      </c>
      <c r="AS69" s="170">
        <f>(Table232[[#This Row],[UB (LBBD (CBPP))]]-Table232[[#This Row],[Best LB]])/Table232[[#This Row],[UB (LBBD (CBPP))]]</f>
        <v>0</v>
      </c>
      <c r="AT69" s="171">
        <v>0.33324963879067565</v>
      </c>
      <c r="AU69" s="169">
        <v>1045</v>
      </c>
      <c r="AV69" s="170">
        <v>1045</v>
      </c>
      <c r="AW69" s="170">
        <v>0</v>
      </c>
      <c r="AX69" s="170">
        <f>(Table232[[#This Row],[UB (LBBD (CBPP-light))]]-Table232[[#This Row],[Best LB]])/Table232[[#This Row],[UB (LBBD (CBPP-light))]]</f>
        <v>0</v>
      </c>
      <c r="AY69" s="171">
        <v>0.28878402523923763</v>
      </c>
      <c r="AZ69" s="150">
        <v>1045</v>
      </c>
    </row>
    <row r="70" spans="1:52" x14ac:dyDescent="0.35">
      <c r="A70" s="162">
        <v>68</v>
      </c>
      <c r="B70" s="163" t="s">
        <v>173</v>
      </c>
      <c r="C70" s="150" t="s">
        <v>1093</v>
      </c>
      <c r="D70" s="150">
        <v>50</v>
      </c>
      <c r="E70" s="164">
        <v>2</v>
      </c>
      <c r="F70" s="164">
        <v>30</v>
      </c>
      <c r="G70" s="165">
        <v>1</v>
      </c>
      <c r="H70" s="166">
        <v>7</v>
      </c>
      <c r="I70" s="150">
        <f>MAX(0,Table232[[#This Row],[k*]]-Table232[[#This Row],[AGVs]])</f>
        <v>5</v>
      </c>
      <c r="J70" s="150">
        <v>1117</v>
      </c>
      <c r="K70" s="150">
        <v>1118</v>
      </c>
      <c r="L70" s="167">
        <v>9.9194265910000468E-2</v>
      </c>
      <c r="M70" s="142">
        <f>IF( Table232[[#This Row],[UB_init]]-Table232[[#This Row],[LB_init]]&gt;0.1,0,1)</f>
        <v>0</v>
      </c>
      <c r="N70" s="61">
        <v>1117</v>
      </c>
      <c r="O70" s="62">
        <v>1117</v>
      </c>
      <c r="P70" s="62">
        <v>0</v>
      </c>
      <c r="Q70" s="84">
        <v>4.1229694224894002</v>
      </c>
      <c r="R70" s="166">
        <v>1117</v>
      </c>
      <c r="S70" s="150">
        <v>1117</v>
      </c>
      <c r="T70" s="168">
        <v>0</v>
      </c>
      <c r="U70" s="168">
        <v>1.5535399809999999</v>
      </c>
      <c r="V70" s="169">
        <v>1117</v>
      </c>
      <c r="W70" s="170">
        <v>1117</v>
      </c>
      <c r="X70" s="150">
        <v>0</v>
      </c>
      <c r="Y70" s="150">
        <f>(Table232[[#This Row],[UB (A-BGAP +LB+ UB)]]-Table232[[#This Row],[Best LB]])/Table232[[#This Row],[UB (A-BGAP +LB+ UB)]]</f>
        <v>0</v>
      </c>
      <c r="Z70" s="171">
        <v>0.48281469383141445</v>
      </c>
      <c r="AA70" s="169">
        <v>1119</v>
      </c>
      <c r="AB70" s="170">
        <v>1117</v>
      </c>
      <c r="AC70" s="170">
        <v>1.7905102954341987E-3</v>
      </c>
      <c r="AD70" s="170">
        <f>(Table232[[#This Row],[UB (3S-MH)]]-Table232[[#This Row],[Best LB]])/Table232[[#This Row],[UB (3S-MH)]]</f>
        <v>1.7873100983020554E-3</v>
      </c>
      <c r="AE70" s="167">
        <v>0.203074</v>
      </c>
      <c r="AF70" s="169">
        <v>1117</v>
      </c>
      <c r="AG70" s="170">
        <v>1117</v>
      </c>
      <c r="AH70" s="150">
        <v>0</v>
      </c>
      <c r="AI70" s="150">
        <f>(Table232[[#This Row],[UB (BPP-MIP+LB+UB)]]-Table232[[#This Row],[Best LB]])/Table232[[#This Row],[UB (BPP-MIP+LB+UB)]]</f>
        <v>0</v>
      </c>
      <c r="AJ70" s="171">
        <v>0.58775958792170946</v>
      </c>
      <c r="AK70" s="169">
        <v>1117</v>
      </c>
      <c r="AL70" s="170">
        <v>1117</v>
      </c>
      <c r="AM70" s="170">
        <v>0</v>
      </c>
      <c r="AN70" s="170">
        <f>(Table232[[#This Row],[UB (LBBD (FBPP))]]-Table232[[#This Row],[Best LB]])/Table232[[#This Row],[UB (LBBD (FBPP))]]</f>
        <v>0</v>
      </c>
      <c r="AO70" s="171">
        <v>0.33811942488750846</v>
      </c>
      <c r="AP70" s="169">
        <v>1117</v>
      </c>
      <c r="AQ70" s="170">
        <v>1117</v>
      </c>
      <c r="AR70" s="170">
        <v>0</v>
      </c>
      <c r="AS70" s="170">
        <f>(Table232[[#This Row],[UB (LBBD (CBPP))]]-Table232[[#This Row],[Best LB]])/Table232[[#This Row],[UB (LBBD (CBPP))]]</f>
        <v>0</v>
      </c>
      <c r="AT70" s="171">
        <v>0.36558264122208944</v>
      </c>
      <c r="AU70" s="169">
        <v>1117</v>
      </c>
      <c r="AV70" s="170">
        <v>1117</v>
      </c>
      <c r="AW70" s="170">
        <v>0</v>
      </c>
      <c r="AX70" s="170">
        <f>(Table232[[#This Row],[UB (LBBD (CBPP-light))]]-Table232[[#This Row],[Best LB]])/Table232[[#This Row],[UB (LBBD (CBPP-light))]]</f>
        <v>0</v>
      </c>
      <c r="AY70" s="171">
        <v>0.24210174196264148</v>
      </c>
      <c r="AZ70" s="150">
        <v>1117</v>
      </c>
    </row>
    <row r="71" spans="1:52" x14ac:dyDescent="0.35">
      <c r="A71" s="162">
        <v>69</v>
      </c>
      <c r="B71" s="163" t="s">
        <v>174</v>
      </c>
      <c r="C71" s="150" t="s">
        <v>1093</v>
      </c>
      <c r="D71" s="150">
        <v>50</v>
      </c>
      <c r="E71" s="164">
        <v>2</v>
      </c>
      <c r="F71" s="164">
        <v>30</v>
      </c>
      <c r="G71" s="165">
        <v>1</v>
      </c>
      <c r="H71" s="166">
        <v>7</v>
      </c>
      <c r="I71" s="150">
        <f>MAX(0,Table232[[#This Row],[k*]]-Table232[[#This Row],[AGVs]])</f>
        <v>5</v>
      </c>
      <c r="J71" s="150">
        <v>1178</v>
      </c>
      <c r="K71" s="150">
        <v>1193</v>
      </c>
      <c r="L71" s="167">
        <v>0.13586085289989569</v>
      </c>
      <c r="M71" s="86">
        <f>IF( Table232[[#This Row],[UB_init]]-Table232[[#This Row],[LB_init]]&gt;0.1,0,1)</f>
        <v>0</v>
      </c>
      <c r="N71" s="59">
        <v>1178</v>
      </c>
      <c r="O71" s="60">
        <v>1178</v>
      </c>
      <c r="P71" s="60">
        <v>0</v>
      </c>
      <c r="Q71" s="83">
        <v>5.2339915484189898</v>
      </c>
      <c r="R71" s="166">
        <v>1178</v>
      </c>
      <c r="S71" s="150">
        <v>1178</v>
      </c>
      <c r="T71" s="168">
        <v>0</v>
      </c>
      <c r="U71" s="168">
        <v>1.1553561109999999</v>
      </c>
      <c r="V71" s="169">
        <v>1178</v>
      </c>
      <c r="W71" s="170">
        <v>1178</v>
      </c>
      <c r="X71" s="150">
        <v>0</v>
      </c>
      <c r="Y71" s="150">
        <f>(Table232[[#This Row],[UB (A-BGAP +LB+ UB)]]-Table232[[#This Row],[Best LB]])/Table232[[#This Row],[UB (A-BGAP +LB+ UB)]]</f>
        <v>0</v>
      </c>
      <c r="Z71" s="171">
        <v>0.67703276966039971</v>
      </c>
      <c r="AA71" s="169">
        <v>1179</v>
      </c>
      <c r="AB71" s="170">
        <v>1178</v>
      </c>
      <c r="AC71" s="170">
        <v>8.4889643463497452E-4</v>
      </c>
      <c r="AD71" s="170">
        <f>(Table232[[#This Row],[UB (3S-MH)]]-Table232[[#This Row],[Best LB]])/Table232[[#This Row],[UB (3S-MH)]]</f>
        <v>8.4817642069550466E-4</v>
      </c>
      <c r="AE71" s="167">
        <v>0.21868599999999999</v>
      </c>
      <c r="AF71" s="169">
        <v>1178</v>
      </c>
      <c r="AG71" s="170">
        <v>1178</v>
      </c>
      <c r="AH71" s="150">
        <v>0</v>
      </c>
      <c r="AI71" s="150">
        <f>(Table232[[#This Row],[UB (BPP-MIP+LB+UB)]]-Table232[[#This Row],[Best LB]])/Table232[[#This Row],[UB (BPP-MIP+LB+UB)]]</f>
        <v>0</v>
      </c>
      <c r="AJ71" s="171">
        <v>0.59770224336807565</v>
      </c>
      <c r="AK71" s="169">
        <v>1178</v>
      </c>
      <c r="AL71" s="170">
        <v>1178</v>
      </c>
      <c r="AM71" s="170">
        <v>0</v>
      </c>
      <c r="AN71" s="170">
        <f>(Table232[[#This Row],[UB (LBBD (FBPP))]]-Table232[[#This Row],[Best LB]])/Table232[[#This Row],[UB (LBBD (FBPP))]]</f>
        <v>0</v>
      </c>
      <c r="AO71" s="171">
        <v>0.27244247962062168</v>
      </c>
      <c r="AP71" s="169">
        <v>1178</v>
      </c>
      <c r="AQ71" s="170">
        <v>1178</v>
      </c>
      <c r="AR71" s="170">
        <v>0</v>
      </c>
      <c r="AS71" s="170">
        <f>(Table232[[#This Row],[UB (LBBD (CBPP))]]-Table232[[#This Row],[Best LB]])/Table232[[#This Row],[UB (LBBD (CBPP))]]</f>
        <v>0</v>
      </c>
      <c r="AT71" s="171">
        <v>0.22168317064915749</v>
      </c>
      <c r="AU71" s="169">
        <v>1178</v>
      </c>
      <c r="AV71" s="170">
        <v>1178</v>
      </c>
      <c r="AW71" s="170">
        <v>0</v>
      </c>
      <c r="AX71" s="170">
        <f>(Table232[[#This Row],[UB (LBBD (CBPP-light))]]-Table232[[#This Row],[Best LB]])/Table232[[#This Row],[UB (LBBD (CBPP-light))]]</f>
        <v>0</v>
      </c>
      <c r="AY71" s="171">
        <v>0.26761104166780569</v>
      </c>
      <c r="AZ71" s="150">
        <v>1178</v>
      </c>
    </row>
    <row r="72" spans="1:52" x14ac:dyDescent="0.35">
      <c r="A72" s="162">
        <v>70</v>
      </c>
      <c r="B72" s="163" t="s">
        <v>175</v>
      </c>
      <c r="C72" s="150" t="s">
        <v>1093</v>
      </c>
      <c r="D72" s="150">
        <v>50</v>
      </c>
      <c r="E72" s="164">
        <v>2</v>
      </c>
      <c r="F72" s="164">
        <v>30</v>
      </c>
      <c r="G72" s="165">
        <v>1</v>
      </c>
      <c r="H72" s="166">
        <v>7</v>
      </c>
      <c r="I72" s="150">
        <f>MAX(0,Table232[[#This Row],[k*]]-Table232[[#This Row],[AGVs]])</f>
        <v>5</v>
      </c>
      <c r="J72" s="150">
        <v>1123</v>
      </c>
      <c r="K72" s="150">
        <v>1130</v>
      </c>
      <c r="L72" s="167">
        <v>0.1601566877300229</v>
      </c>
      <c r="M72" s="142">
        <f>IF( Table232[[#This Row],[UB_init]]-Table232[[#This Row],[LB_init]]&gt;0.1,0,1)</f>
        <v>0</v>
      </c>
      <c r="N72" s="61">
        <v>1123</v>
      </c>
      <c r="O72" s="62">
        <v>1123</v>
      </c>
      <c r="P72" s="62">
        <v>0</v>
      </c>
      <c r="Q72" s="84">
        <v>3.9674944598227699</v>
      </c>
      <c r="R72" s="166">
        <v>1123</v>
      </c>
      <c r="S72" s="150">
        <v>1123</v>
      </c>
      <c r="T72" s="168">
        <v>0</v>
      </c>
      <c r="U72" s="168">
        <v>1.057447735</v>
      </c>
      <c r="V72" s="169">
        <v>1123</v>
      </c>
      <c r="W72" s="170">
        <v>1123</v>
      </c>
      <c r="X72" s="150">
        <v>0</v>
      </c>
      <c r="Y72" s="150">
        <f>(Table232[[#This Row],[UB (A-BGAP +LB+ UB)]]-Table232[[#This Row],[Best LB]])/Table232[[#This Row],[UB (A-BGAP +LB+ UB)]]</f>
        <v>0</v>
      </c>
      <c r="Z72" s="171">
        <v>0.58491338510907487</v>
      </c>
      <c r="AA72" s="169">
        <v>1123</v>
      </c>
      <c r="AB72" s="170">
        <v>1123</v>
      </c>
      <c r="AC72" s="170">
        <v>0</v>
      </c>
      <c r="AD72" s="170">
        <f>(Table232[[#This Row],[UB (3S-MH)]]-Table232[[#This Row],[Best LB]])/Table232[[#This Row],[UB (3S-MH)]]</f>
        <v>0</v>
      </c>
      <c r="AE72" s="167">
        <v>0.249914</v>
      </c>
      <c r="AF72" s="169">
        <v>1123</v>
      </c>
      <c r="AG72" s="170">
        <v>1123</v>
      </c>
      <c r="AH72" s="150">
        <v>0</v>
      </c>
      <c r="AI72" s="150">
        <f>(Table232[[#This Row],[UB (BPP-MIP+LB+UB)]]-Table232[[#This Row],[Best LB]])/Table232[[#This Row],[UB (BPP-MIP+LB+UB)]]</f>
        <v>0</v>
      </c>
      <c r="AJ72" s="171">
        <v>0.44250951335675287</v>
      </c>
      <c r="AK72" s="169">
        <v>1123</v>
      </c>
      <c r="AL72" s="170">
        <v>1123</v>
      </c>
      <c r="AM72" s="170">
        <v>0</v>
      </c>
      <c r="AN72" s="170">
        <f>(Table232[[#This Row],[UB (LBBD (FBPP))]]-Table232[[#This Row],[Best LB]])/Table232[[#This Row],[UB (LBBD (FBPP))]]</f>
        <v>0</v>
      </c>
      <c r="AO72" s="171">
        <v>0.33339829743749688</v>
      </c>
      <c r="AP72" s="169">
        <v>1123</v>
      </c>
      <c r="AQ72" s="170">
        <v>1123</v>
      </c>
      <c r="AR72" s="170">
        <v>0</v>
      </c>
      <c r="AS72" s="170">
        <f>(Table232[[#This Row],[UB (LBBD (CBPP))]]-Table232[[#This Row],[Best LB]])/Table232[[#This Row],[UB (LBBD (CBPP))]]</f>
        <v>0</v>
      </c>
      <c r="AT72" s="171">
        <v>0.29566069786346794</v>
      </c>
      <c r="AU72" s="169">
        <v>1123</v>
      </c>
      <c r="AV72" s="170">
        <v>1123</v>
      </c>
      <c r="AW72" s="170">
        <v>0</v>
      </c>
      <c r="AX72" s="170">
        <f>(Table232[[#This Row],[UB (LBBD (CBPP-light))]]-Table232[[#This Row],[Best LB]])/Table232[[#This Row],[UB (LBBD (CBPP-light))]]</f>
        <v>0</v>
      </c>
      <c r="AY72" s="171">
        <v>0.26986017824060488</v>
      </c>
      <c r="AZ72" s="150">
        <v>1123</v>
      </c>
    </row>
    <row r="73" spans="1:52" x14ac:dyDescent="0.35">
      <c r="A73" s="162">
        <v>71</v>
      </c>
      <c r="B73" s="163" t="s">
        <v>176</v>
      </c>
      <c r="C73" s="150" t="s">
        <v>1093</v>
      </c>
      <c r="D73" s="150">
        <v>50</v>
      </c>
      <c r="E73" s="164">
        <v>2</v>
      </c>
      <c r="F73" s="164">
        <v>30</v>
      </c>
      <c r="G73" s="165">
        <v>2</v>
      </c>
      <c r="H73" s="166">
        <v>13</v>
      </c>
      <c r="I73" s="150">
        <f>MAX(0,Table232[[#This Row],[k*]]-Table232[[#This Row],[AGVs]])</f>
        <v>11</v>
      </c>
      <c r="J73" s="150">
        <v>1227</v>
      </c>
      <c r="K73" s="150">
        <v>1227</v>
      </c>
      <c r="L73" s="167">
        <v>0.76147722452992639</v>
      </c>
      <c r="M73" s="86">
        <f>IF( Table232[[#This Row],[UB_init]]-Table232[[#This Row],[LB_init]]&gt;0.1,0,1)</f>
        <v>1</v>
      </c>
      <c r="N73" s="59">
        <v>1227</v>
      </c>
      <c r="O73" s="60">
        <v>1227</v>
      </c>
      <c r="P73" s="60">
        <v>0</v>
      </c>
      <c r="Q73" s="83">
        <v>6.5222291145473701</v>
      </c>
      <c r="R73" s="166">
        <v>1227</v>
      </c>
      <c r="S73" s="150">
        <v>1227</v>
      </c>
      <c r="T73" s="168">
        <v>0</v>
      </c>
      <c r="U73" s="168">
        <v>2.2900774739999998</v>
      </c>
      <c r="V73" s="169"/>
      <c r="W73" s="170"/>
      <c r="X73" s="150"/>
      <c r="Y73" s="150"/>
      <c r="Z73" s="171"/>
      <c r="AA73" s="169"/>
      <c r="AB73" s="170"/>
      <c r="AC73" s="150"/>
      <c r="AD73" s="170"/>
      <c r="AE73" s="171"/>
      <c r="AF73" s="169"/>
      <c r="AG73" s="170"/>
      <c r="AH73" s="150"/>
      <c r="AI73" s="150"/>
      <c r="AJ73" s="171"/>
      <c r="AK73" s="169"/>
      <c r="AL73" s="170"/>
      <c r="AM73" s="150"/>
      <c r="AN73" s="170"/>
      <c r="AO73" s="171"/>
      <c r="AP73" s="169"/>
      <c r="AQ73" s="170"/>
      <c r="AR73" s="150"/>
      <c r="AS73" s="170"/>
      <c r="AT73" s="171"/>
      <c r="AU73" s="169"/>
      <c r="AV73" s="170"/>
      <c r="AW73" s="150"/>
      <c r="AX73" s="164"/>
      <c r="AY73" s="171"/>
      <c r="AZ73" s="150">
        <v>1227</v>
      </c>
    </row>
    <row r="74" spans="1:52" x14ac:dyDescent="0.35">
      <c r="A74" s="162">
        <v>72</v>
      </c>
      <c r="B74" s="163" t="s">
        <v>177</v>
      </c>
      <c r="C74" s="150" t="s">
        <v>1093</v>
      </c>
      <c r="D74" s="150">
        <v>50</v>
      </c>
      <c r="E74" s="164">
        <v>2</v>
      </c>
      <c r="F74" s="164">
        <v>30</v>
      </c>
      <c r="G74" s="165">
        <v>2</v>
      </c>
      <c r="H74" s="166">
        <v>13</v>
      </c>
      <c r="I74" s="150">
        <f>MAX(0,Table232[[#This Row],[k*]]-Table232[[#This Row],[AGVs]])</f>
        <v>11</v>
      </c>
      <c r="J74" s="150">
        <v>1214</v>
      </c>
      <c r="K74" s="150">
        <v>1214</v>
      </c>
      <c r="L74" s="167">
        <v>0.1133529171399914</v>
      </c>
      <c r="M74" s="142">
        <f>IF( Table232[[#This Row],[UB_init]]-Table232[[#This Row],[LB_init]]&gt;0.1,0,1)</f>
        <v>1</v>
      </c>
      <c r="N74" s="61">
        <v>1214</v>
      </c>
      <c r="O74" s="62">
        <v>1214</v>
      </c>
      <c r="P74" s="62">
        <v>0</v>
      </c>
      <c r="Q74" s="84">
        <v>6.22255130112171</v>
      </c>
      <c r="R74" s="166">
        <v>1214</v>
      </c>
      <c r="S74" s="150">
        <v>1214</v>
      </c>
      <c r="T74" s="168">
        <v>0</v>
      </c>
      <c r="U74" s="168">
        <v>1.658106579</v>
      </c>
      <c r="V74" s="169"/>
      <c r="W74" s="170"/>
      <c r="X74" s="150"/>
      <c r="Y74" s="150"/>
      <c r="Z74" s="171"/>
      <c r="AA74" s="169"/>
      <c r="AB74" s="170"/>
      <c r="AC74" s="150"/>
      <c r="AD74" s="170"/>
      <c r="AE74" s="171"/>
      <c r="AF74" s="169"/>
      <c r="AG74" s="170"/>
      <c r="AH74" s="150"/>
      <c r="AI74" s="150"/>
      <c r="AJ74" s="171"/>
      <c r="AK74" s="169"/>
      <c r="AL74" s="170"/>
      <c r="AM74" s="150"/>
      <c r="AN74" s="170"/>
      <c r="AO74" s="171"/>
      <c r="AP74" s="169"/>
      <c r="AQ74" s="170"/>
      <c r="AR74" s="150"/>
      <c r="AS74" s="170"/>
      <c r="AT74" s="171"/>
      <c r="AU74" s="169"/>
      <c r="AV74" s="170"/>
      <c r="AW74" s="150"/>
      <c r="AX74" s="164"/>
      <c r="AY74" s="171"/>
      <c r="AZ74" s="150">
        <v>1214</v>
      </c>
    </row>
    <row r="75" spans="1:52" x14ac:dyDescent="0.35">
      <c r="A75" s="162">
        <v>73</v>
      </c>
      <c r="B75" s="163" t="s">
        <v>178</v>
      </c>
      <c r="C75" s="150" t="s">
        <v>1093</v>
      </c>
      <c r="D75" s="150">
        <v>50</v>
      </c>
      <c r="E75" s="164">
        <v>2</v>
      </c>
      <c r="F75" s="164">
        <v>30</v>
      </c>
      <c r="G75" s="165">
        <v>2</v>
      </c>
      <c r="H75" s="166">
        <v>12</v>
      </c>
      <c r="I75" s="150">
        <f>MAX(0,Table232[[#This Row],[k*]]-Table232[[#This Row],[AGVs]])</f>
        <v>10</v>
      </c>
      <c r="J75" s="150">
        <v>1209</v>
      </c>
      <c r="K75" s="150">
        <v>1209</v>
      </c>
      <c r="L75" s="167">
        <v>0.10758232884995778</v>
      </c>
      <c r="M75" s="86">
        <f>IF( Table232[[#This Row],[UB_init]]-Table232[[#This Row],[LB_init]]&gt;0.1,0,1)</f>
        <v>1</v>
      </c>
      <c r="N75" s="59">
        <v>1209</v>
      </c>
      <c r="O75" s="60">
        <v>1209</v>
      </c>
      <c r="P75" s="60">
        <v>0</v>
      </c>
      <c r="Q75" s="83">
        <v>7.9989261049777198</v>
      </c>
      <c r="R75" s="166">
        <v>1209</v>
      </c>
      <c r="S75" s="150">
        <v>1209</v>
      </c>
      <c r="T75" s="168">
        <v>0</v>
      </c>
      <c r="U75" s="168">
        <v>3.23438414</v>
      </c>
      <c r="V75" s="169"/>
      <c r="W75" s="170"/>
      <c r="X75" s="150"/>
      <c r="Y75" s="150"/>
      <c r="Z75" s="171"/>
      <c r="AA75" s="169"/>
      <c r="AB75" s="170"/>
      <c r="AC75" s="150"/>
      <c r="AD75" s="170"/>
      <c r="AE75" s="171"/>
      <c r="AF75" s="169"/>
      <c r="AG75" s="170"/>
      <c r="AH75" s="150"/>
      <c r="AI75" s="150"/>
      <c r="AJ75" s="171"/>
      <c r="AK75" s="169"/>
      <c r="AL75" s="170"/>
      <c r="AM75" s="150"/>
      <c r="AN75" s="170"/>
      <c r="AO75" s="171"/>
      <c r="AP75" s="169"/>
      <c r="AQ75" s="170"/>
      <c r="AR75" s="150"/>
      <c r="AS75" s="170"/>
      <c r="AT75" s="171"/>
      <c r="AU75" s="169"/>
      <c r="AV75" s="170"/>
      <c r="AW75" s="150"/>
      <c r="AX75" s="164"/>
      <c r="AY75" s="171"/>
      <c r="AZ75" s="150">
        <v>1209</v>
      </c>
    </row>
    <row r="76" spans="1:52" x14ac:dyDescent="0.35">
      <c r="A76" s="162">
        <v>74</v>
      </c>
      <c r="B76" s="163" t="s">
        <v>179</v>
      </c>
      <c r="C76" s="150" t="s">
        <v>1093</v>
      </c>
      <c r="D76" s="150">
        <v>50</v>
      </c>
      <c r="E76" s="164">
        <v>2</v>
      </c>
      <c r="F76" s="164">
        <v>30</v>
      </c>
      <c r="G76" s="165">
        <v>2</v>
      </c>
      <c r="H76" s="166">
        <v>12</v>
      </c>
      <c r="I76" s="150">
        <f>MAX(0,Table232[[#This Row],[k*]]-Table232[[#This Row],[AGVs]])</f>
        <v>10</v>
      </c>
      <c r="J76" s="150">
        <v>1319</v>
      </c>
      <c r="K76" s="150">
        <v>1319</v>
      </c>
      <c r="L76" s="167">
        <v>0.13174222409998038</v>
      </c>
      <c r="M76" s="142">
        <f>IF( Table232[[#This Row],[UB_init]]-Table232[[#This Row],[LB_init]]&gt;0.1,0,1)</f>
        <v>1</v>
      </c>
      <c r="N76" s="61">
        <v>1319</v>
      </c>
      <c r="O76" s="62">
        <v>1319</v>
      </c>
      <c r="P76" s="62">
        <v>0</v>
      </c>
      <c r="Q76" s="84">
        <v>5.26436136476695</v>
      </c>
      <c r="R76" s="166">
        <v>1319</v>
      </c>
      <c r="S76" s="150">
        <v>1319</v>
      </c>
      <c r="T76" s="168">
        <v>0</v>
      </c>
      <c r="U76" s="168">
        <v>4.169688324</v>
      </c>
      <c r="V76" s="169"/>
      <c r="W76" s="170"/>
      <c r="X76" s="150"/>
      <c r="Y76" s="150"/>
      <c r="Z76" s="171"/>
      <c r="AA76" s="169"/>
      <c r="AB76" s="170"/>
      <c r="AC76" s="150"/>
      <c r="AD76" s="170"/>
      <c r="AE76" s="171"/>
      <c r="AF76" s="169"/>
      <c r="AG76" s="170"/>
      <c r="AH76" s="150"/>
      <c r="AI76" s="150"/>
      <c r="AJ76" s="171"/>
      <c r="AK76" s="169"/>
      <c r="AL76" s="170"/>
      <c r="AM76" s="150"/>
      <c r="AN76" s="170"/>
      <c r="AO76" s="171"/>
      <c r="AP76" s="169"/>
      <c r="AQ76" s="170"/>
      <c r="AR76" s="150"/>
      <c r="AS76" s="170"/>
      <c r="AT76" s="171"/>
      <c r="AU76" s="169"/>
      <c r="AV76" s="170"/>
      <c r="AW76" s="150"/>
      <c r="AX76" s="164"/>
      <c r="AY76" s="171"/>
      <c r="AZ76" s="150">
        <v>1319</v>
      </c>
    </row>
    <row r="77" spans="1:52" x14ac:dyDescent="0.35">
      <c r="A77" s="162">
        <v>75</v>
      </c>
      <c r="B77" s="163" t="s">
        <v>180</v>
      </c>
      <c r="C77" s="150" t="s">
        <v>1093</v>
      </c>
      <c r="D77" s="150">
        <v>50</v>
      </c>
      <c r="E77" s="164">
        <v>2</v>
      </c>
      <c r="F77" s="164">
        <v>30</v>
      </c>
      <c r="G77" s="165">
        <v>2</v>
      </c>
      <c r="H77" s="166">
        <v>16</v>
      </c>
      <c r="I77" s="150">
        <f>MAX(0,Table232[[#This Row],[k*]]-Table232[[#This Row],[AGVs]])</f>
        <v>14</v>
      </c>
      <c r="J77" s="150">
        <v>1262</v>
      </c>
      <c r="K77" s="150">
        <v>1262</v>
      </c>
      <c r="L77" s="167">
        <v>0.24458801932996721</v>
      </c>
      <c r="M77" s="86">
        <f>IF( Table232[[#This Row],[UB_init]]-Table232[[#This Row],[LB_init]]&gt;0.1,0,1)</f>
        <v>1</v>
      </c>
      <c r="N77" s="59">
        <v>1262</v>
      </c>
      <c r="O77" s="60">
        <v>1262</v>
      </c>
      <c r="P77" s="60">
        <v>0</v>
      </c>
      <c r="Q77" s="83">
        <v>8.1335382033139396</v>
      </c>
      <c r="R77" s="166">
        <v>1262</v>
      </c>
      <c r="S77" s="150">
        <v>1262</v>
      </c>
      <c r="T77" s="168">
        <v>0</v>
      </c>
      <c r="U77" s="168">
        <v>4.1029520169999998</v>
      </c>
      <c r="V77" s="169"/>
      <c r="W77" s="170"/>
      <c r="X77" s="150"/>
      <c r="Y77" s="150"/>
      <c r="Z77" s="171"/>
      <c r="AA77" s="169"/>
      <c r="AB77" s="170"/>
      <c r="AC77" s="150"/>
      <c r="AD77" s="170"/>
      <c r="AE77" s="171"/>
      <c r="AF77" s="169"/>
      <c r="AG77" s="170"/>
      <c r="AH77" s="150"/>
      <c r="AI77" s="150"/>
      <c r="AJ77" s="171"/>
      <c r="AK77" s="169"/>
      <c r="AL77" s="170"/>
      <c r="AM77" s="150"/>
      <c r="AN77" s="170"/>
      <c r="AO77" s="171"/>
      <c r="AP77" s="169"/>
      <c r="AQ77" s="170"/>
      <c r="AR77" s="150"/>
      <c r="AS77" s="170"/>
      <c r="AT77" s="171"/>
      <c r="AU77" s="169"/>
      <c r="AV77" s="170"/>
      <c r="AW77" s="150"/>
      <c r="AX77" s="164"/>
      <c r="AY77" s="171"/>
      <c r="AZ77" s="150">
        <v>1262</v>
      </c>
    </row>
    <row r="78" spans="1:52" x14ac:dyDescent="0.35">
      <c r="A78" s="162">
        <v>76</v>
      </c>
      <c r="B78" s="163" t="s">
        <v>181</v>
      </c>
      <c r="C78" s="150" t="s">
        <v>1093</v>
      </c>
      <c r="D78" s="150">
        <v>50</v>
      </c>
      <c r="E78" s="164">
        <v>2</v>
      </c>
      <c r="F78" s="164">
        <v>30</v>
      </c>
      <c r="G78" s="165">
        <v>2</v>
      </c>
      <c r="H78" s="166">
        <v>14</v>
      </c>
      <c r="I78" s="150">
        <f>MAX(0,Table232[[#This Row],[k*]]-Table232[[#This Row],[AGVs]])</f>
        <v>12</v>
      </c>
      <c r="J78" s="150">
        <v>1475</v>
      </c>
      <c r="K78" s="150">
        <v>1475</v>
      </c>
      <c r="L78" s="167">
        <v>0.12276048400008222</v>
      </c>
      <c r="M78" s="142">
        <f>IF( Table232[[#This Row],[UB_init]]-Table232[[#This Row],[LB_init]]&gt;0.1,0,1)</f>
        <v>1</v>
      </c>
      <c r="N78" s="61">
        <v>1475</v>
      </c>
      <c r="O78" s="62">
        <v>1475</v>
      </c>
      <c r="P78" s="62">
        <v>0</v>
      </c>
      <c r="Q78" s="84">
        <v>7.4763608518987796</v>
      </c>
      <c r="R78" s="166">
        <v>1475</v>
      </c>
      <c r="S78" s="150">
        <v>1475</v>
      </c>
      <c r="T78" s="168">
        <v>0</v>
      </c>
      <c r="U78" s="168">
        <v>5.1466709420000001</v>
      </c>
      <c r="V78" s="169"/>
      <c r="W78" s="170"/>
      <c r="X78" s="150"/>
      <c r="Y78" s="150"/>
      <c r="Z78" s="171"/>
      <c r="AA78" s="169"/>
      <c r="AB78" s="170"/>
      <c r="AC78" s="150"/>
      <c r="AD78" s="170"/>
      <c r="AE78" s="171"/>
      <c r="AF78" s="169"/>
      <c r="AG78" s="170"/>
      <c r="AH78" s="150"/>
      <c r="AI78" s="150"/>
      <c r="AJ78" s="171"/>
      <c r="AK78" s="169"/>
      <c r="AL78" s="170"/>
      <c r="AM78" s="150"/>
      <c r="AN78" s="170"/>
      <c r="AO78" s="171"/>
      <c r="AP78" s="169"/>
      <c r="AQ78" s="170"/>
      <c r="AR78" s="150"/>
      <c r="AS78" s="170"/>
      <c r="AT78" s="171"/>
      <c r="AU78" s="169"/>
      <c r="AV78" s="170"/>
      <c r="AW78" s="150"/>
      <c r="AX78" s="164"/>
      <c r="AY78" s="171"/>
      <c r="AZ78" s="150">
        <v>1475</v>
      </c>
    </row>
    <row r="79" spans="1:52" x14ac:dyDescent="0.35">
      <c r="A79" s="162">
        <v>77</v>
      </c>
      <c r="B79" s="163" t="s">
        <v>182</v>
      </c>
      <c r="C79" s="150" t="s">
        <v>1093</v>
      </c>
      <c r="D79" s="150">
        <v>50</v>
      </c>
      <c r="E79" s="164">
        <v>2</v>
      </c>
      <c r="F79" s="164">
        <v>30</v>
      </c>
      <c r="G79" s="165">
        <v>2</v>
      </c>
      <c r="H79" s="166">
        <v>13</v>
      </c>
      <c r="I79" s="150">
        <f>MAX(0,Table232[[#This Row],[k*]]-Table232[[#This Row],[AGVs]])</f>
        <v>11</v>
      </c>
      <c r="J79" s="150">
        <v>1225</v>
      </c>
      <c r="K79" s="150">
        <v>1225</v>
      </c>
      <c r="L79" s="167">
        <v>0.32959096319996206</v>
      </c>
      <c r="M79" s="86">
        <f>IF( Table232[[#This Row],[UB_init]]-Table232[[#This Row],[LB_init]]&gt;0.1,0,1)</f>
        <v>1</v>
      </c>
      <c r="N79" s="59">
        <v>1225</v>
      </c>
      <c r="O79" s="60">
        <v>1225</v>
      </c>
      <c r="P79" s="60">
        <v>0</v>
      </c>
      <c r="Q79" s="83">
        <v>7.0526815224438897</v>
      </c>
      <c r="R79" s="166">
        <v>1225</v>
      </c>
      <c r="S79" s="150">
        <v>1225</v>
      </c>
      <c r="T79" s="168">
        <v>0</v>
      </c>
      <c r="U79" s="168">
        <v>1.4621371480000001</v>
      </c>
      <c r="V79" s="169"/>
      <c r="W79" s="170"/>
      <c r="X79" s="150"/>
      <c r="Y79" s="150"/>
      <c r="Z79" s="171"/>
      <c r="AA79" s="169"/>
      <c r="AB79" s="170"/>
      <c r="AC79" s="150"/>
      <c r="AD79" s="170"/>
      <c r="AE79" s="171"/>
      <c r="AF79" s="169"/>
      <c r="AG79" s="170"/>
      <c r="AH79" s="150"/>
      <c r="AI79" s="150"/>
      <c r="AJ79" s="171"/>
      <c r="AK79" s="169"/>
      <c r="AL79" s="170"/>
      <c r="AM79" s="150"/>
      <c r="AN79" s="170"/>
      <c r="AO79" s="171"/>
      <c r="AP79" s="169"/>
      <c r="AQ79" s="170"/>
      <c r="AR79" s="150"/>
      <c r="AS79" s="170"/>
      <c r="AT79" s="171"/>
      <c r="AU79" s="169"/>
      <c r="AV79" s="170"/>
      <c r="AW79" s="150"/>
      <c r="AX79" s="164"/>
      <c r="AY79" s="171"/>
      <c r="AZ79" s="150">
        <v>1225</v>
      </c>
    </row>
    <row r="80" spans="1:52" x14ac:dyDescent="0.35">
      <c r="A80" s="162">
        <v>78</v>
      </c>
      <c r="B80" s="163" t="s">
        <v>183</v>
      </c>
      <c r="C80" s="150" t="s">
        <v>1093</v>
      </c>
      <c r="D80" s="150">
        <v>50</v>
      </c>
      <c r="E80" s="164">
        <v>2</v>
      </c>
      <c r="F80" s="164">
        <v>30</v>
      </c>
      <c r="G80" s="165">
        <v>2</v>
      </c>
      <c r="H80" s="166">
        <v>12</v>
      </c>
      <c r="I80" s="150">
        <f>MAX(0,Table232[[#This Row],[k*]]-Table232[[#This Row],[AGVs]])</f>
        <v>10</v>
      </c>
      <c r="J80" s="150">
        <v>1267</v>
      </c>
      <c r="K80" s="150">
        <v>1267</v>
      </c>
      <c r="L80" s="167">
        <v>0.18363566138009446</v>
      </c>
      <c r="M80" s="142">
        <f>IF( Table232[[#This Row],[UB_init]]-Table232[[#This Row],[LB_init]]&gt;0.1,0,1)</f>
        <v>1</v>
      </c>
      <c r="N80" s="61">
        <v>1267</v>
      </c>
      <c r="O80" s="62">
        <v>1267</v>
      </c>
      <c r="P80" s="62">
        <v>0</v>
      </c>
      <c r="Q80" s="84">
        <v>4.7663731668144402</v>
      </c>
      <c r="R80" s="166">
        <v>1267</v>
      </c>
      <c r="S80" s="150">
        <v>1267</v>
      </c>
      <c r="T80" s="168">
        <v>0</v>
      </c>
      <c r="U80" s="168">
        <v>3.5733744330000001</v>
      </c>
      <c r="V80" s="169"/>
      <c r="W80" s="170"/>
      <c r="X80" s="150"/>
      <c r="Y80" s="150"/>
      <c r="Z80" s="171"/>
      <c r="AA80" s="169"/>
      <c r="AB80" s="170"/>
      <c r="AC80" s="150"/>
      <c r="AD80" s="170"/>
      <c r="AE80" s="171"/>
      <c r="AF80" s="169"/>
      <c r="AG80" s="170"/>
      <c r="AH80" s="150"/>
      <c r="AI80" s="150"/>
      <c r="AJ80" s="171"/>
      <c r="AK80" s="169"/>
      <c r="AL80" s="170"/>
      <c r="AM80" s="150"/>
      <c r="AN80" s="170"/>
      <c r="AO80" s="171"/>
      <c r="AP80" s="169"/>
      <c r="AQ80" s="170"/>
      <c r="AR80" s="150"/>
      <c r="AS80" s="170"/>
      <c r="AT80" s="171"/>
      <c r="AU80" s="169"/>
      <c r="AV80" s="170"/>
      <c r="AW80" s="150"/>
      <c r="AX80" s="164"/>
      <c r="AY80" s="171"/>
      <c r="AZ80" s="150">
        <v>1267</v>
      </c>
    </row>
    <row r="81" spans="1:52" x14ac:dyDescent="0.35">
      <c r="A81" s="162">
        <v>79</v>
      </c>
      <c r="B81" s="163" t="s">
        <v>184</v>
      </c>
      <c r="C81" s="150" t="s">
        <v>1093</v>
      </c>
      <c r="D81" s="150">
        <v>50</v>
      </c>
      <c r="E81" s="164">
        <v>2</v>
      </c>
      <c r="F81" s="164">
        <v>30</v>
      </c>
      <c r="G81" s="165">
        <v>2</v>
      </c>
      <c r="H81" s="166">
        <v>13</v>
      </c>
      <c r="I81" s="150">
        <f>MAX(0,Table232[[#This Row],[k*]]-Table232[[#This Row],[AGVs]])</f>
        <v>11</v>
      </c>
      <c r="J81" s="150">
        <v>1358</v>
      </c>
      <c r="K81" s="150">
        <v>1358</v>
      </c>
      <c r="L81" s="167">
        <v>0.12339423596995402</v>
      </c>
      <c r="M81" s="86">
        <f>IF( Table232[[#This Row],[UB_init]]-Table232[[#This Row],[LB_init]]&gt;0.1,0,1)</f>
        <v>1</v>
      </c>
      <c r="N81" s="59">
        <v>1358</v>
      </c>
      <c r="O81" s="60">
        <v>1358</v>
      </c>
      <c r="P81" s="60">
        <v>0</v>
      </c>
      <c r="Q81" s="83">
        <v>8.1599339358508498</v>
      </c>
      <c r="R81" s="166">
        <v>1358</v>
      </c>
      <c r="S81" s="150">
        <v>1358</v>
      </c>
      <c r="T81" s="168">
        <v>0</v>
      </c>
      <c r="U81" s="168">
        <v>3.131945038</v>
      </c>
      <c r="V81" s="169"/>
      <c r="W81" s="170"/>
      <c r="X81" s="150"/>
      <c r="Y81" s="150"/>
      <c r="Z81" s="171"/>
      <c r="AA81" s="169"/>
      <c r="AB81" s="170"/>
      <c r="AC81" s="150"/>
      <c r="AD81" s="170"/>
      <c r="AE81" s="171"/>
      <c r="AF81" s="169"/>
      <c r="AG81" s="170"/>
      <c r="AH81" s="150"/>
      <c r="AI81" s="150"/>
      <c r="AJ81" s="171"/>
      <c r="AK81" s="169"/>
      <c r="AL81" s="170"/>
      <c r="AM81" s="150"/>
      <c r="AN81" s="170"/>
      <c r="AO81" s="171"/>
      <c r="AP81" s="169"/>
      <c r="AQ81" s="170"/>
      <c r="AR81" s="150"/>
      <c r="AS81" s="170"/>
      <c r="AT81" s="171"/>
      <c r="AU81" s="169"/>
      <c r="AV81" s="170"/>
      <c r="AW81" s="150"/>
      <c r="AX81" s="164"/>
      <c r="AY81" s="171"/>
      <c r="AZ81" s="150">
        <v>1358</v>
      </c>
    </row>
    <row r="82" spans="1:52" x14ac:dyDescent="0.35">
      <c r="A82" s="162">
        <v>80</v>
      </c>
      <c r="B82" s="163" t="s">
        <v>185</v>
      </c>
      <c r="C82" s="150" t="s">
        <v>1093</v>
      </c>
      <c r="D82" s="150">
        <v>50</v>
      </c>
      <c r="E82" s="164">
        <v>2</v>
      </c>
      <c r="F82" s="164">
        <v>30</v>
      </c>
      <c r="G82" s="165">
        <v>2</v>
      </c>
      <c r="H82" s="166">
        <v>12</v>
      </c>
      <c r="I82" s="150">
        <f>MAX(0,Table232[[#This Row],[k*]]-Table232[[#This Row],[AGVs]])</f>
        <v>10</v>
      </c>
      <c r="J82" s="150">
        <v>1273</v>
      </c>
      <c r="K82" s="150">
        <v>1273</v>
      </c>
      <c r="L82" s="167">
        <v>0.1862647216798905</v>
      </c>
      <c r="M82" s="142">
        <f>IF( Table232[[#This Row],[UB_init]]-Table232[[#This Row],[LB_init]]&gt;0.1,0,1)</f>
        <v>1</v>
      </c>
      <c r="N82" s="61">
        <v>1273</v>
      </c>
      <c r="O82" s="62">
        <v>1273</v>
      </c>
      <c r="P82" s="62">
        <v>0</v>
      </c>
      <c r="Q82" s="84">
        <v>9.7601448167115397</v>
      </c>
      <c r="R82" s="166">
        <v>1273</v>
      </c>
      <c r="S82" s="150">
        <v>1273</v>
      </c>
      <c r="T82" s="168">
        <v>0</v>
      </c>
      <c r="U82" s="168">
        <v>2.0479355670000001</v>
      </c>
      <c r="V82" s="169"/>
      <c r="W82" s="170"/>
      <c r="X82" s="150"/>
      <c r="Y82" s="150"/>
      <c r="Z82" s="171"/>
      <c r="AA82" s="169"/>
      <c r="AB82" s="170"/>
      <c r="AC82" s="150"/>
      <c r="AD82" s="170"/>
      <c r="AE82" s="171"/>
      <c r="AF82" s="169"/>
      <c r="AG82" s="170"/>
      <c r="AH82" s="150"/>
      <c r="AI82" s="150"/>
      <c r="AJ82" s="171"/>
      <c r="AK82" s="169"/>
      <c r="AL82" s="170"/>
      <c r="AM82" s="150"/>
      <c r="AN82" s="170"/>
      <c r="AO82" s="171"/>
      <c r="AP82" s="169"/>
      <c r="AQ82" s="170"/>
      <c r="AR82" s="150"/>
      <c r="AS82" s="170"/>
      <c r="AT82" s="171"/>
      <c r="AU82" s="169"/>
      <c r="AV82" s="170"/>
      <c r="AW82" s="150"/>
      <c r="AX82" s="164"/>
      <c r="AY82" s="171"/>
      <c r="AZ82" s="150">
        <v>1273</v>
      </c>
    </row>
    <row r="83" spans="1:52" x14ac:dyDescent="0.35">
      <c r="A83" s="162">
        <v>81</v>
      </c>
      <c r="B83" s="163" t="s">
        <v>186</v>
      </c>
      <c r="C83" s="150" t="s">
        <v>1093</v>
      </c>
      <c r="D83" s="150">
        <v>50</v>
      </c>
      <c r="E83" s="164">
        <v>2</v>
      </c>
      <c r="F83" s="164">
        <v>30</v>
      </c>
      <c r="G83" s="165">
        <v>4</v>
      </c>
      <c r="H83" s="166">
        <v>24</v>
      </c>
      <c r="I83" s="150">
        <f>MAX(0,Table232[[#This Row],[k*]]-Table232[[#This Row],[AGVs]])</f>
        <v>22</v>
      </c>
      <c r="J83" s="150">
        <v>1557</v>
      </c>
      <c r="K83" s="150">
        <v>1557</v>
      </c>
      <c r="L83" s="167">
        <v>1.8125743325799704</v>
      </c>
      <c r="M83" s="86">
        <f>IF( Table232[[#This Row],[UB_init]]-Table232[[#This Row],[LB_init]]&gt;0.1,0,1)</f>
        <v>1</v>
      </c>
      <c r="N83" s="59">
        <v>1557</v>
      </c>
      <c r="O83" s="60">
        <v>1527</v>
      </c>
      <c r="P83" s="60">
        <v>1.9267822736029502E-2</v>
      </c>
      <c r="Q83" s="83">
        <v>3600.1718955710498</v>
      </c>
      <c r="R83" s="166">
        <v>1557</v>
      </c>
      <c r="S83" s="150">
        <v>1527</v>
      </c>
      <c r="T83" s="168">
        <v>1.9267823E-2</v>
      </c>
      <c r="U83" s="168">
        <v>3605.2558600000002</v>
      </c>
      <c r="V83" s="169"/>
      <c r="W83" s="170"/>
      <c r="X83" s="150"/>
      <c r="Y83" s="150"/>
      <c r="Z83" s="171"/>
      <c r="AA83" s="169"/>
      <c r="AB83" s="170"/>
      <c r="AC83" s="150"/>
      <c r="AD83" s="170"/>
      <c r="AE83" s="171"/>
      <c r="AF83" s="169"/>
      <c r="AG83" s="170"/>
      <c r="AH83" s="150"/>
      <c r="AI83" s="150"/>
      <c r="AJ83" s="171"/>
      <c r="AK83" s="169"/>
      <c r="AL83" s="170"/>
      <c r="AM83" s="150"/>
      <c r="AN83" s="170"/>
      <c r="AO83" s="171"/>
      <c r="AP83" s="169"/>
      <c r="AQ83" s="170"/>
      <c r="AR83" s="150"/>
      <c r="AS83" s="170"/>
      <c r="AT83" s="171"/>
      <c r="AU83" s="169"/>
      <c r="AV83" s="170"/>
      <c r="AW83" s="150"/>
      <c r="AX83" s="164"/>
      <c r="AY83" s="171"/>
      <c r="AZ83" s="150">
        <v>1557</v>
      </c>
    </row>
    <row r="84" spans="1:52" x14ac:dyDescent="0.35">
      <c r="A84" s="162">
        <v>82</v>
      </c>
      <c r="B84" s="163" t="s">
        <v>187</v>
      </c>
      <c r="C84" s="150" t="s">
        <v>1093</v>
      </c>
      <c r="D84" s="150">
        <v>50</v>
      </c>
      <c r="E84" s="164">
        <v>2</v>
      </c>
      <c r="F84" s="164">
        <v>30</v>
      </c>
      <c r="G84" s="165">
        <v>4</v>
      </c>
      <c r="H84" s="166">
        <v>29</v>
      </c>
      <c r="I84" s="150">
        <f>MAX(0,Table232[[#This Row],[k*]]-Table232[[#This Row],[AGVs]])</f>
        <v>27</v>
      </c>
      <c r="J84" s="150">
        <v>1694</v>
      </c>
      <c r="K84" s="150">
        <v>1694</v>
      </c>
      <c r="L84" s="167">
        <v>0.79903957620990695</v>
      </c>
      <c r="M84" s="142">
        <f>IF( Table232[[#This Row],[UB_init]]-Table232[[#This Row],[LB_init]]&gt;0.1,0,1)</f>
        <v>1</v>
      </c>
      <c r="N84" s="61">
        <v>1694</v>
      </c>
      <c r="O84" s="62">
        <v>1694</v>
      </c>
      <c r="P84" s="62">
        <v>0</v>
      </c>
      <c r="Q84" s="84">
        <v>16.4156699124723</v>
      </c>
      <c r="R84" s="166">
        <v>1694</v>
      </c>
      <c r="S84" s="150">
        <v>1694</v>
      </c>
      <c r="T84" s="168">
        <v>0</v>
      </c>
      <c r="U84" s="168">
        <v>3.864006576</v>
      </c>
      <c r="V84" s="169"/>
      <c r="W84" s="170"/>
      <c r="X84" s="150"/>
      <c r="Y84" s="150"/>
      <c r="Z84" s="171"/>
      <c r="AA84" s="169"/>
      <c r="AB84" s="170"/>
      <c r="AC84" s="150"/>
      <c r="AD84" s="170"/>
      <c r="AE84" s="171"/>
      <c r="AF84" s="169"/>
      <c r="AG84" s="170"/>
      <c r="AH84" s="150"/>
      <c r="AI84" s="150"/>
      <c r="AJ84" s="171"/>
      <c r="AK84" s="169"/>
      <c r="AL84" s="170"/>
      <c r="AM84" s="150"/>
      <c r="AN84" s="170"/>
      <c r="AO84" s="171"/>
      <c r="AP84" s="169"/>
      <c r="AQ84" s="170"/>
      <c r="AR84" s="150"/>
      <c r="AS84" s="170"/>
      <c r="AT84" s="171"/>
      <c r="AU84" s="169"/>
      <c r="AV84" s="170"/>
      <c r="AW84" s="150"/>
      <c r="AX84" s="164"/>
      <c r="AY84" s="171"/>
      <c r="AZ84" s="150">
        <v>1694</v>
      </c>
    </row>
    <row r="85" spans="1:52" x14ac:dyDescent="0.35">
      <c r="A85" s="162">
        <v>83</v>
      </c>
      <c r="B85" s="163" t="s">
        <v>188</v>
      </c>
      <c r="C85" s="150" t="s">
        <v>1093</v>
      </c>
      <c r="D85" s="150">
        <v>50</v>
      </c>
      <c r="E85" s="164">
        <v>2</v>
      </c>
      <c r="F85" s="164">
        <v>30</v>
      </c>
      <c r="G85" s="165">
        <v>4</v>
      </c>
      <c r="H85" s="166">
        <v>21</v>
      </c>
      <c r="I85" s="150">
        <f>MAX(0,Table232[[#This Row],[k*]]-Table232[[#This Row],[AGVs]])</f>
        <v>19</v>
      </c>
      <c r="J85" s="150">
        <v>1479</v>
      </c>
      <c r="K85" s="150">
        <v>1479</v>
      </c>
      <c r="L85" s="167">
        <v>1.6728307493099237</v>
      </c>
      <c r="M85" s="86">
        <f>IF( Table232[[#This Row],[UB_init]]-Table232[[#This Row],[LB_init]]&gt;0.1,0,1)</f>
        <v>1</v>
      </c>
      <c r="N85" s="59">
        <v>1479</v>
      </c>
      <c r="O85" s="60">
        <v>1479</v>
      </c>
      <c r="P85" s="60">
        <v>0</v>
      </c>
      <c r="Q85" s="83">
        <v>26.1058179680258</v>
      </c>
      <c r="R85" s="166">
        <v>1479</v>
      </c>
      <c r="S85" s="150">
        <v>1479</v>
      </c>
      <c r="T85" s="168">
        <v>0</v>
      </c>
      <c r="U85" s="168">
        <v>5.5828500490000001</v>
      </c>
      <c r="V85" s="169"/>
      <c r="W85" s="170"/>
      <c r="X85" s="150"/>
      <c r="Y85" s="150"/>
      <c r="Z85" s="171"/>
      <c r="AA85" s="169"/>
      <c r="AB85" s="170"/>
      <c r="AC85" s="150"/>
      <c r="AD85" s="170"/>
      <c r="AE85" s="171"/>
      <c r="AF85" s="169"/>
      <c r="AG85" s="170"/>
      <c r="AH85" s="150"/>
      <c r="AI85" s="150"/>
      <c r="AJ85" s="171"/>
      <c r="AK85" s="169"/>
      <c r="AL85" s="170"/>
      <c r="AM85" s="150"/>
      <c r="AN85" s="170"/>
      <c r="AO85" s="171"/>
      <c r="AP85" s="169"/>
      <c r="AQ85" s="170"/>
      <c r="AR85" s="150"/>
      <c r="AS85" s="170"/>
      <c r="AT85" s="171"/>
      <c r="AU85" s="169"/>
      <c r="AV85" s="170"/>
      <c r="AW85" s="150"/>
      <c r="AX85" s="164"/>
      <c r="AY85" s="171"/>
      <c r="AZ85" s="150">
        <v>1479</v>
      </c>
    </row>
    <row r="86" spans="1:52" x14ac:dyDescent="0.35">
      <c r="A86" s="162">
        <v>84</v>
      </c>
      <c r="B86" s="163" t="s">
        <v>189</v>
      </c>
      <c r="C86" s="150" t="s">
        <v>1093</v>
      </c>
      <c r="D86" s="150">
        <v>50</v>
      </c>
      <c r="E86" s="164">
        <v>2</v>
      </c>
      <c r="F86" s="164">
        <v>30</v>
      </c>
      <c r="G86" s="165">
        <v>4</v>
      </c>
      <c r="H86" s="166">
        <v>20</v>
      </c>
      <c r="I86" s="150">
        <f>MAX(0,Table232[[#This Row],[k*]]-Table232[[#This Row],[AGVs]])</f>
        <v>18</v>
      </c>
      <c r="J86" s="150">
        <v>1559</v>
      </c>
      <c r="K86" s="150">
        <v>1559</v>
      </c>
      <c r="L86" s="167">
        <v>0.52038393170005293</v>
      </c>
      <c r="M86" s="142">
        <f>IF( Table232[[#This Row],[UB_init]]-Table232[[#This Row],[LB_init]]&gt;0.1,0,1)</f>
        <v>1</v>
      </c>
      <c r="N86" s="61">
        <v>1559</v>
      </c>
      <c r="O86" s="62">
        <v>1559</v>
      </c>
      <c r="P86" s="62">
        <v>0</v>
      </c>
      <c r="Q86" s="84">
        <v>40.569719992578001</v>
      </c>
      <c r="R86" s="166">
        <v>1559</v>
      </c>
      <c r="S86" s="150">
        <v>1559</v>
      </c>
      <c r="T86" s="168">
        <v>0</v>
      </c>
      <c r="U86" s="168">
        <v>6.4781858320000003</v>
      </c>
      <c r="V86" s="169"/>
      <c r="W86" s="170"/>
      <c r="X86" s="150"/>
      <c r="Y86" s="150"/>
      <c r="Z86" s="171"/>
      <c r="AA86" s="169"/>
      <c r="AB86" s="170"/>
      <c r="AC86" s="150"/>
      <c r="AD86" s="170"/>
      <c r="AE86" s="171"/>
      <c r="AF86" s="169"/>
      <c r="AG86" s="170"/>
      <c r="AH86" s="150"/>
      <c r="AI86" s="150"/>
      <c r="AJ86" s="171"/>
      <c r="AK86" s="169"/>
      <c r="AL86" s="170"/>
      <c r="AM86" s="150"/>
      <c r="AN86" s="170"/>
      <c r="AO86" s="171"/>
      <c r="AP86" s="169"/>
      <c r="AQ86" s="170"/>
      <c r="AR86" s="150"/>
      <c r="AS86" s="170"/>
      <c r="AT86" s="171"/>
      <c r="AU86" s="169"/>
      <c r="AV86" s="170"/>
      <c r="AW86" s="150"/>
      <c r="AX86" s="164"/>
      <c r="AY86" s="171"/>
      <c r="AZ86" s="150">
        <v>1559</v>
      </c>
    </row>
    <row r="87" spans="1:52" x14ac:dyDescent="0.35">
      <c r="A87" s="162">
        <v>85</v>
      </c>
      <c r="B87" s="163" t="s">
        <v>190</v>
      </c>
      <c r="C87" s="150" t="s">
        <v>1093</v>
      </c>
      <c r="D87" s="150">
        <v>50</v>
      </c>
      <c r="E87" s="164">
        <v>2</v>
      </c>
      <c r="F87" s="164">
        <v>30</v>
      </c>
      <c r="G87" s="165">
        <v>4</v>
      </c>
      <c r="H87" s="166">
        <v>20</v>
      </c>
      <c r="I87" s="150">
        <f>MAX(0,Table232[[#This Row],[k*]]-Table232[[#This Row],[AGVs]])</f>
        <v>18</v>
      </c>
      <c r="J87" s="150">
        <v>1382</v>
      </c>
      <c r="K87" s="150">
        <v>1382</v>
      </c>
      <c r="L87" s="167">
        <v>0.36767083221002395</v>
      </c>
      <c r="M87" s="86">
        <f>IF( Table232[[#This Row],[UB_init]]-Table232[[#This Row],[LB_init]]&gt;0.1,0,1)</f>
        <v>1</v>
      </c>
      <c r="N87" s="59">
        <v>1382</v>
      </c>
      <c r="O87" s="60">
        <v>1382</v>
      </c>
      <c r="P87" s="60">
        <v>0</v>
      </c>
      <c r="Q87" s="83">
        <v>24.373217951506302</v>
      </c>
      <c r="R87" s="166">
        <v>1382</v>
      </c>
      <c r="S87" s="150">
        <v>1382</v>
      </c>
      <c r="T87" s="168">
        <v>0</v>
      </c>
      <c r="U87" s="168">
        <v>6.4567113300000001</v>
      </c>
      <c r="V87" s="169"/>
      <c r="W87" s="170"/>
      <c r="X87" s="150"/>
      <c r="Y87" s="150"/>
      <c r="Z87" s="171"/>
      <c r="AA87" s="169"/>
      <c r="AB87" s="170"/>
      <c r="AC87" s="150"/>
      <c r="AD87" s="170"/>
      <c r="AE87" s="171"/>
      <c r="AF87" s="169"/>
      <c r="AG87" s="170"/>
      <c r="AH87" s="150"/>
      <c r="AI87" s="150"/>
      <c r="AJ87" s="171"/>
      <c r="AK87" s="169"/>
      <c r="AL87" s="170"/>
      <c r="AM87" s="150"/>
      <c r="AN87" s="170"/>
      <c r="AO87" s="171"/>
      <c r="AP87" s="169"/>
      <c r="AQ87" s="170"/>
      <c r="AR87" s="150"/>
      <c r="AS87" s="170"/>
      <c r="AT87" s="171"/>
      <c r="AU87" s="169"/>
      <c r="AV87" s="170"/>
      <c r="AW87" s="150"/>
      <c r="AX87" s="164"/>
      <c r="AY87" s="171"/>
      <c r="AZ87" s="150">
        <v>1382</v>
      </c>
    </row>
    <row r="88" spans="1:52" x14ac:dyDescent="0.35">
      <c r="A88" s="162">
        <v>86</v>
      </c>
      <c r="B88" s="163" t="s">
        <v>194</v>
      </c>
      <c r="C88" s="150" t="s">
        <v>1093</v>
      </c>
      <c r="D88" s="150">
        <v>50</v>
      </c>
      <c r="E88" s="164">
        <v>2</v>
      </c>
      <c r="F88" s="164">
        <v>30</v>
      </c>
      <c r="G88" s="165">
        <v>4</v>
      </c>
      <c r="H88" s="166">
        <v>27</v>
      </c>
      <c r="I88" s="150">
        <f>MAX(0,Table232[[#This Row],[k*]]-Table232[[#This Row],[AGVs]])</f>
        <v>25</v>
      </c>
      <c r="J88" s="150">
        <v>1865</v>
      </c>
      <c r="K88" s="150">
        <v>1865</v>
      </c>
      <c r="L88" s="167">
        <v>2.0666386596899429</v>
      </c>
      <c r="M88" s="142">
        <f>IF( Table232[[#This Row],[UB_init]]-Table232[[#This Row],[LB_init]]&gt;0.1,0,1)</f>
        <v>1</v>
      </c>
      <c r="N88" s="61">
        <v>1865</v>
      </c>
      <c r="O88" s="62">
        <v>1865</v>
      </c>
      <c r="P88" s="62">
        <v>0</v>
      </c>
      <c r="Q88" s="84">
        <v>34.930488638579803</v>
      </c>
      <c r="R88" s="166">
        <v>1865</v>
      </c>
      <c r="S88" s="150">
        <v>1865</v>
      </c>
      <c r="T88" s="168">
        <v>0</v>
      </c>
      <c r="U88" s="168">
        <v>17.907788719999999</v>
      </c>
      <c r="V88" s="169"/>
      <c r="W88" s="170"/>
      <c r="X88" s="150"/>
      <c r="Y88" s="150"/>
      <c r="Z88" s="171"/>
      <c r="AA88" s="169"/>
      <c r="AB88" s="170"/>
      <c r="AC88" s="150"/>
      <c r="AD88" s="170"/>
      <c r="AE88" s="171"/>
      <c r="AF88" s="169"/>
      <c r="AG88" s="170"/>
      <c r="AH88" s="150"/>
      <c r="AI88" s="150"/>
      <c r="AJ88" s="171"/>
      <c r="AK88" s="169"/>
      <c r="AL88" s="170"/>
      <c r="AM88" s="150"/>
      <c r="AN88" s="170"/>
      <c r="AO88" s="171"/>
      <c r="AP88" s="169"/>
      <c r="AQ88" s="170"/>
      <c r="AR88" s="150"/>
      <c r="AS88" s="170"/>
      <c r="AT88" s="171"/>
      <c r="AU88" s="169"/>
      <c r="AV88" s="170"/>
      <c r="AW88" s="150"/>
      <c r="AX88" s="164"/>
      <c r="AY88" s="171"/>
      <c r="AZ88" s="150">
        <v>1865</v>
      </c>
    </row>
    <row r="89" spans="1:52" x14ac:dyDescent="0.35">
      <c r="A89" s="162">
        <v>87</v>
      </c>
      <c r="B89" s="163" t="s">
        <v>195</v>
      </c>
      <c r="C89" s="150" t="s">
        <v>1093</v>
      </c>
      <c r="D89" s="150">
        <v>50</v>
      </c>
      <c r="E89" s="164">
        <v>2</v>
      </c>
      <c r="F89" s="164">
        <v>30</v>
      </c>
      <c r="G89" s="165">
        <v>4</v>
      </c>
      <c r="H89" s="166">
        <v>26</v>
      </c>
      <c r="I89" s="150">
        <f>MAX(0,Table232[[#This Row],[k*]]-Table232[[#This Row],[AGVs]])</f>
        <v>24</v>
      </c>
      <c r="J89" s="150">
        <v>1615</v>
      </c>
      <c r="K89" s="150">
        <v>1615</v>
      </c>
      <c r="L89" s="167">
        <v>3.1077523101200768</v>
      </c>
      <c r="M89" s="86">
        <f>IF( Table232[[#This Row],[UB_init]]-Table232[[#This Row],[LB_init]]&gt;0.1,0,1)</f>
        <v>1</v>
      </c>
      <c r="N89" s="59">
        <v>1615</v>
      </c>
      <c r="O89" s="60">
        <v>1615</v>
      </c>
      <c r="P89" s="60">
        <v>0</v>
      </c>
      <c r="Q89" s="83">
        <v>2946.1617540810198</v>
      </c>
      <c r="R89" s="166">
        <v>1615</v>
      </c>
      <c r="S89" s="150">
        <v>1585</v>
      </c>
      <c r="T89" s="168">
        <v>1.8575851000000001E-2</v>
      </c>
      <c r="U89" s="168">
        <v>3614.0904249999999</v>
      </c>
      <c r="V89" s="169"/>
      <c r="W89" s="170"/>
      <c r="X89" s="150"/>
      <c r="Y89" s="150"/>
      <c r="Z89" s="171"/>
      <c r="AA89" s="169"/>
      <c r="AB89" s="170"/>
      <c r="AC89" s="150"/>
      <c r="AD89" s="170"/>
      <c r="AE89" s="171"/>
      <c r="AF89" s="169"/>
      <c r="AG89" s="170"/>
      <c r="AH89" s="150"/>
      <c r="AI89" s="150"/>
      <c r="AJ89" s="171"/>
      <c r="AK89" s="169"/>
      <c r="AL89" s="170"/>
      <c r="AM89" s="150"/>
      <c r="AN89" s="170"/>
      <c r="AO89" s="171"/>
      <c r="AP89" s="169"/>
      <c r="AQ89" s="170"/>
      <c r="AR89" s="150"/>
      <c r="AS89" s="170"/>
      <c r="AT89" s="171"/>
      <c r="AU89" s="169"/>
      <c r="AV89" s="170"/>
      <c r="AW89" s="150"/>
      <c r="AX89" s="164"/>
      <c r="AY89" s="171"/>
      <c r="AZ89" s="150">
        <v>1615</v>
      </c>
    </row>
    <row r="90" spans="1:52" x14ac:dyDescent="0.35">
      <c r="A90" s="162">
        <v>88</v>
      </c>
      <c r="B90" s="163" t="s">
        <v>196</v>
      </c>
      <c r="C90" s="150" t="s">
        <v>1093</v>
      </c>
      <c r="D90" s="150">
        <v>50</v>
      </c>
      <c r="E90" s="164">
        <v>2</v>
      </c>
      <c r="F90" s="164">
        <v>30</v>
      </c>
      <c r="G90" s="165">
        <v>4</v>
      </c>
      <c r="H90" s="166">
        <v>25</v>
      </c>
      <c r="I90" s="150">
        <f>MAX(0,Table232[[#This Row],[k*]]-Table232[[#This Row],[AGVs]])</f>
        <v>23</v>
      </c>
      <c r="J90" s="150">
        <v>1656.99999999999</v>
      </c>
      <c r="K90" s="150">
        <v>1657</v>
      </c>
      <c r="L90" s="167">
        <v>1.685000367469911</v>
      </c>
      <c r="M90" s="142">
        <f>IF( Table232[[#This Row],[UB_init]]-Table232[[#This Row],[LB_init]]&gt;0.1,0,1)</f>
        <v>1</v>
      </c>
      <c r="N90" s="61">
        <v>1657</v>
      </c>
      <c r="O90" s="62">
        <v>1657</v>
      </c>
      <c r="P90" s="62">
        <v>0</v>
      </c>
      <c r="Q90" s="84">
        <v>49.642269918695</v>
      </c>
      <c r="R90" s="166">
        <v>1657</v>
      </c>
      <c r="S90" s="150">
        <v>1657</v>
      </c>
      <c r="T90" s="168">
        <v>0</v>
      </c>
      <c r="U90" s="168">
        <v>7.7164331349999999</v>
      </c>
      <c r="V90" s="169"/>
      <c r="W90" s="170"/>
      <c r="X90" s="150"/>
      <c r="Y90" s="150"/>
      <c r="Z90" s="171"/>
      <c r="AA90" s="169"/>
      <c r="AB90" s="170"/>
      <c r="AC90" s="150"/>
      <c r="AD90" s="170"/>
      <c r="AE90" s="171"/>
      <c r="AF90" s="169"/>
      <c r="AG90" s="170"/>
      <c r="AH90" s="150"/>
      <c r="AI90" s="150"/>
      <c r="AJ90" s="171"/>
      <c r="AK90" s="169"/>
      <c r="AL90" s="170"/>
      <c r="AM90" s="150"/>
      <c r="AN90" s="170"/>
      <c r="AO90" s="171"/>
      <c r="AP90" s="169"/>
      <c r="AQ90" s="170"/>
      <c r="AR90" s="150"/>
      <c r="AS90" s="170"/>
      <c r="AT90" s="171"/>
      <c r="AU90" s="169"/>
      <c r="AV90" s="170"/>
      <c r="AW90" s="150"/>
      <c r="AX90" s="164"/>
      <c r="AY90" s="171"/>
      <c r="AZ90" s="150">
        <v>1657</v>
      </c>
    </row>
    <row r="91" spans="1:52" x14ac:dyDescent="0.35">
      <c r="A91" s="162">
        <v>89</v>
      </c>
      <c r="B91" s="163" t="s">
        <v>198</v>
      </c>
      <c r="C91" s="150" t="s">
        <v>1093</v>
      </c>
      <c r="D91" s="150">
        <v>50</v>
      </c>
      <c r="E91" s="164">
        <v>2</v>
      </c>
      <c r="F91" s="164">
        <v>30</v>
      </c>
      <c r="G91" s="165">
        <v>4</v>
      </c>
      <c r="H91" s="166">
        <v>25</v>
      </c>
      <c r="I91" s="150">
        <f>MAX(0,Table232[[#This Row],[k*]]-Table232[[#This Row],[AGVs]])</f>
        <v>23</v>
      </c>
      <c r="J91" s="150">
        <v>1718</v>
      </c>
      <c r="K91" s="150">
        <v>1718</v>
      </c>
      <c r="L91" s="167">
        <v>0.96213960276008947</v>
      </c>
      <c r="M91" s="86">
        <f>IF( Table232[[#This Row],[UB_init]]-Table232[[#This Row],[LB_init]]&gt;0.1,0,1)</f>
        <v>1</v>
      </c>
      <c r="N91" s="59">
        <v>1718</v>
      </c>
      <c r="O91" s="60">
        <v>1718</v>
      </c>
      <c r="P91" s="60">
        <v>0</v>
      </c>
      <c r="Q91" s="83">
        <v>193.010693848133</v>
      </c>
      <c r="R91" s="166">
        <v>1718</v>
      </c>
      <c r="S91" s="150">
        <v>1660.45</v>
      </c>
      <c r="T91" s="168">
        <v>3.3497616000000001E-2</v>
      </c>
      <c r="U91" s="168">
        <v>3619.685817</v>
      </c>
      <c r="V91" s="169"/>
      <c r="W91" s="170"/>
      <c r="X91" s="150"/>
      <c r="Y91" s="150"/>
      <c r="Z91" s="171"/>
      <c r="AA91" s="169"/>
      <c r="AB91" s="170"/>
      <c r="AC91" s="150"/>
      <c r="AD91" s="170"/>
      <c r="AE91" s="171"/>
      <c r="AF91" s="169"/>
      <c r="AG91" s="170"/>
      <c r="AH91" s="150"/>
      <c r="AI91" s="150"/>
      <c r="AJ91" s="171"/>
      <c r="AK91" s="169"/>
      <c r="AL91" s="170"/>
      <c r="AM91" s="150"/>
      <c r="AN91" s="170"/>
      <c r="AO91" s="171"/>
      <c r="AP91" s="169"/>
      <c r="AQ91" s="170"/>
      <c r="AR91" s="150"/>
      <c r="AS91" s="170"/>
      <c r="AT91" s="171"/>
      <c r="AU91" s="169"/>
      <c r="AV91" s="170"/>
      <c r="AW91" s="150"/>
      <c r="AX91" s="164"/>
      <c r="AY91" s="171"/>
      <c r="AZ91" s="150">
        <v>1718</v>
      </c>
    </row>
    <row r="92" spans="1:52" ht="15" thickBot="1" x14ac:dyDescent="0.4">
      <c r="A92" s="172">
        <v>90</v>
      </c>
      <c r="B92" s="173" t="s">
        <v>199</v>
      </c>
      <c r="C92" s="174" t="s">
        <v>1093</v>
      </c>
      <c r="D92" s="174">
        <v>50</v>
      </c>
      <c r="E92" s="175">
        <v>2</v>
      </c>
      <c r="F92" s="175">
        <v>30</v>
      </c>
      <c r="G92" s="176">
        <v>4</v>
      </c>
      <c r="H92" s="177">
        <v>23</v>
      </c>
      <c r="I92" s="174">
        <f>MAX(0,Table232[[#This Row],[k*]]-Table232[[#This Row],[AGVs]])</f>
        <v>21</v>
      </c>
      <c r="J92" s="174">
        <v>1603</v>
      </c>
      <c r="K92" s="174">
        <v>1603</v>
      </c>
      <c r="L92" s="178">
        <v>1.0026481896700261</v>
      </c>
      <c r="M92" s="143">
        <f>IF( Table232[[#This Row],[UB_init]]-Table232[[#This Row],[LB_init]]&gt;0.1,0,1)</f>
        <v>1</v>
      </c>
      <c r="N92" s="63">
        <v>1603</v>
      </c>
      <c r="O92" s="64">
        <v>1603</v>
      </c>
      <c r="P92" s="64">
        <v>0</v>
      </c>
      <c r="Q92" s="85">
        <v>31.7181509118527</v>
      </c>
      <c r="R92" s="177">
        <v>1603</v>
      </c>
      <c r="S92" s="174">
        <v>1603</v>
      </c>
      <c r="T92" s="179">
        <v>0</v>
      </c>
      <c r="U92" s="179">
        <v>10.08150803</v>
      </c>
      <c r="V92" s="180"/>
      <c r="W92" s="181"/>
      <c r="X92" s="174"/>
      <c r="Y92" s="174"/>
      <c r="Z92" s="182"/>
      <c r="AA92" s="180"/>
      <c r="AB92" s="181"/>
      <c r="AC92" s="174"/>
      <c r="AD92" s="181"/>
      <c r="AE92" s="182"/>
      <c r="AF92" s="180"/>
      <c r="AG92" s="181"/>
      <c r="AH92" s="174"/>
      <c r="AI92" s="174"/>
      <c r="AJ92" s="182"/>
      <c r="AK92" s="180"/>
      <c r="AL92" s="181"/>
      <c r="AM92" s="174"/>
      <c r="AN92" s="181"/>
      <c r="AO92" s="182"/>
      <c r="AP92" s="180"/>
      <c r="AQ92" s="181"/>
      <c r="AR92" s="174"/>
      <c r="AS92" s="181"/>
      <c r="AT92" s="182"/>
      <c r="AU92" s="180"/>
      <c r="AV92" s="181"/>
      <c r="AW92" s="174"/>
      <c r="AX92" s="175"/>
      <c r="AY92" s="182"/>
      <c r="AZ92" s="150">
        <v>1603</v>
      </c>
    </row>
    <row r="93" spans="1:52" x14ac:dyDescent="0.35">
      <c r="A93" s="162">
        <v>91</v>
      </c>
      <c r="B93" s="163" t="s">
        <v>0</v>
      </c>
      <c r="C93" s="153" t="s">
        <v>1094</v>
      </c>
      <c r="D93" s="153">
        <v>50</v>
      </c>
      <c r="E93" s="154">
        <v>5</v>
      </c>
      <c r="F93" s="154">
        <v>10</v>
      </c>
      <c r="G93" s="155">
        <v>1</v>
      </c>
      <c r="H93" s="156">
        <v>7</v>
      </c>
      <c r="I93" s="153">
        <f>MAX(0,Table232[[#This Row],[k*]]-Table232[[#This Row],[AGVs]])</f>
        <v>2</v>
      </c>
      <c r="J93" s="153">
        <v>142</v>
      </c>
      <c r="K93" s="153">
        <v>193</v>
      </c>
      <c r="L93" s="167">
        <v>0.20667238160990564</v>
      </c>
      <c r="M93" s="86">
        <f>IF( Table232[[#This Row],[UB_init]]-Table232[[#This Row],[LB_init]]&gt;0.1,0,1)</f>
        <v>0</v>
      </c>
      <c r="N93" s="59">
        <v>142</v>
      </c>
      <c r="O93" s="60">
        <v>142</v>
      </c>
      <c r="P93" s="60">
        <v>0</v>
      </c>
      <c r="Q93" s="83">
        <v>14.1896457783877</v>
      </c>
      <c r="R93" s="156">
        <v>142</v>
      </c>
      <c r="S93" s="153">
        <v>142</v>
      </c>
      <c r="T93" s="158">
        <v>0</v>
      </c>
      <c r="U93" s="158">
        <v>1.519678649</v>
      </c>
      <c r="V93" s="159">
        <v>142</v>
      </c>
      <c r="W93" s="160">
        <v>142</v>
      </c>
      <c r="X93" s="153">
        <v>0</v>
      </c>
      <c r="Y93" s="153">
        <f>(Table232[[#This Row],[UB (A-BGAP +LB+ UB)]]-Table232[[#This Row],[Best LB]])/Table232[[#This Row],[UB (A-BGAP +LB+ UB)]]</f>
        <v>0</v>
      </c>
      <c r="Z93" s="161">
        <v>1.1916636070238837</v>
      </c>
      <c r="AA93" s="159">
        <v>142</v>
      </c>
      <c r="AB93" s="160">
        <v>142</v>
      </c>
      <c r="AC93" s="160">
        <v>0</v>
      </c>
      <c r="AD93" s="160">
        <f>(Table232[[#This Row],[UB (3S-MH)]]-Table232[[#This Row],[Best LB]])/Table232[[#This Row],[UB (3S-MH)]]</f>
        <v>0</v>
      </c>
      <c r="AE93" s="157">
        <v>0.21865799999999999</v>
      </c>
      <c r="AF93" s="159">
        <v>142</v>
      </c>
      <c r="AG93" s="160">
        <v>142</v>
      </c>
      <c r="AH93" s="153">
        <v>0</v>
      </c>
      <c r="AI93" s="153">
        <f>(Table232[[#This Row],[UB (BPP-MIP+LB+UB)]]-Table232[[#This Row],[Best LB]])/Table232[[#This Row],[UB (BPP-MIP+LB+UB)]]</f>
        <v>0</v>
      </c>
      <c r="AJ93" s="161">
        <v>0.84915459156059059</v>
      </c>
      <c r="AK93" s="159">
        <v>142</v>
      </c>
      <c r="AL93" s="160">
        <v>142</v>
      </c>
      <c r="AM93" s="160">
        <v>0</v>
      </c>
      <c r="AN93" s="160">
        <f>(Table232[[#This Row],[UB (LBBD (FBPP))]]-Table232[[#This Row],[Best LB]])/Table232[[#This Row],[UB (LBBD (FBPP))]]</f>
        <v>0</v>
      </c>
      <c r="AO93" s="161">
        <v>1.2820855774918956</v>
      </c>
      <c r="AP93" s="159">
        <v>142</v>
      </c>
      <c r="AQ93" s="160">
        <v>142</v>
      </c>
      <c r="AR93" s="160">
        <v>0</v>
      </c>
      <c r="AS93" s="160">
        <f>(Table232[[#This Row],[UB (LBBD (CBPP))]]-Table232[[#This Row],[Best LB]])/Table232[[#This Row],[UB (LBBD (CBPP))]]</f>
        <v>0</v>
      </c>
      <c r="AT93" s="161">
        <v>0.62428780272625772</v>
      </c>
      <c r="AU93" s="159">
        <v>142</v>
      </c>
      <c r="AV93" s="160">
        <v>142</v>
      </c>
      <c r="AW93" s="160">
        <v>0</v>
      </c>
      <c r="AX93" s="160">
        <f>(Table232[[#This Row],[UB (LBBD (CBPP-light))]]-Table232[[#This Row],[Best LB]])/Table232[[#This Row],[UB (LBBD (CBPP-light))]]</f>
        <v>0</v>
      </c>
      <c r="AY93" s="161">
        <v>0.96709679346554367</v>
      </c>
      <c r="AZ93" s="150">
        <v>142</v>
      </c>
    </row>
    <row r="94" spans="1:52" x14ac:dyDescent="0.35">
      <c r="A94" s="162">
        <v>92</v>
      </c>
      <c r="B94" s="163" t="s">
        <v>1</v>
      </c>
      <c r="C94" s="150" t="s">
        <v>1094</v>
      </c>
      <c r="D94" s="150">
        <v>50</v>
      </c>
      <c r="E94" s="164">
        <v>5</v>
      </c>
      <c r="F94" s="164">
        <v>10</v>
      </c>
      <c r="G94" s="165">
        <v>1</v>
      </c>
      <c r="H94" s="166">
        <v>7</v>
      </c>
      <c r="I94" s="150">
        <f>MAX(0,Table232[[#This Row],[k*]]-Table232[[#This Row],[AGVs]])</f>
        <v>2</v>
      </c>
      <c r="J94" s="150">
        <v>142</v>
      </c>
      <c r="K94" s="150">
        <v>217</v>
      </c>
      <c r="L94" s="167">
        <v>0.20092833787998643</v>
      </c>
      <c r="M94" s="142">
        <f>IF( Table232[[#This Row],[UB_init]]-Table232[[#This Row],[LB_init]]&gt;0.1,0,1)</f>
        <v>0</v>
      </c>
      <c r="N94" s="61">
        <v>142</v>
      </c>
      <c r="O94" s="62">
        <v>142</v>
      </c>
      <c r="P94" s="62">
        <v>0</v>
      </c>
      <c r="Q94" s="84">
        <v>11.649424305185599</v>
      </c>
      <c r="R94" s="166">
        <v>142</v>
      </c>
      <c r="S94" s="150">
        <v>142</v>
      </c>
      <c r="T94" s="168">
        <v>0</v>
      </c>
      <c r="U94" s="168">
        <v>1.396071974</v>
      </c>
      <c r="V94" s="169">
        <v>142</v>
      </c>
      <c r="W94" s="170">
        <v>142</v>
      </c>
      <c r="X94" s="150">
        <v>0</v>
      </c>
      <c r="Y94" s="150">
        <f>(Table232[[#This Row],[UB (A-BGAP +LB+ UB)]]-Table232[[#This Row],[Best LB]])/Table232[[#This Row],[UB (A-BGAP +LB+ UB)]]</f>
        <v>0</v>
      </c>
      <c r="Z94" s="171">
        <v>1.2148022232656763</v>
      </c>
      <c r="AA94" s="169">
        <v>142</v>
      </c>
      <c r="AB94" s="170">
        <v>142</v>
      </c>
      <c r="AC94" s="170">
        <v>0</v>
      </c>
      <c r="AD94" s="170">
        <f>(Table232[[#This Row],[UB (3S-MH)]]-Table232[[#This Row],[Best LB]])/Table232[[#This Row],[UB (3S-MH)]]</f>
        <v>0</v>
      </c>
      <c r="AE94" s="167">
        <v>0.18743299999999999</v>
      </c>
      <c r="AF94" s="169">
        <v>142</v>
      </c>
      <c r="AG94" s="170">
        <v>142</v>
      </c>
      <c r="AH94" s="150">
        <v>0</v>
      </c>
      <c r="AI94" s="150">
        <f>(Table232[[#This Row],[UB (BPP-MIP+LB+UB)]]-Table232[[#This Row],[Best LB]])/Table232[[#This Row],[UB (BPP-MIP+LB+UB)]]</f>
        <v>0</v>
      </c>
      <c r="AJ94" s="171">
        <v>0.90653117001852446</v>
      </c>
      <c r="AK94" s="169">
        <v>142</v>
      </c>
      <c r="AL94" s="170">
        <v>142</v>
      </c>
      <c r="AM94" s="170">
        <v>0</v>
      </c>
      <c r="AN94" s="170">
        <f>(Table232[[#This Row],[UB (LBBD (FBPP))]]-Table232[[#This Row],[Best LB]])/Table232[[#This Row],[UB (LBBD (FBPP))]]</f>
        <v>0</v>
      </c>
      <c r="AO94" s="171">
        <v>1.7767324727108165</v>
      </c>
      <c r="AP94" s="169">
        <v>142</v>
      </c>
      <c r="AQ94" s="170">
        <v>142</v>
      </c>
      <c r="AR94" s="170">
        <v>0</v>
      </c>
      <c r="AS94" s="170">
        <f>(Table232[[#This Row],[UB (LBBD (CBPP))]]-Table232[[#This Row],[Best LB]])/Table232[[#This Row],[UB (LBBD (CBPP))]]</f>
        <v>0</v>
      </c>
      <c r="AT94" s="171">
        <v>0.84733286593905144</v>
      </c>
      <c r="AU94" s="169">
        <v>142</v>
      </c>
      <c r="AV94" s="170">
        <v>142</v>
      </c>
      <c r="AW94" s="170">
        <v>0</v>
      </c>
      <c r="AX94" s="170">
        <f>(Table232[[#This Row],[UB (LBBD (CBPP-light))]]-Table232[[#This Row],[Best LB]])/Table232[[#This Row],[UB (LBBD (CBPP-light))]]</f>
        <v>0</v>
      </c>
      <c r="AY94" s="171">
        <v>1.0047262692903585</v>
      </c>
      <c r="AZ94" s="150">
        <v>142</v>
      </c>
    </row>
    <row r="95" spans="1:52" x14ac:dyDescent="0.35">
      <c r="A95" s="162">
        <v>93</v>
      </c>
      <c r="B95" s="163" t="s">
        <v>2</v>
      </c>
      <c r="C95" s="150" t="s">
        <v>1094</v>
      </c>
      <c r="D95" s="150">
        <v>50</v>
      </c>
      <c r="E95" s="164">
        <v>5</v>
      </c>
      <c r="F95" s="164">
        <v>10</v>
      </c>
      <c r="G95" s="165">
        <v>1</v>
      </c>
      <c r="H95" s="166">
        <v>7</v>
      </c>
      <c r="I95" s="150">
        <f>MAX(0,Table232[[#This Row],[k*]]-Table232[[#This Row],[AGVs]])</f>
        <v>2</v>
      </c>
      <c r="J95" s="150">
        <v>163</v>
      </c>
      <c r="K95" s="150">
        <v>188</v>
      </c>
      <c r="L95" s="167">
        <v>0.13311633096009245</v>
      </c>
      <c r="M95" s="86">
        <f>IF( Table232[[#This Row],[UB_init]]-Table232[[#This Row],[LB_init]]&gt;0.1,0,1)</f>
        <v>0</v>
      </c>
      <c r="N95" s="59">
        <v>163</v>
      </c>
      <c r="O95" s="60">
        <v>163</v>
      </c>
      <c r="P95" s="60">
        <v>0</v>
      </c>
      <c r="Q95" s="83">
        <v>7.9141372479498298</v>
      </c>
      <c r="R95" s="166">
        <v>163</v>
      </c>
      <c r="S95" s="150">
        <v>163</v>
      </c>
      <c r="T95" s="168">
        <v>0</v>
      </c>
      <c r="U95" s="168">
        <v>1.2105272949999999</v>
      </c>
      <c r="V95" s="169">
        <v>163</v>
      </c>
      <c r="W95" s="170">
        <v>163</v>
      </c>
      <c r="X95" s="150">
        <v>0</v>
      </c>
      <c r="Y95" s="150">
        <f>(Table232[[#This Row],[UB (A-BGAP +LB+ UB)]]-Table232[[#This Row],[Best LB]])/Table232[[#This Row],[UB (A-BGAP +LB+ UB)]]</f>
        <v>0</v>
      </c>
      <c r="Z95" s="171">
        <v>1.0940088536676735</v>
      </c>
      <c r="AA95" s="169">
        <v>163</v>
      </c>
      <c r="AB95" s="170">
        <v>163</v>
      </c>
      <c r="AC95" s="170">
        <v>0</v>
      </c>
      <c r="AD95" s="170">
        <f>(Table232[[#This Row],[UB (3S-MH)]]-Table232[[#This Row],[Best LB]])/Table232[[#This Row],[UB (3S-MH)]]</f>
        <v>0</v>
      </c>
      <c r="AE95" s="167">
        <v>0.18745100000000001</v>
      </c>
      <c r="AF95" s="169">
        <v>163</v>
      </c>
      <c r="AG95" s="170">
        <v>163</v>
      </c>
      <c r="AH95" s="150">
        <v>0</v>
      </c>
      <c r="AI95" s="150">
        <f>(Table232[[#This Row],[UB (BPP-MIP+LB+UB)]]-Table232[[#This Row],[Best LB]])/Table232[[#This Row],[UB (BPP-MIP+LB+UB)]]</f>
        <v>0</v>
      </c>
      <c r="AJ95" s="171">
        <v>0.94161176309853545</v>
      </c>
      <c r="AK95" s="169">
        <v>163</v>
      </c>
      <c r="AL95" s="170">
        <v>163</v>
      </c>
      <c r="AM95" s="170">
        <v>0</v>
      </c>
      <c r="AN95" s="170">
        <f>(Table232[[#This Row],[UB (LBBD (FBPP))]]-Table232[[#This Row],[Best LB]])/Table232[[#This Row],[UB (LBBD (FBPP))]]</f>
        <v>0</v>
      </c>
      <c r="AO95" s="171">
        <v>2.0510904039342623</v>
      </c>
      <c r="AP95" s="169">
        <v>163</v>
      </c>
      <c r="AQ95" s="170">
        <v>163</v>
      </c>
      <c r="AR95" s="170">
        <v>0</v>
      </c>
      <c r="AS95" s="170">
        <f>(Table232[[#This Row],[UB (LBBD (CBPP))]]-Table232[[#This Row],[Best LB]])/Table232[[#This Row],[UB (LBBD (CBPP))]]</f>
        <v>0</v>
      </c>
      <c r="AT95" s="171">
        <v>0.85072465986877344</v>
      </c>
      <c r="AU95" s="169">
        <v>163</v>
      </c>
      <c r="AV95" s="170">
        <v>163</v>
      </c>
      <c r="AW95" s="170">
        <v>0</v>
      </c>
      <c r="AX95" s="170">
        <f>(Table232[[#This Row],[UB (LBBD (CBPP-light))]]-Table232[[#This Row],[Best LB]])/Table232[[#This Row],[UB (LBBD (CBPP-light))]]</f>
        <v>0</v>
      </c>
      <c r="AY95" s="171">
        <v>0.50118528400480444</v>
      </c>
      <c r="AZ95" s="150">
        <v>163</v>
      </c>
    </row>
    <row r="96" spans="1:52" x14ac:dyDescent="0.35">
      <c r="A96" s="162">
        <v>94</v>
      </c>
      <c r="B96" s="163" t="s">
        <v>3</v>
      </c>
      <c r="C96" s="150" t="s">
        <v>1094</v>
      </c>
      <c r="D96" s="150">
        <v>50</v>
      </c>
      <c r="E96" s="164">
        <v>5</v>
      </c>
      <c r="F96" s="164">
        <v>10</v>
      </c>
      <c r="G96" s="165">
        <v>1</v>
      </c>
      <c r="H96" s="166">
        <v>7</v>
      </c>
      <c r="I96" s="150">
        <f>MAX(0,Table232[[#This Row],[k*]]-Table232[[#This Row],[AGVs]])</f>
        <v>2</v>
      </c>
      <c r="J96" s="150">
        <v>131</v>
      </c>
      <c r="K96" s="150">
        <v>165</v>
      </c>
      <c r="L96" s="167">
        <v>0.14760945737998554</v>
      </c>
      <c r="M96" s="142">
        <f>IF( Table232[[#This Row],[UB_init]]-Table232[[#This Row],[LB_init]]&gt;0.1,0,1)</f>
        <v>0</v>
      </c>
      <c r="N96" s="61">
        <v>131</v>
      </c>
      <c r="O96" s="62">
        <v>131</v>
      </c>
      <c r="P96" s="62">
        <v>0</v>
      </c>
      <c r="Q96" s="84">
        <v>10.4579141214489</v>
      </c>
      <c r="R96" s="166">
        <v>131</v>
      </c>
      <c r="S96" s="150">
        <v>131</v>
      </c>
      <c r="T96" s="168">
        <v>0</v>
      </c>
      <c r="U96" s="168">
        <v>1.0463026390000001</v>
      </c>
      <c r="V96" s="169">
        <v>131</v>
      </c>
      <c r="W96" s="170">
        <v>131</v>
      </c>
      <c r="X96" s="150">
        <v>0</v>
      </c>
      <c r="Y96" s="150">
        <f>(Table232[[#This Row],[UB (A-BGAP +LB+ UB)]]-Table232[[#This Row],[Best LB]])/Table232[[#This Row],[UB (A-BGAP +LB+ UB)]]</f>
        <v>0</v>
      </c>
      <c r="Z96" s="171">
        <v>1.1673770612169356</v>
      </c>
      <c r="AA96" s="169">
        <v>131</v>
      </c>
      <c r="AB96" s="170">
        <v>131</v>
      </c>
      <c r="AC96" s="170">
        <v>0</v>
      </c>
      <c r="AD96" s="170">
        <f>(Table232[[#This Row],[UB (3S-MH)]]-Table232[[#This Row],[Best LB]])/Table232[[#This Row],[UB (3S-MH)]]</f>
        <v>0</v>
      </c>
      <c r="AE96" s="167">
        <v>0.34366799999999997</v>
      </c>
      <c r="AF96" s="169">
        <v>131</v>
      </c>
      <c r="AG96" s="170">
        <v>131</v>
      </c>
      <c r="AH96" s="150">
        <v>0</v>
      </c>
      <c r="AI96" s="150">
        <f>(Table232[[#This Row],[UB (BPP-MIP+LB+UB)]]-Table232[[#This Row],[Best LB]])/Table232[[#This Row],[UB (BPP-MIP+LB+UB)]]</f>
        <v>0</v>
      </c>
      <c r="AJ96" s="171">
        <v>1.0686643859435205</v>
      </c>
      <c r="AK96" s="169">
        <v>131</v>
      </c>
      <c r="AL96" s="170">
        <v>131</v>
      </c>
      <c r="AM96" s="170">
        <v>0</v>
      </c>
      <c r="AN96" s="170">
        <f>(Table232[[#This Row],[UB (LBBD (FBPP))]]-Table232[[#This Row],[Best LB]])/Table232[[#This Row],[UB (LBBD (FBPP))]]</f>
        <v>0</v>
      </c>
      <c r="AO96" s="171">
        <v>0.66148386337499654</v>
      </c>
      <c r="AP96" s="169">
        <v>131</v>
      </c>
      <c r="AQ96" s="170">
        <v>131</v>
      </c>
      <c r="AR96" s="170">
        <v>0</v>
      </c>
      <c r="AS96" s="170">
        <f>(Table232[[#This Row],[UB (LBBD (CBPP))]]-Table232[[#This Row],[Best LB]])/Table232[[#This Row],[UB (LBBD (CBPP))]]</f>
        <v>0</v>
      </c>
      <c r="AT96" s="171">
        <v>0.38395181392024758</v>
      </c>
      <c r="AU96" s="169">
        <v>131</v>
      </c>
      <c r="AV96" s="170">
        <v>131</v>
      </c>
      <c r="AW96" s="170">
        <v>0</v>
      </c>
      <c r="AX96" s="170">
        <f>(Table232[[#This Row],[UB (LBBD (CBPP-light))]]-Table232[[#This Row],[Best LB]])/Table232[[#This Row],[UB (LBBD (CBPP-light))]]</f>
        <v>0</v>
      </c>
      <c r="AY96" s="171">
        <v>0.34128230903934254</v>
      </c>
      <c r="AZ96" s="150">
        <v>131</v>
      </c>
    </row>
    <row r="97" spans="1:52" x14ac:dyDescent="0.35">
      <c r="A97" s="162">
        <v>95</v>
      </c>
      <c r="B97" s="163" t="s">
        <v>4</v>
      </c>
      <c r="C97" s="150" t="s">
        <v>1094</v>
      </c>
      <c r="D97" s="150">
        <v>50</v>
      </c>
      <c r="E97" s="164">
        <v>5</v>
      </c>
      <c r="F97" s="164">
        <v>10</v>
      </c>
      <c r="G97" s="165">
        <v>1</v>
      </c>
      <c r="H97" s="166">
        <v>7</v>
      </c>
      <c r="I97" s="150">
        <f>MAX(0,Table232[[#This Row],[k*]]-Table232[[#This Row],[AGVs]])</f>
        <v>2</v>
      </c>
      <c r="J97" s="150">
        <v>148</v>
      </c>
      <c r="K97" s="150">
        <v>196</v>
      </c>
      <c r="L97" s="167">
        <v>0.31305824965988904</v>
      </c>
      <c r="M97" s="86">
        <f>IF( Table232[[#This Row],[UB_init]]-Table232[[#This Row],[LB_init]]&gt;0.1,0,1)</f>
        <v>0</v>
      </c>
      <c r="N97" s="59">
        <v>148</v>
      </c>
      <c r="O97" s="60">
        <v>148</v>
      </c>
      <c r="P97" s="60">
        <v>0</v>
      </c>
      <c r="Q97" s="83">
        <v>11.6042392514646</v>
      </c>
      <c r="R97" s="166">
        <v>148</v>
      </c>
      <c r="S97" s="150">
        <v>148</v>
      </c>
      <c r="T97" s="168">
        <v>0</v>
      </c>
      <c r="U97" s="168">
        <v>1.1102827070000001</v>
      </c>
      <c r="V97" s="169">
        <v>148</v>
      </c>
      <c r="W97" s="170">
        <v>148</v>
      </c>
      <c r="X97" s="150">
        <v>0</v>
      </c>
      <c r="Y97" s="150">
        <f>(Table232[[#This Row],[UB (A-BGAP +LB+ UB)]]-Table232[[#This Row],[Best LB]])/Table232[[#This Row],[UB (A-BGAP +LB+ UB)]]</f>
        <v>0</v>
      </c>
      <c r="Z97" s="171">
        <v>1.515134759254799</v>
      </c>
      <c r="AA97" s="169">
        <v>148</v>
      </c>
      <c r="AB97" s="170">
        <v>148</v>
      </c>
      <c r="AC97" s="170">
        <v>0</v>
      </c>
      <c r="AD97" s="170">
        <f>(Table232[[#This Row],[UB (3S-MH)]]-Table232[[#This Row],[Best LB]])/Table232[[#This Row],[UB (3S-MH)]]</f>
        <v>0</v>
      </c>
      <c r="AE97" s="167">
        <v>0.31241799999999997</v>
      </c>
      <c r="AF97" s="169">
        <v>148</v>
      </c>
      <c r="AG97" s="170">
        <v>148</v>
      </c>
      <c r="AH97" s="150">
        <v>0</v>
      </c>
      <c r="AI97" s="150">
        <f>(Table232[[#This Row],[UB (BPP-MIP+LB+UB)]]-Table232[[#This Row],[Best LB]])/Table232[[#This Row],[UB (BPP-MIP+LB+UB)]]</f>
        <v>0</v>
      </c>
      <c r="AJ97" s="171">
        <v>1.669153181843509</v>
      </c>
      <c r="AK97" s="169">
        <v>148</v>
      </c>
      <c r="AL97" s="170">
        <v>148</v>
      </c>
      <c r="AM97" s="170">
        <v>0</v>
      </c>
      <c r="AN97" s="170">
        <f>(Table232[[#This Row],[UB (LBBD (FBPP))]]-Table232[[#This Row],[Best LB]])/Table232[[#This Row],[UB (LBBD (FBPP))]]</f>
        <v>0</v>
      </c>
      <c r="AO97" s="171">
        <v>1.3398331878781791</v>
      </c>
      <c r="AP97" s="169">
        <v>148</v>
      </c>
      <c r="AQ97" s="170">
        <v>148</v>
      </c>
      <c r="AR97" s="170">
        <v>0</v>
      </c>
      <c r="AS97" s="170">
        <f>(Table232[[#This Row],[UB (LBBD (CBPP))]]-Table232[[#This Row],[Best LB]])/Table232[[#This Row],[UB (LBBD (CBPP))]]</f>
        <v>0</v>
      </c>
      <c r="AT97" s="171">
        <v>0.71050565597420201</v>
      </c>
      <c r="AU97" s="169">
        <v>148</v>
      </c>
      <c r="AV97" s="170">
        <v>148</v>
      </c>
      <c r="AW97" s="170">
        <v>0</v>
      </c>
      <c r="AX97" s="170">
        <f>(Table232[[#This Row],[UB (LBBD (CBPP-light))]]-Table232[[#This Row],[Best LB]])/Table232[[#This Row],[UB (LBBD (CBPP-light))]]</f>
        <v>0</v>
      </c>
      <c r="AY97" s="171">
        <v>1.0714250244275261</v>
      </c>
      <c r="AZ97" s="150">
        <v>148</v>
      </c>
    </row>
    <row r="98" spans="1:52" x14ac:dyDescent="0.35">
      <c r="A98" s="162">
        <v>96</v>
      </c>
      <c r="B98" s="163" t="s">
        <v>5</v>
      </c>
      <c r="C98" s="150" t="s">
        <v>1094</v>
      </c>
      <c r="D98" s="150">
        <v>50</v>
      </c>
      <c r="E98" s="164">
        <v>5</v>
      </c>
      <c r="F98" s="164">
        <v>10</v>
      </c>
      <c r="G98" s="165">
        <v>1</v>
      </c>
      <c r="H98" s="166">
        <v>7</v>
      </c>
      <c r="I98" s="150">
        <f>MAX(0,Table232[[#This Row],[k*]]-Table232[[#This Row],[AGVs]])</f>
        <v>2</v>
      </c>
      <c r="J98" s="150">
        <v>157</v>
      </c>
      <c r="K98" s="150">
        <v>263</v>
      </c>
      <c r="L98" s="167">
        <v>0.24775954150004509</v>
      </c>
      <c r="M98" s="142">
        <f>IF( Table232[[#This Row],[UB_init]]-Table232[[#This Row],[LB_init]]&gt;0.1,0,1)</f>
        <v>0</v>
      </c>
      <c r="N98" s="61">
        <v>157</v>
      </c>
      <c r="O98" s="62">
        <v>157</v>
      </c>
      <c r="P98" s="62">
        <v>0</v>
      </c>
      <c r="Q98" s="84">
        <v>11.0363652668893</v>
      </c>
      <c r="R98" s="166">
        <v>157</v>
      </c>
      <c r="S98" s="150">
        <v>157</v>
      </c>
      <c r="T98" s="168">
        <v>0</v>
      </c>
      <c r="U98" s="168">
        <v>1.33816588</v>
      </c>
      <c r="V98" s="169">
        <v>157</v>
      </c>
      <c r="W98" s="170">
        <v>157</v>
      </c>
      <c r="X98" s="150">
        <v>0</v>
      </c>
      <c r="Y98" s="150">
        <f>(Table232[[#This Row],[UB (A-BGAP +LB+ UB)]]-Table232[[#This Row],[Best LB]])/Table232[[#This Row],[UB (A-BGAP +LB+ UB)]]</f>
        <v>0</v>
      </c>
      <c r="Z98" s="171">
        <v>1.1599032245610481</v>
      </c>
      <c r="AA98" s="169">
        <v>159</v>
      </c>
      <c r="AB98" s="170">
        <v>157</v>
      </c>
      <c r="AC98" s="170">
        <v>1.2738853503184714E-2</v>
      </c>
      <c r="AD98" s="170">
        <f>(Table232[[#This Row],[UB (3S-MH)]]-Table232[[#This Row],[Best LB]])/Table232[[#This Row],[UB (3S-MH)]]</f>
        <v>1.2578616352201259E-2</v>
      </c>
      <c r="AE98" s="167">
        <v>0.23431099999999999</v>
      </c>
      <c r="AF98" s="169">
        <v>157</v>
      </c>
      <c r="AG98" s="170">
        <v>157</v>
      </c>
      <c r="AH98" s="150">
        <v>0</v>
      </c>
      <c r="AI98" s="150">
        <f>(Table232[[#This Row],[UB (BPP-MIP+LB+UB)]]-Table232[[#This Row],[Best LB]])/Table232[[#This Row],[UB (BPP-MIP+LB+UB)]]</f>
        <v>0</v>
      </c>
      <c r="AJ98" s="171">
        <v>2.2221142929081452</v>
      </c>
      <c r="AK98" s="169">
        <v>157</v>
      </c>
      <c r="AL98" s="170">
        <v>157</v>
      </c>
      <c r="AM98" s="170">
        <v>0</v>
      </c>
      <c r="AN98" s="170">
        <f>(Table232[[#This Row],[UB (LBBD (FBPP))]]-Table232[[#This Row],[Best LB]])/Table232[[#This Row],[UB (LBBD (FBPP))]]</f>
        <v>0</v>
      </c>
      <c r="AO98" s="171">
        <v>1.2037934283760021</v>
      </c>
      <c r="AP98" s="169">
        <v>157</v>
      </c>
      <c r="AQ98" s="170">
        <v>157</v>
      </c>
      <c r="AR98" s="170">
        <v>0</v>
      </c>
      <c r="AS98" s="170">
        <f>(Table232[[#This Row],[UB (LBBD (CBPP))]]-Table232[[#This Row],[Best LB]])/Table232[[#This Row],[UB (LBBD (CBPP))]]</f>
        <v>0</v>
      </c>
      <c r="AT98" s="171">
        <v>0.60274406615985709</v>
      </c>
      <c r="AU98" s="169">
        <v>157</v>
      </c>
      <c r="AV98" s="170">
        <v>157</v>
      </c>
      <c r="AW98" s="170">
        <v>0</v>
      </c>
      <c r="AX98" s="170">
        <f>(Table232[[#This Row],[UB (LBBD (CBPP-light))]]-Table232[[#This Row],[Best LB]])/Table232[[#This Row],[UB (LBBD (CBPP-light))]]</f>
        <v>0</v>
      </c>
      <c r="AY98" s="171">
        <v>0.74326644558800514</v>
      </c>
      <c r="AZ98" s="150">
        <v>157</v>
      </c>
    </row>
    <row r="99" spans="1:52" x14ac:dyDescent="0.35">
      <c r="A99" s="162">
        <v>97</v>
      </c>
      <c r="B99" s="163" t="s">
        <v>6</v>
      </c>
      <c r="C99" s="150" t="s">
        <v>1094</v>
      </c>
      <c r="D99" s="150">
        <v>50</v>
      </c>
      <c r="E99" s="164">
        <v>5</v>
      </c>
      <c r="F99" s="164">
        <v>10</v>
      </c>
      <c r="G99" s="165">
        <v>1</v>
      </c>
      <c r="H99" s="166">
        <v>7</v>
      </c>
      <c r="I99" s="150">
        <f>MAX(0,Table232[[#This Row],[k*]]-Table232[[#This Row],[AGVs]])</f>
        <v>2</v>
      </c>
      <c r="J99" s="150">
        <v>156</v>
      </c>
      <c r="K99" s="150">
        <v>210</v>
      </c>
      <c r="L99" s="167">
        <v>0.1642882675000692</v>
      </c>
      <c r="M99" s="86">
        <f>IF( Table232[[#This Row],[UB_init]]-Table232[[#This Row],[LB_init]]&gt;0.1,0,1)</f>
        <v>0</v>
      </c>
      <c r="N99" s="59">
        <v>156</v>
      </c>
      <c r="O99" s="60">
        <v>156</v>
      </c>
      <c r="P99" s="60">
        <v>0</v>
      </c>
      <c r="Q99" s="83">
        <v>16.2671478427946</v>
      </c>
      <c r="R99" s="166">
        <v>156</v>
      </c>
      <c r="S99" s="150">
        <v>156</v>
      </c>
      <c r="T99" s="168">
        <v>0</v>
      </c>
      <c r="U99" s="168">
        <v>1.5058463799999999</v>
      </c>
      <c r="V99" s="169">
        <v>156</v>
      </c>
      <c r="W99" s="170">
        <v>156</v>
      </c>
      <c r="X99" s="150">
        <v>0</v>
      </c>
      <c r="Y99" s="150">
        <f>(Table232[[#This Row],[UB (A-BGAP +LB+ UB)]]-Table232[[#This Row],[Best LB]])/Table232[[#This Row],[UB (A-BGAP +LB+ UB)]]</f>
        <v>0</v>
      </c>
      <c r="Z99" s="171">
        <v>1.4226428540491691</v>
      </c>
      <c r="AA99" s="169">
        <v>170</v>
      </c>
      <c r="AB99" s="170">
        <v>156</v>
      </c>
      <c r="AC99" s="170">
        <v>8.9743589743589744E-2</v>
      </c>
      <c r="AD99" s="170">
        <f>(Table232[[#This Row],[UB (3S-MH)]]-Table232[[#This Row],[Best LB]])/Table232[[#This Row],[UB (3S-MH)]]</f>
        <v>8.2352941176470587E-2</v>
      </c>
      <c r="AE99" s="167">
        <v>0.24993499999999999</v>
      </c>
      <c r="AF99" s="169">
        <v>156</v>
      </c>
      <c r="AG99" s="170">
        <v>156</v>
      </c>
      <c r="AH99" s="150">
        <v>0</v>
      </c>
      <c r="AI99" s="150">
        <f>(Table232[[#This Row],[UB (BPP-MIP+LB+UB)]]-Table232[[#This Row],[Best LB]])/Table232[[#This Row],[UB (BPP-MIP+LB+UB)]]</f>
        <v>0</v>
      </c>
      <c r="AJ99" s="171">
        <v>2.5282796947353692</v>
      </c>
      <c r="AK99" s="169">
        <v>156</v>
      </c>
      <c r="AL99" s="170">
        <v>156</v>
      </c>
      <c r="AM99" s="170">
        <v>0</v>
      </c>
      <c r="AN99" s="170">
        <f>(Table232[[#This Row],[UB (LBBD (FBPP))]]-Table232[[#This Row],[Best LB]])/Table232[[#This Row],[UB (LBBD (FBPP))]]</f>
        <v>0</v>
      </c>
      <c r="AO99" s="171">
        <v>3.3210580255904394</v>
      </c>
      <c r="AP99" s="169">
        <v>156</v>
      </c>
      <c r="AQ99" s="170">
        <v>156</v>
      </c>
      <c r="AR99" s="170">
        <v>0</v>
      </c>
      <c r="AS99" s="170">
        <f>(Table232[[#This Row],[UB (LBBD (CBPP))]]-Table232[[#This Row],[Best LB]])/Table232[[#This Row],[UB (LBBD (CBPP))]]</f>
        <v>0</v>
      </c>
      <c r="AT99" s="171">
        <v>1.5305038904839392</v>
      </c>
      <c r="AU99" s="169">
        <v>156</v>
      </c>
      <c r="AV99" s="170">
        <v>156</v>
      </c>
      <c r="AW99" s="170">
        <v>0</v>
      </c>
      <c r="AX99" s="170">
        <f>(Table232[[#This Row],[UB (LBBD (CBPP-light))]]-Table232[[#This Row],[Best LB]])/Table232[[#This Row],[UB (LBBD (CBPP-light))]]</f>
        <v>0</v>
      </c>
      <c r="AY99" s="171">
        <v>2.7778897304155992</v>
      </c>
      <c r="AZ99" s="150">
        <v>156</v>
      </c>
    </row>
    <row r="100" spans="1:52" x14ac:dyDescent="0.35">
      <c r="A100" s="162">
        <v>98</v>
      </c>
      <c r="B100" s="163" t="s">
        <v>7</v>
      </c>
      <c r="C100" s="150" t="s">
        <v>1094</v>
      </c>
      <c r="D100" s="150">
        <v>50</v>
      </c>
      <c r="E100" s="164">
        <v>5</v>
      </c>
      <c r="F100" s="164">
        <v>10</v>
      </c>
      <c r="G100" s="165">
        <v>1</v>
      </c>
      <c r="H100" s="166">
        <v>7</v>
      </c>
      <c r="I100" s="150">
        <f>MAX(0,Table232[[#This Row],[k*]]-Table232[[#This Row],[AGVs]])</f>
        <v>2</v>
      </c>
      <c r="J100" s="150">
        <v>135</v>
      </c>
      <c r="K100" s="150">
        <v>184</v>
      </c>
      <c r="L100" s="167">
        <v>0.21282845736004674</v>
      </c>
      <c r="M100" s="142">
        <f>IF( Table232[[#This Row],[UB_init]]-Table232[[#This Row],[LB_init]]&gt;0.1,0,1)</f>
        <v>0</v>
      </c>
      <c r="N100" s="61">
        <v>135</v>
      </c>
      <c r="O100" s="62">
        <v>135</v>
      </c>
      <c r="P100" s="62">
        <v>0</v>
      </c>
      <c r="Q100" s="84">
        <v>9.7795898802578396</v>
      </c>
      <c r="R100" s="166">
        <v>135</v>
      </c>
      <c r="S100" s="150">
        <v>135</v>
      </c>
      <c r="T100" s="168">
        <v>0</v>
      </c>
      <c r="U100" s="168">
        <v>1.3634160239999999</v>
      </c>
      <c r="V100" s="169">
        <v>135</v>
      </c>
      <c r="W100" s="170">
        <v>135</v>
      </c>
      <c r="X100" s="150">
        <v>0</v>
      </c>
      <c r="Y100" s="150">
        <f>(Table232[[#This Row],[UB (A-BGAP +LB+ UB)]]-Table232[[#This Row],[Best LB]])/Table232[[#This Row],[UB (A-BGAP +LB+ UB)]]</f>
        <v>0</v>
      </c>
      <c r="Z100" s="171">
        <v>1.8196880826771968</v>
      </c>
      <c r="AA100" s="169">
        <v>135</v>
      </c>
      <c r="AB100" s="170">
        <v>135</v>
      </c>
      <c r="AC100" s="170">
        <v>0</v>
      </c>
      <c r="AD100" s="170">
        <f>(Table232[[#This Row],[UB (3S-MH)]]-Table232[[#This Row],[Best LB]])/Table232[[#This Row],[UB (3S-MH)]]</f>
        <v>0</v>
      </c>
      <c r="AE100" s="167">
        <v>0.18748300000000001</v>
      </c>
      <c r="AF100" s="169">
        <v>135</v>
      </c>
      <c r="AG100" s="170">
        <v>135</v>
      </c>
      <c r="AH100" s="150">
        <v>0</v>
      </c>
      <c r="AI100" s="150">
        <f>(Table232[[#This Row],[UB (BPP-MIP+LB+UB)]]-Table232[[#This Row],[Best LB]])/Table232[[#This Row],[UB (BPP-MIP+LB+UB)]]</f>
        <v>0</v>
      </c>
      <c r="AJ100" s="171">
        <v>2.2902545826555065</v>
      </c>
      <c r="AK100" s="169">
        <v>135</v>
      </c>
      <c r="AL100" s="170">
        <v>135</v>
      </c>
      <c r="AM100" s="170">
        <v>0</v>
      </c>
      <c r="AN100" s="170">
        <f>(Table232[[#This Row],[UB (LBBD (FBPP))]]-Table232[[#This Row],[Best LB]])/Table232[[#This Row],[UB (LBBD (FBPP))]]</f>
        <v>0</v>
      </c>
      <c r="AO100" s="171">
        <v>1.0829801671252417</v>
      </c>
      <c r="AP100" s="169">
        <v>135</v>
      </c>
      <c r="AQ100" s="170">
        <v>135</v>
      </c>
      <c r="AR100" s="170">
        <v>0</v>
      </c>
      <c r="AS100" s="170">
        <f>(Table232[[#This Row],[UB (LBBD (CBPP))]]-Table232[[#This Row],[Best LB]])/Table232[[#This Row],[UB (LBBD (CBPP))]]</f>
        <v>0</v>
      </c>
      <c r="AT100" s="171">
        <v>0.53191819042422073</v>
      </c>
      <c r="AU100" s="169">
        <v>135</v>
      </c>
      <c r="AV100" s="170">
        <v>135</v>
      </c>
      <c r="AW100" s="170">
        <v>0</v>
      </c>
      <c r="AX100" s="170">
        <f>(Table232[[#This Row],[UB (LBBD (CBPP-light))]]-Table232[[#This Row],[Best LB]])/Table232[[#This Row],[UB (LBBD (CBPP-light))]]</f>
        <v>0</v>
      </c>
      <c r="AY100" s="171">
        <v>0.84641236067272974</v>
      </c>
      <c r="AZ100" s="150">
        <v>135</v>
      </c>
    </row>
    <row r="101" spans="1:52" x14ac:dyDescent="0.35">
      <c r="A101" s="162">
        <v>99</v>
      </c>
      <c r="B101" s="163" t="s">
        <v>8</v>
      </c>
      <c r="C101" s="150" t="s">
        <v>1094</v>
      </c>
      <c r="D101" s="150">
        <v>50</v>
      </c>
      <c r="E101" s="164">
        <v>5</v>
      </c>
      <c r="F101" s="164">
        <v>10</v>
      </c>
      <c r="G101" s="165">
        <v>1</v>
      </c>
      <c r="H101" s="166">
        <v>7</v>
      </c>
      <c r="I101" s="150">
        <f>MAX(0,Table232[[#This Row],[k*]]-Table232[[#This Row],[AGVs]])</f>
        <v>2</v>
      </c>
      <c r="J101" s="150">
        <v>165</v>
      </c>
      <c r="K101" s="150">
        <v>214</v>
      </c>
      <c r="L101" s="167">
        <v>0.24572175182993305</v>
      </c>
      <c r="M101" s="86">
        <f>IF( Table232[[#This Row],[UB_init]]-Table232[[#This Row],[LB_init]]&gt;0.1,0,1)</f>
        <v>0</v>
      </c>
      <c r="N101" s="59">
        <v>165</v>
      </c>
      <c r="O101" s="60">
        <v>165</v>
      </c>
      <c r="P101" s="60">
        <v>0</v>
      </c>
      <c r="Q101" s="83">
        <v>10.2897065039724</v>
      </c>
      <c r="R101" s="166">
        <v>165</v>
      </c>
      <c r="S101" s="150">
        <v>165</v>
      </c>
      <c r="T101" s="168">
        <v>0</v>
      </c>
      <c r="U101" s="168">
        <v>2.1116545200000001</v>
      </c>
      <c r="V101" s="169">
        <v>165</v>
      </c>
      <c r="W101" s="170">
        <v>165</v>
      </c>
      <c r="X101" s="150">
        <v>0</v>
      </c>
      <c r="Y101" s="150">
        <f>(Table232[[#This Row],[UB (A-BGAP +LB+ UB)]]-Table232[[#This Row],[Best LB]])/Table232[[#This Row],[UB (A-BGAP +LB+ UB)]]</f>
        <v>0</v>
      </c>
      <c r="Z101" s="171">
        <v>1.3424806185125731</v>
      </c>
      <c r="AA101" s="169">
        <v>170</v>
      </c>
      <c r="AB101" s="170">
        <v>165</v>
      </c>
      <c r="AC101" s="170">
        <v>3.0303030303030304E-2</v>
      </c>
      <c r="AD101" s="170">
        <f>(Table232[[#This Row],[UB (3S-MH)]]-Table232[[#This Row],[Best LB]])/Table232[[#This Row],[UB (3S-MH)]]</f>
        <v>2.9411764705882353E-2</v>
      </c>
      <c r="AE101" s="167">
        <v>0.17183399999999999</v>
      </c>
      <c r="AF101" s="169">
        <v>165</v>
      </c>
      <c r="AG101" s="170">
        <v>165</v>
      </c>
      <c r="AH101" s="150">
        <v>0</v>
      </c>
      <c r="AI101" s="150">
        <f>(Table232[[#This Row],[UB (BPP-MIP+LB+UB)]]-Table232[[#This Row],[Best LB]])/Table232[[#This Row],[UB (BPP-MIP+LB+UB)]]</f>
        <v>0</v>
      </c>
      <c r="AJ101" s="171">
        <v>1.4828596226930131</v>
      </c>
      <c r="AK101" s="169">
        <v>165</v>
      </c>
      <c r="AL101" s="170">
        <v>165</v>
      </c>
      <c r="AM101" s="170">
        <v>0</v>
      </c>
      <c r="AN101" s="170">
        <f>(Table232[[#This Row],[UB (LBBD (FBPP))]]-Table232[[#This Row],[Best LB]])/Table232[[#This Row],[UB (LBBD (FBPP))]]</f>
        <v>0</v>
      </c>
      <c r="AO101" s="171">
        <v>2.7110708849563632</v>
      </c>
      <c r="AP101" s="169">
        <v>165</v>
      </c>
      <c r="AQ101" s="170">
        <v>165</v>
      </c>
      <c r="AR101" s="170">
        <v>0</v>
      </c>
      <c r="AS101" s="170">
        <f>(Table232[[#This Row],[UB (LBBD (CBPP))]]-Table232[[#This Row],[Best LB]])/Table232[[#This Row],[UB (LBBD (CBPP))]]</f>
        <v>0</v>
      </c>
      <c r="AT101" s="171">
        <v>1.2620982956200331</v>
      </c>
      <c r="AU101" s="169">
        <v>165</v>
      </c>
      <c r="AV101" s="170">
        <v>165</v>
      </c>
      <c r="AW101" s="170">
        <v>0</v>
      </c>
      <c r="AX101" s="170">
        <f>(Table232[[#This Row],[UB (LBBD (CBPP-light))]]-Table232[[#This Row],[Best LB]])/Table232[[#This Row],[UB (LBBD (CBPP-light))]]</f>
        <v>0</v>
      </c>
      <c r="AY101" s="171">
        <v>0.73797849566335505</v>
      </c>
      <c r="AZ101" s="150">
        <v>165</v>
      </c>
    </row>
    <row r="102" spans="1:52" x14ac:dyDescent="0.35">
      <c r="A102" s="162">
        <v>100</v>
      </c>
      <c r="B102" s="163" t="s">
        <v>9</v>
      </c>
      <c r="C102" s="150" t="s">
        <v>1094</v>
      </c>
      <c r="D102" s="150">
        <v>50</v>
      </c>
      <c r="E102" s="164">
        <v>5</v>
      </c>
      <c r="F102" s="164">
        <v>10</v>
      </c>
      <c r="G102" s="165">
        <v>1</v>
      </c>
      <c r="H102" s="166">
        <v>7</v>
      </c>
      <c r="I102" s="150">
        <f>MAX(0,Table232[[#This Row],[k*]]-Table232[[#This Row],[AGVs]])</f>
        <v>2</v>
      </c>
      <c r="J102" s="150">
        <v>151</v>
      </c>
      <c r="K102" s="150">
        <v>204</v>
      </c>
      <c r="L102" s="167">
        <v>0.21091808937990209</v>
      </c>
      <c r="M102" s="142">
        <f>IF( Table232[[#This Row],[UB_init]]-Table232[[#This Row],[LB_init]]&gt;0.1,0,1)</f>
        <v>0</v>
      </c>
      <c r="N102" s="61">
        <v>151</v>
      </c>
      <c r="O102" s="62">
        <v>151</v>
      </c>
      <c r="P102" s="62">
        <v>0</v>
      </c>
      <c r="Q102" s="84">
        <v>10.1598195582628</v>
      </c>
      <c r="R102" s="166">
        <v>151</v>
      </c>
      <c r="S102" s="150">
        <v>151</v>
      </c>
      <c r="T102" s="168">
        <v>0</v>
      </c>
      <c r="U102" s="168">
        <v>1.3992318829999999</v>
      </c>
      <c r="V102" s="169">
        <v>151</v>
      </c>
      <c r="W102" s="170">
        <v>151</v>
      </c>
      <c r="X102" s="150">
        <v>0</v>
      </c>
      <c r="Y102" s="150">
        <f>(Table232[[#This Row],[UB (A-BGAP +LB+ UB)]]-Table232[[#This Row],[Best LB]])/Table232[[#This Row],[UB (A-BGAP +LB+ UB)]]</f>
        <v>0</v>
      </c>
      <c r="Z102" s="171">
        <v>1.1879439046656439</v>
      </c>
      <c r="AA102" s="169">
        <v>151</v>
      </c>
      <c r="AB102" s="170">
        <v>151</v>
      </c>
      <c r="AC102" s="170">
        <v>0</v>
      </c>
      <c r="AD102" s="170">
        <f>(Table232[[#This Row],[UB (3S-MH)]]-Table232[[#This Row],[Best LB]])/Table232[[#This Row],[UB (3S-MH)]]</f>
        <v>0</v>
      </c>
      <c r="AE102" s="167">
        <v>0.18742500000000001</v>
      </c>
      <c r="AF102" s="169">
        <v>151</v>
      </c>
      <c r="AG102" s="170">
        <v>151</v>
      </c>
      <c r="AH102" s="150">
        <v>0</v>
      </c>
      <c r="AI102" s="150">
        <f>(Table232[[#This Row],[UB (BPP-MIP+LB+UB)]]-Table232[[#This Row],[Best LB]])/Table232[[#This Row],[UB (BPP-MIP+LB+UB)]]</f>
        <v>0</v>
      </c>
      <c r="AJ102" s="171">
        <v>1.682165034120312</v>
      </c>
      <c r="AK102" s="169">
        <v>151</v>
      </c>
      <c r="AL102" s="170">
        <v>151</v>
      </c>
      <c r="AM102" s="170">
        <v>0</v>
      </c>
      <c r="AN102" s="170">
        <f>(Table232[[#This Row],[UB (LBBD (FBPP))]]-Table232[[#This Row],[Best LB]])/Table232[[#This Row],[UB (LBBD (FBPP))]]</f>
        <v>0</v>
      </c>
      <c r="AO102" s="171">
        <v>1.132083054171289</v>
      </c>
      <c r="AP102" s="169">
        <v>151</v>
      </c>
      <c r="AQ102" s="170">
        <v>151</v>
      </c>
      <c r="AR102" s="170">
        <v>0</v>
      </c>
      <c r="AS102" s="170">
        <f>(Table232[[#This Row],[UB (LBBD (CBPP))]]-Table232[[#This Row],[Best LB]])/Table232[[#This Row],[UB (LBBD (CBPP))]]</f>
        <v>0</v>
      </c>
      <c r="AT102" s="171">
        <v>0.57496394217514513</v>
      </c>
      <c r="AU102" s="169">
        <v>151</v>
      </c>
      <c r="AV102" s="170">
        <v>151</v>
      </c>
      <c r="AW102" s="170">
        <v>0</v>
      </c>
      <c r="AX102" s="170">
        <f>(Table232[[#This Row],[UB (LBBD (CBPP-light))]]-Table232[[#This Row],[Best LB]])/Table232[[#This Row],[UB (LBBD (CBPP-light))]]</f>
        <v>0</v>
      </c>
      <c r="AY102" s="171">
        <v>0.48195112217717906</v>
      </c>
      <c r="AZ102" s="150">
        <v>151</v>
      </c>
    </row>
    <row r="103" spans="1:52" x14ac:dyDescent="0.35">
      <c r="A103" s="162">
        <v>101</v>
      </c>
      <c r="B103" s="163" t="s">
        <v>10</v>
      </c>
      <c r="C103" s="150" t="s">
        <v>1094</v>
      </c>
      <c r="D103" s="150">
        <v>50</v>
      </c>
      <c r="E103" s="164">
        <v>5</v>
      </c>
      <c r="F103" s="164">
        <v>10</v>
      </c>
      <c r="G103" s="165">
        <v>2</v>
      </c>
      <c r="H103" s="166">
        <v>11</v>
      </c>
      <c r="I103" s="150">
        <f>MAX(0,Table232[[#This Row],[k*]]-Table232[[#This Row],[AGVs]])</f>
        <v>6</v>
      </c>
      <c r="J103" s="150">
        <v>190</v>
      </c>
      <c r="K103" s="150">
        <v>197</v>
      </c>
      <c r="L103" s="167">
        <v>0.20513674244989488</v>
      </c>
      <c r="M103" s="86">
        <f>IF( Table232[[#This Row],[UB_init]]-Table232[[#This Row],[LB_init]]&gt;0.1,0,1)</f>
        <v>0</v>
      </c>
      <c r="N103" s="59">
        <v>190</v>
      </c>
      <c r="O103" s="60">
        <v>190</v>
      </c>
      <c r="P103" s="60">
        <v>0</v>
      </c>
      <c r="Q103" s="83">
        <v>27.182810124009801</v>
      </c>
      <c r="R103" s="166">
        <v>190</v>
      </c>
      <c r="S103" s="150">
        <v>190</v>
      </c>
      <c r="T103" s="168">
        <v>0</v>
      </c>
      <c r="U103" s="168">
        <v>2.4588589980000002</v>
      </c>
      <c r="V103" s="169">
        <v>190</v>
      </c>
      <c r="W103" s="170">
        <v>190</v>
      </c>
      <c r="X103" s="150">
        <v>0</v>
      </c>
      <c r="Y103" s="150">
        <f>(Table232[[#This Row],[UB (A-BGAP +LB+ UB)]]-Table232[[#This Row],[Best LB]])/Table232[[#This Row],[UB (A-BGAP +LB+ UB)]]</f>
        <v>0</v>
      </c>
      <c r="Z103" s="171">
        <v>1.8490994731034749</v>
      </c>
      <c r="AA103" s="169">
        <v>192</v>
      </c>
      <c r="AB103" s="170">
        <v>190</v>
      </c>
      <c r="AC103" s="170">
        <v>1.0526315789473684E-2</v>
      </c>
      <c r="AD103" s="170">
        <f>(Table232[[#This Row],[UB (3S-MH)]]-Table232[[#This Row],[Best LB]])/Table232[[#This Row],[UB (3S-MH)]]</f>
        <v>1.0416666666666666E-2</v>
      </c>
      <c r="AE103" s="167">
        <v>0.26555800000000002</v>
      </c>
      <c r="AF103" s="169">
        <v>190</v>
      </c>
      <c r="AG103" s="170">
        <v>190</v>
      </c>
      <c r="AH103" s="150">
        <v>0</v>
      </c>
      <c r="AI103" s="150">
        <f>(Table232[[#This Row],[UB (BPP-MIP+LB+UB)]]-Table232[[#This Row],[Best LB]])/Table232[[#This Row],[UB (BPP-MIP+LB+UB)]]</f>
        <v>0</v>
      </c>
      <c r="AJ103" s="171">
        <v>2.2069014646183347</v>
      </c>
      <c r="AK103" s="169">
        <v>190</v>
      </c>
      <c r="AL103" s="170">
        <v>190</v>
      </c>
      <c r="AM103" s="170">
        <v>0</v>
      </c>
      <c r="AN103" s="170">
        <f>(Table232[[#This Row],[UB (LBBD (FBPP))]]-Table232[[#This Row],[Best LB]])/Table232[[#This Row],[UB (LBBD (FBPP))]]</f>
        <v>0</v>
      </c>
      <c r="AO103" s="171">
        <v>0.66629242618341689</v>
      </c>
      <c r="AP103" s="169">
        <v>190</v>
      </c>
      <c r="AQ103" s="170">
        <v>190</v>
      </c>
      <c r="AR103" s="170">
        <v>0</v>
      </c>
      <c r="AS103" s="170">
        <f>(Table232[[#This Row],[UB (LBBD (CBPP))]]-Table232[[#This Row],[Best LB]])/Table232[[#This Row],[UB (LBBD (CBPP))]]</f>
        <v>0</v>
      </c>
      <c r="AT103" s="171">
        <v>0.42704053037573386</v>
      </c>
      <c r="AU103" s="169">
        <v>190</v>
      </c>
      <c r="AV103" s="170">
        <v>190</v>
      </c>
      <c r="AW103" s="170">
        <v>0</v>
      </c>
      <c r="AX103" s="170">
        <f>(Table232[[#This Row],[UB (LBBD (CBPP-light))]]-Table232[[#This Row],[Best LB]])/Table232[[#This Row],[UB (LBBD (CBPP-light))]]</f>
        <v>0</v>
      </c>
      <c r="AY103" s="171">
        <v>0.74057200924266886</v>
      </c>
      <c r="AZ103" s="150">
        <v>190</v>
      </c>
    </row>
    <row r="104" spans="1:52" x14ac:dyDescent="0.35">
      <c r="A104" s="162">
        <v>102</v>
      </c>
      <c r="B104" s="163" t="s">
        <v>11</v>
      </c>
      <c r="C104" s="150" t="s">
        <v>1094</v>
      </c>
      <c r="D104" s="150">
        <v>50</v>
      </c>
      <c r="E104" s="164">
        <v>5</v>
      </c>
      <c r="F104" s="164">
        <v>10</v>
      </c>
      <c r="G104" s="165">
        <v>2</v>
      </c>
      <c r="H104" s="166">
        <v>13</v>
      </c>
      <c r="I104" s="150">
        <f>MAX(0,Table232[[#This Row],[k*]]-Table232[[#This Row],[AGVs]])</f>
        <v>8</v>
      </c>
      <c r="J104" s="150">
        <v>214</v>
      </c>
      <c r="K104" s="150">
        <v>231</v>
      </c>
      <c r="L104" s="167">
        <v>0.56920693069992012</v>
      </c>
      <c r="M104" s="142">
        <f>IF( Table232[[#This Row],[UB_init]]-Table232[[#This Row],[LB_init]]&gt;0.1,0,1)</f>
        <v>0</v>
      </c>
      <c r="N104" s="61">
        <v>214</v>
      </c>
      <c r="O104" s="62">
        <v>214</v>
      </c>
      <c r="P104" s="62">
        <v>0</v>
      </c>
      <c r="Q104" s="84">
        <v>26.316635992377901</v>
      </c>
      <c r="R104" s="166">
        <v>214</v>
      </c>
      <c r="S104" s="150">
        <v>214</v>
      </c>
      <c r="T104" s="168">
        <v>0</v>
      </c>
      <c r="U104" s="168">
        <v>4.4703002779999998</v>
      </c>
      <c r="V104" s="169">
        <v>214</v>
      </c>
      <c r="W104" s="170">
        <v>214</v>
      </c>
      <c r="X104" s="150">
        <v>0</v>
      </c>
      <c r="Y104" s="150">
        <f>(Table232[[#This Row],[UB (A-BGAP +LB+ UB)]]-Table232[[#This Row],[Best LB]])/Table232[[#This Row],[UB (A-BGAP +LB+ UB)]]</f>
        <v>0</v>
      </c>
      <c r="Z104" s="171">
        <v>7.3056935239612804</v>
      </c>
      <c r="AA104" s="169">
        <v>217</v>
      </c>
      <c r="AB104" s="170">
        <v>214</v>
      </c>
      <c r="AC104" s="170">
        <v>1.4018691588785047E-2</v>
      </c>
      <c r="AD104" s="170">
        <f>(Table232[[#This Row],[UB (3S-MH)]]-Table232[[#This Row],[Best LB]])/Table232[[#This Row],[UB (3S-MH)]]</f>
        <v>1.3824884792626729E-2</v>
      </c>
      <c r="AE104" s="167">
        <v>0.26555400000000001</v>
      </c>
      <c r="AF104" s="169">
        <v>214</v>
      </c>
      <c r="AG104" s="170">
        <v>214</v>
      </c>
      <c r="AH104" s="150">
        <v>0</v>
      </c>
      <c r="AI104" s="150">
        <f>(Table232[[#This Row],[UB (BPP-MIP+LB+UB)]]-Table232[[#This Row],[Best LB]])/Table232[[#This Row],[UB (BPP-MIP+LB+UB)]]</f>
        <v>0</v>
      </c>
      <c r="AJ104" s="171">
        <v>2.8619793336868002</v>
      </c>
      <c r="AK104" s="169">
        <v>214</v>
      </c>
      <c r="AL104" s="170">
        <v>214</v>
      </c>
      <c r="AM104" s="170">
        <v>0</v>
      </c>
      <c r="AN104" s="170">
        <f>(Table232[[#This Row],[UB (LBBD (FBPP))]]-Table232[[#This Row],[Best LB]])/Table232[[#This Row],[UB (LBBD (FBPP))]]</f>
        <v>0</v>
      </c>
      <c r="AO104" s="171">
        <v>3.9948464296787702</v>
      </c>
      <c r="AP104" s="169">
        <v>214</v>
      </c>
      <c r="AQ104" s="170">
        <v>214</v>
      </c>
      <c r="AR104" s="170">
        <v>0</v>
      </c>
      <c r="AS104" s="170">
        <f>(Table232[[#This Row],[UB (LBBD (CBPP))]]-Table232[[#This Row],[Best LB]])/Table232[[#This Row],[UB (LBBD (CBPP))]]</f>
        <v>0</v>
      </c>
      <c r="AT104" s="171">
        <v>1.4608627995505681</v>
      </c>
      <c r="AU104" s="169">
        <v>214</v>
      </c>
      <c r="AV104" s="170">
        <v>214</v>
      </c>
      <c r="AW104" s="170">
        <v>0</v>
      </c>
      <c r="AX104" s="170">
        <f>(Table232[[#This Row],[UB (LBBD (CBPP-light))]]-Table232[[#This Row],[Best LB]])/Table232[[#This Row],[UB (LBBD (CBPP-light))]]</f>
        <v>0</v>
      </c>
      <c r="AY104" s="171">
        <v>1.3140366226464262</v>
      </c>
      <c r="AZ104" s="150">
        <v>214</v>
      </c>
    </row>
    <row r="105" spans="1:52" x14ac:dyDescent="0.35">
      <c r="A105" s="162">
        <v>103</v>
      </c>
      <c r="B105" s="163" t="s">
        <v>12</v>
      </c>
      <c r="C105" s="150" t="s">
        <v>1094</v>
      </c>
      <c r="D105" s="150">
        <v>50</v>
      </c>
      <c r="E105" s="164">
        <v>5</v>
      </c>
      <c r="F105" s="164">
        <v>10</v>
      </c>
      <c r="G105" s="165">
        <v>2</v>
      </c>
      <c r="H105" s="166">
        <v>12</v>
      </c>
      <c r="I105" s="150">
        <f>MAX(0,Table232[[#This Row],[k*]]-Table232[[#This Row],[AGVs]])</f>
        <v>7</v>
      </c>
      <c r="J105" s="150">
        <v>223</v>
      </c>
      <c r="K105" s="150">
        <v>236</v>
      </c>
      <c r="L105" s="167">
        <v>0.2208064925000599</v>
      </c>
      <c r="M105" s="86">
        <f>IF( Table232[[#This Row],[UB_init]]-Table232[[#This Row],[LB_init]]&gt;0.1,0,1)</f>
        <v>0</v>
      </c>
      <c r="N105" s="59">
        <v>223</v>
      </c>
      <c r="O105" s="60">
        <v>223</v>
      </c>
      <c r="P105" s="60">
        <v>0</v>
      </c>
      <c r="Q105" s="83">
        <v>38.462505672127001</v>
      </c>
      <c r="R105" s="166">
        <v>223</v>
      </c>
      <c r="S105" s="150">
        <v>223</v>
      </c>
      <c r="T105" s="168">
        <v>0</v>
      </c>
      <c r="U105" s="168">
        <v>2.8567917220000001</v>
      </c>
      <c r="V105" s="169">
        <v>223</v>
      </c>
      <c r="W105" s="170">
        <v>223</v>
      </c>
      <c r="X105" s="150">
        <v>0</v>
      </c>
      <c r="Y105" s="150">
        <f>(Table232[[#This Row],[UB (A-BGAP +LB+ UB)]]-Table232[[#This Row],[Best LB]])/Table232[[#This Row],[UB (A-BGAP +LB+ UB)]]</f>
        <v>0</v>
      </c>
      <c r="Z105" s="171">
        <v>1.2621878068969099</v>
      </c>
      <c r="AA105" s="169">
        <v>223</v>
      </c>
      <c r="AB105" s="170">
        <v>223</v>
      </c>
      <c r="AC105" s="170">
        <v>0</v>
      </c>
      <c r="AD105" s="170">
        <f>(Table232[[#This Row],[UB (3S-MH)]]-Table232[[#This Row],[Best LB]])/Table232[[#This Row],[UB (3S-MH)]]</f>
        <v>0</v>
      </c>
      <c r="AE105" s="167">
        <v>0.249941</v>
      </c>
      <c r="AF105" s="169">
        <v>223</v>
      </c>
      <c r="AG105" s="170">
        <v>223</v>
      </c>
      <c r="AH105" s="150">
        <v>0</v>
      </c>
      <c r="AI105" s="150">
        <f>(Table232[[#This Row],[UB (BPP-MIP+LB+UB)]]-Table232[[#This Row],[Best LB]])/Table232[[#This Row],[UB (BPP-MIP+LB+UB)]]</f>
        <v>0</v>
      </c>
      <c r="AJ105" s="171">
        <v>0.95223900117730387</v>
      </c>
      <c r="AK105" s="169">
        <v>223</v>
      </c>
      <c r="AL105" s="170">
        <v>223</v>
      </c>
      <c r="AM105" s="170">
        <v>0</v>
      </c>
      <c r="AN105" s="170">
        <f>(Table232[[#This Row],[UB (LBBD (FBPP))]]-Table232[[#This Row],[Best LB]])/Table232[[#This Row],[UB (LBBD (FBPP))]]</f>
        <v>0</v>
      </c>
      <c r="AO105" s="171">
        <v>1.179387835327588</v>
      </c>
      <c r="AP105" s="169">
        <v>223</v>
      </c>
      <c r="AQ105" s="170">
        <v>223</v>
      </c>
      <c r="AR105" s="170">
        <v>0</v>
      </c>
      <c r="AS105" s="170">
        <f>(Table232[[#This Row],[UB (LBBD (CBPP))]]-Table232[[#This Row],[Best LB]])/Table232[[#This Row],[UB (LBBD (CBPP))]]</f>
        <v>0</v>
      </c>
      <c r="AT105" s="171">
        <v>0.57432955038552791</v>
      </c>
      <c r="AU105" s="169">
        <v>223</v>
      </c>
      <c r="AV105" s="170">
        <v>223</v>
      </c>
      <c r="AW105" s="170">
        <v>0</v>
      </c>
      <c r="AX105" s="170">
        <f>(Table232[[#This Row],[UB (LBBD (CBPP-light))]]-Table232[[#This Row],[Best LB]])/Table232[[#This Row],[UB (LBBD (CBPP-light))]]</f>
        <v>0</v>
      </c>
      <c r="AY105" s="171">
        <v>1.0353509327471779</v>
      </c>
      <c r="AZ105" s="150">
        <v>223</v>
      </c>
    </row>
    <row r="106" spans="1:52" x14ac:dyDescent="0.35">
      <c r="A106" s="162">
        <v>104</v>
      </c>
      <c r="B106" s="163" t="s">
        <v>13</v>
      </c>
      <c r="C106" s="150" t="s">
        <v>1094</v>
      </c>
      <c r="D106" s="150">
        <v>50</v>
      </c>
      <c r="E106" s="164">
        <v>5</v>
      </c>
      <c r="F106" s="164">
        <v>10</v>
      </c>
      <c r="G106" s="165">
        <v>2</v>
      </c>
      <c r="H106" s="166">
        <v>12</v>
      </c>
      <c r="I106" s="150">
        <f>MAX(0,Table232[[#This Row],[k*]]-Table232[[#This Row],[AGVs]])</f>
        <v>7</v>
      </c>
      <c r="J106" s="150">
        <v>191</v>
      </c>
      <c r="K106" s="150">
        <v>204</v>
      </c>
      <c r="L106" s="167">
        <v>0.20210765302999789</v>
      </c>
      <c r="M106" s="142">
        <f>IF( Table232[[#This Row],[UB_init]]-Table232[[#This Row],[LB_init]]&gt;0.1,0,1)</f>
        <v>0</v>
      </c>
      <c r="N106" s="61">
        <v>191</v>
      </c>
      <c r="O106" s="62">
        <v>191</v>
      </c>
      <c r="P106" s="62">
        <v>0</v>
      </c>
      <c r="Q106" s="84">
        <v>20.712387932464399</v>
      </c>
      <c r="R106" s="166">
        <v>191</v>
      </c>
      <c r="S106" s="150">
        <v>191</v>
      </c>
      <c r="T106" s="168">
        <v>0</v>
      </c>
      <c r="U106" s="168">
        <v>3.3836194489999998</v>
      </c>
      <c r="V106" s="169">
        <v>191</v>
      </c>
      <c r="W106" s="170">
        <v>191</v>
      </c>
      <c r="X106" s="150">
        <v>0</v>
      </c>
      <c r="Y106" s="150">
        <f>(Table232[[#This Row],[UB (A-BGAP +LB+ UB)]]-Table232[[#This Row],[Best LB]])/Table232[[#This Row],[UB (A-BGAP +LB+ UB)]]</f>
        <v>0</v>
      </c>
      <c r="Z106" s="171">
        <v>1.4626279249869178</v>
      </c>
      <c r="AA106" s="169">
        <v>191</v>
      </c>
      <c r="AB106" s="170">
        <v>191</v>
      </c>
      <c r="AC106" s="170">
        <v>0</v>
      </c>
      <c r="AD106" s="170">
        <f>(Table232[[#This Row],[UB (3S-MH)]]-Table232[[#This Row],[Best LB]])/Table232[[#This Row],[UB (3S-MH)]]</f>
        <v>0</v>
      </c>
      <c r="AE106" s="167">
        <v>0.20307700000000001</v>
      </c>
      <c r="AF106" s="169">
        <v>191</v>
      </c>
      <c r="AG106" s="170">
        <v>191</v>
      </c>
      <c r="AH106" s="150">
        <v>0</v>
      </c>
      <c r="AI106" s="150">
        <f>(Table232[[#This Row],[UB (BPP-MIP+LB+UB)]]-Table232[[#This Row],[Best LB]])/Table232[[#This Row],[UB (BPP-MIP+LB+UB)]]</f>
        <v>0</v>
      </c>
      <c r="AJ106" s="171">
        <v>1.0003728428937388</v>
      </c>
      <c r="AK106" s="169">
        <v>191</v>
      </c>
      <c r="AL106" s="170">
        <v>191</v>
      </c>
      <c r="AM106" s="170">
        <v>0</v>
      </c>
      <c r="AN106" s="170">
        <f>(Table232[[#This Row],[UB (LBBD (FBPP))]]-Table232[[#This Row],[Best LB]])/Table232[[#This Row],[UB (LBBD (FBPP))]]</f>
        <v>0</v>
      </c>
      <c r="AO106" s="171">
        <v>0.4692296842194989</v>
      </c>
      <c r="AP106" s="169">
        <v>191</v>
      </c>
      <c r="AQ106" s="170">
        <v>191</v>
      </c>
      <c r="AR106" s="170">
        <v>0</v>
      </c>
      <c r="AS106" s="170">
        <f>(Table232[[#This Row],[UB (LBBD (CBPP))]]-Table232[[#This Row],[Best LB]])/Table232[[#This Row],[UB (LBBD (CBPP))]]</f>
        <v>0</v>
      </c>
      <c r="AT106" s="171">
        <v>0.3054490089498349</v>
      </c>
      <c r="AU106" s="169">
        <v>191</v>
      </c>
      <c r="AV106" s="170">
        <v>191</v>
      </c>
      <c r="AW106" s="170">
        <v>0</v>
      </c>
      <c r="AX106" s="170">
        <f>(Table232[[#This Row],[UB (LBBD (CBPP-light))]]-Table232[[#This Row],[Best LB]])/Table232[[#This Row],[UB (LBBD (CBPP-light))]]</f>
        <v>0</v>
      </c>
      <c r="AY106" s="171">
        <v>0.32736125030441987</v>
      </c>
      <c r="AZ106" s="150">
        <v>191</v>
      </c>
    </row>
    <row r="107" spans="1:52" x14ac:dyDescent="0.35">
      <c r="A107" s="162">
        <v>105</v>
      </c>
      <c r="B107" s="163" t="s">
        <v>14</v>
      </c>
      <c r="C107" s="150" t="s">
        <v>1094</v>
      </c>
      <c r="D107" s="150">
        <v>50</v>
      </c>
      <c r="E107" s="164">
        <v>5</v>
      </c>
      <c r="F107" s="164">
        <v>10</v>
      </c>
      <c r="G107" s="165">
        <v>2</v>
      </c>
      <c r="H107" s="166">
        <v>11</v>
      </c>
      <c r="I107" s="150">
        <f>MAX(0,Table232[[#This Row],[k*]]-Table232[[#This Row],[AGVs]])</f>
        <v>6</v>
      </c>
      <c r="J107" s="150">
        <v>196</v>
      </c>
      <c r="K107" s="150">
        <v>224</v>
      </c>
      <c r="L107" s="167">
        <v>0.22979472019005698</v>
      </c>
      <c r="M107" s="86">
        <f>IF( Table232[[#This Row],[UB_init]]-Table232[[#This Row],[LB_init]]&gt;0.1,0,1)</f>
        <v>0</v>
      </c>
      <c r="N107" s="59">
        <v>196</v>
      </c>
      <c r="O107" s="60">
        <v>196</v>
      </c>
      <c r="P107" s="60">
        <v>0</v>
      </c>
      <c r="Q107" s="83">
        <v>14.8982187602669</v>
      </c>
      <c r="R107" s="166">
        <v>196</v>
      </c>
      <c r="S107" s="150">
        <v>196</v>
      </c>
      <c r="T107" s="168">
        <v>0</v>
      </c>
      <c r="U107" s="168">
        <v>3.1932653580000001</v>
      </c>
      <c r="V107" s="169">
        <v>196</v>
      </c>
      <c r="W107" s="170">
        <v>196</v>
      </c>
      <c r="X107" s="150">
        <v>0</v>
      </c>
      <c r="Y107" s="150">
        <f>(Table232[[#This Row],[UB (A-BGAP +LB+ UB)]]-Table232[[#This Row],[Best LB]])/Table232[[#This Row],[UB (A-BGAP +LB+ UB)]]</f>
        <v>0</v>
      </c>
      <c r="Z107" s="171">
        <v>1.5387176526733071</v>
      </c>
      <c r="AA107" s="169">
        <v>196</v>
      </c>
      <c r="AB107" s="170">
        <v>196</v>
      </c>
      <c r="AC107" s="170">
        <v>0</v>
      </c>
      <c r="AD107" s="170">
        <f>(Table232[[#This Row],[UB (3S-MH)]]-Table232[[#This Row],[Best LB]])/Table232[[#This Row],[UB (3S-MH)]]</f>
        <v>0</v>
      </c>
      <c r="AE107" s="167">
        <v>0.28118100000000001</v>
      </c>
      <c r="AF107" s="169">
        <v>196</v>
      </c>
      <c r="AG107" s="170">
        <v>196</v>
      </c>
      <c r="AH107" s="150">
        <v>0</v>
      </c>
      <c r="AI107" s="150">
        <f>(Table232[[#This Row],[UB (BPP-MIP+LB+UB)]]-Table232[[#This Row],[Best LB]])/Table232[[#This Row],[UB (BPP-MIP+LB+UB)]]</f>
        <v>0</v>
      </c>
      <c r="AJ107" s="171">
        <v>1.160366599450299</v>
      </c>
      <c r="AK107" s="169">
        <v>196</v>
      </c>
      <c r="AL107" s="170">
        <v>196</v>
      </c>
      <c r="AM107" s="170">
        <v>0</v>
      </c>
      <c r="AN107" s="170">
        <f>(Table232[[#This Row],[UB (LBBD (FBPP))]]-Table232[[#This Row],[Best LB]])/Table232[[#This Row],[UB (LBBD (FBPP))]]</f>
        <v>0</v>
      </c>
      <c r="AO107" s="171">
        <v>0.73440098623041195</v>
      </c>
      <c r="AP107" s="169">
        <v>196</v>
      </c>
      <c r="AQ107" s="170">
        <v>196</v>
      </c>
      <c r="AR107" s="170">
        <v>0</v>
      </c>
      <c r="AS107" s="170">
        <f>(Table232[[#This Row],[UB (LBBD (CBPP))]]-Table232[[#This Row],[Best LB]])/Table232[[#This Row],[UB (LBBD (CBPP))]]</f>
        <v>0</v>
      </c>
      <c r="AT107" s="171">
        <v>1.297311972828987</v>
      </c>
      <c r="AU107" s="169">
        <v>196</v>
      </c>
      <c r="AV107" s="170">
        <v>196</v>
      </c>
      <c r="AW107" s="170">
        <v>0</v>
      </c>
      <c r="AX107" s="170">
        <f>(Table232[[#This Row],[UB (LBBD (CBPP-light))]]-Table232[[#This Row],[Best LB]])/Table232[[#This Row],[UB (LBBD (CBPP-light))]]</f>
        <v>0</v>
      </c>
      <c r="AY107" s="171">
        <v>0.82845041528571495</v>
      </c>
      <c r="AZ107" s="150">
        <v>196</v>
      </c>
    </row>
    <row r="108" spans="1:52" x14ac:dyDescent="0.35">
      <c r="A108" s="162">
        <v>106</v>
      </c>
      <c r="B108" s="163" t="s">
        <v>15</v>
      </c>
      <c r="C108" s="150" t="s">
        <v>1094</v>
      </c>
      <c r="D108" s="150">
        <v>50</v>
      </c>
      <c r="E108" s="164">
        <v>5</v>
      </c>
      <c r="F108" s="164">
        <v>10</v>
      </c>
      <c r="G108" s="165">
        <v>2</v>
      </c>
      <c r="H108" s="166">
        <v>12</v>
      </c>
      <c r="I108" s="150">
        <f>MAX(0,Table232[[#This Row],[k*]]-Table232[[#This Row],[AGVs]])</f>
        <v>7</v>
      </c>
      <c r="J108" s="150">
        <v>217</v>
      </c>
      <c r="K108" s="150">
        <v>239</v>
      </c>
      <c r="L108" s="167">
        <v>0.29866995477004821</v>
      </c>
      <c r="M108" s="142">
        <f>IF( Table232[[#This Row],[UB_init]]-Table232[[#This Row],[LB_init]]&gt;0.1,0,1)</f>
        <v>0</v>
      </c>
      <c r="N108" s="61">
        <v>216.99999999999901</v>
      </c>
      <c r="O108" s="62">
        <v>216.99999999999901</v>
      </c>
      <c r="P108" s="62">
        <v>0</v>
      </c>
      <c r="Q108" s="84">
        <v>22.975156532600501</v>
      </c>
      <c r="R108" s="166">
        <v>217</v>
      </c>
      <c r="S108" s="150">
        <v>217</v>
      </c>
      <c r="T108" s="168">
        <v>0</v>
      </c>
      <c r="U108" s="168">
        <v>4.7518899650000002</v>
      </c>
      <c r="V108" s="169">
        <v>217</v>
      </c>
      <c r="W108" s="170">
        <v>217</v>
      </c>
      <c r="X108" s="150">
        <v>0</v>
      </c>
      <c r="Y108" s="150">
        <f>(Table232[[#This Row],[UB (A-BGAP +LB+ UB)]]-Table232[[#This Row],[Best LB]])/Table232[[#This Row],[UB (A-BGAP +LB+ UB)]]</f>
        <v>0</v>
      </c>
      <c r="Z108" s="171">
        <v>2.3500903397880384</v>
      </c>
      <c r="AA108" s="169">
        <v>218</v>
      </c>
      <c r="AB108" s="170">
        <v>217</v>
      </c>
      <c r="AC108" s="170">
        <v>4.608294930875576E-3</v>
      </c>
      <c r="AD108" s="170">
        <f>(Table232[[#This Row],[UB (3S-MH)]]-Table232[[#This Row],[Best LB]])/Table232[[#This Row],[UB (3S-MH)]]</f>
        <v>4.5871559633027525E-3</v>
      </c>
      <c r="AE108" s="167">
        <v>0.328044</v>
      </c>
      <c r="AF108" s="169">
        <v>217</v>
      </c>
      <c r="AG108" s="170">
        <v>217</v>
      </c>
      <c r="AH108" s="150">
        <v>0</v>
      </c>
      <c r="AI108" s="150">
        <f>(Table232[[#This Row],[UB (BPP-MIP+LB+UB)]]-Table232[[#This Row],[Best LB]])/Table232[[#This Row],[UB (BPP-MIP+LB+UB)]]</f>
        <v>0</v>
      </c>
      <c r="AJ108" s="171">
        <v>3.7360253278247884</v>
      </c>
      <c r="AK108" s="169">
        <v>217</v>
      </c>
      <c r="AL108" s="170">
        <v>217</v>
      </c>
      <c r="AM108" s="170">
        <v>0</v>
      </c>
      <c r="AN108" s="170">
        <f>(Table232[[#This Row],[UB (LBBD (FBPP))]]-Table232[[#This Row],[Best LB]])/Table232[[#This Row],[UB (LBBD (FBPP))]]</f>
        <v>0</v>
      </c>
      <c r="AO108" s="171">
        <v>3.4094962538301781</v>
      </c>
      <c r="AP108" s="169">
        <v>217</v>
      </c>
      <c r="AQ108" s="170">
        <v>217</v>
      </c>
      <c r="AR108" s="170">
        <v>0</v>
      </c>
      <c r="AS108" s="170">
        <f>(Table232[[#This Row],[UB (LBBD (CBPP))]]-Table232[[#This Row],[Best LB]])/Table232[[#This Row],[UB (LBBD (CBPP))]]</f>
        <v>0</v>
      </c>
      <c r="AT108" s="171">
        <v>2.1724123759276983</v>
      </c>
      <c r="AU108" s="169">
        <v>217</v>
      </c>
      <c r="AV108" s="170">
        <v>217</v>
      </c>
      <c r="AW108" s="170">
        <v>0</v>
      </c>
      <c r="AX108" s="170">
        <f>(Table232[[#This Row],[UB (LBBD (CBPP-light))]]-Table232[[#This Row],[Best LB]])/Table232[[#This Row],[UB (LBBD (CBPP-light))]]</f>
        <v>0</v>
      </c>
      <c r="AY108" s="171">
        <v>2.0734411031089581</v>
      </c>
      <c r="AZ108" s="150">
        <v>217</v>
      </c>
    </row>
    <row r="109" spans="1:52" x14ac:dyDescent="0.35">
      <c r="A109" s="162">
        <v>107</v>
      </c>
      <c r="B109" s="163" t="s">
        <v>16</v>
      </c>
      <c r="C109" s="150" t="s">
        <v>1094</v>
      </c>
      <c r="D109" s="150">
        <v>50</v>
      </c>
      <c r="E109" s="164">
        <v>5</v>
      </c>
      <c r="F109" s="164">
        <v>10</v>
      </c>
      <c r="G109" s="165">
        <v>2</v>
      </c>
      <c r="H109" s="166">
        <v>12</v>
      </c>
      <c r="I109" s="150">
        <f>MAX(0,Table232[[#This Row],[k*]]-Table232[[#This Row],[AGVs]])</f>
        <v>7</v>
      </c>
      <c r="J109" s="150">
        <v>216</v>
      </c>
      <c r="K109" s="150">
        <v>230</v>
      </c>
      <c r="L109" s="167">
        <v>0.38223183901004631</v>
      </c>
      <c r="M109" s="86">
        <f>IF( Table232[[#This Row],[UB_init]]-Table232[[#This Row],[LB_init]]&gt;0.1,0,1)</f>
        <v>0</v>
      </c>
      <c r="N109" s="59">
        <v>216</v>
      </c>
      <c r="O109" s="60">
        <v>216</v>
      </c>
      <c r="P109" s="60">
        <v>0</v>
      </c>
      <c r="Q109" s="83">
        <v>19.699569290503799</v>
      </c>
      <c r="R109" s="166">
        <v>216</v>
      </c>
      <c r="S109" s="150">
        <v>216</v>
      </c>
      <c r="T109" s="168">
        <v>0</v>
      </c>
      <c r="U109" s="168">
        <v>2.750207193</v>
      </c>
      <c r="V109" s="169">
        <v>216</v>
      </c>
      <c r="W109" s="170">
        <v>216</v>
      </c>
      <c r="X109" s="150">
        <v>0</v>
      </c>
      <c r="Y109" s="150">
        <f>(Table232[[#This Row],[UB (A-BGAP +LB+ UB)]]-Table232[[#This Row],[Best LB]])/Table232[[#This Row],[UB (A-BGAP +LB+ UB)]]</f>
        <v>0</v>
      </c>
      <c r="Z109" s="171">
        <v>2.3379951752810864</v>
      </c>
      <c r="AA109" s="169">
        <v>219</v>
      </c>
      <c r="AB109" s="170">
        <v>216</v>
      </c>
      <c r="AC109" s="170">
        <v>1.3888888888888888E-2</v>
      </c>
      <c r="AD109" s="170">
        <f>(Table232[[#This Row],[UB (3S-MH)]]-Table232[[#This Row],[Best LB]])/Table232[[#This Row],[UB (3S-MH)]]</f>
        <v>1.3698630136986301E-2</v>
      </c>
      <c r="AE109" s="167">
        <v>0.34361999999999998</v>
      </c>
      <c r="AF109" s="169">
        <v>216</v>
      </c>
      <c r="AG109" s="170">
        <v>216</v>
      </c>
      <c r="AH109" s="150">
        <v>0</v>
      </c>
      <c r="AI109" s="150">
        <f>(Table232[[#This Row],[UB (BPP-MIP+LB+UB)]]-Table232[[#This Row],[Best LB]])/Table232[[#This Row],[UB (BPP-MIP+LB+UB)]]</f>
        <v>0</v>
      </c>
      <c r="AJ109" s="171">
        <v>1.0218373555778724</v>
      </c>
      <c r="AK109" s="169">
        <v>216</v>
      </c>
      <c r="AL109" s="170">
        <v>216</v>
      </c>
      <c r="AM109" s="170">
        <v>0</v>
      </c>
      <c r="AN109" s="170">
        <f>(Table232[[#This Row],[UB (LBBD (FBPP))]]-Table232[[#This Row],[Best LB]])/Table232[[#This Row],[UB (LBBD (FBPP))]]</f>
        <v>0</v>
      </c>
      <c r="AO109" s="171">
        <v>2.6046127881943364</v>
      </c>
      <c r="AP109" s="169">
        <v>216</v>
      </c>
      <c r="AQ109" s="170">
        <v>216</v>
      </c>
      <c r="AR109" s="170">
        <v>0</v>
      </c>
      <c r="AS109" s="170">
        <f>(Table232[[#This Row],[UB (LBBD (CBPP))]]-Table232[[#This Row],[Best LB]])/Table232[[#This Row],[UB (LBBD (CBPP))]]</f>
        <v>0</v>
      </c>
      <c r="AT109" s="171">
        <v>0.88832336944483337</v>
      </c>
      <c r="AU109" s="169">
        <v>216</v>
      </c>
      <c r="AV109" s="170">
        <v>216</v>
      </c>
      <c r="AW109" s="170">
        <v>0</v>
      </c>
      <c r="AX109" s="170">
        <f>(Table232[[#This Row],[UB (LBBD (CBPP-light))]]-Table232[[#This Row],[Best LB]])/Table232[[#This Row],[UB (LBBD (CBPP-light))]]</f>
        <v>0</v>
      </c>
      <c r="AY109" s="171">
        <v>1.1097597032874083</v>
      </c>
      <c r="AZ109" s="150">
        <v>216</v>
      </c>
    </row>
    <row r="110" spans="1:52" x14ac:dyDescent="0.35">
      <c r="A110" s="162">
        <v>108</v>
      </c>
      <c r="B110" s="163" t="s">
        <v>17</v>
      </c>
      <c r="C110" s="150" t="s">
        <v>1094</v>
      </c>
      <c r="D110" s="150">
        <v>50</v>
      </c>
      <c r="E110" s="164">
        <v>5</v>
      </c>
      <c r="F110" s="164">
        <v>10</v>
      </c>
      <c r="G110" s="165">
        <v>2</v>
      </c>
      <c r="H110" s="166">
        <v>13</v>
      </c>
      <c r="I110" s="150">
        <f>MAX(0,Table232[[#This Row],[k*]]-Table232[[#This Row],[AGVs]])</f>
        <v>8</v>
      </c>
      <c r="J110" s="150">
        <v>207</v>
      </c>
      <c r="K110" s="150">
        <v>211</v>
      </c>
      <c r="L110" s="167">
        <v>0.67813359015008245</v>
      </c>
      <c r="M110" s="142">
        <f>IF( Table232[[#This Row],[UB_init]]-Table232[[#This Row],[LB_init]]&gt;0.1,0,1)</f>
        <v>0</v>
      </c>
      <c r="N110" s="61">
        <v>207</v>
      </c>
      <c r="O110" s="62">
        <v>207</v>
      </c>
      <c r="P110" s="62">
        <v>0</v>
      </c>
      <c r="Q110" s="84">
        <v>18.7940705548971</v>
      </c>
      <c r="R110" s="166">
        <v>207</v>
      </c>
      <c r="S110" s="150">
        <v>207</v>
      </c>
      <c r="T110" s="168">
        <v>0</v>
      </c>
      <c r="U110" s="168">
        <v>4.6612099640000002</v>
      </c>
      <c r="V110" s="169">
        <v>207</v>
      </c>
      <c r="W110" s="170">
        <v>207</v>
      </c>
      <c r="X110" s="150">
        <v>0</v>
      </c>
      <c r="Y110" s="150">
        <f>(Table232[[#This Row],[UB (A-BGAP +LB+ UB)]]-Table232[[#This Row],[Best LB]])/Table232[[#This Row],[UB (A-BGAP +LB+ UB)]]</f>
        <v>0</v>
      </c>
      <c r="Z110" s="171">
        <v>2.5408391496198321</v>
      </c>
      <c r="AA110" s="169">
        <v>207</v>
      </c>
      <c r="AB110" s="170">
        <v>207</v>
      </c>
      <c r="AC110" s="170">
        <v>0</v>
      </c>
      <c r="AD110" s="170">
        <f>(Table232[[#This Row],[UB (3S-MH)]]-Table232[[#This Row],[Best LB]])/Table232[[#This Row],[UB (3S-MH)]]</f>
        <v>0</v>
      </c>
      <c r="AE110" s="167">
        <v>0.26551799999999998</v>
      </c>
      <c r="AF110" s="169">
        <v>207</v>
      </c>
      <c r="AG110" s="170">
        <v>207</v>
      </c>
      <c r="AH110" s="150">
        <v>0</v>
      </c>
      <c r="AI110" s="150">
        <f>(Table232[[#This Row],[UB (BPP-MIP+LB+UB)]]-Table232[[#This Row],[Best LB]])/Table232[[#This Row],[UB (BPP-MIP+LB+UB)]]</f>
        <v>0</v>
      </c>
      <c r="AJ110" s="171">
        <v>4.470109652731022</v>
      </c>
      <c r="AK110" s="169">
        <v>207</v>
      </c>
      <c r="AL110" s="170">
        <v>207</v>
      </c>
      <c r="AM110" s="170">
        <v>0</v>
      </c>
      <c r="AN110" s="170">
        <f>(Table232[[#This Row],[UB (LBBD (FBPP))]]-Table232[[#This Row],[Best LB]])/Table232[[#This Row],[UB (LBBD (FBPP))]]</f>
        <v>0</v>
      </c>
      <c r="AO110" s="171">
        <v>3.1418190323779522</v>
      </c>
      <c r="AP110" s="169">
        <v>207</v>
      </c>
      <c r="AQ110" s="170">
        <v>207</v>
      </c>
      <c r="AR110" s="170">
        <v>0</v>
      </c>
      <c r="AS110" s="170">
        <f>(Table232[[#This Row],[UB (LBBD (CBPP))]]-Table232[[#This Row],[Best LB]])/Table232[[#This Row],[UB (LBBD (CBPP))]]</f>
        <v>0</v>
      </c>
      <c r="AT110" s="171">
        <v>1.2785000111939544</v>
      </c>
      <c r="AU110" s="169">
        <v>207</v>
      </c>
      <c r="AV110" s="170">
        <v>207</v>
      </c>
      <c r="AW110" s="170">
        <v>0</v>
      </c>
      <c r="AX110" s="170">
        <f>(Table232[[#This Row],[UB (LBBD (CBPP-light))]]-Table232[[#This Row],[Best LB]])/Table232[[#This Row],[UB (LBBD (CBPP-light))]]</f>
        <v>0</v>
      </c>
      <c r="AY110" s="171">
        <v>1.1507321391286496</v>
      </c>
      <c r="AZ110" s="150">
        <v>207</v>
      </c>
    </row>
    <row r="111" spans="1:52" x14ac:dyDescent="0.35">
      <c r="A111" s="162">
        <v>109</v>
      </c>
      <c r="B111" s="163" t="s">
        <v>18</v>
      </c>
      <c r="C111" s="150" t="s">
        <v>1094</v>
      </c>
      <c r="D111" s="150">
        <v>50</v>
      </c>
      <c r="E111" s="164">
        <v>5</v>
      </c>
      <c r="F111" s="164">
        <v>10</v>
      </c>
      <c r="G111" s="165">
        <v>2</v>
      </c>
      <c r="H111" s="166">
        <v>14</v>
      </c>
      <c r="I111" s="150">
        <f>MAX(0,Table232[[#This Row],[k*]]-Table232[[#This Row],[AGVs]])</f>
        <v>9</v>
      </c>
      <c r="J111" s="150">
        <v>249</v>
      </c>
      <c r="K111" s="150">
        <v>263</v>
      </c>
      <c r="L111" s="167">
        <v>0.23158134333993985</v>
      </c>
      <c r="M111" s="86">
        <f>IF( Table232[[#This Row],[UB_init]]-Table232[[#This Row],[LB_init]]&gt;0.1,0,1)</f>
        <v>0</v>
      </c>
      <c r="N111" s="59">
        <v>249</v>
      </c>
      <c r="O111" s="60">
        <v>249</v>
      </c>
      <c r="P111" s="60">
        <v>0</v>
      </c>
      <c r="Q111" s="83">
        <v>26.443023428320799</v>
      </c>
      <c r="R111" s="166">
        <v>249</v>
      </c>
      <c r="S111" s="150">
        <v>249</v>
      </c>
      <c r="T111" s="168">
        <v>0</v>
      </c>
      <c r="U111" s="168">
        <v>3.155320283</v>
      </c>
      <c r="V111" s="169">
        <v>249</v>
      </c>
      <c r="W111" s="170">
        <v>249</v>
      </c>
      <c r="X111" s="150">
        <v>0</v>
      </c>
      <c r="Y111" s="150">
        <f>(Table232[[#This Row],[UB (A-BGAP +LB+ UB)]]-Table232[[#This Row],[Best LB]])/Table232[[#This Row],[UB (A-BGAP +LB+ UB)]]</f>
        <v>0</v>
      </c>
      <c r="Z111" s="171">
        <v>2.5558131365125898</v>
      </c>
      <c r="AA111" s="169">
        <v>250</v>
      </c>
      <c r="AB111" s="170">
        <v>249</v>
      </c>
      <c r="AC111" s="170">
        <v>4.0160642570281121E-3</v>
      </c>
      <c r="AD111" s="170">
        <f>(Table232[[#This Row],[UB (3S-MH)]]-Table232[[#This Row],[Best LB]])/Table232[[#This Row],[UB (3S-MH)]]</f>
        <v>4.0000000000000001E-3</v>
      </c>
      <c r="AE111" s="167">
        <v>0.26555800000000002</v>
      </c>
      <c r="AF111" s="169">
        <v>249</v>
      </c>
      <c r="AG111" s="170">
        <v>249</v>
      </c>
      <c r="AH111" s="150">
        <v>0</v>
      </c>
      <c r="AI111" s="150">
        <f>(Table232[[#This Row],[UB (BPP-MIP+LB+UB)]]-Table232[[#This Row],[Best LB]])/Table232[[#This Row],[UB (BPP-MIP+LB+UB)]]</f>
        <v>0</v>
      </c>
      <c r="AJ111" s="171">
        <v>3.9373492756878901</v>
      </c>
      <c r="AK111" s="169">
        <v>249</v>
      </c>
      <c r="AL111" s="170">
        <v>249</v>
      </c>
      <c r="AM111" s="170">
        <v>0</v>
      </c>
      <c r="AN111" s="170">
        <f>(Table232[[#This Row],[UB (LBBD (FBPP))]]-Table232[[#This Row],[Best LB]])/Table232[[#This Row],[UB (LBBD (FBPP))]]</f>
        <v>0</v>
      </c>
      <c r="AO111" s="171">
        <v>3.9061924214495298</v>
      </c>
      <c r="AP111" s="169">
        <v>249</v>
      </c>
      <c r="AQ111" s="170">
        <v>249</v>
      </c>
      <c r="AR111" s="170">
        <v>0</v>
      </c>
      <c r="AS111" s="170">
        <f>(Table232[[#This Row],[UB (LBBD (CBPP))]]-Table232[[#This Row],[Best LB]])/Table232[[#This Row],[UB (LBBD (CBPP))]]</f>
        <v>0</v>
      </c>
      <c r="AT111" s="171">
        <v>1.2133604753782938</v>
      </c>
      <c r="AU111" s="169">
        <v>249</v>
      </c>
      <c r="AV111" s="170">
        <v>249</v>
      </c>
      <c r="AW111" s="170">
        <v>0</v>
      </c>
      <c r="AX111" s="170">
        <f>(Table232[[#This Row],[UB (LBBD (CBPP-light))]]-Table232[[#This Row],[Best LB]])/Table232[[#This Row],[UB (LBBD (CBPP-light))]]</f>
        <v>0</v>
      </c>
      <c r="AY111" s="171">
        <v>1.9927870389094497</v>
      </c>
      <c r="AZ111" s="150">
        <v>249</v>
      </c>
    </row>
    <row r="112" spans="1:52" x14ac:dyDescent="0.35">
      <c r="A112" s="162">
        <v>110</v>
      </c>
      <c r="B112" s="163" t="s">
        <v>19</v>
      </c>
      <c r="C112" s="150" t="s">
        <v>1094</v>
      </c>
      <c r="D112" s="150">
        <v>50</v>
      </c>
      <c r="E112" s="164">
        <v>5</v>
      </c>
      <c r="F112" s="164">
        <v>10</v>
      </c>
      <c r="G112" s="165">
        <v>2</v>
      </c>
      <c r="H112" s="166">
        <v>14</v>
      </c>
      <c r="I112" s="150">
        <f>MAX(0,Table232[[#This Row],[k*]]-Table232[[#This Row],[AGVs]])</f>
        <v>9</v>
      </c>
      <c r="J112" s="150">
        <v>235</v>
      </c>
      <c r="K112" s="150">
        <v>245</v>
      </c>
      <c r="L112" s="167">
        <v>0.24320171774002119</v>
      </c>
      <c r="M112" s="142">
        <f>IF( Table232[[#This Row],[UB_init]]-Table232[[#This Row],[LB_init]]&gt;0.1,0,1)</f>
        <v>0</v>
      </c>
      <c r="N112" s="61">
        <v>235</v>
      </c>
      <c r="O112" s="62">
        <v>235</v>
      </c>
      <c r="P112" s="62">
        <v>0</v>
      </c>
      <c r="Q112" s="84">
        <v>22.522511959075899</v>
      </c>
      <c r="R112" s="166">
        <v>235</v>
      </c>
      <c r="S112" s="150">
        <v>235</v>
      </c>
      <c r="T112" s="168">
        <v>0</v>
      </c>
      <c r="U112" s="168">
        <v>3.1215981340000001</v>
      </c>
      <c r="V112" s="169">
        <v>235</v>
      </c>
      <c r="W112" s="170">
        <v>235</v>
      </c>
      <c r="X112" s="150">
        <v>0</v>
      </c>
      <c r="Y112" s="150">
        <f>(Table232[[#This Row],[UB (A-BGAP +LB+ UB)]]-Table232[[#This Row],[Best LB]])/Table232[[#This Row],[UB (A-BGAP +LB+ UB)]]</f>
        <v>0</v>
      </c>
      <c r="Z112" s="171">
        <v>1.6643412401956512</v>
      </c>
      <c r="AA112" s="169">
        <v>236</v>
      </c>
      <c r="AB112" s="170">
        <v>235</v>
      </c>
      <c r="AC112" s="170">
        <v>4.2553191489361703E-3</v>
      </c>
      <c r="AD112" s="170">
        <f>(Table232[[#This Row],[UB (3S-MH)]]-Table232[[#This Row],[Best LB]])/Table232[[#This Row],[UB (3S-MH)]]</f>
        <v>4.2372881355932203E-3</v>
      </c>
      <c r="AE112" s="167">
        <v>0.23432600000000001</v>
      </c>
      <c r="AF112" s="169">
        <v>235</v>
      </c>
      <c r="AG112" s="170">
        <v>235</v>
      </c>
      <c r="AH112" s="150">
        <v>0</v>
      </c>
      <c r="AI112" s="150">
        <f>(Table232[[#This Row],[UB (BPP-MIP+LB+UB)]]-Table232[[#This Row],[Best LB]])/Table232[[#This Row],[UB (BPP-MIP+LB+UB)]]</f>
        <v>0</v>
      </c>
      <c r="AJ112" s="171">
        <v>1.8655422534850412</v>
      </c>
      <c r="AK112" s="169">
        <v>235</v>
      </c>
      <c r="AL112" s="170">
        <v>235</v>
      </c>
      <c r="AM112" s="170">
        <v>0</v>
      </c>
      <c r="AN112" s="170">
        <f>(Table232[[#This Row],[UB (LBBD (FBPP))]]-Table232[[#This Row],[Best LB]])/Table232[[#This Row],[UB (LBBD (FBPP))]]</f>
        <v>0</v>
      </c>
      <c r="AO112" s="171">
        <v>0.87953266548561215</v>
      </c>
      <c r="AP112" s="169">
        <v>235</v>
      </c>
      <c r="AQ112" s="170">
        <v>235</v>
      </c>
      <c r="AR112" s="170">
        <v>0</v>
      </c>
      <c r="AS112" s="170">
        <f>(Table232[[#This Row],[UB (LBBD (CBPP))]]-Table232[[#This Row],[Best LB]])/Table232[[#This Row],[UB (LBBD (CBPP))]]</f>
        <v>0</v>
      </c>
      <c r="AT112" s="171">
        <v>0.58071330004008725</v>
      </c>
      <c r="AU112" s="169">
        <v>235</v>
      </c>
      <c r="AV112" s="170">
        <v>235</v>
      </c>
      <c r="AW112" s="170">
        <v>0</v>
      </c>
      <c r="AX112" s="170">
        <f>(Table232[[#This Row],[UB (LBBD (CBPP-light))]]-Table232[[#This Row],[Best LB]])/Table232[[#This Row],[UB (LBBD (CBPP-light))]]</f>
        <v>0</v>
      </c>
      <c r="AY112" s="171">
        <v>0.55975075252922513</v>
      </c>
      <c r="AZ112" s="150">
        <v>235</v>
      </c>
    </row>
    <row r="113" spans="1:52" x14ac:dyDescent="0.35">
      <c r="A113" s="162">
        <v>111</v>
      </c>
      <c r="B113" s="163" t="s">
        <v>20</v>
      </c>
      <c r="C113" s="150" t="s">
        <v>1094</v>
      </c>
      <c r="D113" s="150">
        <v>50</v>
      </c>
      <c r="E113" s="164">
        <v>5</v>
      </c>
      <c r="F113" s="164">
        <v>10</v>
      </c>
      <c r="G113" s="165">
        <v>4</v>
      </c>
      <c r="H113" s="166">
        <v>21</v>
      </c>
      <c r="I113" s="150">
        <f>MAX(0,Table232[[#This Row],[k*]]-Table232[[#This Row],[AGVs]])</f>
        <v>16</v>
      </c>
      <c r="J113" s="150">
        <v>310</v>
      </c>
      <c r="K113" s="150">
        <v>310</v>
      </c>
      <c r="L113" s="167">
        <v>3.0951102022099803</v>
      </c>
      <c r="M113" s="86">
        <f>IF( Table232[[#This Row],[UB_init]]-Table232[[#This Row],[LB_init]]&gt;0.1,0,1)</f>
        <v>1</v>
      </c>
      <c r="N113" s="59">
        <v>311</v>
      </c>
      <c r="O113" s="60">
        <v>310</v>
      </c>
      <c r="P113" s="60">
        <v>3.2154340836002501E-3</v>
      </c>
      <c r="Q113" s="83">
        <v>3605.4277494288899</v>
      </c>
      <c r="R113" s="166">
        <v>322</v>
      </c>
      <c r="S113" s="150">
        <v>310</v>
      </c>
      <c r="T113" s="168">
        <v>3.7267081000000001E-2</v>
      </c>
      <c r="U113" s="168">
        <v>3617.6997809999998</v>
      </c>
      <c r="V113" s="169"/>
      <c r="W113" s="170"/>
      <c r="X113" s="150"/>
      <c r="Y113" s="150"/>
      <c r="Z113" s="171"/>
      <c r="AA113" s="169"/>
      <c r="AB113" s="170"/>
      <c r="AC113" s="150"/>
      <c r="AD113" s="170"/>
      <c r="AE113" s="171"/>
      <c r="AF113" s="169"/>
      <c r="AG113" s="170"/>
      <c r="AH113" s="150"/>
      <c r="AI113" s="150"/>
      <c r="AJ113" s="171"/>
      <c r="AK113" s="169"/>
      <c r="AL113" s="170"/>
      <c r="AM113" s="150"/>
      <c r="AN113" s="170"/>
      <c r="AO113" s="171"/>
      <c r="AP113" s="169"/>
      <c r="AQ113" s="170"/>
      <c r="AR113" s="150"/>
      <c r="AS113" s="170"/>
      <c r="AT113" s="171"/>
      <c r="AU113" s="169"/>
      <c r="AV113" s="170"/>
      <c r="AW113" s="150"/>
      <c r="AX113" s="164"/>
      <c r="AY113" s="171"/>
      <c r="AZ113" s="150">
        <v>310</v>
      </c>
    </row>
    <row r="114" spans="1:52" x14ac:dyDescent="0.35">
      <c r="A114" s="162">
        <v>112</v>
      </c>
      <c r="B114" s="163" t="s">
        <v>21</v>
      </c>
      <c r="C114" s="150" t="s">
        <v>1094</v>
      </c>
      <c r="D114" s="150">
        <v>50</v>
      </c>
      <c r="E114" s="164">
        <v>5</v>
      </c>
      <c r="F114" s="164">
        <v>10</v>
      </c>
      <c r="G114" s="165">
        <v>4</v>
      </c>
      <c r="H114" s="166">
        <v>33</v>
      </c>
      <c r="I114" s="150">
        <f>MAX(0,Table232[[#This Row],[k*]]-Table232[[#This Row],[AGVs]])</f>
        <v>28</v>
      </c>
      <c r="J114" s="150">
        <v>454</v>
      </c>
      <c r="K114" s="150">
        <v>454</v>
      </c>
      <c r="L114" s="167">
        <v>45.835140271120054</v>
      </c>
      <c r="M114" s="142">
        <f>IF( Table232[[#This Row],[UB_init]]-Table232[[#This Row],[LB_init]]&gt;0.1,0,1)</f>
        <v>1</v>
      </c>
      <c r="N114" s="61">
        <v>454</v>
      </c>
      <c r="O114" s="62">
        <v>454</v>
      </c>
      <c r="P114" s="62">
        <v>0</v>
      </c>
      <c r="Q114" s="84">
        <v>104.675391547381</v>
      </c>
      <c r="R114" s="166">
        <v>454</v>
      </c>
      <c r="S114" s="150">
        <v>454</v>
      </c>
      <c r="T114" s="168">
        <v>0</v>
      </c>
      <c r="U114" s="168">
        <v>87.428270060000003</v>
      </c>
      <c r="V114" s="169"/>
      <c r="W114" s="170"/>
      <c r="X114" s="150"/>
      <c r="Y114" s="150"/>
      <c r="Z114" s="171"/>
      <c r="AA114" s="169"/>
      <c r="AB114" s="170"/>
      <c r="AC114" s="150"/>
      <c r="AD114" s="170"/>
      <c r="AE114" s="171"/>
      <c r="AF114" s="169"/>
      <c r="AG114" s="170"/>
      <c r="AH114" s="150"/>
      <c r="AI114" s="150"/>
      <c r="AJ114" s="171"/>
      <c r="AK114" s="169"/>
      <c r="AL114" s="170"/>
      <c r="AM114" s="150"/>
      <c r="AN114" s="170"/>
      <c r="AO114" s="171"/>
      <c r="AP114" s="169"/>
      <c r="AQ114" s="170"/>
      <c r="AR114" s="150"/>
      <c r="AS114" s="170"/>
      <c r="AT114" s="171"/>
      <c r="AU114" s="169"/>
      <c r="AV114" s="170"/>
      <c r="AW114" s="150"/>
      <c r="AX114" s="164"/>
      <c r="AY114" s="171"/>
      <c r="AZ114" s="150">
        <v>454</v>
      </c>
    </row>
    <row r="115" spans="1:52" x14ac:dyDescent="0.35">
      <c r="A115" s="162">
        <v>113</v>
      </c>
      <c r="B115" s="163" t="s">
        <v>22</v>
      </c>
      <c r="C115" s="150" t="s">
        <v>1094</v>
      </c>
      <c r="D115" s="150">
        <v>50</v>
      </c>
      <c r="E115" s="164">
        <v>5</v>
      </c>
      <c r="F115" s="164">
        <v>10</v>
      </c>
      <c r="G115" s="165">
        <v>4</v>
      </c>
      <c r="H115" s="166">
        <v>26</v>
      </c>
      <c r="I115" s="150">
        <f>MAX(0,Table232[[#This Row],[k*]]-Table232[[#This Row],[AGVs]])</f>
        <v>21</v>
      </c>
      <c r="J115" s="150">
        <v>391</v>
      </c>
      <c r="K115" s="150">
        <v>391</v>
      </c>
      <c r="L115" s="167">
        <v>1.6010171677999097</v>
      </c>
      <c r="M115" s="86">
        <f>IF( Table232[[#This Row],[UB_init]]-Table232[[#This Row],[LB_init]]&gt;0.1,0,1)</f>
        <v>1</v>
      </c>
      <c r="N115" s="59">
        <v>391</v>
      </c>
      <c r="O115" s="60">
        <v>378.99999999981702</v>
      </c>
      <c r="P115" s="60">
        <v>3.0690537084859099E-2</v>
      </c>
      <c r="Q115" s="83">
        <v>3600.1408534795</v>
      </c>
      <c r="R115" s="166">
        <v>391</v>
      </c>
      <c r="S115" s="150">
        <v>391</v>
      </c>
      <c r="T115" s="168">
        <v>0</v>
      </c>
      <c r="U115" s="168">
        <v>20.0864674</v>
      </c>
      <c r="V115" s="169"/>
      <c r="W115" s="170"/>
      <c r="X115" s="150"/>
      <c r="Y115" s="150"/>
      <c r="Z115" s="171"/>
      <c r="AA115" s="169"/>
      <c r="AB115" s="170"/>
      <c r="AC115" s="150"/>
      <c r="AD115" s="170"/>
      <c r="AE115" s="171"/>
      <c r="AF115" s="169"/>
      <c r="AG115" s="170"/>
      <c r="AH115" s="150"/>
      <c r="AI115" s="150"/>
      <c r="AJ115" s="171"/>
      <c r="AK115" s="169"/>
      <c r="AL115" s="170"/>
      <c r="AM115" s="150"/>
      <c r="AN115" s="170"/>
      <c r="AO115" s="171"/>
      <c r="AP115" s="169"/>
      <c r="AQ115" s="170"/>
      <c r="AR115" s="150"/>
      <c r="AS115" s="170"/>
      <c r="AT115" s="171"/>
      <c r="AU115" s="169"/>
      <c r="AV115" s="170"/>
      <c r="AW115" s="150"/>
      <c r="AX115" s="164"/>
      <c r="AY115" s="171"/>
      <c r="AZ115" s="150">
        <v>391</v>
      </c>
    </row>
    <row r="116" spans="1:52" x14ac:dyDescent="0.35">
      <c r="A116" s="162">
        <v>114</v>
      </c>
      <c r="B116" s="163" t="s">
        <v>23</v>
      </c>
      <c r="C116" s="150" t="s">
        <v>1094</v>
      </c>
      <c r="D116" s="150">
        <v>50</v>
      </c>
      <c r="E116" s="164">
        <v>5</v>
      </c>
      <c r="F116" s="164">
        <v>10</v>
      </c>
      <c r="G116" s="165">
        <v>4</v>
      </c>
      <c r="H116" s="166">
        <v>23</v>
      </c>
      <c r="I116" s="150">
        <f>MAX(0,Table232[[#This Row],[k*]]-Table232[[#This Row],[AGVs]])</f>
        <v>18</v>
      </c>
      <c r="J116" s="150">
        <v>323</v>
      </c>
      <c r="K116" s="150">
        <v>323</v>
      </c>
      <c r="L116" s="167">
        <v>1.0041594374999931</v>
      </c>
      <c r="M116" s="142">
        <f>IF( Table232[[#This Row],[UB_init]]-Table232[[#This Row],[LB_init]]&gt;0.1,0,1)</f>
        <v>1</v>
      </c>
      <c r="N116" s="61">
        <v>323</v>
      </c>
      <c r="O116" s="62">
        <v>323</v>
      </c>
      <c r="P116" s="62">
        <v>0</v>
      </c>
      <c r="Q116" s="84">
        <v>525.88972141966201</v>
      </c>
      <c r="R116" s="166">
        <v>323</v>
      </c>
      <c r="S116" s="150">
        <v>323</v>
      </c>
      <c r="T116" s="168">
        <v>0</v>
      </c>
      <c r="U116" s="168">
        <v>38.505134630000001</v>
      </c>
      <c r="V116" s="169"/>
      <c r="W116" s="170"/>
      <c r="X116" s="150"/>
      <c r="Y116" s="150"/>
      <c r="Z116" s="171"/>
      <c r="AA116" s="169"/>
      <c r="AB116" s="170"/>
      <c r="AC116" s="150"/>
      <c r="AD116" s="170"/>
      <c r="AE116" s="171"/>
      <c r="AF116" s="169"/>
      <c r="AG116" s="170"/>
      <c r="AH116" s="150"/>
      <c r="AI116" s="150"/>
      <c r="AJ116" s="171"/>
      <c r="AK116" s="169"/>
      <c r="AL116" s="170"/>
      <c r="AM116" s="150"/>
      <c r="AN116" s="170"/>
      <c r="AO116" s="171"/>
      <c r="AP116" s="169"/>
      <c r="AQ116" s="170"/>
      <c r="AR116" s="150"/>
      <c r="AS116" s="170"/>
      <c r="AT116" s="171"/>
      <c r="AU116" s="169"/>
      <c r="AV116" s="170"/>
      <c r="AW116" s="150"/>
      <c r="AX116" s="164"/>
      <c r="AY116" s="171"/>
      <c r="AZ116" s="150">
        <v>323</v>
      </c>
    </row>
    <row r="117" spans="1:52" x14ac:dyDescent="0.35">
      <c r="A117" s="162">
        <v>115</v>
      </c>
      <c r="B117" s="163" t="s">
        <v>24</v>
      </c>
      <c r="C117" s="150" t="s">
        <v>1094</v>
      </c>
      <c r="D117" s="150">
        <v>50</v>
      </c>
      <c r="E117" s="164">
        <v>5</v>
      </c>
      <c r="F117" s="164">
        <v>10</v>
      </c>
      <c r="G117" s="165">
        <v>4</v>
      </c>
      <c r="H117" s="166">
        <v>28</v>
      </c>
      <c r="I117" s="150">
        <f>MAX(0,Table232[[#This Row],[k*]]-Table232[[#This Row],[AGVs]])</f>
        <v>23</v>
      </c>
      <c r="J117" s="150">
        <v>400</v>
      </c>
      <c r="K117" s="150">
        <v>400</v>
      </c>
      <c r="L117" s="167">
        <v>0.76767409220997251</v>
      </c>
      <c r="M117" s="86">
        <f>IF( Table232[[#This Row],[UB_init]]-Table232[[#This Row],[LB_init]]&gt;0.1,0,1)</f>
        <v>1</v>
      </c>
      <c r="N117" s="59">
        <v>400</v>
      </c>
      <c r="O117" s="60">
        <v>400</v>
      </c>
      <c r="P117" s="60">
        <v>0</v>
      </c>
      <c r="Q117" s="83">
        <v>42.198675855994203</v>
      </c>
      <c r="R117" s="166">
        <v>400</v>
      </c>
      <c r="S117" s="150">
        <v>400</v>
      </c>
      <c r="T117" s="168">
        <v>0</v>
      </c>
      <c r="U117" s="168">
        <v>3.7851295039999999</v>
      </c>
      <c r="V117" s="169"/>
      <c r="W117" s="170"/>
      <c r="X117" s="150"/>
      <c r="Y117" s="150"/>
      <c r="Z117" s="171"/>
      <c r="AA117" s="169"/>
      <c r="AB117" s="170"/>
      <c r="AC117" s="150"/>
      <c r="AD117" s="170"/>
      <c r="AE117" s="171"/>
      <c r="AF117" s="169"/>
      <c r="AG117" s="170"/>
      <c r="AH117" s="150"/>
      <c r="AI117" s="150"/>
      <c r="AJ117" s="171"/>
      <c r="AK117" s="169"/>
      <c r="AL117" s="170"/>
      <c r="AM117" s="150"/>
      <c r="AN117" s="170"/>
      <c r="AO117" s="171"/>
      <c r="AP117" s="169"/>
      <c r="AQ117" s="170"/>
      <c r="AR117" s="150"/>
      <c r="AS117" s="170"/>
      <c r="AT117" s="171"/>
      <c r="AU117" s="169"/>
      <c r="AV117" s="170"/>
      <c r="AW117" s="150"/>
      <c r="AX117" s="164"/>
      <c r="AY117" s="171"/>
      <c r="AZ117" s="150">
        <v>400</v>
      </c>
    </row>
    <row r="118" spans="1:52" x14ac:dyDescent="0.35">
      <c r="A118" s="162">
        <v>116</v>
      </c>
      <c r="B118" s="163" t="s">
        <v>25</v>
      </c>
      <c r="C118" s="150" t="s">
        <v>1094</v>
      </c>
      <c r="D118" s="150">
        <v>50</v>
      </c>
      <c r="E118" s="164">
        <v>5</v>
      </c>
      <c r="F118" s="164">
        <v>10</v>
      </c>
      <c r="G118" s="165">
        <v>4</v>
      </c>
      <c r="H118" s="166">
        <v>20</v>
      </c>
      <c r="I118" s="150">
        <f>MAX(0,Table232[[#This Row],[k*]]-Table232[[#This Row],[AGVs]])</f>
        <v>15</v>
      </c>
      <c r="J118" s="150">
        <v>313</v>
      </c>
      <c r="K118" s="150">
        <v>313</v>
      </c>
      <c r="L118" s="167">
        <v>0.98990770801992767</v>
      </c>
      <c r="M118" s="142">
        <f>IF( Table232[[#This Row],[UB_init]]-Table232[[#This Row],[LB_init]]&gt;0.1,0,1)</f>
        <v>1</v>
      </c>
      <c r="N118" s="61">
        <v>313</v>
      </c>
      <c r="O118" s="62">
        <v>313</v>
      </c>
      <c r="P118" s="62">
        <v>0</v>
      </c>
      <c r="Q118" s="84">
        <v>137.659498266875</v>
      </c>
      <c r="R118" s="166">
        <v>313</v>
      </c>
      <c r="S118" s="150">
        <v>313</v>
      </c>
      <c r="T118" s="168">
        <v>0</v>
      </c>
      <c r="U118" s="168">
        <v>32.694262209999998</v>
      </c>
      <c r="V118" s="169"/>
      <c r="W118" s="170"/>
      <c r="X118" s="150"/>
      <c r="Y118" s="150"/>
      <c r="Z118" s="171"/>
      <c r="AA118" s="169"/>
      <c r="AB118" s="170"/>
      <c r="AC118" s="150"/>
      <c r="AD118" s="170"/>
      <c r="AE118" s="171"/>
      <c r="AF118" s="169"/>
      <c r="AG118" s="170"/>
      <c r="AH118" s="150"/>
      <c r="AI118" s="150"/>
      <c r="AJ118" s="171"/>
      <c r="AK118" s="169"/>
      <c r="AL118" s="170"/>
      <c r="AM118" s="150"/>
      <c r="AN118" s="170"/>
      <c r="AO118" s="171"/>
      <c r="AP118" s="169"/>
      <c r="AQ118" s="170"/>
      <c r="AR118" s="150"/>
      <c r="AS118" s="170"/>
      <c r="AT118" s="171"/>
      <c r="AU118" s="169"/>
      <c r="AV118" s="170"/>
      <c r="AW118" s="150"/>
      <c r="AX118" s="164"/>
      <c r="AY118" s="171"/>
      <c r="AZ118" s="150">
        <v>313</v>
      </c>
    </row>
    <row r="119" spans="1:52" x14ac:dyDescent="0.35">
      <c r="A119" s="162">
        <v>117</v>
      </c>
      <c r="B119" s="163" t="s">
        <v>26</v>
      </c>
      <c r="C119" s="150" t="s">
        <v>1094</v>
      </c>
      <c r="D119" s="150">
        <v>50</v>
      </c>
      <c r="E119" s="164">
        <v>5</v>
      </c>
      <c r="F119" s="164">
        <v>10</v>
      </c>
      <c r="G119" s="165">
        <v>4</v>
      </c>
      <c r="H119" s="166">
        <v>26</v>
      </c>
      <c r="I119" s="150">
        <f>MAX(0,Table232[[#This Row],[k*]]-Table232[[#This Row],[AGVs]])</f>
        <v>21</v>
      </c>
      <c r="J119" s="150">
        <v>384</v>
      </c>
      <c r="K119" s="150">
        <v>384</v>
      </c>
      <c r="L119" s="167">
        <v>6.8007276430801085</v>
      </c>
      <c r="M119" s="86">
        <f>IF( Table232[[#This Row],[UB_init]]-Table232[[#This Row],[LB_init]]&gt;0.1,0,1)</f>
        <v>1</v>
      </c>
      <c r="N119" s="59">
        <v>384</v>
      </c>
      <c r="O119" s="60">
        <v>371.99999999999801</v>
      </c>
      <c r="P119" s="60">
        <v>3.1249999999995198E-2</v>
      </c>
      <c r="Q119" s="83">
        <v>3605.9461898673298</v>
      </c>
      <c r="R119" s="166">
        <v>384</v>
      </c>
      <c r="S119" s="150">
        <v>372</v>
      </c>
      <c r="T119" s="168">
        <v>3.125E-2</v>
      </c>
      <c r="U119" s="168">
        <v>3619.8971889999998</v>
      </c>
      <c r="V119" s="169"/>
      <c r="W119" s="170"/>
      <c r="X119" s="150"/>
      <c r="Y119" s="150"/>
      <c r="Z119" s="171"/>
      <c r="AA119" s="169"/>
      <c r="AB119" s="170"/>
      <c r="AC119" s="150"/>
      <c r="AD119" s="170"/>
      <c r="AE119" s="171"/>
      <c r="AF119" s="169"/>
      <c r="AG119" s="170"/>
      <c r="AH119" s="150"/>
      <c r="AI119" s="150"/>
      <c r="AJ119" s="171"/>
      <c r="AK119" s="169"/>
      <c r="AL119" s="170"/>
      <c r="AM119" s="150"/>
      <c r="AN119" s="170"/>
      <c r="AO119" s="171"/>
      <c r="AP119" s="169"/>
      <c r="AQ119" s="170"/>
      <c r="AR119" s="150"/>
      <c r="AS119" s="170"/>
      <c r="AT119" s="171"/>
      <c r="AU119" s="169"/>
      <c r="AV119" s="170"/>
      <c r="AW119" s="150"/>
      <c r="AX119" s="164"/>
      <c r="AY119" s="171"/>
      <c r="AZ119" s="150">
        <v>384</v>
      </c>
    </row>
    <row r="120" spans="1:52" x14ac:dyDescent="0.35">
      <c r="A120" s="162">
        <v>118</v>
      </c>
      <c r="B120" s="163" t="s">
        <v>27</v>
      </c>
      <c r="C120" s="150" t="s">
        <v>1094</v>
      </c>
      <c r="D120" s="150">
        <v>50</v>
      </c>
      <c r="E120" s="164">
        <v>5</v>
      </c>
      <c r="F120" s="164">
        <v>10</v>
      </c>
      <c r="G120" s="165">
        <v>4</v>
      </c>
      <c r="H120" s="166">
        <v>25</v>
      </c>
      <c r="I120" s="150">
        <f>MAX(0,Table232[[#This Row],[k*]]-Table232[[#This Row],[AGVs]])</f>
        <v>20</v>
      </c>
      <c r="J120" s="150">
        <v>351</v>
      </c>
      <c r="K120" s="150">
        <v>351</v>
      </c>
      <c r="L120" s="167">
        <v>2.0136905349800145</v>
      </c>
      <c r="M120" s="142">
        <f>IF( Table232[[#This Row],[UB_init]]-Table232[[#This Row],[LB_init]]&gt;0.1,0,1)</f>
        <v>1</v>
      </c>
      <c r="N120" s="61">
        <v>351</v>
      </c>
      <c r="O120" s="62">
        <v>351</v>
      </c>
      <c r="P120" s="62">
        <v>0</v>
      </c>
      <c r="Q120" s="84">
        <v>1186.95860649459</v>
      </c>
      <c r="R120" s="166">
        <v>351</v>
      </c>
      <c r="S120" s="150">
        <v>339</v>
      </c>
      <c r="T120" s="168">
        <v>3.4188033999999999E-2</v>
      </c>
      <c r="U120" s="168">
        <v>3623.6995999999999</v>
      </c>
      <c r="V120" s="169"/>
      <c r="W120" s="170"/>
      <c r="X120" s="150"/>
      <c r="Y120" s="150"/>
      <c r="Z120" s="171"/>
      <c r="AA120" s="169"/>
      <c r="AB120" s="170"/>
      <c r="AC120" s="150"/>
      <c r="AD120" s="170"/>
      <c r="AE120" s="171"/>
      <c r="AF120" s="169"/>
      <c r="AG120" s="170"/>
      <c r="AH120" s="150"/>
      <c r="AI120" s="150"/>
      <c r="AJ120" s="171"/>
      <c r="AK120" s="169"/>
      <c r="AL120" s="170"/>
      <c r="AM120" s="150"/>
      <c r="AN120" s="170"/>
      <c r="AO120" s="171"/>
      <c r="AP120" s="169"/>
      <c r="AQ120" s="170"/>
      <c r="AR120" s="150"/>
      <c r="AS120" s="170"/>
      <c r="AT120" s="171"/>
      <c r="AU120" s="169"/>
      <c r="AV120" s="170"/>
      <c r="AW120" s="150"/>
      <c r="AX120" s="164"/>
      <c r="AY120" s="171"/>
      <c r="AZ120" s="150">
        <v>351</v>
      </c>
    </row>
    <row r="121" spans="1:52" x14ac:dyDescent="0.35">
      <c r="A121" s="162">
        <v>119</v>
      </c>
      <c r="B121" s="163" t="s">
        <v>28</v>
      </c>
      <c r="C121" s="150" t="s">
        <v>1094</v>
      </c>
      <c r="D121" s="150">
        <v>50</v>
      </c>
      <c r="E121" s="164">
        <v>5</v>
      </c>
      <c r="F121" s="164">
        <v>10</v>
      </c>
      <c r="G121" s="165">
        <v>4</v>
      </c>
      <c r="H121" s="166">
        <v>22</v>
      </c>
      <c r="I121" s="150">
        <f>MAX(0,Table232[[#This Row],[k*]]-Table232[[#This Row],[AGVs]])</f>
        <v>17</v>
      </c>
      <c r="J121" s="150">
        <v>345</v>
      </c>
      <c r="K121" s="150">
        <v>345</v>
      </c>
      <c r="L121" s="167">
        <v>2.4389653336299943</v>
      </c>
      <c r="M121" s="86">
        <f>IF( Table232[[#This Row],[UB_init]]-Table232[[#This Row],[LB_init]]&gt;0.1,0,1)</f>
        <v>1</v>
      </c>
      <c r="N121" s="59">
        <v>346</v>
      </c>
      <c r="O121" s="60">
        <v>342.90000000000902</v>
      </c>
      <c r="P121" s="60">
        <v>8.9595375722245404E-3</v>
      </c>
      <c r="Q121" s="83">
        <v>3609.7136382684098</v>
      </c>
      <c r="R121" s="166">
        <v>345</v>
      </c>
      <c r="S121" s="150">
        <v>345</v>
      </c>
      <c r="T121" s="168">
        <v>0</v>
      </c>
      <c r="U121" s="168">
        <v>39.007725059999999</v>
      </c>
      <c r="V121" s="169"/>
      <c r="W121" s="170"/>
      <c r="X121" s="150"/>
      <c r="Y121" s="150"/>
      <c r="Z121" s="171"/>
      <c r="AA121" s="169"/>
      <c r="AB121" s="170"/>
      <c r="AC121" s="150"/>
      <c r="AD121" s="170"/>
      <c r="AE121" s="171"/>
      <c r="AF121" s="169"/>
      <c r="AG121" s="170"/>
      <c r="AH121" s="150"/>
      <c r="AI121" s="150"/>
      <c r="AJ121" s="171"/>
      <c r="AK121" s="169"/>
      <c r="AL121" s="170"/>
      <c r="AM121" s="150"/>
      <c r="AN121" s="170"/>
      <c r="AO121" s="171"/>
      <c r="AP121" s="169"/>
      <c r="AQ121" s="170"/>
      <c r="AR121" s="150"/>
      <c r="AS121" s="170"/>
      <c r="AT121" s="171"/>
      <c r="AU121" s="169"/>
      <c r="AV121" s="170"/>
      <c r="AW121" s="150"/>
      <c r="AX121" s="164"/>
      <c r="AY121" s="171"/>
      <c r="AZ121" s="150">
        <v>345</v>
      </c>
    </row>
    <row r="122" spans="1:52" x14ac:dyDescent="0.35">
      <c r="A122" s="162">
        <v>120</v>
      </c>
      <c r="B122" s="163" t="s">
        <v>29</v>
      </c>
      <c r="C122" s="150" t="s">
        <v>1094</v>
      </c>
      <c r="D122" s="150">
        <v>50</v>
      </c>
      <c r="E122" s="164">
        <v>5</v>
      </c>
      <c r="F122" s="164">
        <v>10</v>
      </c>
      <c r="G122" s="165">
        <v>4</v>
      </c>
      <c r="H122" s="166">
        <v>27</v>
      </c>
      <c r="I122" s="150">
        <f>MAX(0,Table232[[#This Row],[k*]]-Table232[[#This Row],[AGVs]])</f>
        <v>22</v>
      </c>
      <c r="J122" s="150">
        <v>391</v>
      </c>
      <c r="K122" s="150">
        <v>391</v>
      </c>
      <c r="L122" s="167">
        <v>1.8396222647299965</v>
      </c>
      <c r="M122" s="142">
        <f>IF( Table232[[#This Row],[UB_init]]-Table232[[#This Row],[LB_init]]&gt;0.1,0,1)</f>
        <v>1</v>
      </c>
      <c r="N122" s="61">
        <v>391</v>
      </c>
      <c r="O122" s="62">
        <v>391</v>
      </c>
      <c r="P122" s="62">
        <v>0</v>
      </c>
      <c r="Q122" s="84">
        <v>464.30163715966</v>
      </c>
      <c r="R122" s="166">
        <v>391</v>
      </c>
      <c r="S122" s="150">
        <v>391</v>
      </c>
      <c r="T122" s="168">
        <v>0</v>
      </c>
      <c r="U122" s="168">
        <v>9.6893370759999993</v>
      </c>
      <c r="V122" s="169"/>
      <c r="W122" s="170"/>
      <c r="X122" s="150"/>
      <c r="Y122" s="150"/>
      <c r="Z122" s="171"/>
      <c r="AA122" s="169"/>
      <c r="AB122" s="170"/>
      <c r="AC122" s="150"/>
      <c r="AD122" s="170"/>
      <c r="AE122" s="171"/>
      <c r="AF122" s="169"/>
      <c r="AG122" s="170"/>
      <c r="AH122" s="150"/>
      <c r="AI122" s="150"/>
      <c r="AJ122" s="171"/>
      <c r="AK122" s="169"/>
      <c r="AL122" s="170"/>
      <c r="AM122" s="150"/>
      <c r="AN122" s="170"/>
      <c r="AO122" s="171"/>
      <c r="AP122" s="169"/>
      <c r="AQ122" s="170"/>
      <c r="AR122" s="150"/>
      <c r="AS122" s="170"/>
      <c r="AT122" s="171"/>
      <c r="AU122" s="169"/>
      <c r="AV122" s="170"/>
      <c r="AW122" s="150"/>
      <c r="AX122" s="164"/>
      <c r="AY122" s="171"/>
      <c r="AZ122" s="150">
        <v>391</v>
      </c>
    </row>
    <row r="123" spans="1:52" x14ac:dyDescent="0.35">
      <c r="A123" s="162">
        <v>121</v>
      </c>
      <c r="B123" s="163" t="s">
        <v>30</v>
      </c>
      <c r="C123" s="150" t="s">
        <v>1094</v>
      </c>
      <c r="D123" s="150">
        <v>50</v>
      </c>
      <c r="E123" s="164">
        <v>5</v>
      </c>
      <c r="F123" s="164">
        <v>20</v>
      </c>
      <c r="G123" s="165">
        <v>1</v>
      </c>
      <c r="H123" s="166">
        <v>8</v>
      </c>
      <c r="I123" s="150">
        <f>MAX(0,Table232[[#This Row],[k*]]-Table232[[#This Row],[AGVs]])</f>
        <v>3</v>
      </c>
      <c r="J123" s="150">
        <v>245</v>
      </c>
      <c r="K123" s="150">
        <v>303</v>
      </c>
      <c r="L123" s="167">
        <v>0.26530071347997364</v>
      </c>
      <c r="M123" s="86">
        <f>IF( Table232[[#This Row],[UB_init]]-Table232[[#This Row],[LB_init]]&gt;0.1,0,1)</f>
        <v>0</v>
      </c>
      <c r="N123" s="59">
        <v>245</v>
      </c>
      <c r="O123" s="60">
        <v>245</v>
      </c>
      <c r="P123" s="60">
        <v>0</v>
      </c>
      <c r="Q123" s="83">
        <v>12.3667440805584</v>
      </c>
      <c r="R123" s="166">
        <v>245</v>
      </c>
      <c r="S123" s="150">
        <v>245</v>
      </c>
      <c r="T123" s="168">
        <v>0</v>
      </c>
      <c r="U123" s="168">
        <v>3.4245531730000001</v>
      </c>
      <c r="V123" s="169">
        <v>245</v>
      </c>
      <c r="W123" s="170">
        <v>245</v>
      </c>
      <c r="X123" s="150">
        <v>0</v>
      </c>
      <c r="Y123" s="150">
        <f>(Table232[[#This Row],[UB (A-BGAP +LB+ UB)]]-Table232[[#This Row],[Best LB]])/Table232[[#This Row],[UB (A-BGAP +LB+ UB)]]</f>
        <v>0</v>
      </c>
      <c r="Z123" s="171">
        <v>1.2500640489165558</v>
      </c>
      <c r="AA123" s="169">
        <v>245</v>
      </c>
      <c r="AB123" s="170">
        <v>245</v>
      </c>
      <c r="AC123" s="170">
        <v>0</v>
      </c>
      <c r="AD123" s="170">
        <f>(Table232[[#This Row],[UB (3S-MH)]]-Table232[[#This Row],[Best LB]])/Table232[[#This Row],[UB (3S-MH)]]</f>
        <v>0</v>
      </c>
      <c r="AE123" s="167">
        <v>0.234315</v>
      </c>
      <c r="AF123" s="169">
        <v>245</v>
      </c>
      <c r="AG123" s="170">
        <v>245</v>
      </c>
      <c r="AH123" s="150">
        <v>0</v>
      </c>
      <c r="AI123" s="150">
        <f>(Table232[[#This Row],[UB (BPP-MIP+LB+UB)]]-Table232[[#This Row],[Best LB]])/Table232[[#This Row],[UB (BPP-MIP+LB+UB)]]</f>
        <v>0</v>
      </c>
      <c r="AJ123" s="171">
        <v>0.87949932552919563</v>
      </c>
      <c r="AK123" s="169">
        <v>245</v>
      </c>
      <c r="AL123" s="170">
        <v>245</v>
      </c>
      <c r="AM123" s="170">
        <v>0</v>
      </c>
      <c r="AN123" s="170">
        <f>(Table232[[#This Row],[UB (LBBD (FBPP))]]-Table232[[#This Row],[Best LB]])/Table232[[#This Row],[UB (LBBD (FBPP))]]</f>
        <v>0</v>
      </c>
      <c r="AO123" s="171">
        <v>1.6377672427338437</v>
      </c>
      <c r="AP123" s="169">
        <v>245</v>
      </c>
      <c r="AQ123" s="170">
        <v>245</v>
      </c>
      <c r="AR123" s="170">
        <v>0</v>
      </c>
      <c r="AS123" s="170">
        <f>(Table232[[#This Row],[UB (LBBD (CBPP))]]-Table232[[#This Row],[Best LB]])/Table232[[#This Row],[UB (LBBD (CBPP))]]</f>
        <v>0</v>
      </c>
      <c r="AT123" s="171">
        <v>0.76087836828128264</v>
      </c>
      <c r="AU123" s="169">
        <v>245</v>
      </c>
      <c r="AV123" s="170">
        <v>245</v>
      </c>
      <c r="AW123" s="170">
        <v>0</v>
      </c>
      <c r="AX123" s="170">
        <f>(Table232[[#This Row],[UB (LBBD (CBPP-light))]]-Table232[[#This Row],[Best LB]])/Table232[[#This Row],[UB (LBBD (CBPP-light))]]</f>
        <v>0</v>
      </c>
      <c r="AY123" s="171">
        <v>0.71992244198963762</v>
      </c>
      <c r="AZ123" s="150">
        <v>245</v>
      </c>
    </row>
    <row r="124" spans="1:52" x14ac:dyDescent="0.35">
      <c r="A124" s="162">
        <v>122</v>
      </c>
      <c r="B124" s="163" t="s">
        <v>31</v>
      </c>
      <c r="C124" s="150" t="s">
        <v>1094</v>
      </c>
      <c r="D124" s="150">
        <v>50</v>
      </c>
      <c r="E124" s="164">
        <v>5</v>
      </c>
      <c r="F124" s="164">
        <v>20</v>
      </c>
      <c r="G124" s="165">
        <v>1</v>
      </c>
      <c r="H124" s="166">
        <v>7</v>
      </c>
      <c r="I124" s="150">
        <f>MAX(0,Table232[[#This Row],[k*]]-Table232[[#This Row],[AGVs]])</f>
        <v>2</v>
      </c>
      <c r="J124" s="150">
        <v>306</v>
      </c>
      <c r="K124" s="150">
        <v>414</v>
      </c>
      <c r="L124" s="167">
        <v>0.33449434676003875</v>
      </c>
      <c r="M124" s="142">
        <f>IF( Table232[[#This Row],[UB_init]]-Table232[[#This Row],[LB_init]]&gt;0.1,0,1)</f>
        <v>0</v>
      </c>
      <c r="N124" s="61">
        <v>306</v>
      </c>
      <c r="O124" s="62">
        <v>306</v>
      </c>
      <c r="P124" s="62">
        <v>0</v>
      </c>
      <c r="Q124" s="84">
        <v>14.454470448195901</v>
      </c>
      <c r="R124" s="166">
        <v>306</v>
      </c>
      <c r="S124" s="150">
        <v>306</v>
      </c>
      <c r="T124" s="168">
        <v>0</v>
      </c>
      <c r="U124" s="168">
        <v>2.3172320239999999</v>
      </c>
      <c r="V124" s="169">
        <v>306</v>
      </c>
      <c r="W124" s="170">
        <v>306</v>
      </c>
      <c r="X124" s="150">
        <v>0</v>
      </c>
      <c r="Y124" s="150">
        <f>(Table232[[#This Row],[UB (A-BGAP +LB+ UB)]]-Table232[[#This Row],[Best LB]])/Table232[[#This Row],[UB (A-BGAP +LB+ UB)]]</f>
        <v>0</v>
      </c>
      <c r="Z124" s="171">
        <v>4.6688993070347289</v>
      </c>
      <c r="AA124" s="169">
        <v>349</v>
      </c>
      <c r="AB124" s="170">
        <v>306</v>
      </c>
      <c r="AC124" s="170">
        <v>0.14052287581699346</v>
      </c>
      <c r="AD124" s="170">
        <f>(Table232[[#This Row],[UB (3S-MH)]]-Table232[[#This Row],[Best LB]])/Table232[[#This Row],[UB (3S-MH)]]</f>
        <v>0.12320916905444126</v>
      </c>
      <c r="AE124" s="167">
        <v>0.18742700000000001</v>
      </c>
      <c r="AF124" s="169">
        <v>306</v>
      </c>
      <c r="AG124" s="170">
        <v>306</v>
      </c>
      <c r="AH124" s="150">
        <v>0</v>
      </c>
      <c r="AI124" s="150">
        <f>(Table232[[#This Row],[UB (BPP-MIP+LB+UB)]]-Table232[[#This Row],[Best LB]])/Table232[[#This Row],[UB (BPP-MIP+LB+UB)]]</f>
        <v>0</v>
      </c>
      <c r="AJ124" s="171">
        <v>7.9864936480371389</v>
      </c>
      <c r="AK124" s="169">
        <v>306</v>
      </c>
      <c r="AL124" s="170">
        <v>306</v>
      </c>
      <c r="AM124" s="170">
        <v>0</v>
      </c>
      <c r="AN124" s="170">
        <f>(Table232[[#This Row],[UB (LBBD (FBPP))]]-Table232[[#This Row],[Best LB]])/Table232[[#This Row],[UB (LBBD (FBPP))]]</f>
        <v>0</v>
      </c>
      <c r="AO124" s="171">
        <v>4.5636963746583188</v>
      </c>
      <c r="AP124" s="169">
        <v>306</v>
      </c>
      <c r="AQ124" s="170">
        <v>306</v>
      </c>
      <c r="AR124" s="170">
        <v>0</v>
      </c>
      <c r="AS124" s="170">
        <f>(Table232[[#This Row],[UB (LBBD (CBPP))]]-Table232[[#This Row],[Best LB]])/Table232[[#This Row],[UB (LBBD (CBPP))]]</f>
        <v>0</v>
      </c>
      <c r="AT124" s="171">
        <v>2.1540983291415587</v>
      </c>
      <c r="AU124" s="169">
        <v>306</v>
      </c>
      <c r="AV124" s="170">
        <v>306</v>
      </c>
      <c r="AW124" s="170">
        <v>0</v>
      </c>
      <c r="AX124" s="170">
        <f>(Table232[[#This Row],[UB (LBBD (CBPP-light))]]-Table232[[#This Row],[Best LB]])/Table232[[#This Row],[UB (LBBD (CBPP-light))]]</f>
        <v>0</v>
      </c>
      <c r="AY124" s="171">
        <v>3.8368134573174686</v>
      </c>
      <c r="AZ124" s="150">
        <v>306</v>
      </c>
    </row>
    <row r="125" spans="1:52" x14ac:dyDescent="0.35">
      <c r="A125" s="162">
        <v>123</v>
      </c>
      <c r="B125" s="163" t="s">
        <v>32</v>
      </c>
      <c r="C125" s="150" t="s">
        <v>1094</v>
      </c>
      <c r="D125" s="150">
        <v>50</v>
      </c>
      <c r="E125" s="164">
        <v>5</v>
      </c>
      <c r="F125" s="164">
        <v>20</v>
      </c>
      <c r="G125" s="165">
        <v>1</v>
      </c>
      <c r="H125" s="166">
        <v>8</v>
      </c>
      <c r="I125" s="150">
        <f>MAX(0,Table232[[#This Row],[k*]]-Table232[[#This Row],[AGVs]])</f>
        <v>3</v>
      </c>
      <c r="J125" s="150">
        <v>333</v>
      </c>
      <c r="K125" s="150">
        <v>377</v>
      </c>
      <c r="L125" s="167">
        <v>0.26578197256003477</v>
      </c>
      <c r="M125" s="86">
        <f>IF( Table232[[#This Row],[UB_init]]-Table232[[#This Row],[LB_init]]&gt;0.1,0,1)</f>
        <v>0</v>
      </c>
      <c r="N125" s="59">
        <v>333</v>
      </c>
      <c r="O125" s="60">
        <v>333</v>
      </c>
      <c r="P125" s="60">
        <v>0</v>
      </c>
      <c r="Q125" s="83">
        <v>21.527620080858402</v>
      </c>
      <c r="R125" s="166">
        <v>333</v>
      </c>
      <c r="S125" s="150">
        <v>333</v>
      </c>
      <c r="T125" s="168">
        <v>0</v>
      </c>
      <c r="U125" s="168">
        <v>2.9183862180000002</v>
      </c>
      <c r="V125" s="169">
        <v>333</v>
      </c>
      <c r="W125" s="170">
        <v>333</v>
      </c>
      <c r="X125" s="150">
        <v>0</v>
      </c>
      <c r="Y125" s="150">
        <f>(Table232[[#This Row],[UB (A-BGAP +LB+ UB)]]-Table232[[#This Row],[Best LB]])/Table232[[#This Row],[UB (A-BGAP +LB+ UB)]]</f>
        <v>0</v>
      </c>
      <c r="Z125" s="171">
        <v>1.9771918049109347</v>
      </c>
      <c r="AA125" s="169">
        <v>334</v>
      </c>
      <c r="AB125" s="170">
        <v>333</v>
      </c>
      <c r="AC125" s="170">
        <v>3.003003003003003E-3</v>
      </c>
      <c r="AD125" s="170">
        <f>(Table232[[#This Row],[UB (3S-MH)]]-Table232[[#This Row],[Best LB]])/Table232[[#This Row],[UB (3S-MH)]]</f>
        <v>2.9940119760479044E-3</v>
      </c>
      <c r="AE125" s="167">
        <v>0.203039</v>
      </c>
      <c r="AF125" s="169">
        <v>333</v>
      </c>
      <c r="AG125" s="170">
        <v>333</v>
      </c>
      <c r="AH125" s="150">
        <v>0</v>
      </c>
      <c r="AI125" s="150">
        <f>(Table232[[#This Row],[UB (BPP-MIP+LB+UB)]]-Table232[[#This Row],[Best LB]])/Table232[[#This Row],[UB (BPP-MIP+LB+UB)]]</f>
        <v>0</v>
      </c>
      <c r="AJ125" s="171">
        <v>2.9492617677924446</v>
      </c>
      <c r="AK125" s="169">
        <v>333</v>
      </c>
      <c r="AL125" s="170">
        <v>333</v>
      </c>
      <c r="AM125" s="170">
        <v>0</v>
      </c>
      <c r="AN125" s="170">
        <f>(Table232[[#This Row],[UB (LBBD (FBPP))]]-Table232[[#This Row],[Best LB]])/Table232[[#This Row],[UB (LBBD (FBPP))]]</f>
        <v>0</v>
      </c>
      <c r="AO125" s="171">
        <v>1.6074596643475147</v>
      </c>
      <c r="AP125" s="169">
        <v>333</v>
      </c>
      <c r="AQ125" s="170">
        <v>333</v>
      </c>
      <c r="AR125" s="170">
        <v>0</v>
      </c>
      <c r="AS125" s="170">
        <f>(Table232[[#This Row],[UB (LBBD (CBPP))]]-Table232[[#This Row],[Best LB]])/Table232[[#This Row],[UB (LBBD (CBPP))]]</f>
        <v>0</v>
      </c>
      <c r="AT125" s="171">
        <v>0.70611418877069776</v>
      </c>
      <c r="AU125" s="169">
        <v>333</v>
      </c>
      <c r="AV125" s="170">
        <v>333</v>
      </c>
      <c r="AW125" s="170">
        <v>0</v>
      </c>
      <c r="AX125" s="170">
        <f>(Table232[[#This Row],[UB (LBBD (CBPP-light))]]-Table232[[#This Row],[Best LB]])/Table232[[#This Row],[UB (LBBD (CBPP-light))]]</f>
        <v>0</v>
      </c>
      <c r="AY125" s="171">
        <v>0.83356832154367977</v>
      </c>
      <c r="AZ125" s="150">
        <v>333</v>
      </c>
    </row>
    <row r="126" spans="1:52" x14ac:dyDescent="0.35">
      <c r="A126" s="162">
        <v>124</v>
      </c>
      <c r="B126" s="163" t="s">
        <v>33</v>
      </c>
      <c r="C126" s="150" t="s">
        <v>1094</v>
      </c>
      <c r="D126" s="150">
        <v>50</v>
      </c>
      <c r="E126" s="164">
        <v>5</v>
      </c>
      <c r="F126" s="164">
        <v>20</v>
      </c>
      <c r="G126" s="165">
        <v>1</v>
      </c>
      <c r="H126" s="166">
        <v>8</v>
      </c>
      <c r="I126" s="150">
        <f>MAX(0,Table232[[#This Row],[k*]]-Table232[[#This Row],[AGVs]])</f>
        <v>3</v>
      </c>
      <c r="J126" s="150">
        <v>300</v>
      </c>
      <c r="K126" s="150">
        <v>351</v>
      </c>
      <c r="L126" s="167">
        <v>0.22798759491001874</v>
      </c>
      <c r="M126" s="142">
        <f>IF( Table232[[#This Row],[UB_init]]-Table232[[#This Row],[LB_init]]&gt;0.1,0,1)</f>
        <v>0</v>
      </c>
      <c r="N126" s="61">
        <v>300</v>
      </c>
      <c r="O126" s="62">
        <v>300</v>
      </c>
      <c r="P126" s="62">
        <v>0</v>
      </c>
      <c r="Q126" s="84">
        <v>15.100568642839701</v>
      </c>
      <c r="R126" s="166">
        <v>300</v>
      </c>
      <c r="S126" s="150">
        <v>300</v>
      </c>
      <c r="T126" s="168">
        <v>0</v>
      </c>
      <c r="U126" s="168">
        <v>3.1212277479999999</v>
      </c>
      <c r="V126" s="169">
        <v>300</v>
      </c>
      <c r="W126" s="170">
        <v>300</v>
      </c>
      <c r="X126" s="150">
        <v>0</v>
      </c>
      <c r="Y126" s="150">
        <f>(Table232[[#This Row],[UB (A-BGAP +LB+ UB)]]-Table232[[#This Row],[Best LB]])/Table232[[#This Row],[UB (A-BGAP +LB+ UB)]]</f>
        <v>0</v>
      </c>
      <c r="Z126" s="171">
        <v>1.2208973858580516</v>
      </c>
      <c r="AA126" s="169">
        <v>300</v>
      </c>
      <c r="AB126" s="170">
        <v>300</v>
      </c>
      <c r="AC126" s="170">
        <v>0</v>
      </c>
      <c r="AD126" s="170">
        <f>(Table232[[#This Row],[UB (3S-MH)]]-Table232[[#This Row],[Best LB]])/Table232[[#This Row],[UB (3S-MH)]]</f>
        <v>0</v>
      </c>
      <c r="AE126" s="167">
        <v>0.18745899999999999</v>
      </c>
      <c r="AF126" s="169">
        <v>300</v>
      </c>
      <c r="AG126" s="170">
        <v>300</v>
      </c>
      <c r="AH126" s="150">
        <v>0</v>
      </c>
      <c r="AI126" s="150">
        <f>(Table232[[#This Row],[UB (BPP-MIP+LB+UB)]]-Table232[[#This Row],[Best LB]])/Table232[[#This Row],[UB (BPP-MIP+LB+UB)]]</f>
        <v>0</v>
      </c>
      <c r="AJ126" s="171">
        <v>1.6625953121185788</v>
      </c>
      <c r="AK126" s="169">
        <v>300</v>
      </c>
      <c r="AL126" s="170">
        <v>300</v>
      </c>
      <c r="AM126" s="170">
        <v>0</v>
      </c>
      <c r="AN126" s="170">
        <f>(Table232[[#This Row],[UB (LBBD (FBPP))]]-Table232[[#This Row],[Best LB]])/Table232[[#This Row],[UB (LBBD (FBPP))]]</f>
        <v>0</v>
      </c>
      <c r="AO126" s="171">
        <v>1.7943401192389887</v>
      </c>
      <c r="AP126" s="169">
        <v>300</v>
      </c>
      <c r="AQ126" s="170">
        <v>300</v>
      </c>
      <c r="AR126" s="170">
        <v>0</v>
      </c>
      <c r="AS126" s="170">
        <f>(Table232[[#This Row],[UB (LBBD (CBPP))]]-Table232[[#This Row],[Best LB]])/Table232[[#This Row],[UB (LBBD (CBPP))]]</f>
        <v>0</v>
      </c>
      <c r="AT126" s="171">
        <v>0.76148709189897079</v>
      </c>
      <c r="AU126" s="169">
        <v>300</v>
      </c>
      <c r="AV126" s="170">
        <v>300</v>
      </c>
      <c r="AW126" s="170">
        <v>0</v>
      </c>
      <c r="AX126" s="170">
        <f>(Table232[[#This Row],[UB (LBBD (CBPP-light))]]-Table232[[#This Row],[Best LB]])/Table232[[#This Row],[UB (LBBD (CBPP-light))]]</f>
        <v>0</v>
      </c>
      <c r="AY126" s="171">
        <v>0.83905369509761774</v>
      </c>
      <c r="AZ126" s="150">
        <v>300</v>
      </c>
    </row>
    <row r="127" spans="1:52" x14ac:dyDescent="0.35">
      <c r="A127" s="162">
        <v>125</v>
      </c>
      <c r="B127" s="163" t="s">
        <v>34</v>
      </c>
      <c r="C127" s="150" t="s">
        <v>1094</v>
      </c>
      <c r="D127" s="150">
        <v>50</v>
      </c>
      <c r="E127" s="164">
        <v>5</v>
      </c>
      <c r="F127" s="164">
        <v>20</v>
      </c>
      <c r="G127" s="165">
        <v>1</v>
      </c>
      <c r="H127" s="166">
        <v>7</v>
      </c>
      <c r="I127" s="150">
        <f>MAX(0,Table232[[#This Row],[k*]]-Table232[[#This Row],[AGVs]])</f>
        <v>2</v>
      </c>
      <c r="J127" s="150">
        <v>274</v>
      </c>
      <c r="K127" s="150">
        <v>325</v>
      </c>
      <c r="L127" s="167">
        <v>0.22473191284007044</v>
      </c>
      <c r="M127" s="86">
        <f>IF( Table232[[#This Row],[UB_init]]-Table232[[#This Row],[LB_init]]&gt;0.1,0,1)</f>
        <v>0</v>
      </c>
      <c r="N127" s="59">
        <v>274</v>
      </c>
      <c r="O127" s="60">
        <v>274</v>
      </c>
      <c r="P127" s="60">
        <v>0</v>
      </c>
      <c r="Q127" s="83">
        <v>13.1633093133568</v>
      </c>
      <c r="R127" s="166">
        <v>274</v>
      </c>
      <c r="S127" s="150">
        <v>274</v>
      </c>
      <c r="T127" s="168">
        <v>0</v>
      </c>
      <c r="U127" s="168">
        <v>1.943522642</v>
      </c>
      <c r="V127" s="169">
        <v>274</v>
      </c>
      <c r="W127" s="170">
        <v>274</v>
      </c>
      <c r="X127" s="150">
        <v>0</v>
      </c>
      <c r="Y127" s="150">
        <f>(Table232[[#This Row],[UB (A-BGAP +LB+ UB)]]-Table232[[#This Row],[Best LB]])/Table232[[#This Row],[UB (A-BGAP +LB+ UB)]]</f>
        <v>0</v>
      </c>
      <c r="Z127" s="171">
        <v>2.1986910579762404</v>
      </c>
      <c r="AA127" s="169">
        <v>274</v>
      </c>
      <c r="AB127" s="170">
        <v>274</v>
      </c>
      <c r="AC127" s="170">
        <v>0</v>
      </c>
      <c r="AD127" s="170">
        <f>(Table232[[#This Row],[UB (3S-MH)]]-Table232[[#This Row],[Best LB]])/Table232[[#This Row],[UB (3S-MH)]]</f>
        <v>0</v>
      </c>
      <c r="AE127" s="167">
        <v>0.20310500000000001</v>
      </c>
      <c r="AF127" s="169">
        <v>274</v>
      </c>
      <c r="AG127" s="170">
        <v>274</v>
      </c>
      <c r="AH127" s="150">
        <v>0</v>
      </c>
      <c r="AI127" s="150">
        <f>(Table232[[#This Row],[UB (BPP-MIP+LB+UB)]]-Table232[[#This Row],[Best LB]])/Table232[[#This Row],[UB (BPP-MIP+LB+UB)]]</f>
        <v>0</v>
      </c>
      <c r="AJ127" s="171">
        <v>2.6430467218197005</v>
      </c>
      <c r="AK127" s="169">
        <v>274</v>
      </c>
      <c r="AL127" s="170">
        <v>274</v>
      </c>
      <c r="AM127" s="170">
        <v>0</v>
      </c>
      <c r="AN127" s="170">
        <f>(Table232[[#This Row],[UB (LBBD (FBPP))]]-Table232[[#This Row],[Best LB]])/Table232[[#This Row],[UB (LBBD (FBPP))]]</f>
        <v>0</v>
      </c>
      <c r="AO127" s="171">
        <v>2.5595414219460504</v>
      </c>
      <c r="AP127" s="169">
        <v>274</v>
      </c>
      <c r="AQ127" s="170">
        <v>274</v>
      </c>
      <c r="AR127" s="170">
        <v>0</v>
      </c>
      <c r="AS127" s="170">
        <f>(Table232[[#This Row],[UB (LBBD (CBPP))]]-Table232[[#This Row],[Best LB]])/Table232[[#This Row],[UB (LBBD (CBPP))]]</f>
        <v>0</v>
      </c>
      <c r="AT127" s="171">
        <v>1.0415558489075916</v>
      </c>
      <c r="AU127" s="169">
        <v>274</v>
      </c>
      <c r="AV127" s="170">
        <v>274</v>
      </c>
      <c r="AW127" s="170">
        <v>0</v>
      </c>
      <c r="AX127" s="170">
        <f>(Table232[[#This Row],[UB (LBBD (CBPP-light))]]-Table232[[#This Row],[Best LB]])/Table232[[#This Row],[UB (LBBD (CBPP-light))]]</f>
        <v>0</v>
      </c>
      <c r="AY127" s="171">
        <v>0.58567480836427344</v>
      </c>
      <c r="AZ127" s="150">
        <v>274</v>
      </c>
    </row>
    <row r="128" spans="1:52" x14ac:dyDescent="0.35">
      <c r="A128" s="162">
        <v>126</v>
      </c>
      <c r="B128" s="163" t="s">
        <v>35</v>
      </c>
      <c r="C128" s="150" t="s">
        <v>1094</v>
      </c>
      <c r="D128" s="150">
        <v>50</v>
      </c>
      <c r="E128" s="164">
        <v>5</v>
      </c>
      <c r="F128" s="164">
        <v>20</v>
      </c>
      <c r="G128" s="165">
        <v>1</v>
      </c>
      <c r="H128" s="166">
        <v>7</v>
      </c>
      <c r="I128" s="150">
        <f>MAX(0,Table232[[#This Row],[k*]]-Table232[[#This Row],[AGVs]])</f>
        <v>2</v>
      </c>
      <c r="J128" s="150">
        <v>247</v>
      </c>
      <c r="K128" s="150">
        <v>305</v>
      </c>
      <c r="L128" s="167">
        <v>0.31012643314988964</v>
      </c>
      <c r="M128" s="142">
        <f>IF( Table232[[#This Row],[UB_init]]-Table232[[#This Row],[LB_init]]&gt;0.1,0,1)</f>
        <v>0</v>
      </c>
      <c r="N128" s="61">
        <v>247</v>
      </c>
      <c r="O128" s="62">
        <v>247</v>
      </c>
      <c r="P128" s="62">
        <v>0</v>
      </c>
      <c r="Q128" s="84">
        <v>12.953295581042701</v>
      </c>
      <c r="R128" s="166">
        <v>247</v>
      </c>
      <c r="S128" s="150">
        <v>247</v>
      </c>
      <c r="T128" s="168">
        <v>0</v>
      </c>
      <c r="U128" s="168">
        <v>1.898365203</v>
      </c>
      <c r="V128" s="169">
        <v>247</v>
      </c>
      <c r="W128" s="170">
        <v>247</v>
      </c>
      <c r="X128" s="150">
        <v>0</v>
      </c>
      <c r="Y128" s="150">
        <f>(Table232[[#This Row],[UB (A-BGAP +LB+ UB)]]-Table232[[#This Row],[Best LB]])/Table232[[#This Row],[UB (A-BGAP +LB+ UB)]]</f>
        <v>0</v>
      </c>
      <c r="Z128" s="171">
        <v>1.5167168909692896</v>
      </c>
      <c r="AA128" s="169">
        <v>247</v>
      </c>
      <c r="AB128" s="170">
        <v>247</v>
      </c>
      <c r="AC128" s="170">
        <v>0</v>
      </c>
      <c r="AD128" s="170">
        <f>(Table232[[#This Row],[UB (3S-MH)]]-Table232[[#This Row],[Best LB]])/Table232[[#This Row],[UB (3S-MH)]]</f>
        <v>0</v>
      </c>
      <c r="AE128" s="167">
        <v>0.218696</v>
      </c>
      <c r="AF128" s="169">
        <v>247</v>
      </c>
      <c r="AG128" s="170">
        <v>247</v>
      </c>
      <c r="AH128" s="150">
        <v>0</v>
      </c>
      <c r="AI128" s="150">
        <f>(Table232[[#This Row],[UB (BPP-MIP+LB+UB)]]-Table232[[#This Row],[Best LB]])/Table232[[#This Row],[UB (BPP-MIP+LB+UB)]]</f>
        <v>0</v>
      </c>
      <c r="AJ128" s="171">
        <v>1.8449661862114197</v>
      </c>
      <c r="AK128" s="169">
        <v>247</v>
      </c>
      <c r="AL128" s="170">
        <v>247</v>
      </c>
      <c r="AM128" s="170">
        <v>0</v>
      </c>
      <c r="AN128" s="170">
        <f>(Table232[[#This Row],[UB (LBBD (FBPP))]]-Table232[[#This Row],[Best LB]])/Table232[[#This Row],[UB (LBBD (FBPP))]]</f>
        <v>0</v>
      </c>
      <c r="AO128" s="171">
        <v>1.0465063462042956</v>
      </c>
      <c r="AP128" s="169">
        <v>247</v>
      </c>
      <c r="AQ128" s="170">
        <v>247</v>
      </c>
      <c r="AR128" s="170">
        <v>0</v>
      </c>
      <c r="AS128" s="170">
        <f>(Table232[[#This Row],[UB (LBBD (CBPP))]]-Table232[[#This Row],[Best LB]])/Table232[[#This Row],[UB (LBBD (CBPP))]]</f>
        <v>0</v>
      </c>
      <c r="AT128" s="171">
        <v>0.58856965787799664</v>
      </c>
      <c r="AU128" s="169">
        <v>247</v>
      </c>
      <c r="AV128" s="170">
        <v>247</v>
      </c>
      <c r="AW128" s="170">
        <v>0</v>
      </c>
      <c r="AX128" s="170">
        <f>(Table232[[#This Row],[UB (LBBD (CBPP-light))]]-Table232[[#This Row],[Best LB]])/Table232[[#This Row],[UB (LBBD (CBPP-light))]]</f>
        <v>0</v>
      </c>
      <c r="AY128" s="171">
        <v>0.61189287621618771</v>
      </c>
      <c r="AZ128" s="150">
        <v>247</v>
      </c>
    </row>
    <row r="129" spans="1:52" x14ac:dyDescent="0.35">
      <c r="A129" s="162">
        <v>127</v>
      </c>
      <c r="B129" s="163" t="s">
        <v>36</v>
      </c>
      <c r="C129" s="150" t="s">
        <v>1094</v>
      </c>
      <c r="D129" s="150">
        <v>50</v>
      </c>
      <c r="E129" s="164">
        <v>5</v>
      </c>
      <c r="F129" s="164">
        <v>20</v>
      </c>
      <c r="G129" s="165">
        <v>1</v>
      </c>
      <c r="H129" s="166">
        <v>7</v>
      </c>
      <c r="I129" s="150">
        <f>MAX(0,Table232[[#This Row],[k*]]-Table232[[#This Row],[AGVs]])</f>
        <v>2</v>
      </c>
      <c r="J129" s="150">
        <v>299</v>
      </c>
      <c r="K129" s="150">
        <v>463</v>
      </c>
      <c r="L129" s="167">
        <v>0.26225280390008265</v>
      </c>
      <c r="M129" s="86">
        <f>IF( Table232[[#This Row],[UB_init]]-Table232[[#This Row],[LB_init]]&gt;0.1,0,1)</f>
        <v>0</v>
      </c>
      <c r="N129" s="59">
        <v>299</v>
      </c>
      <c r="O129" s="60">
        <v>299</v>
      </c>
      <c r="P129" s="60">
        <v>0</v>
      </c>
      <c r="Q129" s="83">
        <v>14.2783804852515</v>
      </c>
      <c r="R129" s="166">
        <v>299</v>
      </c>
      <c r="S129" s="150">
        <v>299</v>
      </c>
      <c r="T129" s="168">
        <v>0</v>
      </c>
      <c r="U129" s="168">
        <v>2.0908125960000001</v>
      </c>
      <c r="V129" s="169">
        <v>299</v>
      </c>
      <c r="W129" s="170">
        <v>299</v>
      </c>
      <c r="X129" s="150">
        <v>0</v>
      </c>
      <c r="Y129" s="150">
        <f>(Table232[[#This Row],[UB (A-BGAP +LB+ UB)]]-Table232[[#This Row],[Best LB]])/Table232[[#This Row],[UB (A-BGAP +LB+ UB)]]</f>
        <v>0</v>
      </c>
      <c r="Z129" s="171">
        <v>1.8170522106893225</v>
      </c>
      <c r="AA129" s="169">
        <v>300</v>
      </c>
      <c r="AB129" s="170">
        <v>299</v>
      </c>
      <c r="AC129" s="170">
        <v>3.3444816053511705E-3</v>
      </c>
      <c r="AD129" s="170">
        <f>(Table232[[#This Row],[UB (3S-MH)]]-Table232[[#This Row],[Best LB]])/Table232[[#This Row],[UB (3S-MH)]]</f>
        <v>3.3333333333333335E-3</v>
      </c>
      <c r="AE129" s="167">
        <v>0.234287</v>
      </c>
      <c r="AF129" s="169">
        <v>299</v>
      </c>
      <c r="AG129" s="170">
        <v>299</v>
      </c>
      <c r="AH129" s="150">
        <v>0</v>
      </c>
      <c r="AI129" s="150">
        <f>(Table232[[#This Row],[UB (BPP-MIP+LB+UB)]]-Table232[[#This Row],[Best LB]])/Table232[[#This Row],[UB (BPP-MIP+LB+UB)]]</f>
        <v>0</v>
      </c>
      <c r="AJ129" s="171">
        <v>1.9631447335786927</v>
      </c>
      <c r="AK129" s="169">
        <v>299</v>
      </c>
      <c r="AL129" s="170">
        <v>299</v>
      </c>
      <c r="AM129" s="170">
        <v>0</v>
      </c>
      <c r="AN129" s="170">
        <f>(Table232[[#This Row],[UB (LBBD (FBPP))]]-Table232[[#This Row],[Best LB]])/Table232[[#This Row],[UB (LBBD (FBPP))]]</f>
        <v>0</v>
      </c>
      <c r="AO129" s="171">
        <v>1.6390755670226926</v>
      </c>
      <c r="AP129" s="169">
        <v>299</v>
      </c>
      <c r="AQ129" s="170">
        <v>299</v>
      </c>
      <c r="AR129" s="170">
        <v>0</v>
      </c>
      <c r="AS129" s="170">
        <f>(Table232[[#This Row],[UB (LBBD (CBPP))]]-Table232[[#This Row],[Best LB]])/Table232[[#This Row],[UB (LBBD (CBPP))]]</f>
        <v>0</v>
      </c>
      <c r="AT129" s="171">
        <v>0.66025444400383959</v>
      </c>
      <c r="AU129" s="169">
        <v>299</v>
      </c>
      <c r="AV129" s="170">
        <v>299</v>
      </c>
      <c r="AW129" s="170">
        <v>0</v>
      </c>
      <c r="AX129" s="170">
        <f>(Table232[[#This Row],[UB (LBBD (CBPP-light))]]-Table232[[#This Row],[Best LB]])/Table232[[#This Row],[UB (LBBD (CBPP-light))]]</f>
        <v>0</v>
      </c>
      <c r="AY129" s="171">
        <v>1.1536848926998566</v>
      </c>
      <c r="AZ129" s="150">
        <v>299</v>
      </c>
    </row>
    <row r="130" spans="1:52" x14ac:dyDescent="0.35">
      <c r="A130" s="162">
        <v>128</v>
      </c>
      <c r="B130" s="163" t="s">
        <v>37</v>
      </c>
      <c r="C130" s="150" t="s">
        <v>1094</v>
      </c>
      <c r="D130" s="150">
        <v>50</v>
      </c>
      <c r="E130" s="164">
        <v>5</v>
      </c>
      <c r="F130" s="164">
        <v>20</v>
      </c>
      <c r="G130" s="165">
        <v>1</v>
      </c>
      <c r="H130" s="166">
        <v>7</v>
      </c>
      <c r="I130" s="150">
        <f>MAX(0,Table232[[#This Row],[k*]]-Table232[[#This Row],[AGVs]])</f>
        <v>2</v>
      </c>
      <c r="J130" s="150">
        <v>296</v>
      </c>
      <c r="K130" s="150">
        <v>369</v>
      </c>
      <c r="L130" s="167">
        <v>0.22601859457995488</v>
      </c>
      <c r="M130" s="142">
        <f>IF( Table232[[#This Row],[UB_init]]-Table232[[#This Row],[LB_init]]&gt;0.1,0,1)</f>
        <v>0</v>
      </c>
      <c r="N130" s="61">
        <v>296</v>
      </c>
      <c r="O130" s="62">
        <v>296</v>
      </c>
      <c r="P130" s="62">
        <v>0</v>
      </c>
      <c r="Q130" s="84">
        <v>15.869215466082</v>
      </c>
      <c r="R130" s="166">
        <v>296</v>
      </c>
      <c r="S130" s="150">
        <v>296</v>
      </c>
      <c r="T130" s="168">
        <v>0</v>
      </c>
      <c r="U130" s="168">
        <v>2.0551040810000001</v>
      </c>
      <c r="V130" s="169">
        <v>296</v>
      </c>
      <c r="W130" s="170">
        <v>296</v>
      </c>
      <c r="X130" s="150">
        <v>0</v>
      </c>
      <c r="Y130" s="150">
        <f>(Table232[[#This Row],[UB (A-BGAP +LB+ UB)]]-Table232[[#This Row],[Best LB]])/Table232[[#This Row],[UB (A-BGAP +LB+ UB)]]</f>
        <v>0</v>
      </c>
      <c r="Z130" s="171">
        <v>2.3556767459979251</v>
      </c>
      <c r="AA130" s="169">
        <v>296</v>
      </c>
      <c r="AB130" s="170">
        <v>296</v>
      </c>
      <c r="AC130" s="170">
        <v>0</v>
      </c>
      <c r="AD130" s="170">
        <f>(Table232[[#This Row],[UB (3S-MH)]]-Table232[[#This Row],[Best LB]])/Table232[[#This Row],[UB (3S-MH)]]</f>
        <v>0</v>
      </c>
      <c r="AE130" s="167">
        <v>0.20303599999999999</v>
      </c>
      <c r="AF130" s="169">
        <v>296</v>
      </c>
      <c r="AG130" s="170">
        <v>296</v>
      </c>
      <c r="AH130" s="150">
        <v>0</v>
      </c>
      <c r="AI130" s="150">
        <f>(Table232[[#This Row],[UB (BPP-MIP+LB+UB)]]-Table232[[#This Row],[Best LB]])/Table232[[#This Row],[UB (BPP-MIP+LB+UB)]]</f>
        <v>0</v>
      </c>
      <c r="AJ130" s="171">
        <v>4.3315170602893351</v>
      </c>
      <c r="AK130" s="169">
        <v>296</v>
      </c>
      <c r="AL130" s="170">
        <v>296</v>
      </c>
      <c r="AM130" s="170">
        <v>0</v>
      </c>
      <c r="AN130" s="170">
        <f>(Table232[[#This Row],[UB (LBBD (FBPP))]]-Table232[[#This Row],[Best LB]])/Table232[[#This Row],[UB (LBBD (FBPP))]]</f>
        <v>0</v>
      </c>
      <c r="AO130" s="171">
        <v>2.8371152528582049</v>
      </c>
      <c r="AP130" s="169">
        <v>296</v>
      </c>
      <c r="AQ130" s="170">
        <v>296</v>
      </c>
      <c r="AR130" s="170">
        <v>0</v>
      </c>
      <c r="AS130" s="170">
        <f>(Table232[[#This Row],[UB (LBBD (CBPP))]]-Table232[[#This Row],[Best LB]])/Table232[[#This Row],[UB (LBBD (CBPP))]]</f>
        <v>0</v>
      </c>
      <c r="AT130" s="171">
        <v>1.6077906237935549</v>
      </c>
      <c r="AU130" s="169">
        <v>296</v>
      </c>
      <c r="AV130" s="170">
        <v>296</v>
      </c>
      <c r="AW130" s="170">
        <v>0</v>
      </c>
      <c r="AX130" s="170">
        <f>(Table232[[#This Row],[UB (LBBD (CBPP-light))]]-Table232[[#This Row],[Best LB]])/Table232[[#This Row],[UB (LBBD (CBPP-light))]]</f>
        <v>0</v>
      </c>
      <c r="AY130" s="171">
        <v>1.755043280312975</v>
      </c>
      <c r="AZ130" s="150">
        <v>296</v>
      </c>
    </row>
    <row r="131" spans="1:52" x14ac:dyDescent="0.35">
      <c r="A131" s="162">
        <v>129</v>
      </c>
      <c r="B131" s="163" t="s">
        <v>38</v>
      </c>
      <c r="C131" s="150" t="s">
        <v>1094</v>
      </c>
      <c r="D131" s="150">
        <v>50</v>
      </c>
      <c r="E131" s="164">
        <v>5</v>
      </c>
      <c r="F131" s="164">
        <v>20</v>
      </c>
      <c r="G131" s="165">
        <v>1</v>
      </c>
      <c r="H131" s="166">
        <v>7</v>
      </c>
      <c r="I131" s="150">
        <f>MAX(0,Table232[[#This Row],[k*]]-Table232[[#This Row],[AGVs]])</f>
        <v>2</v>
      </c>
      <c r="J131" s="150">
        <v>267</v>
      </c>
      <c r="K131" s="150">
        <v>372</v>
      </c>
      <c r="L131" s="167">
        <v>0.26144015230988771</v>
      </c>
      <c r="M131" s="86">
        <f>IF( Table232[[#This Row],[UB_init]]-Table232[[#This Row],[LB_init]]&gt;0.1,0,1)</f>
        <v>0</v>
      </c>
      <c r="N131" s="59">
        <v>267</v>
      </c>
      <c r="O131" s="60">
        <v>267</v>
      </c>
      <c r="P131" s="60">
        <v>0</v>
      </c>
      <c r="Q131" s="83">
        <v>12.7158412523567</v>
      </c>
      <c r="R131" s="166">
        <v>267</v>
      </c>
      <c r="S131" s="150">
        <v>267</v>
      </c>
      <c r="T131" s="168">
        <v>0</v>
      </c>
      <c r="U131" s="168">
        <v>2.4122623399999998</v>
      </c>
      <c r="V131" s="169">
        <v>267</v>
      </c>
      <c r="W131" s="170">
        <v>267</v>
      </c>
      <c r="X131" s="150">
        <v>0</v>
      </c>
      <c r="Y131" s="150">
        <f>(Table232[[#This Row],[UB (A-BGAP +LB+ UB)]]-Table232[[#This Row],[Best LB]])/Table232[[#This Row],[UB (A-BGAP +LB+ UB)]]</f>
        <v>0</v>
      </c>
      <c r="Z131" s="171">
        <v>1.2883804254308777</v>
      </c>
      <c r="AA131" s="169">
        <v>268</v>
      </c>
      <c r="AB131" s="170">
        <v>267</v>
      </c>
      <c r="AC131" s="170">
        <v>3.7453183520599251E-3</v>
      </c>
      <c r="AD131" s="170">
        <f>(Table232[[#This Row],[UB (3S-MH)]]-Table232[[#This Row],[Best LB]])/Table232[[#This Row],[UB (3S-MH)]]</f>
        <v>3.7313432835820895E-3</v>
      </c>
      <c r="AE131" s="167">
        <v>0.21868799999999999</v>
      </c>
      <c r="AF131" s="169">
        <v>267</v>
      </c>
      <c r="AG131" s="170">
        <v>267</v>
      </c>
      <c r="AH131" s="150">
        <v>0</v>
      </c>
      <c r="AI131" s="150">
        <f>(Table232[[#This Row],[UB (BPP-MIP+LB+UB)]]-Table232[[#This Row],[Best LB]])/Table232[[#This Row],[UB (BPP-MIP+LB+UB)]]</f>
        <v>0</v>
      </c>
      <c r="AJ131" s="171">
        <v>1.4432842079624977</v>
      </c>
      <c r="AK131" s="169">
        <v>267</v>
      </c>
      <c r="AL131" s="170">
        <v>267</v>
      </c>
      <c r="AM131" s="170">
        <v>0</v>
      </c>
      <c r="AN131" s="170">
        <f>(Table232[[#This Row],[UB (LBBD (FBPP))]]-Table232[[#This Row],[Best LB]])/Table232[[#This Row],[UB (LBBD (FBPP))]]</f>
        <v>0</v>
      </c>
      <c r="AO131" s="171">
        <v>1.3501119352952078</v>
      </c>
      <c r="AP131" s="169">
        <v>267</v>
      </c>
      <c r="AQ131" s="170">
        <v>267</v>
      </c>
      <c r="AR131" s="170">
        <v>0</v>
      </c>
      <c r="AS131" s="170">
        <f>(Table232[[#This Row],[UB (LBBD (CBPP))]]-Table232[[#This Row],[Best LB]])/Table232[[#This Row],[UB (LBBD (CBPP))]]</f>
        <v>0</v>
      </c>
      <c r="AT131" s="171">
        <v>0.63255938608949669</v>
      </c>
      <c r="AU131" s="169">
        <v>267</v>
      </c>
      <c r="AV131" s="170">
        <v>267</v>
      </c>
      <c r="AW131" s="170">
        <v>0</v>
      </c>
      <c r="AX131" s="170">
        <f>(Table232[[#This Row],[UB (LBBD (CBPP-light))]]-Table232[[#This Row],[Best LB]])/Table232[[#This Row],[UB (LBBD (CBPP-light))]]</f>
        <v>0</v>
      </c>
      <c r="AY131" s="171">
        <v>1.4592169616446378</v>
      </c>
      <c r="AZ131" s="150">
        <v>267</v>
      </c>
    </row>
    <row r="132" spans="1:52" x14ac:dyDescent="0.35">
      <c r="A132" s="162">
        <v>130</v>
      </c>
      <c r="B132" s="163" t="s">
        <v>39</v>
      </c>
      <c r="C132" s="150" t="s">
        <v>1094</v>
      </c>
      <c r="D132" s="150">
        <v>50</v>
      </c>
      <c r="E132" s="164">
        <v>5</v>
      </c>
      <c r="F132" s="164">
        <v>20</v>
      </c>
      <c r="G132" s="165">
        <v>1</v>
      </c>
      <c r="H132" s="166">
        <v>7</v>
      </c>
      <c r="I132" s="150">
        <f>MAX(0,Table232[[#This Row],[k*]]-Table232[[#This Row],[AGVs]])</f>
        <v>2</v>
      </c>
      <c r="J132" s="150">
        <v>258</v>
      </c>
      <c r="K132" s="150">
        <v>327</v>
      </c>
      <c r="L132" s="167">
        <v>0.21400288306995208</v>
      </c>
      <c r="M132" s="142">
        <f>IF( Table232[[#This Row],[UB_init]]-Table232[[#This Row],[LB_init]]&gt;0.1,0,1)</f>
        <v>0</v>
      </c>
      <c r="N132" s="61">
        <v>258</v>
      </c>
      <c r="O132" s="62">
        <v>258</v>
      </c>
      <c r="P132" s="62">
        <v>0</v>
      </c>
      <c r="Q132" s="84">
        <v>13.614201502874399</v>
      </c>
      <c r="R132" s="166">
        <v>258</v>
      </c>
      <c r="S132" s="150">
        <v>258</v>
      </c>
      <c r="T132" s="168">
        <v>0</v>
      </c>
      <c r="U132" s="168">
        <v>1.762361622</v>
      </c>
      <c r="V132" s="169">
        <v>258</v>
      </c>
      <c r="W132" s="170">
        <v>258</v>
      </c>
      <c r="X132" s="150">
        <v>0</v>
      </c>
      <c r="Y132" s="150">
        <f>(Table232[[#This Row],[UB (A-BGAP +LB+ UB)]]-Table232[[#This Row],[Best LB]])/Table232[[#This Row],[UB (A-BGAP +LB+ UB)]]</f>
        <v>0</v>
      </c>
      <c r="Z132" s="171">
        <v>1.536985950552652</v>
      </c>
      <c r="AA132" s="169">
        <v>258</v>
      </c>
      <c r="AB132" s="170">
        <v>258</v>
      </c>
      <c r="AC132" s="170">
        <v>0</v>
      </c>
      <c r="AD132" s="170">
        <f>(Table232[[#This Row],[UB (3S-MH)]]-Table232[[#This Row],[Best LB]])/Table232[[#This Row],[UB (3S-MH)]]</f>
        <v>0</v>
      </c>
      <c r="AE132" s="167">
        <v>0.24992800000000001</v>
      </c>
      <c r="AF132" s="169">
        <v>258</v>
      </c>
      <c r="AG132" s="170">
        <v>258</v>
      </c>
      <c r="AH132" s="150">
        <v>0</v>
      </c>
      <c r="AI132" s="150">
        <f>(Table232[[#This Row],[UB (BPP-MIP+LB+UB)]]-Table232[[#This Row],[Best LB]])/Table232[[#This Row],[UB (BPP-MIP+LB+UB)]]</f>
        <v>0</v>
      </c>
      <c r="AJ132" s="171">
        <v>0.92273576558454806</v>
      </c>
      <c r="AK132" s="169">
        <v>258</v>
      </c>
      <c r="AL132" s="170">
        <v>258</v>
      </c>
      <c r="AM132" s="170">
        <v>0</v>
      </c>
      <c r="AN132" s="170">
        <f>(Table232[[#This Row],[UB (LBBD (FBPP))]]-Table232[[#This Row],[Best LB]])/Table232[[#This Row],[UB (LBBD (FBPP))]]</f>
        <v>0</v>
      </c>
      <c r="AO132" s="171">
        <v>0.9167473591014641</v>
      </c>
      <c r="AP132" s="169">
        <v>258</v>
      </c>
      <c r="AQ132" s="170">
        <v>258</v>
      </c>
      <c r="AR132" s="170">
        <v>0</v>
      </c>
      <c r="AS132" s="170">
        <f>(Table232[[#This Row],[UB (LBBD (CBPP))]]-Table232[[#This Row],[Best LB]])/Table232[[#This Row],[UB (LBBD (CBPP))]]</f>
        <v>0</v>
      </c>
      <c r="AT132" s="171">
        <v>0.45328419097586409</v>
      </c>
      <c r="AU132" s="169">
        <v>258</v>
      </c>
      <c r="AV132" s="170">
        <v>258</v>
      </c>
      <c r="AW132" s="170">
        <v>0</v>
      </c>
      <c r="AX132" s="170">
        <f>(Table232[[#This Row],[UB (LBBD (CBPP-light))]]-Table232[[#This Row],[Best LB]])/Table232[[#This Row],[UB (LBBD (CBPP-light))]]</f>
        <v>0</v>
      </c>
      <c r="AY132" s="171">
        <v>0.48229099345280607</v>
      </c>
      <c r="AZ132" s="150">
        <v>258</v>
      </c>
    </row>
    <row r="133" spans="1:52" x14ac:dyDescent="0.35">
      <c r="A133" s="162">
        <v>131</v>
      </c>
      <c r="B133" s="163" t="s">
        <v>40</v>
      </c>
      <c r="C133" s="150" t="s">
        <v>1094</v>
      </c>
      <c r="D133" s="150">
        <v>50</v>
      </c>
      <c r="E133" s="164">
        <v>5</v>
      </c>
      <c r="F133" s="164">
        <v>20</v>
      </c>
      <c r="G133" s="165">
        <v>2</v>
      </c>
      <c r="H133" s="166">
        <v>13</v>
      </c>
      <c r="I133" s="150">
        <f>MAX(0,Table232[[#This Row],[k*]]-Table232[[#This Row],[AGVs]])</f>
        <v>8</v>
      </c>
      <c r="J133" s="150">
        <v>305</v>
      </c>
      <c r="K133" s="150">
        <v>314</v>
      </c>
      <c r="L133" s="167">
        <v>0.31349299476005399</v>
      </c>
      <c r="M133" s="86">
        <f>IF( Table232[[#This Row],[UB_init]]-Table232[[#This Row],[LB_init]]&gt;0.1,0,1)</f>
        <v>0</v>
      </c>
      <c r="N133" s="59">
        <v>305</v>
      </c>
      <c r="O133" s="60">
        <v>305</v>
      </c>
      <c r="P133" s="60">
        <v>0</v>
      </c>
      <c r="Q133" s="83">
        <v>34.818820357322601</v>
      </c>
      <c r="R133" s="166">
        <v>305</v>
      </c>
      <c r="S133" s="150">
        <v>305</v>
      </c>
      <c r="T133" s="168">
        <v>0</v>
      </c>
      <c r="U133" s="168">
        <v>3.290826236</v>
      </c>
      <c r="V133" s="169">
        <v>305</v>
      </c>
      <c r="W133" s="170">
        <v>305</v>
      </c>
      <c r="X133" s="150">
        <v>0</v>
      </c>
      <c r="Y133" s="150">
        <f>(Table232[[#This Row],[UB (A-BGAP +LB+ UB)]]-Table232[[#This Row],[Best LB]])/Table232[[#This Row],[UB (A-BGAP +LB+ UB)]]</f>
        <v>0</v>
      </c>
      <c r="Z133" s="171">
        <v>2.5193590968892741</v>
      </c>
      <c r="AA133" s="169">
        <v>306</v>
      </c>
      <c r="AB133" s="170">
        <v>305</v>
      </c>
      <c r="AC133" s="170">
        <v>3.2786885245901639E-3</v>
      </c>
      <c r="AD133" s="170">
        <f>(Table232[[#This Row],[UB (3S-MH)]]-Table232[[#This Row],[Best LB]])/Table232[[#This Row],[UB (3S-MH)]]</f>
        <v>3.2679738562091504E-3</v>
      </c>
      <c r="AE133" s="167">
        <v>0.234319</v>
      </c>
      <c r="AF133" s="169">
        <v>305</v>
      </c>
      <c r="AG133" s="170">
        <v>305</v>
      </c>
      <c r="AH133" s="150">
        <v>0</v>
      </c>
      <c r="AI133" s="150">
        <f>(Table232[[#This Row],[UB (BPP-MIP+LB+UB)]]-Table232[[#This Row],[Best LB]])/Table232[[#This Row],[UB (BPP-MIP+LB+UB)]]</f>
        <v>0</v>
      </c>
      <c r="AJ133" s="171">
        <v>3.0128688179001939</v>
      </c>
      <c r="AK133" s="169">
        <v>305</v>
      </c>
      <c r="AL133" s="170">
        <v>305</v>
      </c>
      <c r="AM133" s="170">
        <v>0</v>
      </c>
      <c r="AN133" s="170">
        <f>(Table232[[#This Row],[UB (LBBD (FBPP))]]-Table232[[#This Row],[Best LB]])/Table232[[#This Row],[UB (LBBD (FBPP))]]</f>
        <v>0</v>
      </c>
      <c r="AO133" s="171">
        <v>1.3372789118484341</v>
      </c>
      <c r="AP133" s="169">
        <v>305</v>
      </c>
      <c r="AQ133" s="170">
        <v>305</v>
      </c>
      <c r="AR133" s="170">
        <v>0</v>
      </c>
      <c r="AS133" s="170">
        <f>(Table232[[#This Row],[UB (LBBD (CBPP))]]-Table232[[#This Row],[Best LB]])/Table232[[#This Row],[UB (LBBD (CBPP))]]</f>
        <v>0</v>
      </c>
      <c r="AT133" s="171">
        <v>0.83126143087156301</v>
      </c>
      <c r="AU133" s="169">
        <v>305</v>
      </c>
      <c r="AV133" s="170">
        <v>305</v>
      </c>
      <c r="AW133" s="170">
        <v>0</v>
      </c>
      <c r="AX133" s="170">
        <f>(Table232[[#This Row],[UB (LBBD (CBPP-light))]]-Table232[[#This Row],[Best LB]])/Table232[[#This Row],[UB (LBBD (CBPP-light))]]</f>
        <v>0</v>
      </c>
      <c r="AY133" s="171">
        <v>1.211561696608441</v>
      </c>
      <c r="AZ133" s="150">
        <v>305</v>
      </c>
    </row>
    <row r="134" spans="1:52" x14ac:dyDescent="0.35">
      <c r="A134" s="162">
        <v>132</v>
      </c>
      <c r="B134" s="163" t="s">
        <v>41</v>
      </c>
      <c r="C134" s="150" t="s">
        <v>1094</v>
      </c>
      <c r="D134" s="150">
        <v>50</v>
      </c>
      <c r="E134" s="164">
        <v>5</v>
      </c>
      <c r="F134" s="164">
        <v>20</v>
      </c>
      <c r="G134" s="165">
        <v>2</v>
      </c>
      <c r="H134" s="166">
        <v>14</v>
      </c>
      <c r="I134" s="150">
        <f>MAX(0,Table232[[#This Row],[k*]]-Table232[[#This Row],[AGVs]])</f>
        <v>9</v>
      </c>
      <c r="J134" s="150">
        <v>390</v>
      </c>
      <c r="K134" s="150">
        <v>404</v>
      </c>
      <c r="L134" s="167">
        <v>0.2646332904701012</v>
      </c>
      <c r="M134" s="142">
        <f>IF( Table232[[#This Row],[UB_init]]-Table232[[#This Row],[LB_init]]&gt;0.1,0,1)</f>
        <v>0</v>
      </c>
      <c r="N134" s="61">
        <v>390</v>
      </c>
      <c r="O134" s="62">
        <v>390</v>
      </c>
      <c r="P134" s="62">
        <v>0</v>
      </c>
      <c r="Q134" s="84">
        <v>38.1100678108632</v>
      </c>
      <c r="R134" s="166">
        <v>390</v>
      </c>
      <c r="S134" s="150">
        <v>390</v>
      </c>
      <c r="T134" s="168">
        <v>0</v>
      </c>
      <c r="U134" s="168">
        <v>5.2065657879999998</v>
      </c>
      <c r="V134" s="169">
        <v>390</v>
      </c>
      <c r="W134" s="170">
        <v>390</v>
      </c>
      <c r="X134" s="150">
        <v>0</v>
      </c>
      <c r="Y134" s="150">
        <f>(Table232[[#This Row],[UB (A-BGAP +LB+ UB)]]-Table232[[#This Row],[Best LB]])/Table232[[#This Row],[UB (A-BGAP +LB+ UB)]]</f>
        <v>0</v>
      </c>
      <c r="Z134" s="171">
        <v>2.256923235021981</v>
      </c>
      <c r="AA134" s="169">
        <v>391</v>
      </c>
      <c r="AB134" s="170">
        <v>390</v>
      </c>
      <c r="AC134" s="170">
        <v>2.5641025641025641E-3</v>
      </c>
      <c r="AD134" s="170">
        <f>(Table232[[#This Row],[UB (3S-MH)]]-Table232[[#This Row],[Best LB]])/Table232[[#This Row],[UB (3S-MH)]]</f>
        <v>2.5575447570332483E-3</v>
      </c>
      <c r="AE134" s="167">
        <v>0.28115499999999999</v>
      </c>
      <c r="AF134" s="169">
        <v>390</v>
      </c>
      <c r="AG134" s="170">
        <v>390</v>
      </c>
      <c r="AH134" s="150">
        <v>0</v>
      </c>
      <c r="AI134" s="150">
        <f>(Table232[[#This Row],[UB (BPP-MIP+LB+UB)]]-Table232[[#This Row],[Best LB]])/Table232[[#This Row],[UB (BPP-MIP+LB+UB)]]</f>
        <v>0</v>
      </c>
      <c r="AJ134" s="171">
        <v>2.2587120179091409</v>
      </c>
      <c r="AK134" s="169">
        <v>390</v>
      </c>
      <c r="AL134" s="170">
        <v>390</v>
      </c>
      <c r="AM134" s="170">
        <v>0</v>
      </c>
      <c r="AN134" s="170">
        <f>(Table232[[#This Row],[UB (LBBD (FBPP))]]-Table232[[#This Row],[Best LB]])/Table232[[#This Row],[UB (LBBD (FBPP))]]</f>
        <v>0</v>
      </c>
      <c r="AO134" s="171">
        <v>1.8482230515223812</v>
      </c>
      <c r="AP134" s="169">
        <v>390</v>
      </c>
      <c r="AQ134" s="170">
        <v>390</v>
      </c>
      <c r="AR134" s="170">
        <v>0</v>
      </c>
      <c r="AS134" s="170">
        <f>(Table232[[#This Row],[UB (LBBD (CBPP))]]-Table232[[#This Row],[Best LB]])/Table232[[#This Row],[UB (LBBD (CBPP))]]</f>
        <v>0</v>
      </c>
      <c r="AT134" s="171">
        <v>0.82230377383575615</v>
      </c>
      <c r="AU134" s="169">
        <v>390</v>
      </c>
      <c r="AV134" s="170">
        <v>390</v>
      </c>
      <c r="AW134" s="170">
        <v>0</v>
      </c>
      <c r="AX134" s="170">
        <f>(Table232[[#This Row],[UB (LBBD (CBPP-light))]]-Table232[[#This Row],[Best LB]])/Table232[[#This Row],[UB (LBBD (CBPP-light))]]</f>
        <v>0</v>
      </c>
      <c r="AY134" s="171">
        <v>1.2616150956605452</v>
      </c>
      <c r="AZ134" s="150">
        <v>390</v>
      </c>
    </row>
    <row r="135" spans="1:52" x14ac:dyDescent="0.35">
      <c r="A135" s="162">
        <v>133</v>
      </c>
      <c r="B135" s="163" t="s">
        <v>42</v>
      </c>
      <c r="C135" s="150" t="s">
        <v>1094</v>
      </c>
      <c r="D135" s="150">
        <v>50</v>
      </c>
      <c r="E135" s="164">
        <v>5</v>
      </c>
      <c r="F135" s="164">
        <v>20</v>
      </c>
      <c r="G135" s="165">
        <v>2</v>
      </c>
      <c r="H135" s="166">
        <v>12</v>
      </c>
      <c r="I135" s="150">
        <f>MAX(0,Table232[[#This Row],[k*]]-Table232[[#This Row],[AGVs]])</f>
        <v>7</v>
      </c>
      <c r="J135" s="150">
        <v>381</v>
      </c>
      <c r="K135" s="150">
        <v>404</v>
      </c>
      <c r="L135" s="167">
        <v>0.24475566484989031</v>
      </c>
      <c r="M135" s="86">
        <f>IF( Table232[[#This Row],[UB_init]]-Table232[[#This Row],[LB_init]]&gt;0.1,0,1)</f>
        <v>0</v>
      </c>
      <c r="N135" s="59">
        <v>381</v>
      </c>
      <c r="O135" s="60">
        <v>381</v>
      </c>
      <c r="P135" s="60">
        <v>0</v>
      </c>
      <c r="Q135" s="83">
        <v>37.699824279174202</v>
      </c>
      <c r="R135" s="166">
        <v>381</v>
      </c>
      <c r="S135" s="150">
        <v>381</v>
      </c>
      <c r="T135" s="168">
        <v>0</v>
      </c>
      <c r="U135" s="168">
        <v>5.7837885120000001</v>
      </c>
      <c r="V135" s="169">
        <v>381</v>
      </c>
      <c r="W135" s="170">
        <v>381</v>
      </c>
      <c r="X135" s="150">
        <v>0</v>
      </c>
      <c r="Y135" s="150">
        <f>(Table232[[#This Row],[UB (A-BGAP +LB+ UB)]]-Table232[[#This Row],[Best LB]])/Table232[[#This Row],[UB (A-BGAP +LB+ UB)]]</f>
        <v>0</v>
      </c>
      <c r="Z135" s="171">
        <v>6.1021455191171299</v>
      </c>
      <c r="AA135" s="169">
        <v>381</v>
      </c>
      <c r="AB135" s="170">
        <v>381</v>
      </c>
      <c r="AC135" s="170">
        <v>0</v>
      </c>
      <c r="AD135" s="170">
        <f>(Table232[[#This Row],[UB (3S-MH)]]-Table232[[#This Row],[Best LB]])/Table232[[#This Row],[UB (3S-MH)]]</f>
        <v>0</v>
      </c>
      <c r="AE135" s="167">
        <v>0.21864800000000001</v>
      </c>
      <c r="AF135" s="169">
        <v>381</v>
      </c>
      <c r="AG135" s="170">
        <v>381</v>
      </c>
      <c r="AH135" s="150">
        <v>0</v>
      </c>
      <c r="AI135" s="150">
        <f>(Table232[[#This Row],[UB (BPP-MIP+LB+UB)]]-Table232[[#This Row],[Best LB]])/Table232[[#This Row],[UB (BPP-MIP+LB+UB)]]</f>
        <v>0</v>
      </c>
      <c r="AJ135" s="171">
        <v>6.3527184315121303</v>
      </c>
      <c r="AK135" s="169">
        <v>381</v>
      </c>
      <c r="AL135" s="170">
        <v>381</v>
      </c>
      <c r="AM135" s="170">
        <v>0</v>
      </c>
      <c r="AN135" s="170">
        <f>(Table232[[#This Row],[UB (LBBD (FBPP))]]-Table232[[#This Row],[Best LB]])/Table232[[#This Row],[UB (LBBD (FBPP))]]</f>
        <v>0</v>
      </c>
      <c r="AO135" s="171">
        <v>3.0134325139320004</v>
      </c>
      <c r="AP135" s="169">
        <v>381</v>
      </c>
      <c r="AQ135" s="170">
        <v>381</v>
      </c>
      <c r="AR135" s="170">
        <v>0</v>
      </c>
      <c r="AS135" s="170">
        <f>(Table232[[#This Row],[UB (LBBD (CBPP))]]-Table232[[#This Row],[Best LB]])/Table232[[#This Row],[UB (LBBD (CBPP))]]</f>
        <v>0</v>
      </c>
      <c r="AT135" s="171">
        <v>1.0602150345316654</v>
      </c>
      <c r="AU135" s="169">
        <v>381</v>
      </c>
      <c r="AV135" s="170">
        <v>381</v>
      </c>
      <c r="AW135" s="170">
        <v>0</v>
      </c>
      <c r="AX135" s="170">
        <f>(Table232[[#This Row],[UB (LBBD (CBPP-light))]]-Table232[[#This Row],[Best LB]])/Table232[[#This Row],[UB (LBBD (CBPP-light))]]</f>
        <v>0</v>
      </c>
      <c r="AY135" s="171">
        <v>2.4692794540992504</v>
      </c>
      <c r="AZ135" s="150">
        <v>381</v>
      </c>
    </row>
    <row r="136" spans="1:52" x14ac:dyDescent="0.35">
      <c r="A136" s="162">
        <v>134</v>
      </c>
      <c r="B136" s="163" t="s">
        <v>43</v>
      </c>
      <c r="C136" s="150" t="s">
        <v>1094</v>
      </c>
      <c r="D136" s="150">
        <v>50</v>
      </c>
      <c r="E136" s="164">
        <v>5</v>
      </c>
      <c r="F136" s="164">
        <v>20</v>
      </c>
      <c r="G136" s="165">
        <v>2</v>
      </c>
      <c r="H136" s="166">
        <v>14</v>
      </c>
      <c r="I136" s="150">
        <f>MAX(0,Table232[[#This Row],[k*]]-Table232[[#This Row],[AGVs]])</f>
        <v>9</v>
      </c>
      <c r="J136" s="150">
        <v>372</v>
      </c>
      <c r="K136" s="150">
        <v>377</v>
      </c>
      <c r="L136" s="167">
        <v>0.22796078212991233</v>
      </c>
      <c r="M136" s="142">
        <f>IF( Table232[[#This Row],[UB_init]]-Table232[[#This Row],[LB_init]]&gt;0.1,0,1)</f>
        <v>0</v>
      </c>
      <c r="N136" s="61">
        <v>372</v>
      </c>
      <c r="O136" s="62">
        <v>372</v>
      </c>
      <c r="P136" s="62">
        <v>0</v>
      </c>
      <c r="Q136" s="84">
        <v>24.462329467758501</v>
      </c>
      <c r="R136" s="166">
        <v>372</v>
      </c>
      <c r="S136" s="150">
        <v>372</v>
      </c>
      <c r="T136" s="168">
        <v>0</v>
      </c>
      <c r="U136" s="168">
        <v>5.3439294889999998</v>
      </c>
      <c r="V136" s="169">
        <v>372</v>
      </c>
      <c r="W136" s="170">
        <v>372</v>
      </c>
      <c r="X136" s="150">
        <v>0</v>
      </c>
      <c r="Y136" s="150">
        <f>(Table232[[#This Row],[UB (A-BGAP +LB+ UB)]]-Table232[[#This Row],[Best LB]])/Table232[[#This Row],[UB (A-BGAP +LB+ UB)]]</f>
        <v>0</v>
      </c>
      <c r="Z136" s="171">
        <v>1.4774337438909624</v>
      </c>
      <c r="AA136" s="169">
        <v>373</v>
      </c>
      <c r="AB136" s="170">
        <v>372</v>
      </c>
      <c r="AC136" s="170">
        <v>2.6881720430107529E-3</v>
      </c>
      <c r="AD136" s="170">
        <f>(Table232[[#This Row],[UB (3S-MH)]]-Table232[[#This Row],[Best LB]])/Table232[[#This Row],[UB (3S-MH)]]</f>
        <v>2.6809651474530832E-3</v>
      </c>
      <c r="AE136" s="167">
        <v>0.312386</v>
      </c>
      <c r="AF136" s="169">
        <v>372</v>
      </c>
      <c r="AG136" s="170">
        <v>372</v>
      </c>
      <c r="AH136" s="150">
        <v>0</v>
      </c>
      <c r="AI136" s="150">
        <f>(Table232[[#This Row],[UB (BPP-MIP+LB+UB)]]-Table232[[#This Row],[Best LB]])/Table232[[#This Row],[UB (BPP-MIP+LB+UB)]]</f>
        <v>0</v>
      </c>
      <c r="AJ136" s="171">
        <v>1.3836479038043223</v>
      </c>
      <c r="AK136" s="169">
        <v>372</v>
      </c>
      <c r="AL136" s="170">
        <v>372</v>
      </c>
      <c r="AM136" s="170">
        <v>0</v>
      </c>
      <c r="AN136" s="170">
        <f>(Table232[[#This Row],[UB (LBBD (FBPP))]]-Table232[[#This Row],[Best LB]])/Table232[[#This Row],[UB (LBBD (FBPP))]]</f>
        <v>0</v>
      </c>
      <c r="AO136" s="171">
        <v>1.2638003891377123</v>
      </c>
      <c r="AP136" s="169">
        <v>372</v>
      </c>
      <c r="AQ136" s="170">
        <v>372</v>
      </c>
      <c r="AR136" s="170">
        <v>0</v>
      </c>
      <c r="AS136" s="170">
        <f>(Table232[[#This Row],[UB (LBBD (CBPP))]]-Table232[[#This Row],[Best LB]])/Table232[[#This Row],[UB (LBBD (CBPP))]]</f>
        <v>0</v>
      </c>
      <c r="AT136" s="171">
        <v>0.61466508545413434</v>
      </c>
      <c r="AU136" s="169">
        <v>372</v>
      </c>
      <c r="AV136" s="170">
        <v>372</v>
      </c>
      <c r="AW136" s="170">
        <v>0</v>
      </c>
      <c r="AX136" s="170">
        <f>(Table232[[#This Row],[UB (LBBD (CBPP-light))]]-Table232[[#This Row],[Best LB]])/Table232[[#This Row],[UB (LBBD (CBPP-light))]]</f>
        <v>0</v>
      </c>
      <c r="AY136" s="171">
        <v>0.83465048298671629</v>
      </c>
      <c r="AZ136" s="150">
        <v>372</v>
      </c>
    </row>
    <row r="137" spans="1:52" x14ac:dyDescent="0.35">
      <c r="A137" s="162">
        <v>135</v>
      </c>
      <c r="B137" s="163" t="s">
        <v>44</v>
      </c>
      <c r="C137" s="150" t="s">
        <v>1094</v>
      </c>
      <c r="D137" s="150">
        <v>50</v>
      </c>
      <c r="E137" s="164">
        <v>5</v>
      </c>
      <c r="F137" s="164">
        <v>20</v>
      </c>
      <c r="G137" s="165">
        <v>2</v>
      </c>
      <c r="H137" s="166">
        <v>13</v>
      </c>
      <c r="I137" s="150">
        <f>MAX(0,Table232[[#This Row],[k*]]-Table232[[#This Row],[AGVs]])</f>
        <v>8</v>
      </c>
      <c r="J137" s="150">
        <v>346</v>
      </c>
      <c r="K137" s="150">
        <v>359</v>
      </c>
      <c r="L137" s="167">
        <v>0.24817999266997504</v>
      </c>
      <c r="M137" s="86">
        <f>IF( Table232[[#This Row],[UB_init]]-Table232[[#This Row],[LB_init]]&gt;0.1,0,1)</f>
        <v>0</v>
      </c>
      <c r="N137" s="59">
        <v>346</v>
      </c>
      <c r="O137" s="60">
        <v>346</v>
      </c>
      <c r="P137" s="60">
        <v>0</v>
      </c>
      <c r="Q137" s="83">
        <v>23.640219839289699</v>
      </c>
      <c r="R137" s="166">
        <v>346</v>
      </c>
      <c r="S137" s="150">
        <v>346</v>
      </c>
      <c r="T137" s="168">
        <v>0</v>
      </c>
      <c r="U137" s="168">
        <v>3.9267126320000001</v>
      </c>
      <c r="V137" s="169">
        <v>346</v>
      </c>
      <c r="W137" s="170">
        <v>346</v>
      </c>
      <c r="X137" s="150">
        <v>0</v>
      </c>
      <c r="Y137" s="150">
        <f>(Table232[[#This Row],[UB (A-BGAP +LB+ UB)]]-Table232[[#This Row],[Best LB]])/Table232[[#This Row],[UB (A-BGAP +LB+ UB)]]</f>
        <v>0</v>
      </c>
      <c r="Z137" s="171">
        <v>1.7341738045306549</v>
      </c>
      <c r="AA137" s="169">
        <v>349</v>
      </c>
      <c r="AB137" s="170">
        <v>346</v>
      </c>
      <c r="AC137" s="170">
        <v>8.670520231213872E-3</v>
      </c>
      <c r="AD137" s="170">
        <f>(Table232[[#This Row],[UB (3S-MH)]]-Table232[[#This Row],[Best LB]])/Table232[[#This Row],[UB (3S-MH)]]</f>
        <v>8.5959885386819486E-3</v>
      </c>
      <c r="AE137" s="167">
        <v>0.28118100000000001</v>
      </c>
      <c r="AF137" s="169">
        <v>346</v>
      </c>
      <c r="AG137" s="170">
        <v>346</v>
      </c>
      <c r="AH137" s="150">
        <v>0</v>
      </c>
      <c r="AI137" s="150">
        <f>(Table232[[#This Row],[UB (BPP-MIP+LB+UB)]]-Table232[[#This Row],[Best LB]])/Table232[[#This Row],[UB (BPP-MIP+LB+UB)]]</f>
        <v>0</v>
      </c>
      <c r="AJ137" s="171">
        <v>2.2961129881532449</v>
      </c>
      <c r="AK137" s="169">
        <v>346</v>
      </c>
      <c r="AL137" s="170">
        <v>346</v>
      </c>
      <c r="AM137" s="170">
        <v>0</v>
      </c>
      <c r="AN137" s="170">
        <f>(Table232[[#This Row],[UB (LBBD (FBPP))]]-Table232[[#This Row],[Best LB]])/Table232[[#This Row],[UB (LBBD (FBPP))]]</f>
        <v>0</v>
      </c>
      <c r="AO137" s="171">
        <v>1.6489014076159851</v>
      </c>
      <c r="AP137" s="169">
        <v>346</v>
      </c>
      <c r="AQ137" s="170">
        <v>346</v>
      </c>
      <c r="AR137" s="170">
        <v>0</v>
      </c>
      <c r="AS137" s="170">
        <f>(Table232[[#This Row],[UB (LBBD (CBPP))]]-Table232[[#This Row],[Best LB]])/Table232[[#This Row],[UB (LBBD (CBPP))]]</f>
        <v>0</v>
      </c>
      <c r="AT137" s="171">
        <v>0.61073166784808497</v>
      </c>
      <c r="AU137" s="169">
        <v>346</v>
      </c>
      <c r="AV137" s="170">
        <v>346</v>
      </c>
      <c r="AW137" s="170">
        <v>0</v>
      </c>
      <c r="AX137" s="170">
        <f>(Table232[[#This Row],[UB (LBBD (CBPP-light))]]-Table232[[#This Row],[Best LB]])/Table232[[#This Row],[UB (LBBD (CBPP-light))]]</f>
        <v>0</v>
      </c>
      <c r="AY137" s="171">
        <v>1.0137765314520939</v>
      </c>
      <c r="AZ137" s="150">
        <v>346</v>
      </c>
    </row>
    <row r="138" spans="1:52" x14ac:dyDescent="0.35">
      <c r="A138" s="162">
        <v>136</v>
      </c>
      <c r="B138" s="163" t="s">
        <v>45</v>
      </c>
      <c r="C138" s="150" t="s">
        <v>1094</v>
      </c>
      <c r="D138" s="150">
        <v>50</v>
      </c>
      <c r="E138" s="164">
        <v>5</v>
      </c>
      <c r="F138" s="164">
        <v>20</v>
      </c>
      <c r="G138" s="165">
        <v>2</v>
      </c>
      <c r="H138" s="166">
        <v>13</v>
      </c>
      <c r="I138" s="150">
        <f>MAX(0,Table232[[#This Row],[k*]]-Table232[[#This Row],[AGVs]])</f>
        <v>8</v>
      </c>
      <c r="J138" s="150">
        <v>319</v>
      </c>
      <c r="K138" s="150">
        <v>338</v>
      </c>
      <c r="L138" s="167">
        <v>0.26772280596992459</v>
      </c>
      <c r="M138" s="142">
        <f>IF( Table232[[#This Row],[UB_init]]-Table232[[#This Row],[LB_init]]&gt;0.1,0,1)</f>
        <v>0</v>
      </c>
      <c r="N138" s="61">
        <v>319</v>
      </c>
      <c r="O138" s="62">
        <v>319</v>
      </c>
      <c r="P138" s="62">
        <v>0</v>
      </c>
      <c r="Q138" s="84">
        <v>47.664996469393301</v>
      </c>
      <c r="R138" s="166">
        <v>319</v>
      </c>
      <c r="S138" s="150">
        <v>319</v>
      </c>
      <c r="T138" s="168">
        <v>0</v>
      </c>
      <c r="U138" s="168">
        <v>4.9465480020000001</v>
      </c>
      <c r="V138" s="169">
        <v>319</v>
      </c>
      <c r="W138" s="170">
        <v>319</v>
      </c>
      <c r="X138" s="150">
        <v>0</v>
      </c>
      <c r="Y138" s="150">
        <f>(Table232[[#This Row],[UB (A-BGAP +LB+ UB)]]-Table232[[#This Row],[Best LB]])/Table232[[#This Row],[UB (A-BGAP +LB+ UB)]]</f>
        <v>0</v>
      </c>
      <c r="Z138" s="171">
        <v>1.4246026184489347</v>
      </c>
      <c r="AA138" s="169">
        <v>319</v>
      </c>
      <c r="AB138" s="170">
        <v>319</v>
      </c>
      <c r="AC138" s="170">
        <v>0</v>
      </c>
      <c r="AD138" s="170">
        <f>(Table232[[#This Row],[UB (3S-MH)]]-Table232[[#This Row],[Best LB]])/Table232[[#This Row],[UB (3S-MH)]]</f>
        <v>0</v>
      </c>
      <c r="AE138" s="167">
        <v>0.26556400000000002</v>
      </c>
      <c r="AF138" s="169">
        <v>319</v>
      </c>
      <c r="AG138" s="170">
        <v>319</v>
      </c>
      <c r="AH138" s="150">
        <v>0</v>
      </c>
      <c r="AI138" s="150">
        <f>(Table232[[#This Row],[UB (BPP-MIP+LB+UB)]]-Table232[[#This Row],[Best LB]])/Table232[[#This Row],[UB (BPP-MIP+LB+UB)]]</f>
        <v>0</v>
      </c>
      <c r="AJ138" s="171">
        <v>7.7435389198442346</v>
      </c>
      <c r="AK138" s="169">
        <v>319</v>
      </c>
      <c r="AL138" s="170">
        <v>319</v>
      </c>
      <c r="AM138" s="170">
        <v>0</v>
      </c>
      <c r="AN138" s="170">
        <f>(Table232[[#This Row],[UB (LBBD (FBPP))]]-Table232[[#This Row],[Best LB]])/Table232[[#This Row],[UB (LBBD (FBPP))]]</f>
        <v>0</v>
      </c>
      <c r="AO138" s="171">
        <v>3.8338674791236746</v>
      </c>
      <c r="AP138" s="169">
        <v>319</v>
      </c>
      <c r="AQ138" s="170">
        <v>319</v>
      </c>
      <c r="AR138" s="170">
        <v>0</v>
      </c>
      <c r="AS138" s="170">
        <f>(Table232[[#This Row],[UB (LBBD (CBPP))]]-Table232[[#This Row],[Best LB]])/Table232[[#This Row],[UB (LBBD (CBPP))]]</f>
        <v>0</v>
      </c>
      <c r="AT138" s="171">
        <v>1.6197717348193146</v>
      </c>
      <c r="AU138" s="169">
        <v>319</v>
      </c>
      <c r="AV138" s="170">
        <v>319</v>
      </c>
      <c r="AW138" s="170">
        <v>0</v>
      </c>
      <c r="AX138" s="170">
        <f>(Table232[[#This Row],[UB (LBBD (CBPP-light))]]-Table232[[#This Row],[Best LB]])/Table232[[#This Row],[UB (LBBD (CBPP-light))]]</f>
        <v>0</v>
      </c>
      <c r="AY138" s="171">
        <v>1.4636118672867646</v>
      </c>
      <c r="AZ138" s="150">
        <v>319</v>
      </c>
    </row>
    <row r="139" spans="1:52" x14ac:dyDescent="0.35">
      <c r="A139" s="162">
        <v>137</v>
      </c>
      <c r="B139" s="163" t="s">
        <v>46</v>
      </c>
      <c r="C139" s="150" t="s">
        <v>1094</v>
      </c>
      <c r="D139" s="150">
        <v>50</v>
      </c>
      <c r="E139" s="164">
        <v>5</v>
      </c>
      <c r="F139" s="164">
        <v>20</v>
      </c>
      <c r="G139" s="165">
        <v>2</v>
      </c>
      <c r="H139" s="166">
        <v>13</v>
      </c>
      <c r="I139" s="150">
        <f>MAX(0,Table232[[#This Row],[k*]]-Table232[[#This Row],[AGVs]])</f>
        <v>8</v>
      </c>
      <c r="J139" s="150">
        <v>371</v>
      </c>
      <c r="K139" s="150">
        <v>380</v>
      </c>
      <c r="L139" s="167">
        <v>0.38669289089989434</v>
      </c>
      <c r="M139" s="86">
        <f>IF( Table232[[#This Row],[UB_init]]-Table232[[#This Row],[LB_init]]&gt;0.1,0,1)</f>
        <v>0</v>
      </c>
      <c r="N139" s="59">
        <v>371</v>
      </c>
      <c r="O139" s="60">
        <v>371</v>
      </c>
      <c r="P139" s="60">
        <v>0</v>
      </c>
      <c r="Q139" s="83">
        <v>36.785163026303003</v>
      </c>
      <c r="R139" s="166">
        <v>371</v>
      </c>
      <c r="S139" s="150">
        <v>371</v>
      </c>
      <c r="T139" s="168">
        <v>0</v>
      </c>
      <c r="U139" s="168">
        <v>16.410032510000001</v>
      </c>
      <c r="V139" s="169">
        <v>371</v>
      </c>
      <c r="W139" s="170">
        <v>371</v>
      </c>
      <c r="X139" s="150">
        <v>0</v>
      </c>
      <c r="Y139" s="150">
        <f>(Table232[[#This Row],[UB (A-BGAP +LB+ UB)]]-Table232[[#This Row],[Best LB]])/Table232[[#This Row],[UB (A-BGAP +LB+ UB)]]</f>
        <v>0</v>
      </c>
      <c r="Z139" s="171">
        <v>31.312940509992295</v>
      </c>
      <c r="AA139" s="169">
        <v>373</v>
      </c>
      <c r="AB139" s="170">
        <v>371</v>
      </c>
      <c r="AC139" s="170">
        <v>5.3908355795148251E-3</v>
      </c>
      <c r="AD139" s="170">
        <f>(Table232[[#This Row],[UB (3S-MH)]]-Table232[[#This Row],[Best LB]])/Table232[[#This Row],[UB (3S-MH)]]</f>
        <v>5.3619302949061663E-3</v>
      </c>
      <c r="AE139" s="167">
        <v>0.249915</v>
      </c>
      <c r="AF139" s="169">
        <v>371</v>
      </c>
      <c r="AG139" s="170">
        <v>371</v>
      </c>
      <c r="AH139" s="150">
        <v>0</v>
      </c>
      <c r="AI139" s="150">
        <f>(Table232[[#This Row],[UB (BPP-MIP+LB+UB)]]-Table232[[#This Row],[Best LB]])/Table232[[#This Row],[UB (BPP-MIP+LB+UB)]]</f>
        <v>0</v>
      </c>
      <c r="AJ139" s="171">
        <v>5.0565150035570241</v>
      </c>
      <c r="AK139" s="169">
        <v>371</v>
      </c>
      <c r="AL139" s="170">
        <v>371</v>
      </c>
      <c r="AM139" s="170">
        <v>0</v>
      </c>
      <c r="AN139" s="170">
        <f>(Table232[[#This Row],[UB (LBBD (FBPP))]]-Table232[[#This Row],[Best LB]])/Table232[[#This Row],[UB (LBBD (FBPP))]]</f>
        <v>0</v>
      </c>
      <c r="AO139" s="171">
        <v>1.5975800240437343</v>
      </c>
      <c r="AP139" s="169">
        <v>371</v>
      </c>
      <c r="AQ139" s="170">
        <v>371</v>
      </c>
      <c r="AR139" s="170">
        <v>0</v>
      </c>
      <c r="AS139" s="170">
        <f>(Table232[[#This Row],[UB (LBBD (CBPP))]]-Table232[[#This Row],[Best LB]])/Table232[[#This Row],[UB (LBBD (CBPP))]]</f>
        <v>0</v>
      </c>
      <c r="AT139" s="171">
        <v>1.0276872478450514</v>
      </c>
      <c r="AU139" s="169">
        <v>371</v>
      </c>
      <c r="AV139" s="170">
        <v>371</v>
      </c>
      <c r="AW139" s="170">
        <v>0</v>
      </c>
      <c r="AX139" s="170">
        <f>(Table232[[#This Row],[UB (LBBD (CBPP-light))]]-Table232[[#This Row],[Best LB]])/Table232[[#This Row],[UB (LBBD (CBPP-light))]]</f>
        <v>0</v>
      </c>
      <c r="AY139" s="171">
        <v>1.4733126461530843</v>
      </c>
      <c r="AZ139" s="150">
        <v>371</v>
      </c>
    </row>
    <row r="140" spans="1:52" x14ac:dyDescent="0.35">
      <c r="A140" s="162">
        <v>138</v>
      </c>
      <c r="B140" s="163" t="s">
        <v>47</v>
      </c>
      <c r="C140" s="150" t="s">
        <v>1094</v>
      </c>
      <c r="D140" s="150">
        <v>50</v>
      </c>
      <c r="E140" s="164">
        <v>5</v>
      </c>
      <c r="F140" s="164">
        <v>20</v>
      </c>
      <c r="G140" s="165">
        <v>2</v>
      </c>
      <c r="H140" s="166">
        <v>12</v>
      </c>
      <c r="I140" s="150">
        <f>MAX(0,Table232[[#This Row],[k*]]-Table232[[#This Row],[AGVs]])</f>
        <v>7</v>
      </c>
      <c r="J140" s="150">
        <v>356</v>
      </c>
      <c r="K140" s="150">
        <v>367</v>
      </c>
      <c r="L140" s="167">
        <v>0.19668045268008427</v>
      </c>
      <c r="M140" s="142">
        <f>IF( Table232[[#This Row],[UB_init]]-Table232[[#This Row],[LB_init]]&gt;0.1,0,1)</f>
        <v>0</v>
      </c>
      <c r="N140" s="61">
        <v>356</v>
      </c>
      <c r="O140" s="62">
        <v>356</v>
      </c>
      <c r="P140" s="62">
        <v>0</v>
      </c>
      <c r="Q140" s="84">
        <v>32.338092599064097</v>
      </c>
      <c r="R140" s="166">
        <v>356</v>
      </c>
      <c r="S140" s="150">
        <v>356</v>
      </c>
      <c r="T140" s="168">
        <v>0</v>
      </c>
      <c r="U140" s="168">
        <v>16.142409829999998</v>
      </c>
      <c r="V140" s="169">
        <v>356</v>
      </c>
      <c r="W140" s="170">
        <v>356</v>
      </c>
      <c r="X140" s="150">
        <v>0</v>
      </c>
      <c r="Y140" s="150">
        <f>(Table232[[#This Row],[UB (A-BGAP +LB+ UB)]]-Table232[[#This Row],[Best LB]])/Table232[[#This Row],[UB (A-BGAP +LB+ UB)]]</f>
        <v>0</v>
      </c>
      <c r="Z140" s="171">
        <v>31.817854112950883</v>
      </c>
      <c r="AA140" s="169">
        <v>359</v>
      </c>
      <c r="AB140" s="170">
        <v>356</v>
      </c>
      <c r="AC140" s="170">
        <v>8.4269662921348312E-3</v>
      </c>
      <c r="AD140" s="170">
        <f>(Table232[[#This Row],[UB (3S-MH)]]-Table232[[#This Row],[Best LB]])/Table232[[#This Row],[UB (3S-MH)]]</f>
        <v>8.356545961002786E-3</v>
      </c>
      <c r="AE140" s="167">
        <v>0.32803700000000002</v>
      </c>
      <c r="AF140" s="169">
        <v>357</v>
      </c>
      <c r="AG140" s="170">
        <v>356</v>
      </c>
      <c r="AH140" s="150">
        <v>2.8011204481784798E-3</v>
      </c>
      <c r="AI140" s="150">
        <f>(Table232[[#This Row],[UB (BPP-MIP+LB+UB)]]-Table232[[#This Row],[Best LB]])/Table232[[#This Row],[UB (BPP-MIP+LB+UB)]]</f>
        <v>2.8011204481792717E-3</v>
      </c>
      <c r="AJ140" s="171">
        <v>3615.0398663431401</v>
      </c>
      <c r="AK140" s="169">
        <v>356</v>
      </c>
      <c r="AL140" s="170">
        <v>356</v>
      </c>
      <c r="AM140" s="170">
        <v>0</v>
      </c>
      <c r="AN140" s="170">
        <f>(Table232[[#This Row],[UB (LBBD (FBPP))]]-Table232[[#This Row],[Best LB]])/Table232[[#This Row],[UB (LBBD (FBPP))]]</f>
        <v>0</v>
      </c>
      <c r="AO140" s="171">
        <v>2.9528779005686343</v>
      </c>
      <c r="AP140" s="169">
        <v>356</v>
      </c>
      <c r="AQ140" s="170">
        <v>356</v>
      </c>
      <c r="AR140" s="170">
        <v>0</v>
      </c>
      <c r="AS140" s="170">
        <f>(Table232[[#This Row],[UB (LBBD (CBPP))]]-Table232[[#This Row],[Best LB]])/Table232[[#This Row],[UB (LBBD (CBPP))]]</f>
        <v>0</v>
      </c>
      <c r="AT140" s="171">
        <v>2.3736380189711741</v>
      </c>
      <c r="AU140" s="169">
        <v>356</v>
      </c>
      <c r="AV140" s="170">
        <v>356</v>
      </c>
      <c r="AW140" s="170">
        <v>0</v>
      </c>
      <c r="AX140" s="170">
        <f>(Table232[[#This Row],[UB (LBBD (CBPP-light))]]-Table232[[#This Row],[Best LB]])/Table232[[#This Row],[UB (LBBD (CBPP-light))]]</f>
        <v>0</v>
      </c>
      <c r="AY140" s="171">
        <v>3.4245955077985841</v>
      </c>
      <c r="AZ140" s="150">
        <v>356</v>
      </c>
    </row>
    <row r="141" spans="1:52" x14ac:dyDescent="0.35">
      <c r="A141" s="162">
        <v>139</v>
      </c>
      <c r="B141" s="163" t="s">
        <v>48</v>
      </c>
      <c r="C141" s="150" t="s">
        <v>1094</v>
      </c>
      <c r="D141" s="150">
        <v>50</v>
      </c>
      <c r="E141" s="164">
        <v>5</v>
      </c>
      <c r="F141" s="164">
        <v>20</v>
      </c>
      <c r="G141" s="165">
        <v>2</v>
      </c>
      <c r="H141" s="166">
        <v>15</v>
      </c>
      <c r="I141" s="150">
        <f>MAX(0,Table232[[#This Row],[k*]]-Table232[[#This Row],[AGVs]])</f>
        <v>10</v>
      </c>
      <c r="J141" s="150">
        <v>363</v>
      </c>
      <c r="K141" s="150">
        <v>371</v>
      </c>
      <c r="L141" s="167">
        <v>0.31285124830992572</v>
      </c>
      <c r="M141" s="86">
        <f>IF( Table232[[#This Row],[UB_init]]-Table232[[#This Row],[LB_init]]&gt;0.1,0,1)</f>
        <v>0</v>
      </c>
      <c r="N141" s="59">
        <v>363</v>
      </c>
      <c r="O141" s="60">
        <v>363</v>
      </c>
      <c r="P141" s="60">
        <v>0</v>
      </c>
      <c r="Q141" s="83">
        <v>49.628163941204498</v>
      </c>
      <c r="R141" s="166">
        <v>363</v>
      </c>
      <c r="S141" s="150">
        <v>363</v>
      </c>
      <c r="T141" s="168">
        <v>0</v>
      </c>
      <c r="U141" s="168">
        <v>5.8067141800000002</v>
      </c>
      <c r="V141" s="169">
        <v>363</v>
      </c>
      <c r="W141" s="170">
        <v>363</v>
      </c>
      <c r="X141" s="150">
        <v>0</v>
      </c>
      <c r="Y141" s="150">
        <f>(Table232[[#This Row],[UB (A-BGAP +LB+ UB)]]-Table232[[#This Row],[Best LB]])/Table232[[#This Row],[UB (A-BGAP +LB+ UB)]]</f>
        <v>0</v>
      </c>
      <c r="Z141" s="171">
        <v>8.4456628030175054</v>
      </c>
      <c r="AA141" s="169">
        <v>364</v>
      </c>
      <c r="AB141" s="170">
        <v>363</v>
      </c>
      <c r="AC141" s="170">
        <v>2.7548209366391185E-3</v>
      </c>
      <c r="AD141" s="170">
        <f>(Table232[[#This Row],[UB (3S-MH)]]-Table232[[#This Row],[Best LB]])/Table232[[#This Row],[UB (3S-MH)]]</f>
        <v>2.7472527472527475E-3</v>
      </c>
      <c r="AE141" s="167">
        <v>0.218699</v>
      </c>
      <c r="AF141" s="169">
        <v>363</v>
      </c>
      <c r="AG141" s="170">
        <v>363</v>
      </c>
      <c r="AH141" s="150">
        <v>0</v>
      </c>
      <c r="AI141" s="150">
        <f>(Table232[[#This Row],[UB (BPP-MIP+LB+UB)]]-Table232[[#This Row],[Best LB]])/Table232[[#This Row],[UB (BPP-MIP+LB+UB)]]</f>
        <v>0</v>
      </c>
      <c r="AJ141" s="171">
        <v>3.0454046800741659</v>
      </c>
      <c r="AK141" s="169">
        <v>363</v>
      </c>
      <c r="AL141" s="170">
        <v>363</v>
      </c>
      <c r="AM141" s="170">
        <v>0</v>
      </c>
      <c r="AN141" s="170">
        <f>(Table232[[#This Row],[UB (LBBD (FBPP))]]-Table232[[#This Row],[Best LB]])/Table232[[#This Row],[UB (LBBD (FBPP))]]</f>
        <v>0</v>
      </c>
      <c r="AO141" s="171">
        <v>1.6020697061912856</v>
      </c>
      <c r="AP141" s="169">
        <v>363</v>
      </c>
      <c r="AQ141" s="170">
        <v>363</v>
      </c>
      <c r="AR141" s="170">
        <v>0</v>
      </c>
      <c r="AS141" s="170">
        <f>(Table232[[#This Row],[UB (LBBD (CBPP))]]-Table232[[#This Row],[Best LB]])/Table232[[#This Row],[UB (LBBD (CBPP))]]</f>
        <v>0</v>
      </c>
      <c r="AT141" s="171">
        <v>0.92516160756440469</v>
      </c>
      <c r="AU141" s="169">
        <v>363</v>
      </c>
      <c r="AV141" s="170">
        <v>363</v>
      </c>
      <c r="AW141" s="170">
        <v>0</v>
      </c>
      <c r="AX141" s="170">
        <f>(Table232[[#This Row],[UB (LBBD (CBPP-light))]]-Table232[[#This Row],[Best LB]])/Table232[[#This Row],[UB (LBBD (CBPP-light))]]</f>
        <v>0</v>
      </c>
      <c r="AY141" s="171">
        <v>1.2331435345122368</v>
      </c>
      <c r="AZ141" s="150">
        <v>363</v>
      </c>
    </row>
    <row r="142" spans="1:52" x14ac:dyDescent="0.35">
      <c r="A142" s="162">
        <v>140</v>
      </c>
      <c r="B142" s="163" t="s">
        <v>49</v>
      </c>
      <c r="C142" s="150" t="s">
        <v>1094</v>
      </c>
      <c r="D142" s="150">
        <v>50</v>
      </c>
      <c r="E142" s="164">
        <v>5</v>
      </c>
      <c r="F142" s="164">
        <v>20</v>
      </c>
      <c r="G142" s="165">
        <v>2</v>
      </c>
      <c r="H142" s="166">
        <v>14</v>
      </c>
      <c r="I142" s="150">
        <f>MAX(0,Table232[[#This Row],[k*]]-Table232[[#This Row],[AGVs]])</f>
        <v>9</v>
      </c>
      <c r="J142" s="150">
        <v>342</v>
      </c>
      <c r="K142" s="150">
        <v>354</v>
      </c>
      <c r="L142" s="167">
        <v>0.28055384197000421</v>
      </c>
      <c r="M142" s="142">
        <f>IF( Table232[[#This Row],[UB_init]]-Table232[[#This Row],[LB_init]]&gt;0.1,0,1)</f>
        <v>0</v>
      </c>
      <c r="N142" s="61">
        <v>342</v>
      </c>
      <c r="O142" s="62">
        <v>342</v>
      </c>
      <c r="P142" s="62">
        <v>0</v>
      </c>
      <c r="Q142" s="84">
        <v>37.697486640885401</v>
      </c>
      <c r="R142" s="166">
        <v>342</v>
      </c>
      <c r="S142" s="150">
        <v>342</v>
      </c>
      <c r="T142" s="168">
        <v>0</v>
      </c>
      <c r="U142" s="168">
        <v>5.309711933</v>
      </c>
      <c r="V142" s="169">
        <v>342</v>
      </c>
      <c r="W142" s="170">
        <v>342</v>
      </c>
      <c r="X142" s="150">
        <v>0</v>
      </c>
      <c r="Y142" s="150">
        <f>(Table232[[#This Row],[UB (A-BGAP +LB+ UB)]]-Table232[[#This Row],[Best LB]])/Table232[[#This Row],[UB (A-BGAP +LB+ UB)]]</f>
        <v>0</v>
      </c>
      <c r="Z142" s="171">
        <v>1.8345665698936942</v>
      </c>
      <c r="AA142" s="169">
        <v>342</v>
      </c>
      <c r="AB142" s="170">
        <v>342</v>
      </c>
      <c r="AC142" s="170">
        <v>0</v>
      </c>
      <c r="AD142" s="170">
        <f>(Table232[[#This Row],[UB (3S-MH)]]-Table232[[#This Row],[Best LB]])/Table232[[#This Row],[UB (3S-MH)]]</f>
        <v>0</v>
      </c>
      <c r="AE142" s="167">
        <v>0.312392</v>
      </c>
      <c r="AF142" s="169">
        <v>342</v>
      </c>
      <c r="AG142" s="170">
        <v>342</v>
      </c>
      <c r="AH142" s="150">
        <v>0</v>
      </c>
      <c r="AI142" s="150">
        <f>(Table232[[#This Row],[UB (BPP-MIP+LB+UB)]]-Table232[[#This Row],[Best LB]])/Table232[[#This Row],[UB (BPP-MIP+LB+UB)]]</f>
        <v>0</v>
      </c>
      <c r="AJ142" s="171">
        <v>1.0780808813935883</v>
      </c>
      <c r="AK142" s="169">
        <v>342</v>
      </c>
      <c r="AL142" s="170">
        <v>342</v>
      </c>
      <c r="AM142" s="170">
        <v>0</v>
      </c>
      <c r="AN142" s="170">
        <f>(Table232[[#This Row],[UB (LBBD (FBPP))]]-Table232[[#This Row],[Best LB]])/Table232[[#This Row],[UB (LBBD (FBPP))]]</f>
        <v>0</v>
      </c>
      <c r="AO142" s="171">
        <v>1.6703858757457442</v>
      </c>
      <c r="AP142" s="169">
        <v>342</v>
      </c>
      <c r="AQ142" s="170">
        <v>342</v>
      </c>
      <c r="AR142" s="170">
        <v>0</v>
      </c>
      <c r="AS142" s="170">
        <f>(Table232[[#This Row],[UB (LBBD (CBPP))]]-Table232[[#This Row],[Best LB]])/Table232[[#This Row],[UB (LBBD (CBPP))]]</f>
        <v>0</v>
      </c>
      <c r="AT142" s="171">
        <v>0.85683814809385617</v>
      </c>
      <c r="AU142" s="169">
        <v>342</v>
      </c>
      <c r="AV142" s="170">
        <v>342</v>
      </c>
      <c r="AW142" s="170">
        <v>0</v>
      </c>
      <c r="AX142" s="170">
        <f>(Table232[[#This Row],[UB (LBBD (CBPP-light))]]-Table232[[#This Row],[Best LB]])/Table232[[#This Row],[UB (LBBD (CBPP-light))]]</f>
        <v>0</v>
      </c>
      <c r="AY142" s="171">
        <v>1.1153848161986843</v>
      </c>
      <c r="AZ142" s="150">
        <v>342</v>
      </c>
    </row>
    <row r="143" spans="1:52" x14ac:dyDescent="0.35">
      <c r="A143" s="162">
        <v>141</v>
      </c>
      <c r="B143" s="163" t="s">
        <v>50</v>
      </c>
      <c r="C143" s="150" t="s">
        <v>1094</v>
      </c>
      <c r="D143" s="150">
        <v>50</v>
      </c>
      <c r="E143" s="164">
        <v>5</v>
      </c>
      <c r="F143" s="164">
        <v>20</v>
      </c>
      <c r="G143" s="165">
        <v>4</v>
      </c>
      <c r="H143" s="166">
        <v>21</v>
      </c>
      <c r="I143" s="150">
        <f>MAX(0,Table232[[#This Row],[k*]]-Table232[[#This Row],[AGVs]])</f>
        <v>16</v>
      </c>
      <c r="J143" s="150">
        <v>401</v>
      </c>
      <c r="K143" s="150">
        <v>401</v>
      </c>
      <c r="L143" s="167">
        <v>0.63557337597990227</v>
      </c>
      <c r="M143" s="86">
        <f>IF( Table232[[#This Row],[UB_init]]-Table232[[#This Row],[LB_init]]&gt;0.1,0,1)</f>
        <v>1</v>
      </c>
      <c r="N143" s="59">
        <v>401</v>
      </c>
      <c r="O143" s="60">
        <v>401</v>
      </c>
      <c r="P143" s="60">
        <v>0</v>
      </c>
      <c r="Q143" s="83">
        <v>67.363346403464604</v>
      </c>
      <c r="R143" s="166">
        <v>401</v>
      </c>
      <c r="S143" s="150">
        <v>401</v>
      </c>
      <c r="T143" s="168">
        <v>0</v>
      </c>
      <c r="U143" s="168">
        <v>6.474951463</v>
      </c>
      <c r="V143" s="169"/>
      <c r="W143" s="170"/>
      <c r="X143" s="150"/>
      <c r="Y143" s="150"/>
      <c r="Z143" s="171"/>
      <c r="AA143" s="169"/>
      <c r="AB143" s="170"/>
      <c r="AC143" s="150"/>
      <c r="AD143" s="170"/>
      <c r="AE143" s="171"/>
      <c r="AF143" s="169"/>
      <c r="AG143" s="170"/>
      <c r="AH143" s="150"/>
      <c r="AI143" s="150"/>
      <c r="AJ143" s="171"/>
      <c r="AK143" s="169"/>
      <c r="AL143" s="170"/>
      <c r="AM143" s="150"/>
      <c r="AN143" s="170"/>
      <c r="AO143" s="171"/>
      <c r="AP143" s="169"/>
      <c r="AQ143" s="170"/>
      <c r="AR143" s="150"/>
      <c r="AS143" s="170"/>
      <c r="AT143" s="171"/>
      <c r="AU143" s="169"/>
      <c r="AV143" s="170"/>
      <c r="AW143" s="150"/>
      <c r="AX143" s="164"/>
      <c r="AY143" s="171"/>
      <c r="AZ143" s="150">
        <v>401</v>
      </c>
    </row>
    <row r="144" spans="1:52" x14ac:dyDescent="0.35">
      <c r="A144" s="162">
        <v>142</v>
      </c>
      <c r="B144" s="163" t="s">
        <v>51</v>
      </c>
      <c r="C144" s="150" t="s">
        <v>1094</v>
      </c>
      <c r="D144" s="150">
        <v>50</v>
      </c>
      <c r="E144" s="164">
        <v>5</v>
      </c>
      <c r="F144" s="164">
        <v>20</v>
      </c>
      <c r="G144" s="165">
        <v>4</v>
      </c>
      <c r="H144" s="166">
        <v>22</v>
      </c>
      <c r="I144" s="150">
        <f>MAX(0,Table232[[#This Row],[k*]]-Table232[[#This Row],[AGVs]])</f>
        <v>17</v>
      </c>
      <c r="J144" s="150">
        <v>486</v>
      </c>
      <c r="K144" s="150">
        <v>486</v>
      </c>
      <c r="L144" s="167">
        <v>1.5819702167100331</v>
      </c>
      <c r="M144" s="142">
        <f>IF( Table232[[#This Row],[UB_init]]-Table232[[#This Row],[LB_init]]&gt;0.1,0,1)</f>
        <v>1</v>
      </c>
      <c r="N144" s="61">
        <v>486</v>
      </c>
      <c r="O144" s="62">
        <v>486</v>
      </c>
      <c r="P144" s="62">
        <v>0</v>
      </c>
      <c r="Q144" s="84">
        <v>2278.9906673524501</v>
      </c>
      <c r="R144" s="166">
        <v>488</v>
      </c>
      <c r="S144" s="150">
        <v>485.2</v>
      </c>
      <c r="T144" s="168">
        <v>5.7377050000000001E-3</v>
      </c>
      <c r="U144" s="168">
        <v>3612.720769</v>
      </c>
      <c r="V144" s="169"/>
      <c r="W144" s="170"/>
      <c r="X144" s="150"/>
      <c r="Y144" s="150"/>
      <c r="Z144" s="171"/>
      <c r="AA144" s="169"/>
      <c r="AB144" s="170"/>
      <c r="AC144" s="150"/>
      <c r="AD144" s="170"/>
      <c r="AE144" s="171"/>
      <c r="AF144" s="169"/>
      <c r="AG144" s="170"/>
      <c r="AH144" s="150"/>
      <c r="AI144" s="150"/>
      <c r="AJ144" s="171"/>
      <c r="AK144" s="169"/>
      <c r="AL144" s="170"/>
      <c r="AM144" s="150"/>
      <c r="AN144" s="170"/>
      <c r="AO144" s="171"/>
      <c r="AP144" s="169"/>
      <c r="AQ144" s="170"/>
      <c r="AR144" s="150"/>
      <c r="AS144" s="170"/>
      <c r="AT144" s="171"/>
      <c r="AU144" s="169"/>
      <c r="AV144" s="170"/>
      <c r="AW144" s="150"/>
      <c r="AX144" s="164"/>
      <c r="AY144" s="171"/>
      <c r="AZ144" s="150">
        <v>486</v>
      </c>
    </row>
    <row r="145" spans="1:52" x14ac:dyDescent="0.35">
      <c r="A145" s="162">
        <v>143</v>
      </c>
      <c r="B145" s="163" t="s">
        <v>52</v>
      </c>
      <c r="C145" s="150" t="s">
        <v>1094</v>
      </c>
      <c r="D145" s="150">
        <v>50</v>
      </c>
      <c r="E145" s="164">
        <v>5</v>
      </c>
      <c r="F145" s="164">
        <v>20</v>
      </c>
      <c r="G145" s="165">
        <v>4</v>
      </c>
      <c r="H145" s="166">
        <v>20</v>
      </c>
      <c r="I145" s="150">
        <f>MAX(0,Table232[[#This Row],[k*]]-Table232[[#This Row],[AGVs]])</f>
        <v>15</v>
      </c>
      <c r="J145" s="150">
        <v>477</v>
      </c>
      <c r="K145" s="150">
        <v>477</v>
      </c>
      <c r="L145" s="167">
        <v>71.436797931799902</v>
      </c>
      <c r="M145" s="86">
        <f>IF( Table232[[#This Row],[UB_init]]-Table232[[#This Row],[LB_init]]&gt;0.1,0,1)</f>
        <v>1</v>
      </c>
      <c r="N145" s="59">
        <v>489</v>
      </c>
      <c r="O145" s="60">
        <v>477</v>
      </c>
      <c r="P145" s="60">
        <v>2.4539877300608401E-2</v>
      </c>
      <c r="Q145" s="83">
        <v>3607.5077979210701</v>
      </c>
      <c r="R145" s="166">
        <v>489</v>
      </c>
      <c r="S145" s="150">
        <v>477</v>
      </c>
      <c r="T145" s="168">
        <v>2.4539877000000002E-2</v>
      </c>
      <c r="U145" s="168">
        <v>3613.5561149999999</v>
      </c>
      <c r="V145" s="169"/>
      <c r="W145" s="170"/>
      <c r="X145" s="150"/>
      <c r="Y145" s="150"/>
      <c r="Z145" s="171"/>
      <c r="AA145" s="169"/>
      <c r="AB145" s="170"/>
      <c r="AC145" s="150"/>
      <c r="AD145" s="170"/>
      <c r="AE145" s="171"/>
      <c r="AF145" s="169"/>
      <c r="AG145" s="170"/>
      <c r="AH145" s="150"/>
      <c r="AI145" s="150"/>
      <c r="AJ145" s="171"/>
      <c r="AK145" s="169"/>
      <c r="AL145" s="170"/>
      <c r="AM145" s="150"/>
      <c r="AN145" s="170"/>
      <c r="AO145" s="171"/>
      <c r="AP145" s="169"/>
      <c r="AQ145" s="170"/>
      <c r="AR145" s="150"/>
      <c r="AS145" s="170"/>
      <c r="AT145" s="171"/>
      <c r="AU145" s="169"/>
      <c r="AV145" s="170"/>
      <c r="AW145" s="150"/>
      <c r="AX145" s="164"/>
      <c r="AY145" s="171"/>
      <c r="AZ145" s="150">
        <v>477</v>
      </c>
    </row>
    <row r="146" spans="1:52" x14ac:dyDescent="0.35">
      <c r="A146" s="162">
        <v>144</v>
      </c>
      <c r="B146" s="163" t="s">
        <v>53</v>
      </c>
      <c r="C146" s="150" t="s">
        <v>1094</v>
      </c>
      <c r="D146" s="150">
        <v>50</v>
      </c>
      <c r="E146" s="164">
        <v>5</v>
      </c>
      <c r="F146" s="164">
        <v>20</v>
      </c>
      <c r="G146" s="165">
        <v>4</v>
      </c>
      <c r="H146" s="166">
        <v>22</v>
      </c>
      <c r="I146" s="150">
        <f>MAX(0,Table232[[#This Row],[k*]]-Table232[[#This Row],[AGVs]])</f>
        <v>17</v>
      </c>
      <c r="J146" s="150">
        <v>468</v>
      </c>
      <c r="K146" s="150">
        <v>468</v>
      </c>
      <c r="L146" s="167">
        <v>0.81555379369001457</v>
      </c>
      <c r="M146" s="142">
        <f>IF( Table232[[#This Row],[UB_init]]-Table232[[#This Row],[LB_init]]&gt;0.1,0,1)</f>
        <v>1</v>
      </c>
      <c r="N146" s="61">
        <v>468</v>
      </c>
      <c r="O146" s="62">
        <v>468</v>
      </c>
      <c r="P146" s="62">
        <v>0</v>
      </c>
      <c r="Q146" s="84">
        <v>81.488441400229902</v>
      </c>
      <c r="R146" s="166">
        <v>468</v>
      </c>
      <c r="S146" s="150">
        <v>468</v>
      </c>
      <c r="T146" s="168">
        <v>0</v>
      </c>
      <c r="U146" s="168">
        <v>39.555787789999997</v>
      </c>
      <c r="V146" s="169"/>
      <c r="W146" s="170"/>
      <c r="X146" s="150"/>
      <c r="Y146" s="150"/>
      <c r="Z146" s="171"/>
      <c r="AA146" s="169"/>
      <c r="AB146" s="170"/>
      <c r="AC146" s="150"/>
      <c r="AD146" s="170"/>
      <c r="AE146" s="171"/>
      <c r="AF146" s="169"/>
      <c r="AG146" s="170"/>
      <c r="AH146" s="150"/>
      <c r="AI146" s="150"/>
      <c r="AJ146" s="171"/>
      <c r="AK146" s="169"/>
      <c r="AL146" s="170"/>
      <c r="AM146" s="150"/>
      <c r="AN146" s="170"/>
      <c r="AO146" s="171"/>
      <c r="AP146" s="169"/>
      <c r="AQ146" s="170"/>
      <c r="AR146" s="150"/>
      <c r="AS146" s="170"/>
      <c r="AT146" s="171"/>
      <c r="AU146" s="169"/>
      <c r="AV146" s="170"/>
      <c r="AW146" s="150"/>
      <c r="AX146" s="164"/>
      <c r="AY146" s="171"/>
      <c r="AZ146" s="150">
        <v>468</v>
      </c>
    </row>
    <row r="147" spans="1:52" x14ac:dyDescent="0.35">
      <c r="A147" s="162">
        <v>145</v>
      </c>
      <c r="B147" s="163" t="s">
        <v>54</v>
      </c>
      <c r="C147" s="150" t="s">
        <v>1094</v>
      </c>
      <c r="D147" s="150">
        <v>50</v>
      </c>
      <c r="E147" s="164">
        <v>5</v>
      </c>
      <c r="F147" s="164">
        <v>20</v>
      </c>
      <c r="G147" s="165">
        <v>4</v>
      </c>
      <c r="H147" s="166">
        <v>27</v>
      </c>
      <c r="I147" s="150">
        <f>MAX(0,Table232[[#This Row],[k*]]-Table232[[#This Row],[AGVs]])</f>
        <v>22</v>
      </c>
      <c r="J147" s="150">
        <v>514</v>
      </c>
      <c r="K147" s="150">
        <v>514</v>
      </c>
      <c r="L147" s="167">
        <v>10.228334190330088</v>
      </c>
      <c r="M147" s="86">
        <f>IF( Table232[[#This Row],[UB_init]]-Table232[[#This Row],[LB_init]]&gt;0.1,0,1)</f>
        <v>1</v>
      </c>
      <c r="N147" s="59">
        <v>514</v>
      </c>
      <c r="O147" s="60">
        <v>501.99999999999301</v>
      </c>
      <c r="P147" s="60">
        <v>2.33463035019537E-2</v>
      </c>
      <c r="Q147" s="83">
        <v>3614.5573827773301</v>
      </c>
      <c r="R147" s="166">
        <v>514</v>
      </c>
      <c r="S147" s="150">
        <v>489.6</v>
      </c>
      <c r="T147" s="168">
        <v>4.7470816999999998E-2</v>
      </c>
      <c r="U147" s="168">
        <v>3611.7594089999998</v>
      </c>
      <c r="V147" s="169"/>
      <c r="W147" s="170"/>
      <c r="X147" s="150"/>
      <c r="Y147" s="150"/>
      <c r="Z147" s="171"/>
      <c r="AA147" s="169"/>
      <c r="AB147" s="170"/>
      <c r="AC147" s="150"/>
      <c r="AD147" s="170"/>
      <c r="AE147" s="171"/>
      <c r="AF147" s="169"/>
      <c r="AG147" s="170"/>
      <c r="AH147" s="150"/>
      <c r="AI147" s="150"/>
      <c r="AJ147" s="171"/>
      <c r="AK147" s="169"/>
      <c r="AL147" s="170"/>
      <c r="AM147" s="150"/>
      <c r="AN147" s="170"/>
      <c r="AO147" s="171"/>
      <c r="AP147" s="169"/>
      <c r="AQ147" s="170"/>
      <c r="AR147" s="150"/>
      <c r="AS147" s="170"/>
      <c r="AT147" s="171"/>
      <c r="AU147" s="169"/>
      <c r="AV147" s="170"/>
      <c r="AW147" s="150"/>
      <c r="AX147" s="164"/>
      <c r="AY147" s="171"/>
      <c r="AZ147" s="150">
        <v>514</v>
      </c>
    </row>
    <row r="148" spans="1:52" x14ac:dyDescent="0.35">
      <c r="A148" s="162">
        <v>146</v>
      </c>
      <c r="B148" s="163" t="s">
        <v>55</v>
      </c>
      <c r="C148" s="150" t="s">
        <v>1094</v>
      </c>
      <c r="D148" s="150">
        <v>50</v>
      </c>
      <c r="E148" s="164">
        <v>5</v>
      </c>
      <c r="F148" s="164">
        <v>20</v>
      </c>
      <c r="G148" s="165">
        <v>4</v>
      </c>
      <c r="H148" s="166">
        <v>25</v>
      </c>
      <c r="I148" s="150">
        <f>MAX(0,Table232[[#This Row],[k*]]-Table232[[#This Row],[AGVs]])</f>
        <v>20</v>
      </c>
      <c r="J148" s="150">
        <v>463</v>
      </c>
      <c r="K148" s="150">
        <v>463</v>
      </c>
      <c r="L148" s="167">
        <v>0.74007516168990151</v>
      </c>
      <c r="M148" s="142">
        <f>IF( Table232[[#This Row],[UB_init]]-Table232[[#This Row],[LB_init]]&gt;0.1,0,1)</f>
        <v>1</v>
      </c>
      <c r="N148" s="61">
        <v>463</v>
      </c>
      <c r="O148" s="62">
        <v>463</v>
      </c>
      <c r="P148" s="62">
        <v>0</v>
      </c>
      <c r="Q148" s="84">
        <v>80.692534321918998</v>
      </c>
      <c r="R148" s="166">
        <v>463</v>
      </c>
      <c r="S148" s="150">
        <v>463</v>
      </c>
      <c r="T148" s="168">
        <v>0</v>
      </c>
      <c r="U148" s="168">
        <v>12.66628948</v>
      </c>
      <c r="V148" s="169"/>
      <c r="W148" s="170"/>
      <c r="X148" s="150"/>
      <c r="Y148" s="150"/>
      <c r="Z148" s="171"/>
      <c r="AA148" s="169"/>
      <c r="AB148" s="170"/>
      <c r="AC148" s="150"/>
      <c r="AD148" s="170"/>
      <c r="AE148" s="171"/>
      <c r="AF148" s="169"/>
      <c r="AG148" s="170"/>
      <c r="AH148" s="150"/>
      <c r="AI148" s="150"/>
      <c r="AJ148" s="171"/>
      <c r="AK148" s="169"/>
      <c r="AL148" s="170"/>
      <c r="AM148" s="150"/>
      <c r="AN148" s="170"/>
      <c r="AO148" s="171"/>
      <c r="AP148" s="169"/>
      <c r="AQ148" s="170"/>
      <c r="AR148" s="150"/>
      <c r="AS148" s="170"/>
      <c r="AT148" s="171"/>
      <c r="AU148" s="169"/>
      <c r="AV148" s="170"/>
      <c r="AW148" s="150"/>
      <c r="AX148" s="164"/>
      <c r="AY148" s="171"/>
      <c r="AZ148" s="150">
        <v>463</v>
      </c>
    </row>
    <row r="149" spans="1:52" x14ac:dyDescent="0.35">
      <c r="A149" s="162">
        <v>147</v>
      </c>
      <c r="B149" s="163" t="s">
        <v>56</v>
      </c>
      <c r="C149" s="150" t="s">
        <v>1094</v>
      </c>
      <c r="D149" s="150">
        <v>50</v>
      </c>
      <c r="E149" s="164">
        <v>5</v>
      </c>
      <c r="F149" s="164">
        <v>20</v>
      </c>
      <c r="G149" s="165">
        <v>4</v>
      </c>
      <c r="H149" s="166">
        <v>25</v>
      </c>
      <c r="I149" s="150">
        <f>MAX(0,Table232[[#This Row],[k*]]-Table232[[#This Row],[AGVs]])</f>
        <v>20</v>
      </c>
      <c r="J149" s="150">
        <v>515</v>
      </c>
      <c r="K149" s="150">
        <v>515</v>
      </c>
      <c r="L149" s="167">
        <v>1.9695621468199533</v>
      </c>
      <c r="M149" s="86">
        <f>IF( Table232[[#This Row],[UB_init]]-Table232[[#This Row],[LB_init]]&gt;0.1,0,1)</f>
        <v>1</v>
      </c>
      <c r="N149" s="59">
        <v>515</v>
      </c>
      <c r="O149" s="60">
        <v>515</v>
      </c>
      <c r="P149" s="60">
        <v>0</v>
      </c>
      <c r="Q149" s="83">
        <v>2795.8185874074602</v>
      </c>
      <c r="R149" s="166">
        <v>515</v>
      </c>
      <c r="S149" s="150">
        <v>503</v>
      </c>
      <c r="T149" s="168">
        <v>2.3300971E-2</v>
      </c>
      <c r="U149" s="168">
        <v>3618.066022</v>
      </c>
      <c r="V149" s="169"/>
      <c r="W149" s="170"/>
      <c r="X149" s="150"/>
      <c r="Y149" s="150"/>
      <c r="Z149" s="171"/>
      <c r="AA149" s="169"/>
      <c r="AB149" s="170"/>
      <c r="AC149" s="150"/>
      <c r="AD149" s="170"/>
      <c r="AE149" s="171"/>
      <c r="AF149" s="169"/>
      <c r="AG149" s="170"/>
      <c r="AH149" s="150"/>
      <c r="AI149" s="150"/>
      <c r="AJ149" s="171"/>
      <c r="AK149" s="169"/>
      <c r="AL149" s="170"/>
      <c r="AM149" s="150"/>
      <c r="AN149" s="170"/>
      <c r="AO149" s="171"/>
      <c r="AP149" s="169"/>
      <c r="AQ149" s="170"/>
      <c r="AR149" s="150"/>
      <c r="AS149" s="170"/>
      <c r="AT149" s="171"/>
      <c r="AU149" s="169"/>
      <c r="AV149" s="170"/>
      <c r="AW149" s="150"/>
      <c r="AX149" s="164"/>
      <c r="AY149" s="171"/>
      <c r="AZ149" s="150">
        <v>515</v>
      </c>
    </row>
    <row r="150" spans="1:52" x14ac:dyDescent="0.35">
      <c r="A150" s="162">
        <v>148</v>
      </c>
      <c r="B150" s="163" t="s">
        <v>57</v>
      </c>
      <c r="C150" s="150" t="s">
        <v>1094</v>
      </c>
      <c r="D150" s="150">
        <v>50</v>
      </c>
      <c r="E150" s="164">
        <v>5</v>
      </c>
      <c r="F150" s="164">
        <v>20</v>
      </c>
      <c r="G150" s="165">
        <v>4</v>
      </c>
      <c r="H150" s="166">
        <v>22</v>
      </c>
      <c r="I150" s="150">
        <f>MAX(0,Table232[[#This Row],[k*]]-Table232[[#This Row],[AGVs]])</f>
        <v>17</v>
      </c>
      <c r="J150" s="150">
        <v>476</v>
      </c>
      <c r="K150" s="150">
        <v>476</v>
      </c>
      <c r="L150" s="167">
        <v>3.6006167363400436</v>
      </c>
      <c r="M150" s="142">
        <f>IF( Table232[[#This Row],[UB_init]]-Table232[[#This Row],[LB_init]]&gt;0.1,0,1)</f>
        <v>1</v>
      </c>
      <c r="N150" s="61">
        <v>477</v>
      </c>
      <c r="O150" s="62">
        <v>475.79706698377998</v>
      </c>
      <c r="P150" s="62">
        <v>2.52187215140387E-3</v>
      </c>
      <c r="Q150" s="84">
        <v>3605.9997047912302</v>
      </c>
      <c r="R150" s="166">
        <v>478</v>
      </c>
      <c r="S150" s="150">
        <v>476</v>
      </c>
      <c r="T150" s="168">
        <v>4.1840999999999996E-3</v>
      </c>
      <c r="U150" s="168">
        <v>3614.846583</v>
      </c>
      <c r="V150" s="169"/>
      <c r="W150" s="170"/>
      <c r="X150" s="150"/>
      <c r="Y150" s="150"/>
      <c r="Z150" s="171"/>
      <c r="AA150" s="169"/>
      <c r="AB150" s="170"/>
      <c r="AC150" s="150"/>
      <c r="AD150" s="170"/>
      <c r="AE150" s="171"/>
      <c r="AF150" s="169"/>
      <c r="AG150" s="170"/>
      <c r="AH150" s="150"/>
      <c r="AI150" s="150"/>
      <c r="AJ150" s="171"/>
      <c r="AK150" s="169"/>
      <c r="AL150" s="170"/>
      <c r="AM150" s="150"/>
      <c r="AN150" s="170"/>
      <c r="AO150" s="171"/>
      <c r="AP150" s="169"/>
      <c r="AQ150" s="170"/>
      <c r="AR150" s="150"/>
      <c r="AS150" s="170"/>
      <c r="AT150" s="171"/>
      <c r="AU150" s="169"/>
      <c r="AV150" s="170"/>
      <c r="AW150" s="150"/>
      <c r="AX150" s="164"/>
      <c r="AY150" s="171"/>
      <c r="AZ150" s="150">
        <v>476</v>
      </c>
    </row>
    <row r="151" spans="1:52" x14ac:dyDescent="0.35">
      <c r="A151" s="162">
        <v>149</v>
      </c>
      <c r="B151" s="163" t="s">
        <v>58</v>
      </c>
      <c r="C151" s="150" t="s">
        <v>1094</v>
      </c>
      <c r="D151" s="150">
        <v>50</v>
      </c>
      <c r="E151" s="164">
        <v>5</v>
      </c>
      <c r="F151" s="164">
        <v>20</v>
      </c>
      <c r="G151" s="165">
        <v>4</v>
      </c>
      <c r="H151" s="166">
        <v>28</v>
      </c>
      <c r="I151" s="150">
        <f>MAX(0,Table232[[#This Row],[k*]]-Table232[[#This Row],[AGVs]])</f>
        <v>23</v>
      </c>
      <c r="J151" s="150">
        <v>519</v>
      </c>
      <c r="K151" s="150">
        <v>519</v>
      </c>
      <c r="L151" s="167">
        <v>1.7144414409999627</v>
      </c>
      <c r="M151" s="86">
        <f>IF( Table232[[#This Row],[UB_init]]-Table232[[#This Row],[LB_init]]&gt;0.1,0,1)</f>
        <v>1</v>
      </c>
      <c r="N151" s="59">
        <v>519</v>
      </c>
      <c r="O151" s="60">
        <v>506.39999999999901</v>
      </c>
      <c r="P151" s="60">
        <v>2.4277456647394301E-2</v>
      </c>
      <c r="Q151" s="83">
        <v>3600.1663579363299</v>
      </c>
      <c r="R151" s="166">
        <v>519</v>
      </c>
      <c r="S151" s="150">
        <v>519</v>
      </c>
      <c r="T151" s="168">
        <v>0</v>
      </c>
      <c r="U151" s="168">
        <v>832.6343296</v>
      </c>
      <c r="V151" s="169"/>
      <c r="W151" s="170"/>
      <c r="X151" s="150"/>
      <c r="Y151" s="150"/>
      <c r="Z151" s="171"/>
      <c r="AA151" s="169"/>
      <c r="AB151" s="170"/>
      <c r="AC151" s="150"/>
      <c r="AD151" s="170"/>
      <c r="AE151" s="171"/>
      <c r="AF151" s="169"/>
      <c r="AG151" s="170"/>
      <c r="AH151" s="150"/>
      <c r="AI151" s="150"/>
      <c r="AJ151" s="171"/>
      <c r="AK151" s="169"/>
      <c r="AL151" s="170"/>
      <c r="AM151" s="150"/>
      <c r="AN151" s="170"/>
      <c r="AO151" s="171"/>
      <c r="AP151" s="169"/>
      <c r="AQ151" s="170"/>
      <c r="AR151" s="150"/>
      <c r="AS151" s="170"/>
      <c r="AT151" s="171"/>
      <c r="AU151" s="169"/>
      <c r="AV151" s="170"/>
      <c r="AW151" s="150"/>
      <c r="AX151" s="164"/>
      <c r="AY151" s="171"/>
      <c r="AZ151" s="150">
        <v>519</v>
      </c>
    </row>
    <row r="152" spans="1:52" x14ac:dyDescent="0.35">
      <c r="A152" s="162">
        <v>150</v>
      </c>
      <c r="B152" s="163" t="s">
        <v>59</v>
      </c>
      <c r="C152" s="150" t="s">
        <v>1094</v>
      </c>
      <c r="D152" s="150">
        <v>50</v>
      </c>
      <c r="E152" s="164">
        <v>5</v>
      </c>
      <c r="F152" s="164">
        <v>20</v>
      </c>
      <c r="G152" s="165">
        <v>4</v>
      </c>
      <c r="H152" s="166">
        <v>23</v>
      </c>
      <c r="I152" s="150">
        <f>MAX(0,Table232[[#This Row],[k*]]-Table232[[#This Row],[AGVs]])</f>
        <v>18</v>
      </c>
      <c r="J152" s="150">
        <v>450</v>
      </c>
      <c r="K152" s="150">
        <v>450</v>
      </c>
      <c r="L152" s="167">
        <v>1.4344748724299734</v>
      </c>
      <c r="M152" s="142">
        <f>IF( Table232[[#This Row],[UB_init]]-Table232[[#This Row],[LB_init]]&gt;0.1,0,1)</f>
        <v>1</v>
      </c>
      <c r="N152" s="61">
        <v>450</v>
      </c>
      <c r="O152" s="62">
        <v>450</v>
      </c>
      <c r="P152" s="62">
        <v>0</v>
      </c>
      <c r="Q152" s="84">
        <v>79.198312599211903</v>
      </c>
      <c r="R152" s="166">
        <v>450</v>
      </c>
      <c r="S152" s="150">
        <v>450</v>
      </c>
      <c r="T152" s="168">
        <v>0</v>
      </c>
      <c r="U152" s="168">
        <v>11.7373604</v>
      </c>
      <c r="V152" s="169"/>
      <c r="W152" s="170"/>
      <c r="X152" s="150"/>
      <c r="Y152" s="150"/>
      <c r="Z152" s="171"/>
      <c r="AA152" s="169"/>
      <c r="AB152" s="170"/>
      <c r="AC152" s="150"/>
      <c r="AD152" s="170"/>
      <c r="AE152" s="171"/>
      <c r="AF152" s="169"/>
      <c r="AG152" s="170"/>
      <c r="AH152" s="150"/>
      <c r="AI152" s="150"/>
      <c r="AJ152" s="171"/>
      <c r="AK152" s="169"/>
      <c r="AL152" s="170"/>
      <c r="AM152" s="150"/>
      <c r="AN152" s="170"/>
      <c r="AO152" s="171"/>
      <c r="AP152" s="169"/>
      <c r="AQ152" s="170"/>
      <c r="AR152" s="150"/>
      <c r="AS152" s="170"/>
      <c r="AT152" s="171"/>
      <c r="AU152" s="169"/>
      <c r="AV152" s="170"/>
      <c r="AW152" s="150"/>
      <c r="AX152" s="164"/>
      <c r="AY152" s="171"/>
      <c r="AZ152" s="150">
        <v>450</v>
      </c>
    </row>
    <row r="153" spans="1:52" x14ac:dyDescent="0.35">
      <c r="A153" s="162">
        <v>151</v>
      </c>
      <c r="B153" s="163" t="s">
        <v>60</v>
      </c>
      <c r="C153" s="150" t="s">
        <v>1094</v>
      </c>
      <c r="D153" s="150">
        <v>50</v>
      </c>
      <c r="E153" s="164">
        <v>5</v>
      </c>
      <c r="F153" s="164">
        <v>30</v>
      </c>
      <c r="G153" s="165">
        <v>1</v>
      </c>
      <c r="H153" s="166">
        <v>7</v>
      </c>
      <c r="I153" s="150">
        <f>MAX(0,Table232[[#This Row],[k*]]-Table232[[#This Row],[AGVs]])</f>
        <v>2</v>
      </c>
      <c r="J153" s="150">
        <v>378</v>
      </c>
      <c r="K153" s="150">
        <v>493</v>
      </c>
      <c r="L153" s="167">
        <v>0.1878127977299755</v>
      </c>
      <c r="M153" s="86">
        <f>IF( Table232[[#This Row],[UB_init]]-Table232[[#This Row],[LB_init]]&gt;0.1,0,1)</f>
        <v>0</v>
      </c>
      <c r="N153" s="59">
        <v>378</v>
      </c>
      <c r="O153" s="60">
        <v>378</v>
      </c>
      <c r="P153" s="60">
        <v>0</v>
      </c>
      <c r="Q153" s="83">
        <v>12.4413109123706</v>
      </c>
      <c r="R153" s="166">
        <v>378</v>
      </c>
      <c r="S153" s="150">
        <v>378</v>
      </c>
      <c r="T153" s="168">
        <v>0</v>
      </c>
      <c r="U153" s="168">
        <v>2.1240069300000002</v>
      </c>
      <c r="V153" s="169">
        <v>378</v>
      </c>
      <c r="W153" s="170">
        <v>378</v>
      </c>
      <c r="X153" s="150">
        <v>0</v>
      </c>
      <c r="Y153" s="150">
        <f>(Table232[[#This Row],[UB (A-BGAP +LB+ UB)]]-Table232[[#This Row],[Best LB]])/Table232[[#This Row],[UB (A-BGAP +LB+ UB)]]</f>
        <v>0</v>
      </c>
      <c r="Z153" s="171">
        <v>2.1738712647977456</v>
      </c>
      <c r="AA153" s="169">
        <v>379</v>
      </c>
      <c r="AB153" s="170">
        <v>378</v>
      </c>
      <c r="AC153" s="170">
        <v>2.6455026455026454E-3</v>
      </c>
      <c r="AD153" s="170">
        <f>(Table232[[#This Row],[UB (3S-MH)]]-Table232[[#This Row],[Best LB]])/Table232[[#This Row],[UB (3S-MH)]]</f>
        <v>2.6385224274406332E-3</v>
      </c>
      <c r="AE153" s="167">
        <v>0.20307800000000001</v>
      </c>
      <c r="AF153" s="169">
        <v>378</v>
      </c>
      <c r="AG153" s="170">
        <v>378</v>
      </c>
      <c r="AH153" s="150">
        <v>0</v>
      </c>
      <c r="AI153" s="150">
        <f>(Table232[[#This Row],[UB (BPP-MIP+LB+UB)]]-Table232[[#This Row],[Best LB]])/Table232[[#This Row],[UB (BPP-MIP+LB+UB)]]</f>
        <v>0</v>
      </c>
      <c r="AJ153" s="171">
        <v>1.0013445792767466</v>
      </c>
      <c r="AK153" s="169">
        <v>378</v>
      </c>
      <c r="AL153" s="170">
        <v>378</v>
      </c>
      <c r="AM153" s="170">
        <v>0</v>
      </c>
      <c r="AN153" s="170">
        <f>(Table232[[#This Row],[UB (LBBD (FBPP))]]-Table232[[#This Row],[Best LB]])/Table232[[#This Row],[UB (LBBD (FBPP))]]</f>
        <v>0</v>
      </c>
      <c r="AO153" s="171">
        <v>2.8197812289047257</v>
      </c>
      <c r="AP153" s="169">
        <v>378</v>
      </c>
      <c r="AQ153" s="170">
        <v>378</v>
      </c>
      <c r="AR153" s="170">
        <v>0</v>
      </c>
      <c r="AS153" s="170">
        <f>(Table232[[#This Row],[UB (LBBD (CBPP))]]-Table232[[#This Row],[Best LB]])/Table232[[#This Row],[UB (LBBD (CBPP))]]</f>
        <v>0</v>
      </c>
      <c r="AT153" s="171">
        <v>1.0884792814078985</v>
      </c>
      <c r="AU153" s="169">
        <v>378</v>
      </c>
      <c r="AV153" s="170">
        <v>378</v>
      </c>
      <c r="AW153" s="170">
        <v>0</v>
      </c>
      <c r="AX153" s="170">
        <f>(Table232[[#This Row],[UB (LBBD (CBPP-light))]]-Table232[[#This Row],[Best LB]])/Table232[[#This Row],[UB (LBBD (CBPP-light))]]</f>
        <v>0</v>
      </c>
      <c r="AY153" s="171">
        <v>1.0293627092662514</v>
      </c>
      <c r="AZ153" s="150">
        <v>378</v>
      </c>
    </row>
    <row r="154" spans="1:52" x14ac:dyDescent="0.35">
      <c r="A154" s="162">
        <v>152</v>
      </c>
      <c r="B154" s="163" t="s">
        <v>61</v>
      </c>
      <c r="C154" s="150" t="s">
        <v>1094</v>
      </c>
      <c r="D154" s="150">
        <v>50</v>
      </c>
      <c r="E154" s="164">
        <v>5</v>
      </c>
      <c r="F154" s="164">
        <v>30</v>
      </c>
      <c r="G154" s="165">
        <v>1</v>
      </c>
      <c r="H154" s="166">
        <v>7</v>
      </c>
      <c r="I154" s="150">
        <f>MAX(0,Table232[[#This Row],[k*]]-Table232[[#This Row],[AGVs]])</f>
        <v>2</v>
      </c>
      <c r="J154" s="150">
        <v>378</v>
      </c>
      <c r="K154" s="150">
        <v>481</v>
      </c>
      <c r="L154" s="167">
        <v>0.22133176214993</v>
      </c>
      <c r="M154" s="142">
        <f>IF( Table232[[#This Row],[UB_init]]-Table232[[#This Row],[LB_init]]&gt;0.1,0,1)</f>
        <v>0</v>
      </c>
      <c r="N154" s="61">
        <v>378</v>
      </c>
      <c r="O154" s="62">
        <v>378</v>
      </c>
      <c r="P154" s="62">
        <v>0</v>
      </c>
      <c r="Q154" s="84">
        <v>14.0228575095534</v>
      </c>
      <c r="R154" s="166">
        <v>378</v>
      </c>
      <c r="S154" s="150">
        <v>378</v>
      </c>
      <c r="T154" s="168">
        <v>0</v>
      </c>
      <c r="U154" s="168">
        <v>2.941833436</v>
      </c>
      <c r="V154" s="169">
        <v>378</v>
      </c>
      <c r="W154" s="170">
        <v>378</v>
      </c>
      <c r="X154" s="150">
        <v>0</v>
      </c>
      <c r="Y154" s="150">
        <f>(Table232[[#This Row],[UB (A-BGAP +LB+ UB)]]-Table232[[#This Row],[Best LB]])/Table232[[#This Row],[UB (A-BGAP +LB+ UB)]]</f>
        <v>0</v>
      </c>
      <c r="Z154" s="171">
        <v>1.73370676953345</v>
      </c>
      <c r="AA154" s="169">
        <v>378</v>
      </c>
      <c r="AB154" s="170">
        <v>378</v>
      </c>
      <c r="AC154" s="170">
        <v>0</v>
      </c>
      <c r="AD154" s="170">
        <f>(Table232[[#This Row],[UB (3S-MH)]]-Table232[[#This Row],[Best LB]])/Table232[[#This Row],[UB (3S-MH)]]</f>
        <v>0</v>
      </c>
      <c r="AE154" s="167">
        <v>0.17183499999999999</v>
      </c>
      <c r="AF154" s="169">
        <v>378</v>
      </c>
      <c r="AG154" s="170">
        <v>378</v>
      </c>
      <c r="AH154" s="150">
        <v>0</v>
      </c>
      <c r="AI154" s="150">
        <f>(Table232[[#This Row],[UB (BPP-MIP+LB+UB)]]-Table232[[#This Row],[Best LB]])/Table232[[#This Row],[UB (BPP-MIP+LB+UB)]]</f>
        <v>0</v>
      </c>
      <c r="AJ154" s="171">
        <v>1.8051162632182201</v>
      </c>
      <c r="AK154" s="169">
        <v>378</v>
      </c>
      <c r="AL154" s="170">
        <v>378</v>
      </c>
      <c r="AM154" s="170">
        <v>0</v>
      </c>
      <c r="AN154" s="170">
        <f>(Table232[[#This Row],[UB (LBBD (FBPP))]]-Table232[[#This Row],[Best LB]])/Table232[[#This Row],[UB (LBBD (FBPP))]]</f>
        <v>0</v>
      </c>
      <c r="AO154" s="171">
        <v>1.1443791771307579</v>
      </c>
      <c r="AP154" s="169">
        <v>378</v>
      </c>
      <c r="AQ154" s="170">
        <v>378</v>
      </c>
      <c r="AR154" s="170">
        <v>0</v>
      </c>
      <c r="AS154" s="170">
        <f>(Table232[[#This Row],[UB (LBBD (CBPP))]]-Table232[[#This Row],[Best LB]])/Table232[[#This Row],[UB (LBBD (CBPP))]]</f>
        <v>0</v>
      </c>
      <c r="AT154" s="171">
        <v>0.57040944509208202</v>
      </c>
      <c r="AU154" s="169">
        <v>378</v>
      </c>
      <c r="AV154" s="170">
        <v>378</v>
      </c>
      <c r="AW154" s="170">
        <v>0</v>
      </c>
      <c r="AX154" s="170">
        <f>(Table232[[#This Row],[UB (LBBD (CBPP-light))]]-Table232[[#This Row],[Best LB]])/Table232[[#This Row],[UB (LBBD (CBPP-light))]]</f>
        <v>0</v>
      </c>
      <c r="AY154" s="171">
        <v>0.69334380328655199</v>
      </c>
      <c r="AZ154" s="150">
        <v>378</v>
      </c>
    </row>
    <row r="155" spans="1:52" x14ac:dyDescent="0.35">
      <c r="A155" s="162">
        <v>153</v>
      </c>
      <c r="B155" s="163" t="s">
        <v>62</v>
      </c>
      <c r="C155" s="150" t="s">
        <v>1094</v>
      </c>
      <c r="D155" s="150">
        <v>50</v>
      </c>
      <c r="E155" s="164">
        <v>5</v>
      </c>
      <c r="F155" s="164">
        <v>30</v>
      </c>
      <c r="G155" s="165">
        <v>1</v>
      </c>
      <c r="H155" s="166">
        <v>7</v>
      </c>
      <c r="I155" s="150">
        <f>MAX(0,Table232[[#This Row],[k*]]-Table232[[#This Row],[AGVs]])</f>
        <v>2</v>
      </c>
      <c r="J155" s="150">
        <v>361</v>
      </c>
      <c r="K155" s="150">
        <v>470</v>
      </c>
      <c r="L155" s="167">
        <v>0.26206911541999034</v>
      </c>
      <c r="M155" s="86">
        <f>IF( Table232[[#This Row],[UB_init]]-Table232[[#This Row],[LB_init]]&gt;0.1,0,1)</f>
        <v>0</v>
      </c>
      <c r="N155" s="59">
        <v>361</v>
      </c>
      <c r="O155" s="60">
        <v>361</v>
      </c>
      <c r="P155" s="60">
        <v>0</v>
      </c>
      <c r="Q155" s="83">
        <v>16.759978272020799</v>
      </c>
      <c r="R155" s="166">
        <v>361</v>
      </c>
      <c r="S155" s="150">
        <v>361</v>
      </c>
      <c r="T155" s="168">
        <v>0</v>
      </c>
      <c r="U155" s="168">
        <v>3.0054523440000001</v>
      </c>
      <c r="V155" s="169">
        <v>361</v>
      </c>
      <c r="W155" s="170">
        <v>361</v>
      </c>
      <c r="X155" s="150">
        <v>0</v>
      </c>
      <c r="Y155" s="150">
        <f>(Table232[[#This Row],[UB (A-BGAP +LB+ UB)]]-Table232[[#This Row],[Best LB]])/Table232[[#This Row],[UB (A-BGAP +LB+ UB)]]</f>
        <v>0</v>
      </c>
      <c r="Z155" s="171">
        <v>1.9323518415960703</v>
      </c>
      <c r="AA155" s="169">
        <v>362</v>
      </c>
      <c r="AB155" s="170">
        <v>361</v>
      </c>
      <c r="AC155" s="170">
        <v>2.7700831024930748E-3</v>
      </c>
      <c r="AD155" s="170">
        <f>(Table232[[#This Row],[UB (3S-MH)]]-Table232[[#This Row],[Best LB]])/Table232[[#This Row],[UB (3S-MH)]]</f>
        <v>2.7624309392265192E-3</v>
      </c>
      <c r="AE155" s="167">
        <v>0.218643</v>
      </c>
      <c r="AF155" s="169">
        <v>361</v>
      </c>
      <c r="AG155" s="170">
        <v>361</v>
      </c>
      <c r="AH155" s="150">
        <v>0</v>
      </c>
      <c r="AI155" s="150">
        <f>(Table232[[#This Row],[UB (BPP-MIP+LB+UB)]]-Table232[[#This Row],[Best LB]])/Table232[[#This Row],[UB (BPP-MIP+LB+UB)]]</f>
        <v>0</v>
      </c>
      <c r="AJ155" s="171">
        <v>2.8689343454364002</v>
      </c>
      <c r="AK155" s="169">
        <v>361</v>
      </c>
      <c r="AL155" s="170">
        <v>361</v>
      </c>
      <c r="AM155" s="170">
        <v>0</v>
      </c>
      <c r="AN155" s="170">
        <f>(Table232[[#This Row],[UB (LBBD (FBPP))]]-Table232[[#This Row],[Best LB]])/Table232[[#This Row],[UB (LBBD (FBPP))]]</f>
        <v>0</v>
      </c>
      <c r="AO155" s="171">
        <v>3.4373056623201101</v>
      </c>
      <c r="AP155" s="169">
        <v>361</v>
      </c>
      <c r="AQ155" s="170">
        <v>361</v>
      </c>
      <c r="AR155" s="170">
        <v>0</v>
      </c>
      <c r="AS155" s="170">
        <f>(Table232[[#This Row],[UB (LBBD (CBPP))]]-Table232[[#This Row],[Best LB]])/Table232[[#This Row],[UB (LBBD (CBPP))]]</f>
        <v>0</v>
      </c>
      <c r="AT155" s="171">
        <v>1.3160520242574802</v>
      </c>
      <c r="AU155" s="169">
        <v>361</v>
      </c>
      <c r="AV155" s="170">
        <v>361</v>
      </c>
      <c r="AW155" s="170">
        <v>0</v>
      </c>
      <c r="AX155" s="170">
        <f>(Table232[[#This Row],[UB (LBBD (CBPP-light))]]-Table232[[#This Row],[Best LB]])/Table232[[#This Row],[UB (LBBD (CBPP-light))]]</f>
        <v>0</v>
      </c>
      <c r="AY155" s="171">
        <v>1.4844301529276402</v>
      </c>
      <c r="AZ155" s="150">
        <v>361</v>
      </c>
    </row>
    <row r="156" spans="1:52" x14ac:dyDescent="0.35">
      <c r="A156" s="162">
        <v>154</v>
      </c>
      <c r="B156" s="163" t="s">
        <v>63</v>
      </c>
      <c r="C156" s="150" t="s">
        <v>1094</v>
      </c>
      <c r="D156" s="150">
        <v>50</v>
      </c>
      <c r="E156" s="164">
        <v>5</v>
      </c>
      <c r="F156" s="164">
        <v>30</v>
      </c>
      <c r="G156" s="165">
        <v>1</v>
      </c>
      <c r="H156" s="166">
        <v>7</v>
      </c>
      <c r="I156" s="150">
        <f>MAX(0,Table232[[#This Row],[k*]]-Table232[[#This Row],[AGVs]])</f>
        <v>2</v>
      </c>
      <c r="J156" s="150">
        <v>412</v>
      </c>
      <c r="K156" s="150">
        <v>488</v>
      </c>
      <c r="L156" s="167">
        <v>0.38918299227998432</v>
      </c>
      <c r="M156" s="142">
        <f>IF( Table232[[#This Row],[UB_init]]-Table232[[#This Row],[LB_init]]&gt;0.1,0,1)</f>
        <v>0</v>
      </c>
      <c r="N156" s="61">
        <v>412</v>
      </c>
      <c r="O156" s="62">
        <v>412</v>
      </c>
      <c r="P156" s="62">
        <v>0</v>
      </c>
      <c r="Q156" s="84">
        <v>27.4816759284585</v>
      </c>
      <c r="R156" s="166">
        <v>412</v>
      </c>
      <c r="S156" s="150">
        <v>412</v>
      </c>
      <c r="T156" s="168">
        <v>0</v>
      </c>
      <c r="U156" s="168">
        <v>8.0691022169999993</v>
      </c>
      <c r="V156" s="169">
        <v>412</v>
      </c>
      <c r="W156" s="170">
        <v>412</v>
      </c>
      <c r="X156" s="150">
        <v>0</v>
      </c>
      <c r="Y156" s="150">
        <f>(Table232[[#This Row],[UB (A-BGAP +LB+ UB)]]-Table232[[#This Row],[Best LB]])/Table232[[#This Row],[UB (A-BGAP +LB+ UB)]]</f>
        <v>0</v>
      </c>
      <c r="Z156" s="171">
        <v>34.382701378316085</v>
      </c>
      <c r="AA156" s="169">
        <v>468</v>
      </c>
      <c r="AB156" s="170">
        <v>412</v>
      </c>
      <c r="AC156" s="170">
        <v>0.13592233009708737</v>
      </c>
      <c r="AD156" s="170">
        <f>(Table232[[#This Row],[UB (3S-MH)]]-Table232[[#This Row],[Best LB]])/Table232[[#This Row],[UB (3S-MH)]]</f>
        <v>0.11965811965811966</v>
      </c>
      <c r="AE156" s="167">
        <v>0.21868799999999999</v>
      </c>
      <c r="AF156" s="169">
        <v>412</v>
      </c>
      <c r="AG156" s="170">
        <v>412</v>
      </c>
      <c r="AH156" s="150">
        <v>0</v>
      </c>
      <c r="AI156" s="150">
        <f>(Table232[[#This Row],[UB (BPP-MIP+LB+UB)]]-Table232[[#This Row],[Best LB]])/Table232[[#This Row],[UB (BPP-MIP+LB+UB)]]</f>
        <v>0</v>
      </c>
      <c r="AJ156" s="171">
        <v>19.189023696817884</v>
      </c>
      <c r="AK156" s="169">
        <v>412</v>
      </c>
      <c r="AL156" s="170">
        <v>412</v>
      </c>
      <c r="AM156" s="170">
        <v>0</v>
      </c>
      <c r="AN156" s="170">
        <f>(Table232[[#This Row],[UB (LBBD (FBPP))]]-Table232[[#This Row],[Best LB]])/Table232[[#This Row],[UB (LBBD (FBPP))]]</f>
        <v>0</v>
      </c>
      <c r="AO156" s="171">
        <v>5.2044651135806745</v>
      </c>
      <c r="AP156" s="169">
        <v>412</v>
      </c>
      <c r="AQ156" s="170">
        <v>412</v>
      </c>
      <c r="AR156" s="170">
        <v>0</v>
      </c>
      <c r="AS156" s="170">
        <f>(Table232[[#This Row],[UB (LBBD (CBPP))]]-Table232[[#This Row],[Best LB]])/Table232[[#This Row],[UB (LBBD (CBPP))]]</f>
        <v>0</v>
      </c>
      <c r="AT156" s="171">
        <v>2.7206539250914745</v>
      </c>
      <c r="AU156" s="169">
        <v>412</v>
      </c>
      <c r="AV156" s="170">
        <v>412</v>
      </c>
      <c r="AW156" s="170">
        <v>0</v>
      </c>
      <c r="AX156" s="170">
        <f>(Table232[[#This Row],[UB (LBBD (CBPP-light))]]-Table232[[#This Row],[Best LB]])/Table232[[#This Row],[UB (LBBD (CBPP-light))]]</f>
        <v>0</v>
      </c>
      <c r="AY156" s="171">
        <v>5.1557771516968343</v>
      </c>
      <c r="AZ156" s="150">
        <v>412</v>
      </c>
    </row>
    <row r="157" spans="1:52" x14ac:dyDescent="0.35">
      <c r="A157" s="162">
        <v>155</v>
      </c>
      <c r="B157" s="163" t="s">
        <v>64</v>
      </c>
      <c r="C157" s="150" t="s">
        <v>1094</v>
      </c>
      <c r="D157" s="150">
        <v>50</v>
      </c>
      <c r="E157" s="164">
        <v>5</v>
      </c>
      <c r="F157" s="164">
        <v>30</v>
      </c>
      <c r="G157" s="165">
        <v>1</v>
      </c>
      <c r="H157" s="166">
        <v>7</v>
      </c>
      <c r="I157" s="150">
        <f>MAX(0,Table232[[#This Row],[k*]]-Table232[[#This Row],[AGVs]])</f>
        <v>2</v>
      </c>
      <c r="J157" s="150">
        <v>336</v>
      </c>
      <c r="K157" s="150">
        <v>441</v>
      </c>
      <c r="L157" s="167">
        <v>0.19598528370988788</v>
      </c>
      <c r="M157" s="86">
        <f>IF( Table232[[#This Row],[UB_init]]-Table232[[#This Row],[LB_init]]&gt;0.1,0,1)</f>
        <v>0</v>
      </c>
      <c r="N157" s="59">
        <v>336</v>
      </c>
      <c r="O157" s="60">
        <v>336</v>
      </c>
      <c r="P157" s="60">
        <v>0</v>
      </c>
      <c r="Q157" s="83">
        <v>17.932239238172698</v>
      </c>
      <c r="R157" s="166">
        <v>336</v>
      </c>
      <c r="S157" s="150">
        <v>336</v>
      </c>
      <c r="T157" s="168">
        <v>0</v>
      </c>
      <c r="U157" s="168">
        <v>2.6773248949999999</v>
      </c>
      <c r="V157" s="169">
        <v>336</v>
      </c>
      <c r="W157" s="170">
        <v>336</v>
      </c>
      <c r="X157" s="150">
        <v>0</v>
      </c>
      <c r="Y157" s="150">
        <f>(Table232[[#This Row],[UB (A-BGAP +LB+ UB)]]-Table232[[#This Row],[Best LB]])/Table232[[#This Row],[UB (A-BGAP +LB+ UB)]]</f>
        <v>0</v>
      </c>
      <c r="Z157" s="171">
        <v>2.0549831101743576</v>
      </c>
      <c r="AA157" s="169">
        <v>338</v>
      </c>
      <c r="AB157" s="170">
        <v>336</v>
      </c>
      <c r="AC157" s="170">
        <v>5.9523809523809521E-3</v>
      </c>
      <c r="AD157" s="170">
        <f>(Table232[[#This Row],[UB (3S-MH)]]-Table232[[#This Row],[Best LB]])/Table232[[#This Row],[UB (3S-MH)]]</f>
        <v>5.9171597633136093E-3</v>
      </c>
      <c r="AE157" s="167">
        <v>0.34365800000000002</v>
      </c>
      <c r="AF157" s="169">
        <v>336</v>
      </c>
      <c r="AG157" s="170">
        <v>336</v>
      </c>
      <c r="AH157" s="150">
        <v>0</v>
      </c>
      <c r="AI157" s="150">
        <f>(Table232[[#This Row],[UB (BPP-MIP+LB+UB)]]-Table232[[#This Row],[Best LB]])/Table232[[#This Row],[UB (BPP-MIP+LB+UB)]]</f>
        <v>0</v>
      </c>
      <c r="AJ157" s="171">
        <v>1.3675164496598879</v>
      </c>
      <c r="AK157" s="169">
        <v>336</v>
      </c>
      <c r="AL157" s="170">
        <v>336</v>
      </c>
      <c r="AM157" s="170">
        <v>0</v>
      </c>
      <c r="AN157" s="170">
        <f>(Table232[[#This Row],[UB (LBBD (FBPP))]]-Table232[[#This Row],[Best LB]])/Table232[[#This Row],[UB (LBBD (FBPP))]]</f>
        <v>0</v>
      </c>
      <c r="AO157" s="171">
        <v>2.4398373887015579</v>
      </c>
      <c r="AP157" s="169">
        <v>336</v>
      </c>
      <c r="AQ157" s="170">
        <v>336</v>
      </c>
      <c r="AR157" s="170">
        <v>0</v>
      </c>
      <c r="AS157" s="170">
        <f>(Table232[[#This Row],[UB (LBBD (CBPP))]]-Table232[[#This Row],[Best LB]])/Table232[[#This Row],[UB (LBBD (CBPP))]]</f>
        <v>0</v>
      </c>
      <c r="AT157" s="171">
        <v>1.0891758548168577</v>
      </c>
      <c r="AU157" s="169">
        <v>336</v>
      </c>
      <c r="AV157" s="170">
        <v>336</v>
      </c>
      <c r="AW157" s="170">
        <v>0</v>
      </c>
      <c r="AX157" s="170">
        <f>(Table232[[#This Row],[UB (LBBD (CBPP-light))]]-Table232[[#This Row],[Best LB]])/Table232[[#This Row],[UB (LBBD (CBPP-light))]]</f>
        <v>0</v>
      </c>
      <c r="AY157" s="171">
        <v>1.0037457067592179</v>
      </c>
      <c r="AZ157" s="150">
        <v>336</v>
      </c>
    </row>
    <row r="158" spans="1:52" x14ac:dyDescent="0.35">
      <c r="A158" s="162">
        <v>156</v>
      </c>
      <c r="B158" s="163" t="s">
        <v>65</v>
      </c>
      <c r="C158" s="150" t="s">
        <v>1094</v>
      </c>
      <c r="D158" s="150">
        <v>50</v>
      </c>
      <c r="E158" s="164">
        <v>5</v>
      </c>
      <c r="F158" s="164">
        <v>30</v>
      </c>
      <c r="G158" s="165">
        <v>1</v>
      </c>
      <c r="H158" s="166">
        <v>7</v>
      </c>
      <c r="I158" s="150">
        <f>MAX(0,Table232[[#This Row],[k*]]-Table232[[#This Row],[AGVs]])</f>
        <v>2</v>
      </c>
      <c r="J158" s="150">
        <v>439</v>
      </c>
      <c r="K158" s="150">
        <v>739</v>
      </c>
      <c r="L158" s="167">
        <v>0.20386390575004043</v>
      </c>
      <c r="M158" s="142">
        <f>IF( Table232[[#This Row],[UB_init]]-Table232[[#This Row],[LB_init]]&gt;0.1,0,1)</f>
        <v>0</v>
      </c>
      <c r="N158" s="61">
        <v>439</v>
      </c>
      <c r="O158" s="62">
        <v>439</v>
      </c>
      <c r="P158" s="62">
        <v>0</v>
      </c>
      <c r="Q158" s="84">
        <v>17.5508008114993</v>
      </c>
      <c r="R158" s="166">
        <v>439</v>
      </c>
      <c r="S158" s="150">
        <v>439</v>
      </c>
      <c r="T158" s="168">
        <v>0</v>
      </c>
      <c r="U158" s="168">
        <v>2.8507294330000001</v>
      </c>
      <c r="V158" s="169">
        <v>439</v>
      </c>
      <c r="W158" s="170">
        <v>439</v>
      </c>
      <c r="X158" s="150">
        <v>0</v>
      </c>
      <c r="Y158" s="150">
        <f>(Table232[[#This Row],[UB (A-BGAP +LB+ UB)]]-Table232[[#This Row],[Best LB]])/Table232[[#This Row],[UB (A-BGAP +LB+ UB)]]</f>
        <v>0</v>
      </c>
      <c r="Z158" s="171">
        <v>2.2577044479621606</v>
      </c>
      <c r="AA158" s="169">
        <v>439</v>
      </c>
      <c r="AB158" s="170">
        <v>439</v>
      </c>
      <c r="AC158" s="170">
        <v>0</v>
      </c>
      <c r="AD158" s="170">
        <f>(Table232[[#This Row],[UB (3S-MH)]]-Table232[[#This Row],[Best LB]])/Table232[[#This Row],[UB (3S-MH)]]</f>
        <v>0</v>
      </c>
      <c r="AE158" s="167">
        <v>0.20302600000000001</v>
      </c>
      <c r="AF158" s="169">
        <v>439</v>
      </c>
      <c r="AG158" s="170">
        <v>439</v>
      </c>
      <c r="AH158" s="150">
        <v>0</v>
      </c>
      <c r="AI158" s="150">
        <f>(Table232[[#This Row],[UB (BPP-MIP+LB+UB)]]-Table232[[#This Row],[Best LB]])/Table232[[#This Row],[UB (BPP-MIP+LB+UB)]]</f>
        <v>0</v>
      </c>
      <c r="AJ158" s="171">
        <v>1.1516057932822146</v>
      </c>
      <c r="AK158" s="169">
        <v>439</v>
      </c>
      <c r="AL158" s="170">
        <v>439</v>
      </c>
      <c r="AM158" s="170">
        <v>0</v>
      </c>
      <c r="AN158" s="170">
        <f>(Table232[[#This Row],[UB (LBBD (FBPP))]]-Table232[[#This Row],[Best LB]])/Table232[[#This Row],[UB (LBBD (FBPP))]]</f>
        <v>0</v>
      </c>
      <c r="AO158" s="171">
        <v>2.8310493985263703</v>
      </c>
      <c r="AP158" s="169">
        <v>439</v>
      </c>
      <c r="AQ158" s="170">
        <v>439</v>
      </c>
      <c r="AR158" s="170">
        <v>0</v>
      </c>
      <c r="AS158" s="170">
        <f>(Table232[[#This Row],[UB (LBBD (CBPP))]]-Table232[[#This Row],[Best LB]])/Table232[[#This Row],[UB (LBBD (CBPP))]]</f>
        <v>0</v>
      </c>
      <c r="AT158" s="171">
        <v>1.2123155221415705</v>
      </c>
      <c r="AU158" s="169">
        <v>439</v>
      </c>
      <c r="AV158" s="170">
        <v>439</v>
      </c>
      <c r="AW158" s="170">
        <v>0</v>
      </c>
      <c r="AX158" s="170">
        <f>(Table232[[#This Row],[UB (LBBD (CBPP-light))]]-Table232[[#This Row],[Best LB]])/Table232[[#This Row],[UB (LBBD (CBPP-light))]]</f>
        <v>0</v>
      </c>
      <c r="AY158" s="171">
        <v>1.1865875888688604</v>
      </c>
      <c r="AZ158" s="150">
        <v>439</v>
      </c>
    </row>
    <row r="159" spans="1:52" x14ac:dyDescent="0.35">
      <c r="A159" s="162">
        <v>157</v>
      </c>
      <c r="B159" s="163" t="s">
        <v>66</v>
      </c>
      <c r="C159" s="150" t="s">
        <v>1094</v>
      </c>
      <c r="D159" s="150">
        <v>50</v>
      </c>
      <c r="E159" s="164">
        <v>5</v>
      </c>
      <c r="F159" s="164">
        <v>30</v>
      </c>
      <c r="G159" s="165">
        <v>1</v>
      </c>
      <c r="H159" s="166">
        <v>7</v>
      </c>
      <c r="I159" s="150">
        <f>MAX(0,Table232[[#This Row],[k*]]-Table232[[#This Row],[AGVs]])</f>
        <v>2</v>
      </c>
      <c r="J159" s="150">
        <v>446</v>
      </c>
      <c r="K159" s="150">
        <v>553</v>
      </c>
      <c r="L159" s="167">
        <v>0.18877306208992195</v>
      </c>
      <c r="M159" s="86">
        <f>IF( Table232[[#This Row],[UB_init]]-Table232[[#This Row],[LB_init]]&gt;0.1,0,1)</f>
        <v>0</v>
      </c>
      <c r="N159" s="59">
        <v>446</v>
      </c>
      <c r="O159" s="60">
        <v>446</v>
      </c>
      <c r="P159" s="60">
        <v>0</v>
      </c>
      <c r="Q159" s="83">
        <v>23.041919779032401</v>
      </c>
      <c r="R159" s="166">
        <v>446</v>
      </c>
      <c r="S159" s="150">
        <v>446</v>
      </c>
      <c r="T159" s="168">
        <v>0</v>
      </c>
      <c r="U159" s="168">
        <v>3.171838809</v>
      </c>
      <c r="V159" s="169">
        <v>446</v>
      </c>
      <c r="W159" s="170">
        <v>446</v>
      </c>
      <c r="X159" s="150">
        <v>0</v>
      </c>
      <c r="Y159" s="150">
        <f>(Table232[[#This Row],[UB (A-BGAP +LB+ UB)]]-Table232[[#This Row],[Best LB]])/Table232[[#This Row],[UB (A-BGAP +LB+ UB)]]</f>
        <v>0</v>
      </c>
      <c r="Z159" s="171">
        <v>2.304628670225382</v>
      </c>
      <c r="AA159" s="169">
        <v>448</v>
      </c>
      <c r="AB159" s="170">
        <v>446</v>
      </c>
      <c r="AC159" s="170">
        <v>4.4843049327354259E-3</v>
      </c>
      <c r="AD159" s="170">
        <f>(Table232[[#This Row],[UB (3S-MH)]]-Table232[[#This Row],[Best LB]])/Table232[[#This Row],[UB (3S-MH)]]</f>
        <v>4.464285714285714E-3</v>
      </c>
      <c r="AE159" s="167">
        <v>0.18745600000000001</v>
      </c>
      <c r="AF159" s="169">
        <v>446</v>
      </c>
      <c r="AG159" s="170">
        <v>446</v>
      </c>
      <c r="AH159" s="150">
        <v>0</v>
      </c>
      <c r="AI159" s="150">
        <f>(Table232[[#This Row],[UB (BPP-MIP+LB+UB)]]-Table232[[#This Row],[Best LB]])/Table232[[#This Row],[UB (BPP-MIP+LB+UB)]]</f>
        <v>0</v>
      </c>
      <c r="AJ159" s="171">
        <v>2.0685658678510119</v>
      </c>
      <c r="AK159" s="169">
        <v>446</v>
      </c>
      <c r="AL159" s="170">
        <v>446</v>
      </c>
      <c r="AM159" s="170">
        <v>0</v>
      </c>
      <c r="AN159" s="170">
        <f>(Table232[[#This Row],[UB (LBBD (FBPP))]]-Table232[[#This Row],[Best LB]])/Table232[[#This Row],[UB (LBBD (FBPP))]]</f>
        <v>0</v>
      </c>
      <c r="AO159" s="171">
        <v>2.7521423124805922</v>
      </c>
      <c r="AP159" s="169">
        <v>446</v>
      </c>
      <c r="AQ159" s="170">
        <v>446</v>
      </c>
      <c r="AR159" s="170">
        <v>0</v>
      </c>
      <c r="AS159" s="170">
        <f>(Table232[[#This Row],[UB (LBBD (CBPP))]]-Table232[[#This Row],[Best LB]])/Table232[[#This Row],[UB (LBBD (CBPP))]]</f>
        <v>0</v>
      </c>
      <c r="AT159" s="171">
        <v>1.0536420606174479</v>
      </c>
      <c r="AU159" s="169">
        <v>446</v>
      </c>
      <c r="AV159" s="170">
        <v>446</v>
      </c>
      <c r="AW159" s="170">
        <v>0</v>
      </c>
      <c r="AX159" s="170">
        <f>(Table232[[#This Row],[UB (LBBD (CBPP-light))]]-Table232[[#This Row],[Best LB]])/Table232[[#This Row],[UB (LBBD (CBPP-light))]]</f>
        <v>0</v>
      </c>
      <c r="AY159" s="171">
        <v>1.0847195973717589</v>
      </c>
      <c r="AZ159" s="150">
        <v>446</v>
      </c>
    </row>
    <row r="160" spans="1:52" x14ac:dyDescent="0.35">
      <c r="A160" s="162">
        <v>158</v>
      </c>
      <c r="B160" s="163" t="s">
        <v>67</v>
      </c>
      <c r="C160" s="150" t="s">
        <v>1094</v>
      </c>
      <c r="D160" s="150">
        <v>50</v>
      </c>
      <c r="E160" s="164">
        <v>5</v>
      </c>
      <c r="F160" s="164">
        <v>30</v>
      </c>
      <c r="G160" s="165">
        <v>1</v>
      </c>
      <c r="H160" s="166">
        <v>7</v>
      </c>
      <c r="I160" s="150">
        <f>MAX(0,Table232[[#This Row],[k*]]-Table232[[#This Row],[AGVs]])</f>
        <v>2</v>
      </c>
      <c r="J160" s="150">
        <v>349</v>
      </c>
      <c r="K160" s="150">
        <v>412</v>
      </c>
      <c r="L160" s="167">
        <v>0.24918505549999281</v>
      </c>
      <c r="M160" s="142">
        <f>IF( Table232[[#This Row],[UB_init]]-Table232[[#This Row],[LB_init]]&gt;0.1,0,1)</f>
        <v>0</v>
      </c>
      <c r="N160" s="61">
        <v>349</v>
      </c>
      <c r="O160" s="62">
        <v>349</v>
      </c>
      <c r="P160" s="62">
        <v>0</v>
      </c>
      <c r="Q160" s="84">
        <v>17.438679795712201</v>
      </c>
      <c r="R160" s="166">
        <v>349</v>
      </c>
      <c r="S160" s="150">
        <v>349</v>
      </c>
      <c r="T160" s="168">
        <v>0</v>
      </c>
      <c r="U160" s="168">
        <v>2.862425365</v>
      </c>
      <c r="V160" s="169">
        <v>349</v>
      </c>
      <c r="W160" s="170">
        <v>349</v>
      </c>
      <c r="X160" s="150">
        <v>0</v>
      </c>
      <c r="Y160" s="150">
        <f>(Table232[[#This Row],[UB (A-BGAP +LB+ UB)]]-Table232[[#This Row],[Best LB]])/Table232[[#This Row],[UB (A-BGAP +LB+ UB)]]</f>
        <v>0</v>
      </c>
      <c r="Z160" s="171">
        <v>1.8634265167695427</v>
      </c>
      <c r="AA160" s="169">
        <v>350</v>
      </c>
      <c r="AB160" s="170">
        <v>349</v>
      </c>
      <c r="AC160" s="170">
        <v>2.8653295128939827E-3</v>
      </c>
      <c r="AD160" s="170">
        <f>(Table232[[#This Row],[UB (3S-MH)]]-Table232[[#This Row],[Best LB]])/Table232[[#This Row],[UB (3S-MH)]]</f>
        <v>2.8571428571428571E-3</v>
      </c>
      <c r="AE160" s="167">
        <v>0.20308200000000001</v>
      </c>
      <c r="AF160" s="169">
        <v>349</v>
      </c>
      <c r="AG160" s="170">
        <v>349</v>
      </c>
      <c r="AH160" s="150">
        <v>0</v>
      </c>
      <c r="AI160" s="150">
        <f>(Table232[[#This Row],[UB (BPP-MIP+LB+UB)]]-Table232[[#This Row],[Best LB]])/Table232[[#This Row],[UB (BPP-MIP+LB+UB)]]</f>
        <v>0</v>
      </c>
      <c r="AJ160" s="171">
        <v>2.2513381503579226</v>
      </c>
      <c r="AK160" s="169">
        <v>349</v>
      </c>
      <c r="AL160" s="170">
        <v>349</v>
      </c>
      <c r="AM160" s="170">
        <v>0</v>
      </c>
      <c r="AN160" s="170">
        <f>(Table232[[#This Row],[UB (LBBD (FBPP))]]-Table232[[#This Row],[Best LB]])/Table232[[#This Row],[UB (LBBD (FBPP))]]</f>
        <v>0</v>
      </c>
      <c r="AO160" s="171">
        <v>1.6340472484064228</v>
      </c>
      <c r="AP160" s="169">
        <v>349</v>
      </c>
      <c r="AQ160" s="170">
        <v>349</v>
      </c>
      <c r="AR160" s="170">
        <v>0</v>
      </c>
      <c r="AS160" s="170">
        <f>(Table232[[#This Row],[UB (LBBD (CBPP))]]-Table232[[#This Row],[Best LB]])/Table232[[#This Row],[UB (LBBD (CBPP))]]</f>
        <v>0</v>
      </c>
      <c r="AT160" s="171">
        <v>0.82669651602031979</v>
      </c>
      <c r="AU160" s="169">
        <v>349</v>
      </c>
      <c r="AV160" s="170">
        <v>349</v>
      </c>
      <c r="AW160" s="170">
        <v>0</v>
      </c>
      <c r="AX160" s="170">
        <f>(Table232[[#This Row],[UB (LBBD (CBPP-light))]]-Table232[[#This Row],[Best LB]])/Table232[[#This Row],[UB (LBBD (CBPP-light))]]</f>
        <v>0</v>
      </c>
      <c r="AY160" s="171">
        <v>1.1230170987603278</v>
      </c>
      <c r="AZ160" s="150">
        <v>349</v>
      </c>
    </row>
    <row r="161" spans="1:52" x14ac:dyDescent="0.35">
      <c r="A161" s="162">
        <v>159</v>
      </c>
      <c r="B161" s="163" t="s">
        <v>68</v>
      </c>
      <c r="C161" s="150" t="s">
        <v>1094</v>
      </c>
      <c r="D161" s="150">
        <v>50</v>
      </c>
      <c r="E161" s="164">
        <v>5</v>
      </c>
      <c r="F161" s="164">
        <v>30</v>
      </c>
      <c r="G161" s="165">
        <v>1</v>
      </c>
      <c r="H161" s="166">
        <v>7</v>
      </c>
      <c r="I161" s="150">
        <f>MAX(0,Table232[[#This Row],[k*]]-Table232[[#This Row],[AGVs]])</f>
        <v>2</v>
      </c>
      <c r="J161" s="150">
        <v>404</v>
      </c>
      <c r="K161" s="150">
        <v>610</v>
      </c>
      <c r="L161" s="167">
        <v>0.20830661989998589</v>
      </c>
      <c r="M161" s="86">
        <f>IF( Table232[[#This Row],[UB_init]]-Table232[[#This Row],[LB_init]]&gt;0.1,0,1)</f>
        <v>0</v>
      </c>
      <c r="N161" s="59">
        <v>404</v>
      </c>
      <c r="O161" s="60">
        <v>404</v>
      </c>
      <c r="P161" s="60">
        <v>0</v>
      </c>
      <c r="Q161" s="83">
        <v>17.014073828235201</v>
      </c>
      <c r="R161" s="166">
        <v>404</v>
      </c>
      <c r="S161" s="150">
        <v>404</v>
      </c>
      <c r="T161" s="168">
        <v>0</v>
      </c>
      <c r="U161" s="168">
        <v>3.0063869909999998</v>
      </c>
      <c r="V161" s="169">
        <v>404</v>
      </c>
      <c r="W161" s="170">
        <v>404</v>
      </c>
      <c r="X161" s="150">
        <v>0</v>
      </c>
      <c r="Y161" s="150">
        <f>(Table232[[#This Row],[UB (A-BGAP +LB+ UB)]]-Table232[[#This Row],[Best LB]])/Table232[[#This Row],[UB (A-BGAP +LB+ UB)]]</f>
        <v>0</v>
      </c>
      <c r="Z161" s="171">
        <v>2.007583088244016</v>
      </c>
      <c r="AA161" s="169">
        <v>405</v>
      </c>
      <c r="AB161" s="170">
        <v>404</v>
      </c>
      <c r="AC161" s="170">
        <v>2.4752475247524753E-3</v>
      </c>
      <c r="AD161" s="170">
        <f>(Table232[[#This Row],[UB (3S-MH)]]-Table232[[#This Row],[Best LB]])/Table232[[#This Row],[UB (3S-MH)]]</f>
        <v>2.4691358024691358E-3</v>
      </c>
      <c r="AE161" s="167">
        <v>0.18745400000000001</v>
      </c>
      <c r="AF161" s="169">
        <v>404</v>
      </c>
      <c r="AG161" s="170">
        <v>404</v>
      </c>
      <c r="AH161" s="150">
        <v>0</v>
      </c>
      <c r="AI161" s="150">
        <f>(Table232[[#This Row],[UB (BPP-MIP+LB+UB)]]-Table232[[#This Row],[Best LB]])/Table232[[#This Row],[UB (BPP-MIP+LB+UB)]]</f>
        <v>0</v>
      </c>
      <c r="AJ161" s="171">
        <v>0.89874111116182487</v>
      </c>
      <c r="AK161" s="169">
        <v>404</v>
      </c>
      <c r="AL161" s="170">
        <v>404</v>
      </c>
      <c r="AM161" s="170">
        <v>0</v>
      </c>
      <c r="AN161" s="170">
        <f>(Table232[[#This Row],[UB (LBBD (FBPP))]]-Table232[[#This Row],[Best LB]])/Table232[[#This Row],[UB (LBBD (FBPP))]]</f>
        <v>0</v>
      </c>
      <c r="AO161" s="171">
        <v>2.3094351538481961</v>
      </c>
      <c r="AP161" s="169">
        <v>404</v>
      </c>
      <c r="AQ161" s="170">
        <v>404</v>
      </c>
      <c r="AR161" s="170">
        <v>0</v>
      </c>
      <c r="AS161" s="170">
        <f>(Table232[[#This Row],[UB (LBBD (CBPP))]]-Table232[[#This Row],[Best LB]])/Table232[[#This Row],[UB (LBBD (CBPP))]]</f>
        <v>0</v>
      </c>
      <c r="AT161" s="171">
        <v>0.97497262060892287</v>
      </c>
      <c r="AU161" s="169">
        <v>404</v>
      </c>
      <c r="AV161" s="170">
        <v>404</v>
      </c>
      <c r="AW161" s="170">
        <v>0</v>
      </c>
      <c r="AX161" s="170">
        <f>(Table232[[#This Row],[UB (LBBD (CBPP-light))]]-Table232[[#This Row],[Best LB]])/Table232[[#This Row],[UB (LBBD (CBPP-light))]]</f>
        <v>0</v>
      </c>
      <c r="AY161" s="171">
        <v>0.68290492985647688</v>
      </c>
      <c r="AZ161" s="150">
        <v>404</v>
      </c>
    </row>
    <row r="162" spans="1:52" x14ac:dyDescent="0.35">
      <c r="A162" s="162">
        <v>160</v>
      </c>
      <c r="B162" s="163" t="s">
        <v>69</v>
      </c>
      <c r="C162" s="150" t="s">
        <v>1094</v>
      </c>
      <c r="D162" s="150">
        <v>50</v>
      </c>
      <c r="E162" s="164">
        <v>5</v>
      </c>
      <c r="F162" s="164">
        <v>30</v>
      </c>
      <c r="G162" s="165">
        <v>1</v>
      </c>
      <c r="H162" s="166">
        <v>7</v>
      </c>
      <c r="I162" s="150">
        <f>MAX(0,Table232[[#This Row],[k*]]-Table232[[#This Row],[AGVs]])</f>
        <v>2</v>
      </c>
      <c r="J162" s="150">
        <v>397</v>
      </c>
      <c r="K162" s="150">
        <v>476</v>
      </c>
      <c r="L162" s="167">
        <v>0.18835826218992224</v>
      </c>
      <c r="M162" s="142">
        <f>IF( Table232[[#This Row],[UB_init]]-Table232[[#This Row],[LB_init]]&gt;0.1,0,1)</f>
        <v>0</v>
      </c>
      <c r="N162" s="61">
        <v>397</v>
      </c>
      <c r="O162" s="62">
        <v>397</v>
      </c>
      <c r="P162" s="62">
        <v>0</v>
      </c>
      <c r="Q162" s="84">
        <v>14.660928642377201</v>
      </c>
      <c r="R162" s="166">
        <v>397</v>
      </c>
      <c r="S162" s="150">
        <v>397</v>
      </c>
      <c r="T162" s="168">
        <v>0</v>
      </c>
      <c r="U162" s="168">
        <v>2.972035446</v>
      </c>
      <c r="V162" s="169">
        <v>397</v>
      </c>
      <c r="W162" s="170">
        <v>397</v>
      </c>
      <c r="X162" s="150">
        <v>0</v>
      </c>
      <c r="Y162" s="150">
        <f>(Table232[[#This Row],[UB (A-BGAP +LB+ UB)]]-Table232[[#This Row],[Best LB]])/Table232[[#This Row],[UB (A-BGAP +LB+ UB)]]</f>
        <v>0</v>
      </c>
      <c r="Z162" s="171">
        <v>1.5438999272969323</v>
      </c>
      <c r="AA162" s="169">
        <v>397</v>
      </c>
      <c r="AB162" s="170">
        <v>397</v>
      </c>
      <c r="AC162" s="170">
        <v>0</v>
      </c>
      <c r="AD162" s="170">
        <f>(Table232[[#This Row],[UB (3S-MH)]]-Table232[[#This Row],[Best LB]])/Table232[[#This Row],[UB (3S-MH)]]</f>
        <v>0</v>
      </c>
      <c r="AE162" s="167">
        <v>0.20305000000000001</v>
      </c>
      <c r="AF162" s="169">
        <v>397</v>
      </c>
      <c r="AG162" s="170">
        <v>397</v>
      </c>
      <c r="AH162" s="150">
        <v>0</v>
      </c>
      <c r="AI162" s="150">
        <f>(Table232[[#This Row],[UB (BPP-MIP+LB+UB)]]-Table232[[#This Row],[Best LB]])/Table232[[#This Row],[UB (BPP-MIP+LB+UB)]]</f>
        <v>0</v>
      </c>
      <c r="AJ162" s="171">
        <v>1.4559848988515023</v>
      </c>
      <c r="AK162" s="169">
        <v>397</v>
      </c>
      <c r="AL162" s="170">
        <v>397</v>
      </c>
      <c r="AM162" s="170">
        <v>0</v>
      </c>
      <c r="AN162" s="170">
        <f>(Table232[[#This Row],[UB (LBBD (FBPP))]]-Table232[[#This Row],[Best LB]])/Table232[[#This Row],[UB (LBBD (FBPP))]]</f>
        <v>0</v>
      </c>
      <c r="AO162" s="171">
        <v>1.6376633518461823</v>
      </c>
      <c r="AP162" s="169">
        <v>397</v>
      </c>
      <c r="AQ162" s="170">
        <v>397</v>
      </c>
      <c r="AR162" s="170">
        <v>0</v>
      </c>
      <c r="AS162" s="170">
        <f>(Table232[[#This Row],[UB (LBBD (CBPP))]]-Table232[[#This Row],[Best LB]])/Table232[[#This Row],[UB (LBBD (CBPP))]]</f>
        <v>0</v>
      </c>
      <c r="AT162" s="171">
        <v>0.72714515683173819</v>
      </c>
      <c r="AU162" s="169">
        <v>397</v>
      </c>
      <c r="AV162" s="170">
        <v>397</v>
      </c>
      <c r="AW162" s="170">
        <v>0</v>
      </c>
      <c r="AX162" s="170">
        <f>(Table232[[#This Row],[UB (LBBD (CBPP-light))]]-Table232[[#This Row],[Best LB]])/Table232[[#This Row],[UB (LBBD (CBPP-light))]]</f>
        <v>0</v>
      </c>
      <c r="AY162" s="171">
        <v>1.4266671631571621</v>
      </c>
      <c r="AZ162" s="150">
        <v>397</v>
      </c>
    </row>
    <row r="163" spans="1:52" x14ac:dyDescent="0.35">
      <c r="A163" s="162">
        <v>161</v>
      </c>
      <c r="B163" s="163" t="s">
        <v>70</v>
      </c>
      <c r="C163" s="150" t="s">
        <v>1094</v>
      </c>
      <c r="D163" s="150">
        <v>50</v>
      </c>
      <c r="E163" s="164">
        <v>5</v>
      </c>
      <c r="F163" s="164">
        <v>30</v>
      </c>
      <c r="G163" s="165">
        <v>2</v>
      </c>
      <c r="H163" s="166">
        <v>14</v>
      </c>
      <c r="I163" s="150">
        <f>MAX(0,Table232[[#This Row],[k*]]-Table232[[#This Row],[AGVs]])</f>
        <v>9</v>
      </c>
      <c r="J163" s="150">
        <v>462</v>
      </c>
      <c r="K163" s="150">
        <v>480</v>
      </c>
      <c r="L163" s="167">
        <v>0.35323817283006065</v>
      </c>
      <c r="M163" s="86">
        <f>IF( Table232[[#This Row],[UB_init]]-Table232[[#This Row],[LB_init]]&gt;0.1,0,1)</f>
        <v>0</v>
      </c>
      <c r="N163" s="59">
        <v>462</v>
      </c>
      <c r="O163" s="60">
        <v>462</v>
      </c>
      <c r="P163" s="60">
        <v>0</v>
      </c>
      <c r="Q163" s="83">
        <v>38.4793525990098</v>
      </c>
      <c r="R163" s="166">
        <v>462</v>
      </c>
      <c r="S163" s="150">
        <v>462</v>
      </c>
      <c r="T163" s="168">
        <v>0</v>
      </c>
      <c r="U163" s="168">
        <v>5.7817758179999998</v>
      </c>
      <c r="V163" s="169">
        <v>462</v>
      </c>
      <c r="W163" s="170">
        <v>462</v>
      </c>
      <c r="X163" s="150">
        <v>0</v>
      </c>
      <c r="Y163" s="150">
        <f>(Table232[[#This Row],[UB (A-BGAP +LB+ UB)]]-Table232[[#This Row],[Best LB]])/Table232[[#This Row],[UB (A-BGAP +LB+ UB)]]</f>
        <v>0</v>
      </c>
      <c r="Z163" s="171">
        <v>3.2459597224378705</v>
      </c>
      <c r="AA163" s="169">
        <v>463</v>
      </c>
      <c r="AB163" s="170">
        <v>462</v>
      </c>
      <c r="AC163" s="170">
        <v>2.1645021645021645E-3</v>
      </c>
      <c r="AD163" s="170">
        <f>(Table232[[#This Row],[UB (3S-MH)]]-Table232[[#This Row],[Best LB]])/Table232[[#This Row],[UB (3S-MH)]]</f>
        <v>2.1598272138228943E-3</v>
      </c>
      <c r="AE163" s="167">
        <v>0.265509</v>
      </c>
      <c r="AF163" s="169">
        <v>462</v>
      </c>
      <c r="AG163" s="170">
        <v>462</v>
      </c>
      <c r="AH163" s="150">
        <v>0</v>
      </c>
      <c r="AI163" s="150">
        <f>(Table232[[#This Row],[UB (BPP-MIP+LB+UB)]]-Table232[[#This Row],[Best LB]])/Table232[[#This Row],[UB (BPP-MIP+LB+UB)]]</f>
        <v>0</v>
      </c>
      <c r="AJ163" s="171">
        <v>7.6594033613810009</v>
      </c>
      <c r="AK163" s="169">
        <v>462</v>
      </c>
      <c r="AL163" s="170">
        <v>462</v>
      </c>
      <c r="AM163" s="170">
        <v>0</v>
      </c>
      <c r="AN163" s="170">
        <f>(Table232[[#This Row],[UB (LBBD (FBPP))]]-Table232[[#This Row],[Best LB]])/Table232[[#This Row],[UB (LBBD (FBPP))]]</f>
        <v>0</v>
      </c>
      <c r="AO163" s="171">
        <v>2.4862635629260605</v>
      </c>
      <c r="AP163" s="169">
        <v>462</v>
      </c>
      <c r="AQ163" s="170">
        <v>462</v>
      </c>
      <c r="AR163" s="170">
        <v>0</v>
      </c>
      <c r="AS163" s="170">
        <f>(Table232[[#This Row],[UB (LBBD (CBPP))]]-Table232[[#This Row],[Best LB]])/Table232[[#This Row],[UB (LBBD (CBPP))]]</f>
        <v>0</v>
      </c>
      <c r="AT163" s="171">
        <v>1.1366566186779887</v>
      </c>
      <c r="AU163" s="169">
        <v>462</v>
      </c>
      <c r="AV163" s="170">
        <v>462</v>
      </c>
      <c r="AW163" s="170">
        <v>0</v>
      </c>
      <c r="AX163" s="170">
        <f>(Table232[[#This Row],[UB (LBBD (CBPP-light))]]-Table232[[#This Row],[Best LB]])/Table232[[#This Row],[UB (LBBD (CBPP-light))]]</f>
        <v>0</v>
      </c>
      <c r="AY163" s="171">
        <v>1.2861868962654617</v>
      </c>
      <c r="AZ163" s="150">
        <v>462</v>
      </c>
    </row>
    <row r="164" spans="1:52" x14ac:dyDescent="0.35">
      <c r="A164" s="162">
        <v>162</v>
      </c>
      <c r="B164" s="163" t="s">
        <v>71</v>
      </c>
      <c r="C164" s="150" t="s">
        <v>1094</v>
      </c>
      <c r="D164" s="150">
        <v>50</v>
      </c>
      <c r="E164" s="164">
        <v>5</v>
      </c>
      <c r="F164" s="164">
        <v>30</v>
      </c>
      <c r="G164" s="165">
        <v>2</v>
      </c>
      <c r="H164" s="166">
        <v>14</v>
      </c>
      <c r="I164" s="150">
        <f>MAX(0,Table232[[#This Row],[k*]]-Table232[[#This Row],[AGVs]])</f>
        <v>9</v>
      </c>
      <c r="J164" s="150">
        <v>462</v>
      </c>
      <c r="K164" s="150">
        <v>466</v>
      </c>
      <c r="L164" s="167">
        <v>0.74289345183001387</v>
      </c>
      <c r="M164" s="142">
        <f>IF( Table232[[#This Row],[UB_init]]-Table232[[#This Row],[LB_init]]&gt;0.1,0,1)</f>
        <v>0</v>
      </c>
      <c r="N164" s="61">
        <v>462</v>
      </c>
      <c r="O164" s="62">
        <v>462</v>
      </c>
      <c r="P164" s="62">
        <v>0</v>
      </c>
      <c r="Q164" s="84">
        <v>51.584734130650702</v>
      </c>
      <c r="R164" s="166">
        <v>462</v>
      </c>
      <c r="S164" s="150">
        <v>462</v>
      </c>
      <c r="T164" s="168">
        <v>0</v>
      </c>
      <c r="U164" s="168">
        <v>5.941140903</v>
      </c>
      <c r="V164" s="169">
        <v>462</v>
      </c>
      <c r="W164" s="170">
        <v>462</v>
      </c>
      <c r="X164" s="150">
        <v>0</v>
      </c>
      <c r="Y164" s="150">
        <f>(Table232[[#This Row],[UB (A-BGAP +LB+ UB)]]-Table232[[#This Row],[Best LB]])/Table232[[#This Row],[UB (A-BGAP +LB+ UB)]]</f>
        <v>0</v>
      </c>
      <c r="Z164" s="171">
        <v>9.8043716624431436</v>
      </c>
      <c r="AA164" s="169">
        <v>465</v>
      </c>
      <c r="AB164" s="170">
        <v>462</v>
      </c>
      <c r="AC164" s="170">
        <v>6.4935064935064939E-3</v>
      </c>
      <c r="AD164" s="170">
        <f>(Table232[[#This Row],[UB (3S-MH)]]-Table232[[#This Row],[Best LB]])/Table232[[#This Row],[UB (3S-MH)]]</f>
        <v>6.4516129032258064E-3</v>
      </c>
      <c r="AE164" s="167">
        <v>0.31237599999999999</v>
      </c>
      <c r="AF164" s="169">
        <v>462</v>
      </c>
      <c r="AG164" s="170">
        <v>462</v>
      </c>
      <c r="AH164" s="150">
        <v>0</v>
      </c>
      <c r="AI164" s="150">
        <f>(Table232[[#This Row],[UB (BPP-MIP+LB+UB)]]-Table232[[#This Row],[Best LB]])/Table232[[#This Row],[UB (BPP-MIP+LB+UB)]]</f>
        <v>0</v>
      </c>
      <c r="AJ164" s="171">
        <v>24.134005364967113</v>
      </c>
      <c r="AK164" s="169">
        <v>462</v>
      </c>
      <c r="AL164" s="170">
        <v>462</v>
      </c>
      <c r="AM164" s="170">
        <v>0</v>
      </c>
      <c r="AN164" s="170">
        <f>(Table232[[#This Row],[UB (LBBD (FBPP))]]-Table232[[#This Row],[Best LB]])/Table232[[#This Row],[UB (LBBD (FBPP))]]</f>
        <v>0</v>
      </c>
      <c r="AO164" s="171">
        <v>1.7519066967122339</v>
      </c>
      <c r="AP164" s="169">
        <v>462</v>
      </c>
      <c r="AQ164" s="170">
        <v>462</v>
      </c>
      <c r="AR164" s="170">
        <v>0</v>
      </c>
      <c r="AS164" s="170">
        <f>(Table232[[#This Row],[UB (LBBD (CBPP))]]-Table232[[#This Row],[Best LB]])/Table232[[#This Row],[UB (LBBD (CBPP))]]</f>
        <v>0</v>
      </c>
      <c r="AT164" s="171">
        <v>1.2049473840795599</v>
      </c>
      <c r="AU164" s="169">
        <v>462</v>
      </c>
      <c r="AV164" s="170">
        <v>462</v>
      </c>
      <c r="AW164" s="170">
        <v>0</v>
      </c>
      <c r="AX164" s="170">
        <f>(Table232[[#This Row],[UB (LBBD (CBPP-light))]]-Table232[[#This Row],[Best LB]])/Table232[[#This Row],[UB (LBBD (CBPP-light))]]</f>
        <v>0</v>
      </c>
      <c r="AY164" s="171">
        <v>2.3277109013922637</v>
      </c>
      <c r="AZ164" s="150">
        <v>462</v>
      </c>
    </row>
    <row r="165" spans="1:52" x14ac:dyDescent="0.35">
      <c r="A165" s="162">
        <v>163</v>
      </c>
      <c r="B165" s="163" t="s">
        <v>72</v>
      </c>
      <c r="C165" s="150" t="s">
        <v>1094</v>
      </c>
      <c r="D165" s="150">
        <v>50</v>
      </c>
      <c r="E165" s="164">
        <v>5</v>
      </c>
      <c r="F165" s="164">
        <v>30</v>
      </c>
      <c r="G165" s="165">
        <v>2</v>
      </c>
      <c r="H165" s="166">
        <v>13</v>
      </c>
      <c r="I165" s="150">
        <f>MAX(0,Table232[[#This Row],[k*]]-Table232[[#This Row],[AGVs]])</f>
        <v>8</v>
      </c>
      <c r="J165" s="150">
        <v>433</v>
      </c>
      <c r="K165" s="150">
        <v>440</v>
      </c>
      <c r="L165" s="167">
        <v>0.21208056063005642</v>
      </c>
      <c r="M165" s="86">
        <f>IF( Table232[[#This Row],[UB_init]]-Table232[[#This Row],[LB_init]]&gt;0.1,0,1)</f>
        <v>0</v>
      </c>
      <c r="N165" s="59">
        <v>433</v>
      </c>
      <c r="O165" s="60">
        <v>433</v>
      </c>
      <c r="P165" s="60">
        <v>0</v>
      </c>
      <c r="Q165" s="83">
        <v>47.380823217332299</v>
      </c>
      <c r="R165" s="166">
        <v>433</v>
      </c>
      <c r="S165" s="150">
        <v>433</v>
      </c>
      <c r="T165" s="168">
        <v>0</v>
      </c>
      <c r="U165" s="168">
        <v>6.8834451679999997</v>
      </c>
      <c r="V165" s="169">
        <v>433</v>
      </c>
      <c r="W165" s="170">
        <v>433</v>
      </c>
      <c r="X165" s="150">
        <v>0</v>
      </c>
      <c r="Y165" s="150">
        <f>(Table232[[#This Row],[UB (A-BGAP +LB+ UB)]]-Table232[[#This Row],[Best LB]])/Table232[[#This Row],[UB (A-BGAP +LB+ UB)]]</f>
        <v>0</v>
      </c>
      <c r="Z165" s="171">
        <v>2.8043922772685566</v>
      </c>
      <c r="AA165" s="169">
        <v>434</v>
      </c>
      <c r="AB165" s="170">
        <v>433</v>
      </c>
      <c r="AC165" s="170">
        <v>2.3094688221709007E-3</v>
      </c>
      <c r="AD165" s="170">
        <f>(Table232[[#This Row],[UB (3S-MH)]]-Table232[[#This Row],[Best LB]])/Table232[[#This Row],[UB (3S-MH)]]</f>
        <v>2.304147465437788E-3</v>
      </c>
      <c r="AE165" s="167">
        <v>0.24993699999999999</v>
      </c>
      <c r="AF165" s="169">
        <v>433</v>
      </c>
      <c r="AG165" s="170">
        <v>433</v>
      </c>
      <c r="AH165" s="150">
        <v>0</v>
      </c>
      <c r="AI165" s="150">
        <f>(Table232[[#This Row],[UB (BPP-MIP+LB+UB)]]-Table232[[#This Row],[Best LB]])/Table232[[#This Row],[UB (BPP-MIP+LB+UB)]]</f>
        <v>0</v>
      </c>
      <c r="AJ165" s="171">
        <v>2.3642345480675364</v>
      </c>
      <c r="AK165" s="169">
        <v>433</v>
      </c>
      <c r="AL165" s="170">
        <v>433</v>
      </c>
      <c r="AM165" s="170">
        <v>0</v>
      </c>
      <c r="AN165" s="170">
        <f>(Table232[[#This Row],[UB (LBBD (FBPP))]]-Table232[[#This Row],[Best LB]])/Table232[[#This Row],[UB (LBBD (FBPP))]]</f>
        <v>0</v>
      </c>
      <c r="AO165" s="171">
        <v>1.5466111097539363</v>
      </c>
      <c r="AP165" s="169">
        <v>433</v>
      </c>
      <c r="AQ165" s="170">
        <v>433</v>
      </c>
      <c r="AR165" s="170">
        <v>0</v>
      </c>
      <c r="AS165" s="170">
        <f>(Table232[[#This Row],[UB (LBBD (CBPP))]]-Table232[[#This Row],[Best LB]])/Table232[[#This Row],[UB (LBBD (CBPP))]]</f>
        <v>0</v>
      </c>
      <c r="AT165" s="171">
        <v>0.52847111598202845</v>
      </c>
      <c r="AU165" s="169">
        <v>433</v>
      </c>
      <c r="AV165" s="170">
        <v>433</v>
      </c>
      <c r="AW165" s="170">
        <v>0</v>
      </c>
      <c r="AX165" s="170">
        <f>(Table232[[#This Row],[UB (LBBD (CBPP-light))]]-Table232[[#This Row],[Best LB]])/Table232[[#This Row],[UB (LBBD (CBPP-light))]]</f>
        <v>0</v>
      </c>
      <c r="AY165" s="171">
        <v>0.8478180291185704</v>
      </c>
      <c r="AZ165" s="150">
        <v>433</v>
      </c>
    </row>
    <row r="166" spans="1:52" x14ac:dyDescent="0.35">
      <c r="A166" s="162">
        <v>164</v>
      </c>
      <c r="B166" s="163" t="s">
        <v>73</v>
      </c>
      <c r="C166" s="150" t="s">
        <v>1094</v>
      </c>
      <c r="D166" s="150">
        <v>50</v>
      </c>
      <c r="E166" s="164">
        <v>5</v>
      </c>
      <c r="F166" s="164">
        <v>30</v>
      </c>
      <c r="G166" s="165">
        <v>2</v>
      </c>
      <c r="H166" s="166">
        <v>13</v>
      </c>
      <c r="I166" s="150">
        <f>MAX(0,Table232[[#This Row],[k*]]-Table232[[#This Row],[AGVs]])</f>
        <v>8</v>
      </c>
      <c r="J166" s="150">
        <v>484</v>
      </c>
      <c r="K166" s="150">
        <v>489</v>
      </c>
      <c r="L166" s="167">
        <v>0.43757954426996548</v>
      </c>
      <c r="M166" s="142">
        <f>IF( Table232[[#This Row],[UB_init]]-Table232[[#This Row],[LB_init]]&gt;0.1,0,1)</f>
        <v>0</v>
      </c>
      <c r="N166" s="61">
        <v>484</v>
      </c>
      <c r="O166" s="62">
        <v>484</v>
      </c>
      <c r="P166" s="62">
        <v>0</v>
      </c>
      <c r="Q166" s="84">
        <v>44.455958236008797</v>
      </c>
      <c r="R166" s="166">
        <v>484</v>
      </c>
      <c r="S166" s="150">
        <v>484</v>
      </c>
      <c r="T166" s="168">
        <v>0</v>
      </c>
      <c r="U166" s="168">
        <v>6.7481608680000003</v>
      </c>
      <c r="V166" s="169">
        <v>484</v>
      </c>
      <c r="W166" s="170">
        <v>484</v>
      </c>
      <c r="X166" s="150">
        <v>0</v>
      </c>
      <c r="Y166" s="150">
        <f>(Table232[[#This Row],[UB (A-BGAP +LB+ UB)]]-Table232[[#This Row],[Best LB]])/Table232[[#This Row],[UB (A-BGAP +LB+ UB)]]</f>
        <v>0</v>
      </c>
      <c r="Z166" s="171">
        <v>4.091977313169755</v>
      </c>
      <c r="AA166" s="169">
        <v>486</v>
      </c>
      <c r="AB166" s="170">
        <v>484</v>
      </c>
      <c r="AC166" s="170">
        <v>4.1322314049586778E-3</v>
      </c>
      <c r="AD166" s="170">
        <f>(Table232[[#This Row],[UB (3S-MH)]]-Table232[[#This Row],[Best LB]])/Table232[[#This Row],[UB (3S-MH)]]</f>
        <v>4.11522633744856E-3</v>
      </c>
      <c r="AE166" s="167">
        <v>0.234321</v>
      </c>
      <c r="AF166" s="169">
        <v>484</v>
      </c>
      <c r="AG166" s="170">
        <v>484</v>
      </c>
      <c r="AH166" s="150">
        <v>0</v>
      </c>
      <c r="AI166" s="150">
        <f>(Table232[[#This Row],[UB (BPP-MIP+LB+UB)]]-Table232[[#This Row],[Best LB]])/Table232[[#This Row],[UB (BPP-MIP+LB+UB)]]</f>
        <v>0</v>
      </c>
      <c r="AJ166" s="171">
        <v>5.2291223025038054</v>
      </c>
      <c r="AK166" s="169">
        <v>484</v>
      </c>
      <c r="AL166" s="170">
        <v>484</v>
      </c>
      <c r="AM166" s="170">
        <v>0</v>
      </c>
      <c r="AN166" s="170">
        <f>(Table232[[#This Row],[UB (LBBD (FBPP))]]-Table232[[#This Row],[Best LB]])/Table232[[#This Row],[UB (LBBD (FBPP))]]</f>
        <v>0</v>
      </c>
      <c r="AO166" s="171">
        <v>1.7248763186014455</v>
      </c>
      <c r="AP166" s="169">
        <v>484</v>
      </c>
      <c r="AQ166" s="170">
        <v>484</v>
      </c>
      <c r="AR166" s="170">
        <v>0</v>
      </c>
      <c r="AS166" s="170">
        <f>(Table232[[#This Row],[UB (LBBD (CBPP))]]-Table232[[#This Row],[Best LB]])/Table232[[#This Row],[UB (LBBD (CBPP))]]</f>
        <v>0</v>
      </c>
      <c r="AT166" s="171">
        <v>1.1274124309509255</v>
      </c>
      <c r="AU166" s="169">
        <v>484</v>
      </c>
      <c r="AV166" s="170">
        <v>484</v>
      </c>
      <c r="AW166" s="170">
        <v>0</v>
      </c>
      <c r="AX166" s="170">
        <f>(Table232[[#This Row],[UB (LBBD (CBPP-light))]]-Table232[[#This Row],[Best LB]])/Table232[[#This Row],[UB (LBBD (CBPP-light))]]</f>
        <v>0</v>
      </c>
      <c r="AY166" s="171">
        <v>0.94629067462824346</v>
      </c>
      <c r="AZ166" s="150">
        <v>484</v>
      </c>
    </row>
    <row r="167" spans="1:52" x14ac:dyDescent="0.35">
      <c r="A167" s="162">
        <v>165</v>
      </c>
      <c r="B167" s="163" t="s">
        <v>200</v>
      </c>
      <c r="C167" s="150" t="s">
        <v>1094</v>
      </c>
      <c r="D167" s="150">
        <v>50</v>
      </c>
      <c r="E167" s="164">
        <v>5</v>
      </c>
      <c r="F167" s="164">
        <v>30</v>
      </c>
      <c r="G167" s="165">
        <v>2</v>
      </c>
      <c r="H167" s="166">
        <v>13</v>
      </c>
      <c r="I167" s="150">
        <f>MAX(0,Table232[[#This Row],[k*]]-Table232[[#This Row],[AGVs]])</f>
        <v>8</v>
      </c>
      <c r="J167" s="150">
        <v>408</v>
      </c>
      <c r="K167" s="150">
        <v>416</v>
      </c>
      <c r="L167" s="167">
        <v>0.81850730255996496</v>
      </c>
      <c r="M167" s="86">
        <f>IF( Table232[[#This Row],[UB_init]]-Table232[[#This Row],[LB_init]]&gt;0.1,0,1)</f>
        <v>0</v>
      </c>
      <c r="N167" s="59">
        <v>420</v>
      </c>
      <c r="O167" s="60">
        <v>408</v>
      </c>
      <c r="P167" s="60">
        <v>2.8571428571421701E-2</v>
      </c>
      <c r="Q167" s="83">
        <v>3606.0491671394502</v>
      </c>
      <c r="R167" s="166">
        <v>408</v>
      </c>
      <c r="S167" s="150">
        <v>408</v>
      </c>
      <c r="T167" s="168">
        <v>0</v>
      </c>
      <c r="U167" s="168">
        <v>140.3845206</v>
      </c>
      <c r="V167" s="169">
        <v>416</v>
      </c>
      <c r="W167" s="170">
        <v>408</v>
      </c>
      <c r="X167" s="150">
        <v>1.9230769230769201E-2</v>
      </c>
      <c r="Y167" s="150">
        <f>(Table232[[#This Row],[UB (A-BGAP +LB+ UB)]]-Table232[[#This Row],[Best LB]])/Table232[[#This Row],[UB (A-BGAP +LB+ UB)]]</f>
        <v>1.9230769230769232E-2</v>
      </c>
      <c r="Z167" s="171">
        <v>3605.9069683263097</v>
      </c>
      <c r="AA167" s="169">
        <v>410</v>
      </c>
      <c r="AB167" s="170">
        <v>408</v>
      </c>
      <c r="AC167" s="170">
        <v>4.9019607843137254E-3</v>
      </c>
      <c r="AD167" s="170">
        <f>(Table232[[#This Row],[UB (3S-MH)]]-Table232[[#This Row],[Best LB]])/Table232[[#This Row],[UB (3S-MH)]]</f>
        <v>4.8780487804878049E-3</v>
      </c>
      <c r="AE167" s="167">
        <v>0.74979700000000005</v>
      </c>
      <c r="AF167" s="169">
        <v>408</v>
      </c>
      <c r="AG167" s="170">
        <v>408</v>
      </c>
      <c r="AH167" s="150">
        <v>0</v>
      </c>
      <c r="AI167" s="150">
        <f>(Table232[[#This Row],[UB (BPP-MIP+LB+UB)]]-Table232[[#This Row],[Best LB]])/Table232[[#This Row],[UB (BPP-MIP+LB+UB)]]</f>
        <v>0</v>
      </c>
      <c r="AJ167" s="171">
        <v>278.27752322983696</v>
      </c>
      <c r="AK167" s="169">
        <v>408</v>
      </c>
      <c r="AL167" s="170">
        <v>408</v>
      </c>
      <c r="AM167" s="170">
        <v>0</v>
      </c>
      <c r="AN167" s="170">
        <f>(Table232[[#This Row],[UB (LBBD (FBPP))]]-Table232[[#This Row],[Best LB]])/Table232[[#This Row],[UB (LBBD (FBPP))]]</f>
        <v>0</v>
      </c>
      <c r="AO167" s="171">
        <v>5.2758418107480249</v>
      </c>
      <c r="AP167" s="169">
        <v>408</v>
      </c>
      <c r="AQ167" s="170">
        <v>408</v>
      </c>
      <c r="AR167" s="170">
        <v>0</v>
      </c>
      <c r="AS167" s="170">
        <f>(Table232[[#This Row],[UB (LBBD (CBPP))]]-Table232[[#This Row],[Best LB]])/Table232[[#This Row],[UB (LBBD (CBPP))]]</f>
        <v>0</v>
      </c>
      <c r="AT167" s="171">
        <v>16.155861807994565</v>
      </c>
      <c r="AU167" s="169">
        <v>408</v>
      </c>
      <c r="AV167" s="170">
        <v>408</v>
      </c>
      <c r="AW167" s="170">
        <v>0</v>
      </c>
      <c r="AX167" s="170">
        <f>(Table232[[#This Row],[UB (LBBD (CBPP-light))]]-Table232[[#This Row],[Best LB]])/Table232[[#This Row],[UB (LBBD (CBPP-light))]]</f>
        <v>0</v>
      </c>
      <c r="AY167" s="171">
        <v>14.354484166026165</v>
      </c>
      <c r="AZ167" s="150">
        <v>408</v>
      </c>
    </row>
    <row r="168" spans="1:52" x14ac:dyDescent="0.35">
      <c r="A168" s="162">
        <v>166</v>
      </c>
      <c r="B168" s="163" t="s">
        <v>201</v>
      </c>
      <c r="C168" s="150" t="s">
        <v>1094</v>
      </c>
      <c r="D168" s="150">
        <v>50</v>
      </c>
      <c r="E168" s="164">
        <v>5</v>
      </c>
      <c r="F168" s="164">
        <v>30</v>
      </c>
      <c r="G168" s="165">
        <v>2</v>
      </c>
      <c r="H168" s="166">
        <v>14</v>
      </c>
      <c r="I168" s="150">
        <f>MAX(0,Table232[[#This Row],[k*]]-Table232[[#This Row],[AGVs]])</f>
        <v>9</v>
      </c>
      <c r="J168" s="150">
        <v>523</v>
      </c>
      <c r="K168" s="150">
        <v>526</v>
      </c>
      <c r="L168" s="167">
        <v>0.23266105353991406</v>
      </c>
      <c r="M168" s="142">
        <f>IF( Table232[[#This Row],[UB_init]]-Table232[[#This Row],[LB_init]]&gt;0.1,0,1)</f>
        <v>0</v>
      </c>
      <c r="N168" s="61">
        <v>523</v>
      </c>
      <c r="O168" s="62">
        <v>523</v>
      </c>
      <c r="P168" s="62">
        <v>0</v>
      </c>
      <c r="Q168" s="84">
        <v>49.980241414159501</v>
      </c>
      <c r="R168" s="166">
        <v>523</v>
      </c>
      <c r="S168" s="150">
        <v>523</v>
      </c>
      <c r="T168" s="168">
        <v>0</v>
      </c>
      <c r="U168" s="168">
        <v>6.5267560189999996</v>
      </c>
      <c r="V168" s="169">
        <v>523</v>
      </c>
      <c r="W168" s="170">
        <v>523</v>
      </c>
      <c r="X168" s="150">
        <v>0</v>
      </c>
      <c r="Y168" s="150">
        <f>(Table232[[#This Row],[UB (A-BGAP +LB+ UB)]]-Table232[[#This Row],[Best LB]])/Table232[[#This Row],[UB (A-BGAP +LB+ UB)]]</f>
        <v>0</v>
      </c>
      <c r="Z168" s="171">
        <v>2.865776135587784</v>
      </c>
      <c r="AA168" s="169">
        <v>523</v>
      </c>
      <c r="AB168" s="170">
        <v>523</v>
      </c>
      <c r="AC168" s="170">
        <v>0</v>
      </c>
      <c r="AD168" s="170">
        <f>(Table232[[#This Row],[UB (3S-MH)]]-Table232[[#This Row],[Best LB]])/Table232[[#This Row],[UB (3S-MH)]]</f>
        <v>0</v>
      </c>
      <c r="AE168" s="167">
        <v>0.28113300000000002</v>
      </c>
      <c r="AF168" s="169">
        <v>523</v>
      </c>
      <c r="AG168" s="170">
        <v>523</v>
      </c>
      <c r="AH168" s="150">
        <v>0</v>
      </c>
      <c r="AI168" s="150">
        <f>(Table232[[#This Row],[UB (BPP-MIP+LB+UB)]]-Table232[[#This Row],[Best LB]])/Table232[[#This Row],[UB (BPP-MIP+LB+UB)]]</f>
        <v>0</v>
      </c>
      <c r="AJ168" s="171">
        <v>1.946009552107844</v>
      </c>
      <c r="AK168" s="169">
        <v>523</v>
      </c>
      <c r="AL168" s="170">
        <v>523</v>
      </c>
      <c r="AM168" s="170">
        <v>0</v>
      </c>
      <c r="AN168" s="170">
        <f>(Table232[[#This Row],[UB (LBBD (FBPP))]]-Table232[[#This Row],[Best LB]])/Table232[[#This Row],[UB (LBBD (FBPP))]]</f>
        <v>0</v>
      </c>
      <c r="AO168" s="171">
        <v>1.3768340377152941</v>
      </c>
      <c r="AP168" s="169">
        <v>523</v>
      </c>
      <c r="AQ168" s="170">
        <v>523</v>
      </c>
      <c r="AR168" s="170">
        <v>0</v>
      </c>
      <c r="AS168" s="170">
        <f>(Table232[[#This Row],[UB (LBBD (CBPP))]]-Table232[[#This Row],[Best LB]])/Table232[[#This Row],[UB (LBBD (CBPP))]]</f>
        <v>0</v>
      </c>
      <c r="AT168" s="171">
        <v>0.63112415280352208</v>
      </c>
      <c r="AU168" s="169">
        <v>523</v>
      </c>
      <c r="AV168" s="170">
        <v>523</v>
      </c>
      <c r="AW168" s="170">
        <v>0</v>
      </c>
      <c r="AX168" s="170">
        <f>(Table232[[#This Row],[UB (LBBD (CBPP-light))]]-Table232[[#This Row],[Best LB]])/Table232[[#This Row],[UB (LBBD (CBPP-light))]]</f>
        <v>0</v>
      </c>
      <c r="AY168" s="171">
        <v>0.5719111701489501</v>
      </c>
      <c r="AZ168" s="150">
        <v>523</v>
      </c>
    </row>
    <row r="169" spans="1:52" x14ac:dyDescent="0.35">
      <c r="A169" s="162">
        <v>167</v>
      </c>
      <c r="B169" s="163" t="s">
        <v>202</v>
      </c>
      <c r="C169" s="150" t="s">
        <v>1094</v>
      </c>
      <c r="D169" s="150">
        <v>50</v>
      </c>
      <c r="E169" s="164">
        <v>5</v>
      </c>
      <c r="F169" s="164">
        <v>30</v>
      </c>
      <c r="G169" s="165">
        <v>2</v>
      </c>
      <c r="H169" s="166">
        <v>14</v>
      </c>
      <c r="I169" s="150">
        <f>MAX(0,Table232[[#This Row],[k*]]-Table232[[#This Row],[AGVs]])</f>
        <v>9</v>
      </c>
      <c r="J169" s="150">
        <v>530</v>
      </c>
      <c r="K169" s="150">
        <v>546</v>
      </c>
      <c r="L169" s="167">
        <v>0.20602305419993172</v>
      </c>
      <c r="M169" s="86">
        <f>IF( Table232[[#This Row],[UB_init]]-Table232[[#This Row],[LB_init]]&gt;0.1,0,1)</f>
        <v>0</v>
      </c>
      <c r="N169" s="59">
        <v>530</v>
      </c>
      <c r="O169" s="60">
        <v>530</v>
      </c>
      <c r="P169" s="60">
        <v>0</v>
      </c>
      <c r="Q169" s="83">
        <v>78.685087118297801</v>
      </c>
      <c r="R169" s="166">
        <v>530</v>
      </c>
      <c r="S169" s="150">
        <v>530</v>
      </c>
      <c r="T169" s="168">
        <v>0</v>
      </c>
      <c r="U169" s="168">
        <v>3369.970871</v>
      </c>
      <c r="V169" s="169">
        <v>530</v>
      </c>
      <c r="W169" s="170">
        <v>530</v>
      </c>
      <c r="X169" s="150">
        <v>0</v>
      </c>
      <c r="Y169" s="150">
        <f>(Table232[[#This Row],[UB (A-BGAP +LB+ UB)]]-Table232[[#This Row],[Best LB]])/Table232[[#This Row],[UB (A-BGAP +LB+ UB)]]</f>
        <v>0</v>
      </c>
      <c r="Z169" s="171">
        <v>27.876178915614833</v>
      </c>
      <c r="AA169" s="169">
        <v>535</v>
      </c>
      <c r="AB169" s="170">
        <v>530</v>
      </c>
      <c r="AC169" s="170">
        <v>9.433962264150943E-3</v>
      </c>
      <c r="AD169" s="170">
        <f>(Table232[[#This Row],[UB (3S-MH)]]-Table232[[#This Row],[Best LB]])/Table232[[#This Row],[UB (3S-MH)]]</f>
        <v>9.3457943925233638E-3</v>
      </c>
      <c r="AE169" s="167">
        <v>0.296763</v>
      </c>
      <c r="AF169" s="169">
        <v>531</v>
      </c>
      <c r="AG169" s="170">
        <v>530</v>
      </c>
      <c r="AH169" s="150">
        <v>1.8832391713744E-3</v>
      </c>
      <c r="AI169" s="150">
        <f>(Table232[[#This Row],[UB (BPP-MIP+LB+UB)]]-Table232[[#This Row],[Best LB]])/Table232[[#This Row],[UB (BPP-MIP+LB+UB)]]</f>
        <v>1.8832391713747645E-3</v>
      </c>
      <c r="AJ169" s="171">
        <v>3609.3820264115902</v>
      </c>
      <c r="AK169" s="169">
        <v>530</v>
      </c>
      <c r="AL169" s="170">
        <v>530</v>
      </c>
      <c r="AM169" s="170">
        <v>0</v>
      </c>
      <c r="AN169" s="170">
        <f>(Table232[[#This Row],[UB (LBBD (FBPP))]]-Table232[[#This Row],[Best LB]])/Table232[[#This Row],[UB (LBBD (FBPP))]]</f>
        <v>0</v>
      </c>
      <c r="AO169" s="171">
        <v>1.9369460502664417</v>
      </c>
      <c r="AP169" s="169">
        <v>530</v>
      </c>
      <c r="AQ169" s="170">
        <v>530</v>
      </c>
      <c r="AR169" s="170">
        <v>0</v>
      </c>
      <c r="AS169" s="170">
        <f>(Table232[[#This Row],[UB (LBBD (CBPP))]]-Table232[[#This Row],[Best LB]])/Table232[[#This Row],[UB (LBBD (CBPP))]]</f>
        <v>0</v>
      </c>
      <c r="AT169" s="171">
        <v>1.7166521986971417</v>
      </c>
      <c r="AU169" s="169">
        <v>530</v>
      </c>
      <c r="AV169" s="170">
        <v>530</v>
      </c>
      <c r="AW169" s="170">
        <v>0</v>
      </c>
      <c r="AX169" s="170">
        <f>(Table232[[#This Row],[UB (LBBD (CBPP-light))]]-Table232[[#This Row],[Best LB]])/Table232[[#This Row],[UB (LBBD (CBPP-light))]]</f>
        <v>0</v>
      </c>
      <c r="AY169" s="171">
        <v>3.1244604745904718</v>
      </c>
      <c r="AZ169" s="150">
        <v>530</v>
      </c>
    </row>
    <row r="170" spans="1:52" x14ac:dyDescent="0.35">
      <c r="A170" s="162">
        <v>168</v>
      </c>
      <c r="B170" s="163" t="s">
        <v>203</v>
      </c>
      <c r="C170" s="150" t="s">
        <v>1094</v>
      </c>
      <c r="D170" s="150">
        <v>50</v>
      </c>
      <c r="E170" s="164">
        <v>5</v>
      </c>
      <c r="F170" s="164">
        <v>30</v>
      </c>
      <c r="G170" s="165">
        <v>2</v>
      </c>
      <c r="H170" s="166">
        <v>14</v>
      </c>
      <c r="I170" s="150">
        <f>MAX(0,Table232[[#This Row],[k*]]-Table232[[#This Row],[AGVs]])</f>
        <v>9</v>
      </c>
      <c r="J170" s="150">
        <v>433</v>
      </c>
      <c r="K170" s="150">
        <v>437</v>
      </c>
      <c r="L170" s="167">
        <v>0.20336418412989588</v>
      </c>
      <c r="M170" s="142">
        <f>IF( Table232[[#This Row],[UB_init]]-Table232[[#This Row],[LB_init]]&gt;0.1,0,1)</f>
        <v>0</v>
      </c>
      <c r="N170" s="61">
        <v>433</v>
      </c>
      <c r="O170" s="62">
        <v>433</v>
      </c>
      <c r="P170" s="62">
        <v>0</v>
      </c>
      <c r="Q170" s="84">
        <v>40.001968804746802</v>
      </c>
      <c r="R170" s="166">
        <v>433</v>
      </c>
      <c r="S170" s="150">
        <v>433</v>
      </c>
      <c r="T170" s="168">
        <v>0</v>
      </c>
      <c r="U170" s="168">
        <v>4.710054972</v>
      </c>
      <c r="V170" s="169">
        <v>433</v>
      </c>
      <c r="W170" s="170">
        <v>433</v>
      </c>
      <c r="X170" s="150">
        <v>0</v>
      </c>
      <c r="Y170" s="150">
        <f>(Table232[[#This Row],[UB (A-BGAP +LB+ UB)]]-Table232[[#This Row],[Best LB]])/Table232[[#This Row],[UB (A-BGAP +LB+ UB)]]</f>
        <v>0</v>
      </c>
      <c r="Z170" s="171">
        <v>5.4889736594668559</v>
      </c>
      <c r="AA170" s="169">
        <v>434</v>
      </c>
      <c r="AB170" s="170">
        <v>433</v>
      </c>
      <c r="AC170" s="170">
        <v>2.3094688221709007E-3</v>
      </c>
      <c r="AD170" s="170">
        <f>(Table232[[#This Row],[UB (3S-MH)]]-Table232[[#This Row],[Best LB]])/Table232[[#This Row],[UB (3S-MH)]]</f>
        <v>2.304147465437788E-3</v>
      </c>
      <c r="AE170" s="167">
        <v>0.31240600000000002</v>
      </c>
      <c r="AF170" s="169">
        <v>433</v>
      </c>
      <c r="AG170" s="170">
        <v>433</v>
      </c>
      <c r="AH170" s="150">
        <v>0</v>
      </c>
      <c r="AI170" s="150">
        <f>(Table232[[#This Row],[UB (BPP-MIP+LB+UB)]]-Table232[[#This Row],[Best LB]])/Table232[[#This Row],[UB (BPP-MIP+LB+UB)]]</f>
        <v>0</v>
      </c>
      <c r="AJ170" s="171">
        <v>2.1303947670421559</v>
      </c>
      <c r="AK170" s="169">
        <v>433</v>
      </c>
      <c r="AL170" s="170">
        <v>433</v>
      </c>
      <c r="AM170" s="170">
        <v>0</v>
      </c>
      <c r="AN170" s="170">
        <f>(Table232[[#This Row],[UB (LBBD (FBPP))]]-Table232[[#This Row],[Best LB]])/Table232[[#This Row],[UB (LBBD (FBPP))]]</f>
        <v>0</v>
      </c>
      <c r="AO170" s="171">
        <v>1.6595763480327059</v>
      </c>
      <c r="AP170" s="169">
        <v>433</v>
      </c>
      <c r="AQ170" s="170">
        <v>433</v>
      </c>
      <c r="AR170" s="170">
        <v>0</v>
      </c>
      <c r="AS170" s="170">
        <f>(Table232[[#This Row],[UB (LBBD (CBPP))]]-Table232[[#This Row],[Best LB]])/Table232[[#This Row],[UB (LBBD (CBPP))]]</f>
        <v>0</v>
      </c>
      <c r="AT170" s="171">
        <v>0.87732425425565386</v>
      </c>
      <c r="AU170" s="169">
        <v>433</v>
      </c>
      <c r="AV170" s="170">
        <v>433</v>
      </c>
      <c r="AW170" s="170">
        <v>0</v>
      </c>
      <c r="AX170" s="170">
        <f>(Table232[[#This Row],[UB (LBBD (CBPP-light))]]-Table232[[#This Row],[Best LB]])/Table232[[#This Row],[UB (LBBD (CBPP-light))]]</f>
        <v>0</v>
      </c>
      <c r="AY170" s="171">
        <v>1.3901678118891059</v>
      </c>
      <c r="AZ170" s="150">
        <v>433</v>
      </c>
    </row>
    <row r="171" spans="1:52" x14ac:dyDescent="0.35">
      <c r="A171" s="162">
        <v>169</v>
      </c>
      <c r="B171" s="163" t="s">
        <v>204</v>
      </c>
      <c r="C171" s="150" t="s">
        <v>1094</v>
      </c>
      <c r="D171" s="150">
        <v>50</v>
      </c>
      <c r="E171" s="164">
        <v>5</v>
      </c>
      <c r="F171" s="164">
        <v>30</v>
      </c>
      <c r="G171" s="165">
        <v>2</v>
      </c>
      <c r="H171" s="166">
        <v>13</v>
      </c>
      <c r="I171" s="150">
        <f>MAX(0,Table232[[#This Row],[k*]]-Table232[[#This Row],[AGVs]])</f>
        <v>8</v>
      </c>
      <c r="J171" s="150">
        <v>476</v>
      </c>
      <c r="K171" s="150">
        <v>505</v>
      </c>
      <c r="L171" s="167">
        <v>0.304131614049993</v>
      </c>
      <c r="M171" s="86">
        <f>IF( Table232[[#This Row],[UB_init]]-Table232[[#This Row],[LB_init]]&gt;0.1,0,1)</f>
        <v>0</v>
      </c>
      <c r="N171" s="59">
        <v>476</v>
      </c>
      <c r="O171" s="60">
        <v>476</v>
      </c>
      <c r="P171" s="60">
        <v>0</v>
      </c>
      <c r="Q171" s="83">
        <v>40.765803460031698</v>
      </c>
      <c r="R171" s="166">
        <v>477</v>
      </c>
      <c r="S171" s="150">
        <v>473</v>
      </c>
      <c r="T171" s="168">
        <v>8.3857440000000005E-3</v>
      </c>
      <c r="U171" s="168">
        <v>3714.0730680000001</v>
      </c>
      <c r="V171" s="169">
        <v>476</v>
      </c>
      <c r="W171" s="170">
        <v>476</v>
      </c>
      <c r="X171" s="150">
        <v>0</v>
      </c>
      <c r="Y171" s="150">
        <f>(Table232[[#This Row],[UB (A-BGAP +LB+ UB)]]-Table232[[#This Row],[Best LB]])/Table232[[#This Row],[UB (A-BGAP +LB+ UB)]]</f>
        <v>0</v>
      </c>
      <c r="Z171" s="171">
        <v>11.597490491351193</v>
      </c>
      <c r="AA171" s="169">
        <v>481</v>
      </c>
      <c r="AB171" s="170">
        <v>476</v>
      </c>
      <c r="AC171" s="170">
        <v>1.050420168067227E-2</v>
      </c>
      <c r="AD171" s="170">
        <f>(Table232[[#This Row],[UB (3S-MH)]]-Table232[[#This Row],[Best LB]])/Table232[[#This Row],[UB (3S-MH)]]</f>
        <v>1.0395010395010396E-2</v>
      </c>
      <c r="AE171" s="167">
        <v>0.249915</v>
      </c>
      <c r="AF171" s="169">
        <v>476</v>
      </c>
      <c r="AG171" s="170">
        <v>476</v>
      </c>
      <c r="AH171" s="150">
        <v>0</v>
      </c>
      <c r="AI171" s="150">
        <f>(Table232[[#This Row],[UB (BPP-MIP+LB+UB)]]-Table232[[#This Row],[Best LB]])/Table232[[#This Row],[UB (BPP-MIP+LB+UB)]]</f>
        <v>0</v>
      </c>
      <c r="AJ171" s="171">
        <v>68.119733070960294</v>
      </c>
      <c r="AK171" s="169">
        <v>476</v>
      </c>
      <c r="AL171" s="170">
        <v>476</v>
      </c>
      <c r="AM171" s="170">
        <v>0</v>
      </c>
      <c r="AN171" s="170">
        <f>(Table232[[#This Row],[UB (LBBD (FBPP))]]-Table232[[#This Row],[Best LB]])/Table232[[#This Row],[UB (LBBD (FBPP))]]</f>
        <v>0</v>
      </c>
      <c r="AO171" s="171">
        <v>5.0447091651205929</v>
      </c>
      <c r="AP171" s="169">
        <v>476</v>
      </c>
      <c r="AQ171" s="170">
        <v>476</v>
      </c>
      <c r="AR171" s="170">
        <v>0</v>
      </c>
      <c r="AS171" s="170">
        <f>(Table232[[#This Row],[UB (LBBD (CBPP))]]-Table232[[#This Row],[Best LB]])/Table232[[#This Row],[UB (LBBD (CBPP))]]</f>
        <v>0</v>
      </c>
      <c r="AT171" s="171">
        <v>2.5010077813697031</v>
      </c>
      <c r="AU171" s="169">
        <v>476</v>
      </c>
      <c r="AV171" s="170">
        <v>476</v>
      </c>
      <c r="AW171" s="170">
        <v>0</v>
      </c>
      <c r="AX171" s="170">
        <f>(Table232[[#This Row],[UB (LBBD (CBPP-light))]]-Table232[[#This Row],[Best LB]])/Table232[[#This Row],[UB (LBBD (CBPP-light))]]</f>
        <v>0</v>
      </c>
      <c r="AY171" s="171">
        <v>1.8202294344139229</v>
      </c>
      <c r="AZ171" s="150">
        <v>476</v>
      </c>
    </row>
    <row r="172" spans="1:52" x14ac:dyDescent="0.35">
      <c r="A172" s="162">
        <v>170</v>
      </c>
      <c r="B172" s="163" t="s">
        <v>205</v>
      </c>
      <c r="C172" s="150" t="s">
        <v>1094</v>
      </c>
      <c r="D172" s="150">
        <v>50</v>
      </c>
      <c r="E172" s="164">
        <v>5</v>
      </c>
      <c r="F172" s="164">
        <v>30</v>
      </c>
      <c r="G172" s="165">
        <v>2</v>
      </c>
      <c r="H172" s="166">
        <v>15</v>
      </c>
      <c r="I172" s="150">
        <f>MAX(0,Table232[[#This Row],[k*]]-Table232[[#This Row],[AGVs]])</f>
        <v>10</v>
      </c>
      <c r="J172" s="150">
        <v>493</v>
      </c>
      <c r="K172" s="150">
        <v>498</v>
      </c>
      <c r="L172" s="167">
        <v>0.30242105201000413</v>
      </c>
      <c r="M172" s="142">
        <f>IF( Table232[[#This Row],[UB_init]]-Table232[[#This Row],[LB_init]]&gt;0.1,0,1)</f>
        <v>0</v>
      </c>
      <c r="N172" s="61">
        <v>493</v>
      </c>
      <c r="O172" s="62">
        <v>493</v>
      </c>
      <c r="P172" s="62">
        <v>0</v>
      </c>
      <c r="Q172" s="84">
        <v>309.041141975671</v>
      </c>
      <c r="R172" s="166">
        <v>493</v>
      </c>
      <c r="S172" s="150">
        <v>493</v>
      </c>
      <c r="T172" s="168">
        <v>0</v>
      </c>
      <c r="U172" s="168">
        <v>11.97317878</v>
      </c>
      <c r="V172" s="169">
        <v>493</v>
      </c>
      <c r="W172" s="170">
        <v>493</v>
      </c>
      <c r="X172" s="150">
        <v>0</v>
      </c>
      <c r="Y172" s="150">
        <f>(Table232[[#This Row],[UB (A-BGAP +LB+ UB)]]-Table232[[#This Row],[Best LB]])/Table232[[#This Row],[UB (A-BGAP +LB+ UB)]]</f>
        <v>0</v>
      </c>
      <c r="Z172" s="171">
        <v>3.3463600417610442</v>
      </c>
      <c r="AA172" s="169">
        <v>493</v>
      </c>
      <c r="AB172" s="170">
        <v>493</v>
      </c>
      <c r="AC172" s="170">
        <v>0</v>
      </c>
      <c r="AD172" s="170">
        <f>(Table232[[#This Row],[UB (3S-MH)]]-Table232[[#This Row],[Best LB]])/Table232[[#This Row],[UB (3S-MH)]]</f>
        <v>0</v>
      </c>
      <c r="AE172" s="167">
        <v>0.26556800000000003</v>
      </c>
      <c r="AF172" s="169">
        <v>493</v>
      </c>
      <c r="AG172" s="170">
        <v>493</v>
      </c>
      <c r="AH172" s="150">
        <v>0</v>
      </c>
      <c r="AI172" s="150">
        <f>(Table232[[#This Row],[UB (BPP-MIP+LB+UB)]]-Table232[[#This Row],[Best LB]])/Table232[[#This Row],[UB (BPP-MIP+LB+UB)]]</f>
        <v>0</v>
      </c>
      <c r="AJ172" s="171">
        <v>6.4764377111580345</v>
      </c>
      <c r="AK172" s="169">
        <v>493</v>
      </c>
      <c r="AL172" s="170">
        <v>493</v>
      </c>
      <c r="AM172" s="170">
        <v>0</v>
      </c>
      <c r="AN172" s="170">
        <f>(Table232[[#This Row],[UB (LBBD (FBPP))]]-Table232[[#This Row],[Best LB]])/Table232[[#This Row],[UB (LBBD (FBPP))]]</f>
        <v>0</v>
      </c>
      <c r="AO172" s="171">
        <v>2.4882080480467641</v>
      </c>
      <c r="AP172" s="169">
        <v>493</v>
      </c>
      <c r="AQ172" s="170">
        <v>493</v>
      </c>
      <c r="AR172" s="170">
        <v>0</v>
      </c>
      <c r="AS172" s="170">
        <f>(Table232[[#This Row],[UB (LBBD (CBPP))]]-Table232[[#This Row],[Best LB]])/Table232[[#This Row],[UB (LBBD (CBPP))]]</f>
        <v>0</v>
      </c>
      <c r="AT172" s="171">
        <v>1.0894223786901871</v>
      </c>
      <c r="AU172" s="169">
        <v>493</v>
      </c>
      <c r="AV172" s="170">
        <v>493</v>
      </c>
      <c r="AW172" s="170">
        <v>0</v>
      </c>
      <c r="AX172" s="170">
        <f>(Table232[[#This Row],[UB (LBBD (CBPP-light))]]-Table232[[#This Row],[Best LB]])/Table232[[#This Row],[UB (LBBD (CBPP-light))]]</f>
        <v>0</v>
      </c>
      <c r="AY172" s="171">
        <v>1.4402443328883641</v>
      </c>
      <c r="AZ172" s="150">
        <v>493</v>
      </c>
    </row>
    <row r="173" spans="1:52" x14ac:dyDescent="0.35">
      <c r="A173" s="162">
        <v>171</v>
      </c>
      <c r="B173" s="163" t="s">
        <v>206</v>
      </c>
      <c r="C173" s="150" t="s">
        <v>1094</v>
      </c>
      <c r="D173" s="150">
        <v>50</v>
      </c>
      <c r="E173" s="164">
        <v>5</v>
      </c>
      <c r="F173" s="164">
        <v>30</v>
      </c>
      <c r="G173" s="165">
        <v>4</v>
      </c>
      <c r="H173" s="166">
        <v>27</v>
      </c>
      <c r="I173" s="150">
        <f>MAX(0,Table232[[#This Row],[k*]]-Table232[[#This Row],[AGVs]])</f>
        <v>22</v>
      </c>
      <c r="J173" s="150">
        <v>618</v>
      </c>
      <c r="K173" s="150">
        <v>618</v>
      </c>
      <c r="L173" s="167">
        <v>1.4141193423499772</v>
      </c>
      <c r="M173" s="86">
        <f>IF( Table232[[#This Row],[UB_init]]-Table232[[#This Row],[LB_init]]&gt;0.1,0,1)</f>
        <v>1</v>
      </c>
      <c r="N173" s="59">
        <v>618</v>
      </c>
      <c r="O173" s="60">
        <v>609.79999999999905</v>
      </c>
      <c r="P173" s="60">
        <v>1.3268608414238599E-2</v>
      </c>
      <c r="Q173" s="83">
        <v>3600.3467592205802</v>
      </c>
      <c r="R173" s="166">
        <v>618</v>
      </c>
      <c r="S173" s="150">
        <v>606</v>
      </c>
      <c r="T173" s="168">
        <v>1.9417475999999999E-2</v>
      </c>
      <c r="U173" s="168">
        <v>3608.1491639999999</v>
      </c>
      <c r="V173" s="169"/>
      <c r="W173" s="170"/>
      <c r="X173" s="150"/>
      <c r="Y173" s="150"/>
      <c r="Z173" s="171"/>
      <c r="AA173" s="169"/>
      <c r="AB173" s="170"/>
      <c r="AC173" s="150"/>
      <c r="AD173" s="170"/>
      <c r="AE173" s="171"/>
      <c r="AF173" s="169"/>
      <c r="AG173" s="170"/>
      <c r="AH173" s="150"/>
      <c r="AI173" s="150"/>
      <c r="AJ173" s="171"/>
      <c r="AK173" s="169"/>
      <c r="AL173" s="170"/>
      <c r="AM173" s="150"/>
      <c r="AN173" s="170"/>
      <c r="AO173" s="171"/>
      <c r="AP173" s="169"/>
      <c r="AQ173" s="170"/>
      <c r="AR173" s="150"/>
      <c r="AS173" s="170"/>
      <c r="AT173" s="171"/>
      <c r="AU173" s="169"/>
      <c r="AV173" s="170"/>
      <c r="AW173" s="150"/>
      <c r="AX173" s="164"/>
      <c r="AY173" s="171"/>
      <c r="AZ173" s="150">
        <v>618</v>
      </c>
    </row>
    <row r="174" spans="1:52" x14ac:dyDescent="0.35">
      <c r="A174" s="162">
        <v>172</v>
      </c>
      <c r="B174" s="163" t="s">
        <v>207</v>
      </c>
      <c r="C174" s="150" t="s">
        <v>1094</v>
      </c>
      <c r="D174" s="150">
        <v>50</v>
      </c>
      <c r="E174" s="164">
        <v>5</v>
      </c>
      <c r="F174" s="164">
        <v>30</v>
      </c>
      <c r="G174" s="165">
        <v>4</v>
      </c>
      <c r="H174" s="166">
        <v>23</v>
      </c>
      <c r="I174" s="150">
        <f>MAX(0,Table232[[#This Row],[k*]]-Table232[[#This Row],[AGVs]])</f>
        <v>18</v>
      </c>
      <c r="J174" s="150">
        <v>570</v>
      </c>
      <c r="K174" s="150">
        <v>570</v>
      </c>
      <c r="L174" s="167">
        <v>1.9584215041300013</v>
      </c>
      <c r="M174" s="142">
        <f>IF( Table232[[#This Row],[UB_init]]-Table232[[#This Row],[LB_init]]&gt;0.1,0,1)</f>
        <v>1</v>
      </c>
      <c r="N174" s="61">
        <v>570</v>
      </c>
      <c r="O174" s="62">
        <v>570</v>
      </c>
      <c r="P174" s="62">
        <v>0</v>
      </c>
      <c r="Q174" s="84">
        <v>97.043263388797598</v>
      </c>
      <c r="R174" s="166">
        <v>570</v>
      </c>
      <c r="S174" s="150">
        <v>570</v>
      </c>
      <c r="T174" s="168">
        <v>0</v>
      </c>
      <c r="U174" s="168">
        <v>9.9862309850000006</v>
      </c>
      <c r="V174" s="169"/>
      <c r="W174" s="170"/>
      <c r="X174" s="150"/>
      <c r="Y174" s="150"/>
      <c r="Z174" s="171"/>
      <c r="AA174" s="169"/>
      <c r="AB174" s="170"/>
      <c r="AC174" s="150"/>
      <c r="AD174" s="170"/>
      <c r="AE174" s="171"/>
      <c r="AF174" s="169"/>
      <c r="AG174" s="170"/>
      <c r="AH174" s="150"/>
      <c r="AI174" s="150"/>
      <c r="AJ174" s="171"/>
      <c r="AK174" s="169"/>
      <c r="AL174" s="170"/>
      <c r="AM174" s="150"/>
      <c r="AN174" s="170"/>
      <c r="AO174" s="171"/>
      <c r="AP174" s="169"/>
      <c r="AQ174" s="170"/>
      <c r="AR174" s="150"/>
      <c r="AS174" s="170"/>
      <c r="AT174" s="171"/>
      <c r="AU174" s="169"/>
      <c r="AV174" s="170"/>
      <c r="AW174" s="150"/>
      <c r="AX174" s="164"/>
      <c r="AY174" s="171"/>
      <c r="AZ174" s="150">
        <v>570</v>
      </c>
    </row>
    <row r="175" spans="1:52" x14ac:dyDescent="0.35">
      <c r="A175" s="162">
        <v>173</v>
      </c>
      <c r="B175" s="163" t="s">
        <v>208</v>
      </c>
      <c r="C175" s="150" t="s">
        <v>1094</v>
      </c>
      <c r="D175" s="150">
        <v>50</v>
      </c>
      <c r="E175" s="164">
        <v>5</v>
      </c>
      <c r="F175" s="164">
        <v>30</v>
      </c>
      <c r="G175" s="165">
        <v>4</v>
      </c>
      <c r="H175" s="166">
        <v>26</v>
      </c>
      <c r="I175" s="150">
        <f>MAX(0,Table232[[#This Row],[k*]]-Table232[[#This Row],[AGVs]])</f>
        <v>21</v>
      </c>
      <c r="J175" s="150">
        <v>589</v>
      </c>
      <c r="K175" s="150">
        <v>589</v>
      </c>
      <c r="L175" s="167">
        <v>2.7462761271799536</v>
      </c>
      <c r="M175" s="86">
        <f>IF( Table232[[#This Row],[UB_init]]-Table232[[#This Row],[LB_init]]&gt;0.1,0,1)</f>
        <v>1</v>
      </c>
      <c r="N175" s="59">
        <v>589</v>
      </c>
      <c r="O175" s="60">
        <v>577</v>
      </c>
      <c r="P175" s="60">
        <v>2.03735144312353E-2</v>
      </c>
      <c r="Q175" s="83">
        <v>3607.9168805852501</v>
      </c>
      <c r="R175" s="166">
        <v>589</v>
      </c>
      <c r="S175" s="150">
        <v>589</v>
      </c>
      <c r="T175" s="168">
        <v>0</v>
      </c>
      <c r="U175" s="168">
        <v>2134.3385990000002</v>
      </c>
      <c r="V175" s="169"/>
      <c r="W175" s="170"/>
      <c r="X175" s="150"/>
      <c r="Y175" s="150"/>
      <c r="Z175" s="171"/>
      <c r="AA175" s="169"/>
      <c r="AB175" s="170"/>
      <c r="AC175" s="150"/>
      <c r="AD175" s="170"/>
      <c r="AE175" s="171"/>
      <c r="AF175" s="169"/>
      <c r="AG175" s="170"/>
      <c r="AH175" s="150"/>
      <c r="AI175" s="150"/>
      <c r="AJ175" s="171"/>
      <c r="AK175" s="169"/>
      <c r="AL175" s="170"/>
      <c r="AM175" s="150"/>
      <c r="AN175" s="170"/>
      <c r="AO175" s="171"/>
      <c r="AP175" s="169"/>
      <c r="AQ175" s="170"/>
      <c r="AR175" s="150"/>
      <c r="AS175" s="170"/>
      <c r="AT175" s="171"/>
      <c r="AU175" s="169"/>
      <c r="AV175" s="170"/>
      <c r="AW175" s="150"/>
      <c r="AX175" s="164"/>
      <c r="AY175" s="171"/>
      <c r="AZ175" s="150">
        <v>589</v>
      </c>
    </row>
    <row r="176" spans="1:52" x14ac:dyDescent="0.35">
      <c r="A176" s="162">
        <v>174</v>
      </c>
      <c r="B176" s="163" t="s">
        <v>209</v>
      </c>
      <c r="C176" s="150" t="s">
        <v>1094</v>
      </c>
      <c r="D176" s="150">
        <v>50</v>
      </c>
      <c r="E176" s="164">
        <v>5</v>
      </c>
      <c r="F176" s="164">
        <v>30</v>
      </c>
      <c r="G176" s="165">
        <v>4</v>
      </c>
      <c r="H176" s="166">
        <v>22</v>
      </c>
      <c r="I176" s="150">
        <f>MAX(0,Table232[[#This Row],[k*]]-Table232[[#This Row],[AGVs]])</f>
        <v>17</v>
      </c>
      <c r="J176" s="150">
        <v>592</v>
      </c>
      <c r="K176" s="150">
        <v>592</v>
      </c>
      <c r="L176" s="167">
        <v>0.74031540006990326</v>
      </c>
      <c r="M176" s="142">
        <f>IF( Table232[[#This Row],[UB_init]]-Table232[[#This Row],[LB_init]]&gt;0.1,0,1)</f>
        <v>1</v>
      </c>
      <c r="N176" s="61">
        <v>593</v>
      </c>
      <c r="O176" s="62">
        <v>585.99999999999898</v>
      </c>
      <c r="P176" s="62">
        <v>1.1804384485665001E-2</v>
      </c>
      <c r="Q176" s="84">
        <v>3606.80931673944</v>
      </c>
      <c r="R176" s="166">
        <v>593</v>
      </c>
      <c r="S176" s="150">
        <v>584</v>
      </c>
      <c r="T176" s="168">
        <v>1.5177065999999999E-2</v>
      </c>
      <c r="U176" s="168">
        <v>3618.10275</v>
      </c>
      <c r="V176" s="169"/>
      <c r="W176" s="170"/>
      <c r="X176" s="150"/>
      <c r="Y176" s="150"/>
      <c r="Z176" s="171"/>
      <c r="AA176" s="169"/>
      <c r="AB176" s="170"/>
      <c r="AC176" s="150"/>
      <c r="AD176" s="170"/>
      <c r="AE176" s="171"/>
      <c r="AF176" s="169"/>
      <c r="AG176" s="170"/>
      <c r="AH176" s="150"/>
      <c r="AI176" s="150"/>
      <c r="AJ176" s="171"/>
      <c r="AK176" s="169"/>
      <c r="AL176" s="170"/>
      <c r="AM176" s="150"/>
      <c r="AN176" s="170"/>
      <c r="AO176" s="171"/>
      <c r="AP176" s="169"/>
      <c r="AQ176" s="170"/>
      <c r="AR176" s="150"/>
      <c r="AS176" s="170"/>
      <c r="AT176" s="171"/>
      <c r="AU176" s="169"/>
      <c r="AV176" s="170"/>
      <c r="AW176" s="150"/>
      <c r="AX176" s="164"/>
      <c r="AY176" s="171"/>
      <c r="AZ176" s="150">
        <v>592</v>
      </c>
    </row>
    <row r="177" spans="1:52" x14ac:dyDescent="0.35">
      <c r="A177" s="162">
        <v>175</v>
      </c>
      <c r="B177" s="163" t="s">
        <v>210</v>
      </c>
      <c r="C177" s="150" t="s">
        <v>1094</v>
      </c>
      <c r="D177" s="150">
        <v>50</v>
      </c>
      <c r="E177" s="164">
        <v>5</v>
      </c>
      <c r="F177" s="164">
        <v>30</v>
      </c>
      <c r="G177" s="165">
        <v>4</v>
      </c>
      <c r="H177" s="166">
        <v>22</v>
      </c>
      <c r="I177" s="150">
        <f>MAX(0,Table232[[#This Row],[k*]]-Table232[[#This Row],[AGVs]])</f>
        <v>17</v>
      </c>
      <c r="J177" s="150">
        <v>516</v>
      </c>
      <c r="K177" s="150">
        <v>516</v>
      </c>
      <c r="L177" s="167">
        <v>31.156815329570009</v>
      </c>
      <c r="M177" s="86">
        <f>IF( Table232[[#This Row],[UB_init]]-Table232[[#This Row],[LB_init]]&gt;0.1,0,1)</f>
        <v>1</v>
      </c>
      <c r="N177" s="59">
        <v>516</v>
      </c>
      <c r="O177" s="60">
        <v>504</v>
      </c>
      <c r="P177" s="60">
        <v>2.3255813953483698E-2</v>
      </c>
      <c r="Q177" s="83">
        <v>3606.2001908030302</v>
      </c>
      <c r="R177" s="166">
        <v>516</v>
      </c>
      <c r="S177" s="150">
        <v>504</v>
      </c>
      <c r="T177" s="168">
        <v>2.3255814E-2</v>
      </c>
      <c r="U177" s="168">
        <v>3609.9684910000001</v>
      </c>
      <c r="V177" s="169"/>
      <c r="W177" s="170"/>
      <c r="X177" s="150"/>
      <c r="Y177" s="150"/>
      <c r="Z177" s="171"/>
      <c r="AA177" s="169"/>
      <c r="AB177" s="170"/>
      <c r="AC177" s="150"/>
      <c r="AD177" s="170"/>
      <c r="AE177" s="171"/>
      <c r="AF177" s="169"/>
      <c r="AG177" s="170"/>
      <c r="AH177" s="150"/>
      <c r="AI177" s="150"/>
      <c r="AJ177" s="171"/>
      <c r="AK177" s="169"/>
      <c r="AL177" s="170"/>
      <c r="AM177" s="150"/>
      <c r="AN177" s="170"/>
      <c r="AO177" s="171"/>
      <c r="AP177" s="169"/>
      <c r="AQ177" s="170"/>
      <c r="AR177" s="150"/>
      <c r="AS177" s="170"/>
      <c r="AT177" s="171"/>
      <c r="AU177" s="169"/>
      <c r="AV177" s="170"/>
      <c r="AW177" s="150"/>
      <c r="AX177" s="164"/>
      <c r="AY177" s="171"/>
      <c r="AZ177" s="150">
        <v>516</v>
      </c>
    </row>
    <row r="178" spans="1:52" x14ac:dyDescent="0.35">
      <c r="A178" s="162">
        <v>176</v>
      </c>
      <c r="B178" s="163" t="s">
        <v>211</v>
      </c>
      <c r="C178" s="150" t="s">
        <v>1094</v>
      </c>
      <c r="D178" s="150">
        <v>50</v>
      </c>
      <c r="E178" s="164">
        <v>5</v>
      </c>
      <c r="F178" s="164">
        <v>30</v>
      </c>
      <c r="G178" s="165">
        <v>4</v>
      </c>
      <c r="H178" s="166">
        <v>23</v>
      </c>
      <c r="I178" s="150">
        <f>MAX(0,Table232[[#This Row],[k*]]-Table232[[#This Row],[AGVs]])</f>
        <v>18</v>
      </c>
      <c r="J178" s="150">
        <v>631</v>
      </c>
      <c r="K178" s="150">
        <v>631</v>
      </c>
      <c r="L178" s="167">
        <v>0.94534164108995355</v>
      </c>
      <c r="M178" s="142">
        <f>IF( Table232[[#This Row],[UB_init]]-Table232[[#This Row],[LB_init]]&gt;0.1,0,1)</f>
        <v>1</v>
      </c>
      <c r="N178" s="61">
        <v>631</v>
      </c>
      <c r="O178" s="62">
        <v>631</v>
      </c>
      <c r="P178" s="62">
        <v>0</v>
      </c>
      <c r="Q178" s="84">
        <v>770.671450091525</v>
      </c>
      <c r="R178" s="166">
        <v>631</v>
      </c>
      <c r="S178" s="150">
        <v>631</v>
      </c>
      <c r="T178" s="168">
        <v>0</v>
      </c>
      <c r="U178" s="168">
        <v>45.92755167</v>
      </c>
      <c r="V178" s="169"/>
      <c r="W178" s="170"/>
      <c r="X178" s="150"/>
      <c r="Y178" s="150"/>
      <c r="Z178" s="171"/>
      <c r="AA178" s="169"/>
      <c r="AB178" s="170"/>
      <c r="AC178" s="150"/>
      <c r="AD178" s="170"/>
      <c r="AE178" s="171"/>
      <c r="AF178" s="169"/>
      <c r="AG178" s="170"/>
      <c r="AH178" s="150"/>
      <c r="AI178" s="150"/>
      <c r="AJ178" s="171"/>
      <c r="AK178" s="169"/>
      <c r="AL178" s="170"/>
      <c r="AM178" s="150"/>
      <c r="AN178" s="170"/>
      <c r="AO178" s="171"/>
      <c r="AP178" s="169"/>
      <c r="AQ178" s="170"/>
      <c r="AR178" s="150"/>
      <c r="AS178" s="170"/>
      <c r="AT178" s="171"/>
      <c r="AU178" s="169"/>
      <c r="AV178" s="170"/>
      <c r="AW178" s="150"/>
      <c r="AX178" s="164"/>
      <c r="AY178" s="171"/>
      <c r="AZ178" s="150">
        <v>631</v>
      </c>
    </row>
    <row r="179" spans="1:52" x14ac:dyDescent="0.35">
      <c r="A179" s="162">
        <v>177</v>
      </c>
      <c r="B179" s="163" t="s">
        <v>212</v>
      </c>
      <c r="C179" s="150" t="s">
        <v>1094</v>
      </c>
      <c r="D179" s="150">
        <v>50</v>
      </c>
      <c r="E179" s="164">
        <v>5</v>
      </c>
      <c r="F179" s="164">
        <v>30</v>
      </c>
      <c r="G179" s="165">
        <v>4</v>
      </c>
      <c r="H179" s="166">
        <v>27</v>
      </c>
      <c r="I179" s="150">
        <f>MAX(0,Table232[[#This Row],[k*]]-Table232[[#This Row],[AGVs]])</f>
        <v>22</v>
      </c>
      <c r="J179" s="150">
        <v>686</v>
      </c>
      <c r="K179" s="150">
        <v>698</v>
      </c>
      <c r="L179" s="167">
        <v>609.7992944903699</v>
      </c>
      <c r="M179" s="86">
        <f>IF( Table232[[#This Row],[UB_init]]-Table232[[#This Row],[LB_init]]&gt;0.1,0,1)</f>
        <v>0</v>
      </c>
      <c r="N179" s="59">
        <v>699</v>
      </c>
      <c r="O179" s="60">
        <v>685.48323668110095</v>
      </c>
      <c r="P179" s="60">
        <v>1.9337286579251701E-2</v>
      </c>
      <c r="Q179" s="83">
        <v>3608.3450769465398</v>
      </c>
      <c r="R179" s="166">
        <v>699</v>
      </c>
      <c r="S179" s="150">
        <v>681</v>
      </c>
      <c r="T179" s="168">
        <v>2.5751072999999999E-2</v>
      </c>
      <c r="U179" s="168">
        <v>3619.9591919999998</v>
      </c>
      <c r="V179" s="169">
        <v>698</v>
      </c>
      <c r="W179" s="170">
        <v>686</v>
      </c>
      <c r="X179" s="150">
        <v>1.71919770773638E-2</v>
      </c>
      <c r="Y179" s="150">
        <f>(Table232[[#This Row],[UB (A-BGAP +LB+ UB)]]-Table232[[#This Row],[Best LB]])/Table232[[#This Row],[UB (A-BGAP +LB+ UB)]]</f>
        <v>0</v>
      </c>
      <c r="Z179" s="171">
        <v>3610.8035248033698</v>
      </c>
      <c r="AA179" s="169">
        <v>698</v>
      </c>
      <c r="AB179" s="170">
        <v>698</v>
      </c>
      <c r="AC179" s="170">
        <v>0</v>
      </c>
      <c r="AD179" s="170">
        <f>(Table232[[#This Row],[UB (3S-MH)]]-Table232[[#This Row],[Best LB]])/Table232[[#This Row],[UB (3S-MH)]]</f>
        <v>0</v>
      </c>
      <c r="AE179" s="167">
        <v>1.8276600000000001</v>
      </c>
      <c r="AF179" s="169">
        <v>698</v>
      </c>
      <c r="AG179" s="170">
        <v>686</v>
      </c>
      <c r="AH179" s="150">
        <v>1.7191977077361399E-2</v>
      </c>
      <c r="AI179" s="150">
        <f>(Table232[[#This Row],[UB (BPP-MIP+LB+UB)]]-Table232[[#This Row],[Best LB]])/Table232[[#This Row],[UB (BPP-MIP+LB+UB)]]</f>
        <v>0</v>
      </c>
      <c r="AJ179" s="171">
        <v>3623.0818811859899</v>
      </c>
      <c r="AK179" s="169">
        <v>698</v>
      </c>
      <c r="AL179" s="170">
        <v>686</v>
      </c>
      <c r="AM179" s="170">
        <v>1.7191977077363897E-2</v>
      </c>
      <c r="AN179" s="170">
        <f>(Table232[[#This Row],[UB (LBBD (FBPP))]]-Table232[[#This Row],[Best LB]])/Table232[[#This Row],[UB (LBBD (FBPP))]]</f>
        <v>0</v>
      </c>
      <c r="AO179" s="171">
        <v>3602.0513599351998</v>
      </c>
      <c r="AP179" s="169">
        <v>698</v>
      </c>
      <c r="AQ179" s="170">
        <v>686</v>
      </c>
      <c r="AR179" s="170">
        <v>1.7191977077363897E-2</v>
      </c>
      <c r="AS179" s="170">
        <f>(Table232[[#This Row],[UB (LBBD (CBPP))]]-Table232[[#This Row],[Best LB]])/Table232[[#This Row],[UB (LBBD (CBPP))]]</f>
        <v>0</v>
      </c>
      <c r="AT179" s="171">
        <v>3600.00000049037</v>
      </c>
      <c r="AU179" s="169">
        <v>698</v>
      </c>
      <c r="AV179" s="170">
        <v>686</v>
      </c>
      <c r="AW179" s="170">
        <v>1.7191977077363897E-2</v>
      </c>
      <c r="AX179" s="170">
        <f>(Table232[[#This Row],[UB (LBBD (CBPP-light))]]-Table232[[#This Row],[Best LB]])/Table232[[#This Row],[UB (LBBD (CBPP-light))]]</f>
        <v>0</v>
      </c>
      <c r="AY179" s="171">
        <v>3600.00000049037</v>
      </c>
      <c r="AZ179" s="150">
        <v>698</v>
      </c>
    </row>
    <row r="180" spans="1:52" x14ac:dyDescent="0.35">
      <c r="A180" s="162">
        <v>178</v>
      </c>
      <c r="B180" s="163" t="s">
        <v>213</v>
      </c>
      <c r="C180" s="150" t="s">
        <v>1094</v>
      </c>
      <c r="D180" s="150">
        <v>50</v>
      </c>
      <c r="E180" s="164">
        <v>5</v>
      </c>
      <c r="F180" s="164">
        <v>30</v>
      </c>
      <c r="G180" s="165">
        <v>4</v>
      </c>
      <c r="H180" s="166">
        <v>25</v>
      </c>
      <c r="I180" s="150">
        <f>MAX(0,Table232[[#This Row],[k*]]-Table232[[#This Row],[AGVs]])</f>
        <v>20</v>
      </c>
      <c r="J180" s="150">
        <v>565</v>
      </c>
      <c r="K180" s="150">
        <v>565</v>
      </c>
      <c r="L180" s="167">
        <v>1.3597392328099431</v>
      </c>
      <c r="M180" s="142">
        <f>IF( Table232[[#This Row],[UB_init]]-Table232[[#This Row],[LB_init]]&gt;0.1,0,1)</f>
        <v>1</v>
      </c>
      <c r="N180" s="61">
        <v>565</v>
      </c>
      <c r="O180" s="62">
        <v>565</v>
      </c>
      <c r="P180" s="62">
        <v>0</v>
      </c>
      <c r="Q180" s="84">
        <v>88.224792232736903</v>
      </c>
      <c r="R180" s="166">
        <v>565</v>
      </c>
      <c r="S180" s="150">
        <v>565</v>
      </c>
      <c r="T180" s="168">
        <v>0</v>
      </c>
      <c r="U180" s="168">
        <v>7.8733626049999996</v>
      </c>
      <c r="V180" s="169"/>
      <c r="W180" s="170"/>
      <c r="X180" s="150"/>
      <c r="Y180" s="150"/>
      <c r="Z180" s="171"/>
      <c r="AA180" s="169"/>
      <c r="AB180" s="170"/>
      <c r="AC180" s="150"/>
      <c r="AD180" s="170"/>
      <c r="AE180" s="171"/>
      <c r="AF180" s="169"/>
      <c r="AG180" s="170"/>
      <c r="AH180" s="150"/>
      <c r="AI180" s="150"/>
      <c r="AJ180" s="171"/>
      <c r="AK180" s="169"/>
      <c r="AL180" s="170"/>
      <c r="AM180" s="150"/>
      <c r="AN180" s="170"/>
      <c r="AO180" s="171"/>
      <c r="AP180" s="169"/>
      <c r="AQ180" s="170"/>
      <c r="AR180" s="150"/>
      <c r="AS180" s="170"/>
      <c r="AT180" s="171"/>
      <c r="AU180" s="169"/>
      <c r="AV180" s="170"/>
      <c r="AW180" s="150"/>
      <c r="AX180" s="164"/>
      <c r="AY180" s="171"/>
      <c r="AZ180" s="150">
        <v>565</v>
      </c>
    </row>
    <row r="181" spans="1:52" x14ac:dyDescent="0.35">
      <c r="A181" s="162">
        <v>179</v>
      </c>
      <c r="B181" s="163" t="s">
        <v>214</v>
      </c>
      <c r="C181" s="150" t="s">
        <v>1094</v>
      </c>
      <c r="D181" s="150">
        <v>50</v>
      </c>
      <c r="E181" s="164">
        <v>5</v>
      </c>
      <c r="F181" s="164">
        <v>30</v>
      </c>
      <c r="G181" s="165">
        <v>4</v>
      </c>
      <c r="H181" s="166">
        <v>25</v>
      </c>
      <c r="I181" s="150">
        <f>MAX(0,Table232[[#This Row],[k*]]-Table232[[#This Row],[AGVs]])</f>
        <v>20</v>
      </c>
      <c r="J181" s="150">
        <v>620</v>
      </c>
      <c r="K181" s="150">
        <v>620</v>
      </c>
      <c r="L181" s="167">
        <v>4.4419987946801029</v>
      </c>
      <c r="M181" s="86">
        <f>IF( Table232[[#This Row],[UB_init]]-Table232[[#This Row],[LB_init]]&gt;0.1,0,1)</f>
        <v>1</v>
      </c>
      <c r="N181" s="59">
        <v>620</v>
      </c>
      <c r="O181" s="60">
        <v>607.799999999997</v>
      </c>
      <c r="P181" s="60">
        <v>1.9677419354839801E-2</v>
      </c>
      <c r="Q181" s="83">
        <v>3600.24389547295</v>
      </c>
      <c r="R181" s="166">
        <v>620</v>
      </c>
      <c r="S181" s="150">
        <v>607.79999999999995</v>
      </c>
      <c r="T181" s="168">
        <v>1.9677419000000002E-2</v>
      </c>
      <c r="U181" s="168">
        <v>3611.9062589999999</v>
      </c>
      <c r="V181" s="169"/>
      <c r="W181" s="170"/>
      <c r="X181" s="150"/>
      <c r="Y181" s="150"/>
      <c r="Z181" s="171"/>
      <c r="AA181" s="169"/>
      <c r="AB181" s="170"/>
      <c r="AC181" s="150"/>
      <c r="AD181" s="170"/>
      <c r="AE181" s="171"/>
      <c r="AF181" s="169"/>
      <c r="AG181" s="170"/>
      <c r="AH181" s="150"/>
      <c r="AI181" s="150"/>
      <c r="AJ181" s="171"/>
      <c r="AK181" s="169"/>
      <c r="AL181" s="170"/>
      <c r="AM181" s="150"/>
      <c r="AN181" s="170"/>
      <c r="AO181" s="171"/>
      <c r="AP181" s="169"/>
      <c r="AQ181" s="170"/>
      <c r="AR181" s="150"/>
      <c r="AS181" s="170"/>
      <c r="AT181" s="171"/>
      <c r="AU181" s="169"/>
      <c r="AV181" s="170"/>
      <c r="AW181" s="150"/>
      <c r="AX181" s="164"/>
      <c r="AY181" s="171"/>
      <c r="AZ181" s="150">
        <v>620</v>
      </c>
    </row>
    <row r="182" spans="1:52" ht="15" thickBot="1" x14ac:dyDescent="0.4">
      <c r="A182" s="172">
        <v>180</v>
      </c>
      <c r="B182" s="173" t="s">
        <v>215</v>
      </c>
      <c r="C182" s="174" t="s">
        <v>1094</v>
      </c>
      <c r="D182" s="174">
        <v>50</v>
      </c>
      <c r="E182" s="175">
        <v>5</v>
      </c>
      <c r="F182" s="175">
        <v>30</v>
      </c>
      <c r="G182" s="176">
        <v>4</v>
      </c>
      <c r="H182" s="177">
        <v>20</v>
      </c>
      <c r="I182" s="174">
        <f>MAX(0,Table232[[#This Row],[k*]]-Table232[[#This Row],[AGVs]])</f>
        <v>15</v>
      </c>
      <c r="J182" s="174">
        <v>553</v>
      </c>
      <c r="K182" s="174">
        <v>553</v>
      </c>
      <c r="L182" s="178">
        <v>0.72488466464005796</v>
      </c>
      <c r="M182" s="143">
        <f>IF( Table232[[#This Row],[UB_init]]-Table232[[#This Row],[LB_init]]&gt;0.1,0,1)</f>
        <v>1</v>
      </c>
      <c r="N182" s="63">
        <v>553</v>
      </c>
      <c r="O182" s="64">
        <v>541</v>
      </c>
      <c r="P182" s="64">
        <v>2.1699819168169598E-2</v>
      </c>
      <c r="Q182" s="85">
        <v>3600.3021363560101</v>
      </c>
      <c r="R182" s="177">
        <v>553</v>
      </c>
      <c r="S182" s="174">
        <v>553</v>
      </c>
      <c r="T182" s="179">
        <v>0</v>
      </c>
      <c r="U182" s="179">
        <v>25.990858060000001</v>
      </c>
      <c r="V182" s="180"/>
      <c r="W182" s="181"/>
      <c r="X182" s="174"/>
      <c r="Y182" s="174"/>
      <c r="Z182" s="182"/>
      <c r="AA182" s="180"/>
      <c r="AB182" s="181"/>
      <c r="AC182" s="174"/>
      <c r="AD182" s="181"/>
      <c r="AE182" s="182"/>
      <c r="AF182" s="180"/>
      <c r="AG182" s="181"/>
      <c r="AH182" s="174"/>
      <c r="AI182" s="174"/>
      <c r="AJ182" s="182"/>
      <c r="AK182" s="180"/>
      <c r="AL182" s="181"/>
      <c r="AM182" s="174"/>
      <c r="AN182" s="181"/>
      <c r="AO182" s="182"/>
      <c r="AP182" s="180"/>
      <c r="AQ182" s="181"/>
      <c r="AR182" s="174"/>
      <c r="AS182" s="181"/>
      <c r="AT182" s="182"/>
      <c r="AU182" s="180"/>
      <c r="AV182" s="181"/>
      <c r="AW182" s="174"/>
      <c r="AX182" s="175"/>
      <c r="AY182" s="182"/>
      <c r="AZ182" s="150">
        <v>553</v>
      </c>
    </row>
    <row r="183" spans="1:52" x14ac:dyDescent="0.35">
      <c r="A183" s="162">
        <v>181</v>
      </c>
      <c r="B183" s="163" t="s">
        <v>216</v>
      </c>
      <c r="C183" s="150" t="s">
        <v>1095</v>
      </c>
      <c r="D183" s="150">
        <v>50</v>
      </c>
      <c r="E183" s="164">
        <v>10</v>
      </c>
      <c r="F183" s="164">
        <v>10</v>
      </c>
      <c r="G183" s="165">
        <v>1</v>
      </c>
      <c r="H183" s="156">
        <v>6</v>
      </c>
      <c r="I183" s="153">
        <f>MAX(0,Table232[[#This Row],[k*]]-Table232[[#This Row],[AGVs]])</f>
        <v>0</v>
      </c>
      <c r="J183" s="153">
        <v>52</v>
      </c>
      <c r="K183" s="153">
        <v>136</v>
      </c>
      <c r="L183" s="167">
        <v>0.24844058604003294</v>
      </c>
      <c r="M183" s="86">
        <f>IF( Table232[[#This Row],[UB_init]]-Table232[[#This Row],[LB_init]]&gt;0.1,0,1)</f>
        <v>0</v>
      </c>
      <c r="N183" s="59">
        <v>52</v>
      </c>
      <c r="O183" s="60">
        <v>52</v>
      </c>
      <c r="P183" s="60">
        <v>0</v>
      </c>
      <c r="Q183" s="83">
        <v>1.19295836053788</v>
      </c>
      <c r="R183" s="166">
        <v>52</v>
      </c>
      <c r="S183" s="150">
        <v>52</v>
      </c>
      <c r="T183" s="168">
        <v>0</v>
      </c>
      <c r="U183" s="168">
        <v>0.650390103</v>
      </c>
      <c r="V183" s="169">
        <v>52</v>
      </c>
      <c r="W183" s="170">
        <v>52</v>
      </c>
      <c r="X183" s="150">
        <v>0</v>
      </c>
      <c r="Y183" s="150">
        <f>(Table232[[#This Row],[UB (A-BGAP +LB+ UB)]]-Table232[[#This Row],[Best LB]])/Table232[[#This Row],[UB (A-BGAP +LB+ UB)]]</f>
        <v>0</v>
      </c>
      <c r="Z183" s="171">
        <v>1.439778749840563</v>
      </c>
      <c r="AA183" s="169">
        <v>52</v>
      </c>
      <c r="AB183" s="170">
        <v>52</v>
      </c>
      <c r="AC183" s="170">
        <v>0</v>
      </c>
      <c r="AD183" s="170">
        <f>(Table232[[#This Row],[UB (3S-MH)]]-Table232[[#This Row],[Best LB]])/Table232[[#This Row],[UB (3S-MH)]]</f>
        <v>0</v>
      </c>
      <c r="AE183" s="167">
        <v>0.23435400000000001</v>
      </c>
      <c r="AF183" s="169">
        <v>52</v>
      </c>
      <c r="AG183" s="170">
        <v>52</v>
      </c>
      <c r="AH183" s="150">
        <v>0</v>
      </c>
      <c r="AI183" s="150">
        <f>(Table232[[#This Row],[UB (BPP-MIP+LB+UB)]]-Table232[[#This Row],[Best LB]])/Table232[[#This Row],[UB (BPP-MIP+LB+UB)]]</f>
        <v>0</v>
      </c>
      <c r="AJ183" s="171">
        <v>2.779519859710943</v>
      </c>
      <c r="AK183" s="169">
        <v>52</v>
      </c>
      <c r="AL183" s="170">
        <v>52</v>
      </c>
      <c r="AM183" s="170">
        <v>0</v>
      </c>
      <c r="AN183" s="170">
        <f>(Table232[[#This Row],[UB (LBBD (FBPP))]]-Table232[[#This Row],[Best LB]])/Table232[[#This Row],[UB (LBBD (FBPP))]]</f>
        <v>0</v>
      </c>
      <c r="AO183" s="171">
        <v>3.4931741790010129</v>
      </c>
      <c r="AP183" s="169">
        <v>52</v>
      </c>
      <c r="AQ183" s="170">
        <v>52</v>
      </c>
      <c r="AR183" s="170">
        <v>0</v>
      </c>
      <c r="AS183" s="170">
        <f>(Table232[[#This Row],[UB (LBBD (CBPP))]]-Table232[[#This Row],[Best LB]])/Table232[[#This Row],[UB (LBBD (CBPP))]]</f>
        <v>0</v>
      </c>
      <c r="AT183" s="171">
        <v>0.81943954155803989</v>
      </c>
      <c r="AU183" s="169">
        <v>52</v>
      </c>
      <c r="AV183" s="170">
        <v>52</v>
      </c>
      <c r="AW183" s="170">
        <v>0</v>
      </c>
      <c r="AX183" s="170">
        <f>(Table232[[#This Row],[UB (LBBD (CBPP-light))]]-Table232[[#This Row],[Best LB]])/Table232[[#This Row],[UB (LBBD (CBPP-light))]]</f>
        <v>0</v>
      </c>
      <c r="AY183" s="171">
        <v>1.6478146398535429</v>
      </c>
      <c r="AZ183" s="150">
        <v>52</v>
      </c>
    </row>
    <row r="184" spans="1:52" x14ac:dyDescent="0.35">
      <c r="A184" s="162">
        <v>182</v>
      </c>
      <c r="B184" s="163" t="s">
        <v>217</v>
      </c>
      <c r="C184" s="150" t="s">
        <v>1095</v>
      </c>
      <c r="D184" s="150">
        <v>50</v>
      </c>
      <c r="E184" s="164">
        <v>10</v>
      </c>
      <c r="F184" s="164">
        <v>10</v>
      </c>
      <c r="G184" s="165">
        <v>1</v>
      </c>
      <c r="H184" s="166">
        <v>7</v>
      </c>
      <c r="I184" s="150">
        <f>MAX(0,Table232[[#This Row],[k*]]-Table232[[#This Row],[AGVs]])</f>
        <v>0</v>
      </c>
      <c r="J184" s="150">
        <v>63</v>
      </c>
      <c r="K184" s="150">
        <v>158</v>
      </c>
      <c r="L184" s="167">
        <v>0.15916610136991949</v>
      </c>
      <c r="M184" s="142">
        <f>IF( Table232[[#This Row],[UB_init]]-Table232[[#This Row],[LB_init]]&gt;0.1,0,1)</f>
        <v>0</v>
      </c>
      <c r="N184" s="61">
        <v>63</v>
      </c>
      <c r="O184" s="62">
        <v>63</v>
      </c>
      <c r="P184" s="62">
        <v>0</v>
      </c>
      <c r="Q184" s="84">
        <v>1.75324604660272</v>
      </c>
      <c r="R184" s="166">
        <v>63</v>
      </c>
      <c r="S184" s="150">
        <v>63</v>
      </c>
      <c r="T184" s="168">
        <v>0</v>
      </c>
      <c r="U184" s="168">
        <v>0.89415872399999996</v>
      </c>
      <c r="V184" s="169">
        <v>63</v>
      </c>
      <c r="W184" s="170">
        <v>63</v>
      </c>
      <c r="X184" s="150">
        <v>0</v>
      </c>
      <c r="Y184" s="150">
        <f>(Table232[[#This Row],[UB (A-BGAP +LB+ UB)]]-Table232[[#This Row],[Best LB]])/Table232[[#This Row],[UB (A-BGAP +LB+ UB)]]</f>
        <v>0</v>
      </c>
      <c r="Z184" s="171">
        <v>1.6694769859350296</v>
      </c>
      <c r="AA184" s="169">
        <v>63</v>
      </c>
      <c r="AB184" s="170">
        <v>63</v>
      </c>
      <c r="AC184" s="170">
        <v>0</v>
      </c>
      <c r="AD184" s="170">
        <f>(Table232[[#This Row],[UB (3S-MH)]]-Table232[[#This Row],[Best LB]])/Table232[[#This Row],[UB (3S-MH)]]</f>
        <v>0</v>
      </c>
      <c r="AE184" s="167">
        <v>0.234319</v>
      </c>
      <c r="AF184" s="169">
        <v>63</v>
      </c>
      <c r="AG184" s="170">
        <v>63</v>
      </c>
      <c r="AH184" s="150">
        <v>0</v>
      </c>
      <c r="AI184" s="150">
        <f>(Table232[[#This Row],[UB (BPP-MIP+LB+UB)]]-Table232[[#This Row],[Best LB]])/Table232[[#This Row],[UB (BPP-MIP+LB+UB)]]</f>
        <v>0</v>
      </c>
      <c r="AJ184" s="171">
        <v>2.7537143370172994</v>
      </c>
      <c r="AK184" s="169">
        <v>63</v>
      </c>
      <c r="AL184" s="170">
        <v>63</v>
      </c>
      <c r="AM184" s="170">
        <v>0</v>
      </c>
      <c r="AN184" s="170">
        <f>(Table232[[#This Row],[UB (LBBD (FBPP))]]-Table232[[#This Row],[Best LB]])/Table232[[#This Row],[UB (LBBD (FBPP))]]</f>
        <v>0</v>
      </c>
      <c r="AO184" s="171">
        <v>2.9958159420675594</v>
      </c>
      <c r="AP184" s="169">
        <v>63</v>
      </c>
      <c r="AQ184" s="170">
        <v>63</v>
      </c>
      <c r="AR184" s="170">
        <v>0</v>
      </c>
      <c r="AS184" s="170">
        <f>(Table232[[#This Row],[UB (LBBD (CBPP))]]-Table232[[#This Row],[Best LB]])/Table232[[#This Row],[UB (LBBD (CBPP))]]</f>
        <v>0</v>
      </c>
      <c r="AT184" s="171">
        <v>0.67676235083854352</v>
      </c>
      <c r="AU184" s="169">
        <v>63</v>
      </c>
      <c r="AV184" s="170">
        <v>63</v>
      </c>
      <c r="AW184" s="170">
        <v>0</v>
      </c>
      <c r="AX184" s="170">
        <f>(Table232[[#This Row],[UB (LBBD (CBPP-light))]]-Table232[[#This Row],[Best LB]])/Table232[[#This Row],[UB (LBBD (CBPP-light))]]</f>
        <v>0</v>
      </c>
      <c r="AY184" s="171">
        <v>1.2774426247960895</v>
      </c>
      <c r="AZ184" s="150">
        <v>63</v>
      </c>
    </row>
    <row r="185" spans="1:52" x14ac:dyDescent="0.35">
      <c r="A185" s="162">
        <v>183</v>
      </c>
      <c r="B185" s="163" t="s">
        <v>218</v>
      </c>
      <c r="C185" s="150" t="s">
        <v>1095</v>
      </c>
      <c r="D185" s="150">
        <v>50</v>
      </c>
      <c r="E185" s="164">
        <v>10</v>
      </c>
      <c r="F185" s="164">
        <v>10</v>
      </c>
      <c r="G185" s="165">
        <v>1</v>
      </c>
      <c r="H185" s="166">
        <v>6</v>
      </c>
      <c r="I185" s="150">
        <f>MAX(0,Table232[[#This Row],[k*]]-Table232[[#This Row],[AGVs]])</f>
        <v>0</v>
      </c>
      <c r="J185" s="150">
        <v>71</v>
      </c>
      <c r="K185" s="150">
        <v>201</v>
      </c>
      <c r="L185" s="167">
        <v>0.2155433949099006</v>
      </c>
      <c r="M185" s="86">
        <f>IF( Table232[[#This Row],[UB_init]]-Table232[[#This Row],[LB_init]]&gt;0.1,0,1)</f>
        <v>0</v>
      </c>
      <c r="N185" s="59">
        <v>71</v>
      </c>
      <c r="O185" s="60">
        <v>71</v>
      </c>
      <c r="P185" s="60">
        <v>0</v>
      </c>
      <c r="Q185" s="83">
        <v>1.8849290087819099</v>
      </c>
      <c r="R185" s="166">
        <v>71</v>
      </c>
      <c r="S185" s="150">
        <v>71</v>
      </c>
      <c r="T185" s="168">
        <v>0</v>
      </c>
      <c r="U185" s="168">
        <v>0.84539667299999999</v>
      </c>
      <c r="V185" s="169">
        <v>71</v>
      </c>
      <c r="W185" s="170">
        <v>71</v>
      </c>
      <c r="X185" s="150">
        <v>0</v>
      </c>
      <c r="Y185" s="150">
        <f>(Table232[[#This Row],[UB (A-BGAP +LB+ UB)]]-Table232[[#This Row],[Best LB]])/Table232[[#This Row],[UB (A-BGAP +LB+ UB)]]</f>
        <v>0</v>
      </c>
      <c r="Z185" s="171">
        <v>1.4578808220119206</v>
      </c>
      <c r="AA185" s="169">
        <v>71</v>
      </c>
      <c r="AB185" s="170">
        <v>71</v>
      </c>
      <c r="AC185" s="170">
        <v>0</v>
      </c>
      <c r="AD185" s="170">
        <f>(Table232[[#This Row],[UB (3S-MH)]]-Table232[[#This Row],[Best LB]])/Table232[[#This Row],[UB (3S-MH)]]</f>
        <v>0</v>
      </c>
      <c r="AE185" s="167">
        <v>0.28114400000000001</v>
      </c>
      <c r="AF185" s="169">
        <v>71</v>
      </c>
      <c r="AG185" s="170">
        <v>71</v>
      </c>
      <c r="AH185" s="150">
        <v>0</v>
      </c>
      <c r="AI185" s="150">
        <f>(Table232[[#This Row],[UB (BPP-MIP+LB+UB)]]-Table232[[#This Row],[Best LB]])/Table232[[#This Row],[UB (BPP-MIP+LB+UB)]]</f>
        <v>0</v>
      </c>
      <c r="AJ185" s="171">
        <v>2.6583289755524206</v>
      </c>
      <c r="AK185" s="169">
        <v>71</v>
      </c>
      <c r="AL185" s="170">
        <v>71</v>
      </c>
      <c r="AM185" s="170">
        <v>0</v>
      </c>
      <c r="AN185" s="170">
        <f>(Table232[[#This Row],[UB (LBBD (FBPP))]]-Table232[[#This Row],[Best LB]])/Table232[[#This Row],[UB (LBBD (FBPP))]]</f>
        <v>0</v>
      </c>
      <c r="AO185" s="171">
        <v>3.1925889835708805</v>
      </c>
      <c r="AP185" s="169">
        <v>71</v>
      </c>
      <c r="AQ185" s="170">
        <v>71</v>
      </c>
      <c r="AR185" s="170">
        <v>0</v>
      </c>
      <c r="AS185" s="170">
        <f>(Table232[[#This Row],[UB (LBBD (CBPP))]]-Table232[[#This Row],[Best LB]])/Table232[[#This Row],[UB (LBBD (CBPP))]]</f>
        <v>0</v>
      </c>
      <c r="AT185" s="171">
        <v>0.72182976361523254</v>
      </c>
      <c r="AU185" s="169">
        <v>71</v>
      </c>
      <c r="AV185" s="170">
        <v>71</v>
      </c>
      <c r="AW185" s="170">
        <v>0</v>
      </c>
      <c r="AX185" s="170">
        <f>(Table232[[#This Row],[UB (LBBD (CBPP-light))]]-Table232[[#This Row],[Best LB]])/Table232[[#This Row],[UB (LBBD (CBPP-light))]]</f>
        <v>0</v>
      </c>
      <c r="AY185" s="171">
        <v>0.92737853061566955</v>
      </c>
      <c r="AZ185" s="150">
        <v>71</v>
      </c>
    </row>
    <row r="186" spans="1:52" x14ac:dyDescent="0.35">
      <c r="A186" s="162">
        <v>184</v>
      </c>
      <c r="B186" s="163" t="s">
        <v>219</v>
      </c>
      <c r="C186" s="150" t="s">
        <v>1095</v>
      </c>
      <c r="D186" s="150">
        <v>50</v>
      </c>
      <c r="E186" s="164">
        <v>10</v>
      </c>
      <c r="F186" s="164">
        <v>10</v>
      </c>
      <c r="G186" s="165">
        <v>1</v>
      </c>
      <c r="H186" s="166">
        <v>7</v>
      </c>
      <c r="I186" s="150">
        <f>MAX(0,Table232[[#This Row],[k*]]-Table232[[#This Row],[AGVs]])</f>
        <v>0</v>
      </c>
      <c r="J186" s="150">
        <v>56</v>
      </c>
      <c r="K186" s="150">
        <v>165</v>
      </c>
      <c r="L186" s="167">
        <v>0.21971106342994062</v>
      </c>
      <c r="M186" s="142">
        <f>IF( Table232[[#This Row],[UB_init]]-Table232[[#This Row],[LB_init]]&gt;0.1,0,1)</f>
        <v>0</v>
      </c>
      <c r="N186" s="61">
        <v>56</v>
      </c>
      <c r="O186" s="62">
        <v>56</v>
      </c>
      <c r="P186" s="62">
        <v>0</v>
      </c>
      <c r="Q186" s="84">
        <v>1.3362427577376299</v>
      </c>
      <c r="R186" s="166">
        <v>56</v>
      </c>
      <c r="S186" s="150">
        <v>56</v>
      </c>
      <c r="T186" s="168">
        <v>0</v>
      </c>
      <c r="U186" s="168">
        <v>0.55814660000000005</v>
      </c>
      <c r="V186" s="169">
        <v>56</v>
      </c>
      <c r="W186" s="170">
        <v>56</v>
      </c>
      <c r="X186" s="150">
        <v>0</v>
      </c>
      <c r="Y186" s="150">
        <f>(Table232[[#This Row],[UB (A-BGAP +LB+ UB)]]-Table232[[#This Row],[Best LB]])/Table232[[#This Row],[UB (A-BGAP +LB+ UB)]]</f>
        <v>0</v>
      </c>
      <c r="Z186" s="171">
        <v>1.7637923900040207</v>
      </c>
      <c r="AA186" s="169">
        <v>56</v>
      </c>
      <c r="AB186" s="170">
        <v>56</v>
      </c>
      <c r="AC186" s="170">
        <v>0</v>
      </c>
      <c r="AD186" s="170">
        <f>(Table232[[#This Row],[UB (3S-MH)]]-Table232[[#This Row],[Best LB]])/Table232[[#This Row],[UB (3S-MH)]]</f>
        <v>0</v>
      </c>
      <c r="AE186" s="167">
        <v>0.343634</v>
      </c>
      <c r="AF186" s="169">
        <v>56</v>
      </c>
      <c r="AG186" s="170">
        <v>56</v>
      </c>
      <c r="AH186" s="150">
        <v>0</v>
      </c>
      <c r="AI186" s="150">
        <f>(Table232[[#This Row],[UB (BPP-MIP+LB+UB)]]-Table232[[#This Row],[Best LB]])/Table232[[#This Row],[UB (BPP-MIP+LB+UB)]]</f>
        <v>0</v>
      </c>
      <c r="AJ186" s="171">
        <v>2.7004626058044305</v>
      </c>
      <c r="AK186" s="169">
        <v>56</v>
      </c>
      <c r="AL186" s="170">
        <v>56</v>
      </c>
      <c r="AM186" s="170">
        <v>0</v>
      </c>
      <c r="AN186" s="170">
        <f>(Table232[[#This Row],[UB (LBBD (FBPP))]]-Table232[[#This Row],[Best LB]])/Table232[[#This Row],[UB (LBBD (FBPP))]]</f>
        <v>0</v>
      </c>
      <c r="AO186" s="171">
        <v>6.2127255285161009</v>
      </c>
      <c r="AP186" s="169">
        <v>56</v>
      </c>
      <c r="AQ186" s="170">
        <v>56</v>
      </c>
      <c r="AR186" s="170">
        <v>0</v>
      </c>
      <c r="AS186" s="170">
        <f>(Table232[[#This Row],[UB (LBBD (CBPP))]]-Table232[[#This Row],[Best LB]])/Table232[[#This Row],[UB (LBBD (CBPP))]]</f>
        <v>0</v>
      </c>
      <c r="AT186" s="171">
        <v>1.3041356289761505</v>
      </c>
      <c r="AU186" s="169">
        <v>56</v>
      </c>
      <c r="AV186" s="170">
        <v>56</v>
      </c>
      <c r="AW186" s="170">
        <v>0</v>
      </c>
      <c r="AX186" s="170">
        <f>(Table232[[#This Row],[UB (LBBD (CBPP-light))]]-Table232[[#This Row],[Best LB]])/Table232[[#This Row],[UB (LBBD (CBPP-light))]]</f>
        <v>0</v>
      </c>
      <c r="AY186" s="171">
        <v>1.6053898446264105</v>
      </c>
      <c r="AZ186" s="150">
        <v>56</v>
      </c>
    </row>
    <row r="187" spans="1:52" x14ac:dyDescent="0.35">
      <c r="A187" s="162">
        <v>185</v>
      </c>
      <c r="B187" s="163" t="s">
        <v>220</v>
      </c>
      <c r="C187" s="150" t="s">
        <v>1095</v>
      </c>
      <c r="D187" s="150">
        <v>50</v>
      </c>
      <c r="E187" s="164">
        <v>10</v>
      </c>
      <c r="F187" s="164">
        <v>10</v>
      </c>
      <c r="G187" s="165">
        <v>1</v>
      </c>
      <c r="H187" s="166">
        <v>7</v>
      </c>
      <c r="I187" s="150">
        <f>MAX(0,Table232[[#This Row],[k*]]-Table232[[#This Row],[AGVs]])</f>
        <v>0</v>
      </c>
      <c r="J187" s="150">
        <v>59</v>
      </c>
      <c r="K187" s="150">
        <v>144</v>
      </c>
      <c r="L187" s="167">
        <v>0.18385612779002258</v>
      </c>
      <c r="M187" s="86">
        <f>IF( Table232[[#This Row],[UB_init]]-Table232[[#This Row],[LB_init]]&gt;0.1,0,1)</f>
        <v>0</v>
      </c>
      <c r="N187" s="59">
        <v>59</v>
      </c>
      <c r="O187" s="60">
        <v>59</v>
      </c>
      <c r="P187" s="60">
        <v>0</v>
      </c>
      <c r="Q187" s="83">
        <v>1.5238940138369701</v>
      </c>
      <c r="R187" s="166">
        <v>59</v>
      </c>
      <c r="S187" s="150">
        <v>59</v>
      </c>
      <c r="T187" s="168">
        <v>0</v>
      </c>
      <c r="U187" s="168">
        <v>1.2003309019999999</v>
      </c>
      <c r="V187" s="169">
        <v>59</v>
      </c>
      <c r="W187" s="170">
        <v>59</v>
      </c>
      <c r="X187" s="150">
        <v>0</v>
      </c>
      <c r="Y187" s="150">
        <f>(Table232[[#This Row],[UB (A-BGAP +LB+ UB)]]-Table232[[#This Row],[Best LB]])/Table232[[#This Row],[UB (A-BGAP +LB+ UB)]]</f>
        <v>0</v>
      </c>
      <c r="Z187" s="171">
        <v>1.6158157764066325</v>
      </c>
      <c r="AA187" s="169">
        <v>59</v>
      </c>
      <c r="AB187" s="170">
        <v>59</v>
      </c>
      <c r="AC187" s="170">
        <v>0</v>
      </c>
      <c r="AD187" s="170">
        <f>(Table232[[#This Row],[UB (3S-MH)]]-Table232[[#This Row],[Best LB]])/Table232[[#This Row],[UB (3S-MH)]]</f>
        <v>0</v>
      </c>
      <c r="AE187" s="167">
        <v>0.23431099999999999</v>
      </c>
      <c r="AF187" s="169">
        <v>59</v>
      </c>
      <c r="AG187" s="170">
        <v>59</v>
      </c>
      <c r="AH187" s="150">
        <v>0</v>
      </c>
      <c r="AI187" s="150">
        <f>(Table232[[#This Row],[UB (BPP-MIP+LB+UB)]]-Table232[[#This Row],[Best LB]])/Table232[[#This Row],[UB (BPP-MIP+LB+UB)]]</f>
        <v>0</v>
      </c>
      <c r="AJ187" s="171">
        <v>2.7592141283739626</v>
      </c>
      <c r="AK187" s="169">
        <v>59</v>
      </c>
      <c r="AL187" s="170">
        <v>59</v>
      </c>
      <c r="AM187" s="170">
        <v>0</v>
      </c>
      <c r="AN187" s="170">
        <f>(Table232[[#This Row],[UB (LBBD (FBPP))]]-Table232[[#This Row],[Best LB]])/Table232[[#This Row],[UB (LBBD (FBPP))]]</f>
        <v>0</v>
      </c>
      <c r="AO187" s="171">
        <v>3.8196030156750527</v>
      </c>
      <c r="AP187" s="169">
        <v>59</v>
      </c>
      <c r="AQ187" s="170">
        <v>59</v>
      </c>
      <c r="AR187" s="170">
        <v>0</v>
      </c>
      <c r="AS187" s="170">
        <f>(Table232[[#This Row],[UB (LBBD (CBPP))]]-Table232[[#This Row],[Best LB]])/Table232[[#This Row],[UB (LBBD (CBPP))]]</f>
        <v>0</v>
      </c>
      <c r="AT187" s="171">
        <v>0.85889663175385056</v>
      </c>
      <c r="AU187" s="169">
        <v>59</v>
      </c>
      <c r="AV187" s="170">
        <v>59</v>
      </c>
      <c r="AW187" s="170">
        <v>0</v>
      </c>
      <c r="AX187" s="170">
        <f>(Table232[[#This Row],[UB (LBBD (CBPP-light))]]-Table232[[#This Row],[Best LB]])/Table232[[#This Row],[UB (LBBD (CBPP-light))]]</f>
        <v>0</v>
      </c>
      <c r="AY187" s="171">
        <v>1.4919978072930427</v>
      </c>
      <c r="AZ187" s="150">
        <v>59</v>
      </c>
    </row>
    <row r="188" spans="1:52" x14ac:dyDescent="0.35">
      <c r="A188" s="162">
        <v>186</v>
      </c>
      <c r="B188" s="163" t="s">
        <v>221</v>
      </c>
      <c r="C188" s="150" t="s">
        <v>1095</v>
      </c>
      <c r="D188" s="150">
        <v>50</v>
      </c>
      <c r="E188" s="164">
        <v>10</v>
      </c>
      <c r="F188" s="164">
        <v>10</v>
      </c>
      <c r="G188" s="165">
        <v>1</v>
      </c>
      <c r="H188" s="166">
        <v>8</v>
      </c>
      <c r="I188" s="150">
        <f>MAX(0,Table232[[#This Row],[k*]]-Table232[[#This Row],[AGVs]])</f>
        <v>0</v>
      </c>
      <c r="J188" s="150">
        <v>69</v>
      </c>
      <c r="K188" s="150">
        <v>208</v>
      </c>
      <c r="L188" s="167">
        <v>0.24546998180994706</v>
      </c>
      <c r="M188" s="142">
        <f>IF( Table232[[#This Row],[UB_init]]-Table232[[#This Row],[LB_init]]&gt;0.1,0,1)</f>
        <v>0</v>
      </c>
      <c r="N188" s="61">
        <v>69</v>
      </c>
      <c r="O188" s="62">
        <v>69</v>
      </c>
      <c r="P188" s="62">
        <v>0</v>
      </c>
      <c r="Q188" s="84">
        <v>2.08579734154045</v>
      </c>
      <c r="R188" s="166">
        <v>69</v>
      </c>
      <c r="S188" s="150">
        <v>69</v>
      </c>
      <c r="T188" s="168">
        <v>0</v>
      </c>
      <c r="U188" s="168">
        <v>0.68379569799999995</v>
      </c>
      <c r="V188" s="169">
        <v>69</v>
      </c>
      <c r="W188" s="170">
        <v>69</v>
      </c>
      <c r="X188" s="150">
        <v>0</v>
      </c>
      <c r="Y188" s="150">
        <f>(Table232[[#This Row],[UB (A-BGAP +LB+ UB)]]-Table232[[#This Row],[Best LB]])/Table232[[#This Row],[UB (A-BGAP +LB+ UB)]]</f>
        <v>0</v>
      </c>
      <c r="Z188" s="171">
        <v>1.8402538960854071</v>
      </c>
      <c r="AA188" s="169">
        <v>69</v>
      </c>
      <c r="AB188" s="170">
        <v>69</v>
      </c>
      <c r="AC188" s="170">
        <v>0</v>
      </c>
      <c r="AD188" s="170">
        <f>(Table232[[#This Row],[UB (3S-MH)]]-Table232[[#This Row],[Best LB]])/Table232[[#This Row],[UB (3S-MH)]]</f>
        <v>0</v>
      </c>
      <c r="AE188" s="167">
        <v>0.28114299999999998</v>
      </c>
      <c r="AF188" s="169">
        <v>69</v>
      </c>
      <c r="AG188" s="170">
        <v>69</v>
      </c>
      <c r="AH188" s="150">
        <v>0</v>
      </c>
      <c r="AI188" s="150">
        <f>(Table232[[#This Row],[UB (BPP-MIP+LB+UB)]]-Table232[[#This Row],[Best LB]])/Table232[[#This Row],[UB (BPP-MIP+LB+UB)]]</f>
        <v>0</v>
      </c>
      <c r="AJ188" s="171">
        <v>2.7355349641347773</v>
      </c>
      <c r="AK188" s="169">
        <v>69</v>
      </c>
      <c r="AL188" s="170">
        <v>69</v>
      </c>
      <c r="AM188" s="170">
        <v>0</v>
      </c>
      <c r="AN188" s="170">
        <f>(Table232[[#This Row],[UB (LBBD (FBPP))]]-Table232[[#This Row],[Best LB]])/Table232[[#This Row],[UB (LBBD (FBPP))]]</f>
        <v>0</v>
      </c>
      <c r="AO188" s="171">
        <v>3.3904371787848469</v>
      </c>
      <c r="AP188" s="169">
        <v>69</v>
      </c>
      <c r="AQ188" s="170">
        <v>69</v>
      </c>
      <c r="AR188" s="170">
        <v>0</v>
      </c>
      <c r="AS188" s="170">
        <f>(Table232[[#This Row],[UB (LBBD (CBPP))]]-Table232[[#This Row],[Best LB]])/Table232[[#This Row],[UB (LBBD (CBPP))]]</f>
        <v>0</v>
      </c>
      <c r="AT188" s="171">
        <v>0.94761539064893408</v>
      </c>
      <c r="AU188" s="169">
        <v>69</v>
      </c>
      <c r="AV188" s="170">
        <v>69</v>
      </c>
      <c r="AW188" s="170">
        <v>0</v>
      </c>
      <c r="AX188" s="170">
        <f>(Table232[[#This Row],[UB (LBBD (CBPP-light))]]-Table232[[#This Row],[Best LB]])/Table232[[#This Row],[UB (LBBD (CBPP-light))]]</f>
        <v>0</v>
      </c>
      <c r="AY188" s="171">
        <v>1.593139931565017</v>
      </c>
      <c r="AZ188" s="150">
        <v>69</v>
      </c>
    </row>
    <row r="189" spans="1:52" x14ac:dyDescent="0.35">
      <c r="A189" s="162">
        <v>187</v>
      </c>
      <c r="B189" s="163" t="s">
        <v>222</v>
      </c>
      <c r="C189" s="150" t="s">
        <v>1095</v>
      </c>
      <c r="D189" s="150">
        <v>50</v>
      </c>
      <c r="E189" s="164">
        <v>10</v>
      </c>
      <c r="F189" s="164">
        <v>10</v>
      </c>
      <c r="G189" s="165">
        <v>1</v>
      </c>
      <c r="H189" s="166">
        <v>7</v>
      </c>
      <c r="I189" s="150">
        <f>MAX(0,Table232[[#This Row],[k*]]-Table232[[#This Row],[AGVs]])</f>
        <v>0</v>
      </c>
      <c r="J189" s="150">
        <v>60</v>
      </c>
      <c r="K189" s="150">
        <v>161</v>
      </c>
      <c r="L189" s="167">
        <v>0.45463016443000015</v>
      </c>
      <c r="M189" s="86">
        <f>IF( Table232[[#This Row],[UB_init]]-Table232[[#This Row],[LB_init]]&gt;0.1,0,1)</f>
        <v>0</v>
      </c>
      <c r="N189" s="59">
        <v>60</v>
      </c>
      <c r="O189" s="60">
        <v>60</v>
      </c>
      <c r="P189" s="60">
        <v>0</v>
      </c>
      <c r="Q189" s="83">
        <v>1.98422754369676</v>
      </c>
      <c r="R189" s="166">
        <v>60</v>
      </c>
      <c r="S189" s="150">
        <v>60</v>
      </c>
      <c r="T189" s="168">
        <v>0</v>
      </c>
      <c r="U189" s="168">
        <v>1.0702133309999999</v>
      </c>
      <c r="V189" s="169">
        <v>60</v>
      </c>
      <c r="W189" s="170">
        <v>60</v>
      </c>
      <c r="X189" s="150">
        <v>0</v>
      </c>
      <c r="Y189" s="150">
        <f>(Table232[[#This Row],[UB (A-BGAP +LB+ UB)]]-Table232[[#This Row],[Best LB]])/Table232[[#This Row],[UB (A-BGAP +LB+ UB)]]</f>
        <v>0</v>
      </c>
      <c r="Z189" s="171">
        <v>1.94533663615629</v>
      </c>
      <c r="AA189" s="169">
        <v>60</v>
      </c>
      <c r="AB189" s="170">
        <v>60</v>
      </c>
      <c r="AC189" s="170">
        <v>0</v>
      </c>
      <c r="AD189" s="170">
        <f>(Table232[[#This Row],[UB (3S-MH)]]-Table232[[#This Row],[Best LB]])/Table232[[#This Row],[UB (3S-MH)]]</f>
        <v>0</v>
      </c>
      <c r="AE189" s="167">
        <v>0.28115899999999999</v>
      </c>
      <c r="AF189" s="169">
        <v>60</v>
      </c>
      <c r="AG189" s="170">
        <v>60</v>
      </c>
      <c r="AH189" s="150">
        <v>0</v>
      </c>
      <c r="AI189" s="150">
        <f>(Table232[[#This Row],[UB (BPP-MIP+LB+UB)]]-Table232[[#This Row],[Best LB]])/Table232[[#This Row],[UB (BPP-MIP+LB+UB)]]</f>
        <v>0</v>
      </c>
      <c r="AJ189" s="171">
        <v>2.8556639803578001</v>
      </c>
      <c r="AK189" s="169">
        <v>60</v>
      </c>
      <c r="AL189" s="170">
        <v>60</v>
      </c>
      <c r="AM189" s="170">
        <v>0</v>
      </c>
      <c r="AN189" s="170">
        <f>(Table232[[#This Row],[UB (LBBD (FBPP))]]-Table232[[#This Row],[Best LB]])/Table232[[#This Row],[UB (LBBD (FBPP))]]</f>
        <v>0</v>
      </c>
      <c r="AO189" s="171">
        <v>4.9860250083734101</v>
      </c>
      <c r="AP189" s="169">
        <v>60</v>
      </c>
      <c r="AQ189" s="170">
        <v>60</v>
      </c>
      <c r="AR189" s="170">
        <v>0</v>
      </c>
      <c r="AS189" s="170">
        <f>(Table232[[#This Row],[UB (LBBD (CBPP))]]-Table232[[#This Row],[Best LB]])/Table232[[#This Row],[UB (LBBD (CBPP))]]</f>
        <v>0</v>
      </c>
      <c r="AT189" s="171">
        <v>1.3590611675758733</v>
      </c>
      <c r="AU189" s="169">
        <v>60</v>
      </c>
      <c r="AV189" s="170">
        <v>60</v>
      </c>
      <c r="AW189" s="170">
        <v>0</v>
      </c>
      <c r="AX189" s="170">
        <f>(Table232[[#This Row],[UB (LBBD (CBPP-light))]]-Table232[[#This Row],[Best LB]])/Table232[[#This Row],[UB (LBBD (CBPP-light))]]</f>
        <v>0</v>
      </c>
      <c r="AY189" s="171">
        <v>2.0498313782741202</v>
      </c>
      <c r="AZ189" s="150">
        <v>60</v>
      </c>
    </row>
    <row r="190" spans="1:52" x14ac:dyDescent="0.35">
      <c r="A190" s="162">
        <v>188</v>
      </c>
      <c r="B190" s="163" t="s">
        <v>223</v>
      </c>
      <c r="C190" s="150" t="s">
        <v>1095</v>
      </c>
      <c r="D190" s="150">
        <v>50</v>
      </c>
      <c r="E190" s="164">
        <v>10</v>
      </c>
      <c r="F190" s="164">
        <v>10</v>
      </c>
      <c r="G190" s="165">
        <v>1</v>
      </c>
      <c r="H190" s="166">
        <v>7</v>
      </c>
      <c r="I190" s="150">
        <f>MAX(0,Table232[[#This Row],[k*]]-Table232[[#This Row],[AGVs]])</f>
        <v>0</v>
      </c>
      <c r="J190" s="150">
        <v>63</v>
      </c>
      <c r="K190" s="150">
        <v>191</v>
      </c>
      <c r="L190" s="167">
        <v>0.19671706297003766</v>
      </c>
      <c r="M190" s="142">
        <f>IF( Table232[[#This Row],[UB_init]]-Table232[[#This Row],[LB_init]]&gt;0.1,0,1)</f>
        <v>0</v>
      </c>
      <c r="N190" s="61">
        <v>63</v>
      </c>
      <c r="O190" s="62">
        <v>63</v>
      </c>
      <c r="P190" s="62">
        <v>0</v>
      </c>
      <c r="Q190" s="84">
        <v>1.4709220919757999</v>
      </c>
      <c r="R190" s="166">
        <v>63</v>
      </c>
      <c r="S190" s="150">
        <v>63</v>
      </c>
      <c r="T190" s="168">
        <v>0</v>
      </c>
      <c r="U190" s="168">
        <v>0.82645673900000005</v>
      </c>
      <c r="V190" s="169">
        <v>63</v>
      </c>
      <c r="W190" s="170">
        <v>63</v>
      </c>
      <c r="X190" s="150">
        <v>0</v>
      </c>
      <c r="Y190" s="150">
        <f>(Table232[[#This Row],[UB (A-BGAP +LB+ UB)]]-Table232[[#This Row],[Best LB]])/Table232[[#This Row],[UB (A-BGAP +LB+ UB)]]</f>
        <v>0</v>
      </c>
      <c r="Z190" s="171">
        <v>1.6831641821240677</v>
      </c>
      <c r="AA190" s="169">
        <v>63</v>
      </c>
      <c r="AB190" s="170">
        <v>63</v>
      </c>
      <c r="AC190" s="170">
        <v>0</v>
      </c>
      <c r="AD190" s="170">
        <f>(Table232[[#This Row],[UB (3S-MH)]]-Table232[[#This Row],[Best LB]])/Table232[[#This Row],[UB (3S-MH)]]</f>
        <v>0</v>
      </c>
      <c r="AE190" s="167">
        <v>0.32802199999999998</v>
      </c>
      <c r="AF190" s="169">
        <v>63</v>
      </c>
      <c r="AG190" s="170">
        <v>63</v>
      </c>
      <c r="AH190" s="150">
        <v>0</v>
      </c>
      <c r="AI190" s="150">
        <f>(Table232[[#This Row],[UB (BPP-MIP+LB+UB)]]-Table232[[#This Row],[Best LB]])/Table232[[#This Row],[UB (BPP-MIP+LB+UB)]]</f>
        <v>0</v>
      </c>
      <c r="AJ190" s="171">
        <v>3.0472722956960676</v>
      </c>
      <c r="AK190" s="169">
        <v>63</v>
      </c>
      <c r="AL190" s="170">
        <v>63</v>
      </c>
      <c r="AM190" s="170">
        <v>0</v>
      </c>
      <c r="AN190" s="170">
        <f>(Table232[[#This Row],[UB (LBBD (FBPP))]]-Table232[[#This Row],[Best LB]])/Table232[[#This Row],[UB (LBBD (FBPP))]]</f>
        <v>0</v>
      </c>
      <c r="AO190" s="171">
        <v>3.2660071272452975</v>
      </c>
      <c r="AP190" s="169">
        <v>63</v>
      </c>
      <c r="AQ190" s="170">
        <v>63</v>
      </c>
      <c r="AR190" s="170">
        <v>0</v>
      </c>
      <c r="AS190" s="170">
        <f>(Table232[[#This Row],[UB (LBBD (CBPP))]]-Table232[[#This Row],[Best LB]])/Table232[[#This Row],[UB (LBBD (CBPP))]]</f>
        <v>0</v>
      </c>
      <c r="AT190" s="171">
        <v>0.8539763707717607</v>
      </c>
      <c r="AU190" s="169">
        <v>63</v>
      </c>
      <c r="AV190" s="170">
        <v>63</v>
      </c>
      <c r="AW190" s="170">
        <v>0</v>
      </c>
      <c r="AX190" s="170">
        <f>(Table232[[#This Row],[UB (LBBD (CBPP-light))]]-Table232[[#This Row],[Best LB]])/Table232[[#This Row],[UB (LBBD (CBPP-light))]]</f>
        <v>0</v>
      </c>
      <c r="AY190" s="171">
        <v>1.6577353170191576</v>
      </c>
      <c r="AZ190" s="150">
        <v>63</v>
      </c>
    </row>
    <row r="191" spans="1:52" x14ac:dyDescent="0.35">
      <c r="A191" s="162">
        <v>189</v>
      </c>
      <c r="B191" s="163" t="s">
        <v>224</v>
      </c>
      <c r="C191" s="150" t="s">
        <v>1095</v>
      </c>
      <c r="D191" s="150">
        <v>50</v>
      </c>
      <c r="E191" s="164">
        <v>10</v>
      </c>
      <c r="F191" s="164">
        <v>10</v>
      </c>
      <c r="G191" s="165">
        <v>1</v>
      </c>
      <c r="H191" s="166">
        <v>7</v>
      </c>
      <c r="I191" s="150">
        <f>MAX(0,Table232[[#This Row],[k*]]-Table232[[#This Row],[AGVs]])</f>
        <v>0</v>
      </c>
      <c r="J191" s="150">
        <v>61</v>
      </c>
      <c r="K191" s="150">
        <v>187</v>
      </c>
      <c r="L191" s="167">
        <v>0.25092009827994843</v>
      </c>
      <c r="M191" s="86">
        <f>IF( Table232[[#This Row],[UB_init]]-Table232[[#This Row],[LB_init]]&gt;0.1,0,1)</f>
        <v>0</v>
      </c>
      <c r="N191" s="59">
        <v>61</v>
      </c>
      <c r="O191" s="60">
        <v>61</v>
      </c>
      <c r="P191" s="60">
        <v>0</v>
      </c>
      <c r="Q191" s="83">
        <v>1.44196277670562</v>
      </c>
      <c r="R191" s="166">
        <v>61</v>
      </c>
      <c r="S191" s="150">
        <v>61</v>
      </c>
      <c r="T191" s="168">
        <v>0</v>
      </c>
      <c r="U191" s="168">
        <v>0.86434599499999998</v>
      </c>
      <c r="V191" s="169">
        <v>61</v>
      </c>
      <c r="W191" s="170">
        <v>61</v>
      </c>
      <c r="X191" s="150">
        <v>0</v>
      </c>
      <c r="Y191" s="150">
        <f>(Table232[[#This Row],[UB (A-BGAP +LB+ UB)]]-Table232[[#This Row],[Best LB]])/Table232[[#This Row],[UB (A-BGAP +LB+ UB)]]</f>
        <v>0</v>
      </c>
      <c r="Z191" s="171">
        <v>1.8440941721250885</v>
      </c>
      <c r="AA191" s="169">
        <v>61</v>
      </c>
      <c r="AB191" s="170">
        <v>61</v>
      </c>
      <c r="AC191" s="170">
        <v>0</v>
      </c>
      <c r="AD191" s="170">
        <f>(Table232[[#This Row],[UB (3S-MH)]]-Table232[[#This Row],[Best LB]])/Table232[[#This Row],[UB (3S-MH)]]</f>
        <v>0</v>
      </c>
      <c r="AE191" s="167">
        <v>0.48424200000000001</v>
      </c>
      <c r="AF191" s="169">
        <v>61</v>
      </c>
      <c r="AG191" s="170">
        <v>61</v>
      </c>
      <c r="AH191" s="150">
        <v>0</v>
      </c>
      <c r="AI191" s="150">
        <f>(Table232[[#This Row],[UB (BPP-MIP+LB+UB)]]-Table232[[#This Row],[Best LB]])/Table232[[#This Row],[UB (BPP-MIP+LB+UB)]]</f>
        <v>0</v>
      </c>
      <c r="AJ191" s="171">
        <v>3.3622854780455684</v>
      </c>
      <c r="AK191" s="169">
        <v>61</v>
      </c>
      <c r="AL191" s="170">
        <v>61</v>
      </c>
      <c r="AM191" s="170">
        <v>0</v>
      </c>
      <c r="AN191" s="170">
        <f>(Table232[[#This Row],[UB (LBBD (FBPP))]]-Table232[[#This Row],[Best LB]])/Table232[[#This Row],[UB (LBBD (FBPP))]]</f>
        <v>0</v>
      </c>
      <c r="AO191" s="171">
        <v>3.0532682342504782</v>
      </c>
      <c r="AP191" s="169">
        <v>61</v>
      </c>
      <c r="AQ191" s="170">
        <v>61</v>
      </c>
      <c r="AR191" s="170">
        <v>0</v>
      </c>
      <c r="AS191" s="170">
        <f>(Table232[[#This Row],[UB (LBBD (CBPP))]]-Table232[[#This Row],[Best LB]])/Table232[[#This Row],[UB (LBBD (CBPP))]]</f>
        <v>0</v>
      </c>
      <c r="AT191" s="171">
        <v>0.76248061378055343</v>
      </c>
      <c r="AU191" s="169">
        <v>61</v>
      </c>
      <c r="AV191" s="170">
        <v>61</v>
      </c>
      <c r="AW191" s="170">
        <v>0</v>
      </c>
      <c r="AX191" s="170">
        <f>(Table232[[#This Row],[UB (LBBD (CBPP-light))]]-Table232[[#This Row],[Best LB]])/Table232[[#This Row],[UB (LBBD (CBPP-light))]]</f>
        <v>0</v>
      </c>
      <c r="AY191" s="171">
        <v>1.6927810804968384</v>
      </c>
      <c r="AZ191" s="150">
        <v>61</v>
      </c>
    </row>
    <row r="192" spans="1:52" x14ac:dyDescent="0.35">
      <c r="A192" s="162">
        <v>190</v>
      </c>
      <c r="B192" s="163" t="s">
        <v>225</v>
      </c>
      <c r="C192" s="150" t="s">
        <v>1095</v>
      </c>
      <c r="D192" s="150">
        <v>50</v>
      </c>
      <c r="E192" s="164">
        <v>10</v>
      </c>
      <c r="F192" s="164">
        <v>10</v>
      </c>
      <c r="G192" s="165">
        <v>1</v>
      </c>
      <c r="H192" s="166">
        <v>7</v>
      </c>
      <c r="I192" s="150">
        <f>MAX(0,Table232[[#This Row],[k*]]-Table232[[#This Row],[AGVs]])</f>
        <v>0</v>
      </c>
      <c r="J192" s="150">
        <v>63</v>
      </c>
      <c r="K192" s="150">
        <v>117</v>
      </c>
      <c r="L192" s="167">
        <v>0.19514918327990927</v>
      </c>
      <c r="M192" s="142">
        <f>IF( Table232[[#This Row],[UB_init]]-Table232[[#This Row],[LB_init]]&gt;0.1,0,1)</f>
        <v>0</v>
      </c>
      <c r="N192" s="61">
        <v>63</v>
      </c>
      <c r="O192" s="62">
        <v>63</v>
      </c>
      <c r="P192" s="62">
        <v>0</v>
      </c>
      <c r="Q192" s="84">
        <v>1.58130462840199</v>
      </c>
      <c r="R192" s="166">
        <v>63</v>
      </c>
      <c r="S192" s="150">
        <v>63</v>
      </c>
      <c r="T192" s="168">
        <v>0</v>
      </c>
      <c r="U192" s="168">
        <v>0.77084584599999995</v>
      </c>
      <c r="V192" s="169">
        <v>63</v>
      </c>
      <c r="W192" s="170">
        <v>63</v>
      </c>
      <c r="X192" s="150">
        <v>0</v>
      </c>
      <c r="Y192" s="150">
        <f>(Table232[[#This Row],[UB (A-BGAP +LB+ UB)]]-Table232[[#This Row],[Best LB]])/Table232[[#This Row],[UB (A-BGAP +LB+ UB)]]</f>
        <v>0</v>
      </c>
      <c r="Z192" s="171">
        <v>0.52283050679329723</v>
      </c>
      <c r="AA192" s="169">
        <v>63</v>
      </c>
      <c r="AB192" s="170">
        <v>63</v>
      </c>
      <c r="AC192" s="170">
        <v>0</v>
      </c>
      <c r="AD192" s="170">
        <f>(Table232[[#This Row],[UB (3S-MH)]]-Table232[[#This Row],[Best LB]])/Table232[[#This Row],[UB (3S-MH)]]</f>
        <v>0</v>
      </c>
      <c r="AE192" s="167">
        <v>0.26556299999999999</v>
      </c>
      <c r="AF192" s="169">
        <v>63</v>
      </c>
      <c r="AG192" s="170">
        <v>63</v>
      </c>
      <c r="AH192" s="150">
        <v>0</v>
      </c>
      <c r="AI192" s="150">
        <f>(Table232[[#This Row],[UB (BPP-MIP+LB+UB)]]-Table232[[#This Row],[Best LB]])/Table232[[#This Row],[UB (BPP-MIP+LB+UB)]]</f>
        <v>0</v>
      </c>
      <c r="AJ192" s="171">
        <v>0.36127779633466128</v>
      </c>
      <c r="AK192" s="169">
        <v>63</v>
      </c>
      <c r="AL192" s="170">
        <v>63</v>
      </c>
      <c r="AM192" s="170">
        <v>0</v>
      </c>
      <c r="AN192" s="170">
        <f>(Table232[[#This Row],[UB (LBBD (FBPP))]]-Table232[[#This Row],[Best LB]])/Table232[[#This Row],[UB (LBBD (FBPP))]]</f>
        <v>0</v>
      </c>
      <c r="AO192" s="171">
        <v>2.9311528694881792</v>
      </c>
      <c r="AP192" s="169">
        <v>63</v>
      </c>
      <c r="AQ192" s="170">
        <v>63</v>
      </c>
      <c r="AR192" s="170">
        <v>0</v>
      </c>
      <c r="AS192" s="170">
        <f>(Table232[[#This Row],[UB (LBBD (CBPP))]]-Table232[[#This Row],[Best LB]])/Table232[[#This Row],[UB (LBBD (CBPP))]]</f>
        <v>0</v>
      </c>
      <c r="AT192" s="171">
        <v>0.75644953828964323</v>
      </c>
      <c r="AU192" s="169">
        <v>63</v>
      </c>
      <c r="AV192" s="170">
        <v>63</v>
      </c>
      <c r="AW192" s="170">
        <v>0</v>
      </c>
      <c r="AX192" s="170">
        <f>(Table232[[#This Row],[UB (LBBD (CBPP-light))]]-Table232[[#This Row],[Best LB]])/Table232[[#This Row],[UB (LBBD (CBPP-light))]]</f>
        <v>0</v>
      </c>
      <c r="AY192" s="171">
        <v>0.97424785793486923</v>
      </c>
      <c r="AZ192" s="150">
        <v>63</v>
      </c>
    </row>
    <row r="193" spans="1:52" x14ac:dyDescent="0.35">
      <c r="A193" s="162">
        <v>191</v>
      </c>
      <c r="B193" s="163" t="s">
        <v>226</v>
      </c>
      <c r="C193" s="150" t="s">
        <v>1095</v>
      </c>
      <c r="D193" s="150">
        <v>50</v>
      </c>
      <c r="E193" s="164">
        <v>10</v>
      </c>
      <c r="F193" s="164">
        <v>10</v>
      </c>
      <c r="G193" s="165">
        <v>2</v>
      </c>
      <c r="H193" s="166">
        <v>15</v>
      </c>
      <c r="I193" s="150">
        <f>MAX(0,Table232[[#This Row],[k*]]-Table232[[#This Row],[AGVs]])</f>
        <v>5</v>
      </c>
      <c r="J193" s="150">
        <v>82</v>
      </c>
      <c r="K193" s="150">
        <v>112</v>
      </c>
      <c r="L193" s="167">
        <v>0.2872647773499466</v>
      </c>
      <c r="M193" s="86">
        <f>IF( Table232[[#This Row],[UB_init]]-Table232[[#This Row],[LB_init]]&gt;0.1,0,1)</f>
        <v>0</v>
      </c>
      <c r="N193" s="59">
        <v>92</v>
      </c>
      <c r="O193" s="60">
        <v>92</v>
      </c>
      <c r="P193" s="60">
        <v>0</v>
      </c>
      <c r="Q193" s="83">
        <v>55.632256789132903</v>
      </c>
      <c r="R193" s="166">
        <v>92</v>
      </c>
      <c r="S193" s="150">
        <v>92</v>
      </c>
      <c r="T193" s="168">
        <v>0</v>
      </c>
      <c r="U193" s="168">
        <v>8.8297778569999998</v>
      </c>
      <c r="V193" s="169">
        <v>92</v>
      </c>
      <c r="W193" s="170">
        <v>92</v>
      </c>
      <c r="X193" s="150">
        <v>0</v>
      </c>
      <c r="Y193" s="150">
        <f>(Table232[[#This Row],[UB (A-BGAP +LB+ UB)]]-Table232[[#This Row],[Best LB]])/Table232[[#This Row],[UB (A-BGAP +LB+ UB)]]</f>
        <v>0</v>
      </c>
      <c r="Z193" s="171">
        <v>6.127438724974807</v>
      </c>
      <c r="AA193" s="169">
        <v>103</v>
      </c>
      <c r="AB193" s="170">
        <v>82</v>
      </c>
      <c r="AC193" s="170">
        <v>0.25609756097560976</v>
      </c>
      <c r="AD193" s="170">
        <f>(Table232[[#This Row],[UB (3S-MH)]]-Table232[[#This Row],[Best LB]])/Table232[[#This Row],[UB (3S-MH)]]</f>
        <v>0.10679611650485436</v>
      </c>
      <c r="AE193" s="167">
        <v>0.24989700000000001</v>
      </c>
      <c r="AF193" s="169">
        <v>92</v>
      </c>
      <c r="AG193" s="170">
        <v>92</v>
      </c>
      <c r="AH193" s="150">
        <v>0</v>
      </c>
      <c r="AI193" s="150">
        <f>(Table232[[#This Row],[UB (BPP-MIP+LB+UB)]]-Table232[[#This Row],[Best LB]])/Table232[[#This Row],[UB (BPP-MIP+LB+UB)]]</f>
        <v>0</v>
      </c>
      <c r="AJ193" s="171">
        <v>11.754456849771246</v>
      </c>
      <c r="AK193" s="169">
        <v>92</v>
      </c>
      <c r="AL193" s="170">
        <v>92</v>
      </c>
      <c r="AM193" s="170">
        <v>0</v>
      </c>
      <c r="AN193" s="170">
        <f>(Table232[[#This Row],[UB (LBBD (FBPP))]]-Table232[[#This Row],[Best LB]])/Table232[[#This Row],[UB (LBBD (FBPP))]]</f>
        <v>0</v>
      </c>
      <c r="AO193" s="171">
        <v>2065.1231274804995</v>
      </c>
      <c r="AP193" s="169">
        <v>92</v>
      </c>
      <c r="AQ193" s="170">
        <v>90.933333333332897</v>
      </c>
      <c r="AR193" s="170">
        <v>1.1594202898555473E-2</v>
      </c>
      <c r="AS193" s="170">
        <f>(Table232[[#This Row],[UB (LBBD (CBPP))]]-Table232[[#This Row],[Best LB]])/Table232[[#This Row],[UB (LBBD (CBPP))]]</f>
        <v>0</v>
      </c>
      <c r="AT193" s="171">
        <v>3603.4511649115002</v>
      </c>
      <c r="AU193" s="169">
        <v>92</v>
      </c>
      <c r="AV193" s="170">
        <v>90.933333333332996</v>
      </c>
      <c r="AW193" s="170">
        <v>1.159420289855439E-2</v>
      </c>
      <c r="AX193" s="170">
        <f>(Table232[[#This Row],[UB (LBBD (CBPP-light))]]-Table232[[#This Row],[Best LB]])/Table232[[#This Row],[UB (LBBD (CBPP-light))]]</f>
        <v>0</v>
      </c>
      <c r="AY193" s="171">
        <v>3603.0059310654196</v>
      </c>
      <c r="AZ193" s="150">
        <v>92</v>
      </c>
    </row>
    <row r="194" spans="1:52" x14ac:dyDescent="0.35">
      <c r="A194" s="162">
        <v>192</v>
      </c>
      <c r="B194" s="163" t="s">
        <v>227</v>
      </c>
      <c r="C194" s="150" t="s">
        <v>1095</v>
      </c>
      <c r="D194" s="150">
        <v>50</v>
      </c>
      <c r="E194" s="164">
        <v>10</v>
      </c>
      <c r="F194" s="164">
        <v>10</v>
      </c>
      <c r="G194" s="165">
        <v>2</v>
      </c>
      <c r="H194" s="166">
        <v>14</v>
      </c>
      <c r="I194" s="150">
        <f>MAX(0,Table232[[#This Row],[k*]]-Table232[[#This Row],[AGVs]])</f>
        <v>4</v>
      </c>
      <c r="J194" s="150">
        <v>87</v>
      </c>
      <c r="K194" s="150">
        <v>127</v>
      </c>
      <c r="L194" s="167">
        <v>0.57213176786990516</v>
      </c>
      <c r="M194" s="142">
        <f>IF( Table232[[#This Row],[UB_init]]-Table232[[#This Row],[LB_init]]&gt;0.1,0,1)</f>
        <v>0</v>
      </c>
      <c r="N194" s="61">
        <v>98</v>
      </c>
      <c r="O194" s="62">
        <v>98</v>
      </c>
      <c r="P194" s="62">
        <v>0</v>
      </c>
      <c r="Q194" s="84">
        <v>41.672072526067403</v>
      </c>
      <c r="R194" s="166">
        <v>98</v>
      </c>
      <c r="S194" s="150">
        <v>98</v>
      </c>
      <c r="T194" s="168">
        <v>0</v>
      </c>
      <c r="U194" s="168">
        <v>5.8767752169999996</v>
      </c>
      <c r="V194" s="169">
        <v>98</v>
      </c>
      <c r="W194" s="170">
        <v>98</v>
      </c>
      <c r="X194" s="150">
        <v>0</v>
      </c>
      <c r="Y194" s="150">
        <f>(Table232[[#This Row],[UB (A-BGAP +LB+ UB)]]-Table232[[#This Row],[Best LB]])/Table232[[#This Row],[UB (A-BGAP +LB+ UB)]]</f>
        <v>0</v>
      </c>
      <c r="Z194" s="171">
        <v>9.8725424334415948</v>
      </c>
      <c r="AA194" s="169">
        <v>113</v>
      </c>
      <c r="AB194" s="170">
        <v>87</v>
      </c>
      <c r="AC194" s="170">
        <v>0.2988505747126437</v>
      </c>
      <c r="AD194" s="170">
        <f>(Table232[[#This Row],[UB (3S-MH)]]-Table232[[#This Row],[Best LB]])/Table232[[#This Row],[UB (3S-MH)]]</f>
        <v>0.13274336283185842</v>
      </c>
      <c r="AE194" s="167">
        <v>0.21867</v>
      </c>
      <c r="AF194" s="169">
        <v>98</v>
      </c>
      <c r="AG194" s="170">
        <v>98</v>
      </c>
      <c r="AH194" s="150">
        <v>0</v>
      </c>
      <c r="AI194" s="150">
        <f>(Table232[[#This Row],[UB (BPP-MIP+LB+UB)]]-Table232[[#This Row],[Best LB]])/Table232[[#This Row],[UB (BPP-MIP+LB+UB)]]</f>
        <v>0</v>
      </c>
      <c r="AJ194" s="171">
        <v>6.1344902468854254</v>
      </c>
      <c r="AK194" s="169">
        <v>98</v>
      </c>
      <c r="AL194" s="170">
        <v>98</v>
      </c>
      <c r="AM194" s="170">
        <v>0</v>
      </c>
      <c r="AN194" s="170">
        <f>(Table232[[#This Row],[UB (LBBD (FBPP))]]-Table232[[#This Row],[Best LB]])/Table232[[#This Row],[UB (LBBD (FBPP))]]</f>
        <v>0</v>
      </c>
      <c r="AO194" s="171">
        <v>47.203999397811408</v>
      </c>
      <c r="AP194" s="169">
        <v>98</v>
      </c>
      <c r="AQ194" s="170">
        <v>98</v>
      </c>
      <c r="AR194" s="170">
        <v>0</v>
      </c>
      <c r="AS194" s="170">
        <f>(Table232[[#This Row],[UB (LBBD (CBPP))]]-Table232[[#This Row],[Best LB]])/Table232[[#This Row],[UB (LBBD (CBPP))]]</f>
        <v>0</v>
      </c>
      <c r="AT194" s="171">
        <v>443.8387769050899</v>
      </c>
      <c r="AU194" s="169">
        <v>98</v>
      </c>
      <c r="AV194" s="170">
        <v>98</v>
      </c>
      <c r="AW194" s="170">
        <v>0</v>
      </c>
      <c r="AX194" s="170">
        <f>(Table232[[#This Row],[UB (LBBD (CBPP-light))]]-Table232[[#This Row],[Best LB]])/Table232[[#This Row],[UB (LBBD (CBPP-light))]]</f>
        <v>0</v>
      </c>
      <c r="AY194" s="171">
        <v>264.29935664683592</v>
      </c>
      <c r="AZ194" s="150">
        <v>98</v>
      </c>
    </row>
    <row r="195" spans="1:52" x14ac:dyDescent="0.35">
      <c r="A195" s="162">
        <v>193</v>
      </c>
      <c r="B195" s="163" t="s">
        <v>228</v>
      </c>
      <c r="C195" s="150" t="s">
        <v>1095</v>
      </c>
      <c r="D195" s="150">
        <v>50</v>
      </c>
      <c r="E195" s="164">
        <v>10</v>
      </c>
      <c r="F195" s="164">
        <v>10</v>
      </c>
      <c r="G195" s="165">
        <v>2</v>
      </c>
      <c r="H195" s="166">
        <v>12</v>
      </c>
      <c r="I195" s="150">
        <f>MAX(0,Table232[[#This Row],[k*]]-Table232[[#This Row],[AGVs]])</f>
        <v>2</v>
      </c>
      <c r="J195" s="150">
        <v>83</v>
      </c>
      <c r="K195" s="150">
        <v>132</v>
      </c>
      <c r="L195" s="167">
        <v>0.43231104501001028</v>
      </c>
      <c r="M195" s="86">
        <f>IF( Table232[[#This Row],[UB_init]]-Table232[[#This Row],[LB_init]]&gt;0.1,0,1)</f>
        <v>0</v>
      </c>
      <c r="N195" s="59">
        <v>94</v>
      </c>
      <c r="O195" s="60">
        <v>94</v>
      </c>
      <c r="P195" s="60">
        <v>0</v>
      </c>
      <c r="Q195" s="83">
        <v>42.026479743421</v>
      </c>
      <c r="R195" s="166">
        <v>94</v>
      </c>
      <c r="S195" s="150">
        <v>94</v>
      </c>
      <c r="T195" s="168">
        <v>0</v>
      </c>
      <c r="U195" s="168">
        <v>5.9268842990000001</v>
      </c>
      <c r="V195" s="169">
        <v>94</v>
      </c>
      <c r="W195" s="170">
        <v>94</v>
      </c>
      <c r="X195" s="150">
        <v>0</v>
      </c>
      <c r="Y195" s="150">
        <f>(Table232[[#This Row],[UB (A-BGAP +LB+ UB)]]-Table232[[#This Row],[Best LB]])/Table232[[#This Row],[UB (A-BGAP +LB+ UB)]]</f>
        <v>0</v>
      </c>
      <c r="Z195" s="171">
        <v>9.8594686109613505</v>
      </c>
      <c r="AA195" s="169">
        <v>107</v>
      </c>
      <c r="AB195" s="170">
        <v>83</v>
      </c>
      <c r="AC195" s="170">
        <v>0.28915662650602408</v>
      </c>
      <c r="AD195" s="170">
        <f>(Table232[[#This Row],[UB (3S-MH)]]-Table232[[#This Row],[Best LB]])/Table232[[#This Row],[UB (3S-MH)]]</f>
        <v>0.12149532710280374</v>
      </c>
      <c r="AE195" s="167">
        <v>0.17180200000000001</v>
      </c>
      <c r="AF195" s="169">
        <v>94</v>
      </c>
      <c r="AG195" s="170">
        <v>94</v>
      </c>
      <c r="AH195" s="150">
        <v>0</v>
      </c>
      <c r="AI195" s="150">
        <f>(Table232[[#This Row],[UB (BPP-MIP+LB+UB)]]-Table232[[#This Row],[Best LB]])/Table232[[#This Row],[UB (BPP-MIP+LB+UB)]]</f>
        <v>0</v>
      </c>
      <c r="AJ195" s="171">
        <v>5.9372486621182299</v>
      </c>
      <c r="AK195" s="169">
        <v>94</v>
      </c>
      <c r="AL195" s="170">
        <v>94</v>
      </c>
      <c r="AM195" s="170">
        <v>0</v>
      </c>
      <c r="AN195" s="170">
        <f>(Table232[[#This Row],[UB (LBBD (FBPP))]]-Table232[[#This Row],[Best LB]])/Table232[[#This Row],[UB (LBBD (FBPP))]]</f>
        <v>0</v>
      </c>
      <c r="AO195" s="171">
        <v>48.714750332761909</v>
      </c>
      <c r="AP195" s="169">
        <v>94</v>
      </c>
      <c r="AQ195" s="170">
        <v>94</v>
      </c>
      <c r="AR195" s="170">
        <v>0</v>
      </c>
      <c r="AS195" s="170">
        <f>(Table232[[#This Row],[UB (LBBD (CBPP))]]-Table232[[#This Row],[Best LB]])/Table232[[#This Row],[UB (LBBD (CBPP))]]</f>
        <v>0</v>
      </c>
      <c r="AT195" s="171">
        <v>68.696547891948711</v>
      </c>
      <c r="AU195" s="169">
        <v>94</v>
      </c>
      <c r="AV195" s="170">
        <v>94</v>
      </c>
      <c r="AW195" s="170">
        <v>0</v>
      </c>
      <c r="AX195" s="170">
        <f>(Table232[[#This Row],[UB (LBBD (CBPP-light))]]-Table232[[#This Row],[Best LB]])/Table232[[#This Row],[UB (LBBD (CBPP-light))]]</f>
        <v>0</v>
      </c>
      <c r="AY195" s="171">
        <v>19.54314133711561</v>
      </c>
      <c r="AZ195" s="150">
        <v>94</v>
      </c>
    </row>
    <row r="196" spans="1:52" x14ac:dyDescent="0.35">
      <c r="A196" s="162">
        <v>194</v>
      </c>
      <c r="B196" s="163" t="s">
        <v>229</v>
      </c>
      <c r="C196" s="150" t="s">
        <v>1095</v>
      </c>
      <c r="D196" s="150">
        <v>50</v>
      </c>
      <c r="E196" s="164">
        <v>10</v>
      </c>
      <c r="F196" s="164">
        <v>10</v>
      </c>
      <c r="G196" s="165">
        <v>2</v>
      </c>
      <c r="H196" s="166">
        <v>13</v>
      </c>
      <c r="I196" s="150">
        <f>MAX(0,Table232[[#This Row],[k*]]-Table232[[#This Row],[AGVs]])</f>
        <v>3</v>
      </c>
      <c r="J196" s="150">
        <v>74</v>
      </c>
      <c r="K196" s="150">
        <v>129</v>
      </c>
      <c r="L196" s="167">
        <v>0.38293688558997019</v>
      </c>
      <c r="M196" s="142">
        <f>IF( Table232[[#This Row],[UB_init]]-Table232[[#This Row],[LB_init]]&gt;0.1,0,1)</f>
        <v>0</v>
      </c>
      <c r="N196" s="61">
        <v>82</v>
      </c>
      <c r="O196" s="62">
        <v>82</v>
      </c>
      <c r="P196" s="62">
        <v>0</v>
      </c>
      <c r="Q196" s="84">
        <v>47.973096130415797</v>
      </c>
      <c r="R196" s="166">
        <v>82</v>
      </c>
      <c r="S196" s="150">
        <v>82</v>
      </c>
      <c r="T196" s="168">
        <v>0</v>
      </c>
      <c r="U196" s="168">
        <v>5.1530249440000002</v>
      </c>
      <c r="V196" s="169">
        <v>82</v>
      </c>
      <c r="W196" s="170">
        <v>82</v>
      </c>
      <c r="X196" s="150">
        <v>0</v>
      </c>
      <c r="Y196" s="150">
        <f>(Table232[[#This Row],[UB (A-BGAP +LB+ UB)]]-Table232[[#This Row],[Best LB]])/Table232[[#This Row],[UB (A-BGAP +LB+ UB)]]</f>
        <v>0</v>
      </c>
      <c r="Z196" s="171">
        <v>7.41254422907741</v>
      </c>
      <c r="AA196" s="169">
        <v>89</v>
      </c>
      <c r="AB196" s="170">
        <v>74</v>
      </c>
      <c r="AC196" s="170">
        <v>0.20270270270270271</v>
      </c>
      <c r="AD196" s="170">
        <f>(Table232[[#This Row],[UB (3S-MH)]]-Table232[[#This Row],[Best LB]])/Table232[[#This Row],[UB (3S-MH)]]</f>
        <v>7.8651685393258425E-2</v>
      </c>
      <c r="AE196" s="167">
        <v>0.218665</v>
      </c>
      <c r="AF196" s="169">
        <v>82</v>
      </c>
      <c r="AG196" s="170">
        <v>82</v>
      </c>
      <c r="AH196" s="150">
        <v>0</v>
      </c>
      <c r="AI196" s="150">
        <f>(Table232[[#This Row],[UB (BPP-MIP+LB+UB)]]-Table232[[#This Row],[Best LB]])/Table232[[#This Row],[UB (BPP-MIP+LB+UB)]]</f>
        <v>0</v>
      </c>
      <c r="AJ196" s="171">
        <v>5.5224071843645106</v>
      </c>
      <c r="AK196" s="169">
        <v>82</v>
      </c>
      <c r="AL196" s="170">
        <v>82</v>
      </c>
      <c r="AM196" s="170">
        <v>0</v>
      </c>
      <c r="AN196" s="170">
        <f>(Table232[[#This Row],[UB (LBBD (FBPP))]]-Table232[[#This Row],[Best LB]])/Table232[[#This Row],[UB (LBBD (FBPP))]]</f>
        <v>0</v>
      </c>
      <c r="AO196" s="171">
        <v>18.527307517370371</v>
      </c>
      <c r="AP196" s="169">
        <v>82</v>
      </c>
      <c r="AQ196" s="170">
        <v>82</v>
      </c>
      <c r="AR196" s="170">
        <v>0</v>
      </c>
      <c r="AS196" s="170">
        <f>(Table232[[#This Row],[UB (LBBD (CBPP))]]-Table232[[#This Row],[Best LB]])/Table232[[#This Row],[UB (LBBD (CBPP))]]</f>
        <v>0</v>
      </c>
      <c r="AT196" s="171">
        <v>15.65284873452987</v>
      </c>
      <c r="AU196" s="169">
        <v>82</v>
      </c>
      <c r="AV196" s="170">
        <v>82</v>
      </c>
      <c r="AW196" s="170">
        <v>0</v>
      </c>
      <c r="AX196" s="170">
        <f>(Table232[[#This Row],[UB (LBBD (CBPP-light))]]-Table232[[#This Row],[Best LB]])/Table232[[#This Row],[UB (LBBD (CBPP-light))]]</f>
        <v>0</v>
      </c>
      <c r="AY196" s="171">
        <v>25.551997864628369</v>
      </c>
      <c r="AZ196" s="150">
        <v>82</v>
      </c>
    </row>
    <row r="197" spans="1:52" x14ac:dyDescent="0.35">
      <c r="A197" s="162">
        <v>195</v>
      </c>
      <c r="B197" s="163" t="s">
        <v>230</v>
      </c>
      <c r="C197" s="150" t="s">
        <v>1095</v>
      </c>
      <c r="D197" s="150">
        <v>50</v>
      </c>
      <c r="E197" s="164">
        <v>10</v>
      </c>
      <c r="F197" s="164">
        <v>10</v>
      </c>
      <c r="G197" s="165">
        <v>2</v>
      </c>
      <c r="H197" s="166">
        <v>13</v>
      </c>
      <c r="I197" s="150">
        <f>MAX(0,Table232[[#This Row],[k*]]-Table232[[#This Row],[AGVs]])</f>
        <v>3</v>
      </c>
      <c r="J197" s="150">
        <v>77</v>
      </c>
      <c r="K197" s="150">
        <v>119</v>
      </c>
      <c r="L197" s="167">
        <v>0.46168626286998915</v>
      </c>
      <c r="M197" s="86">
        <f>IF( Table232[[#This Row],[UB_init]]-Table232[[#This Row],[LB_init]]&gt;0.1,0,1)</f>
        <v>0</v>
      </c>
      <c r="N197" s="59">
        <v>88</v>
      </c>
      <c r="O197" s="60">
        <v>88</v>
      </c>
      <c r="P197" s="60">
        <v>0</v>
      </c>
      <c r="Q197" s="83">
        <v>34.5160053800791</v>
      </c>
      <c r="R197" s="166">
        <v>88</v>
      </c>
      <c r="S197" s="150">
        <v>88</v>
      </c>
      <c r="T197" s="168">
        <v>0</v>
      </c>
      <c r="U197" s="168">
        <v>4.5593888419999997</v>
      </c>
      <c r="V197" s="169">
        <v>88</v>
      </c>
      <c r="W197" s="170">
        <v>88</v>
      </c>
      <c r="X197" s="150">
        <v>0</v>
      </c>
      <c r="Y197" s="150">
        <f>(Table232[[#This Row],[UB (A-BGAP +LB+ UB)]]-Table232[[#This Row],[Best LB]])/Table232[[#This Row],[UB (A-BGAP +LB+ UB)]]</f>
        <v>0</v>
      </c>
      <c r="Z197" s="171">
        <v>4.2562482776211192</v>
      </c>
      <c r="AA197" s="169">
        <v>106</v>
      </c>
      <c r="AB197" s="170">
        <v>77</v>
      </c>
      <c r="AC197" s="170">
        <v>0.37662337662337664</v>
      </c>
      <c r="AD197" s="170">
        <f>(Table232[[#This Row],[UB (3S-MH)]]-Table232[[#This Row],[Best LB]])/Table232[[#This Row],[UB (3S-MH)]]</f>
        <v>0.16981132075471697</v>
      </c>
      <c r="AE197" s="167">
        <v>0.29675400000000002</v>
      </c>
      <c r="AF197" s="169">
        <v>88</v>
      </c>
      <c r="AG197" s="170">
        <v>88</v>
      </c>
      <c r="AH197" s="150">
        <v>0</v>
      </c>
      <c r="AI197" s="150">
        <f>(Table232[[#This Row],[UB (BPP-MIP+LB+UB)]]-Table232[[#This Row],[Best LB]])/Table232[[#This Row],[UB (BPP-MIP+LB+UB)]]</f>
        <v>0</v>
      </c>
      <c r="AJ197" s="171">
        <v>1.5683154314847292</v>
      </c>
      <c r="AK197" s="169">
        <v>88</v>
      </c>
      <c r="AL197" s="170">
        <v>88</v>
      </c>
      <c r="AM197" s="170">
        <v>0</v>
      </c>
      <c r="AN197" s="170">
        <f>(Table232[[#This Row],[UB (LBBD (FBPP))]]-Table232[[#This Row],[Best LB]])/Table232[[#This Row],[UB (LBBD (FBPP))]]</f>
        <v>0</v>
      </c>
      <c r="AO197" s="171">
        <v>803.879949985081</v>
      </c>
      <c r="AP197" s="169">
        <v>88</v>
      </c>
      <c r="AQ197" s="170">
        <v>86.999999999999801</v>
      </c>
      <c r="AR197" s="170">
        <v>1.1363636363638624E-2</v>
      </c>
      <c r="AS197" s="170">
        <f>(Table232[[#This Row],[UB (LBBD (CBPP))]]-Table232[[#This Row],[Best LB]])/Table232[[#This Row],[UB (LBBD (CBPP))]]</f>
        <v>0</v>
      </c>
      <c r="AT197" s="171">
        <v>3606.3641024651001</v>
      </c>
      <c r="AU197" s="169">
        <v>88</v>
      </c>
      <c r="AV197" s="170">
        <v>88</v>
      </c>
      <c r="AW197" s="170">
        <v>0</v>
      </c>
      <c r="AX197" s="170">
        <f>(Table232[[#This Row],[UB (LBBD (CBPP-light))]]-Table232[[#This Row],[Best LB]])/Table232[[#This Row],[UB (LBBD (CBPP-light))]]</f>
        <v>0</v>
      </c>
      <c r="AY197" s="171">
        <v>59.327271881522393</v>
      </c>
      <c r="AZ197" s="150">
        <v>88</v>
      </c>
    </row>
    <row r="198" spans="1:52" x14ac:dyDescent="0.35">
      <c r="A198" s="162">
        <v>196</v>
      </c>
      <c r="B198" s="163" t="s">
        <v>231</v>
      </c>
      <c r="C198" s="150" t="s">
        <v>1095</v>
      </c>
      <c r="D198" s="150">
        <v>50</v>
      </c>
      <c r="E198" s="164">
        <v>10</v>
      </c>
      <c r="F198" s="164">
        <v>10</v>
      </c>
      <c r="G198" s="165">
        <v>2</v>
      </c>
      <c r="H198" s="166">
        <v>12</v>
      </c>
      <c r="I198" s="150">
        <f>MAX(0,Table232[[#This Row],[k*]]-Table232[[#This Row],[AGVs]])</f>
        <v>2</v>
      </c>
      <c r="J198" s="150">
        <v>81</v>
      </c>
      <c r="K198" s="150">
        <v>126</v>
      </c>
      <c r="L198" s="167">
        <v>0.49852393941000628</v>
      </c>
      <c r="M198" s="142">
        <f>IF( Table232[[#This Row],[UB_init]]-Table232[[#This Row],[LB_init]]&gt;0.1,0,1)</f>
        <v>0</v>
      </c>
      <c r="N198" s="61">
        <v>85</v>
      </c>
      <c r="O198" s="62">
        <v>85</v>
      </c>
      <c r="P198" s="62">
        <v>0</v>
      </c>
      <c r="Q198" s="84">
        <v>32.980877805501201</v>
      </c>
      <c r="R198" s="166">
        <v>85</v>
      </c>
      <c r="S198" s="150">
        <v>85</v>
      </c>
      <c r="T198" s="168">
        <v>0</v>
      </c>
      <c r="U198" s="168">
        <v>6.0438390350000004</v>
      </c>
      <c r="V198" s="169">
        <v>85</v>
      </c>
      <c r="W198" s="170">
        <v>85</v>
      </c>
      <c r="X198" s="150">
        <v>0</v>
      </c>
      <c r="Y198" s="150">
        <f>(Table232[[#This Row],[UB (A-BGAP +LB+ UB)]]-Table232[[#This Row],[Best LB]])/Table232[[#This Row],[UB (A-BGAP +LB+ UB)]]</f>
        <v>0</v>
      </c>
      <c r="Z198" s="171">
        <v>5.7139545586051064</v>
      </c>
      <c r="AA198" s="169">
        <v>93</v>
      </c>
      <c r="AB198" s="170">
        <v>81</v>
      </c>
      <c r="AC198" s="170">
        <v>0.14814814814814814</v>
      </c>
      <c r="AD198" s="170">
        <f>(Table232[[#This Row],[UB (3S-MH)]]-Table232[[#This Row],[Best LB]])/Table232[[#This Row],[UB (3S-MH)]]</f>
        <v>8.6021505376344093E-2</v>
      </c>
      <c r="AE198" s="167">
        <v>0.26555200000000001</v>
      </c>
      <c r="AF198" s="169">
        <v>85</v>
      </c>
      <c r="AG198" s="170">
        <v>85</v>
      </c>
      <c r="AH198" s="150">
        <v>0</v>
      </c>
      <c r="AI198" s="150">
        <f>(Table232[[#This Row],[UB (BPP-MIP+LB+UB)]]-Table232[[#This Row],[Best LB]])/Table232[[#This Row],[UB (BPP-MIP+LB+UB)]]</f>
        <v>0</v>
      </c>
      <c r="AJ198" s="171">
        <v>6.9083444550724362</v>
      </c>
      <c r="AK198" s="169">
        <v>85</v>
      </c>
      <c r="AL198" s="170">
        <v>85</v>
      </c>
      <c r="AM198" s="170">
        <v>0</v>
      </c>
      <c r="AN198" s="170">
        <f>(Table232[[#This Row],[UB (LBBD (FBPP))]]-Table232[[#This Row],[Best LB]])/Table232[[#This Row],[UB (LBBD (FBPP))]]</f>
        <v>0</v>
      </c>
      <c r="AO198" s="171">
        <v>17.785646371552406</v>
      </c>
      <c r="AP198" s="169">
        <v>85</v>
      </c>
      <c r="AQ198" s="170">
        <v>85</v>
      </c>
      <c r="AR198" s="170">
        <v>0</v>
      </c>
      <c r="AS198" s="170">
        <f>(Table232[[#This Row],[UB (LBBD (CBPP))]]-Table232[[#This Row],[Best LB]])/Table232[[#This Row],[UB (LBBD (CBPP))]]</f>
        <v>0</v>
      </c>
      <c r="AT198" s="171">
        <v>13.391428739772806</v>
      </c>
      <c r="AU198" s="169">
        <v>85</v>
      </c>
      <c r="AV198" s="170">
        <v>85</v>
      </c>
      <c r="AW198" s="170">
        <v>0</v>
      </c>
      <c r="AX198" s="170">
        <f>(Table232[[#This Row],[UB (LBBD (CBPP-light))]]-Table232[[#This Row],[Best LB]])/Table232[[#This Row],[UB (LBBD (CBPP-light))]]</f>
        <v>0</v>
      </c>
      <c r="AY198" s="171">
        <v>44.063876315960407</v>
      </c>
      <c r="AZ198" s="150">
        <v>85</v>
      </c>
    </row>
    <row r="199" spans="1:52" x14ac:dyDescent="0.35">
      <c r="A199" s="162">
        <v>197</v>
      </c>
      <c r="B199" s="163" t="s">
        <v>232</v>
      </c>
      <c r="C199" s="150" t="s">
        <v>1095</v>
      </c>
      <c r="D199" s="150">
        <v>50</v>
      </c>
      <c r="E199" s="164">
        <v>10</v>
      </c>
      <c r="F199" s="164">
        <v>10</v>
      </c>
      <c r="G199" s="165">
        <v>2</v>
      </c>
      <c r="H199" s="166">
        <v>13</v>
      </c>
      <c r="I199" s="150">
        <f>MAX(0,Table232[[#This Row],[k*]]-Table232[[#This Row],[AGVs]])</f>
        <v>3</v>
      </c>
      <c r="J199" s="150">
        <v>78</v>
      </c>
      <c r="K199" s="150">
        <v>123</v>
      </c>
      <c r="L199" s="167">
        <v>0.40993481502005125</v>
      </c>
      <c r="M199" s="86">
        <f>IF( Table232[[#This Row],[UB_init]]-Table232[[#This Row],[LB_init]]&gt;0.1,0,1)</f>
        <v>0</v>
      </c>
      <c r="N199" s="59">
        <v>91</v>
      </c>
      <c r="O199" s="60">
        <v>91</v>
      </c>
      <c r="P199" s="60">
        <v>0</v>
      </c>
      <c r="Q199" s="83">
        <v>38.247189672663801</v>
      </c>
      <c r="R199" s="166">
        <v>91</v>
      </c>
      <c r="S199" s="150">
        <v>91</v>
      </c>
      <c r="T199" s="168">
        <v>0</v>
      </c>
      <c r="U199" s="168">
        <v>3.976767926</v>
      </c>
      <c r="V199" s="169">
        <v>91</v>
      </c>
      <c r="W199" s="170">
        <v>91</v>
      </c>
      <c r="X199" s="150">
        <v>0</v>
      </c>
      <c r="Y199" s="150">
        <f>(Table232[[#This Row],[UB (A-BGAP +LB+ UB)]]-Table232[[#This Row],[Best LB]])/Table232[[#This Row],[UB (A-BGAP +LB+ UB)]]</f>
        <v>0</v>
      </c>
      <c r="Z199" s="171">
        <v>11.282534537837551</v>
      </c>
      <c r="AA199" s="169">
        <v>95</v>
      </c>
      <c r="AB199" s="170">
        <v>78</v>
      </c>
      <c r="AC199" s="170">
        <v>0.21794871794871795</v>
      </c>
      <c r="AD199" s="170">
        <f>(Table232[[#This Row],[UB (3S-MH)]]-Table232[[#This Row],[Best LB]])/Table232[[#This Row],[UB (3S-MH)]]</f>
        <v>4.2105263157894736E-2</v>
      </c>
      <c r="AE199" s="167">
        <v>0.29679100000000003</v>
      </c>
      <c r="AF199" s="169">
        <v>91</v>
      </c>
      <c r="AG199" s="170">
        <v>91</v>
      </c>
      <c r="AH199" s="150">
        <v>0</v>
      </c>
      <c r="AI199" s="150">
        <f>(Table232[[#This Row],[UB (BPP-MIP+LB+UB)]]-Table232[[#This Row],[Best LB]])/Table232[[#This Row],[UB (BPP-MIP+LB+UB)]]</f>
        <v>0</v>
      </c>
      <c r="AJ199" s="171">
        <v>5.0855968808762011</v>
      </c>
      <c r="AK199" s="169">
        <v>91</v>
      </c>
      <c r="AL199" s="170">
        <v>91</v>
      </c>
      <c r="AM199" s="170">
        <v>0</v>
      </c>
      <c r="AN199" s="170">
        <f>(Table232[[#This Row],[UB (LBBD (FBPP))]]-Table232[[#This Row],[Best LB]])/Table232[[#This Row],[UB (LBBD (FBPP))]]</f>
        <v>0</v>
      </c>
      <c r="AO199" s="171">
        <v>20.705202292185952</v>
      </c>
      <c r="AP199" s="169">
        <v>91</v>
      </c>
      <c r="AQ199" s="170">
        <v>91</v>
      </c>
      <c r="AR199" s="170">
        <v>0</v>
      </c>
      <c r="AS199" s="170">
        <f>(Table232[[#This Row],[UB (LBBD (CBPP))]]-Table232[[#This Row],[Best LB]])/Table232[[#This Row],[UB (LBBD (CBPP))]]</f>
        <v>0</v>
      </c>
      <c r="AT199" s="171">
        <v>27.48210708424515</v>
      </c>
      <c r="AU199" s="169">
        <v>91</v>
      </c>
      <c r="AV199" s="170">
        <v>91</v>
      </c>
      <c r="AW199" s="170">
        <v>0</v>
      </c>
      <c r="AX199" s="170">
        <f>(Table232[[#This Row],[UB (LBBD (CBPP-light))]]-Table232[[#This Row],[Best LB]])/Table232[[#This Row],[UB (LBBD (CBPP-light))]]</f>
        <v>0</v>
      </c>
      <c r="AY199" s="171">
        <v>44.882774786092952</v>
      </c>
      <c r="AZ199" s="150">
        <v>91</v>
      </c>
    </row>
    <row r="200" spans="1:52" x14ac:dyDescent="0.35">
      <c r="A200" s="162">
        <v>198</v>
      </c>
      <c r="B200" s="163" t="s">
        <v>233</v>
      </c>
      <c r="C200" s="150" t="s">
        <v>1095</v>
      </c>
      <c r="D200" s="150">
        <v>50</v>
      </c>
      <c r="E200" s="164">
        <v>10</v>
      </c>
      <c r="F200" s="164">
        <v>10</v>
      </c>
      <c r="G200" s="165">
        <v>2</v>
      </c>
      <c r="H200" s="166">
        <v>15</v>
      </c>
      <c r="I200" s="150">
        <f>MAX(0,Table232[[#This Row],[k*]]-Table232[[#This Row],[AGVs]])</f>
        <v>5</v>
      </c>
      <c r="J200" s="150">
        <v>93</v>
      </c>
      <c r="K200" s="150">
        <v>120</v>
      </c>
      <c r="L200" s="167">
        <v>0.3048282377499163</v>
      </c>
      <c r="M200" s="142">
        <f>IF( Table232[[#This Row],[UB_init]]-Table232[[#This Row],[LB_init]]&gt;0.1,0,1)</f>
        <v>0</v>
      </c>
      <c r="N200" s="61">
        <v>94</v>
      </c>
      <c r="O200" s="62">
        <v>94</v>
      </c>
      <c r="P200" s="62">
        <v>0</v>
      </c>
      <c r="Q200" s="84">
        <v>41.5164331365376</v>
      </c>
      <c r="R200" s="166">
        <v>94</v>
      </c>
      <c r="S200" s="150">
        <v>94</v>
      </c>
      <c r="T200" s="168">
        <v>0</v>
      </c>
      <c r="U200" s="168">
        <v>7.2869539630000002</v>
      </c>
      <c r="V200" s="169">
        <v>94</v>
      </c>
      <c r="W200" s="170">
        <v>94</v>
      </c>
      <c r="X200" s="150">
        <v>0</v>
      </c>
      <c r="Y200" s="150">
        <f>(Table232[[#This Row],[UB (A-BGAP +LB+ UB)]]-Table232[[#This Row],[Best LB]])/Table232[[#This Row],[UB (A-BGAP +LB+ UB)]]</f>
        <v>0</v>
      </c>
      <c r="Z200" s="171">
        <v>10.496024011642016</v>
      </c>
      <c r="AA200" s="169">
        <v>107</v>
      </c>
      <c r="AB200" s="170">
        <v>93</v>
      </c>
      <c r="AC200" s="170">
        <v>0.15053763440860216</v>
      </c>
      <c r="AD200" s="170">
        <f>(Table232[[#This Row],[UB (3S-MH)]]-Table232[[#This Row],[Best LB]])/Table232[[#This Row],[UB (3S-MH)]]</f>
        <v>0.12149532710280374</v>
      </c>
      <c r="AE200" s="167">
        <v>0.26555299999999998</v>
      </c>
      <c r="AF200" s="169">
        <v>94</v>
      </c>
      <c r="AG200" s="170">
        <v>94</v>
      </c>
      <c r="AH200" s="150">
        <v>0</v>
      </c>
      <c r="AI200" s="150">
        <f>(Table232[[#This Row],[UB (BPP-MIP+LB+UB)]]-Table232[[#This Row],[Best LB]])/Table232[[#This Row],[UB (BPP-MIP+LB+UB)]]</f>
        <v>0</v>
      </c>
      <c r="AJ200" s="171">
        <v>8.497193460360446</v>
      </c>
      <c r="AK200" s="169">
        <v>94</v>
      </c>
      <c r="AL200" s="170">
        <v>94</v>
      </c>
      <c r="AM200" s="170">
        <v>0</v>
      </c>
      <c r="AN200" s="170">
        <f>(Table232[[#This Row],[UB (LBBD (FBPP))]]-Table232[[#This Row],[Best LB]])/Table232[[#This Row],[UB (LBBD (FBPP))]]</f>
        <v>0</v>
      </c>
      <c r="AO200" s="171">
        <v>31.766985641800115</v>
      </c>
      <c r="AP200" s="169">
        <v>94</v>
      </c>
      <c r="AQ200" s="170">
        <v>94</v>
      </c>
      <c r="AR200" s="170">
        <v>0</v>
      </c>
      <c r="AS200" s="170">
        <f>(Table232[[#This Row],[UB (LBBD (CBPP))]]-Table232[[#This Row],[Best LB]])/Table232[[#This Row],[UB (LBBD (CBPP))]]</f>
        <v>0</v>
      </c>
      <c r="AT200" s="171">
        <v>698.08395980578689</v>
      </c>
      <c r="AU200" s="169">
        <v>94</v>
      </c>
      <c r="AV200" s="170">
        <v>94</v>
      </c>
      <c r="AW200" s="170">
        <v>0</v>
      </c>
      <c r="AX200" s="170">
        <f>(Table232[[#This Row],[UB (LBBD (CBPP-light))]]-Table232[[#This Row],[Best LB]])/Table232[[#This Row],[UB (LBBD (CBPP-light))]]</f>
        <v>0</v>
      </c>
      <c r="AY200" s="171">
        <v>67.322994670838312</v>
      </c>
      <c r="AZ200" s="150">
        <v>94</v>
      </c>
    </row>
    <row r="201" spans="1:52" x14ac:dyDescent="0.35">
      <c r="A201" s="162">
        <v>199</v>
      </c>
      <c r="B201" s="163" t="s">
        <v>234</v>
      </c>
      <c r="C201" s="150" t="s">
        <v>1095</v>
      </c>
      <c r="D201" s="150">
        <v>50</v>
      </c>
      <c r="E201" s="164">
        <v>10</v>
      </c>
      <c r="F201" s="164">
        <v>10</v>
      </c>
      <c r="G201" s="165">
        <v>2</v>
      </c>
      <c r="H201" s="166">
        <v>13</v>
      </c>
      <c r="I201" s="150">
        <f>MAX(0,Table232[[#This Row],[k*]]-Table232[[#This Row],[AGVs]])</f>
        <v>3</v>
      </c>
      <c r="J201" s="150">
        <v>79</v>
      </c>
      <c r="K201" s="150">
        <v>126</v>
      </c>
      <c r="L201" s="167">
        <v>0.2903072703700218</v>
      </c>
      <c r="M201" s="86">
        <f>IF( Table232[[#This Row],[UB_init]]-Table232[[#This Row],[LB_init]]&gt;0.1,0,1)</f>
        <v>0</v>
      </c>
      <c r="N201" s="59">
        <v>85</v>
      </c>
      <c r="O201" s="60">
        <v>84</v>
      </c>
      <c r="P201" s="60">
        <v>1.17647058823391E-2</v>
      </c>
      <c r="Q201" s="83">
        <v>3601.1655773632201</v>
      </c>
      <c r="R201" s="166">
        <v>85</v>
      </c>
      <c r="S201" s="150">
        <v>85</v>
      </c>
      <c r="T201" s="168">
        <v>0</v>
      </c>
      <c r="U201" s="168">
        <v>5.1228130289999996</v>
      </c>
      <c r="V201" s="169">
        <v>85</v>
      </c>
      <c r="W201" s="170">
        <v>84</v>
      </c>
      <c r="X201" s="150">
        <v>1.17647058823394E-2</v>
      </c>
      <c r="Y201" s="150">
        <f>(Table232[[#This Row],[UB (A-BGAP +LB+ UB)]]-Table232[[#This Row],[Best LB]])/Table232[[#This Row],[UB (A-BGAP +LB+ UB)]]</f>
        <v>0</v>
      </c>
      <c r="Z201" s="171">
        <v>3600.0911042606504</v>
      </c>
      <c r="AA201" s="169">
        <v>87</v>
      </c>
      <c r="AB201" s="170">
        <v>79</v>
      </c>
      <c r="AC201" s="170">
        <v>0.10126582278481013</v>
      </c>
      <c r="AD201" s="170">
        <f>(Table232[[#This Row],[UB (3S-MH)]]-Table232[[#This Row],[Best LB]])/Table232[[#This Row],[UB (3S-MH)]]</f>
        <v>2.2988505747126436E-2</v>
      </c>
      <c r="AE201" s="167">
        <v>0.18748400000000001</v>
      </c>
      <c r="AF201" s="169">
        <v>85</v>
      </c>
      <c r="AG201" s="170">
        <v>85</v>
      </c>
      <c r="AH201" s="150">
        <v>0</v>
      </c>
      <c r="AI201" s="150">
        <f>(Table232[[#This Row],[UB (BPP-MIP+LB+UB)]]-Table232[[#This Row],[Best LB]])/Table232[[#This Row],[UB (BPP-MIP+LB+UB)]]</f>
        <v>0</v>
      </c>
      <c r="AJ201" s="171">
        <v>5.0311655858602018</v>
      </c>
      <c r="AK201" s="169">
        <v>85</v>
      </c>
      <c r="AL201" s="170">
        <v>83.999999999999702</v>
      </c>
      <c r="AM201" s="170">
        <v>1.1764705882356452E-2</v>
      </c>
      <c r="AN201" s="170">
        <f>(Table232[[#This Row],[UB (LBBD (FBPP))]]-Table232[[#This Row],[Best LB]])/Table232[[#This Row],[UB (LBBD (FBPP))]]</f>
        <v>0</v>
      </c>
      <c r="AO201" s="171">
        <v>3612.5486502661397</v>
      </c>
      <c r="AP201" s="169">
        <v>85</v>
      </c>
      <c r="AQ201" s="170">
        <v>83.999999999999702</v>
      </c>
      <c r="AR201" s="170">
        <v>1.1764705882356452E-2</v>
      </c>
      <c r="AS201" s="170">
        <f>(Table232[[#This Row],[UB (LBBD (CBPP))]]-Table232[[#This Row],[Best LB]])/Table232[[#This Row],[UB (LBBD (CBPP))]]</f>
        <v>0</v>
      </c>
      <c r="AT201" s="171">
        <v>3600.1733238883298</v>
      </c>
      <c r="AU201" s="169">
        <v>85</v>
      </c>
      <c r="AV201" s="170">
        <v>83.999999999999702</v>
      </c>
      <c r="AW201" s="170">
        <v>1.1764705882356452E-2</v>
      </c>
      <c r="AX201" s="170">
        <f>(Table232[[#This Row],[UB (LBBD (CBPP-light))]]-Table232[[#This Row],[Best LB]])/Table232[[#This Row],[UB (LBBD (CBPP-light))]]</f>
        <v>0</v>
      </c>
      <c r="AY201" s="171">
        <v>3600.1442825719696</v>
      </c>
      <c r="AZ201" s="150">
        <v>85</v>
      </c>
    </row>
    <row r="202" spans="1:52" x14ac:dyDescent="0.35">
      <c r="A202" s="162">
        <v>200</v>
      </c>
      <c r="B202" s="163" t="s">
        <v>235</v>
      </c>
      <c r="C202" s="150" t="s">
        <v>1095</v>
      </c>
      <c r="D202" s="150">
        <v>50</v>
      </c>
      <c r="E202" s="164">
        <v>10</v>
      </c>
      <c r="F202" s="164">
        <v>10</v>
      </c>
      <c r="G202" s="165">
        <v>2</v>
      </c>
      <c r="H202" s="166">
        <v>13</v>
      </c>
      <c r="I202" s="150">
        <f>MAX(0,Table232[[#This Row],[k*]]-Table232[[#This Row],[AGVs]])</f>
        <v>3</v>
      </c>
      <c r="J202" s="150">
        <v>81</v>
      </c>
      <c r="K202" s="150">
        <v>134</v>
      </c>
      <c r="L202" s="167">
        <v>0.18552158960005727</v>
      </c>
      <c r="M202" s="142">
        <f>IF( Table232[[#This Row],[UB_init]]-Table232[[#This Row],[LB_init]]&gt;0.1,0,1)</f>
        <v>0</v>
      </c>
      <c r="N202" s="61">
        <v>89</v>
      </c>
      <c r="O202" s="62">
        <v>89</v>
      </c>
      <c r="P202" s="62">
        <v>0</v>
      </c>
      <c r="Q202" s="84">
        <v>29.965390257537301</v>
      </c>
      <c r="R202" s="166">
        <v>89</v>
      </c>
      <c r="S202" s="150">
        <v>89</v>
      </c>
      <c r="T202" s="168">
        <v>0</v>
      </c>
      <c r="U202" s="168">
        <v>4.1446579229999996</v>
      </c>
      <c r="V202" s="169">
        <v>89</v>
      </c>
      <c r="W202" s="170">
        <v>89</v>
      </c>
      <c r="X202" s="150">
        <v>0</v>
      </c>
      <c r="Y202" s="150">
        <f>(Table232[[#This Row],[UB (A-BGAP +LB+ UB)]]-Table232[[#This Row],[Best LB]])/Table232[[#This Row],[UB (A-BGAP +LB+ UB)]]</f>
        <v>0</v>
      </c>
      <c r="Z202" s="171">
        <v>6.7732026949604371</v>
      </c>
      <c r="AA202" s="169">
        <v>94</v>
      </c>
      <c r="AB202" s="170">
        <v>81</v>
      </c>
      <c r="AC202" s="170">
        <v>0.16049382716049382</v>
      </c>
      <c r="AD202" s="170">
        <f>(Table232[[#This Row],[UB (3S-MH)]]-Table232[[#This Row],[Best LB]])/Table232[[#This Row],[UB (3S-MH)]]</f>
        <v>5.3191489361702128E-2</v>
      </c>
      <c r="AE202" s="167">
        <v>0.24997</v>
      </c>
      <c r="AF202" s="169">
        <v>89</v>
      </c>
      <c r="AG202" s="170">
        <v>89</v>
      </c>
      <c r="AH202" s="150">
        <v>0</v>
      </c>
      <c r="AI202" s="150">
        <f>(Table232[[#This Row],[UB (BPP-MIP+LB+UB)]]-Table232[[#This Row],[Best LB]])/Table232[[#This Row],[UB (BPP-MIP+LB+UB)]]</f>
        <v>0</v>
      </c>
      <c r="AJ202" s="171">
        <v>7.6113367499863172</v>
      </c>
      <c r="AK202" s="169">
        <v>89</v>
      </c>
      <c r="AL202" s="170">
        <v>89</v>
      </c>
      <c r="AM202" s="170">
        <v>0</v>
      </c>
      <c r="AN202" s="170">
        <f>(Table232[[#This Row],[UB (LBBD (FBPP))]]-Table232[[#This Row],[Best LB]])/Table232[[#This Row],[UB (LBBD (FBPP))]]</f>
        <v>0</v>
      </c>
      <c r="AO202" s="171">
        <v>20.549357614953557</v>
      </c>
      <c r="AP202" s="169">
        <v>89</v>
      </c>
      <c r="AQ202" s="170">
        <v>89</v>
      </c>
      <c r="AR202" s="170">
        <v>0</v>
      </c>
      <c r="AS202" s="170">
        <f>(Table232[[#This Row],[UB (LBBD (CBPP))]]-Table232[[#This Row],[Best LB]])/Table232[[#This Row],[UB (LBBD (CBPP))]]</f>
        <v>0</v>
      </c>
      <c r="AT202" s="171">
        <v>17.469577521093658</v>
      </c>
      <c r="AU202" s="169">
        <v>89</v>
      </c>
      <c r="AV202" s="170">
        <v>89</v>
      </c>
      <c r="AW202" s="170">
        <v>0</v>
      </c>
      <c r="AX202" s="170">
        <f>(Table232[[#This Row],[UB (LBBD (CBPP-light))]]-Table232[[#This Row],[Best LB]])/Table232[[#This Row],[UB (LBBD (CBPP-light))]]</f>
        <v>0</v>
      </c>
      <c r="AY202" s="171">
        <v>52.238924548969159</v>
      </c>
      <c r="AZ202" s="150">
        <v>89</v>
      </c>
    </row>
    <row r="203" spans="1:52" x14ac:dyDescent="0.35">
      <c r="A203" s="162">
        <v>201</v>
      </c>
      <c r="B203" s="163" t="s">
        <v>236</v>
      </c>
      <c r="C203" s="150" t="s">
        <v>1095</v>
      </c>
      <c r="D203" s="150">
        <v>50</v>
      </c>
      <c r="E203" s="164">
        <v>10</v>
      </c>
      <c r="F203" s="164">
        <v>10</v>
      </c>
      <c r="G203" s="165">
        <v>4</v>
      </c>
      <c r="H203" s="166">
        <v>25</v>
      </c>
      <c r="I203" s="150">
        <f>MAX(0,Table232[[#This Row],[k*]]-Table232[[#This Row],[AGVs]])</f>
        <v>15</v>
      </c>
      <c r="J203" s="150">
        <v>142</v>
      </c>
      <c r="K203" s="150">
        <v>164</v>
      </c>
      <c r="L203" s="167">
        <v>2.6371901482400517</v>
      </c>
      <c r="M203" s="86">
        <f>IF( Table232[[#This Row],[UB_init]]-Table232[[#This Row],[LB_init]]&gt;0.1,0,1)</f>
        <v>0</v>
      </c>
      <c r="N203" s="59">
        <v>151</v>
      </c>
      <c r="O203" s="60">
        <v>151</v>
      </c>
      <c r="P203" s="60">
        <v>0</v>
      </c>
      <c r="Q203" s="83">
        <v>226.635628808289</v>
      </c>
      <c r="R203" s="166">
        <v>151</v>
      </c>
      <c r="S203" s="150">
        <v>151</v>
      </c>
      <c r="T203" s="168">
        <v>0</v>
      </c>
      <c r="U203" s="168">
        <v>57.073119730000002</v>
      </c>
      <c r="V203" s="169">
        <v>151</v>
      </c>
      <c r="W203" s="170">
        <v>151</v>
      </c>
      <c r="X203" s="150">
        <v>0</v>
      </c>
      <c r="Y203" s="150">
        <f>(Table232[[#This Row],[UB (A-BGAP +LB+ UB)]]-Table232[[#This Row],[Best LB]])/Table232[[#This Row],[UB (A-BGAP +LB+ UB)]]</f>
        <v>0</v>
      </c>
      <c r="Z203" s="171">
        <v>1099.05079337303</v>
      </c>
      <c r="AA203" s="169">
        <v>158</v>
      </c>
      <c r="AB203" s="170">
        <v>142</v>
      </c>
      <c r="AC203" s="170">
        <v>0.11267605633802817</v>
      </c>
      <c r="AD203" s="170">
        <f>(Table232[[#This Row],[UB (3S-MH)]]-Table232[[#This Row],[Best LB]])/Table232[[#This Row],[UB (3S-MH)]]</f>
        <v>4.4303797468354431E-2</v>
      </c>
      <c r="AE203" s="167">
        <v>23.0883</v>
      </c>
      <c r="AF203" s="169">
        <v>151</v>
      </c>
      <c r="AG203" s="170">
        <v>151</v>
      </c>
      <c r="AH203" s="150">
        <v>0</v>
      </c>
      <c r="AI203" s="150">
        <f>(Table232[[#This Row],[UB (BPP-MIP+LB+UB)]]-Table232[[#This Row],[Best LB]])/Table232[[#This Row],[UB (BPP-MIP+LB+UB)]]</f>
        <v>0</v>
      </c>
      <c r="AJ203" s="171">
        <v>221.77712953929407</v>
      </c>
      <c r="AK203" s="169">
        <v>152</v>
      </c>
      <c r="AL203" s="170">
        <v>142</v>
      </c>
      <c r="AM203" s="170">
        <v>6.5789473684210523E-2</v>
      </c>
      <c r="AN203" s="170">
        <f>(Table232[[#This Row],[UB (LBBD (FBPP))]]-Table232[[#This Row],[Best LB]])/Table232[[#This Row],[UB (LBBD (FBPP))]]</f>
        <v>6.5789473684210523E-3</v>
      </c>
      <c r="AO203" s="171">
        <v>3602.2259309040401</v>
      </c>
      <c r="AP203" s="169">
        <v>154</v>
      </c>
      <c r="AQ203" s="170">
        <v>142</v>
      </c>
      <c r="AR203" s="170">
        <v>7.792207792207792E-2</v>
      </c>
      <c r="AS203" s="170">
        <f>(Table232[[#This Row],[UB (LBBD (CBPP))]]-Table232[[#This Row],[Best LB]])/Table232[[#This Row],[UB (LBBD (CBPP))]]</f>
        <v>1.948051948051948E-2</v>
      </c>
      <c r="AT203" s="171">
        <v>3600.3669860418904</v>
      </c>
      <c r="AU203" s="169">
        <v>155</v>
      </c>
      <c r="AV203" s="170">
        <v>142</v>
      </c>
      <c r="AW203" s="170">
        <v>8.387096774193549E-2</v>
      </c>
      <c r="AX203" s="170">
        <f>(Table232[[#This Row],[UB (LBBD (CBPP-light))]]-Table232[[#This Row],[Best LB]])/Table232[[#This Row],[UB (LBBD (CBPP-light))]]</f>
        <v>2.5806451612903226E-2</v>
      </c>
      <c r="AY203" s="171">
        <v>3605.1022578040102</v>
      </c>
      <c r="AZ203" s="150">
        <v>151</v>
      </c>
    </row>
    <row r="204" spans="1:52" x14ac:dyDescent="0.35">
      <c r="A204" s="162">
        <v>202</v>
      </c>
      <c r="B204" s="163" t="s">
        <v>237</v>
      </c>
      <c r="C204" s="150" t="s">
        <v>1095</v>
      </c>
      <c r="D204" s="150">
        <v>50</v>
      </c>
      <c r="E204" s="164">
        <v>10</v>
      </c>
      <c r="F204" s="164">
        <v>10</v>
      </c>
      <c r="G204" s="165">
        <v>4</v>
      </c>
      <c r="H204" s="166">
        <v>24</v>
      </c>
      <c r="I204" s="150">
        <f>MAX(0,Table232[[#This Row],[k*]]-Table232[[#This Row],[AGVs]])</f>
        <v>14</v>
      </c>
      <c r="J204" s="150">
        <v>147</v>
      </c>
      <c r="K204" s="150">
        <v>174</v>
      </c>
      <c r="L204" s="167">
        <v>3.2226752378101082</v>
      </c>
      <c r="M204" s="142">
        <f>IF( Table232[[#This Row],[UB_init]]-Table232[[#This Row],[LB_init]]&gt;0.1,0,1)</f>
        <v>0</v>
      </c>
      <c r="N204" s="61">
        <v>152</v>
      </c>
      <c r="O204" s="62">
        <v>150.99999999999901</v>
      </c>
      <c r="P204" s="62">
        <v>6.5789473684193401E-3</v>
      </c>
      <c r="Q204" s="84">
        <v>3603.1350438017398</v>
      </c>
      <c r="R204" s="166">
        <v>152</v>
      </c>
      <c r="S204" s="150">
        <v>150.44</v>
      </c>
      <c r="T204" s="168">
        <v>1.0250917999999999E-2</v>
      </c>
      <c r="U204" s="168">
        <v>3623.838162</v>
      </c>
      <c r="V204" s="169">
        <v>152</v>
      </c>
      <c r="W204" s="170">
        <v>151</v>
      </c>
      <c r="X204" s="150">
        <v>6.5789473684292497E-3</v>
      </c>
      <c r="Y204" s="150">
        <f>(Table232[[#This Row],[UB (A-BGAP +LB+ UB)]]-Table232[[#This Row],[Best LB]])/Table232[[#This Row],[UB (A-BGAP +LB+ UB)]]</f>
        <v>6.5789473684210523E-3</v>
      </c>
      <c r="Z204" s="171">
        <v>3614.60600499157</v>
      </c>
      <c r="AA204" s="169">
        <v>160</v>
      </c>
      <c r="AB204" s="170">
        <v>147</v>
      </c>
      <c r="AC204" s="170">
        <v>8.8435374149659865E-2</v>
      </c>
      <c r="AD204" s="170">
        <f>(Table232[[#This Row],[UB (3S-MH)]]-Table232[[#This Row],[Best LB]])/Table232[[#This Row],[UB (3S-MH)]]</f>
        <v>5.6250000000000001E-2</v>
      </c>
      <c r="AE204" s="167">
        <v>29.602399999999999</v>
      </c>
      <c r="AF204" s="169">
        <v>153</v>
      </c>
      <c r="AG204" s="170">
        <v>150.44186046511601</v>
      </c>
      <c r="AH204" s="150">
        <v>1.67198662410598E-2</v>
      </c>
      <c r="AI204" s="150">
        <f>(Table232[[#This Row],[UB (BPP-MIP+LB+UB)]]-Table232[[#This Row],[Best LB]])/Table232[[#This Row],[UB (BPP-MIP+LB+UB)]]</f>
        <v>1.3071895424836602E-2</v>
      </c>
      <c r="AJ204" s="171">
        <v>3619.3570470726099</v>
      </c>
      <c r="AK204" s="169">
        <v>155</v>
      </c>
      <c r="AL204" s="170">
        <v>147</v>
      </c>
      <c r="AM204" s="170">
        <v>5.1612903225806452E-2</v>
      </c>
      <c r="AN204" s="170">
        <f>(Table232[[#This Row],[UB (LBBD (FBPP))]]-Table232[[#This Row],[Best LB]])/Table232[[#This Row],[UB (LBBD (FBPP))]]</f>
        <v>2.5806451612903226E-2</v>
      </c>
      <c r="AO204" s="171">
        <v>3602.7265067948001</v>
      </c>
      <c r="AP204" s="169">
        <v>155</v>
      </c>
      <c r="AQ204" s="170">
        <v>147</v>
      </c>
      <c r="AR204" s="170">
        <v>5.1612903225806452E-2</v>
      </c>
      <c r="AS204" s="170">
        <f>(Table232[[#This Row],[UB (LBBD (CBPP))]]-Table232[[#This Row],[Best LB]])/Table232[[#This Row],[UB (LBBD (CBPP))]]</f>
        <v>2.5806451612903226E-2</v>
      </c>
      <c r="AT204" s="171">
        <v>3600.1348113538702</v>
      </c>
      <c r="AU204" s="169">
        <v>156</v>
      </c>
      <c r="AV204" s="170">
        <v>147</v>
      </c>
      <c r="AW204" s="170">
        <v>5.7692307692307696E-2</v>
      </c>
      <c r="AX204" s="170">
        <f>(Table232[[#This Row],[UB (LBBD (CBPP-light))]]-Table232[[#This Row],[Best LB]])/Table232[[#This Row],[UB (LBBD (CBPP-light))]]</f>
        <v>3.2051282051282048E-2</v>
      </c>
      <c r="AY204" s="171">
        <v>3603.7797708632402</v>
      </c>
      <c r="AZ204" s="150">
        <v>151</v>
      </c>
    </row>
    <row r="205" spans="1:52" x14ac:dyDescent="0.35">
      <c r="A205" s="162">
        <v>203</v>
      </c>
      <c r="B205" s="163" t="s">
        <v>238</v>
      </c>
      <c r="C205" s="150" t="s">
        <v>1095</v>
      </c>
      <c r="D205" s="150">
        <v>50</v>
      </c>
      <c r="E205" s="164">
        <v>10</v>
      </c>
      <c r="F205" s="164">
        <v>10</v>
      </c>
      <c r="G205" s="165">
        <v>4</v>
      </c>
      <c r="H205" s="166">
        <v>23</v>
      </c>
      <c r="I205" s="150">
        <f>MAX(0,Table232[[#This Row],[k*]]-Table232[[#This Row],[AGVs]])</f>
        <v>13</v>
      </c>
      <c r="J205" s="150">
        <v>149</v>
      </c>
      <c r="K205" s="150">
        <v>172</v>
      </c>
      <c r="L205" s="167">
        <v>1.9614351205600542</v>
      </c>
      <c r="M205" s="86">
        <f>IF( Table232[[#This Row],[UB_init]]-Table232[[#This Row],[LB_init]]&gt;0.1,0,1)</f>
        <v>0</v>
      </c>
      <c r="N205" s="59">
        <v>157</v>
      </c>
      <c r="O205" s="60">
        <v>155.66666666666501</v>
      </c>
      <c r="P205" s="60">
        <v>8.4925690021228593E-3</v>
      </c>
      <c r="Q205" s="83">
        <v>3606.2003980222999</v>
      </c>
      <c r="R205" s="166">
        <v>157</v>
      </c>
      <c r="S205" s="150">
        <v>156</v>
      </c>
      <c r="T205" s="168">
        <v>6.3694270000000004E-3</v>
      </c>
      <c r="U205" s="168">
        <v>3600.6864879999998</v>
      </c>
      <c r="V205" s="169">
        <v>157</v>
      </c>
      <c r="W205" s="170">
        <v>155.39999999999901</v>
      </c>
      <c r="X205" s="150">
        <v>1.0191082802544301E-2</v>
      </c>
      <c r="Y205" s="150">
        <f>(Table232[[#This Row],[UB (A-BGAP +LB+ UB)]]-Table232[[#This Row],[Best LB]])/Table232[[#This Row],[UB (A-BGAP +LB+ UB)]]</f>
        <v>6.369426751592357E-3</v>
      </c>
      <c r="Z205" s="171">
        <v>3605.3230654755603</v>
      </c>
      <c r="AA205" s="169">
        <v>162</v>
      </c>
      <c r="AB205" s="170">
        <v>149</v>
      </c>
      <c r="AC205" s="170">
        <v>8.7248322147651006E-2</v>
      </c>
      <c r="AD205" s="170">
        <f>(Table232[[#This Row],[UB (3S-MH)]]-Table232[[#This Row],[Best LB]])/Table232[[#This Row],[UB (3S-MH)]]</f>
        <v>3.7037037037037035E-2</v>
      </c>
      <c r="AE205" s="167">
        <v>2.0463900000000002</v>
      </c>
      <c r="AF205" s="169">
        <v>158</v>
      </c>
      <c r="AG205" s="170">
        <v>155.99999999999801</v>
      </c>
      <c r="AH205" s="150">
        <v>1.2658227848101999E-2</v>
      </c>
      <c r="AI205" s="150">
        <f>(Table232[[#This Row],[UB (BPP-MIP+LB+UB)]]-Table232[[#This Row],[Best LB]])/Table232[[#This Row],[UB (BPP-MIP+LB+UB)]]</f>
        <v>1.2658227848101266E-2</v>
      </c>
      <c r="AJ205" s="171">
        <v>3606.4026706535401</v>
      </c>
      <c r="AK205" s="169">
        <v>162</v>
      </c>
      <c r="AL205" s="170">
        <v>149</v>
      </c>
      <c r="AM205" s="170">
        <v>8.0246913580246909E-2</v>
      </c>
      <c r="AN205" s="170">
        <f>(Table232[[#This Row],[UB (LBBD (FBPP))]]-Table232[[#This Row],[Best LB]])/Table232[[#This Row],[UB (LBBD (FBPP))]]</f>
        <v>3.7037037037037035E-2</v>
      </c>
      <c r="AO205" s="171">
        <v>3602.9072634233203</v>
      </c>
      <c r="AP205" s="169">
        <v>164</v>
      </c>
      <c r="AQ205" s="170">
        <v>149</v>
      </c>
      <c r="AR205" s="170">
        <v>9.1463414634146339E-2</v>
      </c>
      <c r="AS205" s="170">
        <f>(Table232[[#This Row],[UB (LBBD (CBPP))]]-Table232[[#This Row],[Best LB]])/Table232[[#This Row],[UB (LBBD (CBPP))]]</f>
        <v>4.878048780487805E-2</v>
      </c>
      <c r="AT205" s="171">
        <v>3601.5312803592601</v>
      </c>
      <c r="AU205" s="169">
        <v>159</v>
      </c>
      <c r="AV205" s="170">
        <v>149</v>
      </c>
      <c r="AW205" s="170">
        <v>6.2893081761006289E-2</v>
      </c>
      <c r="AX205" s="170">
        <f>(Table232[[#This Row],[UB (LBBD (CBPP-light))]]-Table232[[#This Row],[Best LB]])/Table232[[#This Row],[UB (LBBD (CBPP-light))]]</f>
        <v>1.8867924528301886E-2</v>
      </c>
      <c r="AY205" s="171">
        <v>3604.67180710193</v>
      </c>
      <c r="AZ205" s="150">
        <v>156</v>
      </c>
    </row>
    <row r="206" spans="1:52" x14ac:dyDescent="0.35">
      <c r="A206" s="162">
        <v>204</v>
      </c>
      <c r="B206" s="163" t="s">
        <v>239</v>
      </c>
      <c r="C206" s="150" t="s">
        <v>1095</v>
      </c>
      <c r="D206" s="150">
        <v>50</v>
      </c>
      <c r="E206" s="164">
        <v>10</v>
      </c>
      <c r="F206" s="164">
        <v>10</v>
      </c>
      <c r="G206" s="165">
        <v>4</v>
      </c>
      <c r="H206" s="166">
        <v>25</v>
      </c>
      <c r="I206" s="150">
        <f>MAX(0,Table232[[#This Row],[k*]]-Table232[[#This Row],[AGVs]])</f>
        <v>15</v>
      </c>
      <c r="J206" s="150">
        <v>146</v>
      </c>
      <c r="K206" s="150">
        <v>162</v>
      </c>
      <c r="L206" s="167">
        <v>4.1031894329998977</v>
      </c>
      <c r="M206" s="142">
        <f>IF( Table232[[#This Row],[UB_init]]-Table232[[#This Row],[LB_init]]&gt;0.1,0,1)</f>
        <v>0</v>
      </c>
      <c r="N206" s="61">
        <v>150</v>
      </c>
      <c r="O206" s="62">
        <v>150</v>
      </c>
      <c r="P206" s="62">
        <v>0</v>
      </c>
      <c r="Q206" s="84">
        <v>672.07470953091899</v>
      </c>
      <c r="R206" s="166">
        <v>151</v>
      </c>
      <c r="S206" s="150">
        <v>149.29</v>
      </c>
      <c r="T206" s="168">
        <v>1.1323425E-2</v>
      </c>
      <c r="U206" s="168">
        <v>3633.992326</v>
      </c>
      <c r="V206" s="169">
        <v>150</v>
      </c>
      <c r="W206" s="170">
        <v>150</v>
      </c>
      <c r="X206" s="150">
        <v>0</v>
      </c>
      <c r="Y206" s="150">
        <f>(Table232[[#This Row],[UB (A-BGAP +LB+ UB)]]-Table232[[#This Row],[Best LB]])/Table232[[#This Row],[UB (A-BGAP +LB+ UB)]]</f>
        <v>0</v>
      </c>
      <c r="Z206" s="171">
        <v>1034.7481128899399</v>
      </c>
      <c r="AA206" s="169">
        <v>162</v>
      </c>
      <c r="AB206" s="170">
        <v>146</v>
      </c>
      <c r="AC206" s="170">
        <v>0.1095890410958904</v>
      </c>
      <c r="AD206" s="170">
        <f>(Table232[[#This Row],[UB (3S-MH)]]-Table232[[#This Row],[Best LB]])/Table232[[#This Row],[UB (3S-MH)]]</f>
        <v>7.407407407407407E-2</v>
      </c>
      <c r="AE206" s="167">
        <v>690.66700000000003</v>
      </c>
      <c r="AF206" s="169">
        <v>151</v>
      </c>
      <c r="AG206" s="170">
        <v>149</v>
      </c>
      <c r="AH206" s="150">
        <v>1.3245033112574E-2</v>
      </c>
      <c r="AI206" s="150">
        <f>(Table232[[#This Row],[UB (BPP-MIP+LB+UB)]]-Table232[[#This Row],[Best LB]])/Table232[[#This Row],[UB (BPP-MIP+LB+UB)]]</f>
        <v>6.6225165562913907E-3</v>
      </c>
      <c r="AJ206" s="171">
        <v>3618.9422132493901</v>
      </c>
      <c r="AK206" s="169">
        <v>153</v>
      </c>
      <c r="AL206" s="170">
        <v>146</v>
      </c>
      <c r="AM206" s="170">
        <v>4.5751633986928102E-2</v>
      </c>
      <c r="AN206" s="170">
        <f>(Table232[[#This Row],[UB (LBBD (FBPP))]]-Table232[[#This Row],[Best LB]])/Table232[[#This Row],[UB (LBBD (FBPP))]]</f>
        <v>1.9607843137254902E-2</v>
      </c>
      <c r="AO206" s="171">
        <v>3602.29423799087</v>
      </c>
      <c r="AP206" s="169">
        <v>161</v>
      </c>
      <c r="AQ206" s="170">
        <v>146</v>
      </c>
      <c r="AR206" s="170">
        <v>9.3167701863354033E-2</v>
      </c>
      <c r="AS206" s="170">
        <f>(Table232[[#This Row],[UB (LBBD (CBPP))]]-Table232[[#This Row],[Best LB]])/Table232[[#This Row],[UB (LBBD (CBPP))]]</f>
        <v>6.8322981366459631E-2</v>
      </c>
      <c r="AT206" s="171">
        <v>3601.5494610788301</v>
      </c>
      <c r="AU206" s="169">
        <v>152</v>
      </c>
      <c r="AV206" s="170">
        <v>146</v>
      </c>
      <c r="AW206" s="170">
        <v>3.9473684210526314E-2</v>
      </c>
      <c r="AX206" s="170">
        <f>(Table232[[#This Row],[UB (LBBD (CBPP-light))]]-Table232[[#This Row],[Best LB]])/Table232[[#This Row],[UB (LBBD (CBPP-light))]]</f>
        <v>1.3157894736842105E-2</v>
      </c>
      <c r="AY206" s="171">
        <v>3602.66165703349</v>
      </c>
      <c r="AZ206" s="150">
        <v>150</v>
      </c>
    </row>
    <row r="207" spans="1:52" x14ac:dyDescent="0.35">
      <c r="A207" s="162">
        <v>205</v>
      </c>
      <c r="B207" s="163" t="s">
        <v>240</v>
      </c>
      <c r="C207" s="150" t="s">
        <v>1095</v>
      </c>
      <c r="D207" s="150">
        <v>50</v>
      </c>
      <c r="E207" s="164">
        <v>10</v>
      </c>
      <c r="F207" s="164">
        <v>10</v>
      </c>
      <c r="G207" s="165">
        <v>4</v>
      </c>
      <c r="H207" s="166">
        <v>24</v>
      </c>
      <c r="I207" s="150">
        <f>MAX(0,Table232[[#This Row],[k*]]-Table232[[#This Row],[AGVs]])</f>
        <v>14</v>
      </c>
      <c r="J207" s="150">
        <v>143</v>
      </c>
      <c r="K207" s="150">
        <v>175.99999999999801</v>
      </c>
      <c r="L207" s="167">
        <v>3.3393390122801065</v>
      </c>
      <c r="M207" s="86">
        <f>IF( Table232[[#This Row],[UB_init]]-Table232[[#This Row],[LB_init]]&gt;0.1,0,1)</f>
        <v>0</v>
      </c>
      <c r="N207" s="59">
        <v>154</v>
      </c>
      <c r="O207" s="60">
        <v>152.99999999999901</v>
      </c>
      <c r="P207" s="60">
        <v>6.4935064935033801E-3</v>
      </c>
      <c r="Q207" s="83">
        <v>3600.17143741063</v>
      </c>
      <c r="R207" s="166">
        <v>154</v>
      </c>
      <c r="S207" s="150">
        <v>153</v>
      </c>
      <c r="T207" s="168">
        <v>6.4935059999999996E-3</v>
      </c>
      <c r="U207" s="168">
        <v>3623.539526</v>
      </c>
      <c r="V207" s="169">
        <v>154</v>
      </c>
      <c r="W207" s="170">
        <v>152.68510427595299</v>
      </c>
      <c r="X207" s="150">
        <v>8.5382839223713293E-3</v>
      </c>
      <c r="Y207" s="150">
        <f>(Table232[[#This Row],[UB (A-BGAP +LB+ UB)]]-Table232[[#This Row],[Best LB]])/Table232[[#This Row],[UB (A-BGAP +LB+ UB)]]</f>
        <v>6.4935064935064939E-3</v>
      </c>
      <c r="Z207" s="171">
        <v>3605.39661442022</v>
      </c>
      <c r="AA207" s="169">
        <v>160</v>
      </c>
      <c r="AB207" s="170">
        <v>143</v>
      </c>
      <c r="AC207" s="170">
        <v>0.11888111888111888</v>
      </c>
      <c r="AD207" s="170">
        <f>(Table232[[#This Row],[UB (3S-MH)]]-Table232[[#This Row],[Best LB]])/Table232[[#This Row],[UB (3S-MH)]]</f>
        <v>4.3749999999999997E-2</v>
      </c>
      <c r="AE207" s="167">
        <v>3.9365299999999999</v>
      </c>
      <c r="AF207" s="169">
        <v>154</v>
      </c>
      <c r="AG207" s="170">
        <v>152.99999999999901</v>
      </c>
      <c r="AH207" s="150">
        <v>6.49350649350412E-3</v>
      </c>
      <c r="AI207" s="150">
        <f>(Table232[[#This Row],[UB (BPP-MIP+LB+UB)]]-Table232[[#This Row],[Best LB]])/Table232[[#This Row],[UB (BPP-MIP+LB+UB)]]</f>
        <v>6.4935064935064939E-3</v>
      </c>
      <c r="AJ207" s="171">
        <v>3629.9239817317502</v>
      </c>
      <c r="AK207" s="169">
        <v>156</v>
      </c>
      <c r="AL207" s="170">
        <v>143</v>
      </c>
      <c r="AM207" s="170">
        <v>8.3333333333333329E-2</v>
      </c>
      <c r="AN207" s="170">
        <f>(Table232[[#This Row],[UB (LBBD (FBPP))]]-Table232[[#This Row],[Best LB]])/Table232[[#This Row],[UB (LBBD (FBPP))]]</f>
        <v>1.9230769230769232E-2</v>
      </c>
      <c r="AO207" s="171">
        <v>3602.9064592584</v>
      </c>
      <c r="AP207" s="169">
        <v>155</v>
      </c>
      <c r="AQ207" s="170">
        <v>143</v>
      </c>
      <c r="AR207" s="170">
        <v>7.7419354838709681E-2</v>
      </c>
      <c r="AS207" s="170">
        <f>(Table232[[#This Row],[UB (LBBD (CBPP))]]-Table232[[#This Row],[Best LB]])/Table232[[#This Row],[UB (LBBD (CBPP))]]</f>
        <v>1.2903225806451613E-2</v>
      </c>
      <c r="AT207" s="171">
        <v>3601.4062476307099</v>
      </c>
      <c r="AU207" s="169">
        <v>156</v>
      </c>
      <c r="AV207" s="170">
        <v>143</v>
      </c>
      <c r="AW207" s="170">
        <v>8.3333333333333329E-2</v>
      </c>
      <c r="AX207" s="170">
        <f>(Table232[[#This Row],[UB (LBBD (CBPP-light))]]-Table232[[#This Row],[Best LB]])/Table232[[#This Row],[UB (LBBD (CBPP-light))]]</f>
        <v>1.9230769230769232E-2</v>
      </c>
      <c r="AY207" s="171">
        <v>3627.1198835950299</v>
      </c>
      <c r="AZ207" s="150">
        <v>153</v>
      </c>
    </row>
    <row r="208" spans="1:52" x14ac:dyDescent="0.35">
      <c r="A208" s="162">
        <v>206</v>
      </c>
      <c r="B208" s="163" t="s">
        <v>241</v>
      </c>
      <c r="C208" s="150" t="s">
        <v>1095</v>
      </c>
      <c r="D208" s="150">
        <v>50</v>
      </c>
      <c r="E208" s="164">
        <v>10</v>
      </c>
      <c r="F208" s="164">
        <v>10</v>
      </c>
      <c r="G208" s="165">
        <v>4</v>
      </c>
      <c r="H208" s="166">
        <v>29</v>
      </c>
      <c r="I208" s="150">
        <f>MAX(0,Table232[[#This Row],[k*]]-Table232[[#This Row],[AGVs]])</f>
        <v>19</v>
      </c>
      <c r="J208" s="150">
        <v>183</v>
      </c>
      <c r="K208" s="150">
        <v>183</v>
      </c>
      <c r="L208" s="167">
        <v>1.9458419997299643</v>
      </c>
      <c r="M208" s="142">
        <f>IF( Table232[[#This Row],[UB_init]]-Table232[[#This Row],[LB_init]]&gt;0.1,0,1)</f>
        <v>1</v>
      </c>
      <c r="N208" s="61">
        <v>183</v>
      </c>
      <c r="O208" s="62">
        <v>183</v>
      </c>
      <c r="P208" s="62">
        <v>0</v>
      </c>
      <c r="Q208" s="84">
        <v>186.68623316287901</v>
      </c>
      <c r="R208" s="166">
        <v>183</v>
      </c>
      <c r="S208" s="150">
        <v>183</v>
      </c>
      <c r="T208" s="168">
        <v>0</v>
      </c>
      <c r="U208" s="168">
        <v>6.8701594750000003</v>
      </c>
      <c r="V208" s="169"/>
      <c r="W208" s="170"/>
      <c r="X208" s="150"/>
      <c r="Y208" s="150"/>
      <c r="Z208" s="171"/>
      <c r="AA208" s="169"/>
      <c r="AB208" s="170"/>
      <c r="AC208" s="150"/>
      <c r="AD208" s="170"/>
      <c r="AE208" s="171"/>
      <c r="AF208" s="169"/>
      <c r="AG208" s="170"/>
      <c r="AH208" s="150"/>
      <c r="AI208" s="150"/>
      <c r="AJ208" s="171"/>
      <c r="AK208" s="169"/>
      <c r="AL208" s="170"/>
      <c r="AM208" s="150"/>
      <c r="AN208" s="170"/>
      <c r="AO208" s="171"/>
      <c r="AP208" s="169"/>
      <c r="AQ208" s="170"/>
      <c r="AR208" s="150"/>
      <c r="AS208" s="170"/>
      <c r="AT208" s="171"/>
      <c r="AU208" s="169"/>
      <c r="AV208" s="170"/>
      <c r="AW208" s="150"/>
      <c r="AX208" s="164"/>
      <c r="AY208" s="171"/>
      <c r="AZ208" s="150">
        <v>183</v>
      </c>
    </row>
    <row r="209" spans="1:52" x14ac:dyDescent="0.35">
      <c r="A209" s="162">
        <v>207</v>
      </c>
      <c r="B209" s="163" t="s">
        <v>242</v>
      </c>
      <c r="C209" s="150" t="s">
        <v>1095</v>
      </c>
      <c r="D209" s="150">
        <v>50</v>
      </c>
      <c r="E209" s="164">
        <v>10</v>
      </c>
      <c r="F209" s="164">
        <v>10</v>
      </c>
      <c r="G209" s="165">
        <v>4</v>
      </c>
      <c r="H209" s="166">
        <v>25</v>
      </c>
      <c r="I209" s="150">
        <f>MAX(0,Table232[[#This Row],[k*]]-Table232[[#This Row],[AGVs]])</f>
        <v>15</v>
      </c>
      <c r="J209" s="150">
        <v>150</v>
      </c>
      <c r="K209" s="150">
        <v>173</v>
      </c>
      <c r="L209" s="167">
        <v>40.965084904810055</v>
      </c>
      <c r="M209" s="86">
        <f>IF( Table232[[#This Row],[UB_init]]-Table232[[#This Row],[LB_init]]&gt;0.1,0,1)</f>
        <v>0</v>
      </c>
      <c r="N209" s="59">
        <v>152</v>
      </c>
      <c r="O209" s="60">
        <v>152</v>
      </c>
      <c r="P209" s="60">
        <v>0</v>
      </c>
      <c r="Q209" s="83">
        <v>581.18534527532699</v>
      </c>
      <c r="R209" s="166">
        <v>152</v>
      </c>
      <c r="S209" s="150">
        <v>152</v>
      </c>
      <c r="T209" s="168">
        <v>0</v>
      </c>
      <c r="U209" s="168">
        <v>311.71694230000003</v>
      </c>
      <c r="V209" s="169">
        <v>153</v>
      </c>
      <c r="W209" s="170">
        <v>151.39999999999799</v>
      </c>
      <c r="X209" s="150">
        <v>1.04575163398703E-2</v>
      </c>
      <c r="Y209" s="150">
        <f>(Table232[[#This Row],[UB (A-BGAP +LB+ UB)]]-Table232[[#This Row],[Best LB]])/Table232[[#This Row],[UB (A-BGAP +LB+ UB)]]</f>
        <v>6.5359477124183009E-3</v>
      </c>
      <c r="Z209" s="171">
        <v>3605.2836547633597</v>
      </c>
      <c r="AA209" s="169">
        <v>164</v>
      </c>
      <c r="AB209" s="170">
        <v>150</v>
      </c>
      <c r="AC209" s="170">
        <v>9.3333333333333338E-2</v>
      </c>
      <c r="AD209" s="170">
        <f>(Table232[[#This Row],[UB (3S-MH)]]-Table232[[#This Row],[Best LB]])/Table232[[#This Row],[UB (3S-MH)]]</f>
        <v>7.3170731707317069E-2</v>
      </c>
      <c r="AE209" s="167">
        <v>4.0771600000000001</v>
      </c>
      <c r="AF209" s="169">
        <v>153</v>
      </c>
      <c r="AG209" s="170">
        <v>151.39999999999799</v>
      </c>
      <c r="AH209" s="150">
        <v>1.045751633987E-2</v>
      </c>
      <c r="AI209" s="150">
        <f>(Table232[[#This Row],[UB (BPP-MIP+LB+UB)]]-Table232[[#This Row],[Best LB]])/Table232[[#This Row],[UB (BPP-MIP+LB+UB)]]</f>
        <v>6.5359477124183009E-3</v>
      </c>
      <c r="AJ209" s="171">
        <v>3609.8010388715202</v>
      </c>
      <c r="AK209" s="169">
        <v>159</v>
      </c>
      <c r="AL209" s="170">
        <v>150</v>
      </c>
      <c r="AM209" s="170">
        <v>5.6603773584905662E-2</v>
      </c>
      <c r="AN209" s="170">
        <f>(Table232[[#This Row],[UB (LBBD (FBPP))]]-Table232[[#This Row],[Best LB]])/Table232[[#This Row],[UB (LBBD (FBPP))]]</f>
        <v>4.40251572327044E-2</v>
      </c>
      <c r="AO209" s="171">
        <v>3602.7788501759096</v>
      </c>
      <c r="AP209" s="169">
        <v>161</v>
      </c>
      <c r="AQ209" s="170">
        <v>150</v>
      </c>
      <c r="AR209" s="170">
        <v>6.8322981366459631E-2</v>
      </c>
      <c r="AS209" s="170">
        <f>(Table232[[#This Row],[UB (LBBD (CBPP))]]-Table232[[#This Row],[Best LB]])/Table232[[#This Row],[UB (LBBD (CBPP))]]</f>
        <v>5.5900621118012424E-2</v>
      </c>
      <c r="AT209" s="171">
        <v>3601.2264804840097</v>
      </c>
      <c r="AU209" s="169">
        <v>160</v>
      </c>
      <c r="AV209" s="170">
        <v>150</v>
      </c>
      <c r="AW209" s="170">
        <v>6.25E-2</v>
      </c>
      <c r="AX209" s="170">
        <f>(Table232[[#This Row],[UB (LBBD (CBPP-light))]]-Table232[[#This Row],[Best LB]])/Table232[[#This Row],[UB (LBBD (CBPP-light))]]</f>
        <v>0.05</v>
      </c>
      <c r="AY209" s="171">
        <v>3602.6885911887503</v>
      </c>
      <c r="AZ209" s="150">
        <v>152</v>
      </c>
    </row>
    <row r="210" spans="1:52" x14ac:dyDescent="0.35">
      <c r="A210" s="162">
        <v>208</v>
      </c>
      <c r="B210" s="163" t="s">
        <v>243</v>
      </c>
      <c r="C210" s="150" t="s">
        <v>1095</v>
      </c>
      <c r="D210" s="150">
        <v>50</v>
      </c>
      <c r="E210" s="164">
        <v>10</v>
      </c>
      <c r="F210" s="164">
        <v>10</v>
      </c>
      <c r="G210" s="165">
        <v>4</v>
      </c>
      <c r="H210" s="166">
        <v>23</v>
      </c>
      <c r="I210" s="150">
        <f>MAX(0,Table232[[#This Row],[k*]]-Table232[[#This Row],[AGVs]])</f>
        <v>13</v>
      </c>
      <c r="J210" s="150">
        <v>141</v>
      </c>
      <c r="K210" s="150">
        <v>159</v>
      </c>
      <c r="L210" s="167">
        <v>1.6029442958599702</v>
      </c>
      <c r="M210" s="142">
        <f>IF( Table232[[#This Row],[UB_init]]-Table232[[#This Row],[LB_init]]&gt;0.1,0,1)</f>
        <v>0</v>
      </c>
      <c r="N210" s="61">
        <v>142</v>
      </c>
      <c r="O210" s="62">
        <v>140.99999999984399</v>
      </c>
      <c r="P210" s="62">
        <v>7.0422535222178298E-3</v>
      </c>
      <c r="Q210" s="84">
        <v>3606.91339015215</v>
      </c>
      <c r="R210" s="166">
        <v>142</v>
      </c>
      <c r="S210" s="150">
        <v>141</v>
      </c>
      <c r="T210" s="168">
        <v>7.0422540000000004E-3</v>
      </c>
      <c r="U210" s="168">
        <v>3636.8084389999999</v>
      </c>
      <c r="V210" s="169">
        <v>144</v>
      </c>
      <c r="W210" s="170">
        <v>141</v>
      </c>
      <c r="X210" s="150">
        <v>2.0833333333318799E-2</v>
      </c>
      <c r="Y210" s="150">
        <f>(Table232[[#This Row],[UB (A-BGAP +LB+ UB)]]-Table232[[#This Row],[Best LB]])/Table232[[#This Row],[UB (A-BGAP +LB+ UB)]]</f>
        <v>2.0833333333333332E-2</v>
      </c>
      <c r="Z210" s="171">
        <v>3606.3146378183801</v>
      </c>
      <c r="AA210" s="169">
        <v>160</v>
      </c>
      <c r="AB210" s="170">
        <v>141</v>
      </c>
      <c r="AC210" s="170">
        <v>0.13475177304964539</v>
      </c>
      <c r="AD210" s="170">
        <f>(Table232[[#This Row],[UB (3S-MH)]]-Table232[[#This Row],[Best LB]])/Table232[[#This Row],[UB (3S-MH)]]</f>
        <v>0.11874999999999999</v>
      </c>
      <c r="AE210" s="167">
        <v>0.48422700000000002</v>
      </c>
      <c r="AF210" s="169">
        <v>142</v>
      </c>
      <c r="AG210" s="170">
        <v>141</v>
      </c>
      <c r="AH210" s="150">
        <v>7.0422535211218003E-3</v>
      </c>
      <c r="AI210" s="150">
        <f>(Table232[[#This Row],[UB (BPP-MIP+LB+UB)]]-Table232[[#This Row],[Best LB]])/Table232[[#This Row],[UB (BPP-MIP+LB+UB)]]</f>
        <v>7.0422535211267607E-3</v>
      </c>
      <c r="AJ210" s="171">
        <v>3608.9581867782399</v>
      </c>
      <c r="AK210" s="169">
        <v>150</v>
      </c>
      <c r="AL210" s="170">
        <v>141</v>
      </c>
      <c r="AM210" s="170">
        <v>0.06</v>
      </c>
      <c r="AN210" s="170">
        <f>(Table232[[#This Row],[UB (LBBD (FBPP))]]-Table232[[#This Row],[Best LB]])/Table232[[#This Row],[UB (LBBD (FBPP))]]</f>
        <v>0.06</v>
      </c>
      <c r="AO210" s="171">
        <v>3601.6709968978603</v>
      </c>
      <c r="AP210" s="169">
        <v>152</v>
      </c>
      <c r="AQ210" s="170">
        <v>141</v>
      </c>
      <c r="AR210" s="170">
        <v>7.2368421052631582E-2</v>
      </c>
      <c r="AS210" s="170">
        <f>(Table232[[#This Row],[UB (LBBD (CBPP))]]-Table232[[#This Row],[Best LB]])/Table232[[#This Row],[UB (LBBD (CBPP))]]</f>
        <v>7.2368421052631582E-2</v>
      </c>
      <c r="AT210" s="171">
        <v>3600.4954471597503</v>
      </c>
      <c r="AU210" s="169">
        <v>144</v>
      </c>
      <c r="AV210" s="170">
        <v>141</v>
      </c>
      <c r="AW210" s="170">
        <v>2.0833333333333332E-2</v>
      </c>
      <c r="AX210" s="170">
        <f>(Table232[[#This Row],[UB (LBBD (CBPP-light))]]-Table232[[#This Row],[Best LB]])/Table232[[#This Row],[UB (LBBD (CBPP-light))]]</f>
        <v>2.0833333333333332E-2</v>
      </c>
      <c r="AY210" s="171">
        <v>3600.1097962697995</v>
      </c>
      <c r="AZ210" s="150">
        <v>141</v>
      </c>
    </row>
    <row r="211" spans="1:52" x14ac:dyDescent="0.35">
      <c r="A211" s="162">
        <v>209</v>
      </c>
      <c r="B211" s="163" t="s">
        <v>244</v>
      </c>
      <c r="C211" s="150" t="s">
        <v>1095</v>
      </c>
      <c r="D211" s="150">
        <v>50</v>
      </c>
      <c r="E211" s="164">
        <v>10</v>
      </c>
      <c r="F211" s="164">
        <v>10</v>
      </c>
      <c r="G211" s="165">
        <v>4</v>
      </c>
      <c r="H211" s="166">
        <v>21</v>
      </c>
      <c r="I211" s="150">
        <f>MAX(0,Table232[[#This Row],[k*]]-Table232[[#This Row],[AGVs]])</f>
        <v>11</v>
      </c>
      <c r="J211" s="150">
        <v>127</v>
      </c>
      <c r="K211" s="150">
        <v>153</v>
      </c>
      <c r="L211" s="167">
        <v>2.3804009165698972</v>
      </c>
      <c r="M211" s="86">
        <f>IF( Table232[[#This Row],[UB_init]]-Table232[[#This Row],[LB_init]]&gt;0.1,0,1)</f>
        <v>0</v>
      </c>
      <c r="N211" s="59">
        <v>129.99999999999699</v>
      </c>
      <c r="O211" s="60">
        <v>127.33333333333</v>
      </c>
      <c r="P211" s="60">
        <v>2.0512820512807901E-2</v>
      </c>
      <c r="Q211" s="83">
        <v>3605.2661315426199</v>
      </c>
      <c r="R211" s="166">
        <v>134</v>
      </c>
      <c r="S211" s="150">
        <v>128</v>
      </c>
      <c r="T211" s="168">
        <v>4.4776119000000003E-2</v>
      </c>
      <c r="U211" s="168">
        <v>3620.8515710000001</v>
      </c>
      <c r="V211" s="169">
        <v>133</v>
      </c>
      <c r="W211" s="170">
        <v>127.33333333333201</v>
      </c>
      <c r="X211" s="150">
        <v>4.2606516290700801E-2</v>
      </c>
      <c r="Y211" s="150">
        <f>(Table232[[#This Row],[UB (A-BGAP +LB+ UB)]]-Table232[[#This Row],[Best LB]])/Table232[[#This Row],[UB (A-BGAP +LB+ UB)]]</f>
        <v>3.7593984962406013E-2</v>
      </c>
      <c r="Z211" s="171">
        <v>3603.8790657250202</v>
      </c>
      <c r="AA211" s="169">
        <v>142</v>
      </c>
      <c r="AB211" s="170">
        <v>127</v>
      </c>
      <c r="AC211" s="170">
        <v>0.11811023622047244</v>
      </c>
      <c r="AD211" s="170">
        <f>(Table232[[#This Row],[UB (3S-MH)]]-Table232[[#This Row],[Best LB]])/Table232[[#This Row],[UB (3S-MH)]]</f>
        <v>9.8591549295774641E-2</v>
      </c>
      <c r="AE211" s="167">
        <v>6.7796200000000004</v>
      </c>
      <c r="AF211" s="169">
        <v>131</v>
      </c>
      <c r="AG211" s="170">
        <v>127.99999999999901</v>
      </c>
      <c r="AH211" s="150">
        <v>2.2900763358767898E-2</v>
      </c>
      <c r="AI211" s="150">
        <f>(Table232[[#This Row],[UB (BPP-MIP+LB+UB)]]-Table232[[#This Row],[Best LB]])/Table232[[#This Row],[UB (BPP-MIP+LB+UB)]]</f>
        <v>2.2900763358778626E-2</v>
      </c>
      <c r="AJ211" s="171">
        <v>3615.7868633056096</v>
      </c>
      <c r="AK211" s="169">
        <v>135</v>
      </c>
      <c r="AL211" s="170">
        <v>127</v>
      </c>
      <c r="AM211" s="170">
        <v>5.9259259259259262E-2</v>
      </c>
      <c r="AN211" s="170">
        <f>(Table232[[#This Row],[UB (LBBD (FBPP))]]-Table232[[#This Row],[Best LB]])/Table232[[#This Row],[UB (LBBD (FBPP))]]</f>
        <v>5.185185185185185E-2</v>
      </c>
      <c r="AO211" s="171">
        <v>3607.22397458461</v>
      </c>
      <c r="AP211" s="169">
        <v>134</v>
      </c>
      <c r="AQ211" s="170">
        <v>127</v>
      </c>
      <c r="AR211" s="170">
        <v>5.2238805970149252E-2</v>
      </c>
      <c r="AS211" s="170">
        <f>(Table232[[#This Row],[UB (LBBD (CBPP))]]-Table232[[#This Row],[Best LB]])/Table232[[#This Row],[UB (LBBD (CBPP))]]</f>
        <v>4.4776119402985072E-2</v>
      </c>
      <c r="AT211" s="171">
        <v>3605.8652102071801</v>
      </c>
      <c r="AU211" s="169">
        <v>136</v>
      </c>
      <c r="AV211" s="170">
        <v>127</v>
      </c>
      <c r="AW211" s="170">
        <v>6.6176470588235295E-2</v>
      </c>
      <c r="AX211" s="170">
        <f>(Table232[[#This Row],[UB (LBBD (CBPP-light))]]-Table232[[#This Row],[Best LB]])/Table232[[#This Row],[UB (LBBD (CBPP-light))]]</f>
        <v>5.8823529411764705E-2</v>
      </c>
      <c r="AY211" s="171">
        <v>3609.9898417340601</v>
      </c>
      <c r="AZ211" s="150">
        <v>128</v>
      </c>
    </row>
    <row r="212" spans="1:52" x14ac:dyDescent="0.35">
      <c r="A212" s="162">
        <v>210</v>
      </c>
      <c r="B212" s="163" t="s">
        <v>245</v>
      </c>
      <c r="C212" s="150" t="s">
        <v>1095</v>
      </c>
      <c r="D212" s="150">
        <v>50</v>
      </c>
      <c r="E212" s="164">
        <v>10</v>
      </c>
      <c r="F212" s="164">
        <v>10</v>
      </c>
      <c r="G212" s="165">
        <v>4</v>
      </c>
      <c r="H212" s="166">
        <v>26</v>
      </c>
      <c r="I212" s="150">
        <f>MAX(0,Table232[[#This Row],[k*]]-Table232[[#This Row],[AGVs]])</f>
        <v>16</v>
      </c>
      <c r="J212" s="150">
        <v>159</v>
      </c>
      <c r="K212" s="150">
        <v>172</v>
      </c>
      <c r="L212" s="167">
        <v>6.172266617420064</v>
      </c>
      <c r="M212" s="142">
        <f>IF( Table232[[#This Row],[UB_init]]-Table232[[#This Row],[LB_init]]&gt;0.1,0,1)</f>
        <v>0</v>
      </c>
      <c r="N212" s="61">
        <v>159</v>
      </c>
      <c r="O212" s="62">
        <v>152.54865640250901</v>
      </c>
      <c r="P212" s="62">
        <v>4.0574488034506501E-2</v>
      </c>
      <c r="Q212" s="84">
        <v>3607.6373533401602</v>
      </c>
      <c r="R212" s="166">
        <v>159</v>
      </c>
      <c r="S212" s="150">
        <v>153</v>
      </c>
      <c r="T212" s="168">
        <v>3.7735849000000002E-2</v>
      </c>
      <c r="U212" s="168">
        <v>3624.6630279999999</v>
      </c>
      <c r="V212" s="169">
        <v>160</v>
      </c>
      <c r="W212" s="170">
        <v>159</v>
      </c>
      <c r="X212" s="150">
        <v>6.2499999999960903E-3</v>
      </c>
      <c r="Y212" s="150">
        <f>(Table232[[#This Row],[UB (A-BGAP +LB+ UB)]]-Table232[[#This Row],[Best LB]])/Table232[[#This Row],[UB (A-BGAP +LB+ UB)]]</f>
        <v>6.2500000000000003E-3</v>
      </c>
      <c r="Z212" s="171">
        <v>3612.1065143383998</v>
      </c>
      <c r="AA212" s="169">
        <v>163</v>
      </c>
      <c r="AB212" s="170">
        <v>159</v>
      </c>
      <c r="AC212" s="170">
        <v>2.5157232704402517E-2</v>
      </c>
      <c r="AD212" s="170">
        <f>(Table232[[#This Row],[UB (3S-MH)]]-Table232[[#This Row],[Best LB]])/Table232[[#This Row],[UB (3S-MH)]]</f>
        <v>2.4539877300613498E-2</v>
      </c>
      <c r="AE212" s="167">
        <v>5.0769000000000002</v>
      </c>
      <c r="AF212" s="169">
        <v>159</v>
      </c>
      <c r="AG212" s="170">
        <v>159</v>
      </c>
      <c r="AH212" s="150">
        <v>0</v>
      </c>
      <c r="AI212" s="150">
        <f>(Table232[[#This Row],[UB (BPP-MIP+LB+UB)]]-Table232[[#This Row],[Best LB]])/Table232[[#This Row],[UB (BPP-MIP+LB+UB)]]</f>
        <v>0</v>
      </c>
      <c r="AJ212" s="171">
        <v>166.12394851632607</v>
      </c>
      <c r="AK212" s="169">
        <v>159</v>
      </c>
      <c r="AL212" s="170">
        <v>159</v>
      </c>
      <c r="AM212" s="170">
        <v>0</v>
      </c>
      <c r="AN212" s="170">
        <f>(Table232[[#This Row],[UB (LBBD (FBPP))]]-Table232[[#This Row],[Best LB]])/Table232[[#This Row],[UB (LBBD (FBPP))]]</f>
        <v>0</v>
      </c>
      <c r="AO212" s="171">
        <v>840.56146655464806</v>
      </c>
      <c r="AP212" s="169">
        <v>160</v>
      </c>
      <c r="AQ212" s="170">
        <v>159</v>
      </c>
      <c r="AR212" s="170">
        <v>6.2500000000000003E-3</v>
      </c>
      <c r="AS212" s="170">
        <f>(Table232[[#This Row],[UB (LBBD (CBPP))]]-Table232[[#This Row],[Best LB]])/Table232[[#This Row],[UB (LBBD (CBPP))]]</f>
        <v>6.2500000000000003E-3</v>
      </c>
      <c r="AT212" s="171">
        <v>3600.76933085359</v>
      </c>
      <c r="AU212" s="169">
        <v>160</v>
      </c>
      <c r="AV212" s="170">
        <v>159</v>
      </c>
      <c r="AW212" s="170">
        <v>6.2500000000000003E-3</v>
      </c>
      <c r="AX212" s="170">
        <f>(Table232[[#This Row],[UB (LBBD (CBPP-light))]]-Table232[[#This Row],[Best LB]])/Table232[[#This Row],[UB (LBBD (CBPP-light))]]</f>
        <v>6.2500000000000003E-3</v>
      </c>
      <c r="AY212" s="171">
        <v>3600.07970661018</v>
      </c>
      <c r="AZ212" s="150">
        <v>159</v>
      </c>
    </row>
    <row r="213" spans="1:52" x14ac:dyDescent="0.35">
      <c r="A213" s="162">
        <v>211</v>
      </c>
      <c r="B213" s="163" t="s">
        <v>246</v>
      </c>
      <c r="C213" s="150" t="s">
        <v>1095</v>
      </c>
      <c r="D213" s="150">
        <v>50</v>
      </c>
      <c r="E213" s="164">
        <v>10</v>
      </c>
      <c r="F213" s="164">
        <v>20</v>
      </c>
      <c r="G213" s="165">
        <v>1</v>
      </c>
      <c r="H213" s="166">
        <v>7</v>
      </c>
      <c r="I213" s="150">
        <f>MAX(0,Table232[[#This Row],[k*]]-Table232[[#This Row],[AGVs]])</f>
        <v>0</v>
      </c>
      <c r="J213" s="150">
        <v>127</v>
      </c>
      <c r="K213" s="150">
        <v>399</v>
      </c>
      <c r="L213" s="167">
        <v>0.39999754913992547</v>
      </c>
      <c r="M213" s="86">
        <f>IF( Table232[[#This Row],[UB_init]]-Table232[[#This Row],[LB_init]]&gt;0.1,0,1)</f>
        <v>0</v>
      </c>
      <c r="N213" s="59">
        <v>127</v>
      </c>
      <c r="O213" s="60">
        <v>127</v>
      </c>
      <c r="P213" s="60">
        <v>0</v>
      </c>
      <c r="Q213" s="83">
        <v>2.5184763167053399</v>
      </c>
      <c r="R213" s="166">
        <v>127</v>
      </c>
      <c r="S213" s="150">
        <v>127</v>
      </c>
      <c r="T213" s="168">
        <v>0</v>
      </c>
      <c r="U213" s="168">
        <v>1.5583079479999999</v>
      </c>
      <c r="V213" s="169">
        <v>127</v>
      </c>
      <c r="W213" s="170">
        <v>127</v>
      </c>
      <c r="X213" s="150">
        <v>0</v>
      </c>
      <c r="Y213" s="150">
        <f>(Table232[[#This Row],[UB (A-BGAP +LB+ UB)]]-Table232[[#This Row],[Best LB]])/Table232[[#This Row],[UB (A-BGAP +LB+ UB)]]</f>
        <v>0</v>
      </c>
      <c r="Z213" s="171">
        <v>3.4825916029596953</v>
      </c>
      <c r="AA213" s="169">
        <v>127</v>
      </c>
      <c r="AB213" s="170">
        <v>127</v>
      </c>
      <c r="AC213" s="170">
        <v>0</v>
      </c>
      <c r="AD213" s="170">
        <f>(Table232[[#This Row],[UB (3S-MH)]]-Table232[[#This Row],[Best LB]])/Table232[[#This Row],[UB (3S-MH)]]</f>
        <v>0</v>
      </c>
      <c r="AE213" s="167">
        <v>0.40611900000000001</v>
      </c>
      <c r="AF213" s="169">
        <v>127</v>
      </c>
      <c r="AG213" s="170">
        <v>127</v>
      </c>
      <c r="AH213" s="150">
        <v>0</v>
      </c>
      <c r="AI213" s="150">
        <f>(Table232[[#This Row],[UB (BPP-MIP+LB+UB)]]-Table232[[#This Row],[Best LB]])/Table232[[#This Row],[UB (BPP-MIP+LB+UB)]]</f>
        <v>0</v>
      </c>
      <c r="AJ213" s="171">
        <v>3.1100912783378956</v>
      </c>
      <c r="AK213" s="169">
        <v>127</v>
      </c>
      <c r="AL213" s="170">
        <v>127</v>
      </c>
      <c r="AM213" s="170">
        <v>0</v>
      </c>
      <c r="AN213" s="170">
        <f>(Table232[[#This Row],[UB (LBBD (FBPP))]]-Table232[[#This Row],[Best LB]])/Table232[[#This Row],[UB (LBBD (FBPP))]]</f>
        <v>0</v>
      </c>
      <c r="AO213" s="171">
        <v>6.0585730811665055</v>
      </c>
      <c r="AP213" s="169">
        <v>127</v>
      </c>
      <c r="AQ213" s="170">
        <v>127</v>
      </c>
      <c r="AR213" s="170">
        <v>0</v>
      </c>
      <c r="AS213" s="170">
        <f>(Table232[[#This Row],[UB (LBBD (CBPP))]]-Table232[[#This Row],[Best LB]])/Table232[[#This Row],[UB (LBBD (CBPP))]]</f>
        <v>0</v>
      </c>
      <c r="AT213" s="171">
        <v>2.1793832127088955</v>
      </c>
      <c r="AU213" s="169">
        <v>127</v>
      </c>
      <c r="AV213" s="170">
        <v>127</v>
      </c>
      <c r="AW213" s="170">
        <v>0</v>
      </c>
      <c r="AX213" s="170">
        <f>(Table232[[#This Row],[UB (LBBD (CBPP-light))]]-Table232[[#This Row],[Best LB]])/Table232[[#This Row],[UB (LBBD (CBPP-light))]]</f>
        <v>0</v>
      </c>
      <c r="AY213" s="171">
        <v>2.5705250669354855</v>
      </c>
      <c r="AZ213" s="150">
        <v>127</v>
      </c>
    </row>
    <row r="214" spans="1:52" x14ac:dyDescent="0.35">
      <c r="A214" s="162">
        <v>212</v>
      </c>
      <c r="B214" s="163" t="s">
        <v>247</v>
      </c>
      <c r="C214" s="150" t="s">
        <v>1095</v>
      </c>
      <c r="D214" s="150">
        <v>50</v>
      </c>
      <c r="E214" s="164">
        <v>10</v>
      </c>
      <c r="F214" s="164">
        <v>20</v>
      </c>
      <c r="G214" s="165">
        <v>1</v>
      </c>
      <c r="H214" s="166">
        <v>6</v>
      </c>
      <c r="I214" s="150">
        <f>MAX(0,Table232[[#This Row],[k*]]-Table232[[#This Row],[AGVs]])</f>
        <v>0</v>
      </c>
      <c r="J214" s="150">
        <v>126</v>
      </c>
      <c r="K214" s="150">
        <v>258</v>
      </c>
      <c r="L214" s="167">
        <v>0.25006355531991176</v>
      </c>
      <c r="M214" s="142">
        <f>IF( Table232[[#This Row],[UB_init]]-Table232[[#This Row],[LB_init]]&gt;0.1,0,1)</f>
        <v>0</v>
      </c>
      <c r="N214" s="61">
        <v>126</v>
      </c>
      <c r="O214" s="62">
        <v>126</v>
      </c>
      <c r="P214" s="62">
        <v>0</v>
      </c>
      <c r="Q214" s="84">
        <v>1.9420684240758399</v>
      </c>
      <c r="R214" s="166">
        <v>126</v>
      </c>
      <c r="S214" s="150">
        <v>126</v>
      </c>
      <c r="T214" s="168">
        <v>0</v>
      </c>
      <c r="U214" s="168">
        <v>0.87718248499999996</v>
      </c>
      <c r="V214" s="169">
        <v>126</v>
      </c>
      <c r="W214" s="170">
        <v>126</v>
      </c>
      <c r="X214" s="150">
        <v>0</v>
      </c>
      <c r="Y214" s="150">
        <f>(Table232[[#This Row],[UB (A-BGAP +LB+ UB)]]-Table232[[#This Row],[Best LB]])/Table232[[#This Row],[UB (A-BGAP +LB+ UB)]]</f>
        <v>0</v>
      </c>
      <c r="Z214" s="171">
        <v>1.4132982408675518</v>
      </c>
      <c r="AA214" s="169">
        <v>126</v>
      </c>
      <c r="AB214" s="170">
        <v>126</v>
      </c>
      <c r="AC214" s="170">
        <v>0</v>
      </c>
      <c r="AD214" s="170">
        <f>(Table232[[#This Row],[UB (3S-MH)]]-Table232[[#This Row],[Best LB]])/Table232[[#This Row],[UB (3S-MH)]]</f>
        <v>0</v>
      </c>
      <c r="AE214" s="167">
        <v>0.28117799999999998</v>
      </c>
      <c r="AF214" s="169">
        <v>126</v>
      </c>
      <c r="AG214" s="170">
        <v>126</v>
      </c>
      <c r="AH214" s="150">
        <v>0</v>
      </c>
      <c r="AI214" s="150">
        <f>(Table232[[#This Row],[UB (BPP-MIP+LB+UB)]]-Table232[[#This Row],[Best LB]])/Table232[[#This Row],[UB (BPP-MIP+LB+UB)]]</f>
        <v>0</v>
      </c>
      <c r="AJ214" s="171">
        <v>2.4597834199714717</v>
      </c>
      <c r="AK214" s="169">
        <v>126</v>
      </c>
      <c r="AL214" s="170">
        <v>126</v>
      </c>
      <c r="AM214" s="170">
        <v>0</v>
      </c>
      <c r="AN214" s="170">
        <f>(Table232[[#This Row],[UB (LBBD (FBPP))]]-Table232[[#This Row],[Best LB]])/Table232[[#This Row],[UB (LBBD (FBPP))]]</f>
        <v>0</v>
      </c>
      <c r="AO214" s="171">
        <v>7.0825445153798219</v>
      </c>
      <c r="AP214" s="169">
        <v>126</v>
      </c>
      <c r="AQ214" s="170">
        <v>126</v>
      </c>
      <c r="AR214" s="170">
        <v>0</v>
      </c>
      <c r="AS214" s="170">
        <f>(Table232[[#This Row],[UB (LBBD (CBPP))]]-Table232[[#This Row],[Best LB]])/Table232[[#This Row],[UB (LBBD (CBPP))]]</f>
        <v>0</v>
      </c>
      <c r="AT214" s="171">
        <v>2.0000596558722918</v>
      </c>
      <c r="AU214" s="169">
        <v>126</v>
      </c>
      <c r="AV214" s="170">
        <v>126</v>
      </c>
      <c r="AW214" s="170">
        <v>0</v>
      </c>
      <c r="AX214" s="170">
        <f>(Table232[[#This Row],[UB (LBBD (CBPP-light))]]-Table232[[#This Row],[Best LB]])/Table232[[#This Row],[UB (LBBD (CBPP-light))]]</f>
        <v>0</v>
      </c>
      <c r="AY214" s="171">
        <v>1.4136809492531417</v>
      </c>
      <c r="AZ214" s="150">
        <v>126</v>
      </c>
    </row>
    <row r="215" spans="1:52" x14ac:dyDescent="0.35">
      <c r="A215" s="162">
        <v>213</v>
      </c>
      <c r="B215" s="163" t="s">
        <v>248</v>
      </c>
      <c r="C215" s="150" t="s">
        <v>1095</v>
      </c>
      <c r="D215" s="150">
        <v>50</v>
      </c>
      <c r="E215" s="164">
        <v>10</v>
      </c>
      <c r="F215" s="164">
        <v>20</v>
      </c>
      <c r="G215" s="165">
        <v>1</v>
      </c>
      <c r="H215" s="166">
        <v>8</v>
      </c>
      <c r="I215" s="150">
        <f>MAX(0,Table232[[#This Row],[k*]]-Table232[[#This Row],[AGVs]])</f>
        <v>0</v>
      </c>
      <c r="J215" s="150">
        <v>125</v>
      </c>
      <c r="K215" s="150">
        <v>422</v>
      </c>
      <c r="L215" s="167">
        <v>0.23510009051005909</v>
      </c>
      <c r="M215" s="86">
        <f>IF( Table232[[#This Row],[UB_init]]-Table232[[#This Row],[LB_init]]&gt;0.1,0,1)</f>
        <v>0</v>
      </c>
      <c r="N215" s="59">
        <v>125</v>
      </c>
      <c r="O215" s="60">
        <v>125</v>
      </c>
      <c r="P215" s="60">
        <v>0</v>
      </c>
      <c r="Q215" s="83">
        <v>3.2438604086637399</v>
      </c>
      <c r="R215" s="166">
        <v>125</v>
      </c>
      <c r="S215" s="150">
        <v>125</v>
      </c>
      <c r="T215" s="168">
        <v>0</v>
      </c>
      <c r="U215" s="168">
        <v>2.8890942279999998</v>
      </c>
      <c r="V215" s="169">
        <v>125</v>
      </c>
      <c r="W215" s="170">
        <v>125</v>
      </c>
      <c r="X215" s="150">
        <v>0</v>
      </c>
      <c r="Y215" s="150">
        <f>(Table232[[#This Row],[UB (A-BGAP +LB+ UB)]]-Table232[[#This Row],[Best LB]])/Table232[[#This Row],[UB (A-BGAP +LB+ UB)]]</f>
        <v>0</v>
      </c>
      <c r="Z215" s="171">
        <v>3.9205247722629792</v>
      </c>
      <c r="AA215" s="169">
        <v>125</v>
      </c>
      <c r="AB215" s="170">
        <v>125</v>
      </c>
      <c r="AC215" s="170">
        <v>0</v>
      </c>
      <c r="AD215" s="170">
        <f>(Table232[[#This Row],[UB (3S-MH)]]-Table232[[#This Row],[Best LB]])/Table232[[#This Row],[UB (3S-MH)]]</f>
        <v>0</v>
      </c>
      <c r="AE215" s="167">
        <v>0.437363</v>
      </c>
      <c r="AF215" s="169">
        <v>125</v>
      </c>
      <c r="AG215" s="170">
        <v>125</v>
      </c>
      <c r="AH215" s="150">
        <v>0</v>
      </c>
      <c r="AI215" s="150">
        <f>(Table232[[#This Row],[UB (BPP-MIP+LB+UB)]]-Table232[[#This Row],[Best LB]])/Table232[[#This Row],[UB (BPP-MIP+LB+UB)]]</f>
        <v>0</v>
      </c>
      <c r="AJ215" s="171">
        <v>2.8279010085452589</v>
      </c>
      <c r="AK215" s="169">
        <v>125</v>
      </c>
      <c r="AL215" s="170">
        <v>125</v>
      </c>
      <c r="AM215" s="170">
        <v>0</v>
      </c>
      <c r="AN215" s="170">
        <f>(Table232[[#This Row],[UB (LBBD (FBPP))]]-Table232[[#This Row],[Best LB]])/Table232[[#This Row],[UB (LBBD (FBPP))]]</f>
        <v>0</v>
      </c>
      <c r="AO215" s="171">
        <v>5.034410555387689</v>
      </c>
      <c r="AP215" s="169">
        <v>125</v>
      </c>
      <c r="AQ215" s="170">
        <v>125</v>
      </c>
      <c r="AR215" s="170">
        <v>0</v>
      </c>
      <c r="AS215" s="170">
        <f>(Table232[[#This Row],[UB (LBBD (CBPP))]]-Table232[[#This Row],[Best LB]])/Table232[[#This Row],[UB (LBBD (CBPP))]]</f>
        <v>0</v>
      </c>
      <c r="AT215" s="171">
        <v>1.4604827454377292</v>
      </c>
      <c r="AU215" s="169">
        <v>125</v>
      </c>
      <c r="AV215" s="170">
        <v>125</v>
      </c>
      <c r="AW215" s="170">
        <v>0</v>
      </c>
      <c r="AX215" s="170">
        <f>(Table232[[#This Row],[UB (LBBD (CBPP-light))]]-Table232[[#This Row],[Best LB]])/Table232[[#This Row],[UB (LBBD (CBPP-light))]]</f>
        <v>0</v>
      </c>
      <c r="AY215" s="171">
        <v>2.163075637078689</v>
      </c>
      <c r="AZ215" s="150">
        <v>125</v>
      </c>
    </row>
    <row r="216" spans="1:52" x14ac:dyDescent="0.35">
      <c r="A216" s="162">
        <v>214</v>
      </c>
      <c r="B216" s="163" t="s">
        <v>249</v>
      </c>
      <c r="C216" s="150" t="s">
        <v>1095</v>
      </c>
      <c r="D216" s="150">
        <v>50</v>
      </c>
      <c r="E216" s="164">
        <v>10</v>
      </c>
      <c r="F216" s="164">
        <v>20</v>
      </c>
      <c r="G216" s="165">
        <v>1</v>
      </c>
      <c r="H216" s="166">
        <v>7</v>
      </c>
      <c r="I216" s="150">
        <f>MAX(0,Table232[[#This Row],[k*]]-Table232[[#This Row],[AGVs]])</f>
        <v>0</v>
      </c>
      <c r="J216" s="150">
        <v>120</v>
      </c>
      <c r="K216" s="150">
        <v>417</v>
      </c>
      <c r="L216" s="167">
        <v>0.34822560288989735</v>
      </c>
      <c r="M216" s="142">
        <f>IF( Table232[[#This Row],[UB_init]]-Table232[[#This Row],[LB_init]]&gt;0.1,0,1)</f>
        <v>0</v>
      </c>
      <c r="N216" s="61">
        <v>120</v>
      </c>
      <c r="O216" s="62">
        <v>120</v>
      </c>
      <c r="P216" s="62">
        <v>0</v>
      </c>
      <c r="Q216" s="84">
        <v>1.8972115907817999</v>
      </c>
      <c r="R216" s="166">
        <v>120</v>
      </c>
      <c r="S216" s="150">
        <v>120</v>
      </c>
      <c r="T216" s="168">
        <v>0</v>
      </c>
      <c r="U216" s="168">
        <v>1.2191787039999999</v>
      </c>
      <c r="V216" s="169">
        <v>120</v>
      </c>
      <c r="W216" s="170">
        <v>120</v>
      </c>
      <c r="X216" s="150">
        <v>0</v>
      </c>
      <c r="Y216" s="150">
        <f>(Table232[[#This Row],[UB (A-BGAP +LB+ UB)]]-Table232[[#This Row],[Best LB]])/Table232[[#This Row],[UB (A-BGAP +LB+ UB)]]</f>
        <v>0</v>
      </c>
      <c r="Z216" s="171">
        <v>3.1109292656280974</v>
      </c>
      <c r="AA216" s="169">
        <v>120</v>
      </c>
      <c r="AB216" s="170">
        <v>120</v>
      </c>
      <c r="AC216" s="170">
        <v>0</v>
      </c>
      <c r="AD216" s="170">
        <f>(Table232[[#This Row],[UB (3S-MH)]]-Table232[[#This Row],[Best LB]])/Table232[[#This Row],[UB (3S-MH)]]</f>
        <v>0</v>
      </c>
      <c r="AE216" s="167">
        <v>0.32804699999999998</v>
      </c>
      <c r="AF216" s="169">
        <v>120</v>
      </c>
      <c r="AG216" s="170">
        <v>120</v>
      </c>
      <c r="AH216" s="150">
        <v>0</v>
      </c>
      <c r="AI216" s="150">
        <f>(Table232[[#This Row],[UB (BPP-MIP+LB+UB)]]-Table232[[#This Row],[Best LB]])/Table232[[#This Row],[UB (BPP-MIP+LB+UB)]]</f>
        <v>0</v>
      </c>
      <c r="AJ216" s="171">
        <v>3.1377644436531673</v>
      </c>
      <c r="AK216" s="169">
        <v>120</v>
      </c>
      <c r="AL216" s="170">
        <v>120</v>
      </c>
      <c r="AM216" s="170">
        <v>0</v>
      </c>
      <c r="AN216" s="170">
        <f>(Table232[[#This Row],[UB (LBBD (FBPP))]]-Table232[[#This Row],[Best LB]])/Table232[[#This Row],[UB (LBBD (FBPP))]]</f>
        <v>0</v>
      </c>
      <c r="AO216" s="171">
        <v>8.3123698546648868</v>
      </c>
      <c r="AP216" s="169">
        <v>120</v>
      </c>
      <c r="AQ216" s="170">
        <v>120</v>
      </c>
      <c r="AR216" s="170">
        <v>0</v>
      </c>
      <c r="AS216" s="170">
        <f>(Table232[[#This Row],[UB (LBBD (CBPP))]]-Table232[[#This Row],[Best LB]])/Table232[[#This Row],[UB (LBBD (CBPP))]]</f>
        <v>0</v>
      </c>
      <c r="AT216" s="171">
        <v>2.6382038956605776</v>
      </c>
      <c r="AU216" s="169">
        <v>120</v>
      </c>
      <c r="AV216" s="170">
        <v>120</v>
      </c>
      <c r="AW216" s="170">
        <v>0</v>
      </c>
      <c r="AX216" s="170">
        <f>(Table232[[#This Row],[UB (LBBD (CBPP-light))]]-Table232[[#This Row],[Best LB]])/Table232[[#This Row],[UB (LBBD (CBPP-light))]]</f>
        <v>0</v>
      </c>
      <c r="AY216" s="171">
        <v>2.1564082531356172</v>
      </c>
      <c r="AZ216" s="150">
        <v>120</v>
      </c>
    </row>
    <row r="217" spans="1:52" x14ac:dyDescent="0.35">
      <c r="A217" s="162">
        <v>215</v>
      </c>
      <c r="B217" s="163" t="s">
        <v>250</v>
      </c>
      <c r="C217" s="150" t="s">
        <v>1095</v>
      </c>
      <c r="D217" s="150">
        <v>50</v>
      </c>
      <c r="E217" s="164">
        <v>10</v>
      </c>
      <c r="F217" s="164">
        <v>20</v>
      </c>
      <c r="G217" s="165">
        <v>1</v>
      </c>
      <c r="H217" s="166">
        <v>7</v>
      </c>
      <c r="I217" s="150">
        <f>MAX(0,Table232[[#This Row],[k*]]-Table232[[#This Row],[AGVs]])</f>
        <v>0</v>
      </c>
      <c r="J217" s="150">
        <v>138</v>
      </c>
      <c r="K217" s="150">
        <v>392</v>
      </c>
      <c r="L217" s="167">
        <v>0.45892952382996555</v>
      </c>
      <c r="M217" s="86">
        <f>IF( Table232[[#This Row],[UB_init]]-Table232[[#This Row],[LB_init]]&gt;0.1,0,1)</f>
        <v>0</v>
      </c>
      <c r="N217" s="59">
        <v>138</v>
      </c>
      <c r="O217" s="60">
        <v>138</v>
      </c>
      <c r="P217" s="60">
        <v>0</v>
      </c>
      <c r="Q217" s="83">
        <v>2.5110993720591002</v>
      </c>
      <c r="R217" s="166">
        <v>138</v>
      </c>
      <c r="S217" s="150">
        <v>138</v>
      </c>
      <c r="T217" s="168">
        <v>0</v>
      </c>
      <c r="U217" s="168">
        <v>1.881161503</v>
      </c>
      <c r="V217" s="169">
        <v>138</v>
      </c>
      <c r="W217" s="170">
        <v>138</v>
      </c>
      <c r="X217" s="150">
        <v>0</v>
      </c>
      <c r="Y217" s="150">
        <f>(Table232[[#This Row],[UB (A-BGAP +LB+ UB)]]-Table232[[#This Row],[Best LB]])/Table232[[#This Row],[UB (A-BGAP +LB+ UB)]]</f>
        <v>0</v>
      </c>
      <c r="Z217" s="171">
        <v>4.4480245048223352</v>
      </c>
      <c r="AA217" s="169">
        <v>138</v>
      </c>
      <c r="AB217" s="170">
        <v>138</v>
      </c>
      <c r="AC217" s="170">
        <v>0</v>
      </c>
      <c r="AD217" s="170">
        <f>(Table232[[#This Row],[UB (3S-MH)]]-Table232[[#This Row],[Best LB]])/Table232[[#This Row],[UB (3S-MH)]]</f>
        <v>0</v>
      </c>
      <c r="AE217" s="167">
        <v>0.74982199999999999</v>
      </c>
      <c r="AF217" s="169">
        <v>138</v>
      </c>
      <c r="AG217" s="170">
        <v>138</v>
      </c>
      <c r="AH217" s="150">
        <v>0</v>
      </c>
      <c r="AI217" s="150">
        <f>(Table232[[#This Row],[UB (BPP-MIP+LB+UB)]]-Table232[[#This Row],[Best LB]])/Table232[[#This Row],[UB (BPP-MIP+LB+UB)]]</f>
        <v>0</v>
      </c>
      <c r="AJ217" s="171">
        <v>3.2912438511891557</v>
      </c>
      <c r="AK217" s="169">
        <v>138</v>
      </c>
      <c r="AL217" s="170">
        <v>138</v>
      </c>
      <c r="AM217" s="170">
        <v>0</v>
      </c>
      <c r="AN217" s="170">
        <f>(Table232[[#This Row],[UB (LBBD (FBPP))]]-Table232[[#This Row],[Best LB]])/Table232[[#This Row],[UB (LBBD (FBPP))]]</f>
        <v>0</v>
      </c>
      <c r="AO217" s="171">
        <v>7.8196343858769453</v>
      </c>
      <c r="AP217" s="169">
        <v>138</v>
      </c>
      <c r="AQ217" s="170">
        <v>138</v>
      </c>
      <c r="AR217" s="170">
        <v>0</v>
      </c>
      <c r="AS217" s="170">
        <f>(Table232[[#This Row],[UB (LBBD (CBPP))]]-Table232[[#This Row],[Best LB]])/Table232[[#This Row],[UB (LBBD (CBPP))]]</f>
        <v>0</v>
      </c>
      <c r="AT217" s="171">
        <v>3.6867324011443454</v>
      </c>
      <c r="AU217" s="169">
        <v>138</v>
      </c>
      <c r="AV217" s="170">
        <v>138</v>
      </c>
      <c r="AW217" s="170">
        <v>0</v>
      </c>
      <c r="AX217" s="170">
        <f>(Table232[[#This Row],[UB (LBBD (CBPP-light))]]-Table232[[#This Row],[Best LB]])/Table232[[#This Row],[UB (LBBD (CBPP-light))]]</f>
        <v>0</v>
      </c>
      <c r="AY217" s="171">
        <v>2.7505972590340657</v>
      </c>
      <c r="AZ217" s="150">
        <v>138</v>
      </c>
    </row>
    <row r="218" spans="1:52" x14ac:dyDescent="0.35">
      <c r="A218" s="162">
        <v>216</v>
      </c>
      <c r="B218" s="163" t="s">
        <v>251</v>
      </c>
      <c r="C218" s="150" t="s">
        <v>1095</v>
      </c>
      <c r="D218" s="150">
        <v>50</v>
      </c>
      <c r="E218" s="164">
        <v>10</v>
      </c>
      <c r="F218" s="164">
        <v>20</v>
      </c>
      <c r="G218" s="165">
        <v>1</v>
      </c>
      <c r="H218" s="166">
        <v>7</v>
      </c>
      <c r="I218" s="150">
        <f>MAX(0,Table232[[#This Row],[k*]]-Table232[[#This Row],[AGVs]])</f>
        <v>0</v>
      </c>
      <c r="J218" s="150">
        <v>111</v>
      </c>
      <c r="K218" s="150">
        <v>361</v>
      </c>
      <c r="L218" s="167">
        <v>0.47608778440007882</v>
      </c>
      <c r="M218" s="142">
        <f>IF( Table232[[#This Row],[UB_init]]-Table232[[#This Row],[LB_init]]&gt;0.1,0,1)</f>
        <v>0</v>
      </c>
      <c r="N218" s="61">
        <v>111</v>
      </c>
      <c r="O218" s="62">
        <v>111</v>
      </c>
      <c r="P218" s="62">
        <v>0</v>
      </c>
      <c r="Q218" s="84">
        <v>2.40168792381882</v>
      </c>
      <c r="R218" s="166">
        <v>111</v>
      </c>
      <c r="S218" s="150">
        <v>111</v>
      </c>
      <c r="T218" s="168">
        <v>0</v>
      </c>
      <c r="U218" s="168">
        <v>0.90284655899999999</v>
      </c>
      <c r="V218" s="169">
        <v>111</v>
      </c>
      <c r="W218" s="170">
        <v>111</v>
      </c>
      <c r="X218" s="150">
        <v>0</v>
      </c>
      <c r="Y218" s="150">
        <f>(Table232[[#This Row],[UB (A-BGAP +LB+ UB)]]-Table232[[#This Row],[Best LB]])/Table232[[#This Row],[UB (A-BGAP +LB+ UB)]]</f>
        <v>0</v>
      </c>
      <c r="Z218" s="171">
        <v>2.6075966488624487</v>
      </c>
      <c r="AA218" s="169">
        <v>111</v>
      </c>
      <c r="AB218" s="170">
        <v>111</v>
      </c>
      <c r="AC218" s="170">
        <v>0</v>
      </c>
      <c r="AD218" s="170">
        <f>(Table232[[#This Row],[UB (3S-MH)]]-Table232[[#This Row],[Best LB]])/Table232[[#This Row],[UB (3S-MH)]]</f>
        <v>0</v>
      </c>
      <c r="AE218" s="167">
        <v>0.28115000000000001</v>
      </c>
      <c r="AF218" s="169">
        <v>111</v>
      </c>
      <c r="AG218" s="170">
        <v>111</v>
      </c>
      <c r="AH218" s="150">
        <v>0</v>
      </c>
      <c r="AI218" s="150">
        <f>(Table232[[#This Row],[UB (BPP-MIP+LB+UB)]]-Table232[[#This Row],[Best LB]])/Table232[[#This Row],[UB (BPP-MIP+LB+UB)]]</f>
        <v>0</v>
      </c>
      <c r="AJ218" s="171">
        <v>2.4296499863321488</v>
      </c>
      <c r="AK218" s="169">
        <v>111</v>
      </c>
      <c r="AL218" s="170">
        <v>111</v>
      </c>
      <c r="AM218" s="170">
        <v>0</v>
      </c>
      <c r="AN218" s="170">
        <f>(Table232[[#This Row],[UB (LBBD (FBPP))]]-Table232[[#This Row],[Best LB]])/Table232[[#This Row],[UB (LBBD (FBPP))]]</f>
        <v>0</v>
      </c>
      <c r="AO218" s="171">
        <v>6.0850637154708185</v>
      </c>
      <c r="AP218" s="169">
        <v>111</v>
      </c>
      <c r="AQ218" s="170">
        <v>111</v>
      </c>
      <c r="AR218" s="170">
        <v>0</v>
      </c>
      <c r="AS218" s="170">
        <f>(Table232[[#This Row],[UB (LBBD (CBPP))]]-Table232[[#This Row],[Best LB]])/Table232[[#This Row],[UB (LBBD (CBPP))]]</f>
        <v>0</v>
      </c>
      <c r="AT218" s="171">
        <v>1.9715054342577689</v>
      </c>
      <c r="AU218" s="169">
        <v>111</v>
      </c>
      <c r="AV218" s="170">
        <v>111</v>
      </c>
      <c r="AW218" s="170">
        <v>0</v>
      </c>
      <c r="AX218" s="170">
        <f>(Table232[[#This Row],[UB (LBBD (CBPP-light))]]-Table232[[#This Row],[Best LB]])/Table232[[#This Row],[UB (LBBD (CBPP-light))]]</f>
        <v>0</v>
      </c>
      <c r="AY218" s="171">
        <v>1.5306352758834689</v>
      </c>
      <c r="AZ218" s="150">
        <v>111</v>
      </c>
    </row>
    <row r="219" spans="1:52" x14ac:dyDescent="0.35">
      <c r="A219" s="162">
        <v>217</v>
      </c>
      <c r="B219" s="163" t="s">
        <v>252</v>
      </c>
      <c r="C219" s="150" t="s">
        <v>1095</v>
      </c>
      <c r="D219" s="150">
        <v>50</v>
      </c>
      <c r="E219" s="164">
        <v>10</v>
      </c>
      <c r="F219" s="164">
        <v>20</v>
      </c>
      <c r="G219" s="165">
        <v>1</v>
      </c>
      <c r="H219" s="166">
        <v>9</v>
      </c>
      <c r="I219" s="150">
        <f>MAX(0,Table232[[#This Row],[k*]]-Table232[[#This Row],[AGVs]])</f>
        <v>0</v>
      </c>
      <c r="J219" s="150">
        <v>143</v>
      </c>
      <c r="K219" s="150">
        <v>287</v>
      </c>
      <c r="L219" s="167">
        <v>0.35861241632005658</v>
      </c>
      <c r="M219" s="86">
        <f>IF( Table232[[#This Row],[UB_init]]-Table232[[#This Row],[LB_init]]&gt;0.1,0,1)</f>
        <v>0</v>
      </c>
      <c r="N219" s="59">
        <v>143</v>
      </c>
      <c r="O219" s="60">
        <v>143</v>
      </c>
      <c r="P219" s="60">
        <v>0</v>
      </c>
      <c r="Q219" s="83">
        <v>2.7815442159771901</v>
      </c>
      <c r="R219" s="166">
        <v>143</v>
      </c>
      <c r="S219" s="150">
        <v>143</v>
      </c>
      <c r="T219" s="168">
        <v>0</v>
      </c>
      <c r="U219" s="168">
        <v>2.3871052810000002</v>
      </c>
      <c r="V219" s="169">
        <v>143</v>
      </c>
      <c r="W219" s="170">
        <v>143</v>
      </c>
      <c r="X219" s="150">
        <v>0</v>
      </c>
      <c r="Y219" s="150">
        <f>(Table232[[#This Row],[UB (A-BGAP +LB+ UB)]]-Table232[[#This Row],[Best LB]])/Table232[[#This Row],[UB (A-BGAP +LB+ UB)]]</f>
        <v>0</v>
      </c>
      <c r="Z219" s="171">
        <v>4.6448362777089169</v>
      </c>
      <c r="AA219" s="169">
        <v>143</v>
      </c>
      <c r="AB219" s="170">
        <v>143</v>
      </c>
      <c r="AC219" s="170">
        <v>0</v>
      </c>
      <c r="AD219" s="170">
        <f>(Table232[[#This Row],[UB (3S-MH)]]-Table232[[#This Row],[Best LB]])/Table232[[#This Row],[UB (3S-MH)]]</f>
        <v>0</v>
      </c>
      <c r="AE219" s="167">
        <v>0.53112300000000001</v>
      </c>
      <c r="AF219" s="169">
        <v>143</v>
      </c>
      <c r="AG219" s="170">
        <v>143</v>
      </c>
      <c r="AH219" s="150">
        <v>0</v>
      </c>
      <c r="AI219" s="150">
        <f>(Table232[[#This Row],[UB (BPP-MIP+LB+UB)]]-Table232[[#This Row],[Best LB]])/Table232[[#This Row],[UB (BPP-MIP+LB+UB)]]</f>
        <v>0</v>
      </c>
      <c r="AJ219" s="171">
        <v>3.7963465321888568</v>
      </c>
      <c r="AK219" s="169">
        <v>143</v>
      </c>
      <c r="AL219" s="170">
        <v>143</v>
      </c>
      <c r="AM219" s="170">
        <v>0</v>
      </c>
      <c r="AN219" s="170">
        <f>(Table232[[#This Row],[UB (LBBD (FBPP))]]-Table232[[#This Row],[Best LB]])/Table232[[#This Row],[UB (LBBD (FBPP))]]</f>
        <v>0</v>
      </c>
      <c r="AO219" s="171">
        <v>6.9301217105319166</v>
      </c>
      <c r="AP219" s="169">
        <v>143</v>
      </c>
      <c r="AQ219" s="170">
        <v>143</v>
      </c>
      <c r="AR219" s="170">
        <v>0</v>
      </c>
      <c r="AS219" s="170">
        <f>(Table232[[#This Row],[UB (LBBD (CBPP))]]-Table232[[#This Row],[Best LB]])/Table232[[#This Row],[UB (LBBD (CBPP))]]</f>
        <v>0</v>
      </c>
      <c r="AT219" s="171">
        <v>3.0949972178866565</v>
      </c>
      <c r="AU219" s="169">
        <v>143</v>
      </c>
      <c r="AV219" s="170">
        <v>143</v>
      </c>
      <c r="AW219" s="170">
        <v>0</v>
      </c>
      <c r="AX219" s="170">
        <f>(Table232[[#This Row],[UB (LBBD (CBPP-light))]]-Table232[[#This Row],[Best LB]])/Table232[[#This Row],[UB (LBBD (CBPP-light))]]</f>
        <v>0</v>
      </c>
      <c r="AY219" s="171">
        <v>2.5620326623400067</v>
      </c>
      <c r="AZ219" s="150">
        <v>143</v>
      </c>
    </row>
    <row r="220" spans="1:52" x14ac:dyDescent="0.35">
      <c r="A220" s="162">
        <v>218</v>
      </c>
      <c r="B220" s="163" t="s">
        <v>253</v>
      </c>
      <c r="C220" s="150" t="s">
        <v>1095</v>
      </c>
      <c r="D220" s="150">
        <v>50</v>
      </c>
      <c r="E220" s="164">
        <v>10</v>
      </c>
      <c r="F220" s="164">
        <v>20</v>
      </c>
      <c r="G220" s="165">
        <v>1</v>
      </c>
      <c r="H220" s="166">
        <v>7</v>
      </c>
      <c r="I220" s="150">
        <f>MAX(0,Table232[[#This Row],[k*]]-Table232[[#This Row],[AGVs]])</f>
        <v>0</v>
      </c>
      <c r="J220" s="150">
        <v>127</v>
      </c>
      <c r="K220" s="150">
        <v>256</v>
      </c>
      <c r="L220" s="167">
        <v>0.22009545937999064</v>
      </c>
      <c r="M220" s="142">
        <f>IF( Table232[[#This Row],[UB_init]]-Table232[[#This Row],[LB_init]]&gt;0.1,0,1)</f>
        <v>0</v>
      </c>
      <c r="N220" s="61">
        <v>127</v>
      </c>
      <c r="O220" s="62">
        <v>127</v>
      </c>
      <c r="P220" s="62">
        <v>0</v>
      </c>
      <c r="Q220" s="84">
        <v>2.13691032491624</v>
      </c>
      <c r="R220" s="166">
        <v>127</v>
      </c>
      <c r="S220" s="150">
        <v>127</v>
      </c>
      <c r="T220" s="168">
        <v>0</v>
      </c>
      <c r="U220" s="168">
        <v>1.1872954170000001</v>
      </c>
      <c r="V220" s="169">
        <v>127</v>
      </c>
      <c r="W220" s="170">
        <v>127</v>
      </c>
      <c r="X220" s="150">
        <v>0</v>
      </c>
      <c r="Y220" s="150">
        <f>(Table232[[#This Row],[UB (A-BGAP +LB+ UB)]]-Table232[[#This Row],[Best LB]])/Table232[[#This Row],[UB (A-BGAP +LB+ UB)]]</f>
        <v>0</v>
      </c>
      <c r="Z220" s="171">
        <v>2.2624278795055908</v>
      </c>
      <c r="AA220" s="169">
        <v>127</v>
      </c>
      <c r="AB220" s="170">
        <v>127</v>
      </c>
      <c r="AC220" s="170">
        <v>0</v>
      </c>
      <c r="AD220" s="170">
        <f>(Table232[[#This Row],[UB (3S-MH)]]-Table232[[#This Row],[Best LB]])/Table232[[#This Row],[UB (3S-MH)]]</f>
        <v>0</v>
      </c>
      <c r="AE220" s="167">
        <v>0.34366799999999997</v>
      </c>
      <c r="AF220" s="169">
        <v>127</v>
      </c>
      <c r="AG220" s="170">
        <v>127</v>
      </c>
      <c r="AH220" s="150">
        <v>0</v>
      </c>
      <c r="AI220" s="150">
        <f>(Table232[[#This Row],[UB (BPP-MIP+LB+UB)]]-Table232[[#This Row],[Best LB]])/Table232[[#This Row],[UB (BPP-MIP+LB+UB)]]</f>
        <v>0</v>
      </c>
      <c r="AJ220" s="171">
        <v>2.4380414178676708</v>
      </c>
      <c r="AK220" s="169">
        <v>127</v>
      </c>
      <c r="AL220" s="170">
        <v>127</v>
      </c>
      <c r="AM220" s="170">
        <v>0</v>
      </c>
      <c r="AN220" s="170">
        <f>(Table232[[#This Row],[UB (LBBD (FBPP))]]-Table232[[#This Row],[Best LB]])/Table232[[#This Row],[UB (LBBD (FBPP))]]</f>
        <v>0</v>
      </c>
      <c r="AO220" s="171">
        <v>8.8924467447295612</v>
      </c>
      <c r="AP220" s="169">
        <v>127</v>
      </c>
      <c r="AQ220" s="170">
        <v>127</v>
      </c>
      <c r="AR220" s="170">
        <v>0</v>
      </c>
      <c r="AS220" s="170">
        <f>(Table232[[#This Row],[UB (LBBD (CBPP))]]-Table232[[#This Row],[Best LB]])/Table232[[#This Row],[UB (LBBD (CBPP))]]</f>
        <v>0</v>
      </c>
      <c r="AT220" s="171">
        <v>2.1237548831932109</v>
      </c>
      <c r="AU220" s="169">
        <v>127</v>
      </c>
      <c r="AV220" s="170">
        <v>127</v>
      </c>
      <c r="AW220" s="170">
        <v>0</v>
      </c>
      <c r="AX220" s="170">
        <f>(Table232[[#This Row],[UB (LBBD (CBPP-light))]]-Table232[[#This Row],[Best LB]])/Table232[[#This Row],[UB (LBBD (CBPP-light))]]</f>
        <v>0</v>
      </c>
      <c r="AY220" s="171">
        <v>1.9675070177845506</v>
      </c>
      <c r="AZ220" s="150">
        <v>127</v>
      </c>
    </row>
    <row r="221" spans="1:52" x14ac:dyDescent="0.35">
      <c r="A221" s="162">
        <v>219</v>
      </c>
      <c r="B221" s="163" t="s">
        <v>254</v>
      </c>
      <c r="C221" s="150" t="s">
        <v>1095</v>
      </c>
      <c r="D221" s="150">
        <v>50</v>
      </c>
      <c r="E221" s="164">
        <v>10</v>
      </c>
      <c r="F221" s="164">
        <v>20</v>
      </c>
      <c r="G221" s="165">
        <v>1</v>
      </c>
      <c r="H221" s="166">
        <v>6</v>
      </c>
      <c r="I221" s="150">
        <f>MAX(0,Table232[[#This Row],[k*]]-Table232[[#This Row],[AGVs]])</f>
        <v>0</v>
      </c>
      <c r="J221" s="150">
        <v>131</v>
      </c>
      <c r="K221" s="150">
        <v>514</v>
      </c>
      <c r="L221" s="167">
        <v>0.59223007783998582</v>
      </c>
      <c r="M221" s="86">
        <f>IF( Table232[[#This Row],[UB_init]]-Table232[[#This Row],[LB_init]]&gt;0.1,0,1)</f>
        <v>0</v>
      </c>
      <c r="N221" s="59">
        <v>131</v>
      </c>
      <c r="O221" s="60">
        <v>131</v>
      </c>
      <c r="P221" s="60">
        <v>0</v>
      </c>
      <c r="Q221" s="83">
        <v>1.79383758455514</v>
      </c>
      <c r="R221" s="166">
        <v>131</v>
      </c>
      <c r="S221" s="150">
        <v>131</v>
      </c>
      <c r="T221" s="168">
        <v>0</v>
      </c>
      <c r="U221" s="168">
        <v>1.3478208920000001</v>
      </c>
      <c r="V221" s="169">
        <v>131</v>
      </c>
      <c r="W221" s="170">
        <v>131</v>
      </c>
      <c r="X221" s="150">
        <v>0</v>
      </c>
      <c r="Y221" s="150">
        <f>(Table232[[#This Row],[UB (A-BGAP +LB+ UB)]]-Table232[[#This Row],[Best LB]])/Table232[[#This Row],[UB (A-BGAP +LB+ UB)]]</f>
        <v>0</v>
      </c>
      <c r="Z221" s="171">
        <v>2.9389382079314057</v>
      </c>
      <c r="AA221" s="169">
        <v>131</v>
      </c>
      <c r="AB221" s="170">
        <v>131</v>
      </c>
      <c r="AC221" s="170">
        <v>0</v>
      </c>
      <c r="AD221" s="170">
        <f>(Table232[[#This Row],[UB (3S-MH)]]-Table232[[#This Row],[Best LB]])/Table232[[#This Row],[UB (3S-MH)]]</f>
        <v>0</v>
      </c>
      <c r="AE221" s="167">
        <v>0.53112499999999996</v>
      </c>
      <c r="AF221" s="169">
        <v>131</v>
      </c>
      <c r="AG221" s="170">
        <v>131</v>
      </c>
      <c r="AH221" s="150">
        <v>0</v>
      </c>
      <c r="AI221" s="150">
        <f>(Table232[[#This Row],[UB (BPP-MIP+LB+UB)]]-Table232[[#This Row],[Best LB]])/Table232[[#This Row],[UB (BPP-MIP+LB+UB)]]</f>
        <v>0</v>
      </c>
      <c r="AJ221" s="171">
        <v>2.4198336508195459</v>
      </c>
      <c r="AK221" s="169">
        <v>131</v>
      </c>
      <c r="AL221" s="170">
        <v>131</v>
      </c>
      <c r="AM221" s="170">
        <v>0</v>
      </c>
      <c r="AN221" s="170">
        <f>(Table232[[#This Row],[UB (LBBD (FBPP))]]-Table232[[#This Row],[Best LB]])/Table232[[#This Row],[UB (LBBD (FBPP))]]</f>
        <v>0</v>
      </c>
      <c r="AO221" s="171">
        <v>5.4966284269537455</v>
      </c>
      <c r="AP221" s="169">
        <v>131</v>
      </c>
      <c r="AQ221" s="170">
        <v>131</v>
      </c>
      <c r="AR221" s="170">
        <v>0</v>
      </c>
      <c r="AS221" s="170">
        <f>(Table232[[#This Row],[UB (LBBD (CBPP))]]-Table232[[#This Row],[Best LB]])/Table232[[#This Row],[UB (LBBD (CBPP))]]</f>
        <v>0</v>
      </c>
      <c r="AT221" s="171">
        <v>1.8639461118798357</v>
      </c>
      <c r="AU221" s="169">
        <v>131</v>
      </c>
      <c r="AV221" s="170">
        <v>131</v>
      </c>
      <c r="AW221" s="170">
        <v>0</v>
      </c>
      <c r="AX221" s="170">
        <f>(Table232[[#This Row],[UB (LBBD (CBPP-light))]]-Table232[[#This Row],[Best LB]])/Table232[[#This Row],[UB (LBBD (CBPP-light))]]</f>
        <v>0</v>
      </c>
      <c r="AY221" s="171">
        <v>2.9651631824742659</v>
      </c>
      <c r="AZ221" s="150">
        <v>131</v>
      </c>
    </row>
    <row r="222" spans="1:52" x14ac:dyDescent="0.35">
      <c r="A222" s="162">
        <v>220</v>
      </c>
      <c r="B222" s="163" t="s">
        <v>255</v>
      </c>
      <c r="C222" s="150" t="s">
        <v>1095</v>
      </c>
      <c r="D222" s="150">
        <v>50</v>
      </c>
      <c r="E222" s="164">
        <v>10</v>
      </c>
      <c r="F222" s="164">
        <v>20</v>
      </c>
      <c r="G222" s="165">
        <v>1</v>
      </c>
      <c r="H222" s="166">
        <v>7</v>
      </c>
      <c r="I222" s="150">
        <f>MAX(0,Table232[[#This Row],[k*]]-Table232[[#This Row],[AGVs]])</f>
        <v>0</v>
      </c>
      <c r="J222" s="150">
        <v>115</v>
      </c>
      <c r="K222" s="150">
        <v>253</v>
      </c>
      <c r="L222" s="167">
        <v>0.36754058674000589</v>
      </c>
      <c r="M222" s="142">
        <f>IF( Table232[[#This Row],[UB_init]]-Table232[[#This Row],[LB_init]]&gt;0.1,0,1)</f>
        <v>0</v>
      </c>
      <c r="N222" s="61">
        <v>115</v>
      </c>
      <c r="O222" s="62">
        <v>115</v>
      </c>
      <c r="P222" s="62">
        <v>0</v>
      </c>
      <c r="Q222" s="84">
        <v>2.1789440847933199</v>
      </c>
      <c r="R222" s="166">
        <v>115</v>
      </c>
      <c r="S222" s="150">
        <v>115</v>
      </c>
      <c r="T222" s="168">
        <v>0</v>
      </c>
      <c r="U222" s="168">
        <v>1.3938747060000001</v>
      </c>
      <c r="V222" s="169">
        <v>115</v>
      </c>
      <c r="W222" s="170">
        <v>115</v>
      </c>
      <c r="X222" s="150">
        <v>0</v>
      </c>
      <c r="Y222" s="150">
        <f>(Table232[[#This Row],[UB (A-BGAP +LB+ UB)]]-Table232[[#This Row],[Best LB]])/Table232[[#This Row],[UB (A-BGAP +LB+ UB)]]</f>
        <v>0</v>
      </c>
      <c r="Z222" s="171">
        <v>1.572874675505086</v>
      </c>
      <c r="AA222" s="169">
        <v>115</v>
      </c>
      <c r="AB222" s="170">
        <v>115</v>
      </c>
      <c r="AC222" s="170">
        <v>0</v>
      </c>
      <c r="AD222" s="170">
        <f>(Table232[[#This Row],[UB (3S-MH)]]-Table232[[#This Row],[Best LB]])/Table232[[#This Row],[UB (3S-MH)]]</f>
        <v>0</v>
      </c>
      <c r="AE222" s="167">
        <v>0.31244499999999997</v>
      </c>
      <c r="AF222" s="169">
        <v>115</v>
      </c>
      <c r="AG222" s="170">
        <v>115</v>
      </c>
      <c r="AH222" s="150">
        <v>0</v>
      </c>
      <c r="AI222" s="150">
        <f>(Table232[[#This Row],[UB (BPP-MIP+LB+UB)]]-Table232[[#This Row],[Best LB]])/Table232[[#This Row],[UB (BPP-MIP+LB+UB)]]</f>
        <v>0</v>
      </c>
      <c r="AJ222" s="171">
        <v>2.6201046966018557</v>
      </c>
      <c r="AK222" s="169">
        <v>115</v>
      </c>
      <c r="AL222" s="170">
        <v>115</v>
      </c>
      <c r="AM222" s="170">
        <v>0</v>
      </c>
      <c r="AN222" s="170">
        <f>(Table232[[#This Row],[UB (LBBD (FBPP))]]-Table232[[#This Row],[Best LB]])/Table232[[#This Row],[UB (LBBD (FBPP))]]</f>
        <v>0</v>
      </c>
      <c r="AO222" s="171">
        <v>6.6392614194194257</v>
      </c>
      <c r="AP222" s="169">
        <v>115</v>
      </c>
      <c r="AQ222" s="170">
        <v>115</v>
      </c>
      <c r="AR222" s="170">
        <v>0</v>
      </c>
      <c r="AS222" s="170">
        <f>(Table232[[#This Row],[UB (LBBD (CBPP))]]-Table232[[#This Row],[Best LB]])/Table232[[#This Row],[UB (LBBD (CBPP))]]</f>
        <v>0</v>
      </c>
      <c r="AT222" s="171">
        <v>2.2225000113251059</v>
      </c>
      <c r="AU222" s="169">
        <v>115</v>
      </c>
      <c r="AV222" s="170">
        <v>115</v>
      </c>
      <c r="AW222" s="170">
        <v>0</v>
      </c>
      <c r="AX222" s="170">
        <f>(Table232[[#This Row],[UB (LBBD (CBPP-light))]]-Table232[[#This Row],[Best LB]])/Table232[[#This Row],[UB (LBBD (CBPP-light))]]</f>
        <v>0</v>
      </c>
      <c r="AY222" s="171">
        <v>1.6096508884804659</v>
      </c>
      <c r="AZ222" s="150">
        <v>115</v>
      </c>
    </row>
    <row r="223" spans="1:52" x14ac:dyDescent="0.35">
      <c r="A223" s="162">
        <v>221</v>
      </c>
      <c r="B223" s="163" t="s">
        <v>256</v>
      </c>
      <c r="C223" s="150" t="s">
        <v>1095</v>
      </c>
      <c r="D223" s="150">
        <v>50</v>
      </c>
      <c r="E223" s="164">
        <v>10</v>
      </c>
      <c r="F223" s="164">
        <v>20</v>
      </c>
      <c r="G223" s="165">
        <v>2</v>
      </c>
      <c r="H223" s="166">
        <v>14</v>
      </c>
      <c r="I223" s="150">
        <f>MAX(0,Table232[[#This Row],[k*]]-Table232[[#This Row],[AGVs]])</f>
        <v>4</v>
      </c>
      <c r="J223" s="150">
        <v>151</v>
      </c>
      <c r="K223" s="150">
        <v>199</v>
      </c>
      <c r="L223" s="167">
        <v>0.26626962424006706</v>
      </c>
      <c r="M223" s="86">
        <f>IF( Table232[[#This Row],[UB_init]]-Table232[[#This Row],[LB_init]]&gt;0.1,0,1)</f>
        <v>0</v>
      </c>
      <c r="N223" s="59">
        <v>151</v>
      </c>
      <c r="O223" s="60">
        <v>151</v>
      </c>
      <c r="P223" s="60">
        <v>0</v>
      </c>
      <c r="Q223" s="83">
        <v>132.79209310188801</v>
      </c>
      <c r="R223" s="166">
        <v>151</v>
      </c>
      <c r="S223" s="150">
        <v>151</v>
      </c>
      <c r="T223" s="168">
        <v>0</v>
      </c>
      <c r="U223" s="168">
        <v>11.328915520000001</v>
      </c>
      <c r="V223" s="169">
        <v>151</v>
      </c>
      <c r="W223" s="170">
        <v>151</v>
      </c>
      <c r="X223" s="150">
        <v>0</v>
      </c>
      <c r="Y223" s="150">
        <f>(Table232[[#This Row],[UB (A-BGAP +LB+ UB)]]-Table232[[#This Row],[Best LB]])/Table232[[#This Row],[UB (A-BGAP +LB+ UB)]]</f>
        <v>0</v>
      </c>
      <c r="Z223" s="171">
        <v>54.047470011755166</v>
      </c>
      <c r="AA223" s="169">
        <v>164</v>
      </c>
      <c r="AB223" s="170">
        <v>151</v>
      </c>
      <c r="AC223" s="170">
        <v>8.6092715231788075E-2</v>
      </c>
      <c r="AD223" s="170">
        <f>(Table232[[#This Row],[UB (3S-MH)]]-Table232[[#This Row],[Best LB]])/Table232[[#This Row],[UB (3S-MH)]]</f>
        <v>7.926829268292683E-2</v>
      </c>
      <c r="AE223" s="167">
        <v>0.249913</v>
      </c>
      <c r="AF223" s="169">
        <v>151</v>
      </c>
      <c r="AG223" s="170">
        <v>151</v>
      </c>
      <c r="AH223" s="150">
        <v>0</v>
      </c>
      <c r="AI223" s="150">
        <f>(Table232[[#This Row],[UB (BPP-MIP+LB+UB)]]-Table232[[#This Row],[Best LB]])/Table232[[#This Row],[UB (BPP-MIP+LB+UB)]]</f>
        <v>0</v>
      </c>
      <c r="AJ223" s="171">
        <v>30.865355859517368</v>
      </c>
      <c r="AK223" s="169">
        <v>151</v>
      </c>
      <c r="AL223" s="170">
        <v>151</v>
      </c>
      <c r="AM223" s="170">
        <v>0</v>
      </c>
      <c r="AN223" s="170">
        <f>(Table232[[#This Row],[UB (LBBD (FBPP))]]-Table232[[#This Row],[Best LB]])/Table232[[#This Row],[UB (LBBD (FBPP))]]</f>
        <v>0</v>
      </c>
      <c r="AO223" s="171">
        <v>111.28355242917907</v>
      </c>
      <c r="AP223" s="169">
        <v>151</v>
      </c>
      <c r="AQ223" s="170">
        <v>151</v>
      </c>
      <c r="AR223" s="170">
        <v>0</v>
      </c>
      <c r="AS223" s="170">
        <f>(Table232[[#This Row],[UB (LBBD (CBPP))]]-Table232[[#This Row],[Best LB]])/Table232[[#This Row],[UB (LBBD (CBPP))]]</f>
        <v>0</v>
      </c>
      <c r="AT223" s="171">
        <v>254.26732393634208</v>
      </c>
      <c r="AU223" s="169">
        <v>151</v>
      </c>
      <c r="AV223" s="170">
        <v>151</v>
      </c>
      <c r="AW223" s="170">
        <v>0</v>
      </c>
      <c r="AX223" s="170">
        <f>(Table232[[#This Row],[UB (LBBD (CBPP-light))]]-Table232[[#This Row],[Best LB]])/Table232[[#This Row],[UB (LBBD (CBPP-light))]]</f>
        <v>0</v>
      </c>
      <c r="AY223" s="171">
        <v>47.817700796767369</v>
      </c>
      <c r="AZ223" s="150">
        <v>151</v>
      </c>
    </row>
    <row r="224" spans="1:52" x14ac:dyDescent="0.35">
      <c r="A224" s="162">
        <v>222</v>
      </c>
      <c r="B224" s="163" t="s">
        <v>257</v>
      </c>
      <c r="C224" s="150" t="s">
        <v>1095</v>
      </c>
      <c r="D224" s="150">
        <v>50</v>
      </c>
      <c r="E224" s="164">
        <v>10</v>
      </c>
      <c r="F224" s="164">
        <v>20</v>
      </c>
      <c r="G224" s="165">
        <v>2</v>
      </c>
      <c r="H224" s="166">
        <v>14</v>
      </c>
      <c r="I224" s="150">
        <f>MAX(0,Table232[[#This Row],[k*]]-Table232[[#This Row],[AGVs]])</f>
        <v>4</v>
      </c>
      <c r="J224" s="150">
        <v>150</v>
      </c>
      <c r="K224" s="150">
        <v>205</v>
      </c>
      <c r="L224" s="167">
        <v>0.90301506407990928</v>
      </c>
      <c r="M224" s="142">
        <f>IF( Table232[[#This Row],[UB_init]]-Table232[[#This Row],[LB_init]]&gt;0.1,0,1)</f>
        <v>0</v>
      </c>
      <c r="N224" s="61">
        <v>153</v>
      </c>
      <c r="O224" s="62">
        <v>151.741379310344</v>
      </c>
      <c r="P224" s="62">
        <v>8.2262790173525998E-3</v>
      </c>
      <c r="Q224" s="84">
        <v>3605.74779884703</v>
      </c>
      <c r="R224" s="166">
        <v>153</v>
      </c>
      <c r="S224" s="150">
        <v>152</v>
      </c>
      <c r="T224" s="168">
        <v>6.5359479999999998E-3</v>
      </c>
      <c r="U224" s="168">
        <v>3641.2956979999999</v>
      </c>
      <c r="V224" s="169">
        <v>153</v>
      </c>
      <c r="W224" s="170">
        <v>151.642857142856</v>
      </c>
      <c r="X224" s="150">
        <v>8.8702147525637799E-3</v>
      </c>
      <c r="Y224" s="150">
        <f>(Table232[[#This Row],[UB (A-BGAP +LB+ UB)]]-Table232[[#This Row],[Best LB]])/Table232[[#This Row],[UB (A-BGAP +LB+ UB)]]</f>
        <v>6.5359477124183009E-3</v>
      </c>
      <c r="Z224" s="171">
        <v>3611.4846349125701</v>
      </c>
      <c r="AA224" s="169">
        <v>208</v>
      </c>
      <c r="AB224" s="170">
        <v>150</v>
      </c>
      <c r="AC224" s="170">
        <v>0.38666666666666666</v>
      </c>
      <c r="AD224" s="170">
        <f>(Table232[[#This Row],[UB (3S-MH)]]-Table232[[#This Row],[Best LB]])/Table232[[#This Row],[UB (3S-MH)]]</f>
        <v>0.26923076923076922</v>
      </c>
      <c r="AE224" s="167">
        <v>0.23427999999999999</v>
      </c>
      <c r="AF224" s="169">
        <v>153</v>
      </c>
      <c r="AG224" s="170">
        <v>152</v>
      </c>
      <c r="AH224" s="150">
        <v>6.5359477124140204E-3</v>
      </c>
      <c r="AI224" s="150">
        <f>(Table232[[#This Row],[UB (BPP-MIP+LB+UB)]]-Table232[[#This Row],[Best LB]])/Table232[[#This Row],[UB (BPP-MIP+LB+UB)]]</f>
        <v>6.5359477124183009E-3</v>
      </c>
      <c r="AJ224" s="171">
        <v>3610.5452218679702</v>
      </c>
      <c r="AK224" s="169">
        <v>153</v>
      </c>
      <c r="AL224" s="170">
        <v>151.642857142856</v>
      </c>
      <c r="AM224" s="170">
        <v>8.870214752575151E-3</v>
      </c>
      <c r="AN224" s="170">
        <f>(Table232[[#This Row],[UB (LBBD (FBPP))]]-Table232[[#This Row],[Best LB]])/Table232[[#This Row],[UB (LBBD (FBPP))]]</f>
        <v>6.5359477124183009E-3</v>
      </c>
      <c r="AO224" s="171">
        <v>3614.5102650080798</v>
      </c>
      <c r="AP224" s="169">
        <v>153</v>
      </c>
      <c r="AQ224" s="170">
        <v>151.642857142856</v>
      </c>
      <c r="AR224" s="170">
        <v>8.870214752575151E-3</v>
      </c>
      <c r="AS224" s="170">
        <f>(Table232[[#This Row],[UB (LBBD (CBPP))]]-Table232[[#This Row],[Best LB]])/Table232[[#This Row],[UB (LBBD (CBPP))]]</f>
        <v>6.5359477124183009E-3</v>
      </c>
      <c r="AT224" s="171">
        <v>3603.3743095928803</v>
      </c>
      <c r="AU224" s="169">
        <v>153</v>
      </c>
      <c r="AV224" s="170">
        <v>151.64285714285501</v>
      </c>
      <c r="AW224" s="170">
        <v>8.8702147525816528E-3</v>
      </c>
      <c r="AX224" s="170">
        <f>(Table232[[#This Row],[UB (LBBD (CBPP-light))]]-Table232[[#This Row],[Best LB]])/Table232[[#This Row],[UB (LBBD (CBPP-light))]]</f>
        <v>6.5359477124183009E-3</v>
      </c>
      <c r="AY224" s="171">
        <v>3603.9082687562295</v>
      </c>
      <c r="AZ224" s="150">
        <v>152</v>
      </c>
    </row>
    <row r="225" spans="1:52" x14ac:dyDescent="0.35">
      <c r="A225" s="162">
        <v>223</v>
      </c>
      <c r="B225" s="163" t="s">
        <v>258</v>
      </c>
      <c r="C225" s="150" t="s">
        <v>1095</v>
      </c>
      <c r="D225" s="150">
        <v>50</v>
      </c>
      <c r="E225" s="164">
        <v>10</v>
      </c>
      <c r="F225" s="164">
        <v>20</v>
      </c>
      <c r="G225" s="165">
        <v>2</v>
      </c>
      <c r="H225" s="166">
        <v>13</v>
      </c>
      <c r="I225" s="150">
        <f>MAX(0,Table232[[#This Row],[k*]]-Table232[[#This Row],[AGVs]])</f>
        <v>3</v>
      </c>
      <c r="J225" s="150">
        <v>143</v>
      </c>
      <c r="K225" s="150">
        <v>193</v>
      </c>
      <c r="L225" s="167">
        <v>0.82269913330992495</v>
      </c>
      <c r="M225" s="86">
        <f>IF( Table232[[#This Row],[UB_init]]-Table232[[#This Row],[LB_init]]&gt;0.1,0,1)</f>
        <v>0</v>
      </c>
      <c r="N225" s="59">
        <v>144</v>
      </c>
      <c r="O225" s="60">
        <v>143</v>
      </c>
      <c r="P225" s="60">
        <v>6.9444444444396198E-3</v>
      </c>
      <c r="Q225" s="83">
        <v>3606.2591146118898</v>
      </c>
      <c r="R225" s="166">
        <v>143</v>
      </c>
      <c r="S225" s="150">
        <v>143</v>
      </c>
      <c r="T225" s="168">
        <v>0</v>
      </c>
      <c r="U225" s="168">
        <v>165.43262530000001</v>
      </c>
      <c r="V225" s="169">
        <v>144</v>
      </c>
      <c r="W225" s="170">
        <v>143</v>
      </c>
      <c r="X225" s="150">
        <v>6.9444444444396198E-3</v>
      </c>
      <c r="Y225" s="150">
        <f>(Table232[[#This Row],[UB (A-BGAP +LB+ UB)]]-Table232[[#This Row],[Best LB]])/Table232[[#This Row],[UB (A-BGAP +LB+ UB)]]</f>
        <v>6.9444444444444441E-3</v>
      </c>
      <c r="Z225" s="171">
        <v>3607.4436828559201</v>
      </c>
      <c r="AA225" s="169">
        <v>174</v>
      </c>
      <c r="AB225" s="170">
        <v>143</v>
      </c>
      <c r="AC225" s="170">
        <v>0.21678321678321677</v>
      </c>
      <c r="AD225" s="170">
        <f>(Table232[[#This Row],[UB (3S-MH)]]-Table232[[#This Row],[Best LB]])/Table232[[#This Row],[UB (3S-MH)]]</f>
        <v>0.17816091954022989</v>
      </c>
      <c r="AE225" s="167">
        <v>0.32801799999999998</v>
      </c>
      <c r="AF225" s="169">
        <v>144</v>
      </c>
      <c r="AG225" s="170">
        <v>143</v>
      </c>
      <c r="AH225" s="150">
        <v>6.9444444444396198E-3</v>
      </c>
      <c r="AI225" s="150">
        <f>(Table232[[#This Row],[UB (BPP-MIP+LB+UB)]]-Table232[[#This Row],[Best LB]])/Table232[[#This Row],[UB (BPP-MIP+LB+UB)]]</f>
        <v>6.9444444444444441E-3</v>
      </c>
      <c r="AJ225" s="171">
        <v>3612.45161727816</v>
      </c>
      <c r="AK225" s="169">
        <v>143</v>
      </c>
      <c r="AL225" s="170">
        <v>143</v>
      </c>
      <c r="AM225" s="170">
        <v>0</v>
      </c>
      <c r="AN225" s="170">
        <f>(Table232[[#This Row],[UB (LBBD (FBPP))]]-Table232[[#This Row],[Best LB]])/Table232[[#This Row],[UB (LBBD (FBPP))]]</f>
        <v>0</v>
      </c>
      <c r="AO225" s="171">
        <v>180.84697771352091</v>
      </c>
      <c r="AP225" s="169">
        <v>143</v>
      </c>
      <c r="AQ225" s="170">
        <v>143</v>
      </c>
      <c r="AR225" s="170">
        <v>0</v>
      </c>
      <c r="AS225" s="170">
        <f>(Table232[[#This Row],[UB (LBBD (CBPP))]]-Table232[[#This Row],[Best LB]])/Table232[[#This Row],[UB (LBBD (CBPP))]]</f>
        <v>0</v>
      </c>
      <c r="AT225" s="171">
        <v>68.210867124612818</v>
      </c>
      <c r="AU225" s="169">
        <v>143</v>
      </c>
      <c r="AV225" s="170">
        <v>143</v>
      </c>
      <c r="AW225" s="170">
        <v>0</v>
      </c>
      <c r="AX225" s="170">
        <f>(Table232[[#This Row],[UB (LBBD (CBPP-light))]]-Table232[[#This Row],[Best LB]])/Table232[[#This Row],[UB (LBBD (CBPP-light))]]</f>
        <v>0</v>
      </c>
      <c r="AY225" s="171">
        <v>339.27926613670093</v>
      </c>
      <c r="AZ225" s="150">
        <v>143</v>
      </c>
    </row>
    <row r="226" spans="1:52" x14ac:dyDescent="0.35">
      <c r="A226" s="162">
        <v>224</v>
      </c>
      <c r="B226" s="163" t="s">
        <v>259</v>
      </c>
      <c r="C226" s="150" t="s">
        <v>1095</v>
      </c>
      <c r="D226" s="150">
        <v>50</v>
      </c>
      <c r="E226" s="164">
        <v>10</v>
      </c>
      <c r="F226" s="164">
        <v>20</v>
      </c>
      <c r="G226" s="165">
        <v>2</v>
      </c>
      <c r="H226" s="166">
        <v>14</v>
      </c>
      <c r="I226" s="150">
        <f>MAX(0,Table232[[#This Row],[k*]]-Table232[[#This Row],[AGVs]])</f>
        <v>4</v>
      </c>
      <c r="J226" s="150">
        <v>144</v>
      </c>
      <c r="K226" s="150">
        <v>213</v>
      </c>
      <c r="L226" s="167">
        <v>0.456924624749945</v>
      </c>
      <c r="M226" s="142">
        <f>IF( Table232[[#This Row],[UB_init]]-Table232[[#This Row],[LB_init]]&gt;0.1,0,1)</f>
        <v>0</v>
      </c>
      <c r="N226" s="61">
        <v>145</v>
      </c>
      <c r="O226" s="62">
        <v>143.99999999999699</v>
      </c>
      <c r="P226" s="62">
        <v>6.8965517241514002E-3</v>
      </c>
      <c r="Q226" s="84">
        <v>3608.1032486501999</v>
      </c>
      <c r="R226" s="166">
        <v>144</v>
      </c>
      <c r="S226" s="150">
        <v>144</v>
      </c>
      <c r="T226" s="168">
        <v>0</v>
      </c>
      <c r="U226" s="168">
        <v>105.0170147</v>
      </c>
      <c r="V226" s="169">
        <v>145</v>
      </c>
      <c r="W226" s="170">
        <v>144</v>
      </c>
      <c r="X226" s="150">
        <v>6.89655172413317E-3</v>
      </c>
      <c r="Y226" s="150">
        <f>(Table232[[#This Row],[UB (A-BGAP +LB+ UB)]]-Table232[[#This Row],[Best LB]])/Table232[[#This Row],[UB (A-BGAP +LB+ UB)]]</f>
        <v>6.8965517241379309E-3</v>
      </c>
      <c r="Z226" s="171">
        <v>3612.0180261656697</v>
      </c>
      <c r="AA226" s="169">
        <v>157</v>
      </c>
      <c r="AB226" s="170">
        <v>144</v>
      </c>
      <c r="AC226" s="170">
        <v>9.0277777777777776E-2</v>
      </c>
      <c r="AD226" s="170">
        <f>(Table232[[#This Row],[UB (3S-MH)]]-Table232[[#This Row],[Best LB]])/Table232[[#This Row],[UB (3S-MH)]]</f>
        <v>8.2802547770700632E-2</v>
      </c>
      <c r="AE226" s="167">
        <v>0.218696</v>
      </c>
      <c r="AF226" s="169">
        <v>145</v>
      </c>
      <c r="AG226" s="170">
        <v>144</v>
      </c>
      <c r="AH226" s="150">
        <v>6.89655172413317E-3</v>
      </c>
      <c r="AI226" s="150">
        <f>(Table232[[#This Row],[UB (BPP-MIP+LB+UB)]]-Table232[[#This Row],[Best LB]])/Table232[[#This Row],[UB (BPP-MIP+LB+UB)]]</f>
        <v>6.8965517241379309E-3</v>
      </c>
      <c r="AJ226" s="171">
        <v>3634.5967675726897</v>
      </c>
      <c r="AK226" s="169">
        <v>144</v>
      </c>
      <c r="AL226" s="170">
        <v>144</v>
      </c>
      <c r="AM226" s="170">
        <v>0</v>
      </c>
      <c r="AN226" s="170">
        <f>(Table232[[#This Row],[UB (LBBD (FBPP))]]-Table232[[#This Row],[Best LB]])/Table232[[#This Row],[UB (LBBD (FBPP))]]</f>
        <v>0</v>
      </c>
      <c r="AO226" s="171">
        <v>830.27388028149392</v>
      </c>
      <c r="AP226" s="169">
        <v>144</v>
      </c>
      <c r="AQ226" s="170">
        <v>144</v>
      </c>
      <c r="AR226" s="170">
        <v>0</v>
      </c>
      <c r="AS226" s="170">
        <f>(Table232[[#This Row],[UB (LBBD (CBPP))]]-Table232[[#This Row],[Best LB]])/Table232[[#This Row],[UB (LBBD (CBPP))]]</f>
        <v>0</v>
      </c>
      <c r="AT226" s="171">
        <v>1535.5468730740299</v>
      </c>
      <c r="AU226" s="169">
        <v>144</v>
      </c>
      <c r="AV226" s="170">
        <v>144</v>
      </c>
      <c r="AW226" s="170">
        <v>0</v>
      </c>
      <c r="AX226" s="170">
        <f>(Table232[[#This Row],[UB (LBBD (CBPP-light))]]-Table232[[#This Row],[Best LB]])/Table232[[#This Row],[UB (LBBD (CBPP-light))]]</f>
        <v>0</v>
      </c>
      <c r="AY226" s="171">
        <v>440.66924551688993</v>
      </c>
      <c r="AZ226" s="150">
        <v>144</v>
      </c>
    </row>
    <row r="227" spans="1:52" x14ac:dyDescent="0.35">
      <c r="A227" s="162">
        <v>225</v>
      </c>
      <c r="B227" s="163" t="s">
        <v>260</v>
      </c>
      <c r="C227" s="150" t="s">
        <v>1095</v>
      </c>
      <c r="D227" s="150">
        <v>50</v>
      </c>
      <c r="E227" s="164">
        <v>10</v>
      </c>
      <c r="F227" s="164">
        <v>20</v>
      </c>
      <c r="G227" s="165">
        <v>2</v>
      </c>
      <c r="H227" s="166">
        <v>12</v>
      </c>
      <c r="I227" s="150">
        <f>MAX(0,Table232[[#This Row],[k*]]-Table232[[#This Row],[AGVs]])</f>
        <v>2</v>
      </c>
      <c r="J227" s="150">
        <v>150</v>
      </c>
      <c r="K227" s="150">
        <v>198</v>
      </c>
      <c r="L227" s="167">
        <v>0.41464596986998004</v>
      </c>
      <c r="M227" s="86">
        <f>IF( Table232[[#This Row],[UB_init]]-Table232[[#This Row],[LB_init]]&gt;0.1,0,1)</f>
        <v>0</v>
      </c>
      <c r="N227" s="59">
        <v>152</v>
      </c>
      <c r="O227" s="60">
        <v>150</v>
      </c>
      <c r="P227" s="60">
        <v>1.31578947368334E-2</v>
      </c>
      <c r="Q227" s="83">
        <v>3605.7185162603801</v>
      </c>
      <c r="R227" s="166">
        <v>151</v>
      </c>
      <c r="S227" s="150">
        <v>150</v>
      </c>
      <c r="T227" s="168">
        <v>6.6225169999999996E-3</v>
      </c>
      <c r="U227" s="168">
        <v>3619.1951610000001</v>
      </c>
      <c r="V227" s="169">
        <v>150</v>
      </c>
      <c r="W227" s="170">
        <v>150</v>
      </c>
      <c r="X227" s="150">
        <v>0</v>
      </c>
      <c r="Y227" s="150">
        <f>(Table232[[#This Row],[UB (A-BGAP +LB+ UB)]]-Table232[[#This Row],[Best LB]])/Table232[[#This Row],[UB (A-BGAP +LB+ UB)]]</f>
        <v>0</v>
      </c>
      <c r="Z227" s="171">
        <v>142.99953452590998</v>
      </c>
      <c r="AA227" s="169">
        <v>185</v>
      </c>
      <c r="AB227" s="170">
        <v>150</v>
      </c>
      <c r="AC227" s="170">
        <v>0.23333333333333334</v>
      </c>
      <c r="AD227" s="170">
        <f>(Table232[[#This Row],[UB (3S-MH)]]-Table232[[#This Row],[Best LB]])/Table232[[#This Row],[UB (3S-MH)]]</f>
        <v>0.1891891891891892</v>
      </c>
      <c r="AE227" s="167">
        <v>0.234349</v>
      </c>
      <c r="AF227" s="169">
        <v>151</v>
      </c>
      <c r="AG227" s="170">
        <v>150</v>
      </c>
      <c r="AH227" s="150">
        <v>6.6225165562870001E-3</v>
      </c>
      <c r="AI227" s="150">
        <f>(Table232[[#This Row],[UB (BPP-MIP+LB+UB)]]-Table232[[#This Row],[Best LB]])/Table232[[#This Row],[UB (BPP-MIP+LB+UB)]]</f>
        <v>6.6225165562913907E-3</v>
      </c>
      <c r="AJ227" s="171">
        <v>3627.74483720027</v>
      </c>
      <c r="AK227" s="169">
        <v>150</v>
      </c>
      <c r="AL227" s="170">
        <v>150</v>
      </c>
      <c r="AM227" s="170">
        <v>0</v>
      </c>
      <c r="AN227" s="170">
        <f>(Table232[[#This Row],[UB (LBBD (FBPP))]]-Table232[[#This Row],[Best LB]])/Table232[[#This Row],[UB (LBBD (FBPP))]]</f>
        <v>0</v>
      </c>
      <c r="AO227" s="171">
        <v>26.263733616566679</v>
      </c>
      <c r="AP227" s="169">
        <v>151</v>
      </c>
      <c r="AQ227" s="170">
        <v>150</v>
      </c>
      <c r="AR227" s="170">
        <v>6.6225165562913907E-3</v>
      </c>
      <c r="AS227" s="170">
        <f>(Table232[[#This Row],[UB (LBBD (CBPP))]]-Table232[[#This Row],[Best LB]])/Table232[[#This Row],[UB (LBBD (CBPP))]]</f>
        <v>6.6225165562913907E-3</v>
      </c>
      <c r="AT227" s="171">
        <v>3610.24068598449</v>
      </c>
      <c r="AU227" s="169">
        <v>150</v>
      </c>
      <c r="AV227" s="170">
        <v>150</v>
      </c>
      <c r="AW227" s="170">
        <v>0</v>
      </c>
      <c r="AX227" s="170">
        <f>(Table232[[#This Row],[UB (LBBD (CBPP-light))]]-Table232[[#This Row],[Best LB]])/Table232[[#This Row],[UB (LBBD (CBPP-light))]]</f>
        <v>0</v>
      </c>
      <c r="AY227" s="171">
        <v>1019.6621000515299</v>
      </c>
      <c r="AZ227" s="150">
        <v>150</v>
      </c>
    </row>
    <row r="228" spans="1:52" x14ac:dyDescent="0.35">
      <c r="A228" s="162">
        <v>226</v>
      </c>
      <c r="B228" s="163" t="s">
        <v>261</v>
      </c>
      <c r="C228" s="150" t="s">
        <v>1095</v>
      </c>
      <c r="D228" s="150">
        <v>50</v>
      </c>
      <c r="E228" s="164">
        <v>10</v>
      </c>
      <c r="F228" s="164">
        <v>20</v>
      </c>
      <c r="G228" s="165">
        <v>2</v>
      </c>
      <c r="H228" s="166">
        <v>14</v>
      </c>
      <c r="I228" s="150">
        <f>MAX(0,Table232[[#This Row],[k*]]-Table232[[#This Row],[AGVs]])</f>
        <v>4</v>
      </c>
      <c r="J228" s="150">
        <v>135</v>
      </c>
      <c r="K228" s="150">
        <v>261</v>
      </c>
      <c r="L228" s="167">
        <v>0.53606383688997994</v>
      </c>
      <c r="M228" s="142">
        <f>IF( Table232[[#This Row],[UB_init]]-Table232[[#This Row],[LB_init]]&gt;0.1,0,1)</f>
        <v>0</v>
      </c>
      <c r="N228" s="61">
        <v>135</v>
      </c>
      <c r="O228" s="62">
        <v>135</v>
      </c>
      <c r="P228" s="62">
        <v>0</v>
      </c>
      <c r="Q228" s="84">
        <v>72.599156070500598</v>
      </c>
      <c r="R228" s="166">
        <v>135</v>
      </c>
      <c r="S228" s="150">
        <v>135</v>
      </c>
      <c r="T228" s="168">
        <v>0</v>
      </c>
      <c r="U228" s="168">
        <v>13.22834497</v>
      </c>
      <c r="V228" s="169">
        <v>135</v>
      </c>
      <c r="W228" s="170">
        <v>135</v>
      </c>
      <c r="X228" s="150">
        <v>0</v>
      </c>
      <c r="Y228" s="150">
        <f>(Table232[[#This Row],[UB (A-BGAP +LB+ UB)]]-Table232[[#This Row],[Best LB]])/Table232[[#This Row],[UB (A-BGAP +LB+ UB)]]</f>
        <v>0</v>
      </c>
      <c r="Z228" s="171">
        <v>9.6143084010134299</v>
      </c>
      <c r="AA228" s="169">
        <v>142</v>
      </c>
      <c r="AB228" s="170">
        <v>135</v>
      </c>
      <c r="AC228" s="170">
        <v>5.185185185185185E-2</v>
      </c>
      <c r="AD228" s="170">
        <f>(Table232[[#This Row],[UB (3S-MH)]]-Table232[[#This Row],[Best LB]])/Table232[[#This Row],[UB (3S-MH)]]</f>
        <v>4.9295774647887321E-2</v>
      </c>
      <c r="AE228" s="167">
        <v>0.18745500000000001</v>
      </c>
      <c r="AF228" s="169">
        <v>135</v>
      </c>
      <c r="AG228" s="170">
        <v>135</v>
      </c>
      <c r="AH228" s="150">
        <v>0</v>
      </c>
      <c r="AI228" s="150">
        <f>(Table232[[#This Row],[UB (BPP-MIP+LB+UB)]]-Table232[[#This Row],[Best LB]])/Table232[[#This Row],[UB (BPP-MIP+LB+UB)]]</f>
        <v>0</v>
      </c>
      <c r="AJ228" s="171">
        <v>68.534992521631182</v>
      </c>
      <c r="AK228" s="169">
        <v>135</v>
      </c>
      <c r="AL228" s="170">
        <v>135</v>
      </c>
      <c r="AM228" s="170">
        <v>0</v>
      </c>
      <c r="AN228" s="170">
        <f>(Table232[[#This Row],[UB (LBBD (FBPP))]]-Table232[[#This Row],[Best LB]])/Table232[[#This Row],[UB (LBBD (FBPP))]]</f>
        <v>0</v>
      </c>
      <c r="AO228" s="171">
        <v>22.463816622740278</v>
      </c>
      <c r="AP228" s="169">
        <v>135</v>
      </c>
      <c r="AQ228" s="170">
        <v>135</v>
      </c>
      <c r="AR228" s="170">
        <v>0</v>
      </c>
      <c r="AS228" s="170">
        <f>(Table232[[#This Row],[UB (LBBD (CBPP))]]-Table232[[#This Row],[Best LB]])/Table232[[#This Row],[UB (LBBD (CBPP))]]</f>
        <v>0</v>
      </c>
      <c r="AT228" s="171">
        <v>30.856271957981079</v>
      </c>
      <c r="AU228" s="169">
        <v>135</v>
      </c>
      <c r="AV228" s="170">
        <v>135</v>
      </c>
      <c r="AW228" s="170">
        <v>0</v>
      </c>
      <c r="AX228" s="170">
        <f>(Table232[[#This Row],[UB (LBBD (CBPP-light))]]-Table232[[#This Row],[Best LB]])/Table232[[#This Row],[UB (LBBD (CBPP-light))]]</f>
        <v>0</v>
      </c>
      <c r="AY228" s="171">
        <v>12.199235026727081</v>
      </c>
      <c r="AZ228" s="150">
        <v>135</v>
      </c>
    </row>
    <row r="229" spans="1:52" x14ac:dyDescent="0.35">
      <c r="A229" s="162">
        <v>227</v>
      </c>
      <c r="B229" s="163" t="s">
        <v>262</v>
      </c>
      <c r="C229" s="150" t="s">
        <v>1095</v>
      </c>
      <c r="D229" s="150">
        <v>50</v>
      </c>
      <c r="E229" s="164">
        <v>10</v>
      </c>
      <c r="F229" s="164">
        <v>20</v>
      </c>
      <c r="G229" s="165">
        <v>2</v>
      </c>
      <c r="H229" s="166">
        <v>14</v>
      </c>
      <c r="I229" s="150">
        <f>MAX(0,Table232[[#This Row],[k*]]-Table232[[#This Row],[AGVs]])</f>
        <v>4</v>
      </c>
      <c r="J229" s="150">
        <v>167</v>
      </c>
      <c r="K229" s="150">
        <v>210</v>
      </c>
      <c r="L229" s="167">
        <v>0.36539774574998773</v>
      </c>
      <c r="M229" s="86">
        <f>IF( Table232[[#This Row],[UB_init]]-Table232[[#This Row],[LB_init]]&gt;0.1,0,1)</f>
        <v>0</v>
      </c>
      <c r="N229" s="59">
        <v>171</v>
      </c>
      <c r="O229" s="60">
        <v>166.99999999999901</v>
      </c>
      <c r="P229" s="60">
        <v>2.33918128654837E-2</v>
      </c>
      <c r="Q229" s="83">
        <v>3605.4500039610998</v>
      </c>
      <c r="R229" s="166">
        <v>168</v>
      </c>
      <c r="S229" s="150">
        <v>167</v>
      </c>
      <c r="T229" s="168">
        <v>5.9523809999999996E-3</v>
      </c>
      <c r="U229" s="168">
        <v>3615.5505400000002</v>
      </c>
      <c r="V229" s="169">
        <v>169</v>
      </c>
      <c r="W229" s="170">
        <v>167</v>
      </c>
      <c r="X229" s="150">
        <v>1.18343195266202E-2</v>
      </c>
      <c r="Y229" s="150">
        <f>(Table232[[#This Row],[UB (A-BGAP +LB+ UB)]]-Table232[[#This Row],[Best LB]])/Table232[[#This Row],[UB (A-BGAP +LB+ UB)]]</f>
        <v>1.1834319526627219E-2</v>
      </c>
      <c r="Z229" s="171">
        <v>3604.6032969206599</v>
      </c>
      <c r="AA229" s="169">
        <v>191</v>
      </c>
      <c r="AB229" s="170">
        <v>167</v>
      </c>
      <c r="AC229" s="170">
        <v>0.1437125748502994</v>
      </c>
      <c r="AD229" s="170">
        <f>(Table232[[#This Row],[UB (3S-MH)]]-Table232[[#This Row],[Best LB]])/Table232[[#This Row],[UB (3S-MH)]]</f>
        <v>0.1256544502617801</v>
      </c>
      <c r="AE229" s="167">
        <v>0.28116099999999999</v>
      </c>
      <c r="AF229" s="169">
        <v>169</v>
      </c>
      <c r="AG229" s="170">
        <v>167</v>
      </c>
      <c r="AH229" s="150">
        <v>1.18343195266202E-2</v>
      </c>
      <c r="AI229" s="150">
        <f>(Table232[[#This Row],[UB (BPP-MIP+LB+UB)]]-Table232[[#This Row],[Best LB]])/Table232[[#This Row],[UB (BPP-MIP+LB+UB)]]</f>
        <v>1.1834319526627219E-2</v>
      </c>
      <c r="AJ229" s="171">
        <v>3617.8749375464404</v>
      </c>
      <c r="AK229" s="169">
        <v>168</v>
      </c>
      <c r="AL229" s="170">
        <v>167</v>
      </c>
      <c r="AM229" s="170">
        <v>5.9523809523809521E-3</v>
      </c>
      <c r="AN229" s="170">
        <f>(Table232[[#This Row],[UB (LBBD (FBPP))]]-Table232[[#This Row],[Best LB]])/Table232[[#This Row],[UB (LBBD (FBPP))]]</f>
        <v>5.9523809523809521E-3</v>
      </c>
      <c r="AO229" s="171">
        <v>3600.2388459336998</v>
      </c>
      <c r="AP229" s="169">
        <v>168</v>
      </c>
      <c r="AQ229" s="170">
        <v>167</v>
      </c>
      <c r="AR229" s="170">
        <v>5.9523809523809521E-3</v>
      </c>
      <c r="AS229" s="170">
        <f>(Table232[[#This Row],[UB (LBBD (CBPP))]]-Table232[[#This Row],[Best LB]])/Table232[[#This Row],[UB (LBBD (CBPP))]]</f>
        <v>5.9523809523809521E-3</v>
      </c>
      <c r="AT229" s="171">
        <v>3600.0450966265098</v>
      </c>
      <c r="AU229" s="169">
        <v>167</v>
      </c>
      <c r="AV229" s="170">
        <v>167</v>
      </c>
      <c r="AW229" s="170">
        <v>0</v>
      </c>
      <c r="AX229" s="170">
        <f>(Table232[[#This Row],[UB (LBBD (CBPP-light))]]-Table232[[#This Row],[Best LB]])/Table232[[#This Row],[UB (LBBD (CBPP-light))]]</f>
        <v>0</v>
      </c>
      <c r="AY229" s="171">
        <v>965.31756661926102</v>
      </c>
      <c r="AZ229" s="150">
        <v>167</v>
      </c>
    </row>
    <row r="230" spans="1:52" x14ac:dyDescent="0.35">
      <c r="A230" s="162">
        <v>228</v>
      </c>
      <c r="B230" s="163" t="s">
        <v>263</v>
      </c>
      <c r="C230" s="150" t="s">
        <v>1095</v>
      </c>
      <c r="D230" s="150">
        <v>50</v>
      </c>
      <c r="E230" s="164">
        <v>10</v>
      </c>
      <c r="F230" s="164">
        <v>20</v>
      </c>
      <c r="G230" s="165">
        <v>2</v>
      </c>
      <c r="H230" s="166">
        <v>13</v>
      </c>
      <c r="I230" s="150">
        <f>MAX(0,Table232[[#This Row],[k*]]-Table232[[#This Row],[AGVs]])</f>
        <v>3</v>
      </c>
      <c r="J230" s="150">
        <v>145</v>
      </c>
      <c r="K230" s="150">
        <v>188</v>
      </c>
      <c r="L230" s="167">
        <v>0.8903242331000456</v>
      </c>
      <c r="M230" s="142">
        <f>IF( Table232[[#This Row],[UB_init]]-Table232[[#This Row],[LB_init]]&gt;0.1,0,1)</f>
        <v>0</v>
      </c>
      <c r="N230" s="61">
        <v>148</v>
      </c>
      <c r="O230" s="62">
        <v>145</v>
      </c>
      <c r="P230" s="62">
        <v>2.0270270270256501E-2</v>
      </c>
      <c r="Q230" s="84">
        <v>3608.51261842437</v>
      </c>
      <c r="R230" s="166">
        <v>145</v>
      </c>
      <c r="S230" s="150">
        <v>145</v>
      </c>
      <c r="T230" s="168">
        <v>0</v>
      </c>
      <c r="U230" s="168">
        <v>822.98861450000004</v>
      </c>
      <c r="V230" s="169">
        <v>152</v>
      </c>
      <c r="W230" s="170">
        <v>145</v>
      </c>
      <c r="X230" s="150">
        <v>4.6052631578917001E-2</v>
      </c>
      <c r="Y230" s="150">
        <f>(Table232[[#This Row],[UB (A-BGAP +LB+ UB)]]-Table232[[#This Row],[Best LB]])/Table232[[#This Row],[UB (A-BGAP +LB+ UB)]]</f>
        <v>4.6052631578947366E-2</v>
      </c>
      <c r="Z230" s="171">
        <v>3605.7707560574599</v>
      </c>
      <c r="AA230" s="169">
        <v>204</v>
      </c>
      <c r="AB230" s="170">
        <v>145</v>
      </c>
      <c r="AC230" s="170">
        <v>0.40689655172413791</v>
      </c>
      <c r="AD230" s="170">
        <f>(Table232[[#This Row],[UB (3S-MH)]]-Table232[[#This Row],[Best LB]])/Table232[[#This Row],[UB (3S-MH)]]</f>
        <v>0.28921568627450983</v>
      </c>
      <c r="AE230" s="167">
        <v>0.28116999999999998</v>
      </c>
      <c r="AF230" s="169">
        <v>146</v>
      </c>
      <c r="AG230" s="170">
        <v>145</v>
      </c>
      <c r="AH230" s="150">
        <v>6.8493150684884596E-3</v>
      </c>
      <c r="AI230" s="150">
        <f>(Table232[[#This Row],[UB (BPP-MIP+LB+UB)]]-Table232[[#This Row],[Best LB]])/Table232[[#This Row],[UB (BPP-MIP+LB+UB)]]</f>
        <v>6.8493150684931503E-3</v>
      </c>
      <c r="AJ230" s="171">
        <v>3615.84422218706</v>
      </c>
      <c r="AK230" s="169">
        <v>151</v>
      </c>
      <c r="AL230" s="170">
        <v>145</v>
      </c>
      <c r="AM230" s="170">
        <v>3.9735099337748346E-2</v>
      </c>
      <c r="AN230" s="170">
        <f>(Table232[[#This Row],[UB (LBBD (FBPP))]]-Table232[[#This Row],[Best LB]])/Table232[[#This Row],[UB (LBBD (FBPP))]]</f>
        <v>3.9735099337748346E-2</v>
      </c>
      <c r="AO230" s="171">
        <v>3603.0472236033502</v>
      </c>
      <c r="AP230" s="169">
        <v>147</v>
      </c>
      <c r="AQ230" s="170">
        <v>145</v>
      </c>
      <c r="AR230" s="170">
        <v>1.3605442176870748E-2</v>
      </c>
      <c r="AS230" s="170">
        <f>(Table232[[#This Row],[UB (LBBD (CBPP))]]-Table232[[#This Row],[Best LB]])/Table232[[#This Row],[UB (LBBD (CBPP))]]</f>
        <v>1.3605442176870748E-2</v>
      </c>
      <c r="AT230" s="171">
        <v>3602.1653205072498</v>
      </c>
      <c r="AU230" s="169">
        <v>151</v>
      </c>
      <c r="AV230" s="170">
        <v>145</v>
      </c>
      <c r="AW230" s="170">
        <v>3.9735099337748346E-2</v>
      </c>
      <c r="AX230" s="170">
        <f>(Table232[[#This Row],[UB (LBBD (CBPP-light))]]-Table232[[#This Row],[Best LB]])/Table232[[#This Row],[UB (LBBD (CBPP-light))]]</f>
        <v>3.9735099337748346E-2</v>
      </c>
      <c r="AY230" s="171">
        <v>3603.9618034446603</v>
      </c>
      <c r="AZ230" s="150">
        <v>145</v>
      </c>
    </row>
    <row r="231" spans="1:52" x14ac:dyDescent="0.35">
      <c r="A231" s="162">
        <v>229</v>
      </c>
      <c r="B231" s="163" t="s">
        <v>264</v>
      </c>
      <c r="C231" s="150" t="s">
        <v>1095</v>
      </c>
      <c r="D231" s="150">
        <v>50</v>
      </c>
      <c r="E231" s="164">
        <v>10</v>
      </c>
      <c r="F231" s="164">
        <v>20</v>
      </c>
      <c r="G231" s="165">
        <v>2</v>
      </c>
      <c r="H231" s="166">
        <v>11</v>
      </c>
      <c r="I231" s="150">
        <f>MAX(0,Table232[[#This Row],[k*]]-Table232[[#This Row],[AGVs]])</f>
        <v>1</v>
      </c>
      <c r="J231" s="150">
        <v>137</v>
      </c>
      <c r="K231" s="150">
        <v>211</v>
      </c>
      <c r="L231" s="167">
        <v>0.89094730839997283</v>
      </c>
      <c r="M231" s="86">
        <f>IF( Table232[[#This Row],[UB_init]]-Table232[[#This Row],[LB_init]]&gt;0.1,0,1)</f>
        <v>0</v>
      </c>
      <c r="N231" s="59">
        <v>137</v>
      </c>
      <c r="O231" s="60">
        <v>137</v>
      </c>
      <c r="P231" s="60">
        <v>0</v>
      </c>
      <c r="Q231" s="83">
        <v>3478.3136323709</v>
      </c>
      <c r="R231" s="166">
        <v>138</v>
      </c>
      <c r="S231" s="150">
        <v>137</v>
      </c>
      <c r="T231" s="168">
        <v>7.246377E-3</v>
      </c>
      <c r="U231" s="168">
        <v>3642.6669510000002</v>
      </c>
      <c r="V231" s="169">
        <v>138</v>
      </c>
      <c r="W231" s="170">
        <v>137</v>
      </c>
      <c r="X231" s="150">
        <v>7.2463768115889502E-3</v>
      </c>
      <c r="Y231" s="150">
        <f>(Table232[[#This Row],[UB (A-BGAP +LB+ UB)]]-Table232[[#This Row],[Best LB]])/Table232[[#This Row],[UB (A-BGAP +LB+ UB)]]</f>
        <v>7.246376811594203E-3</v>
      </c>
      <c r="Z231" s="171">
        <v>3614.5305912159401</v>
      </c>
      <c r="AA231" s="169">
        <v>191</v>
      </c>
      <c r="AB231" s="170">
        <v>137</v>
      </c>
      <c r="AC231" s="170">
        <v>0.39416058394160586</v>
      </c>
      <c r="AD231" s="170">
        <f>(Table232[[#This Row],[UB (3S-MH)]]-Table232[[#This Row],[Best LB]])/Table232[[#This Row],[UB (3S-MH)]]</f>
        <v>0.28272251308900526</v>
      </c>
      <c r="AE231" s="167">
        <v>0.28116200000000002</v>
      </c>
      <c r="AF231" s="169">
        <v>137</v>
      </c>
      <c r="AG231" s="170">
        <v>137</v>
      </c>
      <c r="AH231" s="150">
        <v>0</v>
      </c>
      <c r="AI231" s="150">
        <f>(Table232[[#This Row],[UB (BPP-MIP+LB+UB)]]-Table232[[#This Row],[Best LB]])/Table232[[#This Row],[UB (BPP-MIP+LB+UB)]]</f>
        <v>0</v>
      </c>
      <c r="AJ231" s="171">
        <v>42.415948295974374</v>
      </c>
      <c r="AK231" s="169">
        <v>137</v>
      </c>
      <c r="AL231" s="170">
        <v>137</v>
      </c>
      <c r="AM231" s="170">
        <v>0</v>
      </c>
      <c r="AN231" s="170">
        <f>(Table232[[#This Row],[UB (LBBD (FBPP))]]-Table232[[#This Row],[Best LB]])/Table232[[#This Row],[UB (LBBD (FBPP))]]</f>
        <v>0</v>
      </c>
      <c r="AO231" s="171">
        <v>72.565997949344279</v>
      </c>
      <c r="AP231" s="169">
        <v>137</v>
      </c>
      <c r="AQ231" s="170">
        <v>137</v>
      </c>
      <c r="AR231" s="170">
        <v>0</v>
      </c>
      <c r="AS231" s="170">
        <f>(Table232[[#This Row],[UB (LBBD (CBPP))]]-Table232[[#This Row],[Best LB]])/Table232[[#This Row],[UB (LBBD (CBPP))]]</f>
        <v>0</v>
      </c>
      <c r="AT231" s="171">
        <v>140.66323869583098</v>
      </c>
      <c r="AU231" s="169">
        <v>137</v>
      </c>
      <c r="AV231" s="170">
        <v>137</v>
      </c>
      <c r="AW231" s="170">
        <v>0</v>
      </c>
      <c r="AX231" s="170">
        <f>(Table232[[#This Row],[UB (LBBD (CBPP-light))]]-Table232[[#This Row],[Best LB]])/Table232[[#This Row],[UB (LBBD (CBPP-light))]]</f>
        <v>0</v>
      </c>
      <c r="AY231" s="171">
        <v>1519.4317382629999</v>
      </c>
      <c r="AZ231" s="150">
        <v>137</v>
      </c>
    </row>
    <row r="232" spans="1:52" x14ac:dyDescent="0.35">
      <c r="A232" s="162">
        <v>230</v>
      </c>
      <c r="B232" s="163" t="s">
        <v>265</v>
      </c>
      <c r="C232" s="150" t="s">
        <v>1095</v>
      </c>
      <c r="D232" s="150">
        <v>50</v>
      </c>
      <c r="E232" s="164">
        <v>10</v>
      </c>
      <c r="F232" s="164">
        <v>20</v>
      </c>
      <c r="G232" s="165">
        <v>2</v>
      </c>
      <c r="H232" s="166">
        <v>13</v>
      </c>
      <c r="I232" s="150">
        <f>MAX(0,Table232[[#This Row],[k*]]-Table232[[#This Row],[AGVs]])</f>
        <v>3</v>
      </c>
      <c r="J232" s="150">
        <v>133</v>
      </c>
      <c r="K232" s="150">
        <v>196</v>
      </c>
      <c r="L232" s="167">
        <v>0.41307113505990856</v>
      </c>
      <c r="M232" s="142">
        <f>IF( Table232[[#This Row],[UB_init]]-Table232[[#This Row],[LB_init]]&gt;0.1,0,1)</f>
        <v>0</v>
      </c>
      <c r="N232" s="61">
        <v>133</v>
      </c>
      <c r="O232" s="62">
        <v>133</v>
      </c>
      <c r="P232" s="62">
        <v>0</v>
      </c>
      <c r="Q232" s="84">
        <v>75.401531772688003</v>
      </c>
      <c r="R232" s="166">
        <v>133</v>
      </c>
      <c r="S232" s="150">
        <v>133</v>
      </c>
      <c r="T232" s="168">
        <v>0</v>
      </c>
      <c r="U232" s="168">
        <v>7.4124258860000003</v>
      </c>
      <c r="V232" s="169">
        <v>133</v>
      </c>
      <c r="W232" s="170">
        <v>133</v>
      </c>
      <c r="X232" s="150">
        <v>0</v>
      </c>
      <c r="Y232" s="150">
        <f>(Table232[[#This Row],[UB (A-BGAP +LB+ UB)]]-Table232[[#This Row],[Best LB]])/Table232[[#This Row],[UB (A-BGAP +LB+ UB)]]</f>
        <v>0</v>
      </c>
      <c r="Z232" s="171">
        <v>24.442907374353108</v>
      </c>
      <c r="AA232" s="169">
        <v>139</v>
      </c>
      <c r="AB232" s="170">
        <v>133</v>
      </c>
      <c r="AC232" s="170">
        <v>4.5112781954887216E-2</v>
      </c>
      <c r="AD232" s="170">
        <f>(Table232[[#This Row],[UB (3S-MH)]]-Table232[[#This Row],[Best LB]])/Table232[[#This Row],[UB (3S-MH)]]</f>
        <v>4.3165467625899283E-2</v>
      </c>
      <c r="AE232" s="167">
        <v>0.203073</v>
      </c>
      <c r="AF232" s="169">
        <v>133</v>
      </c>
      <c r="AG232" s="170">
        <v>133</v>
      </c>
      <c r="AH232" s="150">
        <v>0</v>
      </c>
      <c r="AI232" s="150">
        <f>(Table232[[#This Row],[UB (BPP-MIP+LB+UB)]]-Table232[[#This Row],[Best LB]])/Table232[[#This Row],[UB (BPP-MIP+LB+UB)]]</f>
        <v>0</v>
      </c>
      <c r="AJ232" s="171">
        <v>15.665245861747209</v>
      </c>
      <c r="AK232" s="169">
        <v>133</v>
      </c>
      <c r="AL232" s="170">
        <v>133</v>
      </c>
      <c r="AM232" s="170">
        <v>0</v>
      </c>
      <c r="AN232" s="170">
        <f>(Table232[[#This Row],[UB (LBBD (FBPP))]]-Table232[[#This Row],[Best LB]])/Table232[[#This Row],[UB (LBBD (FBPP))]]</f>
        <v>0</v>
      </c>
      <c r="AO232" s="171">
        <v>10.727268074174308</v>
      </c>
      <c r="AP232" s="169">
        <v>133</v>
      </c>
      <c r="AQ232" s="170">
        <v>133</v>
      </c>
      <c r="AR232" s="170">
        <v>0</v>
      </c>
      <c r="AS232" s="170">
        <f>(Table232[[#This Row],[UB (LBBD (CBPP))]]-Table232[[#This Row],[Best LB]])/Table232[[#This Row],[UB (LBBD (CBPP))]]</f>
        <v>0</v>
      </c>
      <c r="AT232" s="171">
        <v>6.6529549062261086</v>
      </c>
      <c r="AU232" s="169">
        <v>133</v>
      </c>
      <c r="AV232" s="170">
        <v>133</v>
      </c>
      <c r="AW232" s="170">
        <v>0</v>
      </c>
      <c r="AX232" s="170">
        <f>(Table232[[#This Row],[UB (LBBD (CBPP-light))]]-Table232[[#This Row],[Best LB]])/Table232[[#This Row],[UB (LBBD (CBPP-light))]]</f>
        <v>0</v>
      </c>
      <c r="AY232" s="171">
        <v>32.309659427032713</v>
      </c>
      <c r="AZ232" s="150">
        <v>133</v>
      </c>
    </row>
    <row r="233" spans="1:52" x14ac:dyDescent="0.35">
      <c r="A233" s="162">
        <v>231</v>
      </c>
      <c r="B233" s="163" t="s">
        <v>266</v>
      </c>
      <c r="C233" s="150" t="s">
        <v>1095</v>
      </c>
      <c r="D233" s="150">
        <v>50</v>
      </c>
      <c r="E233" s="164">
        <v>10</v>
      </c>
      <c r="F233" s="164">
        <v>20</v>
      </c>
      <c r="G233" s="165">
        <v>4</v>
      </c>
      <c r="H233" s="166">
        <v>23</v>
      </c>
      <c r="I233" s="150">
        <f>MAX(0,Table232[[#This Row],[k*]]-Table232[[#This Row],[AGVs]])</f>
        <v>13</v>
      </c>
      <c r="J233" s="150">
        <v>205</v>
      </c>
      <c r="K233" s="150">
        <v>214</v>
      </c>
      <c r="L233" s="167">
        <v>2.0234351977799179</v>
      </c>
      <c r="M233" s="86">
        <f>IF( Table232[[#This Row],[UB_init]]-Table232[[#This Row],[LB_init]]&gt;0.1,0,1)</f>
        <v>0</v>
      </c>
      <c r="N233" s="59">
        <v>205</v>
      </c>
      <c r="O233" s="60">
        <v>205</v>
      </c>
      <c r="P233" s="60">
        <v>0</v>
      </c>
      <c r="Q233" s="83">
        <v>2250.5727980826</v>
      </c>
      <c r="R233" s="166">
        <v>205</v>
      </c>
      <c r="S233" s="150">
        <v>205</v>
      </c>
      <c r="T233" s="168">
        <v>0</v>
      </c>
      <c r="U233" s="168">
        <v>45.031107470000002</v>
      </c>
      <c r="V233" s="169">
        <v>206</v>
      </c>
      <c r="W233" s="170">
        <v>205</v>
      </c>
      <c r="X233" s="150">
        <v>4.8543689320364701E-3</v>
      </c>
      <c r="Y233" s="150">
        <f>(Table232[[#This Row],[UB (A-BGAP +LB+ UB)]]-Table232[[#This Row],[Best LB]])/Table232[[#This Row],[UB (A-BGAP +LB+ UB)]]</f>
        <v>4.8543689320388345E-3</v>
      </c>
      <c r="Z233" s="171">
        <v>3600.0361516168396</v>
      </c>
      <c r="AA233" s="169">
        <v>207</v>
      </c>
      <c r="AB233" s="170">
        <v>205</v>
      </c>
      <c r="AC233" s="170">
        <v>9.7560975609756097E-3</v>
      </c>
      <c r="AD233" s="170">
        <f>(Table232[[#This Row],[UB (3S-MH)]]-Table232[[#This Row],[Best LB]])/Table232[[#This Row],[UB (3S-MH)]]</f>
        <v>9.6618357487922701E-3</v>
      </c>
      <c r="AE233" s="167">
        <v>0.827928</v>
      </c>
      <c r="AF233" s="169">
        <v>206</v>
      </c>
      <c r="AG233" s="170">
        <v>205</v>
      </c>
      <c r="AH233" s="150">
        <v>4.8543689320364701E-3</v>
      </c>
      <c r="AI233" s="150">
        <f>(Table232[[#This Row],[UB (BPP-MIP+LB+UB)]]-Table232[[#This Row],[Best LB]])/Table232[[#This Row],[UB (BPP-MIP+LB+UB)]]</f>
        <v>4.8543689320388345E-3</v>
      </c>
      <c r="AJ233" s="171">
        <v>3616.3600349882699</v>
      </c>
      <c r="AK233" s="169">
        <v>214</v>
      </c>
      <c r="AL233" s="170">
        <v>213</v>
      </c>
      <c r="AM233" s="170">
        <v>4.6728971962616819E-3</v>
      </c>
      <c r="AN233" s="170">
        <f>(Table232[[#This Row],[UB (LBBD (FBPP))]]-Table232[[#This Row],[Best LB]])/Table232[[#This Row],[UB (LBBD (FBPP))]]</f>
        <v>4.2056074766355138E-2</v>
      </c>
      <c r="AO233" s="171">
        <v>3600.0000001977796</v>
      </c>
      <c r="AP233" s="169">
        <v>214</v>
      </c>
      <c r="AQ233" s="170">
        <v>205</v>
      </c>
      <c r="AR233" s="170">
        <v>4.2056074766355138E-2</v>
      </c>
      <c r="AS233" s="170">
        <f>(Table232[[#This Row],[UB (LBBD (CBPP))]]-Table232[[#This Row],[Best LB]])/Table232[[#This Row],[UB (LBBD (CBPP))]]</f>
        <v>4.2056074766355138E-2</v>
      </c>
      <c r="AT233" s="171">
        <v>3600.0000001977796</v>
      </c>
      <c r="AU233" s="169">
        <v>214</v>
      </c>
      <c r="AV233" s="170">
        <v>205</v>
      </c>
      <c r="AW233" s="170">
        <v>4.2056074766355138E-2</v>
      </c>
      <c r="AX233" s="170">
        <f>(Table232[[#This Row],[UB (LBBD (CBPP-light))]]-Table232[[#This Row],[Best LB]])/Table232[[#This Row],[UB (LBBD (CBPP-light))]]</f>
        <v>4.2056074766355138E-2</v>
      </c>
      <c r="AY233" s="171">
        <v>3600.0000001977796</v>
      </c>
      <c r="AZ233" s="150">
        <v>205</v>
      </c>
    </row>
    <row r="234" spans="1:52" x14ac:dyDescent="0.35">
      <c r="A234" s="162">
        <v>232</v>
      </c>
      <c r="B234" s="163" t="s">
        <v>267</v>
      </c>
      <c r="C234" s="150" t="s">
        <v>1095</v>
      </c>
      <c r="D234" s="150">
        <v>50</v>
      </c>
      <c r="E234" s="164">
        <v>10</v>
      </c>
      <c r="F234" s="164">
        <v>20</v>
      </c>
      <c r="G234" s="165">
        <v>4</v>
      </c>
      <c r="H234" s="166">
        <v>24</v>
      </c>
      <c r="I234" s="150">
        <f>MAX(0,Table232[[#This Row],[k*]]-Table232[[#This Row],[AGVs]])</f>
        <v>14</v>
      </c>
      <c r="J234" s="150">
        <v>210</v>
      </c>
      <c r="K234" s="150">
        <v>220</v>
      </c>
      <c r="L234" s="167">
        <v>4.3849949371099228</v>
      </c>
      <c r="M234" s="142">
        <f>IF( Table232[[#This Row],[UB_init]]-Table232[[#This Row],[LB_init]]&gt;0.1,0,1)</f>
        <v>0</v>
      </c>
      <c r="N234" s="61">
        <v>211</v>
      </c>
      <c r="O234" s="62">
        <v>204</v>
      </c>
      <c r="P234" s="62">
        <v>3.31753554502211E-2</v>
      </c>
      <c r="Q234" s="84">
        <v>3605.5250170864101</v>
      </c>
      <c r="R234" s="166">
        <v>211</v>
      </c>
      <c r="S234" s="150">
        <v>204</v>
      </c>
      <c r="T234" s="168">
        <v>3.3175354999999997E-2</v>
      </c>
      <c r="U234" s="168">
        <v>3621.556556</v>
      </c>
      <c r="V234" s="169">
        <v>211</v>
      </c>
      <c r="W234" s="170">
        <v>210</v>
      </c>
      <c r="X234" s="150">
        <v>4.7393364928887396E-3</v>
      </c>
      <c r="Y234" s="150">
        <f>(Table232[[#This Row],[UB (A-BGAP +LB+ UB)]]-Table232[[#This Row],[Best LB]])/Table232[[#This Row],[UB (A-BGAP +LB+ UB)]]</f>
        <v>4.7393364928909956E-3</v>
      </c>
      <c r="Z234" s="171">
        <v>3628.5784036656796</v>
      </c>
      <c r="AA234" s="169">
        <v>215</v>
      </c>
      <c r="AB234" s="170">
        <v>210</v>
      </c>
      <c r="AC234" s="170">
        <v>2.3809523809523808E-2</v>
      </c>
      <c r="AD234" s="170">
        <f>(Table232[[#This Row],[UB (3S-MH)]]-Table232[[#This Row],[Best LB]])/Table232[[#This Row],[UB (3S-MH)]]</f>
        <v>2.3255813953488372E-2</v>
      </c>
      <c r="AE234" s="167">
        <v>72.823599999999999</v>
      </c>
      <c r="AF234" s="169">
        <v>211</v>
      </c>
      <c r="AG234" s="170">
        <v>210</v>
      </c>
      <c r="AH234" s="150">
        <v>4.7393364928887396E-3</v>
      </c>
      <c r="AI234" s="150">
        <f>(Table232[[#This Row],[UB (BPP-MIP+LB+UB)]]-Table232[[#This Row],[Best LB]])/Table232[[#This Row],[UB (BPP-MIP+LB+UB)]]</f>
        <v>4.7393364928909956E-3</v>
      </c>
      <c r="AJ234" s="171">
        <v>3610.0300525976299</v>
      </c>
      <c r="AK234" s="169">
        <v>210</v>
      </c>
      <c r="AL234" s="170">
        <v>210</v>
      </c>
      <c r="AM234" s="170">
        <v>0</v>
      </c>
      <c r="AN234" s="170">
        <f>(Table232[[#This Row],[UB (LBBD (FBPP))]]-Table232[[#This Row],[Best LB]])/Table232[[#This Row],[UB (LBBD (FBPP))]]</f>
        <v>0</v>
      </c>
      <c r="AO234" s="171">
        <v>1717.72180806799</v>
      </c>
      <c r="AP234" s="169">
        <v>212</v>
      </c>
      <c r="AQ234" s="170">
        <v>210</v>
      </c>
      <c r="AR234" s="170">
        <v>9.433962264150943E-3</v>
      </c>
      <c r="AS234" s="170">
        <f>(Table232[[#This Row],[UB (LBBD (CBPP))]]-Table232[[#This Row],[Best LB]])/Table232[[#This Row],[UB (LBBD (CBPP))]]</f>
        <v>9.433962264150943E-3</v>
      </c>
      <c r="AT234" s="171">
        <v>3600.0898691750999</v>
      </c>
      <c r="AU234" s="169">
        <v>213</v>
      </c>
      <c r="AV234" s="170">
        <v>210</v>
      </c>
      <c r="AW234" s="170">
        <v>1.4084507042253521E-2</v>
      </c>
      <c r="AX234" s="170">
        <f>(Table232[[#This Row],[UB (LBBD (CBPP-light))]]-Table232[[#This Row],[Best LB]])/Table232[[#This Row],[UB (LBBD (CBPP-light))]]</f>
        <v>1.4084507042253521E-2</v>
      </c>
      <c r="AY234" s="171">
        <v>3600.0580931957802</v>
      </c>
      <c r="AZ234" s="150">
        <v>210</v>
      </c>
    </row>
    <row r="235" spans="1:52" x14ac:dyDescent="0.35">
      <c r="A235" s="162">
        <v>233</v>
      </c>
      <c r="B235" s="163" t="s">
        <v>268</v>
      </c>
      <c r="C235" s="150" t="s">
        <v>1095</v>
      </c>
      <c r="D235" s="150">
        <v>50</v>
      </c>
      <c r="E235" s="164">
        <v>10</v>
      </c>
      <c r="F235" s="164">
        <v>20</v>
      </c>
      <c r="G235" s="165">
        <v>4</v>
      </c>
      <c r="H235" s="166">
        <v>25</v>
      </c>
      <c r="I235" s="150">
        <f>MAX(0,Table232[[#This Row],[k*]]-Table232[[#This Row],[AGVs]])</f>
        <v>15</v>
      </c>
      <c r="J235" s="150">
        <v>215</v>
      </c>
      <c r="K235" s="150">
        <v>231</v>
      </c>
      <c r="L235" s="167">
        <v>3.1461539771501066</v>
      </c>
      <c r="M235" s="86">
        <f>IF( Table232[[#This Row],[UB_init]]-Table232[[#This Row],[LB_init]]&gt;0.1,0,1)</f>
        <v>0</v>
      </c>
      <c r="N235" s="59">
        <v>216</v>
      </c>
      <c r="O235" s="60">
        <v>212</v>
      </c>
      <c r="P235" s="60">
        <v>1.8518518518509899E-2</v>
      </c>
      <c r="Q235" s="83">
        <v>3607.2289176080299</v>
      </c>
      <c r="R235" s="166">
        <v>216</v>
      </c>
      <c r="S235" s="150">
        <v>214.7</v>
      </c>
      <c r="T235" s="168">
        <v>6.018519E-3</v>
      </c>
      <c r="U235" s="168">
        <v>3627.154153</v>
      </c>
      <c r="V235" s="169">
        <v>216</v>
      </c>
      <c r="W235" s="170">
        <v>215</v>
      </c>
      <c r="X235" s="150">
        <v>4.6296296296273499E-3</v>
      </c>
      <c r="Y235" s="150">
        <f>(Table232[[#This Row],[UB (A-BGAP +LB+ UB)]]-Table232[[#This Row],[Best LB]])/Table232[[#This Row],[UB (A-BGAP +LB+ UB)]]</f>
        <v>4.6296296296296294E-3</v>
      </c>
      <c r="Z235" s="171">
        <v>3616.7609662069099</v>
      </c>
      <c r="AA235" s="169">
        <v>222</v>
      </c>
      <c r="AB235" s="170">
        <v>215</v>
      </c>
      <c r="AC235" s="170">
        <v>3.255813953488372E-2</v>
      </c>
      <c r="AD235" s="170">
        <f>(Table232[[#This Row],[UB (3S-MH)]]-Table232[[#This Row],[Best LB]])/Table232[[#This Row],[UB (3S-MH)]]</f>
        <v>3.1531531531531529E-2</v>
      </c>
      <c r="AE235" s="167">
        <v>98.664199999999994</v>
      </c>
      <c r="AF235" s="169">
        <v>217</v>
      </c>
      <c r="AG235" s="170">
        <v>215</v>
      </c>
      <c r="AH235" s="150">
        <v>9.2165898617469003E-3</v>
      </c>
      <c r="AI235" s="150">
        <f>(Table232[[#This Row],[UB (BPP-MIP+LB+UB)]]-Table232[[#This Row],[Best LB]])/Table232[[#This Row],[UB (BPP-MIP+LB+UB)]]</f>
        <v>9.2165898617511521E-3</v>
      </c>
      <c r="AJ235" s="171">
        <v>3605.2017693677999</v>
      </c>
      <c r="AK235" s="169">
        <v>218</v>
      </c>
      <c r="AL235" s="170">
        <v>215</v>
      </c>
      <c r="AM235" s="170">
        <v>1.3761467889908258E-2</v>
      </c>
      <c r="AN235" s="170">
        <f>(Table232[[#This Row],[UB (LBBD (FBPP))]]-Table232[[#This Row],[Best LB]])/Table232[[#This Row],[UB (LBBD (FBPP))]]</f>
        <v>1.3761467889908258E-2</v>
      </c>
      <c r="AO235" s="171">
        <v>3601.1433846182199</v>
      </c>
      <c r="AP235" s="169">
        <v>223</v>
      </c>
      <c r="AQ235" s="170">
        <v>215</v>
      </c>
      <c r="AR235" s="170">
        <v>3.5874439461883408E-2</v>
      </c>
      <c r="AS235" s="170">
        <f>(Table232[[#This Row],[UB (LBBD (CBPP))]]-Table232[[#This Row],[Best LB]])/Table232[[#This Row],[UB (LBBD (CBPP))]]</f>
        <v>3.5874439461883408E-2</v>
      </c>
      <c r="AT235" s="171">
        <v>3600.9748097583697</v>
      </c>
      <c r="AU235" s="169">
        <v>217</v>
      </c>
      <c r="AV235" s="170">
        <v>215</v>
      </c>
      <c r="AW235" s="170">
        <v>9.2165898617511521E-3</v>
      </c>
      <c r="AX235" s="170">
        <f>(Table232[[#This Row],[UB (LBBD (CBPP-light))]]-Table232[[#This Row],[Best LB]])/Table232[[#This Row],[UB (LBBD (CBPP-light))]]</f>
        <v>9.2165898617511521E-3</v>
      </c>
      <c r="AY235" s="171">
        <v>3600.0560007272297</v>
      </c>
      <c r="AZ235" s="150">
        <v>215</v>
      </c>
    </row>
    <row r="236" spans="1:52" x14ac:dyDescent="0.35">
      <c r="A236" s="162">
        <v>234</v>
      </c>
      <c r="B236" s="163" t="s">
        <v>269</v>
      </c>
      <c r="C236" s="150" t="s">
        <v>1095</v>
      </c>
      <c r="D236" s="150">
        <v>50</v>
      </c>
      <c r="E236" s="164">
        <v>10</v>
      </c>
      <c r="F236" s="164">
        <v>20</v>
      </c>
      <c r="G236" s="165">
        <v>4</v>
      </c>
      <c r="H236" s="166">
        <v>24</v>
      </c>
      <c r="I236" s="150">
        <f>MAX(0,Table232[[#This Row],[k*]]-Table232[[#This Row],[AGVs]])</f>
        <v>14</v>
      </c>
      <c r="J236" s="150">
        <v>204</v>
      </c>
      <c r="K236" s="150">
        <v>219</v>
      </c>
      <c r="L236" s="167">
        <v>3.6917256880599325</v>
      </c>
      <c r="M236" s="142">
        <f>IF( Table232[[#This Row],[UB_init]]-Table232[[#This Row],[LB_init]]&gt;0.1,0,1)</f>
        <v>0</v>
      </c>
      <c r="N236" s="61">
        <v>205</v>
      </c>
      <c r="O236" s="62">
        <v>203.99999999999901</v>
      </c>
      <c r="P236" s="62">
        <v>4.8780487804900002E-3</v>
      </c>
      <c r="Q236" s="84">
        <v>3600.28293331339</v>
      </c>
      <c r="R236" s="166">
        <v>205</v>
      </c>
      <c r="S236" s="150">
        <v>204</v>
      </c>
      <c r="T236" s="168">
        <v>4.8780489999999998E-3</v>
      </c>
      <c r="U236" s="168">
        <v>3609.0527510000002</v>
      </c>
      <c r="V236" s="169">
        <v>205</v>
      </c>
      <c r="W236" s="170">
        <v>204</v>
      </c>
      <c r="X236" s="150">
        <v>4.87804878048528E-3</v>
      </c>
      <c r="Y236" s="150">
        <f>(Table232[[#This Row],[UB (A-BGAP +LB+ UB)]]-Table232[[#This Row],[Best LB]])/Table232[[#This Row],[UB (A-BGAP +LB+ UB)]]</f>
        <v>4.8780487804878049E-3</v>
      </c>
      <c r="Z236" s="171">
        <v>3600.0466030603302</v>
      </c>
      <c r="AA236" s="169">
        <v>213</v>
      </c>
      <c r="AB236" s="170">
        <v>204</v>
      </c>
      <c r="AC236" s="170">
        <v>4.4117647058823532E-2</v>
      </c>
      <c r="AD236" s="170">
        <f>(Table232[[#This Row],[UB (3S-MH)]]-Table232[[#This Row],[Best LB]])/Table232[[#This Row],[UB (3S-MH)]]</f>
        <v>4.2253521126760563E-2</v>
      </c>
      <c r="AE236" s="167">
        <v>2.2963</v>
      </c>
      <c r="AF236" s="169">
        <v>205</v>
      </c>
      <c r="AG236" s="170">
        <v>204</v>
      </c>
      <c r="AH236" s="150">
        <v>4.87804878048528E-3</v>
      </c>
      <c r="AI236" s="150">
        <f>(Table232[[#This Row],[UB (BPP-MIP+LB+UB)]]-Table232[[#This Row],[Best LB]])/Table232[[#This Row],[UB (BPP-MIP+LB+UB)]]</f>
        <v>4.8780487804878049E-3</v>
      </c>
      <c r="AJ236" s="171">
        <v>3600.0737439096001</v>
      </c>
      <c r="AK236" s="169">
        <v>211</v>
      </c>
      <c r="AL236" s="170">
        <v>204</v>
      </c>
      <c r="AM236" s="170">
        <v>3.3175355450236969E-2</v>
      </c>
      <c r="AN236" s="170">
        <f>(Table232[[#This Row],[UB (LBBD (FBPP))]]-Table232[[#This Row],[Best LB]])/Table232[[#This Row],[UB (LBBD (FBPP))]]</f>
        <v>3.3175355450236969E-2</v>
      </c>
      <c r="AO236" s="171">
        <v>3601.5435279733501</v>
      </c>
      <c r="AP236" s="169">
        <v>218</v>
      </c>
      <c r="AQ236" s="170">
        <v>204</v>
      </c>
      <c r="AR236" s="170">
        <v>6.4220183486238536E-2</v>
      </c>
      <c r="AS236" s="170">
        <f>(Table232[[#This Row],[UB (LBBD (CBPP))]]-Table232[[#This Row],[Best LB]])/Table232[[#This Row],[UB (LBBD (CBPP))]]</f>
        <v>6.4220183486238536E-2</v>
      </c>
      <c r="AT236" s="171">
        <v>3601.0631809178703</v>
      </c>
      <c r="AU236" s="169">
        <v>211</v>
      </c>
      <c r="AV236" s="170">
        <v>204</v>
      </c>
      <c r="AW236" s="170">
        <v>3.3175355450236969E-2</v>
      </c>
      <c r="AX236" s="170">
        <f>(Table232[[#This Row],[UB (LBBD (CBPP-light))]]-Table232[[#This Row],[Best LB]])/Table232[[#This Row],[UB (LBBD (CBPP-light))]]</f>
        <v>3.3175355450236969E-2</v>
      </c>
      <c r="AY236" s="171">
        <v>3602.3508520089099</v>
      </c>
      <c r="AZ236" s="150">
        <v>204</v>
      </c>
    </row>
    <row r="237" spans="1:52" x14ac:dyDescent="0.35">
      <c r="A237" s="162">
        <v>235</v>
      </c>
      <c r="B237" s="163" t="s">
        <v>270</v>
      </c>
      <c r="C237" s="150" t="s">
        <v>1095</v>
      </c>
      <c r="D237" s="150">
        <v>50</v>
      </c>
      <c r="E237" s="164">
        <v>10</v>
      </c>
      <c r="F237" s="164">
        <v>20</v>
      </c>
      <c r="G237" s="165">
        <v>4</v>
      </c>
      <c r="H237" s="166">
        <v>28</v>
      </c>
      <c r="I237" s="150">
        <f>MAX(0,Table232[[#This Row],[k*]]-Table232[[#This Row],[AGVs]])</f>
        <v>18</v>
      </c>
      <c r="J237" s="150">
        <v>246</v>
      </c>
      <c r="K237" s="150">
        <v>250</v>
      </c>
      <c r="L237" s="167">
        <v>25.192027952529997</v>
      </c>
      <c r="M237" s="86">
        <f>IF( Table232[[#This Row],[UB_init]]-Table232[[#This Row],[LB_init]]&gt;0.1,0,1)</f>
        <v>0</v>
      </c>
      <c r="N237" s="59">
        <v>246</v>
      </c>
      <c r="O237" s="60">
        <v>246</v>
      </c>
      <c r="P237" s="60">
        <v>0</v>
      </c>
      <c r="Q237" s="83">
        <v>1934.7734871134101</v>
      </c>
      <c r="R237" s="166">
        <v>248</v>
      </c>
      <c r="S237" s="150">
        <v>244</v>
      </c>
      <c r="T237" s="168">
        <v>1.6129032000000001E-2</v>
      </c>
      <c r="U237" s="168">
        <v>3613.1578100000002</v>
      </c>
      <c r="V237" s="169">
        <v>247</v>
      </c>
      <c r="W237" s="170">
        <v>246</v>
      </c>
      <c r="X237" s="150">
        <v>4.0485829959497699E-3</v>
      </c>
      <c r="Y237" s="150">
        <f>(Table232[[#This Row],[UB (A-BGAP +LB+ UB)]]-Table232[[#This Row],[Best LB]])/Table232[[#This Row],[UB (A-BGAP +LB+ UB)]]</f>
        <v>4.048582995951417E-3</v>
      </c>
      <c r="Z237" s="171">
        <v>3602.3190638078404</v>
      </c>
      <c r="AA237" s="169">
        <v>249</v>
      </c>
      <c r="AB237" s="170">
        <v>246</v>
      </c>
      <c r="AC237" s="170">
        <v>1.2195121951219513E-2</v>
      </c>
      <c r="AD237" s="170">
        <f>(Table232[[#This Row],[UB (3S-MH)]]-Table232[[#This Row],[Best LB]])/Table232[[#This Row],[UB (3S-MH)]]</f>
        <v>1.2048192771084338E-2</v>
      </c>
      <c r="AE237" s="167">
        <v>1.43713</v>
      </c>
      <c r="AF237" s="169">
        <v>248</v>
      </c>
      <c r="AG237" s="170">
        <v>246</v>
      </c>
      <c r="AH237" s="150">
        <v>8.064516129029E-3</v>
      </c>
      <c r="AI237" s="150">
        <f>(Table232[[#This Row],[UB (BPP-MIP+LB+UB)]]-Table232[[#This Row],[Best LB]])/Table232[[#This Row],[UB (BPP-MIP+LB+UB)]]</f>
        <v>8.0645161290322578E-3</v>
      </c>
      <c r="AJ237" s="171">
        <v>3625.7132064346297</v>
      </c>
      <c r="AK237" s="169">
        <v>250</v>
      </c>
      <c r="AL237" s="170">
        <v>250</v>
      </c>
      <c r="AM237" s="170">
        <v>0</v>
      </c>
      <c r="AN237" s="170">
        <f>(Table232[[#This Row],[UB (LBBD (FBPP))]]-Table232[[#This Row],[Best LB]])/Table232[[#This Row],[UB (LBBD (FBPP))]]</f>
        <v>1.6E-2</v>
      </c>
      <c r="AO237" s="171">
        <v>3599.9999999525298</v>
      </c>
      <c r="AP237" s="169">
        <v>250</v>
      </c>
      <c r="AQ237" s="170">
        <v>246</v>
      </c>
      <c r="AR237" s="170">
        <v>1.6E-2</v>
      </c>
      <c r="AS237" s="170">
        <f>(Table232[[#This Row],[UB (LBBD (CBPP))]]-Table232[[#This Row],[Best LB]])/Table232[[#This Row],[UB (LBBD (CBPP))]]</f>
        <v>1.6E-2</v>
      </c>
      <c r="AT237" s="171">
        <v>3599.9999999525298</v>
      </c>
      <c r="AU237" s="169">
        <v>250</v>
      </c>
      <c r="AV237" s="170">
        <v>246</v>
      </c>
      <c r="AW237" s="170">
        <v>1.6E-2</v>
      </c>
      <c r="AX237" s="170">
        <f>(Table232[[#This Row],[UB (LBBD (CBPP-light))]]-Table232[[#This Row],[Best LB]])/Table232[[#This Row],[UB (LBBD (CBPP-light))]]</f>
        <v>1.6E-2</v>
      </c>
      <c r="AY237" s="171">
        <v>3599.9999999525298</v>
      </c>
      <c r="AZ237" s="150">
        <v>246</v>
      </c>
    </row>
    <row r="238" spans="1:52" x14ac:dyDescent="0.35">
      <c r="A238" s="162">
        <v>236</v>
      </c>
      <c r="B238" s="163" t="s">
        <v>271</v>
      </c>
      <c r="C238" s="150" t="s">
        <v>1095</v>
      </c>
      <c r="D238" s="150">
        <v>50</v>
      </c>
      <c r="E238" s="164">
        <v>10</v>
      </c>
      <c r="F238" s="164">
        <v>20</v>
      </c>
      <c r="G238" s="165">
        <v>4</v>
      </c>
      <c r="H238" s="166">
        <v>27</v>
      </c>
      <c r="I238" s="150">
        <f>MAX(0,Table232[[#This Row],[k*]]-Table232[[#This Row],[AGVs]])</f>
        <v>17</v>
      </c>
      <c r="J238" s="150">
        <v>213</v>
      </c>
      <c r="K238" s="150">
        <v>217</v>
      </c>
      <c r="L238" s="167">
        <v>4.9466547798399461</v>
      </c>
      <c r="M238" s="142">
        <f>IF( Table232[[#This Row],[UB_init]]-Table232[[#This Row],[LB_init]]&gt;0.1,0,1)</f>
        <v>0</v>
      </c>
      <c r="N238" s="61">
        <v>213</v>
      </c>
      <c r="O238" s="62">
        <v>213</v>
      </c>
      <c r="P238" s="62">
        <v>0</v>
      </c>
      <c r="Q238" s="84">
        <v>168.755750901997</v>
      </c>
      <c r="R238" s="166">
        <v>213</v>
      </c>
      <c r="S238" s="150">
        <v>213</v>
      </c>
      <c r="T238" s="168">
        <v>0</v>
      </c>
      <c r="U238" s="168">
        <v>54.53385385</v>
      </c>
      <c r="V238" s="169">
        <v>214</v>
      </c>
      <c r="W238" s="170">
        <v>213</v>
      </c>
      <c r="X238" s="150">
        <v>4.6728971962594901E-3</v>
      </c>
      <c r="Y238" s="150">
        <f>(Table232[[#This Row],[UB (A-BGAP +LB+ UB)]]-Table232[[#This Row],[Best LB]])/Table232[[#This Row],[UB (A-BGAP +LB+ UB)]]</f>
        <v>4.6728971962616819E-3</v>
      </c>
      <c r="Z238" s="171">
        <v>3604.4481372349001</v>
      </c>
      <c r="AA238" s="169">
        <v>215</v>
      </c>
      <c r="AB238" s="170">
        <v>213</v>
      </c>
      <c r="AC238" s="170">
        <v>9.3896713615023476E-3</v>
      </c>
      <c r="AD238" s="170">
        <f>(Table232[[#This Row],[UB (3S-MH)]]-Table232[[#This Row],[Best LB]])/Table232[[#This Row],[UB (3S-MH)]]</f>
        <v>9.3023255813953487E-3</v>
      </c>
      <c r="AE238" s="167">
        <v>4.5613900000000003</v>
      </c>
      <c r="AF238" s="169">
        <v>213</v>
      </c>
      <c r="AG238" s="170">
        <v>213</v>
      </c>
      <c r="AH238" s="150">
        <v>0</v>
      </c>
      <c r="AI238" s="150">
        <f>(Table232[[#This Row],[UB (BPP-MIP+LB+UB)]]-Table232[[#This Row],[Best LB]])/Table232[[#This Row],[UB (BPP-MIP+LB+UB)]]</f>
        <v>0</v>
      </c>
      <c r="AJ238" s="171">
        <v>18.665231999013244</v>
      </c>
      <c r="AK238" s="169">
        <v>217</v>
      </c>
      <c r="AL238" s="170">
        <v>213</v>
      </c>
      <c r="AM238" s="170">
        <v>1.8433179723502304E-2</v>
      </c>
      <c r="AN238" s="170">
        <f>(Table232[[#This Row],[UB (LBBD (FBPP))]]-Table232[[#This Row],[Best LB]])/Table232[[#This Row],[UB (LBBD (FBPP))]]</f>
        <v>1.8433179723502304E-2</v>
      </c>
      <c r="AO238" s="171">
        <v>3599.9999997798395</v>
      </c>
      <c r="AP238" s="169">
        <v>217</v>
      </c>
      <c r="AQ238" s="170">
        <v>213</v>
      </c>
      <c r="AR238" s="170">
        <v>1.8433179723502304E-2</v>
      </c>
      <c r="AS238" s="170">
        <f>(Table232[[#This Row],[UB (LBBD (CBPP))]]-Table232[[#This Row],[Best LB]])/Table232[[#This Row],[UB (LBBD (CBPP))]]</f>
        <v>1.8433179723502304E-2</v>
      </c>
      <c r="AT238" s="171">
        <v>3599.9999997798395</v>
      </c>
      <c r="AU238" s="169">
        <v>217</v>
      </c>
      <c r="AV238" s="170">
        <v>213</v>
      </c>
      <c r="AW238" s="170">
        <v>1.8433179723502304E-2</v>
      </c>
      <c r="AX238" s="170">
        <f>(Table232[[#This Row],[UB (LBBD (CBPP-light))]]-Table232[[#This Row],[Best LB]])/Table232[[#This Row],[UB (LBBD (CBPP-light))]]</f>
        <v>1.8433179723502304E-2</v>
      </c>
      <c r="AY238" s="171">
        <v>3599.9999997798395</v>
      </c>
      <c r="AZ238" s="150">
        <v>213</v>
      </c>
    </row>
    <row r="239" spans="1:52" x14ac:dyDescent="0.35">
      <c r="A239" s="162">
        <v>237</v>
      </c>
      <c r="B239" s="163" t="s">
        <v>272</v>
      </c>
      <c r="C239" s="150" t="s">
        <v>1095</v>
      </c>
      <c r="D239" s="150">
        <v>50</v>
      </c>
      <c r="E239" s="164">
        <v>10</v>
      </c>
      <c r="F239" s="164">
        <v>20</v>
      </c>
      <c r="G239" s="165">
        <v>4</v>
      </c>
      <c r="H239" s="166">
        <v>25</v>
      </c>
      <c r="I239" s="150">
        <f>MAX(0,Table232[[#This Row],[k*]]-Table232[[#This Row],[AGVs]])</f>
        <v>15</v>
      </c>
      <c r="J239" s="150">
        <v>233</v>
      </c>
      <c r="K239" s="150">
        <v>242</v>
      </c>
      <c r="L239" s="167">
        <v>6.2935987562000264</v>
      </c>
      <c r="M239" s="86">
        <f>IF( Table232[[#This Row],[UB_init]]-Table232[[#This Row],[LB_init]]&gt;0.1,0,1)</f>
        <v>0</v>
      </c>
      <c r="N239" s="59">
        <v>235</v>
      </c>
      <c r="O239" s="60">
        <v>226.99999999999901</v>
      </c>
      <c r="P239" s="60">
        <v>3.4042553191475103E-2</v>
      </c>
      <c r="Q239" s="83">
        <v>3607.7055402956898</v>
      </c>
      <c r="R239" s="166">
        <v>234</v>
      </c>
      <c r="S239" s="150">
        <v>227</v>
      </c>
      <c r="T239" s="168">
        <v>2.9914530000000002E-2</v>
      </c>
      <c r="U239" s="168">
        <v>3610.9955829999999</v>
      </c>
      <c r="V239" s="169">
        <v>235</v>
      </c>
      <c r="W239" s="170">
        <v>233</v>
      </c>
      <c r="X239" s="150">
        <v>8.5106382978687098E-3</v>
      </c>
      <c r="Y239" s="150">
        <f>(Table232[[#This Row],[UB (A-BGAP +LB+ UB)]]-Table232[[#This Row],[Best LB]])/Table232[[#This Row],[UB (A-BGAP +LB+ UB)]]</f>
        <v>8.5106382978723406E-3</v>
      </c>
      <c r="Z239" s="171">
        <v>3606.4213686482999</v>
      </c>
      <c r="AA239" s="169">
        <v>239</v>
      </c>
      <c r="AB239" s="170">
        <v>233</v>
      </c>
      <c r="AC239" s="170">
        <v>2.575107296137339E-2</v>
      </c>
      <c r="AD239" s="170">
        <f>(Table232[[#This Row],[UB (3S-MH)]]-Table232[[#This Row],[Best LB]])/Table232[[#This Row],[UB (3S-MH)]]</f>
        <v>2.5104602510460251E-2</v>
      </c>
      <c r="AE239" s="167">
        <v>1.7964500000000001</v>
      </c>
      <c r="AF239" s="169">
        <v>234</v>
      </c>
      <c r="AG239" s="170">
        <v>233</v>
      </c>
      <c r="AH239" s="150">
        <v>4.2735042735024403E-3</v>
      </c>
      <c r="AI239" s="150">
        <f>(Table232[[#This Row],[UB (BPP-MIP+LB+UB)]]-Table232[[#This Row],[Best LB]])/Table232[[#This Row],[UB (BPP-MIP+LB+UB)]]</f>
        <v>4.2735042735042739E-3</v>
      </c>
      <c r="AJ239" s="171">
        <v>3631.1366372201601</v>
      </c>
      <c r="AK239" s="169">
        <v>233</v>
      </c>
      <c r="AL239" s="170">
        <v>233</v>
      </c>
      <c r="AM239" s="170">
        <v>0</v>
      </c>
      <c r="AN239" s="170">
        <f>(Table232[[#This Row],[UB (LBBD (FBPP))]]-Table232[[#This Row],[Best LB]])/Table232[[#This Row],[UB (LBBD (FBPP))]]</f>
        <v>0</v>
      </c>
      <c r="AO239" s="171">
        <v>1585.45726052998</v>
      </c>
      <c r="AP239" s="169">
        <v>235</v>
      </c>
      <c r="AQ239" s="170">
        <v>233</v>
      </c>
      <c r="AR239" s="170">
        <v>8.5106382978723406E-3</v>
      </c>
      <c r="AS239" s="170">
        <f>(Table232[[#This Row],[UB (LBBD (CBPP))]]-Table232[[#This Row],[Best LB]])/Table232[[#This Row],[UB (LBBD (CBPP))]]</f>
        <v>8.5106382978723406E-3</v>
      </c>
      <c r="AT239" s="171">
        <v>3600.5416375063401</v>
      </c>
      <c r="AU239" s="169">
        <v>234</v>
      </c>
      <c r="AV239" s="170">
        <v>233</v>
      </c>
      <c r="AW239" s="170">
        <v>4.2735042735042739E-3</v>
      </c>
      <c r="AX239" s="170">
        <f>(Table232[[#This Row],[UB (LBBD (CBPP-light))]]-Table232[[#This Row],[Best LB]])/Table232[[#This Row],[UB (LBBD (CBPP-light))]]</f>
        <v>4.2735042735042739E-3</v>
      </c>
      <c r="AY239" s="171">
        <v>3600.0735850278302</v>
      </c>
      <c r="AZ239" s="150">
        <v>233</v>
      </c>
    </row>
    <row r="240" spans="1:52" x14ac:dyDescent="0.35">
      <c r="A240" s="162">
        <v>238</v>
      </c>
      <c r="B240" s="163" t="s">
        <v>273</v>
      </c>
      <c r="C240" s="150" t="s">
        <v>1095</v>
      </c>
      <c r="D240" s="150">
        <v>50</v>
      </c>
      <c r="E240" s="164">
        <v>10</v>
      </c>
      <c r="F240" s="164">
        <v>20</v>
      </c>
      <c r="G240" s="165">
        <v>4</v>
      </c>
      <c r="H240" s="166">
        <v>24</v>
      </c>
      <c r="I240" s="150">
        <f>MAX(0,Table232[[#This Row],[k*]]-Table232[[#This Row],[AGVs]])</f>
        <v>14</v>
      </c>
      <c r="J240" s="150">
        <v>211</v>
      </c>
      <c r="K240" s="150">
        <v>218</v>
      </c>
      <c r="L240" s="167">
        <v>3.1628513280400057</v>
      </c>
      <c r="M240" s="142">
        <f>IF( Table232[[#This Row],[UB_init]]-Table232[[#This Row],[LB_init]]&gt;0.1,0,1)</f>
        <v>0</v>
      </c>
      <c r="N240" s="61">
        <v>212</v>
      </c>
      <c r="O240" s="62">
        <v>208.99999999999901</v>
      </c>
      <c r="P240" s="62">
        <v>1.41509433962244E-2</v>
      </c>
      <c r="Q240" s="84">
        <v>3613.3947253953602</v>
      </c>
      <c r="R240" s="166">
        <v>214</v>
      </c>
      <c r="S240" s="150">
        <v>205</v>
      </c>
      <c r="T240" s="168">
        <v>4.2056074999999998E-2</v>
      </c>
      <c r="U240" s="168">
        <v>3619.218194</v>
      </c>
      <c r="V240" s="169">
        <v>212</v>
      </c>
      <c r="W240" s="170">
        <v>211</v>
      </c>
      <c r="X240" s="150">
        <v>4.7169811320732398E-3</v>
      </c>
      <c r="Y240" s="150">
        <f>(Table232[[#This Row],[UB (A-BGAP +LB+ UB)]]-Table232[[#This Row],[Best LB]])/Table232[[#This Row],[UB (A-BGAP +LB+ UB)]]</f>
        <v>4.7169811320754715E-3</v>
      </c>
      <c r="Z240" s="171">
        <v>3603.8617447679899</v>
      </c>
      <c r="AA240" s="169">
        <v>220</v>
      </c>
      <c r="AB240" s="170">
        <v>211</v>
      </c>
      <c r="AC240" s="170">
        <v>4.2654028436018961E-2</v>
      </c>
      <c r="AD240" s="170">
        <f>(Table232[[#This Row],[UB (3S-MH)]]-Table232[[#This Row],[Best LB]])/Table232[[#This Row],[UB (3S-MH)]]</f>
        <v>4.0909090909090909E-2</v>
      </c>
      <c r="AE240" s="167">
        <v>7.5607199999999999</v>
      </c>
      <c r="AF240" s="169">
        <v>212</v>
      </c>
      <c r="AG240" s="170">
        <v>211</v>
      </c>
      <c r="AH240" s="150">
        <v>4.71698113207297E-3</v>
      </c>
      <c r="AI240" s="150">
        <f>(Table232[[#This Row],[UB (BPP-MIP+LB+UB)]]-Table232[[#This Row],[Best LB]])/Table232[[#This Row],[UB (BPP-MIP+LB+UB)]]</f>
        <v>4.7169811320754715E-3</v>
      </c>
      <c r="AJ240" s="171">
        <v>3605.2478259652898</v>
      </c>
      <c r="AK240" s="169">
        <v>216</v>
      </c>
      <c r="AL240" s="170">
        <v>211</v>
      </c>
      <c r="AM240" s="170">
        <v>2.3148148148148147E-2</v>
      </c>
      <c r="AN240" s="170">
        <f>(Table232[[#This Row],[UB (LBBD (FBPP))]]-Table232[[#This Row],[Best LB]])/Table232[[#This Row],[UB (LBBD (FBPP))]]</f>
        <v>2.3148148148148147E-2</v>
      </c>
      <c r="AO240" s="171">
        <v>3600.2867025276701</v>
      </c>
      <c r="AP240" s="169">
        <v>212</v>
      </c>
      <c r="AQ240" s="170">
        <v>211</v>
      </c>
      <c r="AR240" s="170">
        <v>4.7169811320754715E-3</v>
      </c>
      <c r="AS240" s="170">
        <f>(Table232[[#This Row],[UB (LBBD (CBPP))]]-Table232[[#This Row],[Best LB]])/Table232[[#This Row],[UB (LBBD (CBPP))]]</f>
        <v>4.7169811320754715E-3</v>
      </c>
      <c r="AT240" s="171">
        <v>3600.1036443105004</v>
      </c>
      <c r="AU240" s="169">
        <v>213</v>
      </c>
      <c r="AV240" s="170">
        <v>211</v>
      </c>
      <c r="AW240" s="170">
        <v>9.3896713615023476E-3</v>
      </c>
      <c r="AX240" s="170">
        <f>(Table232[[#This Row],[UB (LBBD (CBPP-light))]]-Table232[[#This Row],[Best LB]])/Table232[[#This Row],[UB (LBBD (CBPP-light))]]</f>
        <v>9.3896713615023476E-3</v>
      </c>
      <c r="AY240" s="171">
        <v>3600.0812919316904</v>
      </c>
      <c r="AZ240" s="150">
        <v>211</v>
      </c>
    </row>
    <row r="241" spans="1:52" x14ac:dyDescent="0.35">
      <c r="A241" s="162">
        <v>239</v>
      </c>
      <c r="B241" s="163" t="s">
        <v>274</v>
      </c>
      <c r="C241" s="150" t="s">
        <v>1095</v>
      </c>
      <c r="D241" s="150">
        <v>50</v>
      </c>
      <c r="E241" s="164">
        <v>10</v>
      </c>
      <c r="F241" s="164">
        <v>20</v>
      </c>
      <c r="G241" s="165">
        <v>4</v>
      </c>
      <c r="H241" s="166">
        <v>23</v>
      </c>
      <c r="I241" s="150">
        <f>MAX(0,Table232[[#This Row],[k*]]-Table232[[#This Row],[AGVs]])</f>
        <v>13</v>
      </c>
      <c r="J241" s="150">
        <v>209</v>
      </c>
      <c r="K241" s="150">
        <v>224</v>
      </c>
      <c r="L241" s="167">
        <v>2.4064522311100518</v>
      </c>
      <c r="M241" s="86">
        <f>IF( Table232[[#This Row],[UB_init]]-Table232[[#This Row],[LB_init]]&gt;0.1,0,1)</f>
        <v>0</v>
      </c>
      <c r="N241" s="59">
        <v>210</v>
      </c>
      <c r="O241" s="60">
        <v>207.99999999999901</v>
      </c>
      <c r="P241" s="60">
        <v>9.5238095238053908E-3</v>
      </c>
      <c r="Q241" s="83">
        <v>3612.6355615276798</v>
      </c>
      <c r="R241" s="166">
        <v>209</v>
      </c>
      <c r="S241" s="150">
        <v>209</v>
      </c>
      <c r="T241" s="168">
        <v>0</v>
      </c>
      <c r="U241" s="168">
        <v>154.97122659999999</v>
      </c>
      <c r="V241" s="169">
        <v>209</v>
      </c>
      <c r="W241" s="170">
        <v>209</v>
      </c>
      <c r="X241" s="150">
        <v>0</v>
      </c>
      <c r="Y241" s="150">
        <f>(Table232[[#This Row],[UB (A-BGAP +LB+ UB)]]-Table232[[#This Row],[Best LB]])/Table232[[#This Row],[UB (A-BGAP +LB+ UB)]]</f>
        <v>0</v>
      </c>
      <c r="Z241" s="171">
        <v>106.48111054021905</v>
      </c>
      <c r="AA241" s="169">
        <v>214</v>
      </c>
      <c r="AB241" s="170">
        <v>209</v>
      </c>
      <c r="AC241" s="170">
        <v>2.3923444976076555E-2</v>
      </c>
      <c r="AD241" s="170">
        <f>(Table232[[#This Row],[UB (3S-MH)]]-Table232[[#This Row],[Best LB]])/Table232[[#This Row],[UB (3S-MH)]]</f>
        <v>2.336448598130841E-2</v>
      </c>
      <c r="AE241" s="167">
        <v>0.64047100000000001</v>
      </c>
      <c r="AF241" s="169">
        <v>210</v>
      </c>
      <c r="AG241" s="170">
        <v>209</v>
      </c>
      <c r="AH241" s="150">
        <v>4.7619047619024898E-3</v>
      </c>
      <c r="AI241" s="150">
        <f>(Table232[[#This Row],[UB (BPP-MIP+LB+UB)]]-Table232[[#This Row],[Best LB]])/Table232[[#This Row],[UB (BPP-MIP+LB+UB)]]</f>
        <v>4.7619047619047623E-3</v>
      </c>
      <c r="AJ241" s="171">
        <v>3612.0195972500301</v>
      </c>
      <c r="AK241" s="169">
        <v>209</v>
      </c>
      <c r="AL241" s="170">
        <v>209</v>
      </c>
      <c r="AM241" s="170">
        <v>0</v>
      </c>
      <c r="AN241" s="170">
        <f>(Table232[[#This Row],[UB (LBBD (FBPP))]]-Table232[[#This Row],[Best LB]])/Table232[[#This Row],[UB (LBBD (FBPP))]]</f>
        <v>0</v>
      </c>
      <c r="AO241" s="171">
        <v>173.82155126193607</v>
      </c>
      <c r="AP241" s="169">
        <v>211</v>
      </c>
      <c r="AQ241" s="170">
        <v>209</v>
      </c>
      <c r="AR241" s="170">
        <v>9.4786729857819912E-3</v>
      </c>
      <c r="AS241" s="170">
        <f>(Table232[[#This Row],[UB (LBBD (CBPP))]]-Table232[[#This Row],[Best LB]])/Table232[[#This Row],[UB (LBBD (CBPP))]]</f>
        <v>9.4786729857819912E-3</v>
      </c>
      <c r="AT241" s="171">
        <v>3600.84263170138</v>
      </c>
      <c r="AU241" s="169">
        <v>210</v>
      </c>
      <c r="AV241" s="170">
        <v>209</v>
      </c>
      <c r="AW241" s="170">
        <v>4.7619047619047623E-3</v>
      </c>
      <c r="AX241" s="170">
        <f>(Table232[[#This Row],[UB (LBBD (CBPP-light))]]-Table232[[#This Row],[Best LB]])/Table232[[#This Row],[UB (LBBD (CBPP-light))]]</f>
        <v>4.7619047619047623E-3</v>
      </c>
      <c r="AY241" s="171">
        <v>3613.79591283947</v>
      </c>
      <c r="AZ241" s="150">
        <v>209</v>
      </c>
    </row>
    <row r="242" spans="1:52" x14ac:dyDescent="0.35">
      <c r="A242" s="162">
        <v>240</v>
      </c>
      <c r="B242" s="163" t="s">
        <v>275</v>
      </c>
      <c r="C242" s="150" t="s">
        <v>1095</v>
      </c>
      <c r="D242" s="150">
        <v>50</v>
      </c>
      <c r="E242" s="164">
        <v>10</v>
      </c>
      <c r="F242" s="164">
        <v>20</v>
      </c>
      <c r="G242" s="165">
        <v>4</v>
      </c>
      <c r="H242" s="166">
        <v>21</v>
      </c>
      <c r="I242" s="150">
        <f>MAX(0,Table232[[#This Row],[k*]]-Table232[[#This Row],[AGVs]])</f>
        <v>11</v>
      </c>
      <c r="J242" s="150">
        <v>181</v>
      </c>
      <c r="K242" s="150">
        <v>196</v>
      </c>
      <c r="L242" s="167">
        <v>0.84827671758989709</v>
      </c>
      <c r="M242" s="142">
        <f>IF( Table232[[#This Row],[UB_init]]-Table232[[#This Row],[LB_init]]&gt;0.1,0,1)</f>
        <v>0</v>
      </c>
      <c r="N242" s="61">
        <v>182</v>
      </c>
      <c r="O242" s="62">
        <v>175.99999999999</v>
      </c>
      <c r="P242" s="62">
        <v>3.2967032967065601E-2</v>
      </c>
      <c r="Q242" s="84">
        <v>3602.6545176878499</v>
      </c>
      <c r="R242" s="166">
        <v>182</v>
      </c>
      <c r="S242" s="150">
        <v>180.67</v>
      </c>
      <c r="T242" s="168">
        <v>7.3260069999999998E-3</v>
      </c>
      <c r="U242" s="168">
        <v>3633.8659550000002</v>
      </c>
      <c r="V242" s="169">
        <v>182</v>
      </c>
      <c r="W242" s="170">
        <v>181</v>
      </c>
      <c r="X242" s="150">
        <v>5.4945054945024696E-3</v>
      </c>
      <c r="Y242" s="150">
        <f>(Table232[[#This Row],[UB (A-BGAP +LB+ UB)]]-Table232[[#This Row],[Best LB]])/Table232[[#This Row],[UB (A-BGAP +LB+ UB)]]</f>
        <v>5.4945054945054949E-3</v>
      </c>
      <c r="Z242" s="171">
        <v>3602.1616945015203</v>
      </c>
      <c r="AA242" s="169">
        <v>192</v>
      </c>
      <c r="AB242" s="170">
        <v>181</v>
      </c>
      <c r="AC242" s="170">
        <v>6.0773480662983423E-2</v>
      </c>
      <c r="AD242" s="170">
        <f>(Table232[[#This Row],[UB (3S-MH)]]-Table232[[#This Row],[Best LB]])/Table232[[#This Row],[UB (3S-MH)]]</f>
        <v>5.7291666666666664E-2</v>
      </c>
      <c r="AE242" s="167">
        <v>0.28117999999999999</v>
      </c>
      <c r="AF242" s="169">
        <v>181</v>
      </c>
      <c r="AG242" s="170">
        <v>181</v>
      </c>
      <c r="AH242" s="150">
        <v>0</v>
      </c>
      <c r="AI242" s="150">
        <f>(Table232[[#This Row],[UB (BPP-MIP+LB+UB)]]-Table232[[#This Row],[Best LB]])/Table232[[#This Row],[UB (BPP-MIP+LB+UB)]]</f>
        <v>0</v>
      </c>
      <c r="AJ242" s="171">
        <v>24.271571169608897</v>
      </c>
      <c r="AK242" s="169">
        <v>182</v>
      </c>
      <c r="AL242" s="170">
        <v>181</v>
      </c>
      <c r="AM242" s="170">
        <v>5.4945054945054949E-3</v>
      </c>
      <c r="AN242" s="170">
        <f>(Table232[[#This Row],[UB (LBBD (FBPP))]]-Table232[[#This Row],[Best LB]])/Table232[[#This Row],[UB (LBBD (FBPP))]]</f>
        <v>5.4945054945054949E-3</v>
      </c>
      <c r="AO242" s="171">
        <v>3627.6855748398202</v>
      </c>
      <c r="AP242" s="169">
        <v>182</v>
      </c>
      <c r="AQ242" s="170">
        <v>181</v>
      </c>
      <c r="AR242" s="170">
        <v>5.4945054945054949E-3</v>
      </c>
      <c r="AS242" s="170">
        <f>(Table232[[#This Row],[UB (LBBD (CBPP))]]-Table232[[#This Row],[Best LB]])/Table232[[#This Row],[UB (LBBD (CBPP))]]</f>
        <v>5.4945054945054949E-3</v>
      </c>
      <c r="AT242" s="171">
        <v>3600.3617547014701</v>
      </c>
      <c r="AU242" s="169">
        <v>182</v>
      </c>
      <c r="AV242" s="170">
        <v>181</v>
      </c>
      <c r="AW242" s="170">
        <v>5.4945054945054949E-3</v>
      </c>
      <c r="AX242" s="170">
        <f>(Table232[[#This Row],[UB (LBBD (CBPP-light))]]-Table232[[#This Row],[Best LB]])/Table232[[#This Row],[UB (LBBD (CBPP-light))]]</f>
        <v>5.4945054945054949E-3</v>
      </c>
      <c r="AY242" s="171">
        <v>3600.0688358526595</v>
      </c>
      <c r="AZ242" s="150">
        <v>181</v>
      </c>
    </row>
    <row r="243" spans="1:52" x14ac:dyDescent="0.35">
      <c r="A243" s="162">
        <v>241</v>
      </c>
      <c r="B243" s="163" t="s">
        <v>276</v>
      </c>
      <c r="C243" s="150" t="s">
        <v>1095</v>
      </c>
      <c r="D243" s="150">
        <v>50</v>
      </c>
      <c r="E243" s="164">
        <v>10</v>
      </c>
      <c r="F243" s="164">
        <v>30</v>
      </c>
      <c r="G243" s="165">
        <v>1</v>
      </c>
      <c r="H243" s="166">
        <v>7</v>
      </c>
      <c r="I243" s="150">
        <f>MAX(0,Table232[[#This Row],[k*]]-Table232[[#This Row],[AGVs]])</f>
        <v>0</v>
      </c>
      <c r="J243" s="150">
        <v>172</v>
      </c>
      <c r="K243" s="150">
        <v>665</v>
      </c>
      <c r="L243" s="167">
        <v>0.35404165835007007</v>
      </c>
      <c r="M243" s="86">
        <f>IF( Table232[[#This Row],[UB_init]]-Table232[[#This Row],[LB_init]]&gt;0.1,0,1)</f>
        <v>0</v>
      </c>
      <c r="N243" s="59">
        <v>172</v>
      </c>
      <c r="O243" s="60">
        <v>172</v>
      </c>
      <c r="P243" s="60">
        <v>0</v>
      </c>
      <c r="Q243" s="83">
        <v>2.5347061753273001</v>
      </c>
      <c r="R243" s="166">
        <v>172</v>
      </c>
      <c r="S243" s="150">
        <v>172</v>
      </c>
      <c r="T243" s="168">
        <v>0</v>
      </c>
      <c r="U243" s="168">
        <v>1.9078414029999999</v>
      </c>
      <c r="V243" s="169">
        <v>172</v>
      </c>
      <c r="W243" s="170">
        <v>172</v>
      </c>
      <c r="X243" s="150">
        <v>0</v>
      </c>
      <c r="Y243" s="150">
        <f>(Table232[[#This Row],[UB (A-BGAP +LB+ UB)]]-Table232[[#This Row],[Best LB]])/Table232[[#This Row],[UB (A-BGAP +LB+ UB)]]</f>
        <v>0</v>
      </c>
      <c r="Z243" s="171">
        <v>2.6192296538583801</v>
      </c>
      <c r="AA243" s="169">
        <v>172</v>
      </c>
      <c r="AB243" s="170">
        <v>172</v>
      </c>
      <c r="AC243" s="170">
        <v>0</v>
      </c>
      <c r="AD243" s="170">
        <f>(Table232[[#This Row],[UB (3S-MH)]]-Table232[[#This Row],[Best LB]])/Table232[[#This Row],[UB (3S-MH)]]</f>
        <v>0</v>
      </c>
      <c r="AE243" s="167">
        <v>0.57798700000000003</v>
      </c>
      <c r="AF243" s="169">
        <v>172</v>
      </c>
      <c r="AG243" s="170">
        <v>172</v>
      </c>
      <c r="AH243" s="150">
        <v>0</v>
      </c>
      <c r="AI243" s="150">
        <f>(Table232[[#This Row],[UB (BPP-MIP+LB+UB)]]-Table232[[#This Row],[Best LB]])/Table232[[#This Row],[UB (BPP-MIP+LB+UB)]]</f>
        <v>0</v>
      </c>
      <c r="AJ243" s="171">
        <v>2.93765023444666</v>
      </c>
      <c r="AK243" s="169">
        <v>172</v>
      </c>
      <c r="AL243" s="170">
        <v>172</v>
      </c>
      <c r="AM243" s="170">
        <v>0</v>
      </c>
      <c r="AN243" s="170">
        <f>(Table232[[#This Row],[UB (LBBD (FBPP))]]-Table232[[#This Row],[Best LB]])/Table232[[#This Row],[UB (LBBD (FBPP))]]</f>
        <v>0</v>
      </c>
      <c r="AO243" s="171">
        <v>9.5321261673316204</v>
      </c>
      <c r="AP243" s="169">
        <v>172</v>
      </c>
      <c r="AQ243" s="170">
        <v>172</v>
      </c>
      <c r="AR243" s="170">
        <v>0</v>
      </c>
      <c r="AS243" s="170">
        <f>(Table232[[#This Row],[UB (LBBD (CBPP))]]-Table232[[#This Row],[Best LB]])/Table232[[#This Row],[UB (LBBD (CBPP))]]</f>
        <v>0</v>
      </c>
      <c r="AT243" s="171">
        <v>2.1959449779324101</v>
      </c>
      <c r="AU243" s="169">
        <v>172</v>
      </c>
      <c r="AV243" s="170">
        <v>172</v>
      </c>
      <c r="AW243" s="170">
        <v>0</v>
      </c>
      <c r="AX243" s="170">
        <f>(Table232[[#This Row],[UB (LBBD (CBPP-light))]]-Table232[[#This Row],[Best LB]])/Table232[[#This Row],[UB (LBBD (CBPP-light))]]</f>
        <v>0</v>
      </c>
      <c r="AY243" s="171">
        <v>2.0706767020828902</v>
      </c>
      <c r="AZ243" s="150">
        <v>172</v>
      </c>
    </row>
    <row r="244" spans="1:52" x14ac:dyDescent="0.35">
      <c r="A244" s="162">
        <v>242</v>
      </c>
      <c r="B244" s="163" t="s">
        <v>277</v>
      </c>
      <c r="C244" s="150" t="s">
        <v>1095</v>
      </c>
      <c r="D244" s="150">
        <v>50</v>
      </c>
      <c r="E244" s="164">
        <v>10</v>
      </c>
      <c r="F244" s="164">
        <v>30</v>
      </c>
      <c r="G244" s="165">
        <v>1</v>
      </c>
      <c r="H244" s="166">
        <v>7</v>
      </c>
      <c r="I244" s="150">
        <f>MAX(0,Table232[[#This Row],[k*]]-Table232[[#This Row],[AGVs]])</f>
        <v>0</v>
      </c>
      <c r="J244" s="150">
        <v>184</v>
      </c>
      <c r="K244" s="150">
        <v>371</v>
      </c>
      <c r="L244" s="167">
        <v>0.44115966744993784</v>
      </c>
      <c r="M244" s="142">
        <f>IF( Table232[[#This Row],[UB_init]]-Table232[[#This Row],[LB_init]]&gt;0.1,0,1)</f>
        <v>0</v>
      </c>
      <c r="N244" s="61">
        <v>184</v>
      </c>
      <c r="O244" s="62">
        <v>184</v>
      </c>
      <c r="P244" s="62">
        <v>0</v>
      </c>
      <c r="Q244" s="84">
        <v>2.2108388915657899</v>
      </c>
      <c r="R244" s="166">
        <v>184</v>
      </c>
      <c r="S244" s="150">
        <v>184</v>
      </c>
      <c r="T244" s="168">
        <v>0</v>
      </c>
      <c r="U244" s="168">
        <v>1.908962754</v>
      </c>
      <c r="V244" s="169">
        <v>184</v>
      </c>
      <c r="W244" s="170">
        <v>184</v>
      </c>
      <c r="X244" s="150">
        <v>0</v>
      </c>
      <c r="Y244" s="150">
        <f>(Table232[[#This Row],[UB (A-BGAP +LB+ UB)]]-Table232[[#This Row],[Best LB]])/Table232[[#This Row],[UB (A-BGAP +LB+ UB)]]</f>
        <v>0</v>
      </c>
      <c r="Z244" s="171">
        <v>4.689028573225178</v>
      </c>
      <c r="AA244" s="169">
        <v>184</v>
      </c>
      <c r="AB244" s="170">
        <v>184</v>
      </c>
      <c r="AC244" s="170">
        <v>0</v>
      </c>
      <c r="AD244" s="170">
        <f>(Table232[[#This Row],[UB (3S-MH)]]-Table232[[#This Row],[Best LB]])/Table232[[#This Row],[UB (3S-MH)]]</f>
        <v>0</v>
      </c>
      <c r="AE244" s="167">
        <v>0.39050000000000001</v>
      </c>
      <c r="AF244" s="169">
        <v>184</v>
      </c>
      <c r="AG244" s="170">
        <v>184</v>
      </c>
      <c r="AH244" s="150">
        <v>0</v>
      </c>
      <c r="AI244" s="150">
        <f>(Table232[[#This Row],[UB (BPP-MIP+LB+UB)]]-Table232[[#This Row],[Best LB]])/Table232[[#This Row],[UB (BPP-MIP+LB+UB)]]</f>
        <v>0</v>
      </c>
      <c r="AJ244" s="171">
        <v>4.5650031138238676</v>
      </c>
      <c r="AK244" s="169">
        <v>184</v>
      </c>
      <c r="AL244" s="170">
        <v>184</v>
      </c>
      <c r="AM244" s="170">
        <v>0</v>
      </c>
      <c r="AN244" s="170">
        <f>(Table232[[#This Row],[UB (LBBD (FBPP))]]-Table232[[#This Row],[Best LB]])/Table232[[#This Row],[UB (LBBD (FBPP))]]</f>
        <v>0</v>
      </c>
      <c r="AO244" s="171">
        <v>9.6094314660904274</v>
      </c>
      <c r="AP244" s="169">
        <v>184</v>
      </c>
      <c r="AQ244" s="170">
        <v>184</v>
      </c>
      <c r="AR244" s="170">
        <v>0</v>
      </c>
      <c r="AS244" s="170">
        <f>(Table232[[#This Row],[UB (LBBD (CBPP))]]-Table232[[#This Row],[Best LB]])/Table232[[#This Row],[UB (LBBD (CBPP))]]</f>
        <v>0</v>
      </c>
      <c r="AT244" s="171">
        <v>1.8199375104186379</v>
      </c>
      <c r="AU244" s="169">
        <v>184</v>
      </c>
      <c r="AV244" s="170">
        <v>184</v>
      </c>
      <c r="AW244" s="170">
        <v>0</v>
      </c>
      <c r="AX244" s="170">
        <f>(Table232[[#This Row],[UB (LBBD (CBPP-light))]]-Table232[[#This Row],[Best LB]])/Table232[[#This Row],[UB (LBBD (CBPP-light))]]</f>
        <v>0</v>
      </c>
      <c r="AY244" s="171">
        <v>1.9270399976548978</v>
      </c>
      <c r="AZ244" s="150">
        <v>184</v>
      </c>
    </row>
    <row r="245" spans="1:52" x14ac:dyDescent="0.35">
      <c r="A245" s="162">
        <v>243</v>
      </c>
      <c r="B245" s="163" t="s">
        <v>278</v>
      </c>
      <c r="C245" s="150" t="s">
        <v>1095</v>
      </c>
      <c r="D245" s="150">
        <v>50</v>
      </c>
      <c r="E245" s="164">
        <v>10</v>
      </c>
      <c r="F245" s="164">
        <v>30</v>
      </c>
      <c r="G245" s="165">
        <v>1</v>
      </c>
      <c r="H245" s="166">
        <v>7</v>
      </c>
      <c r="I245" s="150">
        <f>MAX(0,Table232[[#This Row],[k*]]-Table232[[#This Row],[AGVs]])</f>
        <v>0</v>
      </c>
      <c r="J245" s="150">
        <v>182</v>
      </c>
      <c r="K245" s="150">
        <v>703</v>
      </c>
      <c r="L245" s="167">
        <v>0.3188202641999851</v>
      </c>
      <c r="M245" s="86">
        <f>IF( Table232[[#This Row],[UB_init]]-Table232[[#This Row],[LB_init]]&gt;0.1,0,1)</f>
        <v>0</v>
      </c>
      <c r="N245" s="59">
        <v>182</v>
      </c>
      <c r="O245" s="60">
        <v>182</v>
      </c>
      <c r="P245" s="60">
        <v>0</v>
      </c>
      <c r="Q245" s="83">
        <v>2.21561440266668</v>
      </c>
      <c r="R245" s="166">
        <v>182</v>
      </c>
      <c r="S245" s="150">
        <v>182</v>
      </c>
      <c r="T245" s="168">
        <v>0</v>
      </c>
      <c r="U245" s="168">
        <v>2.0229199609999999</v>
      </c>
      <c r="V245" s="169">
        <v>182</v>
      </c>
      <c r="W245" s="170">
        <v>182</v>
      </c>
      <c r="X245" s="150">
        <v>0</v>
      </c>
      <c r="Y245" s="150">
        <f>(Table232[[#This Row],[UB (A-BGAP +LB+ UB)]]-Table232[[#This Row],[Best LB]])/Table232[[#This Row],[UB (A-BGAP +LB+ UB)]]</f>
        <v>0</v>
      </c>
      <c r="Z245" s="171">
        <v>2.6921547101906049</v>
      </c>
      <c r="AA245" s="169">
        <v>182</v>
      </c>
      <c r="AB245" s="170">
        <v>182</v>
      </c>
      <c r="AC245" s="170">
        <v>0</v>
      </c>
      <c r="AD245" s="170">
        <f>(Table232[[#This Row],[UB (3S-MH)]]-Table232[[#This Row],[Best LB]])/Table232[[#This Row],[UB (3S-MH)]]</f>
        <v>0</v>
      </c>
      <c r="AE245" s="167">
        <v>0.46861199999999997</v>
      </c>
      <c r="AF245" s="169">
        <v>182</v>
      </c>
      <c r="AG245" s="170">
        <v>182</v>
      </c>
      <c r="AH245" s="150">
        <v>0</v>
      </c>
      <c r="AI245" s="150">
        <f>(Table232[[#This Row],[UB (BPP-MIP+LB+UB)]]-Table232[[#This Row],[Best LB]])/Table232[[#This Row],[UB (BPP-MIP+LB+UB)]]</f>
        <v>0</v>
      </c>
      <c r="AJ245" s="171">
        <v>2.113863756889705</v>
      </c>
      <c r="AK245" s="169">
        <v>182</v>
      </c>
      <c r="AL245" s="170">
        <v>182</v>
      </c>
      <c r="AM245" s="170">
        <v>0</v>
      </c>
      <c r="AN245" s="170">
        <f>(Table232[[#This Row],[UB (LBBD (FBPP))]]-Table232[[#This Row],[Best LB]])/Table232[[#This Row],[UB (LBBD (FBPP))]]</f>
        <v>0</v>
      </c>
      <c r="AO245" s="171">
        <v>14.537621802194185</v>
      </c>
      <c r="AP245" s="169">
        <v>182</v>
      </c>
      <c r="AQ245" s="170">
        <v>182</v>
      </c>
      <c r="AR245" s="170">
        <v>0</v>
      </c>
      <c r="AS245" s="170">
        <f>(Table232[[#This Row],[UB (LBBD (CBPP))]]-Table232[[#This Row],[Best LB]])/Table232[[#This Row],[UB (LBBD (CBPP))]]</f>
        <v>0</v>
      </c>
      <c r="AT245" s="171">
        <v>1.7971013980081751</v>
      </c>
      <c r="AU245" s="169">
        <v>182</v>
      </c>
      <c r="AV245" s="170">
        <v>182</v>
      </c>
      <c r="AW245" s="170">
        <v>0</v>
      </c>
      <c r="AX245" s="170">
        <f>(Table232[[#This Row],[UB (LBBD (CBPP-light))]]-Table232[[#This Row],[Best LB]])/Table232[[#This Row],[UB (LBBD (CBPP-light))]]</f>
        <v>0</v>
      </c>
      <c r="AY245" s="171">
        <v>1.5643692640683151</v>
      </c>
      <c r="AZ245" s="150">
        <v>182</v>
      </c>
    </row>
    <row r="246" spans="1:52" x14ac:dyDescent="0.35">
      <c r="A246" s="162">
        <v>244</v>
      </c>
      <c r="B246" s="163" t="s">
        <v>279</v>
      </c>
      <c r="C246" s="150" t="s">
        <v>1095</v>
      </c>
      <c r="D246" s="150">
        <v>50</v>
      </c>
      <c r="E246" s="164">
        <v>10</v>
      </c>
      <c r="F246" s="164">
        <v>30</v>
      </c>
      <c r="G246" s="165">
        <v>1</v>
      </c>
      <c r="H246" s="166">
        <v>8</v>
      </c>
      <c r="I246" s="150">
        <f>MAX(0,Table232[[#This Row],[k*]]-Table232[[#This Row],[AGVs]])</f>
        <v>0</v>
      </c>
      <c r="J246" s="150">
        <v>185</v>
      </c>
      <c r="K246" s="150">
        <v>400</v>
      </c>
      <c r="L246" s="167">
        <v>0.2870834171799288</v>
      </c>
      <c r="M246" s="142">
        <f>IF( Table232[[#This Row],[UB_init]]-Table232[[#This Row],[LB_init]]&gt;0.1,0,1)</f>
        <v>0</v>
      </c>
      <c r="N246" s="61">
        <v>185</v>
      </c>
      <c r="O246" s="62">
        <v>185</v>
      </c>
      <c r="P246" s="62">
        <v>0</v>
      </c>
      <c r="Q246" s="84">
        <v>2.3964088335633198</v>
      </c>
      <c r="R246" s="166">
        <v>185</v>
      </c>
      <c r="S246" s="150">
        <v>185</v>
      </c>
      <c r="T246" s="168">
        <v>0</v>
      </c>
      <c r="U246" s="168">
        <v>2.1273790140000002</v>
      </c>
      <c r="V246" s="169">
        <v>185</v>
      </c>
      <c r="W246" s="170">
        <v>185</v>
      </c>
      <c r="X246" s="150">
        <v>0</v>
      </c>
      <c r="Y246" s="150">
        <f>(Table232[[#This Row],[UB (A-BGAP +LB+ UB)]]-Table232[[#This Row],[Best LB]])/Table232[[#This Row],[UB (A-BGAP +LB+ UB)]]</f>
        <v>0</v>
      </c>
      <c r="Z246" s="171">
        <v>3.537026186476389</v>
      </c>
      <c r="AA246" s="169">
        <v>185</v>
      </c>
      <c r="AB246" s="170">
        <v>185</v>
      </c>
      <c r="AC246" s="170">
        <v>0</v>
      </c>
      <c r="AD246" s="170">
        <f>(Table232[[#This Row],[UB (3S-MH)]]-Table232[[#This Row],[Best LB]])/Table232[[#This Row],[UB (3S-MH)]]</f>
        <v>0</v>
      </c>
      <c r="AE246" s="167">
        <v>0.54674900000000004</v>
      </c>
      <c r="AF246" s="169">
        <v>185</v>
      </c>
      <c r="AG246" s="170">
        <v>185</v>
      </c>
      <c r="AH246" s="150">
        <v>0</v>
      </c>
      <c r="AI246" s="150">
        <f>(Table232[[#This Row],[UB (BPP-MIP+LB+UB)]]-Table232[[#This Row],[Best LB]])/Table232[[#This Row],[UB (BPP-MIP+LB+UB)]]</f>
        <v>0</v>
      </c>
      <c r="AJ246" s="171">
        <v>2.3916730396476789</v>
      </c>
      <c r="AK246" s="169">
        <v>185</v>
      </c>
      <c r="AL246" s="170">
        <v>185</v>
      </c>
      <c r="AM246" s="170">
        <v>0</v>
      </c>
      <c r="AN246" s="170">
        <f>(Table232[[#This Row],[UB (LBBD (FBPP))]]-Table232[[#This Row],[Best LB]])/Table232[[#This Row],[UB (LBBD (FBPP))]]</f>
        <v>0</v>
      </c>
      <c r="AO246" s="171">
        <v>9.613611314448459</v>
      </c>
      <c r="AP246" s="169">
        <v>185</v>
      </c>
      <c r="AQ246" s="170">
        <v>185</v>
      </c>
      <c r="AR246" s="170">
        <v>0</v>
      </c>
      <c r="AS246" s="170">
        <f>(Table232[[#This Row],[UB (LBBD (CBPP))]]-Table232[[#This Row],[Best LB]])/Table232[[#This Row],[UB (LBBD (CBPP))]]</f>
        <v>0</v>
      </c>
      <c r="AT246" s="171">
        <v>1.9515567785156187</v>
      </c>
      <c r="AU246" s="169">
        <v>185</v>
      </c>
      <c r="AV246" s="170">
        <v>185</v>
      </c>
      <c r="AW246" s="170">
        <v>0</v>
      </c>
      <c r="AX246" s="170">
        <f>(Table232[[#This Row],[UB (LBBD (CBPP-light))]]-Table232[[#This Row],[Best LB]])/Table232[[#This Row],[UB (LBBD (CBPP-light))]]</f>
        <v>0</v>
      </c>
      <c r="AY246" s="171">
        <v>1.9472263716188487</v>
      </c>
      <c r="AZ246" s="150">
        <v>185</v>
      </c>
    </row>
    <row r="247" spans="1:52" x14ac:dyDescent="0.35">
      <c r="A247" s="162">
        <v>245</v>
      </c>
      <c r="B247" s="163" t="s">
        <v>280</v>
      </c>
      <c r="C247" s="150" t="s">
        <v>1095</v>
      </c>
      <c r="D247" s="150">
        <v>50</v>
      </c>
      <c r="E247" s="164">
        <v>10</v>
      </c>
      <c r="F247" s="164">
        <v>30</v>
      </c>
      <c r="G247" s="165">
        <v>1</v>
      </c>
      <c r="H247" s="166">
        <v>7</v>
      </c>
      <c r="I247" s="150">
        <f>MAX(0,Table232[[#This Row],[k*]]-Table232[[#This Row],[AGVs]])</f>
        <v>0</v>
      </c>
      <c r="J247" s="150">
        <v>202</v>
      </c>
      <c r="K247" s="150">
        <v>490</v>
      </c>
      <c r="L247" s="167">
        <v>0.42784771509991515</v>
      </c>
      <c r="M247" s="86">
        <f>IF( Table232[[#This Row],[UB_init]]-Table232[[#This Row],[LB_init]]&gt;0.1,0,1)</f>
        <v>0</v>
      </c>
      <c r="N247" s="59">
        <v>202</v>
      </c>
      <c r="O247" s="60">
        <v>202</v>
      </c>
      <c r="P247" s="60">
        <v>0</v>
      </c>
      <c r="Q247" s="83">
        <v>2.4754615370184099</v>
      </c>
      <c r="R247" s="166">
        <v>202</v>
      </c>
      <c r="S247" s="150">
        <v>202</v>
      </c>
      <c r="T247" s="168">
        <v>0</v>
      </c>
      <c r="U247" s="168">
        <v>1.9231424690000001</v>
      </c>
      <c r="V247" s="169">
        <v>202</v>
      </c>
      <c r="W247" s="170">
        <v>202</v>
      </c>
      <c r="X247" s="150">
        <v>0</v>
      </c>
      <c r="Y247" s="150">
        <f>(Table232[[#This Row],[UB (A-BGAP +LB+ UB)]]-Table232[[#This Row],[Best LB]])/Table232[[#This Row],[UB (A-BGAP +LB+ UB)]]</f>
        <v>0</v>
      </c>
      <c r="Z247" s="171">
        <v>3.0209091268532053</v>
      </c>
      <c r="AA247" s="169">
        <v>202</v>
      </c>
      <c r="AB247" s="170">
        <v>202</v>
      </c>
      <c r="AC247" s="170">
        <v>0</v>
      </c>
      <c r="AD247" s="170">
        <f>(Table232[[#This Row],[UB (3S-MH)]]-Table232[[#This Row],[Best LB]])/Table232[[#This Row],[UB (3S-MH)]]</f>
        <v>0</v>
      </c>
      <c r="AE247" s="167">
        <v>0.42177500000000001</v>
      </c>
      <c r="AF247" s="169">
        <v>202</v>
      </c>
      <c r="AG247" s="170">
        <v>202</v>
      </c>
      <c r="AH247" s="150">
        <v>0</v>
      </c>
      <c r="AI247" s="150">
        <f>(Table232[[#This Row],[UB (BPP-MIP+LB+UB)]]-Table232[[#This Row],[Best LB]])/Table232[[#This Row],[UB (BPP-MIP+LB+UB)]]</f>
        <v>0</v>
      </c>
      <c r="AJ247" s="171">
        <v>2.430116091860095</v>
      </c>
      <c r="AK247" s="169">
        <v>202</v>
      </c>
      <c r="AL247" s="170">
        <v>202</v>
      </c>
      <c r="AM247" s="170">
        <v>0</v>
      </c>
      <c r="AN247" s="170">
        <f>(Table232[[#This Row],[UB (LBBD (FBPP))]]-Table232[[#This Row],[Best LB]])/Table232[[#This Row],[UB (LBBD (FBPP))]]</f>
        <v>0</v>
      </c>
      <c r="AO247" s="171">
        <v>8.3459311509557139</v>
      </c>
      <c r="AP247" s="169">
        <v>202</v>
      </c>
      <c r="AQ247" s="170">
        <v>202</v>
      </c>
      <c r="AR247" s="170">
        <v>0</v>
      </c>
      <c r="AS247" s="170">
        <f>(Table232[[#This Row],[UB (LBBD (CBPP))]]-Table232[[#This Row],[Best LB]])/Table232[[#This Row],[UB (LBBD (CBPP))]]</f>
        <v>0</v>
      </c>
      <c r="AT247" s="171">
        <v>1.6098639369063152</v>
      </c>
      <c r="AU247" s="169">
        <v>202</v>
      </c>
      <c r="AV247" s="170">
        <v>202</v>
      </c>
      <c r="AW247" s="170">
        <v>0</v>
      </c>
      <c r="AX247" s="170">
        <f>(Table232[[#This Row],[UB (LBBD (CBPP-light))]]-Table232[[#This Row],[Best LB]])/Table232[[#This Row],[UB (LBBD (CBPP-light))]]</f>
        <v>0</v>
      </c>
      <c r="AY247" s="171">
        <v>1.5124557064898452</v>
      </c>
      <c r="AZ247" s="150">
        <v>202</v>
      </c>
    </row>
    <row r="248" spans="1:52" x14ac:dyDescent="0.35">
      <c r="A248" s="162">
        <v>246</v>
      </c>
      <c r="B248" s="163" t="s">
        <v>281</v>
      </c>
      <c r="C248" s="150" t="s">
        <v>1095</v>
      </c>
      <c r="D248" s="150">
        <v>50</v>
      </c>
      <c r="E248" s="164">
        <v>10</v>
      </c>
      <c r="F248" s="164">
        <v>30</v>
      </c>
      <c r="G248" s="165">
        <v>1</v>
      </c>
      <c r="H248" s="166">
        <v>6</v>
      </c>
      <c r="I248" s="150">
        <f>MAX(0,Table232[[#This Row],[k*]]-Table232[[#This Row],[AGVs]])</f>
        <v>0</v>
      </c>
      <c r="J248" s="150">
        <v>209</v>
      </c>
      <c r="K248" s="150">
        <v>723</v>
      </c>
      <c r="L248" s="167">
        <v>0.39383558557005927</v>
      </c>
      <c r="M248" s="142">
        <f>IF( Table232[[#This Row],[UB_init]]-Table232[[#This Row],[LB_init]]&gt;0.1,0,1)</f>
        <v>0</v>
      </c>
      <c r="N248" s="61">
        <v>209</v>
      </c>
      <c r="O248" s="62">
        <v>209</v>
      </c>
      <c r="P248" s="62">
        <v>0</v>
      </c>
      <c r="Q248" s="84">
        <v>2.18373502977192</v>
      </c>
      <c r="R248" s="166">
        <v>209</v>
      </c>
      <c r="S248" s="150">
        <v>209</v>
      </c>
      <c r="T248" s="168">
        <v>0</v>
      </c>
      <c r="U248" s="168">
        <v>1.9452207699999999</v>
      </c>
      <c r="V248" s="169">
        <v>209</v>
      </c>
      <c r="W248" s="170">
        <v>209</v>
      </c>
      <c r="X248" s="150">
        <v>0</v>
      </c>
      <c r="Y248" s="150">
        <f>(Table232[[#This Row],[UB (A-BGAP +LB+ UB)]]-Table232[[#This Row],[Best LB]])/Table232[[#This Row],[UB (A-BGAP +LB+ UB)]]</f>
        <v>0</v>
      </c>
      <c r="Z248" s="171">
        <v>4.5144730769154595</v>
      </c>
      <c r="AA248" s="169">
        <v>209</v>
      </c>
      <c r="AB248" s="170">
        <v>209</v>
      </c>
      <c r="AC248" s="170">
        <v>0</v>
      </c>
      <c r="AD248" s="170">
        <f>(Table232[[#This Row],[UB (3S-MH)]]-Table232[[#This Row],[Best LB]])/Table232[[#This Row],[UB (3S-MH)]]</f>
        <v>0</v>
      </c>
      <c r="AE248" s="167">
        <v>1.4839899999999999</v>
      </c>
      <c r="AF248" s="169">
        <v>209</v>
      </c>
      <c r="AG248" s="170">
        <v>209</v>
      </c>
      <c r="AH248" s="150">
        <v>0</v>
      </c>
      <c r="AI248" s="150">
        <f>(Table232[[#This Row],[UB (BPP-MIP+LB+UB)]]-Table232[[#This Row],[Best LB]])/Table232[[#This Row],[UB (BPP-MIP+LB+UB)]]</f>
        <v>0</v>
      </c>
      <c r="AJ248" s="171">
        <v>3.2548778513503294</v>
      </c>
      <c r="AK248" s="169">
        <v>209</v>
      </c>
      <c r="AL248" s="170">
        <v>209</v>
      </c>
      <c r="AM248" s="170">
        <v>0</v>
      </c>
      <c r="AN248" s="170">
        <f>(Table232[[#This Row],[UB (LBBD (FBPP))]]-Table232[[#This Row],[Best LB]])/Table232[[#This Row],[UB (LBBD (FBPP))]]</f>
        <v>0</v>
      </c>
      <c r="AO248" s="171">
        <v>15.104755345737559</v>
      </c>
      <c r="AP248" s="169">
        <v>209</v>
      </c>
      <c r="AQ248" s="170">
        <v>209</v>
      </c>
      <c r="AR248" s="170">
        <v>0</v>
      </c>
      <c r="AS248" s="170">
        <f>(Table232[[#This Row],[UB (LBBD (CBPP))]]-Table232[[#This Row],[Best LB]])/Table232[[#This Row],[UB (LBBD (CBPP))]]</f>
        <v>0</v>
      </c>
      <c r="AT248" s="171">
        <v>2.6657539550271792</v>
      </c>
      <c r="AU248" s="169">
        <v>209</v>
      </c>
      <c r="AV248" s="170">
        <v>209</v>
      </c>
      <c r="AW248" s="170">
        <v>0</v>
      </c>
      <c r="AX248" s="170">
        <f>(Table232[[#This Row],[UB (LBBD (CBPP-light))]]-Table232[[#This Row],[Best LB]])/Table232[[#This Row],[UB (LBBD (CBPP-light))]]</f>
        <v>0</v>
      </c>
      <c r="AY248" s="171">
        <v>2.6982133695912491</v>
      </c>
      <c r="AZ248" s="150">
        <v>209</v>
      </c>
    </row>
    <row r="249" spans="1:52" x14ac:dyDescent="0.35">
      <c r="A249" s="162">
        <v>247</v>
      </c>
      <c r="B249" s="163" t="s">
        <v>282</v>
      </c>
      <c r="C249" s="150" t="s">
        <v>1095</v>
      </c>
      <c r="D249" s="150">
        <v>50</v>
      </c>
      <c r="E249" s="164">
        <v>10</v>
      </c>
      <c r="F249" s="164">
        <v>30</v>
      </c>
      <c r="G249" s="165">
        <v>1</v>
      </c>
      <c r="H249" s="166">
        <v>8</v>
      </c>
      <c r="I249" s="150">
        <f>MAX(0,Table232[[#This Row],[k*]]-Table232[[#This Row],[AGVs]])</f>
        <v>0</v>
      </c>
      <c r="J249" s="150">
        <v>162</v>
      </c>
      <c r="K249" s="150">
        <v>321</v>
      </c>
      <c r="L249" s="167">
        <v>0.42874960973995258</v>
      </c>
      <c r="M249" s="86">
        <f>IF( Table232[[#This Row],[UB_init]]-Table232[[#This Row],[LB_init]]&gt;0.1,0,1)</f>
        <v>0</v>
      </c>
      <c r="N249" s="59">
        <v>162</v>
      </c>
      <c r="O249" s="60">
        <v>162</v>
      </c>
      <c r="P249" s="60">
        <v>0</v>
      </c>
      <c r="Q249" s="83">
        <v>2.4954743906855499</v>
      </c>
      <c r="R249" s="166">
        <v>162</v>
      </c>
      <c r="S249" s="150">
        <v>162</v>
      </c>
      <c r="T249" s="168">
        <v>0</v>
      </c>
      <c r="U249" s="168">
        <v>1.937854411</v>
      </c>
      <c r="V249" s="169">
        <v>162</v>
      </c>
      <c r="W249" s="170">
        <v>162</v>
      </c>
      <c r="X249" s="150">
        <v>0</v>
      </c>
      <c r="Y249" s="150">
        <f>(Table232[[#This Row],[UB (A-BGAP +LB+ UB)]]-Table232[[#This Row],[Best LB]])/Table232[[#This Row],[UB (A-BGAP +LB+ UB)]]</f>
        <v>0</v>
      </c>
      <c r="Z249" s="171">
        <v>4.3789945608018526</v>
      </c>
      <c r="AA249" s="169">
        <v>162</v>
      </c>
      <c r="AB249" s="170">
        <v>162</v>
      </c>
      <c r="AC249" s="170">
        <v>0</v>
      </c>
      <c r="AD249" s="170">
        <f>(Table232[[#This Row],[UB (3S-MH)]]-Table232[[#This Row],[Best LB]])/Table232[[#This Row],[UB (3S-MH)]]</f>
        <v>0</v>
      </c>
      <c r="AE249" s="167">
        <v>0.43739499999999998</v>
      </c>
      <c r="AF249" s="169">
        <v>162</v>
      </c>
      <c r="AG249" s="170">
        <v>162</v>
      </c>
      <c r="AH249" s="150">
        <v>0</v>
      </c>
      <c r="AI249" s="150">
        <f>(Table232[[#This Row],[UB (BPP-MIP+LB+UB)]]-Table232[[#This Row],[Best LB]])/Table232[[#This Row],[UB (BPP-MIP+LB+UB)]]</f>
        <v>0</v>
      </c>
      <c r="AJ249" s="171">
        <v>3.5801365003003327</v>
      </c>
      <c r="AK249" s="169">
        <v>162</v>
      </c>
      <c r="AL249" s="170">
        <v>162</v>
      </c>
      <c r="AM249" s="170">
        <v>0</v>
      </c>
      <c r="AN249" s="170">
        <f>(Table232[[#This Row],[UB (LBBD (FBPP))]]-Table232[[#This Row],[Best LB]])/Table232[[#This Row],[UB (LBBD (FBPP))]]</f>
        <v>0</v>
      </c>
      <c r="AO249" s="171">
        <v>11.116618068890052</v>
      </c>
      <c r="AP249" s="169">
        <v>162</v>
      </c>
      <c r="AQ249" s="170">
        <v>162</v>
      </c>
      <c r="AR249" s="170">
        <v>0</v>
      </c>
      <c r="AS249" s="170">
        <f>(Table232[[#This Row],[UB (LBBD (CBPP))]]-Table232[[#This Row],[Best LB]])/Table232[[#This Row],[UB (LBBD (CBPP))]]</f>
        <v>0</v>
      </c>
      <c r="AT249" s="171">
        <v>2.6698338156579626</v>
      </c>
      <c r="AU249" s="169">
        <v>162</v>
      </c>
      <c r="AV249" s="170">
        <v>162</v>
      </c>
      <c r="AW249" s="170">
        <v>0</v>
      </c>
      <c r="AX249" s="170">
        <f>(Table232[[#This Row],[UB (LBBD (CBPP-light))]]-Table232[[#This Row],[Best LB]])/Table232[[#This Row],[UB (LBBD (CBPP-light))]]</f>
        <v>0</v>
      </c>
      <c r="AY249" s="171">
        <v>3.0903279399512926</v>
      </c>
      <c r="AZ249" s="150">
        <v>162</v>
      </c>
    </row>
    <row r="250" spans="1:52" x14ac:dyDescent="0.35">
      <c r="A250" s="162">
        <v>248</v>
      </c>
      <c r="B250" s="163" t="s">
        <v>283</v>
      </c>
      <c r="C250" s="150" t="s">
        <v>1095</v>
      </c>
      <c r="D250" s="150">
        <v>50</v>
      </c>
      <c r="E250" s="164">
        <v>10</v>
      </c>
      <c r="F250" s="164">
        <v>30</v>
      </c>
      <c r="G250" s="165">
        <v>1</v>
      </c>
      <c r="H250" s="166">
        <v>7</v>
      </c>
      <c r="I250" s="150">
        <f>MAX(0,Table232[[#This Row],[k*]]-Table232[[#This Row],[AGVs]])</f>
        <v>0</v>
      </c>
      <c r="J250" s="150">
        <v>229</v>
      </c>
      <c r="K250" s="150">
        <v>600</v>
      </c>
      <c r="L250" s="167">
        <v>0.77103449591004392</v>
      </c>
      <c r="M250" s="142">
        <f>IF( Table232[[#This Row],[UB_init]]-Table232[[#This Row],[LB_init]]&gt;0.1,0,1)</f>
        <v>0</v>
      </c>
      <c r="N250" s="61">
        <v>229</v>
      </c>
      <c r="O250" s="62">
        <v>229</v>
      </c>
      <c r="P250" s="62">
        <v>0</v>
      </c>
      <c r="Q250" s="84">
        <v>3.1972787994891401</v>
      </c>
      <c r="R250" s="166">
        <v>229</v>
      </c>
      <c r="S250" s="150">
        <v>229</v>
      </c>
      <c r="T250" s="168">
        <v>0</v>
      </c>
      <c r="U250" s="168">
        <v>2.0943747680000002</v>
      </c>
      <c r="V250" s="169">
        <v>229</v>
      </c>
      <c r="W250" s="170">
        <v>229</v>
      </c>
      <c r="X250" s="150">
        <v>0</v>
      </c>
      <c r="Y250" s="150">
        <f>(Table232[[#This Row],[UB (A-BGAP +LB+ UB)]]-Table232[[#This Row],[Best LB]])/Table232[[#This Row],[UB (A-BGAP +LB+ UB)]]</f>
        <v>0</v>
      </c>
      <c r="Z250" s="171">
        <v>5.6487242290800141</v>
      </c>
      <c r="AA250" s="169">
        <v>229</v>
      </c>
      <c r="AB250" s="170">
        <v>229</v>
      </c>
      <c r="AC250" s="170">
        <v>0</v>
      </c>
      <c r="AD250" s="170">
        <f>(Table232[[#This Row],[UB (3S-MH)]]-Table232[[#This Row],[Best LB]])/Table232[[#This Row],[UB (3S-MH)]]</f>
        <v>0</v>
      </c>
      <c r="AE250" s="167">
        <v>0.74982099999999996</v>
      </c>
      <c r="AF250" s="169">
        <v>229</v>
      </c>
      <c r="AG250" s="170">
        <v>229</v>
      </c>
      <c r="AH250" s="150">
        <v>0</v>
      </c>
      <c r="AI250" s="150">
        <f>(Table232[[#This Row],[UB (BPP-MIP+LB+UB)]]-Table232[[#This Row],[Best LB]])/Table232[[#This Row],[UB (BPP-MIP+LB+UB)]]</f>
        <v>0</v>
      </c>
      <c r="AJ250" s="171">
        <v>3.8486761385624941</v>
      </c>
      <c r="AK250" s="169">
        <v>229</v>
      </c>
      <c r="AL250" s="170">
        <v>229</v>
      </c>
      <c r="AM250" s="170">
        <v>0</v>
      </c>
      <c r="AN250" s="170">
        <f>(Table232[[#This Row],[UB (LBBD (FBPP))]]-Table232[[#This Row],[Best LB]])/Table232[[#This Row],[UB (LBBD (FBPP))]]</f>
        <v>0</v>
      </c>
      <c r="AO250" s="171">
        <v>15.365946228155243</v>
      </c>
      <c r="AP250" s="169">
        <v>229</v>
      </c>
      <c r="AQ250" s="170">
        <v>229</v>
      </c>
      <c r="AR250" s="170">
        <v>0</v>
      </c>
      <c r="AS250" s="170">
        <f>(Table232[[#This Row],[UB (LBBD (CBPP))]]-Table232[[#This Row],[Best LB]])/Table232[[#This Row],[UB (LBBD (CBPP))]]</f>
        <v>0</v>
      </c>
      <c r="AT250" s="171">
        <v>2.0351136773874638</v>
      </c>
      <c r="AU250" s="169">
        <v>229</v>
      </c>
      <c r="AV250" s="170">
        <v>229</v>
      </c>
      <c r="AW250" s="170">
        <v>0</v>
      </c>
      <c r="AX250" s="170">
        <f>(Table232[[#This Row],[UB (LBBD (CBPP-light))]]-Table232[[#This Row],[Best LB]])/Table232[[#This Row],[UB (LBBD (CBPP-light))]]</f>
        <v>0</v>
      </c>
      <c r="AY250" s="171">
        <v>2.0294489646380436</v>
      </c>
      <c r="AZ250" s="150">
        <v>229</v>
      </c>
    </row>
    <row r="251" spans="1:52" x14ac:dyDescent="0.35">
      <c r="A251" s="162">
        <v>249</v>
      </c>
      <c r="B251" s="163" t="s">
        <v>284</v>
      </c>
      <c r="C251" s="150" t="s">
        <v>1095</v>
      </c>
      <c r="D251" s="150">
        <v>50</v>
      </c>
      <c r="E251" s="164">
        <v>10</v>
      </c>
      <c r="F251" s="164">
        <v>30</v>
      </c>
      <c r="G251" s="165">
        <v>1</v>
      </c>
      <c r="H251" s="166">
        <v>8</v>
      </c>
      <c r="I251" s="150">
        <f>MAX(0,Table232[[#This Row],[k*]]-Table232[[#This Row],[AGVs]])</f>
        <v>0</v>
      </c>
      <c r="J251" s="150">
        <v>216</v>
      </c>
      <c r="K251" s="150">
        <v>781</v>
      </c>
      <c r="L251" s="167">
        <v>0.43044619821989727</v>
      </c>
      <c r="M251" s="86">
        <f>IF( Table232[[#This Row],[UB_init]]-Table232[[#This Row],[LB_init]]&gt;0.1,0,1)</f>
        <v>0</v>
      </c>
      <c r="N251" s="59">
        <v>216</v>
      </c>
      <c r="O251" s="60">
        <v>216</v>
      </c>
      <c r="P251" s="60">
        <v>0</v>
      </c>
      <c r="Q251" s="83">
        <v>3.4256218671798702</v>
      </c>
      <c r="R251" s="166">
        <v>216</v>
      </c>
      <c r="S251" s="150">
        <v>216</v>
      </c>
      <c r="T251" s="168">
        <v>0</v>
      </c>
      <c r="U251" s="168">
        <v>3.0589856709999999</v>
      </c>
      <c r="V251" s="169">
        <v>216</v>
      </c>
      <c r="W251" s="170">
        <v>216</v>
      </c>
      <c r="X251" s="150">
        <v>0</v>
      </c>
      <c r="Y251" s="150">
        <f>(Table232[[#This Row],[UB (A-BGAP +LB+ UB)]]-Table232[[#This Row],[Best LB]])/Table232[[#This Row],[UB (A-BGAP +LB+ UB)]]</f>
        <v>0</v>
      </c>
      <c r="Z251" s="171">
        <v>3.1460645496942972</v>
      </c>
      <c r="AA251" s="169">
        <v>216</v>
      </c>
      <c r="AB251" s="170">
        <v>216</v>
      </c>
      <c r="AC251" s="170">
        <v>0</v>
      </c>
      <c r="AD251" s="170">
        <f>(Table232[[#This Row],[UB (3S-MH)]]-Table232[[#This Row],[Best LB]])/Table232[[#This Row],[UB (3S-MH)]]</f>
        <v>0</v>
      </c>
      <c r="AE251" s="167">
        <v>0.73416400000000004</v>
      </c>
      <c r="AF251" s="169">
        <v>216</v>
      </c>
      <c r="AG251" s="170">
        <v>216</v>
      </c>
      <c r="AH251" s="150">
        <v>0</v>
      </c>
      <c r="AI251" s="150">
        <f>(Table232[[#This Row],[UB (BPP-MIP+LB+UB)]]-Table232[[#This Row],[Best LB]])/Table232[[#This Row],[UB (BPP-MIP+LB+UB)]]</f>
        <v>0</v>
      </c>
      <c r="AJ251" s="171">
        <v>3.1015536654838272</v>
      </c>
      <c r="AK251" s="169">
        <v>216</v>
      </c>
      <c r="AL251" s="170">
        <v>216</v>
      </c>
      <c r="AM251" s="170">
        <v>0</v>
      </c>
      <c r="AN251" s="170">
        <f>(Table232[[#This Row],[UB (LBBD (FBPP))]]-Table232[[#This Row],[Best LB]])/Table232[[#This Row],[UB (LBBD (FBPP))]]</f>
        <v>0</v>
      </c>
      <c r="AO251" s="171">
        <v>10.951422723019897</v>
      </c>
      <c r="AP251" s="169">
        <v>216</v>
      </c>
      <c r="AQ251" s="170">
        <v>216</v>
      </c>
      <c r="AR251" s="170">
        <v>0</v>
      </c>
      <c r="AS251" s="170">
        <f>(Table232[[#This Row],[UB (LBBD (CBPP))]]-Table232[[#This Row],[Best LB]])/Table232[[#This Row],[UB (LBBD (CBPP))]]</f>
        <v>0</v>
      </c>
      <c r="AT251" s="171">
        <v>1.6680412618541072</v>
      </c>
      <c r="AU251" s="169">
        <v>216</v>
      </c>
      <c r="AV251" s="170">
        <v>216</v>
      </c>
      <c r="AW251" s="170">
        <v>0</v>
      </c>
      <c r="AX251" s="170">
        <f>(Table232[[#This Row],[UB (LBBD (CBPP-light))]]-Table232[[#This Row],[Best LB]])/Table232[[#This Row],[UB (LBBD (CBPP-light))]]</f>
        <v>0</v>
      </c>
      <c r="AY251" s="171">
        <v>1.6069407761194672</v>
      </c>
      <c r="AZ251" s="150">
        <v>216</v>
      </c>
    </row>
    <row r="252" spans="1:52" x14ac:dyDescent="0.35">
      <c r="A252" s="162">
        <v>250</v>
      </c>
      <c r="B252" s="163" t="s">
        <v>285</v>
      </c>
      <c r="C252" s="150" t="s">
        <v>1095</v>
      </c>
      <c r="D252" s="150">
        <v>50</v>
      </c>
      <c r="E252" s="164">
        <v>10</v>
      </c>
      <c r="F252" s="164">
        <v>30</v>
      </c>
      <c r="G252" s="165">
        <v>1</v>
      </c>
      <c r="H252" s="166">
        <v>7</v>
      </c>
      <c r="I252" s="150">
        <f>MAX(0,Table232[[#This Row],[k*]]-Table232[[#This Row],[AGVs]])</f>
        <v>0</v>
      </c>
      <c r="J252" s="150">
        <v>196</v>
      </c>
      <c r="K252" s="150">
        <v>689</v>
      </c>
      <c r="L252" s="167">
        <v>0.43848267384009887</v>
      </c>
      <c r="M252" s="142">
        <f>IF( Table232[[#This Row],[UB_init]]-Table232[[#This Row],[LB_init]]&gt;0.1,0,1)</f>
        <v>0</v>
      </c>
      <c r="N252" s="61">
        <v>196</v>
      </c>
      <c r="O252" s="62">
        <v>196</v>
      </c>
      <c r="P252" s="62">
        <v>0</v>
      </c>
      <c r="Q252" s="84">
        <v>2.4552214890718398</v>
      </c>
      <c r="R252" s="166">
        <v>196</v>
      </c>
      <c r="S252" s="150">
        <v>196</v>
      </c>
      <c r="T252" s="168">
        <v>0</v>
      </c>
      <c r="U252" s="168">
        <v>1.9397078830000001</v>
      </c>
      <c r="V252" s="169">
        <v>196</v>
      </c>
      <c r="W252" s="170">
        <v>196</v>
      </c>
      <c r="X252" s="150">
        <v>0</v>
      </c>
      <c r="Y252" s="150">
        <f>(Table232[[#This Row],[UB (A-BGAP +LB+ UB)]]-Table232[[#This Row],[Best LB]])/Table232[[#This Row],[UB (A-BGAP +LB+ UB)]]</f>
        <v>0</v>
      </c>
      <c r="Z252" s="171">
        <v>2.8516723383231688</v>
      </c>
      <c r="AA252" s="169">
        <v>196</v>
      </c>
      <c r="AB252" s="170">
        <v>196</v>
      </c>
      <c r="AC252" s="170">
        <v>0</v>
      </c>
      <c r="AD252" s="170">
        <f>(Table232[[#This Row],[UB (3S-MH)]]-Table232[[#This Row],[Best LB]])/Table232[[#This Row],[UB (3S-MH)]]</f>
        <v>0</v>
      </c>
      <c r="AE252" s="167">
        <v>0.42175099999999999</v>
      </c>
      <c r="AF252" s="169">
        <v>196</v>
      </c>
      <c r="AG252" s="170">
        <v>196</v>
      </c>
      <c r="AH252" s="150">
        <v>0</v>
      </c>
      <c r="AI252" s="150">
        <f>(Table232[[#This Row],[UB (BPP-MIP+LB+UB)]]-Table232[[#This Row],[Best LB]])/Table232[[#This Row],[UB (BPP-MIP+LB+UB)]]</f>
        <v>0</v>
      </c>
      <c r="AJ252" s="171">
        <v>3.4010315407081086</v>
      </c>
      <c r="AK252" s="169">
        <v>196</v>
      </c>
      <c r="AL252" s="170">
        <v>196</v>
      </c>
      <c r="AM252" s="170">
        <v>0</v>
      </c>
      <c r="AN252" s="170">
        <f>(Table232[[#This Row],[UB (LBBD (FBPP))]]-Table232[[#This Row],[Best LB]])/Table232[[#This Row],[UB (LBBD (FBPP))]]</f>
        <v>0</v>
      </c>
      <c r="AO252" s="171">
        <v>4.8005812969072386</v>
      </c>
      <c r="AP252" s="169">
        <v>196</v>
      </c>
      <c r="AQ252" s="170">
        <v>196</v>
      </c>
      <c r="AR252" s="170">
        <v>0</v>
      </c>
      <c r="AS252" s="170">
        <f>(Table232[[#This Row],[UB (LBBD (CBPP))]]-Table232[[#This Row],[Best LB]])/Table232[[#This Row],[UB (LBBD (CBPP))]]</f>
        <v>0</v>
      </c>
      <c r="AT252" s="171">
        <v>1.560015113094319</v>
      </c>
      <c r="AU252" s="169">
        <v>196</v>
      </c>
      <c r="AV252" s="170">
        <v>196</v>
      </c>
      <c r="AW252" s="170">
        <v>0</v>
      </c>
      <c r="AX252" s="170">
        <f>(Table232[[#This Row],[UB (LBBD (CBPP-light))]]-Table232[[#This Row],[Best LB]])/Table232[[#This Row],[UB (LBBD (CBPP-light))]]</f>
        <v>0</v>
      </c>
      <c r="AY252" s="171">
        <v>1.4787288140519188</v>
      </c>
      <c r="AZ252" s="150">
        <v>196</v>
      </c>
    </row>
    <row r="253" spans="1:52" x14ac:dyDescent="0.35">
      <c r="A253" s="162">
        <v>251</v>
      </c>
      <c r="B253" s="163" t="s">
        <v>286</v>
      </c>
      <c r="C253" s="150" t="s">
        <v>1095</v>
      </c>
      <c r="D253" s="150">
        <v>50</v>
      </c>
      <c r="E253" s="164">
        <v>10</v>
      </c>
      <c r="F253" s="164">
        <v>30</v>
      </c>
      <c r="G253" s="165">
        <v>2</v>
      </c>
      <c r="H253" s="166">
        <v>14</v>
      </c>
      <c r="I253" s="150">
        <f>MAX(0,Table232[[#This Row],[k*]]-Table232[[#This Row],[AGVs]])</f>
        <v>4</v>
      </c>
      <c r="J253" s="150">
        <v>196</v>
      </c>
      <c r="K253" s="150">
        <v>241</v>
      </c>
      <c r="L253" s="167">
        <v>0.78591639176011086</v>
      </c>
      <c r="M253" s="86">
        <f>IF( Table232[[#This Row],[UB_init]]-Table232[[#This Row],[LB_init]]&gt;0.1,0,1)</f>
        <v>0</v>
      </c>
      <c r="N253" s="59">
        <v>201</v>
      </c>
      <c r="O253" s="60">
        <v>196</v>
      </c>
      <c r="P253" s="60">
        <v>2.4875621890534799E-2</v>
      </c>
      <c r="Q253" s="83">
        <v>3607.96241625212</v>
      </c>
      <c r="R253" s="166">
        <v>200</v>
      </c>
      <c r="S253" s="150">
        <v>195.8</v>
      </c>
      <c r="T253" s="168">
        <v>2.1000000000000001E-2</v>
      </c>
      <c r="U253" s="168">
        <v>3616.5881079999999</v>
      </c>
      <c r="V253" s="169">
        <v>198</v>
      </c>
      <c r="W253" s="170">
        <v>196</v>
      </c>
      <c r="X253" s="150">
        <v>1.0101010101005E-2</v>
      </c>
      <c r="Y253" s="150">
        <f>(Table232[[#This Row],[UB (A-BGAP +LB+ UB)]]-Table232[[#This Row],[Best LB]])/Table232[[#This Row],[UB (A-BGAP +LB+ UB)]]</f>
        <v>1.0101010101010102E-2</v>
      </c>
      <c r="Z253" s="171">
        <v>3607.36169672198</v>
      </c>
      <c r="AA253" s="169">
        <v>229</v>
      </c>
      <c r="AB253" s="170">
        <v>196</v>
      </c>
      <c r="AC253" s="170">
        <v>0.1683673469387755</v>
      </c>
      <c r="AD253" s="170">
        <f>(Table232[[#This Row],[UB (3S-MH)]]-Table232[[#This Row],[Best LB]])/Table232[[#This Row],[UB (3S-MH)]]</f>
        <v>0.14410480349344978</v>
      </c>
      <c r="AE253" s="167">
        <v>0.34369699999999997</v>
      </c>
      <c r="AF253" s="169">
        <v>197</v>
      </c>
      <c r="AG253" s="170">
        <v>196</v>
      </c>
      <c r="AH253" s="150">
        <v>5.0761421319771103E-3</v>
      </c>
      <c r="AI253" s="150">
        <f>(Table232[[#This Row],[UB (BPP-MIP+LB+UB)]]-Table232[[#This Row],[Best LB]])/Table232[[#This Row],[UB (BPP-MIP+LB+UB)]]</f>
        <v>5.076142131979695E-3</v>
      </c>
      <c r="AJ253" s="171">
        <v>3609.0107613923001</v>
      </c>
      <c r="AK253" s="169">
        <v>198</v>
      </c>
      <c r="AL253" s="170">
        <v>196</v>
      </c>
      <c r="AM253" s="170">
        <v>1.0101010101010102E-2</v>
      </c>
      <c r="AN253" s="170">
        <f>(Table232[[#This Row],[UB (LBBD (FBPP))]]-Table232[[#This Row],[Best LB]])/Table232[[#This Row],[UB (LBBD (FBPP))]]</f>
        <v>1.0101010101010102E-2</v>
      </c>
      <c r="AO253" s="171">
        <v>3601.8638765504502</v>
      </c>
      <c r="AP253" s="169">
        <v>197</v>
      </c>
      <c r="AQ253" s="170">
        <v>196</v>
      </c>
      <c r="AR253" s="170">
        <v>5.076142131979695E-3</v>
      </c>
      <c r="AS253" s="170">
        <f>(Table232[[#This Row],[UB (LBBD (CBPP))]]-Table232[[#This Row],[Best LB]])/Table232[[#This Row],[UB (LBBD (CBPP))]]</f>
        <v>5.076142131979695E-3</v>
      </c>
      <c r="AT253" s="171">
        <v>3600.1785376369903</v>
      </c>
      <c r="AU253" s="169">
        <v>200</v>
      </c>
      <c r="AV253" s="170">
        <v>196</v>
      </c>
      <c r="AW253" s="170">
        <v>0.02</v>
      </c>
      <c r="AX253" s="170">
        <f>(Table232[[#This Row],[UB (LBBD (CBPP-light))]]-Table232[[#This Row],[Best LB]])/Table232[[#This Row],[UB (LBBD (CBPP-light))]]</f>
        <v>0.02</v>
      </c>
      <c r="AY253" s="171">
        <v>3603.12107425369</v>
      </c>
      <c r="AZ253" s="150">
        <v>196</v>
      </c>
    </row>
    <row r="254" spans="1:52" x14ac:dyDescent="0.35">
      <c r="A254" s="162">
        <v>252</v>
      </c>
      <c r="B254" s="163" t="s">
        <v>287</v>
      </c>
      <c r="C254" s="150" t="s">
        <v>1095</v>
      </c>
      <c r="D254" s="150">
        <v>50</v>
      </c>
      <c r="E254" s="164">
        <v>10</v>
      </c>
      <c r="F254" s="164">
        <v>30</v>
      </c>
      <c r="G254" s="165">
        <v>2</v>
      </c>
      <c r="H254" s="166">
        <v>15</v>
      </c>
      <c r="I254" s="150">
        <f>MAX(0,Table232[[#This Row],[k*]]-Table232[[#This Row],[AGVs]])</f>
        <v>5</v>
      </c>
      <c r="J254" s="150">
        <v>214</v>
      </c>
      <c r="K254" s="150">
        <v>278</v>
      </c>
      <c r="L254" s="167">
        <v>0.60087807291006357</v>
      </c>
      <c r="M254" s="142">
        <f>IF( Table232[[#This Row],[UB_init]]-Table232[[#This Row],[LB_init]]&gt;0.1,0,1)</f>
        <v>0</v>
      </c>
      <c r="N254" s="61">
        <v>215</v>
      </c>
      <c r="O254" s="62">
        <v>214</v>
      </c>
      <c r="P254" s="62">
        <v>4.6511627906955103E-3</v>
      </c>
      <c r="Q254" s="84">
        <v>3608.0577044356601</v>
      </c>
      <c r="R254" s="166">
        <v>216</v>
      </c>
      <c r="S254" s="150">
        <v>214</v>
      </c>
      <c r="T254" s="168">
        <v>9.2592590000000006E-3</v>
      </c>
      <c r="U254" s="168">
        <v>3621.2365300000001</v>
      </c>
      <c r="V254" s="169">
        <v>217</v>
      </c>
      <c r="W254" s="170">
        <v>214</v>
      </c>
      <c r="X254" s="150">
        <v>1.38248847926203E-2</v>
      </c>
      <c r="Y254" s="150">
        <f>(Table232[[#This Row],[UB (A-BGAP +LB+ UB)]]-Table232[[#This Row],[Best LB]])/Table232[[#This Row],[UB (A-BGAP +LB+ UB)]]</f>
        <v>1.3824884792626729E-2</v>
      </c>
      <c r="Z254" s="171">
        <v>3605.2638268610499</v>
      </c>
      <c r="AA254" s="169">
        <v>240</v>
      </c>
      <c r="AB254" s="170">
        <v>214</v>
      </c>
      <c r="AC254" s="170">
        <v>0.12149532710280374</v>
      </c>
      <c r="AD254" s="170">
        <f>(Table232[[#This Row],[UB (3S-MH)]]-Table232[[#This Row],[Best LB]])/Table232[[#This Row],[UB (3S-MH)]]</f>
        <v>0.10833333333333334</v>
      </c>
      <c r="AE254" s="167">
        <v>0.26552300000000001</v>
      </c>
      <c r="AF254" s="169">
        <v>217</v>
      </c>
      <c r="AG254" s="170">
        <v>214</v>
      </c>
      <c r="AH254" s="150">
        <v>1.38248847926203E-2</v>
      </c>
      <c r="AI254" s="150">
        <f>(Table232[[#This Row],[UB (BPP-MIP+LB+UB)]]-Table232[[#This Row],[Best LB]])/Table232[[#This Row],[UB (BPP-MIP+LB+UB)]]</f>
        <v>1.3824884792626729E-2</v>
      </c>
      <c r="AJ254" s="171">
        <v>3614.8368758289198</v>
      </c>
      <c r="AK254" s="169">
        <v>215</v>
      </c>
      <c r="AL254" s="170">
        <v>214</v>
      </c>
      <c r="AM254" s="170">
        <v>4.6511627906976744E-3</v>
      </c>
      <c r="AN254" s="170">
        <f>(Table232[[#This Row],[UB (LBBD (FBPP))]]-Table232[[#This Row],[Best LB]])/Table232[[#This Row],[UB (LBBD (FBPP))]]</f>
        <v>4.6511627906976744E-3</v>
      </c>
      <c r="AO254" s="171">
        <v>3605.7054100777004</v>
      </c>
      <c r="AP254" s="169">
        <v>215</v>
      </c>
      <c r="AQ254" s="170">
        <v>214</v>
      </c>
      <c r="AR254" s="170">
        <v>4.6511627906976744E-3</v>
      </c>
      <c r="AS254" s="170">
        <f>(Table232[[#This Row],[UB (LBBD (CBPP))]]-Table232[[#This Row],[Best LB]])/Table232[[#This Row],[UB (LBBD (CBPP))]]</f>
        <v>4.6511627906976744E-3</v>
      </c>
      <c r="AT254" s="171">
        <v>3600.0769769446997</v>
      </c>
      <c r="AU254" s="169">
        <v>215</v>
      </c>
      <c r="AV254" s="170">
        <v>214</v>
      </c>
      <c r="AW254" s="170">
        <v>4.6511627906976744E-3</v>
      </c>
      <c r="AX254" s="170">
        <f>(Table232[[#This Row],[UB (LBBD (CBPP-light))]]-Table232[[#This Row],[Best LB]])/Table232[[#This Row],[UB (LBBD (CBPP-light))]]</f>
        <v>4.6511627906976744E-3</v>
      </c>
      <c r="AY254" s="171">
        <v>3600.1186962639904</v>
      </c>
      <c r="AZ254" s="150">
        <v>214</v>
      </c>
    </row>
    <row r="255" spans="1:52" x14ac:dyDescent="0.35">
      <c r="A255" s="162">
        <v>253</v>
      </c>
      <c r="B255" s="163" t="s">
        <v>288</v>
      </c>
      <c r="C255" s="150" t="s">
        <v>1095</v>
      </c>
      <c r="D255" s="150">
        <v>50</v>
      </c>
      <c r="E255" s="164">
        <v>10</v>
      </c>
      <c r="F255" s="164">
        <v>30</v>
      </c>
      <c r="G255" s="165">
        <v>2</v>
      </c>
      <c r="H255" s="166">
        <v>12</v>
      </c>
      <c r="I255" s="150">
        <f>MAX(0,Table232[[#This Row],[k*]]-Table232[[#This Row],[AGVs]])</f>
        <v>2</v>
      </c>
      <c r="J255" s="150">
        <v>194</v>
      </c>
      <c r="K255" s="150">
        <v>267</v>
      </c>
      <c r="L255" s="167">
        <v>0.41221608222008399</v>
      </c>
      <c r="M255" s="86">
        <f>IF( Table232[[#This Row],[UB_init]]-Table232[[#This Row],[LB_init]]&gt;0.1,0,1)</f>
        <v>0</v>
      </c>
      <c r="N255" s="59">
        <v>194</v>
      </c>
      <c r="O255" s="60">
        <v>194</v>
      </c>
      <c r="P255" s="60">
        <v>0</v>
      </c>
      <c r="Q255" s="83">
        <v>308.69152214750602</v>
      </c>
      <c r="R255" s="166">
        <v>195</v>
      </c>
      <c r="S255" s="150">
        <v>194</v>
      </c>
      <c r="T255" s="168">
        <v>5.1282050000000003E-3</v>
      </c>
      <c r="U255" s="168">
        <v>3619.578074</v>
      </c>
      <c r="V255" s="169">
        <v>194</v>
      </c>
      <c r="W255" s="170">
        <v>194</v>
      </c>
      <c r="X255" s="150">
        <v>0</v>
      </c>
      <c r="Y255" s="150">
        <f>(Table232[[#This Row],[UB (A-BGAP +LB+ UB)]]-Table232[[#This Row],[Best LB]])/Table232[[#This Row],[UB (A-BGAP +LB+ UB)]]</f>
        <v>0</v>
      </c>
      <c r="Z255" s="171">
        <v>283.84759002086207</v>
      </c>
      <c r="AA255" s="169">
        <v>210</v>
      </c>
      <c r="AB255" s="170">
        <v>194</v>
      </c>
      <c r="AC255" s="170">
        <v>8.247422680412371E-2</v>
      </c>
      <c r="AD255" s="170">
        <f>(Table232[[#This Row],[UB (3S-MH)]]-Table232[[#This Row],[Best LB]])/Table232[[#This Row],[UB (3S-MH)]]</f>
        <v>7.6190476190476197E-2</v>
      </c>
      <c r="AE255" s="167">
        <v>0.26552199999999998</v>
      </c>
      <c r="AF255" s="169">
        <v>195</v>
      </c>
      <c r="AG255" s="170">
        <v>194</v>
      </c>
      <c r="AH255" s="150">
        <v>5.1282051282024897E-3</v>
      </c>
      <c r="AI255" s="150">
        <f>(Table232[[#This Row],[UB (BPP-MIP+LB+UB)]]-Table232[[#This Row],[Best LB]])/Table232[[#This Row],[UB (BPP-MIP+LB+UB)]]</f>
        <v>5.1282051282051282E-3</v>
      </c>
      <c r="AJ255" s="171">
        <v>3608.4776956448304</v>
      </c>
      <c r="AK255" s="169">
        <v>194</v>
      </c>
      <c r="AL255" s="170">
        <v>194</v>
      </c>
      <c r="AM255" s="170">
        <v>0</v>
      </c>
      <c r="AN255" s="170">
        <f>(Table232[[#This Row],[UB (LBBD (FBPP))]]-Table232[[#This Row],[Best LB]])/Table232[[#This Row],[UB (LBBD (FBPP))]]</f>
        <v>0</v>
      </c>
      <c r="AO255" s="171">
        <v>42.457885412038387</v>
      </c>
      <c r="AP255" s="169">
        <v>194</v>
      </c>
      <c r="AQ255" s="170">
        <v>194</v>
      </c>
      <c r="AR255" s="170">
        <v>0</v>
      </c>
      <c r="AS255" s="170">
        <f>(Table232[[#This Row],[UB (LBBD (CBPP))]]-Table232[[#This Row],[Best LB]])/Table232[[#This Row],[UB (LBBD (CBPP))]]</f>
        <v>0</v>
      </c>
      <c r="AT255" s="171">
        <v>490.6137059731451</v>
      </c>
      <c r="AU255" s="169">
        <v>194</v>
      </c>
      <c r="AV255" s="170">
        <v>194</v>
      </c>
      <c r="AW255" s="170">
        <v>0</v>
      </c>
      <c r="AX255" s="170">
        <f>(Table232[[#This Row],[UB (LBBD (CBPP-light))]]-Table232[[#This Row],[Best LB]])/Table232[[#This Row],[UB (LBBD (CBPP-light))]]</f>
        <v>0</v>
      </c>
      <c r="AY255" s="171">
        <v>118.88906390592908</v>
      </c>
      <c r="AZ255" s="150">
        <v>194</v>
      </c>
    </row>
    <row r="256" spans="1:52" x14ac:dyDescent="0.35">
      <c r="A256" s="162">
        <v>254</v>
      </c>
      <c r="B256" s="163" t="s">
        <v>289</v>
      </c>
      <c r="C256" s="150" t="s">
        <v>1095</v>
      </c>
      <c r="D256" s="150">
        <v>50</v>
      </c>
      <c r="E256" s="164">
        <v>10</v>
      </c>
      <c r="F256" s="164">
        <v>30</v>
      </c>
      <c r="G256" s="165">
        <v>2</v>
      </c>
      <c r="H256" s="166">
        <v>13</v>
      </c>
      <c r="I256" s="150">
        <f>MAX(0,Table232[[#This Row],[k*]]-Table232[[#This Row],[AGVs]])</f>
        <v>3</v>
      </c>
      <c r="J256" s="150">
        <v>203</v>
      </c>
      <c r="K256" s="150">
        <v>302</v>
      </c>
      <c r="L256" s="167">
        <v>0.7984390910798993</v>
      </c>
      <c r="M256" s="142">
        <f>IF( Table232[[#This Row],[UB_init]]-Table232[[#This Row],[LB_init]]&gt;0.1,0,1)</f>
        <v>0</v>
      </c>
      <c r="N256" s="61">
        <v>210</v>
      </c>
      <c r="O256" s="62">
        <v>203</v>
      </c>
      <c r="P256" s="62">
        <v>3.3333333333317401E-2</v>
      </c>
      <c r="Q256" s="84">
        <v>3607.6056797634801</v>
      </c>
      <c r="R256" s="166">
        <v>208</v>
      </c>
      <c r="S256" s="150">
        <v>203</v>
      </c>
      <c r="T256" s="168">
        <v>2.4038462E-2</v>
      </c>
      <c r="U256" s="168">
        <v>3619.5711700000002</v>
      </c>
      <c r="V256" s="169">
        <v>212</v>
      </c>
      <c r="W256" s="170">
        <v>203</v>
      </c>
      <c r="X256" s="150">
        <v>4.2452830188659203E-2</v>
      </c>
      <c r="Y256" s="150">
        <f>(Table232[[#This Row],[UB (A-BGAP +LB+ UB)]]-Table232[[#This Row],[Best LB]])/Table232[[#This Row],[UB (A-BGAP +LB+ UB)]]</f>
        <v>4.2452830188679243E-2</v>
      </c>
      <c r="Z256" s="171">
        <v>3617.7653962075701</v>
      </c>
      <c r="AA256" s="169">
        <v>261</v>
      </c>
      <c r="AB256" s="170">
        <v>203</v>
      </c>
      <c r="AC256" s="170">
        <v>0.2857142857142857</v>
      </c>
      <c r="AD256" s="170">
        <f>(Table232[[#This Row],[UB (3S-MH)]]-Table232[[#This Row],[Best LB]])/Table232[[#This Row],[UB (3S-MH)]]</f>
        <v>0.22222222222222221</v>
      </c>
      <c r="AE256" s="167">
        <v>0.29678500000000002</v>
      </c>
      <c r="AF256" s="169">
        <v>204</v>
      </c>
      <c r="AG256" s="170">
        <v>203</v>
      </c>
      <c r="AH256" s="150">
        <v>4.9019607843114599E-3</v>
      </c>
      <c r="AI256" s="150">
        <f>(Table232[[#This Row],[UB (BPP-MIP+LB+UB)]]-Table232[[#This Row],[Best LB]])/Table232[[#This Row],[UB (BPP-MIP+LB+UB)]]</f>
        <v>4.9019607843137254E-3</v>
      </c>
      <c r="AJ256" s="171">
        <v>3609.19374827296</v>
      </c>
      <c r="AK256" s="169">
        <v>207</v>
      </c>
      <c r="AL256" s="170">
        <v>203</v>
      </c>
      <c r="AM256" s="170">
        <v>1.932367149758454E-2</v>
      </c>
      <c r="AN256" s="170">
        <f>(Table232[[#This Row],[UB (LBBD (FBPP))]]-Table232[[#This Row],[Best LB]])/Table232[[#This Row],[UB (LBBD (FBPP))]]</f>
        <v>1.932367149758454E-2</v>
      </c>
      <c r="AO256" s="171">
        <v>3602.0981347160496</v>
      </c>
      <c r="AP256" s="169">
        <v>206</v>
      </c>
      <c r="AQ256" s="170">
        <v>203</v>
      </c>
      <c r="AR256" s="170">
        <v>1.4563106796116505E-2</v>
      </c>
      <c r="AS256" s="170">
        <f>(Table232[[#This Row],[UB (LBBD (CBPP))]]-Table232[[#This Row],[Best LB]])/Table232[[#This Row],[UB (LBBD (CBPP))]]</f>
        <v>1.4563106796116505E-2</v>
      </c>
      <c r="AT256" s="171">
        <v>3603.1046916684199</v>
      </c>
      <c r="AU256" s="169">
        <v>203</v>
      </c>
      <c r="AV256" s="170">
        <v>203</v>
      </c>
      <c r="AW256" s="170">
        <v>0</v>
      </c>
      <c r="AX256" s="170">
        <f>(Table232[[#This Row],[UB (LBBD (CBPP-light))]]-Table232[[#This Row],[Best LB]])/Table232[[#This Row],[UB (LBBD (CBPP-light))]]</f>
        <v>0</v>
      </c>
      <c r="AY256" s="171">
        <v>1122.7048171460699</v>
      </c>
      <c r="AZ256" s="150">
        <v>203</v>
      </c>
    </row>
    <row r="257" spans="1:52" x14ac:dyDescent="0.35">
      <c r="A257" s="162">
        <v>255</v>
      </c>
      <c r="B257" s="163" t="s">
        <v>290</v>
      </c>
      <c r="C257" s="150" t="s">
        <v>1095</v>
      </c>
      <c r="D257" s="150">
        <v>50</v>
      </c>
      <c r="E257" s="164">
        <v>10</v>
      </c>
      <c r="F257" s="164">
        <v>30</v>
      </c>
      <c r="G257" s="165">
        <v>2</v>
      </c>
      <c r="H257" s="166">
        <v>15</v>
      </c>
      <c r="I257" s="150">
        <f>MAX(0,Table232[[#This Row],[k*]]-Table232[[#This Row],[AGVs]])</f>
        <v>5</v>
      </c>
      <c r="J257" s="150">
        <v>232</v>
      </c>
      <c r="K257" s="150">
        <v>278</v>
      </c>
      <c r="L257" s="167">
        <v>0.36778607220003323</v>
      </c>
      <c r="M257" s="86">
        <f>IF( Table232[[#This Row],[UB_init]]-Table232[[#This Row],[LB_init]]&gt;0.1,0,1)</f>
        <v>0</v>
      </c>
      <c r="N257" s="59">
        <v>234</v>
      </c>
      <c r="O257" s="60">
        <v>228</v>
      </c>
      <c r="P257" s="60">
        <v>2.56410256410146E-2</v>
      </c>
      <c r="Q257" s="83">
        <v>3609.4426018167201</v>
      </c>
      <c r="R257" s="166">
        <v>232</v>
      </c>
      <c r="S257" s="150">
        <v>232</v>
      </c>
      <c r="T257" s="168">
        <v>0</v>
      </c>
      <c r="U257" s="168">
        <v>51.084348949999999</v>
      </c>
      <c r="V257" s="169">
        <v>232</v>
      </c>
      <c r="W257" s="170">
        <v>232</v>
      </c>
      <c r="X257" s="150">
        <v>0</v>
      </c>
      <c r="Y257" s="150">
        <f>(Table232[[#This Row],[UB (A-BGAP +LB+ UB)]]-Table232[[#This Row],[Best LB]])/Table232[[#This Row],[UB (A-BGAP +LB+ UB)]]</f>
        <v>0</v>
      </c>
      <c r="Z257" s="171">
        <v>50.333758137194231</v>
      </c>
      <c r="AA257" s="169">
        <v>239</v>
      </c>
      <c r="AB257" s="170">
        <v>232</v>
      </c>
      <c r="AC257" s="170">
        <v>3.017241379310345E-2</v>
      </c>
      <c r="AD257" s="170">
        <f>(Table232[[#This Row],[UB (3S-MH)]]-Table232[[#This Row],[Best LB]])/Table232[[#This Row],[UB (3S-MH)]]</f>
        <v>2.9288702928870293E-2</v>
      </c>
      <c r="AE257" s="167">
        <v>0.249941</v>
      </c>
      <c r="AF257" s="169">
        <v>232</v>
      </c>
      <c r="AG257" s="170">
        <v>232</v>
      </c>
      <c r="AH257" s="150">
        <v>0</v>
      </c>
      <c r="AI257" s="150">
        <f>(Table232[[#This Row],[UB (BPP-MIP+LB+UB)]]-Table232[[#This Row],[Best LB]])/Table232[[#This Row],[UB (BPP-MIP+LB+UB)]]</f>
        <v>0</v>
      </c>
      <c r="AJ257" s="171">
        <v>666.12234580982999</v>
      </c>
      <c r="AK257" s="169">
        <v>232</v>
      </c>
      <c r="AL257" s="170">
        <v>232</v>
      </c>
      <c r="AM257" s="170">
        <v>0</v>
      </c>
      <c r="AN257" s="170">
        <f>(Table232[[#This Row],[UB (LBBD (FBPP))]]-Table232[[#This Row],[Best LB]])/Table232[[#This Row],[UB (LBBD (FBPP))]]</f>
        <v>0</v>
      </c>
      <c r="AO257" s="171">
        <v>346.76856337953905</v>
      </c>
      <c r="AP257" s="169">
        <v>232</v>
      </c>
      <c r="AQ257" s="170">
        <v>232</v>
      </c>
      <c r="AR257" s="170">
        <v>0</v>
      </c>
      <c r="AS257" s="170">
        <f>(Table232[[#This Row],[UB (LBBD (CBPP))]]-Table232[[#This Row],[Best LB]])/Table232[[#This Row],[UB (LBBD (CBPP))]]</f>
        <v>0</v>
      </c>
      <c r="AT257" s="171">
        <v>104.75016411394404</v>
      </c>
      <c r="AU257" s="169">
        <v>232</v>
      </c>
      <c r="AV257" s="170">
        <v>232</v>
      </c>
      <c r="AW257" s="170">
        <v>0</v>
      </c>
      <c r="AX257" s="170">
        <f>(Table232[[#This Row],[UB (LBBD (CBPP-light))]]-Table232[[#This Row],[Best LB]])/Table232[[#This Row],[UB (LBBD (CBPP-light))]]</f>
        <v>0</v>
      </c>
      <c r="AY257" s="171">
        <v>67.674087826168034</v>
      </c>
      <c r="AZ257" s="150">
        <v>232</v>
      </c>
    </row>
    <row r="258" spans="1:52" x14ac:dyDescent="0.35">
      <c r="A258" s="162">
        <v>256</v>
      </c>
      <c r="B258" s="163" t="s">
        <v>291</v>
      </c>
      <c r="C258" s="150" t="s">
        <v>1095</v>
      </c>
      <c r="D258" s="150">
        <v>50</v>
      </c>
      <c r="E258" s="164">
        <v>10</v>
      </c>
      <c r="F258" s="164">
        <v>30</v>
      </c>
      <c r="G258" s="165">
        <v>2</v>
      </c>
      <c r="H258" s="166">
        <v>13</v>
      </c>
      <c r="I258" s="150">
        <f>MAX(0,Table232[[#This Row],[k*]]-Table232[[#This Row],[AGVs]])</f>
        <v>3</v>
      </c>
      <c r="J258" s="150">
        <v>227</v>
      </c>
      <c r="K258" s="150">
        <v>294</v>
      </c>
      <c r="L258" s="167">
        <v>0.48422103375992265</v>
      </c>
      <c r="M258" s="142">
        <f>IF( Table232[[#This Row],[UB_init]]-Table232[[#This Row],[LB_init]]&gt;0.1,0,1)</f>
        <v>0</v>
      </c>
      <c r="N258" s="61">
        <v>235</v>
      </c>
      <c r="O258" s="62">
        <v>226.272999999999</v>
      </c>
      <c r="P258" s="62">
        <v>3.7136170212750702E-2</v>
      </c>
      <c r="Q258" s="84">
        <v>3614.2059578429898</v>
      </c>
      <c r="R258" s="166">
        <v>232</v>
      </c>
      <c r="S258" s="150">
        <v>226.9</v>
      </c>
      <c r="T258" s="168">
        <v>2.1982759000000001E-2</v>
      </c>
      <c r="U258" s="168">
        <v>3613.984281</v>
      </c>
      <c r="V258" s="169">
        <v>229</v>
      </c>
      <c r="W258" s="170">
        <v>227</v>
      </c>
      <c r="X258" s="150">
        <v>8.7336244541446496E-3</v>
      </c>
      <c r="Y258" s="150">
        <f>(Table232[[#This Row],[UB (A-BGAP +LB+ UB)]]-Table232[[#This Row],[Best LB]])/Table232[[#This Row],[UB (A-BGAP +LB+ UB)]]</f>
        <v>8.7336244541484712E-3</v>
      </c>
      <c r="Z258" s="171">
        <v>3617.1347107943202</v>
      </c>
      <c r="AA258" s="169">
        <v>285</v>
      </c>
      <c r="AB258" s="170">
        <v>227</v>
      </c>
      <c r="AC258" s="170">
        <v>0.25550660792951541</v>
      </c>
      <c r="AD258" s="170">
        <f>(Table232[[#This Row],[UB (3S-MH)]]-Table232[[#This Row],[Best LB]])/Table232[[#This Row],[UB (3S-MH)]]</f>
        <v>0.20350877192982456</v>
      </c>
      <c r="AE258" s="167">
        <v>0.218727</v>
      </c>
      <c r="AF258" s="169">
        <v>228</v>
      </c>
      <c r="AG258" s="170">
        <v>227</v>
      </c>
      <c r="AH258" s="150">
        <v>4.3859649122787699E-3</v>
      </c>
      <c r="AI258" s="150">
        <f>(Table232[[#This Row],[UB (BPP-MIP+LB+UB)]]-Table232[[#This Row],[Best LB]])/Table232[[#This Row],[UB (BPP-MIP+LB+UB)]]</f>
        <v>4.3859649122807015E-3</v>
      </c>
      <c r="AJ258" s="171">
        <v>3609.8787051634899</v>
      </c>
      <c r="AK258" s="169">
        <v>228</v>
      </c>
      <c r="AL258" s="170">
        <v>227</v>
      </c>
      <c r="AM258" s="170">
        <v>4.3859649122807015E-3</v>
      </c>
      <c r="AN258" s="170">
        <f>(Table232[[#This Row],[UB (LBBD (FBPP))]]-Table232[[#This Row],[Best LB]])/Table232[[#This Row],[UB (LBBD (FBPP))]]</f>
        <v>4.3859649122807015E-3</v>
      </c>
      <c r="AO258" s="171">
        <v>3600.22703317181</v>
      </c>
      <c r="AP258" s="169">
        <v>228</v>
      </c>
      <c r="AQ258" s="170">
        <v>227</v>
      </c>
      <c r="AR258" s="170">
        <v>4.3859649122807015E-3</v>
      </c>
      <c r="AS258" s="170">
        <f>(Table232[[#This Row],[UB (LBBD (CBPP))]]-Table232[[#This Row],[Best LB]])/Table232[[#This Row],[UB (LBBD (CBPP))]]</f>
        <v>4.3859649122807015E-3</v>
      </c>
      <c r="AT258" s="171">
        <v>3600.08836595714</v>
      </c>
      <c r="AU258" s="169">
        <v>228</v>
      </c>
      <c r="AV258" s="170">
        <v>227</v>
      </c>
      <c r="AW258" s="170">
        <v>4.3859649122807015E-3</v>
      </c>
      <c r="AX258" s="170">
        <f>(Table232[[#This Row],[UB (LBBD (CBPP-light))]]-Table232[[#This Row],[Best LB]])/Table232[[#This Row],[UB (LBBD (CBPP-light))]]</f>
        <v>4.3859649122807015E-3</v>
      </c>
      <c r="AY258" s="171">
        <v>3600.1238392647401</v>
      </c>
      <c r="AZ258" s="150">
        <v>227</v>
      </c>
    </row>
    <row r="259" spans="1:52" x14ac:dyDescent="0.35">
      <c r="A259" s="162">
        <v>257</v>
      </c>
      <c r="B259" s="163" t="s">
        <v>292</v>
      </c>
      <c r="C259" s="150" t="s">
        <v>1095</v>
      </c>
      <c r="D259" s="150">
        <v>50</v>
      </c>
      <c r="E259" s="164">
        <v>10</v>
      </c>
      <c r="F259" s="164">
        <v>30</v>
      </c>
      <c r="G259" s="165">
        <v>2</v>
      </c>
      <c r="H259" s="166">
        <v>14</v>
      </c>
      <c r="I259" s="150">
        <f>MAX(0,Table232[[#This Row],[k*]]-Table232[[#This Row],[AGVs]])</f>
        <v>4</v>
      </c>
      <c r="J259" s="150">
        <v>186</v>
      </c>
      <c r="K259" s="150">
        <v>220</v>
      </c>
      <c r="L259" s="167">
        <v>0.41482273861993235</v>
      </c>
      <c r="M259" s="86">
        <f>IF( Table232[[#This Row],[UB_init]]-Table232[[#This Row],[LB_init]]&gt;0.1,0,1)</f>
        <v>0</v>
      </c>
      <c r="N259" s="59">
        <v>187</v>
      </c>
      <c r="O259" s="60">
        <v>185.999999999995</v>
      </c>
      <c r="P259" s="60">
        <v>5.3475935829100704E-3</v>
      </c>
      <c r="Q259" s="83">
        <v>3608.43791631981</v>
      </c>
      <c r="R259" s="166">
        <v>187</v>
      </c>
      <c r="S259" s="150">
        <v>186</v>
      </c>
      <c r="T259" s="168">
        <v>5.3475939999999998E-3</v>
      </c>
      <c r="U259" s="168">
        <v>3646.7152919999999</v>
      </c>
      <c r="V259" s="169">
        <v>187</v>
      </c>
      <c r="W259" s="170">
        <v>186</v>
      </c>
      <c r="X259" s="150">
        <v>5.3475935828848397E-3</v>
      </c>
      <c r="Y259" s="150">
        <f>(Table232[[#This Row],[UB (A-BGAP +LB+ UB)]]-Table232[[#This Row],[Best LB]])/Table232[[#This Row],[UB (A-BGAP +LB+ UB)]]</f>
        <v>5.3475935828877002E-3</v>
      </c>
      <c r="Z259" s="171">
        <v>3601.60324007086</v>
      </c>
      <c r="AA259" s="169">
        <v>188</v>
      </c>
      <c r="AB259" s="170">
        <v>186</v>
      </c>
      <c r="AC259" s="170">
        <v>1.0752688172043012E-2</v>
      </c>
      <c r="AD259" s="170">
        <f>(Table232[[#This Row],[UB (3S-MH)]]-Table232[[#This Row],[Best LB]])/Table232[[#This Row],[UB (3S-MH)]]</f>
        <v>1.0638297872340425E-2</v>
      </c>
      <c r="AE259" s="167">
        <v>0.28117300000000001</v>
      </c>
      <c r="AF259" s="169">
        <v>186</v>
      </c>
      <c r="AG259" s="170">
        <v>186</v>
      </c>
      <c r="AH259" s="150">
        <v>0</v>
      </c>
      <c r="AI259" s="150">
        <f>(Table232[[#This Row],[UB (BPP-MIP+LB+UB)]]-Table232[[#This Row],[Best LB]])/Table232[[#This Row],[UB (BPP-MIP+LB+UB)]]</f>
        <v>0</v>
      </c>
      <c r="AJ259" s="171">
        <v>20.678180720659331</v>
      </c>
      <c r="AK259" s="169">
        <v>186</v>
      </c>
      <c r="AL259" s="170">
        <v>186</v>
      </c>
      <c r="AM259" s="170">
        <v>0</v>
      </c>
      <c r="AN259" s="170">
        <f>(Table232[[#This Row],[UB (LBBD (FBPP))]]-Table232[[#This Row],[Best LB]])/Table232[[#This Row],[UB (LBBD (FBPP))]]</f>
        <v>0</v>
      </c>
      <c r="AO259" s="171">
        <v>190.16147013055294</v>
      </c>
      <c r="AP259" s="169">
        <v>186</v>
      </c>
      <c r="AQ259" s="170">
        <v>186</v>
      </c>
      <c r="AR259" s="170">
        <v>0</v>
      </c>
      <c r="AS259" s="170">
        <f>(Table232[[#This Row],[UB (LBBD (CBPP))]]-Table232[[#This Row],[Best LB]])/Table232[[#This Row],[UB (LBBD (CBPP))]]</f>
        <v>0</v>
      </c>
      <c r="AT259" s="171">
        <v>12.111949237997033</v>
      </c>
      <c r="AU259" s="169">
        <v>186</v>
      </c>
      <c r="AV259" s="170">
        <v>186</v>
      </c>
      <c r="AW259" s="170">
        <v>0</v>
      </c>
      <c r="AX259" s="170">
        <f>(Table232[[#This Row],[UB (LBBD (CBPP-light))]]-Table232[[#This Row],[Best LB]])/Table232[[#This Row],[UB (LBBD (CBPP-light))]]</f>
        <v>0</v>
      </c>
      <c r="AY259" s="171">
        <v>53.278600352818529</v>
      </c>
      <c r="AZ259" s="150">
        <v>186</v>
      </c>
    </row>
    <row r="260" spans="1:52" x14ac:dyDescent="0.35">
      <c r="A260" s="162">
        <v>258</v>
      </c>
      <c r="B260" s="163" t="s">
        <v>293</v>
      </c>
      <c r="C260" s="150" t="s">
        <v>1095</v>
      </c>
      <c r="D260" s="150">
        <v>50</v>
      </c>
      <c r="E260" s="164">
        <v>10</v>
      </c>
      <c r="F260" s="164">
        <v>30</v>
      </c>
      <c r="G260" s="165">
        <v>2</v>
      </c>
      <c r="H260" s="166">
        <v>11</v>
      </c>
      <c r="I260" s="150">
        <f>MAX(0,Table232[[#This Row],[k*]]-Table232[[#This Row],[AGVs]])</f>
        <v>1</v>
      </c>
      <c r="J260" s="150">
        <v>235</v>
      </c>
      <c r="K260" s="150">
        <v>368</v>
      </c>
      <c r="L260" s="167">
        <v>0.55134299025007749</v>
      </c>
      <c r="M260" s="142">
        <f>IF( Table232[[#This Row],[UB_init]]-Table232[[#This Row],[LB_init]]&gt;0.1,0,1)</f>
        <v>0</v>
      </c>
      <c r="N260" s="61">
        <v>235</v>
      </c>
      <c r="O260" s="62">
        <v>235</v>
      </c>
      <c r="P260" s="62">
        <v>0</v>
      </c>
      <c r="Q260" s="84">
        <v>61.8575905095785</v>
      </c>
      <c r="R260" s="166">
        <v>235</v>
      </c>
      <c r="S260" s="150">
        <v>235</v>
      </c>
      <c r="T260" s="168">
        <v>0</v>
      </c>
      <c r="U260" s="168">
        <v>3257.2934700000001</v>
      </c>
      <c r="V260" s="169">
        <v>235</v>
      </c>
      <c r="W260" s="170">
        <v>235</v>
      </c>
      <c r="X260" s="150">
        <v>0</v>
      </c>
      <c r="Y260" s="150">
        <f>(Table232[[#This Row],[UB (A-BGAP +LB+ UB)]]-Table232[[#This Row],[Best LB]])/Table232[[#This Row],[UB (A-BGAP +LB+ UB)]]</f>
        <v>0</v>
      </c>
      <c r="Z260" s="171">
        <v>423.25676711648708</v>
      </c>
      <c r="AA260" s="169">
        <v>242</v>
      </c>
      <c r="AB260" s="170">
        <v>235</v>
      </c>
      <c r="AC260" s="170">
        <v>2.9787234042553193E-2</v>
      </c>
      <c r="AD260" s="170">
        <f>(Table232[[#This Row],[UB (3S-MH)]]-Table232[[#This Row],[Best LB]])/Table232[[#This Row],[UB (3S-MH)]]</f>
        <v>2.8925619834710745E-2</v>
      </c>
      <c r="AE260" s="167">
        <v>0.28116999999999998</v>
      </c>
      <c r="AF260" s="169">
        <v>235</v>
      </c>
      <c r="AG260" s="170">
        <v>235</v>
      </c>
      <c r="AH260" s="150">
        <v>0</v>
      </c>
      <c r="AI260" s="150">
        <f>(Table232[[#This Row],[UB (BPP-MIP+LB+UB)]]-Table232[[#This Row],[Best LB]])/Table232[[#This Row],[UB (BPP-MIP+LB+UB)]]</f>
        <v>0</v>
      </c>
      <c r="AJ260" s="171">
        <v>63.728388210759178</v>
      </c>
      <c r="AK260" s="169">
        <v>235</v>
      </c>
      <c r="AL260" s="170">
        <v>235</v>
      </c>
      <c r="AM260" s="170">
        <v>0</v>
      </c>
      <c r="AN260" s="170">
        <f>(Table232[[#This Row],[UB (LBBD (FBPP))]]-Table232[[#This Row],[Best LB]])/Table232[[#This Row],[UB (LBBD (FBPP))]]</f>
        <v>0</v>
      </c>
      <c r="AO260" s="171">
        <v>53.132590479218081</v>
      </c>
      <c r="AP260" s="169">
        <v>235</v>
      </c>
      <c r="AQ260" s="170">
        <v>235</v>
      </c>
      <c r="AR260" s="170">
        <v>0</v>
      </c>
      <c r="AS260" s="170">
        <f>(Table232[[#This Row],[UB (LBBD (CBPP))]]-Table232[[#This Row],[Best LB]])/Table232[[#This Row],[UB (LBBD (CBPP))]]</f>
        <v>0</v>
      </c>
      <c r="AT260" s="171">
        <v>355.10211646836308</v>
      </c>
      <c r="AU260" s="169">
        <v>235</v>
      </c>
      <c r="AV260" s="170">
        <v>235</v>
      </c>
      <c r="AW260" s="170">
        <v>0</v>
      </c>
      <c r="AX260" s="170">
        <f>(Table232[[#This Row],[UB (LBBD (CBPP-light))]]-Table232[[#This Row],[Best LB]])/Table232[[#This Row],[UB (LBBD (CBPP-light))]]</f>
        <v>0</v>
      </c>
      <c r="AY260" s="171">
        <v>333.88956514094008</v>
      </c>
      <c r="AZ260" s="150">
        <v>235</v>
      </c>
    </row>
    <row r="261" spans="1:52" x14ac:dyDescent="0.35">
      <c r="A261" s="162">
        <v>259</v>
      </c>
      <c r="B261" s="163" t="s">
        <v>294</v>
      </c>
      <c r="C261" s="150" t="s">
        <v>1095</v>
      </c>
      <c r="D261" s="150">
        <v>50</v>
      </c>
      <c r="E261" s="164">
        <v>10</v>
      </c>
      <c r="F261" s="164">
        <v>30</v>
      </c>
      <c r="G261" s="165">
        <v>2</v>
      </c>
      <c r="H261" s="166">
        <v>15</v>
      </c>
      <c r="I261" s="150">
        <f>MAX(0,Table232[[#This Row],[k*]]-Table232[[#This Row],[AGVs]])</f>
        <v>5</v>
      </c>
      <c r="J261" s="150">
        <v>246</v>
      </c>
      <c r="K261" s="150">
        <v>287</v>
      </c>
      <c r="L261" s="167">
        <v>0.89811023139009194</v>
      </c>
      <c r="M261" s="86">
        <f>IF( Table232[[#This Row],[UB_init]]-Table232[[#This Row],[LB_init]]&gt;0.1,0,1)</f>
        <v>0</v>
      </c>
      <c r="N261" s="59">
        <v>250</v>
      </c>
      <c r="O261" s="60">
        <v>245.099999999955</v>
      </c>
      <c r="P261" s="60">
        <v>1.9600000000168202E-2</v>
      </c>
      <c r="Q261" s="83">
        <v>3611.2645112052501</v>
      </c>
      <c r="R261" s="166">
        <v>246</v>
      </c>
      <c r="S261" s="150">
        <v>246</v>
      </c>
      <c r="T261" s="168">
        <v>0</v>
      </c>
      <c r="U261" s="168">
        <v>31.618755700000001</v>
      </c>
      <c r="V261" s="169">
        <v>246</v>
      </c>
      <c r="W261" s="170">
        <v>246</v>
      </c>
      <c r="X261" s="150">
        <v>0</v>
      </c>
      <c r="Y261" s="150">
        <f>(Table232[[#This Row],[UB (A-BGAP +LB+ UB)]]-Table232[[#This Row],[Best LB]])/Table232[[#This Row],[UB (A-BGAP +LB+ UB)]]</f>
        <v>0</v>
      </c>
      <c r="Z261" s="171">
        <v>1775.75604035333</v>
      </c>
      <c r="AA261" s="169">
        <v>265</v>
      </c>
      <c r="AB261" s="170">
        <v>246</v>
      </c>
      <c r="AC261" s="170">
        <v>7.7235772357723581E-2</v>
      </c>
      <c r="AD261" s="170">
        <f>(Table232[[#This Row],[UB (3S-MH)]]-Table232[[#This Row],[Best LB]])/Table232[[#This Row],[UB (3S-MH)]]</f>
        <v>7.1698113207547168E-2</v>
      </c>
      <c r="AE261" s="167">
        <v>0.29679</v>
      </c>
      <c r="AF261" s="169">
        <v>247</v>
      </c>
      <c r="AG261" s="170">
        <v>246</v>
      </c>
      <c r="AH261" s="150">
        <v>4.0485829959497699E-3</v>
      </c>
      <c r="AI261" s="150">
        <f>(Table232[[#This Row],[UB (BPP-MIP+LB+UB)]]-Table232[[#This Row],[Best LB]])/Table232[[#This Row],[UB (BPP-MIP+LB+UB)]]</f>
        <v>4.048582995951417E-3</v>
      </c>
      <c r="AJ261" s="171">
        <v>3604.2721788734202</v>
      </c>
      <c r="AK261" s="169">
        <v>246</v>
      </c>
      <c r="AL261" s="170">
        <v>246</v>
      </c>
      <c r="AM261" s="170">
        <v>0</v>
      </c>
      <c r="AN261" s="170">
        <f>(Table232[[#This Row],[UB (LBBD (FBPP))]]-Table232[[#This Row],[Best LB]])/Table232[[#This Row],[UB (LBBD (FBPP))]]</f>
        <v>0</v>
      </c>
      <c r="AO261" s="171">
        <v>141.80169930309509</v>
      </c>
      <c r="AP261" s="169">
        <v>246</v>
      </c>
      <c r="AQ261" s="170">
        <v>246</v>
      </c>
      <c r="AR261" s="170">
        <v>0</v>
      </c>
      <c r="AS261" s="170">
        <f>(Table232[[#This Row],[UB (LBBD (CBPP))]]-Table232[[#This Row],[Best LB]])/Table232[[#This Row],[UB (LBBD (CBPP))]]</f>
        <v>0</v>
      </c>
      <c r="AT261" s="171">
        <v>216.65235404857009</v>
      </c>
      <c r="AU261" s="169">
        <v>246</v>
      </c>
      <c r="AV261" s="170">
        <v>246</v>
      </c>
      <c r="AW261" s="170">
        <v>0</v>
      </c>
      <c r="AX261" s="170">
        <f>(Table232[[#This Row],[UB (LBBD (CBPP-light))]]-Table232[[#This Row],[Best LB]])/Table232[[#This Row],[UB (LBBD (CBPP-light))]]</f>
        <v>0</v>
      </c>
      <c r="AY261" s="171">
        <v>3372.6070202579699</v>
      </c>
      <c r="AZ261" s="150">
        <v>246</v>
      </c>
    </row>
    <row r="262" spans="1:52" x14ac:dyDescent="0.35">
      <c r="A262" s="162">
        <v>260</v>
      </c>
      <c r="B262" s="163" t="s">
        <v>295</v>
      </c>
      <c r="C262" s="150" t="s">
        <v>1095</v>
      </c>
      <c r="D262" s="150">
        <v>50</v>
      </c>
      <c r="E262" s="164">
        <v>10</v>
      </c>
      <c r="F262" s="164">
        <v>30</v>
      </c>
      <c r="G262" s="165">
        <v>2</v>
      </c>
      <c r="H262" s="166">
        <v>15</v>
      </c>
      <c r="I262" s="150">
        <f>MAX(0,Table232[[#This Row],[k*]]-Table232[[#This Row],[AGVs]])</f>
        <v>5</v>
      </c>
      <c r="J262" s="150">
        <v>226</v>
      </c>
      <c r="K262" s="150">
        <v>274</v>
      </c>
      <c r="L262" s="167">
        <v>0.26994957962006083</v>
      </c>
      <c r="M262" s="142">
        <f>IF( Table232[[#This Row],[UB_init]]-Table232[[#This Row],[LB_init]]&gt;0.1,0,1)</f>
        <v>0</v>
      </c>
      <c r="N262" s="61">
        <v>227</v>
      </c>
      <c r="O262" s="62">
        <v>225.099999999998</v>
      </c>
      <c r="P262" s="62">
        <v>8.3700440528662792E-3</v>
      </c>
      <c r="Q262" s="84">
        <v>3608.53632877767</v>
      </c>
      <c r="R262" s="166">
        <v>228</v>
      </c>
      <c r="S262" s="150">
        <v>221.44</v>
      </c>
      <c r="T262" s="168">
        <v>2.8754188E-2</v>
      </c>
      <c r="U262" s="168">
        <v>3611.6637569999998</v>
      </c>
      <c r="V262" s="169">
        <v>226</v>
      </c>
      <c r="W262" s="170">
        <v>226</v>
      </c>
      <c r="X262" s="150">
        <v>0</v>
      </c>
      <c r="Y262" s="150">
        <f>(Table232[[#This Row],[UB (A-BGAP +LB+ UB)]]-Table232[[#This Row],[Best LB]])/Table232[[#This Row],[UB (A-BGAP +LB+ UB)]]</f>
        <v>0</v>
      </c>
      <c r="Z262" s="171">
        <v>12.226744879045761</v>
      </c>
      <c r="AA262" s="169">
        <v>230</v>
      </c>
      <c r="AB262" s="170">
        <v>226</v>
      </c>
      <c r="AC262" s="170">
        <v>1.7699115044247787E-2</v>
      </c>
      <c r="AD262" s="170">
        <f>(Table232[[#This Row],[UB (3S-MH)]]-Table232[[#This Row],[Best LB]])/Table232[[#This Row],[UB (3S-MH)]]</f>
        <v>1.7391304347826087E-2</v>
      </c>
      <c r="AE262" s="167">
        <v>0.34362700000000002</v>
      </c>
      <c r="AF262" s="169">
        <v>226</v>
      </c>
      <c r="AG262" s="170">
        <v>226</v>
      </c>
      <c r="AH262" s="150">
        <v>0</v>
      </c>
      <c r="AI262" s="150">
        <f>(Table232[[#This Row],[UB (BPP-MIP+LB+UB)]]-Table232[[#This Row],[Best LB]])/Table232[[#This Row],[UB (BPP-MIP+LB+UB)]]</f>
        <v>0</v>
      </c>
      <c r="AJ262" s="171">
        <v>3477.3834847305002</v>
      </c>
      <c r="AK262" s="169">
        <v>226</v>
      </c>
      <c r="AL262" s="170">
        <v>226</v>
      </c>
      <c r="AM262" s="170">
        <v>0</v>
      </c>
      <c r="AN262" s="170">
        <f>(Table232[[#This Row],[UB (LBBD (FBPP))]]-Table232[[#This Row],[Best LB]])/Table232[[#This Row],[UB (LBBD (FBPP))]]</f>
        <v>0</v>
      </c>
      <c r="AO262" s="171">
        <v>24.020697177862061</v>
      </c>
      <c r="AP262" s="169">
        <v>226</v>
      </c>
      <c r="AQ262" s="170">
        <v>226</v>
      </c>
      <c r="AR262" s="170">
        <v>0</v>
      </c>
      <c r="AS262" s="170">
        <f>(Table232[[#This Row],[UB (LBBD (CBPP))]]-Table232[[#This Row],[Best LB]])/Table232[[#This Row],[UB (LBBD (CBPP))]]</f>
        <v>0</v>
      </c>
      <c r="AT262" s="171">
        <v>466.83187462483409</v>
      </c>
      <c r="AU262" s="169">
        <v>226</v>
      </c>
      <c r="AV262" s="170">
        <v>226</v>
      </c>
      <c r="AW262" s="170">
        <v>0</v>
      </c>
      <c r="AX262" s="170">
        <f>(Table232[[#This Row],[UB (LBBD (CBPP-light))]]-Table232[[#This Row],[Best LB]])/Table232[[#This Row],[UB (LBBD (CBPP-light))]]</f>
        <v>0</v>
      </c>
      <c r="AY262" s="171">
        <v>56.908167467461162</v>
      </c>
      <c r="AZ262" s="150">
        <v>226</v>
      </c>
    </row>
    <row r="263" spans="1:52" x14ac:dyDescent="0.35">
      <c r="A263" s="162">
        <v>261</v>
      </c>
      <c r="B263" s="163" t="s">
        <v>296</v>
      </c>
      <c r="C263" s="150" t="s">
        <v>1095</v>
      </c>
      <c r="D263" s="150">
        <v>50</v>
      </c>
      <c r="E263" s="164">
        <v>10</v>
      </c>
      <c r="F263" s="164">
        <v>30</v>
      </c>
      <c r="G263" s="165">
        <v>4</v>
      </c>
      <c r="H263" s="166">
        <v>23</v>
      </c>
      <c r="I263" s="150">
        <f>MAX(0,Table232[[#This Row],[k*]]-Table232[[#This Row],[AGVs]])</f>
        <v>13</v>
      </c>
      <c r="J263" s="150">
        <v>250</v>
      </c>
      <c r="K263" s="150">
        <v>255</v>
      </c>
      <c r="L263" s="167">
        <v>0.81358717009993597</v>
      </c>
      <c r="M263" s="86">
        <f>IF( Table232[[#This Row],[UB_init]]-Table232[[#This Row],[LB_init]]&gt;0.1,0,1)</f>
        <v>0</v>
      </c>
      <c r="N263" s="59">
        <v>252</v>
      </c>
      <c r="O263" s="60">
        <v>245</v>
      </c>
      <c r="P263" s="60">
        <v>2.7777777777766698E-2</v>
      </c>
      <c r="Q263" s="83">
        <v>3601.9469833765102</v>
      </c>
      <c r="R263" s="166">
        <v>254</v>
      </c>
      <c r="S263" s="150">
        <v>245</v>
      </c>
      <c r="T263" s="168">
        <v>3.5433070999999997E-2</v>
      </c>
      <c r="U263" s="168">
        <v>3618.677467</v>
      </c>
      <c r="V263" s="169">
        <v>253</v>
      </c>
      <c r="W263" s="170">
        <v>250</v>
      </c>
      <c r="X263" s="150">
        <v>1.18577075098767E-2</v>
      </c>
      <c r="Y263" s="150">
        <f>(Table232[[#This Row],[UB (A-BGAP +LB+ UB)]]-Table232[[#This Row],[Best LB]])/Table232[[#This Row],[UB (A-BGAP +LB+ UB)]]</f>
        <v>1.1857707509881422E-2</v>
      </c>
      <c r="Z263" s="171">
        <v>3609.9265427794298</v>
      </c>
      <c r="AA263" s="169">
        <v>263</v>
      </c>
      <c r="AB263" s="170">
        <v>250</v>
      </c>
      <c r="AC263" s="170">
        <v>5.1999999999999998E-2</v>
      </c>
      <c r="AD263" s="170">
        <f>(Table232[[#This Row],[UB (3S-MH)]]-Table232[[#This Row],[Best LB]])/Table232[[#This Row],[UB (3S-MH)]]</f>
        <v>4.9429657794676805E-2</v>
      </c>
      <c r="AE263" s="167">
        <v>0.84355199999999997</v>
      </c>
      <c r="AF263" s="169">
        <v>253</v>
      </c>
      <c r="AG263" s="170">
        <v>250</v>
      </c>
      <c r="AH263" s="150">
        <v>1.18577075098767E-2</v>
      </c>
      <c r="AI263" s="150">
        <f>(Table232[[#This Row],[UB (BPP-MIP+LB+UB)]]-Table232[[#This Row],[Best LB]])/Table232[[#This Row],[UB (BPP-MIP+LB+UB)]]</f>
        <v>1.1857707509881422E-2</v>
      </c>
      <c r="AJ263" s="171">
        <v>3612.1893806625203</v>
      </c>
      <c r="AK263" s="169">
        <v>251</v>
      </c>
      <c r="AL263" s="170">
        <v>250</v>
      </c>
      <c r="AM263" s="170">
        <v>3.9840637450199202E-3</v>
      </c>
      <c r="AN263" s="170">
        <f>(Table232[[#This Row],[UB (LBBD (FBPP))]]-Table232[[#This Row],[Best LB]])/Table232[[#This Row],[UB (LBBD (FBPP))]]</f>
        <v>3.9840637450199202E-3</v>
      </c>
      <c r="AO263" s="171">
        <v>3600.06349859899</v>
      </c>
      <c r="AP263" s="169">
        <v>255</v>
      </c>
      <c r="AQ263" s="170">
        <v>250</v>
      </c>
      <c r="AR263" s="170">
        <v>1.9607843137254902E-2</v>
      </c>
      <c r="AS263" s="170">
        <f>(Table232[[#This Row],[UB (LBBD (CBPP))]]-Table232[[#This Row],[Best LB]])/Table232[[#This Row],[UB (LBBD (CBPP))]]</f>
        <v>1.9607843137254902E-2</v>
      </c>
      <c r="AT263" s="171">
        <v>3600.0000001701001</v>
      </c>
      <c r="AU263" s="169">
        <v>253</v>
      </c>
      <c r="AV263" s="170">
        <v>250</v>
      </c>
      <c r="AW263" s="170">
        <v>1.1857707509881422E-2</v>
      </c>
      <c r="AX263" s="170">
        <f>(Table232[[#This Row],[UB (LBBD (CBPP-light))]]-Table232[[#This Row],[Best LB]])/Table232[[#This Row],[UB (LBBD (CBPP-light))]]</f>
        <v>1.1857707509881422E-2</v>
      </c>
      <c r="AY263" s="171">
        <v>3606.5638622017595</v>
      </c>
      <c r="AZ263" s="150">
        <v>250</v>
      </c>
    </row>
    <row r="264" spans="1:52" x14ac:dyDescent="0.35">
      <c r="A264" s="162">
        <v>262</v>
      </c>
      <c r="B264" s="163" t="s">
        <v>297</v>
      </c>
      <c r="C264" s="150" t="s">
        <v>1095</v>
      </c>
      <c r="D264" s="150">
        <v>50</v>
      </c>
      <c r="E264" s="164">
        <v>10</v>
      </c>
      <c r="F264" s="164">
        <v>30</v>
      </c>
      <c r="G264" s="165">
        <v>4</v>
      </c>
      <c r="H264" s="166">
        <v>24</v>
      </c>
      <c r="I264" s="150">
        <f>MAX(0,Table232[[#This Row],[k*]]-Table232[[#This Row],[AGVs]])</f>
        <v>14</v>
      </c>
      <c r="J264" s="150">
        <v>268</v>
      </c>
      <c r="K264" s="150">
        <v>320</v>
      </c>
      <c r="L264" s="167">
        <v>1.5985797494699909</v>
      </c>
      <c r="M264" s="142">
        <f>IF( Table232[[#This Row],[UB_init]]-Table232[[#This Row],[LB_init]]&gt;0.1,0,1)</f>
        <v>0</v>
      </c>
      <c r="N264" s="61">
        <v>270</v>
      </c>
      <c r="O264" s="62">
        <v>265</v>
      </c>
      <c r="P264" s="62">
        <v>1.85185185185112E-2</v>
      </c>
      <c r="Q264" s="84">
        <v>3612.1339846942501</v>
      </c>
      <c r="R264" s="166">
        <v>270</v>
      </c>
      <c r="S264" s="150">
        <v>266</v>
      </c>
      <c r="T264" s="168">
        <v>1.4814815E-2</v>
      </c>
      <c r="U264" s="168">
        <v>3609.144773</v>
      </c>
      <c r="V264" s="169">
        <v>270</v>
      </c>
      <c r="W264" s="170">
        <v>268</v>
      </c>
      <c r="X264" s="150">
        <v>7.4074074074046599E-3</v>
      </c>
      <c r="Y264" s="150">
        <f>(Table232[[#This Row],[UB (A-BGAP +LB+ UB)]]-Table232[[#This Row],[Best LB]])/Table232[[#This Row],[UB (A-BGAP +LB+ UB)]]</f>
        <v>7.4074074074074077E-3</v>
      </c>
      <c r="Z264" s="171">
        <v>3609.4304267000398</v>
      </c>
      <c r="AA264" s="169">
        <v>270</v>
      </c>
      <c r="AB264" s="170">
        <v>268</v>
      </c>
      <c r="AC264" s="170">
        <v>7.462686567164179E-3</v>
      </c>
      <c r="AD264" s="170">
        <f>(Table232[[#This Row],[UB (3S-MH)]]-Table232[[#This Row],[Best LB]])/Table232[[#This Row],[UB (3S-MH)]]</f>
        <v>7.4074074074074077E-3</v>
      </c>
      <c r="AE264" s="167">
        <v>2.2182300000000001</v>
      </c>
      <c r="AF264" s="169">
        <v>269</v>
      </c>
      <c r="AG264" s="170">
        <v>268</v>
      </c>
      <c r="AH264" s="150">
        <v>3.7174721189577199E-3</v>
      </c>
      <c r="AI264" s="150">
        <f>(Table232[[#This Row],[UB (BPP-MIP+LB+UB)]]-Table232[[#This Row],[Best LB]])/Table232[[#This Row],[UB (BPP-MIP+LB+UB)]]</f>
        <v>3.7174721189591076E-3</v>
      </c>
      <c r="AJ264" s="171">
        <v>3623.2631346471599</v>
      </c>
      <c r="AK264" s="169">
        <v>270</v>
      </c>
      <c r="AL264" s="170">
        <v>268</v>
      </c>
      <c r="AM264" s="170">
        <v>7.4074074074074077E-3</v>
      </c>
      <c r="AN264" s="170">
        <f>(Table232[[#This Row],[UB (LBBD (FBPP))]]-Table232[[#This Row],[Best LB]])/Table232[[#This Row],[UB (LBBD (FBPP))]]</f>
        <v>7.4074074074074077E-3</v>
      </c>
      <c r="AO264" s="171">
        <v>3620.2937135943198</v>
      </c>
      <c r="AP264" s="169">
        <v>271</v>
      </c>
      <c r="AQ264" s="170">
        <v>268</v>
      </c>
      <c r="AR264" s="170">
        <v>1.107011070110701E-2</v>
      </c>
      <c r="AS264" s="170">
        <f>(Table232[[#This Row],[UB (LBBD (CBPP))]]-Table232[[#This Row],[Best LB]])/Table232[[#This Row],[UB (LBBD (CBPP))]]</f>
        <v>1.107011070110701E-2</v>
      </c>
      <c r="AT264" s="171">
        <v>3600.0320876836799</v>
      </c>
      <c r="AU264" s="169">
        <v>270</v>
      </c>
      <c r="AV264" s="170">
        <v>268</v>
      </c>
      <c r="AW264" s="170">
        <v>7.4074074074074077E-3</v>
      </c>
      <c r="AX264" s="170">
        <f>(Table232[[#This Row],[UB (LBBD (CBPP-light))]]-Table232[[#This Row],[Best LB]])/Table232[[#This Row],[UB (LBBD (CBPP-light))]]</f>
        <v>7.4074074074074077E-3</v>
      </c>
      <c r="AY264" s="171">
        <v>3614.5259207459198</v>
      </c>
      <c r="AZ264" s="150">
        <v>268</v>
      </c>
    </row>
    <row r="265" spans="1:52" x14ac:dyDescent="0.35">
      <c r="A265" s="162">
        <v>263</v>
      </c>
      <c r="B265" s="163" t="s">
        <v>298</v>
      </c>
      <c r="C265" s="150" t="s">
        <v>1095</v>
      </c>
      <c r="D265" s="150">
        <v>50</v>
      </c>
      <c r="E265" s="164">
        <v>10</v>
      </c>
      <c r="F265" s="164">
        <v>30</v>
      </c>
      <c r="G265" s="165">
        <v>4</v>
      </c>
      <c r="H265" s="166">
        <v>25</v>
      </c>
      <c r="I265" s="150">
        <f>MAX(0,Table232[[#This Row],[k*]]-Table232[[#This Row],[AGVs]])</f>
        <v>15</v>
      </c>
      <c r="J265" s="150">
        <v>272</v>
      </c>
      <c r="K265" s="150">
        <v>277</v>
      </c>
      <c r="L265" s="167">
        <v>2.6918388605199652</v>
      </c>
      <c r="M265" s="86">
        <f>IF( Table232[[#This Row],[UB_init]]-Table232[[#This Row],[LB_init]]&gt;0.1,0,1)</f>
        <v>0</v>
      </c>
      <c r="N265" s="59">
        <v>275</v>
      </c>
      <c r="O265" s="60">
        <v>268.299999999997</v>
      </c>
      <c r="P265" s="60">
        <v>2.43636363636365E-2</v>
      </c>
      <c r="Q265" s="83">
        <v>3618.9010910913298</v>
      </c>
      <c r="R265" s="166">
        <v>273</v>
      </c>
      <c r="S265" s="150">
        <v>271.3</v>
      </c>
      <c r="T265" s="168">
        <v>6.2271059999999996E-3</v>
      </c>
      <c r="U265" s="168">
        <v>3609.6057219999998</v>
      </c>
      <c r="V265" s="169">
        <v>274</v>
      </c>
      <c r="W265" s="170">
        <v>272</v>
      </c>
      <c r="X265" s="150">
        <v>7.2992700729900299E-3</v>
      </c>
      <c r="Y265" s="150">
        <f>(Table232[[#This Row],[UB (A-BGAP +LB+ UB)]]-Table232[[#This Row],[Best LB]])/Table232[[#This Row],[UB (A-BGAP +LB+ UB)]]</f>
        <v>7.2992700729927005E-3</v>
      </c>
      <c r="Z265" s="171">
        <v>3604.5292851384802</v>
      </c>
      <c r="AA265" s="169">
        <v>281</v>
      </c>
      <c r="AB265" s="170">
        <v>272</v>
      </c>
      <c r="AC265" s="170">
        <v>3.3088235294117647E-2</v>
      </c>
      <c r="AD265" s="170">
        <f>(Table232[[#This Row],[UB (3S-MH)]]-Table232[[#This Row],[Best LB]])/Table232[[#This Row],[UB (3S-MH)]]</f>
        <v>3.2028469750889681E-2</v>
      </c>
      <c r="AE265" s="167">
        <v>28.9619</v>
      </c>
      <c r="AF265" s="169">
        <v>274</v>
      </c>
      <c r="AG265" s="170">
        <v>272</v>
      </c>
      <c r="AH265" s="150">
        <v>7.2992700729900299E-3</v>
      </c>
      <c r="AI265" s="150">
        <f>(Table232[[#This Row],[UB (BPP-MIP+LB+UB)]]-Table232[[#This Row],[Best LB]])/Table232[[#This Row],[UB (BPP-MIP+LB+UB)]]</f>
        <v>7.2992700729927005E-3</v>
      </c>
      <c r="AJ265" s="171">
        <v>3612.6621384602099</v>
      </c>
      <c r="AK265" s="169">
        <v>277</v>
      </c>
      <c r="AL265" s="170">
        <v>272</v>
      </c>
      <c r="AM265" s="170">
        <v>1.8050541516245487E-2</v>
      </c>
      <c r="AN265" s="170">
        <f>(Table232[[#This Row],[UB (LBBD (FBPP))]]-Table232[[#This Row],[Best LB]])/Table232[[#This Row],[UB (LBBD (FBPP))]]</f>
        <v>1.8050541516245487E-2</v>
      </c>
      <c r="AO265" s="171">
        <v>3599.9999998605199</v>
      </c>
      <c r="AP265" s="169">
        <v>277</v>
      </c>
      <c r="AQ265" s="170">
        <v>272</v>
      </c>
      <c r="AR265" s="170">
        <v>1.8050541516245487E-2</v>
      </c>
      <c r="AS265" s="170">
        <f>(Table232[[#This Row],[UB (LBBD (CBPP))]]-Table232[[#This Row],[Best LB]])/Table232[[#This Row],[UB (LBBD (CBPP))]]</f>
        <v>1.8050541516245487E-2</v>
      </c>
      <c r="AT265" s="171">
        <v>3599.9999998605199</v>
      </c>
      <c r="AU265" s="169">
        <v>277</v>
      </c>
      <c r="AV265" s="170">
        <v>272</v>
      </c>
      <c r="AW265" s="170">
        <v>1.8050541516245487E-2</v>
      </c>
      <c r="AX265" s="170">
        <f>(Table232[[#This Row],[UB (LBBD (CBPP-light))]]-Table232[[#This Row],[Best LB]])/Table232[[#This Row],[UB (LBBD (CBPP-light))]]</f>
        <v>1.8050541516245487E-2</v>
      </c>
      <c r="AY265" s="171">
        <v>3599.9999998605199</v>
      </c>
      <c r="AZ265" s="150">
        <v>272</v>
      </c>
    </row>
    <row r="266" spans="1:52" x14ac:dyDescent="0.35">
      <c r="A266" s="162">
        <v>264</v>
      </c>
      <c r="B266" s="163" t="s">
        <v>299</v>
      </c>
      <c r="C266" s="150" t="s">
        <v>1095</v>
      </c>
      <c r="D266" s="150">
        <v>50</v>
      </c>
      <c r="E266" s="164">
        <v>10</v>
      </c>
      <c r="F266" s="164">
        <v>30</v>
      </c>
      <c r="G266" s="165">
        <v>4</v>
      </c>
      <c r="H266" s="166">
        <v>23</v>
      </c>
      <c r="I266" s="150">
        <f>MAX(0,Table232[[#This Row],[k*]]-Table232[[#This Row],[AGVs]])</f>
        <v>13</v>
      </c>
      <c r="J266" s="150">
        <v>263</v>
      </c>
      <c r="K266" s="150">
        <v>267</v>
      </c>
      <c r="L266" s="167">
        <v>1.3749300483700608</v>
      </c>
      <c r="M266" s="142">
        <f>IF( Table232[[#This Row],[UB_init]]-Table232[[#This Row],[LB_init]]&gt;0.1,0,1)</f>
        <v>0</v>
      </c>
      <c r="N266" s="61">
        <v>265</v>
      </c>
      <c r="O266" s="62">
        <v>257</v>
      </c>
      <c r="P266" s="62">
        <v>3.0188679245271601E-2</v>
      </c>
      <c r="Q266" s="84">
        <v>3606.4918443746801</v>
      </c>
      <c r="R266" s="166">
        <v>265</v>
      </c>
      <c r="S266" s="150">
        <v>257</v>
      </c>
      <c r="T266" s="168">
        <v>3.0188679E-2</v>
      </c>
      <c r="U266" s="168">
        <v>3609.5577130000001</v>
      </c>
      <c r="V266" s="169">
        <v>264</v>
      </c>
      <c r="W266" s="170">
        <v>263</v>
      </c>
      <c r="X266" s="150">
        <v>3.7878787878773499E-3</v>
      </c>
      <c r="Y266" s="150">
        <f>(Table232[[#This Row],[UB (A-BGAP +LB+ UB)]]-Table232[[#This Row],[Best LB]])/Table232[[#This Row],[UB (A-BGAP +LB+ UB)]]</f>
        <v>3.787878787878788E-3</v>
      </c>
      <c r="Z266" s="171">
        <v>3608.8122443668599</v>
      </c>
      <c r="AA266" s="169">
        <v>266</v>
      </c>
      <c r="AB266" s="170">
        <v>263</v>
      </c>
      <c r="AC266" s="170">
        <v>1.1406844106463879E-2</v>
      </c>
      <c r="AD266" s="170">
        <f>(Table232[[#This Row],[UB (3S-MH)]]-Table232[[#This Row],[Best LB]])/Table232[[#This Row],[UB (3S-MH)]]</f>
        <v>1.1278195488721804E-2</v>
      </c>
      <c r="AE266" s="167">
        <v>0.76544500000000004</v>
      </c>
      <c r="AF266" s="169">
        <v>266</v>
      </c>
      <c r="AG266" s="170">
        <v>263</v>
      </c>
      <c r="AH266" s="150">
        <v>1.12781954887175E-2</v>
      </c>
      <c r="AI266" s="150">
        <f>(Table232[[#This Row],[UB (BPP-MIP+LB+UB)]]-Table232[[#This Row],[Best LB]])/Table232[[#This Row],[UB (BPP-MIP+LB+UB)]]</f>
        <v>1.1278195488721804E-2</v>
      </c>
      <c r="AJ266" s="171">
        <v>3611.6717329695903</v>
      </c>
      <c r="AK266" s="169">
        <v>264</v>
      </c>
      <c r="AL266" s="170">
        <v>263</v>
      </c>
      <c r="AM266" s="170">
        <v>3.787878787878788E-3</v>
      </c>
      <c r="AN266" s="170">
        <f>(Table232[[#This Row],[UB (LBBD (FBPP))]]-Table232[[#This Row],[Best LB]])/Table232[[#This Row],[UB (LBBD (FBPP))]]</f>
        <v>3.787878787878788E-3</v>
      </c>
      <c r="AO266" s="171">
        <v>3600.0620406470302</v>
      </c>
      <c r="AP266" s="169">
        <v>267</v>
      </c>
      <c r="AQ266" s="170">
        <v>263</v>
      </c>
      <c r="AR266" s="170">
        <v>1.4981273408239701E-2</v>
      </c>
      <c r="AS266" s="170">
        <f>(Table232[[#This Row],[UB (LBBD (CBPP))]]-Table232[[#This Row],[Best LB]])/Table232[[#This Row],[UB (LBBD (CBPP))]]</f>
        <v>1.4981273408239701E-2</v>
      </c>
      <c r="AT266" s="171">
        <v>3600.0000000483701</v>
      </c>
      <c r="AU266" s="169">
        <v>267</v>
      </c>
      <c r="AV266" s="170">
        <v>263</v>
      </c>
      <c r="AW266" s="170">
        <v>1.4981273408239701E-2</v>
      </c>
      <c r="AX266" s="170">
        <f>(Table232[[#This Row],[UB (LBBD (CBPP-light))]]-Table232[[#This Row],[Best LB]])/Table232[[#This Row],[UB (LBBD (CBPP-light))]]</f>
        <v>1.4981273408239701E-2</v>
      </c>
      <c r="AY266" s="171">
        <v>3600.0000000483701</v>
      </c>
      <c r="AZ266" s="150">
        <v>263</v>
      </c>
    </row>
    <row r="267" spans="1:52" x14ac:dyDescent="0.35">
      <c r="A267" s="162">
        <v>265</v>
      </c>
      <c r="B267" s="163" t="s">
        <v>300</v>
      </c>
      <c r="C267" s="150" t="s">
        <v>1095</v>
      </c>
      <c r="D267" s="150">
        <v>50</v>
      </c>
      <c r="E267" s="164">
        <v>10</v>
      </c>
      <c r="F267" s="164">
        <v>30</v>
      </c>
      <c r="G267" s="165">
        <v>4</v>
      </c>
      <c r="H267" s="166">
        <v>23</v>
      </c>
      <c r="I267" s="150">
        <f>MAX(0,Table232[[#This Row],[k*]]-Table232[[#This Row],[AGVs]])</f>
        <v>13</v>
      </c>
      <c r="J267" s="150">
        <v>280</v>
      </c>
      <c r="K267" s="150">
        <v>296</v>
      </c>
      <c r="L267" s="167">
        <v>0.83859655634000774</v>
      </c>
      <c r="M267" s="86">
        <f>IF( Table232[[#This Row],[UB_init]]-Table232[[#This Row],[LB_init]]&gt;0.1,0,1)</f>
        <v>0</v>
      </c>
      <c r="N267" s="59">
        <v>284</v>
      </c>
      <c r="O267" s="60">
        <v>275.99999999962398</v>
      </c>
      <c r="P267" s="60">
        <v>2.8169014085817901E-2</v>
      </c>
      <c r="Q267" s="83">
        <v>3606.2959412392202</v>
      </c>
      <c r="R267" s="166">
        <v>282</v>
      </c>
      <c r="S267" s="150">
        <v>278.44</v>
      </c>
      <c r="T267" s="168">
        <v>1.2614812E-2</v>
      </c>
      <c r="U267" s="168">
        <v>3612.6795040000002</v>
      </c>
      <c r="V267" s="169">
        <v>283</v>
      </c>
      <c r="W267" s="170">
        <v>280</v>
      </c>
      <c r="X267" s="150">
        <v>1.06007067137771E-2</v>
      </c>
      <c r="Y267" s="150">
        <f>(Table232[[#This Row],[UB (A-BGAP +LB+ UB)]]-Table232[[#This Row],[Best LB]])/Table232[[#This Row],[UB (A-BGAP +LB+ UB)]]</f>
        <v>1.0600706713780919E-2</v>
      </c>
      <c r="Z267" s="171">
        <v>3609.5361200738698</v>
      </c>
      <c r="AA267" s="169">
        <v>287</v>
      </c>
      <c r="AB267" s="170">
        <v>280</v>
      </c>
      <c r="AC267" s="170">
        <v>2.5000000000000001E-2</v>
      </c>
      <c r="AD267" s="170">
        <f>(Table232[[#This Row],[UB (3S-MH)]]-Table232[[#This Row],[Best LB]])/Table232[[#This Row],[UB (3S-MH)]]</f>
        <v>2.4390243902439025E-2</v>
      </c>
      <c r="AE267" s="167">
        <v>0.45301000000000002</v>
      </c>
      <c r="AF267" s="169">
        <v>282</v>
      </c>
      <c r="AG267" s="170">
        <v>280</v>
      </c>
      <c r="AH267" s="150">
        <v>7.0921985815577604E-3</v>
      </c>
      <c r="AI267" s="150">
        <f>(Table232[[#This Row],[UB (BPP-MIP+LB+UB)]]-Table232[[#This Row],[Best LB]])/Table232[[#This Row],[UB (BPP-MIP+LB+UB)]]</f>
        <v>7.0921985815602835E-3</v>
      </c>
      <c r="AJ267" s="171">
        <v>3611.7492840029299</v>
      </c>
      <c r="AK267" s="169">
        <v>290</v>
      </c>
      <c r="AL267" s="170">
        <v>280</v>
      </c>
      <c r="AM267" s="170">
        <v>3.4482758620689655E-2</v>
      </c>
      <c r="AN267" s="170">
        <f>(Table232[[#This Row],[UB (LBBD (FBPP))]]-Table232[[#This Row],[Best LB]])/Table232[[#This Row],[UB (LBBD (FBPP))]]</f>
        <v>3.4482758620689655E-2</v>
      </c>
      <c r="AO267" s="171">
        <v>3603.7798267942799</v>
      </c>
      <c r="AP267" s="169">
        <v>284</v>
      </c>
      <c r="AQ267" s="170">
        <v>280</v>
      </c>
      <c r="AR267" s="170">
        <v>1.4084507042253521E-2</v>
      </c>
      <c r="AS267" s="170">
        <f>(Table232[[#This Row],[UB (LBBD (CBPP))]]-Table232[[#This Row],[Best LB]])/Table232[[#This Row],[UB (LBBD (CBPP))]]</f>
        <v>1.4084507042253521E-2</v>
      </c>
      <c r="AT267" s="171">
        <v>3601.62827464566</v>
      </c>
      <c r="AU267" s="169">
        <v>283</v>
      </c>
      <c r="AV267" s="170">
        <v>280</v>
      </c>
      <c r="AW267" s="170">
        <v>1.0600706713780919E-2</v>
      </c>
      <c r="AX267" s="170">
        <f>(Table232[[#This Row],[UB (LBBD (CBPP-light))]]-Table232[[#This Row],[Best LB]])/Table232[[#This Row],[UB (LBBD (CBPP-light))]]</f>
        <v>1.0600706713780919E-2</v>
      </c>
      <c r="AY267" s="171">
        <v>3607.56346162502</v>
      </c>
      <c r="AZ267" s="150">
        <v>280</v>
      </c>
    </row>
    <row r="268" spans="1:52" x14ac:dyDescent="0.35">
      <c r="A268" s="162">
        <v>266</v>
      </c>
      <c r="B268" s="163" t="s">
        <v>301</v>
      </c>
      <c r="C268" s="150" t="s">
        <v>1095</v>
      </c>
      <c r="D268" s="150">
        <v>50</v>
      </c>
      <c r="E268" s="164">
        <v>10</v>
      </c>
      <c r="F268" s="164">
        <v>30</v>
      </c>
      <c r="G268" s="165">
        <v>4</v>
      </c>
      <c r="H268" s="166">
        <v>23</v>
      </c>
      <c r="I268" s="150">
        <f>MAX(0,Table232[[#This Row],[k*]]-Table232[[#This Row],[AGVs]])</f>
        <v>13</v>
      </c>
      <c r="J268" s="150">
        <v>287</v>
      </c>
      <c r="K268" s="150">
        <v>319</v>
      </c>
      <c r="L268" s="167">
        <v>2.2453638762299306</v>
      </c>
      <c r="M268" s="142">
        <f>IF( Table232[[#This Row],[UB_init]]-Table232[[#This Row],[LB_init]]&gt;0.1,0,1)</f>
        <v>0</v>
      </c>
      <c r="N268" s="61">
        <v>289</v>
      </c>
      <c r="O268" s="62">
        <v>285.932564095239</v>
      </c>
      <c r="P268" s="62">
        <v>1.06139650683734E-2</v>
      </c>
      <c r="Q268" s="84">
        <v>3607.7330407947302</v>
      </c>
      <c r="R268" s="166">
        <v>291</v>
      </c>
      <c r="S268" s="150">
        <v>286.89999999999998</v>
      </c>
      <c r="T268" s="168">
        <v>1.4089347E-2</v>
      </c>
      <c r="U268" s="168">
        <v>3614.8631129999999</v>
      </c>
      <c r="V268" s="169">
        <v>289</v>
      </c>
      <c r="W268" s="170">
        <v>287</v>
      </c>
      <c r="X268" s="150">
        <v>6.9204152249108999E-3</v>
      </c>
      <c r="Y268" s="150">
        <f>(Table232[[#This Row],[UB (A-BGAP +LB+ UB)]]-Table232[[#This Row],[Best LB]])/Table232[[#This Row],[UB (A-BGAP +LB+ UB)]]</f>
        <v>6.920415224913495E-3</v>
      </c>
      <c r="Z268" s="171">
        <v>3604.60634059832</v>
      </c>
      <c r="AA268" s="169">
        <v>294</v>
      </c>
      <c r="AB268" s="170">
        <v>287</v>
      </c>
      <c r="AC268" s="170">
        <v>2.4390243902439025E-2</v>
      </c>
      <c r="AD268" s="170">
        <f>(Table232[[#This Row],[UB (3S-MH)]]-Table232[[#This Row],[Best LB]])/Table232[[#This Row],[UB (3S-MH)]]</f>
        <v>2.3809523809523808E-2</v>
      </c>
      <c r="AE268" s="167">
        <v>0.54674900000000004</v>
      </c>
      <c r="AF268" s="169">
        <v>291</v>
      </c>
      <c r="AG268" s="170">
        <v>287</v>
      </c>
      <c r="AH268" s="150">
        <v>1.37457044673492E-2</v>
      </c>
      <c r="AI268" s="150">
        <f>(Table232[[#This Row],[UB (BPP-MIP+LB+UB)]]-Table232[[#This Row],[Best LB]])/Table232[[#This Row],[UB (BPP-MIP+LB+UB)]]</f>
        <v>1.3745704467353952E-2</v>
      </c>
      <c r="AJ268" s="171">
        <v>3605.9220498343898</v>
      </c>
      <c r="AK268" s="169">
        <v>296</v>
      </c>
      <c r="AL268" s="170">
        <v>287</v>
      </c>
      <c r="AM268" s="170">
        <v>3.0405405405405407E-2</v>
      </c>
      <c r="AN268" s="170">
        <f>(Table232[[#This Row],[UB (LBBD (FBPP))]]-Table232[[#This Row],[Best LB]])/Table232[[#This Row],[UB (LBBD (FBPP))]]</f>
        <v>3.0405405405405407E-2</v>
      </c>
      <c r="AO268" s="171">
        <v>3602.1773318313099</v>
      </c>
      <c r="AP268" s="169">
        <v>297</v>
      </c>
      <c r="AQ268" s="170">
        <v>287</v>
      </c>
      <c r="AR268" s="170">
        <v>3.3670033670033669E-2</v>
      </c>
      <c r="AS268" s="170">
        <f>(Table232[[#This Row],[UB (LBBD (CBPP))]]-Table232[[#This Row],[Best LB]])/Table232[[#This Row],[UB (LBBD (CBPP))]]</f>
        <v>3.3670033670033669E-2</v>
      </c>
      <c r="AT268" s="171">
        <v>3600.9228009600201</v>
      </c>
      <c r="AU268" s="169">
        <v>301</v>
      </c>
      <c r="AV268" s="170">
        <v>287</v>
      </c>
      <c r="AW268" s="170">
        <v>4.6511627906976744E-2</v>
      </c>
      <c r="AX268" s="170">
        <f>(Table232[[#This Row],[UB (LBBD (CBPP-light))]]-Table232[[#This Row],[Best LB]])/Table232[[#This Row],[UB (LBBD (CBPP-light))]]</f>
        <v>4.6511627906976744E-2</v>
      </c>
      <c r="AY268" s="171">
        <v>3605.72527118586</v>
      </c>
      <c r="AZ268" s="150">
        <v>287</v>
      </c>
    </row>
    <row r="269" spans="1:52" x14ac:dyDescent="0.35">
      <c r="A269" s="162">
        <v>267</v>
      </c>
      <c r="B269" s="163" t="s">
        <v>302</v>
      </c>
      <c r="C269" s="150" t="s">
        <v>1095</v>
      </c>
      <c r="D269" s="150">
        <v>50</v>
      </c>
      <c r="E269" s="164">
        <v>10</v>
      </c>
      <c r="F269" s="164">
        <v>30</v>
      </c>
      <c r="G269" s="165">
        <v>4</v>
      </c>
      <c r="H269" s="166">
        <v>25</v>
      </c>
      <c r="I269" s="150">
        <f>MAX(0,Table232[[#This Row],[k*]]-Table232[[#This Row],[AGVs]])</f>
        <v>15</v>
      </c>
      <c r="J269" s="150">
        <v>252</v>
      </c>
      <c r="K269" s="150">
        <v>261</v>
      </c>
      <c r="L269" s="167">
        <v>3.7415494024799045</v>
      </c>
      <c r="M269" s="86">
        <f>IF( Table232[[#This Row],[UB_init]]-Table232[[#This Row],[LB_init]]&gt;0.1,0,1)</f>
        <v>0</v>
      </c>
      <c r="N269" s="59">
        <v>253</v>
      </c>
      <c r="O269" s="60">
        <v>252</v>
      </c>
      <c r="P269" s="60">
        <v>3.9525691699589102E-3</v>
      </c>
      <c r="Q269" s="83">
        <v>3600.2145228478998</v>
      </c>
      <c r="R269" s="166">
        <v>255</v>
      </c>
      <c r="S269" s="150">
        <v>252</v>
      </c>
      <c r="T269" s="168">
        <v>1.1764706E-2</v>
      </c>
      <c r="U269" s="168">
        <v>3617.076646</v>
      </c>
      <c r="V269" s="169">
        <v>254</v>
      </c>
      <c r="W269" s="170">
        <v>252</v>
      </c>
      <c r="X269" s="150">
        <v>7.8740157480282798E-3</v>
      </c>
      <c r="Y269" s="150">
        <f>(Table232[[#This Row],[UB (A-BGAP +LB+ UB)]]-Table232[[#This Row],[Best LB]])/Table232[[#This Row],[UB (A-BGAP +LB+ UB)]]</f>
        <v>7.874015748031496E-3</v>
      </c>
      <c r="Z269" s="171">
        <v>3609.7466566469498</v>
      </c>
      <c r="AA269" s="169">
        <v>258</v>
      </c>
      <c r="AB269" s="170">
        <v>252</v>
      </c>
      <c r="AC269" s="170">
        <v>2.3809523809523808E-2</v>
      </c>
      <c r="AD269" s="170">
        <f>(Table232[[#This Row],[UB (3S-MH)]]-Table232[[#This Row],[Best LB]])/Table232[[#This Row],[UB (3S-MH)]]</f>
        <v>2.3255813953488372E-2</v>
      </c>
      <c r="AE269" s="167">
        <v>0.71858200000000005</v>
      </c>
      <c r="AF269" s="169">
        <v>254</v>
      </c>
      <c r="AG269" s="170">
        <v>252</v>
      </c>
      <c r="AH269" s="150">
        <v>7.8740157480283908E-3</v>
      </c>
      <c r="AI269" s="150">
        <f>(Table232[[#This Row],[UB (BPP-MIP+LB+UB)]]-Table232[[#This Row],[Best LB]])/Table232[[#This Row],[UB (BPP-MIP+LB+UB)]]</f>
        <v>7.874015748031496E-3</v>
      </c>
      <c r="AJ269" s="171">
        <v>3617.2576699545598</v>
      </c>
      <c r="AK269" s="169">
        <v>258</v>
      </c>
      <c r="AL269" s="170">
        <v>246</v>
      </c>
      <c r="AM269" s="170">
        <v>4.6511627906976744E-2</v>
      </c>
      <c r="AN269" s="170">
        <f>(Table232[[#This Row],[UB (LBBD (FBPP))]]-Table232[[#This Row],[Best LB]])/Table232[[#This Row],[UB (LBBD (FBPP))]]</f>
        <v>2.3255813953488372E-2</v>
      </c>
      <c r="AO269" s="171">
        <v>3600.0000004024701</v>
      </c>
      <c r="AP269" s="169">
        <v>261</v>
      </c>
      <c r="AQ269" s="170">
        <v>252</v>
      </c>
      <c r="AR269" s="170">
        <v>3.4482758620689655E-2</v>
      </c>
      <c r="AS269" s="170">
        <f>(Table232[[#This Row],[UB (LBBD (CBPP))]]-Table232[[#This Row],[Best LB]])/Table232[[#This Row],[UB (LBBD (CBPP))]]</f>
        <v>3.4482758620689655E-2</v>
      </c>
      <c r="AT269" s="171">
        <v>3600.0000004024701</v>
      </c>
      <c r="AU269" s="169">
        <v>261</v>
      </c>
      <c r="AV269" s="170">
        <v>252</v>
      </c>
      <c r="AW269" s="170">
        <v>3.4482758620689655E-2</v>
      </c>
      <c r="AX269" s="170">
        <f>(Table232[[#This Row],[UB (LBBD (CBPP-light))]]-Table232[[#This Row],[Best LB]])/Table232[[#This Row],[UB (LBBD (CBPP-light))]]</f>
        <v>3.4482758620689655E-2</v>
      </c>
      <c r="AY269" s="171">
        <v>3600.0000004024701</v>
      </c>
      <c r="AZ269" s="150">
        <v>252</v>
      </c>
    </row>
    <row r="270" spans="1:52" x14ac:dyDescent="0.35">
      <c r="A270" s="162">
        <v>268</v>
      </c>
      <c r="B270" s="163" t="s">
        <v>303</v>
      </c>
      <c r="C270" s="150" t="s">
        <v>1095</v>
      </c>
      <c r="D270" s="150">
        <v>50</v>
      </c>
      <c r="E270" s="164">
        <v>10</v>
      </c>
      <c r="F270" s="164">
        <v>30</v>
      </c>
      <c r="G270" s="165">
        <v>4</v>
      </c>
      <c r="H270" s="166">
        <v>21</v>
      </c>
      <c r="I270" s="150">
        <f>MAX(0,Table232[[#This Row],[k*]]-Table232[[#This Row],[AGVs]])</f>
        <v>11</v>
      </c>
      <c r="J270" s="150">
        <v>295</v>
      </c>
      <c r="K270" s="150">
        <v>300</v>
      </c>
      <c r="L270" s="167">
        <v>1.6350001525199787</v>
      </c>
      <c r="M270" s="142">
        <f>IF( Table232[[#This Row],[UB_init]]-Table232[[#This Row],[LB_init]]&gt;0.1,0,1)</f>
        <v>0</v>
      </c>
      <c r="N270" s="61">
        <v>302</v>
      </c>
      <c r="O270" s="62">
        <v>293</v>
      </c>
      <c r="P270" s="62">
        <v>2.9801324503301301E-2</v>
      </c>
      <c r="Q270" s="84">
        <v>3608.3751169703901</v>
      </c>
      <c r="R270" s="166">
        <v>301</v>
      </c>
      <c r="S270" s="150">
        <v>294.60000000000002</v>
      </c>
      <c r="T270" s="168">
        <v>2.1262458000000001E-2</v>
      </c>
      <c r="U270" s="168">
        <v>3609.3464479999998</v>
      </c>
      <c r="V270" s="169">
        <v>298</v>
      </c>
      <c r="W270" s="170">
        <v>295</v>
      </c>
      <c r="X270" s="150">
        <v>1.00671140939563E-2</v>
      </c>
      <c r="Y270" s="150">
        <f>(Table232[[#This Row],[UB (A-BGAP +LB+ UB)]]-Table232[[#This Row],[Best LB]])/Table232[[#This Row],[UB (A-BGAP +LB+ UB)]]</f>
        <v>1.0067114093959731E-2</v>
      </c>
      <c r="Z270" s="171">
        <v>3603.1579319955799</v>
      </c>
      <c r="AA270" s="169">
        <v>306</v>
      </c>
      <c r="AB270" s="170">
        <v>295</v>
      </c>
      <c r="AC270" s="170">
        <v>3.7288135593220341E-2</v>
      </c>
      <c r="AD270" s="170">
        <f>(Table232[[#This Row],[UB (3S-MH)]]-Table232[[#This Row],[Best LB]])/Table232[[#This Row],[UB (3S-MH)]]</f>
        <v>3.5947712418300651E-2</v>
      </c>
      <c r="AE270" s="167">
        <v>0.43739699999999998</v>
      </c>
      <c r="AF270" s="169">
        <v>300</v>
      </c>
      <c r="AG270" s="170">
        <v>295</v>
      </c>
      <c r="AH270" s="150">
        <v>1.6666666666666601E-2</v>
      </c>
      <c r="AI270" s="150">
        <f>(Table232[[#This Row],[UB (BPP-MIP+LB+UB)]]-Table232[[#This Row],[Best LB]])/Table232[[#This Row],[UB (BPP-MIP+LB+UB)]]</f>
        <v>1.6666666666666666E-2</v>
      </c>
      <c r="AJ270" s="171">
        <v>3641.25317942538</v>
      </c>
      <c r="AK270" s="169">
        <v>300</v>
      </c>
      <c r="AL270" s="170">
        <v>295</v>
      </c>
      <c r="AM270" s="170">
        <v>1.6666666666666666E-2</v>
      </c>
      <c r="AN270" s="170">
        <f>(Table232[[#This Row],[UB (LBBD (FBPP))]]-Table232[[#This Row],[Best LB]])/Table232[[#This Row],[UB (LBBD (FBPP))]]</f>
        <v>1.6666666666666666E-2</v>
      </c>
      <c r="AO270" s="171">
        <v>3600.0000001525195</v>
      </c>
      <c r="AP270" s="169">
        <v>300</v>
      </c>
      <c r="AQ270" s="170">
        <v>295</v>
      </c>
      <c r="AR270" s="170">
        <v>1.6666666666666666E-2</v>
      </c>
      <c r="AS270" s="170">
        <f>(Table232[[#This Row],[UB (LBBD (CBPP))]]-Table232[[#This Row],[Best LB]])/Table232[[#This Row],[UB (LBBD (CBPP))]]</f>
        <v>1.6666666666666666E-2</v>
      </c>
      <c r="AT270" s="171">
        <v>3600.0000001525195</v>
      </c>
      <c r="AU270" s="169">
        <v>300</v>
      </c>
      <c r="AV270" s="170">
        <v>295</v>
      </c>
      <c r="AW270" s="170">
        <v>1.6666666666666666E-2</v>
      </c>
      <c r="AX270" s="170">
        <f>(Table232[[#This Row],[UB (LBBD (CBPP-light))]]-Table232[[#This Row],[Best LB]])/Table232[[#This Row],[UB (LBBD (CBPP-light))]]</f>
        <v>1.6666666666666666E-2</v>
      </c>
      <c r="AY270" s="171">
        <v>3600.0000001525195</v>
      </c>
      <c r="AZ270" s="150">
        <v>295</v>
      </c>
    </row>
    <row r="271" spans="1:52" x14ac:dyDescent="0.35">
      <c r="A271" s="162">
        <v>269</v>
      </c>
      <c r="B271" s="163" t="s">
        <v>304</v>
      </c>
      <c r="C271" s="150" t="s">
        <v>1095</v>
      </c>
      <c r="D271" s="150">
        <v>50</v>
      </c>
      <c r="E271" s="164">
        <v>10</v>
      </c>
      <c r="F271" s="164">
        <v>30</v>
      </c>
      <c r="G271" s="165">
        <v>4</v>
      </c>
      <c r="H271" s="166">
        <v>27</v>
      </c>
      <c r="I271" s="150">
        <f>MAX(0,Table232[[#This Row],[k*]]-Table232[[#This Row],[AGVs]])</f>
        <v>17</v>
      </c>
      <c r="J271" s="150">
        <v>318</v>
      </c>
      <c r="K271" s="150">
        <v>319</v>
      </c>
      <c r="L271" s="167">
        <v>8.5214818529800596</v>
      </c>
      <c r="M271" s="86">
        <f>IF( Table232[[#This Row],[UB_init]]-Table232[[#This Row],[LB_init]]&gt;0.1,0,1)</f>
        <v>0</v>
      </c>
      <c r="N271" s="59">
        <v>319</v>
      </c>
      <c r="O271" s="60">
        <v>314.099999999999</v>
      </c>
      <c r="P271" s="60">
        <v>1.53605015673957E-2</v>
      </c>
      <c r="Q271" s="83">
        <v>3612.5855210218501</v>
      </c>
      <c r="R271" s="166">
        <v>318</v>
      </c>
      <c r="S271" s="150">
        <v>309.05</v>
      </c>
      <c r="T271" s="168">
        <v>2.8143258000000001E-2</v>
      </c>
      <c r="U271" s="168">
        <v>3611.751628</v>
      </c>
      <c r="V271" s="169">
        <v>318</v>
      </c>
      <c r="W271" s="170">
        <v>318</v>
      </c>
      <c r="X271" s="150">
        <v>0</v>
      </c>
      <c r="Y271" s="150">
        <f>(Table232[[#This Row],[UB (A-BGAP +LB+ UB)]]-Table232[[#This Row],[Best LB]])/Table232[[#This Row],[UB (A-BGAP +LB+ UB)]]</f>
        <v>0</v>
      </c>
      <c r="Z271" s="171">
        <v>375.45412266161406</v>
      </c>
      <c r="AA271" s="169">
        <v>320</v>
      </c>
      <c r="AB271" s="170">
        <v>318</v>
      </c>
      <c r="AC271" s="170">
        <v>6.2893081761006293E-3</v>
      </c>
      <c r="AD271" s="170">
        <f>(Table232[[#This Row],[UB (3S-MH)]]-Table232[[#This Row],[Best LB]])/Table232[[#This Row],[UB (3S-MH)]]</f>
        <v>6.2500000000000003E-3</v>
      </c>
      <c r="AE271" s="167">
        <v>6.0141600000000004</v>
      </c>
      <c r="AF271" s="169">
        <v>318</v>
      </c>
      <c r="AG271" s="170">
        <v>318</v>
      </c>
      <c r="AH271" s="150">
        <v>0</v>
      </c>
      <c r="AI271" s="150">
        <f>(Table232[[#This Row],[UB (BPP-MIP+LB+UB)]]-Table232[[#This Row],[Best LB]])/Table232[[#This Row],[UB (BPP-MIP+LB+UB)]]</f>
        <v>0</v>
      </c>
      <c r="AJ271" s="171">
        <v>8.5214818529800596</v>
      </c>
      <c r="AK271" s="169">
        <v>319</v>
      </c>
      <c r="AL271" s="170">
        <v>318</v>
      </c>
      <c r="AM271" s="170">
        <v>3.134796238244514E-3</v>
      </c>
      <c r="AN271" s="170">
        <f>(Table232[[#This Row],[UB (LBBD (FBPP))]]-Table232[[#This Row],[Best LB]])/Table232[[#This Row],[UB (LBBD (FBPP))]]</f>
        <v>3.134796238244514E-3</v>
      </c>
      <c r="AO271" s="171">
        <v>3600.0917769628504</v>
      </c>
      <c r="AP271" s="169">
        <v>319</v>
      </c>
      <c r="AQ271" s="170">
        <v>318</v>
      </c>
      <c r="AR271" s="170">
        <v>3.134796238244514E-3</v>
      </c>
      <c r="AS271" s="170">
        <f>(Table232[[#This Row],[UB (LBBD (CBPP))]]-Table232[[#This Row],[Best LB]])/Table232[[#This Row],[UB (LBBD (CBPP))]]</f>
        <v>3.134796238244514E-3</v>
      </c>
      <c r="AT271" s="171">
        <v>3599.9999998529802</v>
      </c>
      <c r="AU271" s="169">
        <v>319</v>
      </c>
      <c r="AV271" s="170">
        <v>318</v>
      </c>
      <c r="AW271" s="170">
        <v>3.134796238244514E-3</v>
      </c>
      <c r="AX271" s="170">
        <f>(Table232[[#This Row],[UB (LBBD (CBPP-light))]]-Table232[[#This Row],[Best LB]])/Table232[[#This Row],[UB (LBBD (CBPP-light))]]</f>
        <v>3.134796238244514E-3</v>
      </c>
      <c r="AY271" s="171">
        <v>3599.9999998529802</v>
      </c>
      <c r="AZ271" s="150">
        <v>318</v>
      </c>
    </row>
    <row r="272" spans="1:52" ht="15" thickBot="1" x14ac:dyDescent="0.4">
      <c r="A272" s="162">
        <v>270</v>
      </c>
      <c r="B272" s="163" t="s">
        <v>305</v>
      </c>
      <c r="C272" s="174" t="s">
        <v>1095</v>
      </c>
      <c r="D272" s="174">
        <v>50</v>
      </c>
      <c r="E272" s="175">
        <v>10</v>
      </c>
      <c r="F272" s="175">
        <v>30</v>
      </c>
      <c r="G272" s="176">
        <v>4</v>
      </c>
      <c r="H272" s="177">
        <v>22</v>
      </c>
      <c r="I272" s="174">
        <f>MAX(0,Table232[[#This Row],[k*]]-Table232[[#This Row],[AGVs]])</f>
        <v>12</v>
      </c>
      <c r="J272" s="174">
        <v>268</v>
      </c>
      <c r="K272" s="174">
        <v>277</v>
      </c>
      <c r="L272" s="178">
        <v>0.87151916883999547</v>
      </c>
      <c r="M272" s="143">
        <f>IF( Table232[[#This Row],[UB_init]]-Table232[[#This Row],[LB_init]]&gt;0.1,0,1)</f>
        <v>0</v>
      </c>
      <c r="N272" s="63">
        <v>270</v>
      </c>
      <c r="O272" s="64">
        <v>264.74999999999898</v>
      </c>
      <c r="P272" s="64">
        <v>1.9444444444437398E-2</v>
      </c>
      <c r="Q272" s="85">
        <v>3612.6997933983798</v>
      </c>
      <c r="R272" s="177">
        <v>269</v>
      </c>
      <c r="S272" s="174">
        <v>268</v>
      </c>
      <c r="T272" s="179">
        <v>3.7174719999999999E-3</v>
      </c>
      <c r="U272" s="179">
        <v>3613.6820189999999</v>
      </c>
      <c r="V272" s="180">
        <v>273</v>
      </c>
      <c r="W272" s="181">
        <v>268</v>
      </c>
      <c r="X272" s="174">
        <v>1.8315018315011599E-2</v>
      </c>
      <c r="Y272" s="174">
        <f>(Table232[[#This Row],[UB (A-BGAP +LB+ UB)]]-Table232[[#This Row],[Best LB]])/Table232[[#This Row],[UB (A-BGAP +LB+ UB)]]</f>
        <v>1.098901098901099E-2</v>
      </c>
      <c r="Z272" s="182">
        <v>3609.8177416054496</v>
      </c>
      <c r="AA272" s="180">
        <v>274</v>
      </c>
      <c r="AB272" s="181">
        <v>268</v>
      </c>
      <c r="AC272" s="181">
        <v>2.2388059701492536E-2</v>
      </c>
      <c r="AD272" s="181">
        <f>(Table232[[#This Row],[UB (3S-MH)]]-Table232[[#This Row],[Best LB]])/Table232[[#This Row],[UB (3S-MH)]]</f>
        <v>1.4598540145985401E-2</v>
      </c>
      <c r="AE272" s="178">
        <v>0.249941</v>
      </c>
      <c r="AF272" s="180">
        <v>270</v>
      </c>
      <c r="AG272" s="181">
        <v>270</v>
      </c>
      <c r="AH272" s="174">
        <v>0</v>
      </c>
      <c r="AI272" s="174">
        <f>(Table232[[#This Row],[UB (BPP-MIP+LB+UB)]]-Table232[[#This Row],[Best LB]])/Table232[[#This Row],[UB (BPP-MIP+LB+UB)]]</f>
        <v>0</v>
      </c>
      <c r="AJ272" s="182">
        <v>0.87151916883999547</v>
      </c>
      <c r="AK272" s="180">
        <v>270</v>
      </c>
      <c r="AL272" s="181">
        <v>268</v>
      </c>
      <c r="AM272" s="181">
        <v>7.4074074074074077E-3</v>
      </c>
      <c r="AN272" s="181">
        <f>(Table232[[#This Row],[UB (LBBD (FBPP))]]-Table232[[#This Row],[Best LB]])/Table232[[#This Row],[UB (LBBD (FBPP))]]</f>
        <v>0</v>
      </c>
      <c r="AO272" s="182">
        <v>3609.17075112974</v>
      </c>
      <c r="AP272" s="180">
        <v>277</v>
      </c>
      <c r="AQ272" s="181">
        <v>268</v>
      </c>
      <c r="AR272" s="181">
        <v>3.2490974729241874E-2</v>
      </c>
      <c r="AS272" s="181">
        <f>(Table232[[#This Row],[UB (LBBD (CBPP))]]-Table232[[#This Row],[Best LB]])/Table232[[#This Row],[UB (LBBD (CBPP))]]</f>
        <v>2.5270758122743681E-2</v>
      </c>
      <c r="AT272" s="182">
        <v>3600.0000001688304</v>
      </c>
      <c r="AU272" s="180">
        <v>271</v>
      </c>
      <c r="AV272" s="181">
        <v>268</v>
      </c>
      <c r="AW272" s="181">
        <v>1.107011070110701E-2</v>
      </c>
      <c r="AX272" s="181">
        <f>(Table232[[#This Row],[UB (LBBD (CBPP-light))]]-Table232[[#This Row],[Best LB]])/Table232[[#This Row],[UB (LBBD (CBPP-light))]]</f>
        <v>3.6900369003690036E-3</v>
      </c>
      <c r="AY272" s="182">
        <v>3602.6329174265202</v>
      </c>
      <c r="AZ272" s="150">
        <v>270</v>
      </c>
    </row>
    <row r="273" spans="1:52" x14ac:dyDescent="0.35">
      <c r="A273" s="151">
        <v>271</v>
      </c>
      <c r="B273" s="152" t="s">
        <v>306</v>
      </c>
      <c r="C273" s="150" t="s">
        <v>1096</v>
      </c>
      <c r="D273" s="150">
        <v>100</v>
      </c>
      <c r="E273" s="164">
        <v>2</v>
      </c>
      <c r="F273" s="164">
        <v>10</v>
      </c>
      <c r="G273" s="165">
        <v>1</v>
      </c>
      <c r="H273" s="156">
        <v>14</v>
      </c>
      <c r="I273" s="153">
        <f>MAX(0,Table232[[#This Row],[k*]]-Table232[[#This Row],[AGVs]])</f>
        <v>12</v>
      </c>
      <c r="J273" s="153">
        <v>958</v>
      </c>
      <c r="K273" s="153">
        <v>958</v>
      </c>
      <c r="L273" s="167">
        <v>0.41040690802992685</v>
      </c>
      <c r="M273" s="86">
        <f>IF( Table232[[#This Row],[UB_init]]-Table232[[#This Row],[LB_init]]&gt;0.1,0,1)</f>
        <v>1</v>
      </c>
      <c r="N273" s="59">
        <v>958</v>
      </c>
      <c r="O273" s="60">
        <v>958</v>
      </c>
      <c r="P273" s="60">
        <v>0</v>
      </c>
      <c r="Q273" s="83">
        <v>66.378157680854201</v>
      </c>
      <c r="R273" s="166">
        <v>958</v>
      </c>
      <c r="S273" s="150">
        <v>958</v>
      </c>
      <c r="T273" s="168">
        <v>0</v>
      </c>
      <c r="U273" s="168">
        <v>1.4929152919999999</v>
      </c>
      <c r="V273" s="169"/>
      <c r="W273" s="170"/>
      <c r="X273" s="150"/>
      <c r="Y273" s="150"/>
      <c r="Z273" s="171"/>
      <c r="AA273" s="169"/>
      <c r="AB273" s="170"/>
      <c r="AC273" s="150"/>
      <c r="AD273" s="170"/>
      <c r="AE273" s="171"/>
      <c r="AF273" s="169"/>
      <c r="AG273" s="170"/>
      <c r="AH273" s="150"/>
      <c r="AI273" s="150"/>
      <c r="AJ273" s="171"/>
      <c r="AK273" s="169"/>
      <c r="AL273" s="170"/>
      <c r="AM273" s="150"/>
      <c r="AN273" s="170"/>
      <c r="AO273" s="171"/>
      <c r="AP273" s="169"/>
      <c r="AQ273" s="170"/>
      <c r="AR273" s="150"/>
      <c r="AS273" s="170"/>
      <c r="AT273" s="171"/>
      <c r="AU273" s="169"/>
      <c r="AV273" s="170"/>
      <c r="AW273" s="150"/>
      <c r="AX273" s="164"/>
      <c r="AY273" s="171"/>
      <c r="AZ273" s="150">
        <v>958</v>
      </c>
    </row>
    <row r="274" spans="1:52" x14ac:dyDescent="0.35">
      <c r="A274" s="162">
        <v>272</v>
      </c>
      <c r="B274" s="163" t="s">
        <v>307</v>
      </c>
      <c r="C274" s="150" t="s">
        <v>1096</v>
      </c>
      <c r="D274" s="150">
        <v>100</v>
      </c>
      <c r="E274" s="164">
        <v>2</v>
      </c>
      <c r="F274" s="164">
        <v>10</v>
      </c>
      <c r="G274" s="165">
        <v>1</v>
      </c>
      <c r="H274" s="166">
        <v>13</v>
      </c>
      <c r="I274" s="150">
        <f>MAX(0,Table232[[#This Row],[k*]]-Table232[[#This Row],[AGVs]])</f>
        <v>11</v>
      </c>
      <c r="J274" s="150">
        <v>926</v>
      </c>
      <c r="K274" s="150">
        <v>926</v>
      </c>
      <c r="L274" s="167">
        <v>0.38963631540991628</v>
      </c>
      <c r="M274" s="142">
        <f>IF( Table232[[#This Row],[UB_init]]-Table232[[#This Row],[LB_init]]&gt;0.1,0,1)</f>
        <v>1</v>
      </c>
      <c r="N274" s="61">
        <v>926</v>
      </c>
      <c r="O274" s="62">
        <v>926</v>
      </c>
      <c r="P274" s="62">
        <v>0</v>
      </c>
      <c r="Q274" s="84">
        <v>35.6728850603103</v>
      </c>
      <c r="R274" s="166">
        <v>926</v>
      </c>
      <c r="S274" s="150">
        <v>926</v>
      </c>
      <c r="T274" s="168">
        <v>0</v>
      </c>
      <c r="U274" s="168">
        <v>2.4291681330000001</v>
      </c>
      <c r="V274" s="169"/>
      <c r="W274" s="170"/>
      <c r="X274" s="150"/>
      <c r="Y274" s="150"/>
      <c r="Z274" s="171"/>
      <c r="AA274" s="169"/>
      <c r="AB274" s="170"/>
      <c r="AC274" s="150"/>
      <c r="AD274" s="170"/>
      <c r="AE274" s="171"/>
      <c r="AF274" s="169"/>
      <c r="AG274" s="170"/>
      <c r="AH274" s="150"/>
      <c r="AI274" s="150"/>
      <c r="AJ274" s="171"/>
      <c r="AK274" s="169"/>
      <c r="AL274" s="170"/>
      <c r="AM274" s="150"/>
      <c r="AN274" s="170"/>
      <c r="AO274" s="171"/>
      <c r="AP274" s="169"/>
      <c r="AQ274" s="170"/>
      <c r="AR274" s="150"/>
      <c r="AS274" s="170"/>
      <c r="AT274" s="171"/>
      <c r="AU274" s="169"/>
      <c r="AV274" s="170"/>
      <c r="AW274" s="150"/>
      <c r="AX274" s="164"/>
      <c r="AY274" s="171"/>
      <c r="AZ274" s="150">
        <v>926</v>
      </c>
    </row>
    <row r="275" spans="1:52" x14ac:dyDescent="0.35">
      <c r="A275" s="162">
        <v>273</v>
      </c>
      <c r="B275" s="163" t="s">
        <v>308</v>
      </c>
      <c r="C275" s="150" t="s">
        <v>1096</v>
      </c>
      <c r="D275" s="150">
        <v>100</v>
      </c>
      <c r="E275" s="164">
        <v>2</v>
      </c>
      <c r="F275" s="164">
        <v>10</v>
      </c>
      <c r="G275" s="165">
        <v>1</v>
      </c>
      <c r="H275" s="166">
        <v>13</v>
      </c>
      <c r="I275" s="150">
        <f>MAX(0,Table232[[#This Row],[k*]]-Table232[[#This Row],[AGVs]])</f>
        <v>11</v>
      </c>
      <c r="J275" s="150">
        <v>902</v>
      </c>
      <c r="K275" s="150">
        <v>902</v>
      </c>
      <c r="L275" s="167">
        <v>0.49342534318998332</v>
      </c>
      <c r="M275" s="86">
        <f>IF( Table232[[#This Row],[UB_init]]-Table232[[#This Row],[LB_init]]&gt;0.1,0,1)</f>
        <v>1</v>
      </c>
      <c r="N275" s="59">
        <v>902</v>
      </c>
      <c r="O275" s="60">
        <v>902</v>
      </c>
      <c r="P275" s="60">
        <v>0</v>
      </c>
      <c r="Q275" s="83">
        <v>38.055839225649798</v>
      </c>
      <c r="R275" s="166">
        <v>902</v>
      </c>
      <c r="S275" s="150">
        <v>902</v>
      </c>
      <c r="T275" s="168">
        <v>0</v>
      </c>
      <c r="U275" s="168">
        <v>1.4615754940000001</v>
      </c>
      <c r="V275" s="169"/>
      <c r="W275" s="170"/>
      <c r="X275" s="150"/>
      <c r="Y275" s="150"/>
      <c r="Z275" s="171"/>
      <c r="AA275" s="169"/>
      <c r="AB275" s="170"/>
      <c r="AC275" s="150"/>
      <c r="AD275" s="170"/>
      <c r="AE275" s="171"/>
      <c r="AF275" s="169"/>
      <c r="AG275" s="170"/>
      <c r="AH275" s="150"/>
      <c r="AI275" s="150"/>
      <c r="AJ275" s="171"/>
      <c r="AK275" s="169"/>
      <c r="AL275" s="170"/>
      <c r="AM275" s="150"/>
      <c r="AN275" s="170"/>
      <c r="AO275" s="171"/>
      <c r="AP275" s="169"/>
      <c r="AQ275" s="170"/>
      <c r="AR275" s="150"/>
      <c r="AS275" s="170"/>
      <c r="AT275" s="171"/>
      <c r="AU275" s="169"/>
      <c r="AV275" s="170"/>
      <c r="AW275" s="150"/>
      <c r="AX275" s="164"/>
      <c r="AY275" s="171"/>
      <c r="AZ275" s="150">
        <v>902</v>
      </c>
    </row>
    <row r="276" spans="1:52" x14ac:dyDescent="0.35">
      <c r="A276" s="162">
        <v>274</v>
      </c>
      <c r="B276" s="163" t="s">
        <v>309</v>
      </c>
      <c r="C276" s="150" t="s">
        <v>1096</v>
      </c>
      <c r="D276" s="150">
        <v>100</v>
      </c>
      <c r="E276" s="164">
        <v>2</v>
      </c>
      <c r="F276" s="164">
        <v>10</v>
      </c>
      <c r="G276" s="165">
        <v>1</v>
      </c>
      <c r="H276" s="166">
        <v>15</v>
      </c>
      <c r="I276" s="150">
        <f>MAX(0,Table232[[#This Row],[k*]]-Table232[[#This Row],[AGVs]])</f>
        <v>13</v>
      </c>
      <c r="J276" s="150">
        <v>1026</v>
      </c>
      <c r="K276" s="150">
        <v>1026</v>
      </c>
      <c r="L276" s="167">
        <v>0.48442279547998623</v>
      </c>
      <c r="M276" s="142">
        <f>IF( Table232[[#This Row],[UB_init]]-Table232[[#This Row],[LB_init]]&gt;0.1,0,1)</f>
        <v>1</v>
      </c>
      <c r="N276" s="61">
        <v>1026</v>
      </c>
      <c r="O276" s="62">
        <v>1026</v>
      </c>
      <c r="P276" s="62">
        <v>0</v>
      </c>
      <c r="Q276" s="84">
        <v>73.018790693953605</v>
      </c>
      <c r="R276" s="166">
        <v>1026</v>
      </c>
      <c r="S276" s="150">
        <v>1026</v>
      </c>
      <c r="T276" s="168">
        <v>0</v>
      </c>
      <c r="U276" s="168">
        <v>2.8640217319999999</v>
      </c>
      <c r="V276" s="169"/>
      <c r="W276" s="170"/>
      <c r="X276" s="150"/>
      <c r="Y276" s="150"/>
      <c r="Z276" s="171"/>
      <c r="AA276" s="169"/>
      <c r="AB276" s="170"/>
      <c r="AC276" s="150"/>
      <c r="AD276" s="170"/>
      <c r="AE276" s="171"/>
      <c r="AF276" s="169"/>
      <c r="AG276" s="170"/>
      <c r="AH276" s="150"/>
      <c r="AI276" s="150"/>
      <c r="AJ276" s="171"/>
      <c r="AK276" s="169"/>
      <c r="AL276" s="170"/>
      <c r="AM276" s="150"/>
      <c r="AN276" s="170"/>
      <c r="AO276" s="171"/>
      <c r="AP276" s="169"/>
      <c r="AQ276" s="170"/>
      <c r="AR276" s="150"/>
      <c r="AS276" s="170"/>
      <c r="AT276" s="171"/>
      <c r="AU276" s="169"/>
      <c r="AV276" s="170"/>
      <c r="AW276" s="150"/>
      <c r="AX276" s="164"/>
      <c r="AY276" s="171"/>
      <c r="AZ276" s="150">
        <v>1026</v>
      </c>
    </row>
    <row r="277" spans="1:52" x14ac:dyDescent="0.35">
      <c r="A277" s="162">
        <v>275</v>
      </c>
      <c r="B277" s="163" t="s">
        <v>310</v>
      </c>
      <c r="C277" s="150" t="s">
        <v>1096</v>
      </c>
      <c r="D277" s="150">
        <v>100</v>
      </c>
      <c r="E277" s="164">
        <v>2</v>
      </c>
      <c r="F277" s="164">
        <v>10</v>
      </c>
      <c r="G277" s="165">
        <v>1</v>
      </c>
      <c r="H277" s="166">
        <v>14</v>
      </c>
      <c r="I277" s="150">
        <f>MAX(0,Table232[[#This Row],[k*]]-Table232[[#This Row],[AGVs]])</f>
        <v>12</v>
      </c>
      <c r="J277" s="150">
        <v>986</v>
      </c>
      <c r="K277" s="150">
        <v>986</v>
      </c>
      <c r="L277" s="167">
        <v>0.44293483161004588</v>
      </c>
      <c r="M277" s="86">
        <f>IF( Table232[[#This Row],[UB_init]]-Table232[[#This Row],[LB_init]]&gt;0.1,0,1)</f>
        <v>1</v>
      </c>
      <c r="N277" s="59">
        <v>986</v>
      </c>
      <c r="O277" s="60">
        <v>986</v>
      </c>
      <c r="P277" s="60">
        <v>0</v>
      </c>
      <c r="Q277" s="83">
        <v>54.002933131530803</v>
      </c>
      <c r="R277" s="166">
        <v>986</v>
      </c>
      <c r="S277" s="150">
        <v>986</v>
      </c>
      <c r="T277" s="168">
        <v>0</v>
      </c>
      <c r="U277" s="168">
        <v>2.15233798</v>
      </c>
      <c r="V277" s="169"/>
      <c r="W277" s="170"/>
      <c r="X277" s="150"/>
      <c r="Y277" s="150"/>
      <c r="Z277" s="171"/>
      <c r="AA277" s="169"/>
      <c r="AB277" s="170"/>
      <c r="AC277" s="150"/>
      <c r="AD277" s="170"/>
      <c r="AE277" s="171"/>
      <c r="AF277" s="169"/>
      <c r="AG277" s="170"/>
      <c r="AH277" s="150"/>
      <c r="AI277" s="150"/>
      <c r="AJ277" s="171"/>
      <c r="AK277" s="169"/>
      <c r="AL277" s="170"/>
      <c r="AM277" s="150"/>
      <c r="AN277" s="170"/>
      <c r="AO277" s="171"/>
      <c r="AP277" s="169"/>
      <c r="AQ277" s="170"/>
      <c r="AR277" s="150"/>
      <c r="AS277" s="170"/>
      <c r="AT277" s="171"/>
      <c r="AU277" s="169"/>
      <c r="AV277" s="170"/>
      <c r="AW277" s="150"/>
      <c r="AX277" s="164"/>
      <c r="AY277" s="171"/>
      <c r="AZ277" s="150">
        <v>986</v>
      </c>
    </row>
    <row r="278" spans="1:52" x14ac:dyDescent="0.35">
      <c r="A278" s="162">
        <v>276</v>
      </c>
      <c r="B278" s="163" t="s">
        <v>311</v>
      </c>
      <c r="C278" s="150" t="s">
        <v>1096</v>
      </c>
      <c r="D278" s="150">
        <v>100</v>
      </c>
      <c r="E278" s="164">
        <v>2</v>
      </c>
      <c r="F278" s="164">
        <v>10</v>
      </c>
      <c r="G278" s="165">
        <v>1</v>
      </c>
      <c r="H278" s="166">
        <v>14</v>
      </c>
      <c r="I278" s="150">
        <f>MAX(0,Table232[[#This Row],[k*]]-Table232[[#This Row],[AGVs]])</f>
        <v>12</v>
      </c>
      <c r="J278" s="150">
        <v>980</v>
      </c>
      <c r="K278" s="150">
        <v>980</v>
      </c>
      <c r="L278" s="167">
        <v>0.70750738307992833</v>
      </c>
      <c r="M278" s="142">
        <f>IF( Table232[[#This Row],[UB_init]]-Table232[[#This Row],[LB_init]]&gt;0.1,0,1)</f>
        <v>1</v>
      </c>
      <c r="N278" s="61">
        <v>980</v>
      </c>
      <c r="O278" s="62">
        <v>980</v>
      </c>
      <c r="P278" s="62">
        <v>0</v>
      </c>
      <c r="Q278" s="84">
        <v>53.722915304824703</v>
      </c>
      <c r="R278" s="166">
        <v>980</v>
      </c>
      <c r="S278" s="150">
        <v>980</v>
      </c>
      <c r="T278" s="168">
        <v>0</v>
      </c>
      <c r="U278" s="168">
        <v>4.090026977</v>
      </c>
      <c r="V278" s="169"/>
      <c r="W278" s="170"/>
      <c r="X278" s="150"/>
      <c r="Y278" s="150"/>
      <c r="Z278" s="171"/>
      <c r="AA278" s="169"/>
      <c r="AB278" s="170"/>
      <c r="AC278" s="150"/>
      <c r="AD278" s="170"/>
      <c r="AE278" s="171"/>
      <c r="AF278" s="169"/>
      <c r="AG278" s="170"/>
      <c r="AH278" s="150"/>
      <c r="AI278" s="150"/>
      <c r="AJ278" s="171"/>
      <c r="AK278" s="169"/>
      <c r="AL278" s="170"/>
      <c r="AM278" s="150"/>
      <c r="AN278" s="170"/>
      <c r="AO278" s="171"/>
      <c r="AP278" s="169"/>
      <c r="AQ278" s="170"/>
      <c r="AR278" s="150"/>
      <c r="AS278" s="170"/>
      <c r="AT278" s="171"/>
      <c r="AU278" s="169"/>
      <c r="AV278" s="170"/>
      <c r="AW278" s="150"/>
      <c r="AX278" s="164"/>
      <c r="AY278" s="171"/>
      <c r="AZ278" s="150">
        <v>980</v>
      </c>
    </row>
    <row r="279" spans="1:52" x14ac:dyDescent="0.35">
      <c r="A279" s="162">
        <v>277</v>
      </c>
      <c r="B279" s="163" t="s">
        <v>312</v>
      </c>
      <c r="C279" s="150" t="s">
        <v>1096</v>
      </c>
      <c r="D279" s="150">
        <v>100</v>
      </c>
      <c r="E279" s="164">
        <v>2</v>
      </c>
      <c r="F279" s="164">
        <v>10</v>
      </c>
      <c r="G279" s="165">
        <v>1</v>
      </c>
      <c r="H279" s="166">
        <v>15</v>
      </c>
      <c r="I279" s="150">
        <f>MAX(0,Table232[[#This Row],[k*]]-Table232[[#This Row],[AGVs]])</f>
        <v>13</v>
      </c>
      <c r="J279" s="150">
        <v>1058.99999999999</v>
      </c>
      <c r="K279" s="150">
        <v>1059</v>
      </c>
      <c r="L279" s="167">
        <v>0.40238184855002146</v>
      </c>
      <c r="M279" s="86">
        <f>IF( Table232[[#This Row],[UB_init]]-Table232[[#This Row],[LB_init]]&gt;0.1,0,1)</f>
        <v>1</v>
      </c>
      <c r="N279" s="59">
        <v>1059</v>
      </c>
      <c r="O279" s="60">
        <v>1059</v>
      </c>
      <c r="P279" s="60">
        <v>0</v>
      </c>
      <c r="Q279" s="83">
        <v>70.960700597613993</v>
      </c>
      <c r="R279" s="166">
        <v>1059</v>
      </c>
      <c r="S279" s="150">
        <v>1059</v>
      </c>
      <c r="T279" s="168">
        <v>0</v>
      </c>
      <c r="U279" s="168">
        <v>3.4857361739999999</v>
      </c>
      <c r="V279" s="169"/>
      <c r="W279" s="170"/>
      <c r="X279" s="150"/>
      <c r="Y279" s="150"/>
      <c r="Z279" s="171"/>
      <c r="AA279" s="169"/>
      <c r="AB279" s="170"/>
      <c r="AC279" s="150"/>
      <c r="AD279" s="170"/>
      <c r="AE279" s="171"/>
      <c r="AF279" s="169"/>
      <c r="AG279" s="170"/>
      <c r="AH279" s="150"/>
      <c r="AI279" s="150"/>
      <c r="AJ279" s="171"/>
      <c r="AK279" s="169"/>
      <c r="AL279" s="170"/>
      <c r="AM279" s="150"/>
      <c r="AN279" s="170"/>
      <c r="AO279" s="171"/>
      <c r="AP279" s="169"/>
      <c r="AQ279" s="170"/>
      <c r="AR279" s="150"/>
      <c r="AS279" s="170"/>
      <c r="AT279" s="171"/>
      <c r="AU279" s="169"/>
      <c r="AV279" s="170"/>
      <c r="AW279" s="150"/>
      <c r="AX279" s="164"/>
      <c r="AY279" s="171"/>
      <c r="AZ279" s="150">
        <v>1059</v>
      </c>
    </row>
    <row r="280" spans="1:52" x14ac:dyDescent="0.35">
      <c r="A280" s="162">
        <v>278</v>
      </c>
      <c r="B280" s="163" t="s">
        <v>313</v>
      </c>
      <c r="C280" s="150" t="s">
        <v>1096</v>
      </c>
      <c r="D280" s="150">
        <v>100</v>
      </c>
      <c r="E280" s="164">
        <v>2</v>
      </c>
      <c r="F280" s="164">
        <v>10</v>
      </c>
      <c r="G280" s="165">
        <v>1</v>
      </c>
      <c r="H280" s="166">
        <v>14</v>
      </c>
      <c r="I280" s="150">
        <f>MAX(0,Table232[[#This Row],[k*]]-Table232[[#This Row],[AGVs]])</f>
        <v>12</v>
      </c>
      <c r="J280" s="150">
        <v>954</v>
      </c>
      <c r="K280" s="150">
        <v>954</v>
      </c>
      <c r="L280" s="167">
        <v>1.0011739228000351</v>
      </c>
      <c r="M280" s="142">
        <f>IF( Table232[[#This Row],[UB_init]]-Table232[[#This Row],[LB_init]]&gt;0.1,0,1)</f>
        <v>1</v>
      </c>
      <c r="N280" s="61">
        <v>954</v>
      </c>
      <c r="O280" s="62">
        <v>954</v>
      </c>
      <c r="P280" s="62">
        <v>0</v>
      </c>
      <c r="Q280" s="84">
        <v>66.849617693573194</v>
      </c>
      <c r="R280" s="166">
        <v>954</v>
      </c>
      <c r="S280" s="150">
        <v>954</v>
      </c>
      <c r="T280" s="168">
        <v>0</v>
      </c>
      <c r="U280" s="168">
        <v>2.86632496</v>
      </c>
      <c r="V280" s="169"/>
      <c r="W280" s="170"/>
      <c r="X280" s="150"/>
      <c r="Y280" s="150"/>
      <c r="Z280" s="171"/>
      <c r="AA280" s="169"/>
      <c r="AB280" s="170"/>
      <c r="AC280" s="150"/>
      <c r="AD280" s="170"/>
      <c r="AE280" s="171"/>
      <c r="AF280" s="169"/>
      <c r="AG280" s="170"/>
      <c r="AH280" s="150"/>
      <c r="AI280" s="150"/>
      <c r="AJ280" s="171"/>
      <c r="AK280" s="169"/>
      <c r="AL280" s="170"/>
      <c r="AM280" s="150"/>
      <c r="AN280" s="170"/>
      <c r="AO280" s="171"/>
      <c r="AP280" s="169"/>
      <c r="AQ280" s="170"/>
      <c r="AR280" s="150"/>
      <c r="AS280" s="170"/>
      <c r="AT280" s="171"/>
      <c r="AU280" s="169"/>
      <c r="AV280" s="170"/>
      <c r="AW280" s="150"/>
      <c r="AX280" s="164"/>
      <c r="AY280" s="171"/>
      <c r="AZ280" s="150">
        <v>954</v>
      </c>
    </row>
    <row r="281" spans="1:52" x14ac:dyDescent="0.35">
      <c r="A281" s="162">
        <v>279</v>
      </c>
      <c r="B281" s="163" t="s">
        <v>314</v>
      </c>
      <c r="C281" s="150" t="s">
        <v>1096</v>
      </c>
      <c r="D281" s="150">
        <v>100</v>
      </c>
      <c r="E281" s="164">
        <v>2</v>
      </c>
      <c r="F281" s="164">
        <v>10</v>
      </c>
      <c r="G281" s="165">
        <v>1</v>
      </c>
      <c r="H281" s="166">
        <v>13</v>
      </c>
      <c r="I281" s="150">
        <f>MAX(0,Table232[[#This Row],[k*]]-Table232[[#This Row],[AGVs]])</f>
        <v>11</v>
      </c>
      <c r="J281" s="150">
        <v>1012</v>
      </c>
      <c r="K281" s="150">
        <v>1012</v>
      </c>
      <c r="L281" s="167">
        <v>0.48331412859988632</v>
      </c>
      <c r="M281" s="86">
        <f>IF( Table232[[#This Row],[UB_init]]-Table232[[#This Row],[LB_init]]&gt;0.1,0,1)</f>
        <v>1</v>
      </c>
      <c r="N281" s="59">
        <v>1012</v>
      </c>
      <c r="O281" s="60">
        <v>1012</v>
      </c>
      <c r="P281" s="60">
        <v>0</v>
      </c>
      <c r="Q281" s="83">
        <v>59.808416077867101</v>
      </c>
      <c r="R281" s="166">
        <v>1012</v>
      </c>
      <c r="S281" s="150">
        <v>1012</v>
      </c>
      <c r="T281" s="168">
        <v>0</v>
      </c>
      <c r="U281" s="168">
        <v>2.419559016</v>
      </c>
      <c r="V281" s="169"/>
      <c r="W281" s="170"/>
      <c r="X281" s="150"/>
      <c r="Y281" s="150"/>
      <c r="Z281" s="171"/>
      <c r="AA281" s="169"/>
      <c r="AB281" s="170"/>
      <c r="AC281" s="150"/>
      <c r="AD281" s="170"/>
      <c r="AE281" s="171"/>
      <c r="AF281" s="169"/>
      <c r="AG281" s="170"/>
      <c r="AH281" s="150"/>
      <c r="AI281" s="150"/>
      <c r="AJ281" s="171"/>
      <c r="AK281" s="169"/>
      <c r="AL281" s="170"/>
      <c r="AM281" s="150"/>
      <c r="AN281" s="170"/>
      <c r="AO281" s="171"/>
      <c r="AP281" s="169"/>
      <c r="AQ281" s="170"/>
      <c r="AR281" s="150"/>
      <c r="AS281" s="170"/>
      <c r="AT281" s="171"/>
      <c r="AU281" s="169"/>
      <c r="AV281" s="170"/>
      <c r="AW281" s="150"/>
      <c r="AX281" s="164"/>
      <c r="AY281" s="171"/>
      <c r="AZ281" s="150">
        <v>1012</v>
      </c>
    </row>
    <row r="282" spans="1:52" x14ac:dyDescent="0.35">
      <c r="A282" s="162">
        <v>280</v>
      </c>
      <c r="B282" s="163" t="s">
        <v>315</v>
      </c>
      <c r="C282" s="150" t="s">
        <v>1096</v>
      </c>
      <c r="D282" s="150">
        <v>100</v>
      </c>
      <c r="E282" s="164">
        <v>2</v>
      </c>
      <c r="F282" s="164">
        <v>10</v>
      </c>
      <c r="G282" s="165">
        <v>1</v>
      </c>
      <c r="H282" s="166">
        <v>14</v>
      </c>
      <c r="I282" s="150">
        <f>MAX(0,Table232[[#This Row],[k*]]-Table232[[#This Row],[AGVs]])</f>
        <v>12</v>
      </c>
      <c r="J282" s="150">
        <v>1036</v>
      </c>
      <c r="K282" s="150">
        <v>1036</v>
      </c>
      <c r="L282" s="167">
        <v>0.5355284716999904</v>
      </c>
      <c r="M282" s="142">
        <f>IF( Table232[[#This Row],[UB_init]]-Table232[[#This Row],[LB_init]]&gt;0.1,0,1)</f>
        <v>1</v>
      </c>
      <c r="N282" s="61">
        <v>1036</v>
      </c>
      <c r="O282" s="62">
        <v>1036</v>
      </c>
      <c r="P282" s="62">
        <v>0</v>
      </c>
      <c r="Q282" s="84">
        <v>62.840892102569299</v>
      </c>
      <c r="R282" s="166">
        <v>1036</v>
      </c>
      <c r="S282" s="150">
        <v>1036</v>
      </c>
      <c r="T282" s="168">
        <v>0</v>
      </c>
      <c r="U282" s="168">
        <v>4.6488254080000004</v>
      </c>
      <c r="V282" s="169"/>
      <c r="W282" s="170"/>
      <c r="X282" s="150"/>
      <c r="Y282" s="150"/>
      <c r="Z282" s="171"/>
      <c r="AA282" s="169"/>
      <c r="AB282" s="170"/>
      <c r="AC282" s="150"/>
      <c r="AD282" s="170"/>
      <c r="AE282" s="171"/>
      <c r="AF282" s="169"/>
      <c r="AG282" s="170"/>
      <c r="AH282" s="150"/>
      <c r="AI282" s="150"/>
      <c r="AJ282" s="171"/>
      <c r="AK282" s="169"/>
      <c r="AL282" s="170"/>
      <c r="AM282" s="150"/>
      <c r="AN282" s="170"/>
      <c r="AO282" s="171"/>
      <c r="AP282" s="169"/>
      <c r="AQ282" s="170"/>
      <c r="AR282" s="150"/>
      <c r="AS282" s="170"/>
      <c r="AT282" s="171"/>
      <c r="AU282" s="169"/>
      <c r="AV282" s="170"/>
      <c r="AW282" s="150"/>
      <c r="AX282" s="164"/>
      <c r="AY282" s="171"/>
      <c r="AZ282" s="150">
        <v>1036</v>
      </c>
    </row>
    <row r="283" spans="1:52" x14ac:dyDescent="0.35">
      <c r="A283" s="162">
        <v>281</v>
      </c>
      <c r="B283" s="163" t="s">
        <v>316</v>
      </c>
      <c r="C283" s="150" t="s">
        <v>1096</v>
      </c>
      <c r="D283" s="150">
        <v>100</v>
      </c>
      <c r="E283" s="164">
        <v>2</v>
      </c>
      <c r="F283" s="164">
        <v>10</v>
      </c>
      <c r="G283" s="165">
        <v>2</v>
      </c>
      <c r="H283" s="166">
        <v>26</v>
      </c>
      <c r="I283" s="150">
        <f>MAX(0,Table232[[#This Row],[k*]]-Table232[[#This Row],[AGVs]])</f>
        <v>24</v>
      </c>
      <c r="J283" s="150">
        <v>1318</v>
      </c>
      <c r="K283" s="150">
        <v>1318</v>
      </c>
      <c r="L283" s="167">
        <v>0.89450778813011311</v>
      </c>
      <c r="M283" s="86">
        <f>IF( Table232[[#This Row],[UB_init]]-Table232[[#This Row],[LB_init]]&gt;0.1,0,1)</f>
        <v>1</v>
      </c>
      <c r="N283" s="59">
        <v>1318</v>
      </c>
      <c r="O283" s="60">
        <v>1318</v>
      </c>
      <c r="P283" s="60">
        <v>0</v>
      </c>
      <c r="Q283" s="83">
        <v>131.12355232425</v>
      </c>
      <c r="R283" s="166">
        <v>1318</v>
      </c>
      <c r="S283" s="150">
        <v>1318</v>
      </c>
      <c r="T283" s="168">
        <v>0</v>
      </c>
      <c r="U283" s="168">
        <v>8.5156658699999994</v>
      </c>
      <c r="V283" s="169"/>
      <c r="W283" s="170"/>
      <c r="X283" s="150"/>
      <c r="Y283" s="150"/>
      <c r="Z283" s="171"/>
      <c r="AA283" s="169"/>
      <c r="AB283" s="170"/>
      <c r="AC283" s="150"/>
      <c r="AD283" s="170"/>
      <c r="AE283" s="171"/>
      <c r="AF283" s="169"/>
      <c r="AG283" s="170"/>
      <c r="AH283" s="150"/>
      <c r="AI283" s="150"/>
      <c r="AJ283" s="171"/>
      <c r="AK283" s="169"/>
      <c r="AL283" s="170"/>
      <c r="AM283" s="150"/>
      <c r="AN283" s="170"/>
      <c r="AO283" s="171"/>
      <c r="AP283" s="169"/>
      <c r="AQ283" s="170"/>
      <c r="AR283" s="150"/>
      <c r="AS283" s="170"/>
      <c r="AT283" s="171"/>
      <c r="AU283" s="169"/>
      <c r="AV283" s="170"/>
      <c r="AW283" s="150"/>
      <c r="AX283" s="164"/>
      <c r="AY283" s="171"/>
      <c r="AZ283" s="150">
        <v>1318</v>
      </c>
    </row>
    <row r="284" spans="1:52" x14ac:dyDescent="0.35">
      <c r="A284" s="162">
        <v>282</v>
      </c>
      <c r="B284" s="163" t="s">
        <v>317</v>
      </c>
      <c r="C284" s="150" t="s">
        <v>1096</v>
      </c>
      <c r="D284" s="150">
        <v>100</v>
      </c>
      <c r="E284" s="164">
        <v>2</v>
      </c>
      <c r="F284" s="164">
        <v>10</v>
      </c>
      <c r="G284" s="165">
        <v>2</v>
      </c>
      <c r="H284" s="166">
        <v>27</v>
      </c>
      <c r="I284" s="150">
        <f>MAX(0,Table232[[#This Row],[k*]]-Table232[[#This Row],[AGVs]])</f>
        <v>25</v>
      </c>
      <c r="J284" s="150">
        <v>1346</v>
      </c>
      <c r="K284" s="150">
        <v>1346</v>
      </c>
      <c r="L284" s="167">
        <v>0.76913284324996312</v>
      </c>
      <c r="M284" s="142">
        <f>IF( Table232[[#This Row],[UB_init]]-Table232[[#This Row],[LB_init]]&gt;0.1,0,1)</f>
        <v>1</v>
      </c>
      <c r="N284" s="61">
        <v>1346</v>
      </c>
      <c r="O284" s="62">
        <v>1346</v>
      </c>
      <c r="P284" s="62">
        <v>0</v>
      </c>
      <c r="Q284" s="84">
        <v>99.738608824089098</v>
      </c>
      <c r="R284" s="166">
        <v>1346</v>
      </c>
      <c r="S284" s="150">
        <v>1346</v>
      </c>
      <c r="T284" s="168">
        <v>0</v>
      </c>
      <c r="U284" s="168">
        <v>6.3704383419999999</v>
      </c>
      <c r="V284" s="169"/>
      <c r="W284" s="170"/>
      <c r="X284" s="150"/>
      <c r="Y284" s="150"/>
      <c r="Z284" s="171"/>
      <c r="AA284" s="169"/>
      <c r="AB284" s="170"/>
      <c r="AC284" s="150"/>
      <c r="AD284" s="170"/>
      <c r="AE284" s="171"/>
      <c r="AF284" s="169"/>
      <c r="AG284" s="170"/>
      <c r="AH284" s="150"/>
      <c r="AI284" s="150"/>
      <c r="AJ284" s="171"/>
      <c r="AK284" s="169"/>
      <c r="AL284" s="170"/>
      <c r="AM284" s="150"/>
      <c r="AN284" s="170"/>
      <c r="AO284" s="171"/>
      <c r="AP284" s="169"/>
      <c r="AQ284" s="170"/>
      <c r="AR284" s="150"/>
      <c r="AS284" s="170"/>
      <c r="AT284" s="171"/>
      <c r="AU284" s="169"/>
      <c r="AV284" s="170"/>
      <c r="AW284" s="150"/>
      <c r="AX284" s="164"/>
      <c r="AY284" s="171"/>
      <c r="AZ284" s="150">
        <v>1346</v>
      </c>
    </row>
    <row r="285" spans="1:52" x14ac:dyDescent="0.35">
      <c r="A285" s="162">
        <v>283</v>
      </c>
      <c r="B285" s="163" t="s">
        <v>318</v>
      </c>
      <c r="C285" s="150" t="s">
        <v>1096</v>
      </c>
      <c r="D285" s="150">
        <v>100</v>
      </c>
      <c r="E285" s="164">
        <v>2</v>
      </c>
      <c r="F285" s="164">
        <v>10</v>
      </c>
      <c r="G285" s="165">
        <v>2</v>
      </c>
      <c r="H285" s="166">
        <v>27</v>
      </c>
      <c r="I285" s="150">
        <f>MAX(0,Table232[[#This Row],[k*]]-Table232[[#This Row],[AGVs]])</f>
        <v>25</v>
      </c>
      <c r="J285" s="150">
        <v>1322</v>
      </c>
      <c r="K285" s="150">
        <v>1322</v>
      </c>
      <c r="L285" s="167">
        <v>1.4195043351598997</v>
      </c>
      <c r="M285" s="86">
        <f>IF( Table232[[#This Row],[UB_init]]-Table232[[#This Row],[LB_init]]&gt;0.1,0,1)</f>
        <v>1</v>
      </c>
      <c r="N285" s="59">
        <v>1322</v>
      </c>
      <c r="O285" s="60">
        <v>1322</v>
      </c>
      <c r="P285" s="60">
        <v>0</v>
      </c>
      <c r="Q285" s="83">
        <v>111.439398718997</v>
      </c>
      <c r="R285" s="166">
        <v>1322</v>
      </c>
      <c r="S285" s="150">
        <v>1322</v>
      </c>
      <c r="T285" s="168">
        <v>0</v>
      </c>
      <c r="U285" s="168">
        <v>10.080036209999999</v>
      </c>
      <c r="V285" s="169"/>
      <c r="W285" s="170"/>
      <c r="X285" s="150"/>
      <c r="Y285" s="150"/>
      <c r="Z285" s="171"/>
      <c r="AA285" s="169"/>
      <c r="AB285" s="170"/>
      <c r="AC285" s="150"/>
      <c r="AD285" s="170"/>
      <c r="AE285" s="171"/>
      <c r="AF285" s="169"/>
      <c r="AG285" s="170"/>
      <c r="AH285" s="150"/>
      <c r="AI285" s="150"/>
      <c r="AJ285" s="171"/>
      <c r="AK285" s="169"/>
      <c r="AL285" s="170"/>
      <c r="AM285" s="150"/>
      <c r="AN285" s="170"/>
      <c r="AO285" s="171"/>
      <c r="AP285" s="169"/>
      <c r="AQ285" s="170"/>
      <c r="AR285" s="150"/>
      <c r="AS285" s="170"/>
      <c r="AT285" s="171"/>
      <c r="AU285" s="169"/>
      <c r="AV285" s="170"/>
      <c r="AW285" s="150"/>
      <c r="AX285" s="164"/>
      <c r="AY285" s="171"/>
      <c r="AZ285" s="150">
        <v>1322</v>
      </c>
    </row>
    <row r="286" spans="1:52" x14ac:dyDescent="0.35">
      <c r="A286" s="162">
        <v>284</v>
      </c>
      <c r="B286" s="163" t="s">
        <v>319</v>
      </c>
      <c r="C286" s="150" t="s">
        <v>1096</v>
      </c>
      <c r="D286" s="150">
        <v>100</v>
      </c>
      <c r="E286" s="164">
        <v>2</v>
      </c>
      <c r="F286" s="164">
        <v>10</v>
      </c>
      <c r="G286" s="165">
        <v>2</v>
      </c>
      <c r="H286" s="166">
        <v>24</v>
      </c>
      <c r="I286" s="150">
        <f>MAX(0,Table232[[#This Row],[k*]]-Table232[[#This Row],[AGVs]])</f>
        <v>22</v>
      </c>
      <c r="J286" s="150">
        <v>1296</v>
      </c>
      <c r="K286" s="150">
        <v>1296</v>
      </c>
      <c r="L286" s="167">
        <v>0.85862114840006143</v>
      </c>
      <c r="M286" s="142">
        <f>IF( Table232[[#This Row],[UB_init]]-Table232[[#This Row],[LB_init]]&gt;0.1,0,1)</f>
        <v>1</v>
      </c>
      <c r="N286" s="61">
        <v>1296</v>
      </c>
      <c r="O286" s="62">
        <v>1296</v>
      </c>
      <c r="P286" s="62">
        <v>0</v>
      </c>
      <c r="Q286" s="84">
        <v>99.453975768759804</v>
      </c>
      <c r="R286" s="166">
        <v>1296</v>
      </c>
      <c r="S286" s="150">
        <v>1296</v>
      </c>
      <c r="T286" s="168">
        <v>0</v>
      </c>
      <c r="U286" s="168">
        <v>5.8656854940000001</v>
      </c>
      <c r="V286" s="169"/>
      <c r="W286" s="170"/>
      <c r="X286" s="150"/>
      <c r="Y286" s="150"/>
      <c r="Z286" s="171"/>
      <c r="AA286" s="169"/>
      <c r="AB286" s="170"/>
      <c r="AC286" s="150"/>
      <c r="AD286" s="170"/>
      <c r="AE286" s="171"/>
      <c r="AF286" s="169"/>
      <c r="AG286" s="170"/>
      <c r="AH286" s="150"/>
      <c r="AI286" s="150"/>
      <c r="AJ286" s="171"/>
      <c r="AK286" s="169"/>
      <c r="AL286" s="170"/>
      <c r="AM286" s="150"/>
      <c r="AN286" s="170"/>
      <c r="AO286" s="171"/>
      <c r="AP286" s="169"/>
      <c r="AQ286" s="170"/>
      <c r="AR286" s="150"/>
      <c r="AS286" s="170"/>
      <c r="AT286" s="171"/>
      <c r="AU286" s="169"/>
      <c r="AV286" s="170"/>
      <c r="AW286" s="150"/>
      <c r="AX286" s="164"/>
      <c r="AY286" s="171"/>
      <c r="AZ286" s="150">
        <v>1296</v>
      </c>
    </row>
    <row r="287" spans="1:52" x14ac:dyDescent="0.35">
      <c r="A287" s="162">
        <v>285</v>
      </c>
      <c r="B287" s="163" t="s">
        <v>320</v>
      </c>
      <c r="C287" s="150" t="s">
        <v>1096</v>
      </c>
      <c r="D287" s="150">
        <v>100</v>
      </c>
      <c r="E287" s="164">
        <v>2</v>
      </c>
      <c r="F287" s="164">
        <v>10</v>
      </c>
      <c r="G287" s="165">
        <v>2</v>
      </c>
      <c r="H287" s="166">
        <v>26</v>
      </c>
      <c r="I287" s="150">
        <f>MAX(0,Table232[[#This Row],[k*]]-Table232[[#This Row],[AGVs]])</f>
        <v>24</v>
      </c>
      <c r="J287" s="150">
        <v>1346</v>
      </c>
      <c r="K287" s="150">
        <v>1346</v>
      </c>
      <c r="L287" s="167">
        <v>0.31482188218001284</v>
      </c>
      <c r="M287" s="86">
        <f>IF( Table232[[#This Row],[UB_init]]-Table232[[#This Row],[LB_init]]&gt;0.1,0,1)</f>
        <v>1</v>
      </c>
      <c r="N287" s="59">
        <v>1346</v>
      </c>
      <c r="O287" s="60">
        <v>1346</v>
      </c>
      <c r="P287" s="60">
        <v>0</v>
      </c>
      <c r="Q287" s="83">
        <v>87.485326470807195</v>
      </c>
      <c r="R287" s="166">
        <v>1346</v>
      </c>
      <c r="S287" s="150">
        <v>1346</v>
      </c>
      <c r="T287" s="168">
        <v>0</v>
      </c>
      <c r="U287" s="168">
        <v>7.5300834310000004</v>
      </c>
      <c r="V287" s="169"/>
      <c r="W287" s="170"/>
      <c r="X287" s="150"/>
      <c r="Y287" s="150"/>
      <c r="Z287" s="171"/>
      <c r="AA287" s="169"/>
      <c r="AB287" s="170"/>
      <c r="AC287" s="150"/>
      <c r="AD287" s="170"/>
      <c r="AE287" s="171"/>
      <c r="AF287" s="169"/>
      <c r="AG287" s="170"/>
      <c r="AH287" s="150"/>
      <c r="AI287" s="150"/>
      <c r="AJ287" s="171"/>
      <c r="AK287" s="169"/>
      <c r="AL287" s="170"/>
      <c r="AM287" s="150"/>
      <c r="AN287" s="170"/>
      <c r="AO287" s="171"/>
      <c r="AP287" s="169"/>
      <c r="AQ287" s="170"/>
      <c r="AR287" s="150"/>
      <c r="AS287" s="170"/>
      <c r="AT287" s="171"/>
      <c r="AU287" s="169"/>
      <c r="AV287" s="170"/>
      <c r="AW287" s="150"/>
      <c r="AX287" s="164"/>
      <c r="AY287" s="171"/>
      <c r="AZ287" s="150">
        <v>1346</v>
      </c>
    </row>
    <row r="288" spans="1:52" x14ac:dyDescent="0.35">
      <c r="A288" s="162">
        <v>286</v>
      </c>
      <c r="B288" s="163" t="s">
        <v>321</v>
      </c>
      <c r="C288" s="150" t="s">
        <v>1096</v>
      </c>
      <c r="D288" s="150">
        <v>100</v>
      </c>
      <c r="E288" s="164">
        <v>2</v>
      </c>
      <c r="F288" s="164">
        <v>10</v>
      </c>
      <c r="G288" s="165">
        <v>2</v>
      </c>
      <c r="H288" s="166">
        <v>25</v>
      </c>
      <c r="I288" s="150">
        <f>MAX(0,Table232[[#This Row],[k*]]-Table232[[#This Row],[AGVs]])</f>
        <v>23</v>
      </c>
      <c r="J288" s="150">
        <v>1310</v>
      </c>
      <c r="K288" s="150">
        <v>1310</v>
      </c>
      <c r="L288" s="167">
        <v>0.57543582842004071</v>
      </c>
      <c r="M288" s="142">
        <f>IF( Table232[[#This Row],[UB_init]]-Table232[[#This Row],[LB_init]]&gt;0.1,0,1)</f>
        <v>1</v>
      </c>
      <c r="N288" s="61">
        <v>1310</v>
      </c>
      <c r="O288" s="62">
        <v>1310</v>
      </c>
      <c r="P288" s="62">
        <v>0</v>
      </c>
      <c r="Q288" s="84">
        <v>104.75733890756899</v>
      </c>
      <c r="R288" s="166">
        <v>1310</v>
      </c>
      <c r="S288" s="150">
        <v>1310</v>
      </c>
      <c r="T288" s="168">
        <v>0</v>
      </c>
      <c r="U288" s="168">
        <v>7.3319890230000002</v>
      </c>
      <c r="V288" s="169"/>
      <c r="W288" s="170"/>
      <c r="X288" s="150"/>
      <c r="Y288" s="150"/>
      <c r="Z288" s="171"/>
      <c r="AA288" s="169"/>
      <c r="AB288" s="170"/>
      <c r="AC288" s="150"/>
      <c r="AD288" s="170"/>
      <c r="AE288" s="171"/>
      <c r="AF288" s="169"/>
      <c r="AG288" s="170"/>
      <c r="AH288" s="150"/>
      <c r="AI288" s="150"/>
      <c r="AJ288" s="171"/>
      <c r="AK288" s="169"/>
      <c r="AL288" s="170"/>
      <c r="AM288" s="150"/>
      <c r="AN288" s="170"/>
      <c r="AO288" s="171"/>
      <c r="AP288" s="169"/>
      <c r="AQ288" s="170"/>
      <c r="AR288" s="150"/>
      <c r="AS288" s="170"/>
      <c r="AT288" s="171"/>
      <c r="AU288" s="169"/>
      <c r="AV288" s="170"/>
      <c r="AW288" s="150"/>
      <c r="AX288" s="164"/>
      <c r="AY288" s="171"/>
      <c r="AZ288" s="150">
        <v>1310</v>
      </c>
    </row>
    <row r="289" spans="1:52" x14ac:dyDescent="0.35">
      <c r="A289" s="162">
        <v>287</v>
      </c>
      <c r="B289" s="163" t="s">
        <v>322</v>
      </c>
      <c r="C289" s="150" t="s">
        <v>1096</v>
      </c>
      <c r="D289" s="150">
        <v>100</v>
      </c>
      <c r="E289" s="164">
        <v>2</v>
      </c>
      <c r="F289" s="164">
        <v>10</v>
      </c>
      <c r="G289" s="165">
        <v>2</v>
      </c>
      <c r="H289" s="166">
        <v>27</v>
      </c>
      <c r="I289" s="150">
        <f>MAX(0,Table232[[#This Row],[k*]]-Table232[[#This Row],[AGVs]])</f>
        <v>25</v>
      </c>
      <c r="J289" s="150">
        <v>1419</v>
      </c>
      <c r="K289" s="150">
        <v>1419</v>
      </c>
      <c r="L289" s="167">
        <v>0.31779577584006802</v>
      </c>
      <c r="M289" s="86">
        <f>IF( Table232[[#This Row],[UB_init]]-Table232[[#This Row],[LB_init]]&gt;0.1,0,1)</f>
        <v>1</v>
      </c>
      <c r="N289" s="59">
        <v>1419</v>
      </c>
      <c r="O289" s="60">
        <v>1419</v>
      </c>
      <c r="P289" s="60">
        <v>0</v>
      </c>
      <c r="Q289" s="83">
        <v>157.54614483937601</v>
      </c>
      <c r="R289" s="166">
        <v>1419</v>
      </c>
      <c r="S289" s="150">
        <v>1419</v>
      </c>
      <c r="T289" s="168">
        <v>0</v>
      </c>
      <c r="U289" s="168">
        <v>6.7840301119999999</v>
      </c>
      <c r="V289" s="169"/>
      <c r="W289" s="170"/>
      <c r="X289" s="150"/>
      <c r="Y289" s="150"/>
      <c r="Z289" s="171"/>
      <c r="AA289" s="169"/>
      <c r="AB289" s="170"/>
      <c r="AC289" s="150"/>
      <c r="AD289" s="170"/>
      <c r="AE289" s="171"/>
      <c r="AF289" s="169"/>
      <c r="AG289" s="170"/>
      <c r="AH289" s="150"/>
      <c r="AI289" s="150"/>
      <c r="AJ289" s="171"/>
      <c r="AK289" s="169"/>
      <c r="AL289" s="170"/>
      <c r="AM289" s="150"/>
      <c r="AN289" s="170"/>
      <c r="AO289" s="171"/>
      <c r="AP289" s="169"/>
      <c r="AQ289" s="170"/>
      <c r="AR289" s="150"/>
      <c r="AS289" s="170"/>
      <c r="AT289" s="171"/>
      <c r="AU289" s="169"/>
      <c r="AV289" s="170"/>
      <c r="AW289" s="150"/>
      <c r="AX289" s="164"/>
      <c r="AY289" s="171"/>
      <c r="AZ289" s="150">
        <v>1419</v>
      </c>
    </row>
    <row r="290" spans="1:52" x14ac:dyDescent="0.35">
      <c r="A290" s="162">
        <v>288</v>
      </c>
      <c r="B290" s="163" t="s">
        <v>323</v>
      </c>
      <c r="C290" s="150" t="s">
        <v>1096</v>
      </c>
      <c r="D290" s="150">
        <v>100</v>
      </c>
      <c r="E290" s="164">
        <v>2</v>
      </c>
      <c r="F290" s="164">
        <v>10</v>
      </c>
      <c r="G290" s="165">
        <v>2</v>
      </c>
      <c r="H290" s="166">
        <v>25</v>
      </c>
      <c r="I290" s="150">
        <f>MAX(0,Table232[[#This Row],[k*]]-Table232[[#This Row],[AGVs]])</f>
        <v>23</v>
      </c>
      <c r="J290" s="150">
        <v>1284</v>
      </c>
      <c r="K290" s="150">
        <v>1284</v>
      </c>
      <c r="L290" s="167">
        <v>1.8887732736800444</v>
      </c>
      <c r="M290" s="142">
        <f>IF( Table232[[#This Row],[UB_init]]-Table232[[#This Row],[LB_init]]&gt;0.1,0,1)</f>
        <v>1</v>
      </c>
      <c r="N290" s="61">
        <v>1284</v>
      </c>
      <c r="O290" s="62">
        <v>1284</v>
      </c>
      <c r="P290" s="62">
        <v>0</v>
      </c>
      <c r="Q290" s="84">
        <v>111.915270734578</v>
      </c>
      <c r="R290" s="166">
        <v>1284</v>
      </c>
      <c r="S290" s="150">
        <v>1284</v>
      </c>
      <c r="T290" s="168">
        <v>0</v>
      </c>
      <c r="U290" s="168">
        <v>9.6783459979999993</v>
      </c>
      <c r="V290" s="169"/>
      <c r="W290" s="170"/>
      <c r="X290" s="150"/>
      <c r="Y290" s="150"/>
      <c r="Z290" s="171"/>
      <c r="AA290" s="169"/>
      <c r="AB290" s="170"/>
      <c r="AC290" s="150"/>
      <c r="AD290" s="170"/>
      <c r="AE290" s="171"/>
      <c r="AF290" s="169"/>
      <c r="AG290" s="170"/>
      <c r="AH290" s="150"/>
      <c r="AI290" s="150"/>
      <c r="AJ290" s="171"/>
      <c r="AK290" s="169"/>
      <c r="AL290" s="170"/>
      <c r="AM290" s="150"/>
      <c r="AN290" s="170"/>
      <c r="AO290" s="171"/>
      <c r="AP290" s="169"/>
      <c r="AQ290" s="170"/>
      <c r="AR290" s="150"/>
      <c r="AS290" s="170"/>
      <c r="AT290" s="171"/>
      <c r="AU290" s="169"/>
      <c r="AV290" s="170"/>
      <c r="AW290" s="150"/>
      <c r="AX290" s="164"/>
      <c r="AY290" s="171"/>
      <c r="AZ290" s="150">
        <v>1284</v>
      </c>
    </row>
    <row r="291" spans="1:52" x14ac:dyDescent="0.35">
      <c r="A291" s="162">
        <v>289</v>
      </c>
      <c r="B291" s="163" t="s">
        <v>324</v>
      </c>
      <c r="C291" s="150" t="s">
        <v>1096</v>
      </c>
      <c r="D291" s="150">
        <v>100</v>
      </c>
      <c r="E291" s="164">
        <v>2</v>
      </c>
      <c r="F291" s="164">
        <v>10</v>
      </c>
      <c r="G291" s="165">
        <v>2</v>
      </c>
      <c r="H291" s="166">
        <v>25</v>
      </c>
      <c r="I291" s="150">
        <f>MAX(0,Table232[[#This Row],[k*]]-Table232[[#This Row],[AGVs]])</f>
        <v>23</v>
      </c>
      <c r="J291" s="150">
        <v>1372</v>
      </c>
      <c r="K291" s="150">
        <v>1372</v>
      </c>
      <c r="L291" s="167">
        <v>1.482489418239993</v>
      </c>
      <c r="M291" s="86">
        <f>IF( Table232[[#This Row],[UB_init]]-Table232[[#This Row],[LB_init]]&gt;0.1,0,1)</f>
        <v>1</v>
      </c>
      <c r="N291" s="59">
        <v>1372</v>
      </c>
      <c r="O291" s="60">
        <v>1372</v>
      </c>
      <c r="P291" s="60">
        <v>0</v>
      </c>
      <c r="Q291" s="83">
        <v>155.27480510435899</v>
      </c>
      <c r="R291" s="166">
        <v>1372</v>
      </c>
      <c r="S291" s="150">
        <v>1372</v>
      </c>
      <c r="T291" s="168">
        <v>0</v>
      </c>
      <c r="U291" s="168">
        <v>10.9019352</v>
      </c>
      <c r="V291" s="169"/>
      <c r="W291" s="170"/>
      <c r="X291" s="150"/>
      <c r="Y291" s="150"/>
      <c r="Z291" s="171"/>
      <c r="AA291" s="169"/>
      <c r="AB291" s="170"/>
      <c r="AC291" s="150"/>
      <c r="AD291" s="170"/>
      <c r="AE291" s="171"/>
      <c r="AF291" s="169"/>
      <c r="AG291" s="170"/>
      <c r="AH291" s="150"/>
      <c r="AI291" s="150"/>
      <c r="AJ291" s="171"/>
      <c r="AK291" s="169"/>
      <c r="AL291" s="170"/>
      <c r="AM291" s="150"/>
      <c r="AN291" s="170"/>
      <c r="AO291" s="171"/>
      <c r="AP291" s="169"/>
      <c r="AQ291" s="170"/>
      <c r="AR291" s="150"/>
      <c r="AS291" s="170"/>
      <c r="AT291" s="171"/>
      <c r="AU291" s="169"/>
      <c r="AV291" s="170"/>
      <c r="AW291" s="150"/>
      <c r="AX291" s="164"/>
      <c r="AY291" s="171"/>
      <c r="AZ291" s="150">
        <v>1372</v>
      </c>
    </row>
    <row r="292" spans="1:52" x14ac:dyDescent="0.35">
      <c r="A292" s="162">
        <v>290</v>
      </c>
      <c r="B292" s="163" t="s">
        <v>325</v>
      </c>
      <c r="C292" s="150" t="s">
        <v>1096</v>
      </c>
      <c r="D292" s="150">
        <v>100</v>
      </c>
      <c r="E292" s="164">
        <v>2</v>
      </c>
      <c r="F292" s="164">
        <v>10</v>
      </c>
      <c r="G292" s="165">
        <v>2</v>
      </c>
      <c r="H292" s="166">
        <v>26</v>
      </c>
      <c r="I292" s="150">
        <f>MAX(0,Table232[[#This Row],[k*]]-Table232[[#This Row],[AGVs]])</f>
        <v>24</v>
      </c>
      <c r="J292" s="150">
        <v>1396</v>
      </c>
      <c r="K292" s="150">
        <v>1396</v>
      </c>
      <c r="L292" s="167">
        <v>0.68926117382989105</v>
      </c>
      <c r="M292" s="142">
        <f>IF( Table232[[#This Row],[UB_init]]-Table232[[#This Row],[LB_init]]&gt;0.1,0,1)</f>
        <v>1</v>
      </c>
      <c r="N292" s="61">
        <v>1396</v>
      </c>
      <c r="O292" s="62">
        <v>1396</v>
      </c>
      <c r="P292" s="62">
        <v>0</v>
      </c>
      <c r="Q292" s="84">
        <v>113.426797874271</v>
      </c>
      <c r="R292" s="166">
        <v>1396</v>
      </c>
      <c r="S292" s="150">
        <v>1396</v>
      </c>
      <c r="T292" s="168">
        <v>0</v>
      </c>
      <c r="U292" s="168">
        <v>7.3521826240000001</v>
      </c>
      <c r="V292" s="169"/>
      <c r="W292" s="170"/>
      <c r="X292" s="150"/>
      <c r="Y292" s="150"/>
      <c r="Z292" s="171"/>
      <c r="AA292" s="169"/>
      <c r="AB292" s="170"/>
      <c r="AC292" s="150"/>
      <c r="AD292" s="170"/>
      <c r="AE292" s="171"/>
      <c r="AF292" s="169"/>
      <c r="AG292" s="170"/>
      <c r="AH292" s="150"/>
      <c r="AI292" s="150"/>
      <c r="AJ292" s="171"/>
      <c r="AK292" s="169"/>
      <c r="AL292" s="170"/>
      <c r="AM292" s="150"/>
      <c r="AN292" s="170"/>
      <c r="AO292" s="171"/>
      <c r="AP292" s="169"/>
      <c r="AQ292" s="170"/>
      <c r="AR292" s="150"/>
      <c r="AS292" s="170"/>
      <c r="AT292" s="171"/>
      <c r="AU292" s="169"/>
      <c r="AV292" s="170"/>
      <c r="AW292" s="150"/>
      <c r="AX292" s="164"/>
      <c r="AY292" s="171"/>
      <c r="AZ292" s="150">
        <v>1396</v>
      </c>
    </row>
    <row r="293" spans="1:52" x14ac:dyDescent="0.35">
      <c r="A293" s="162">
        <v>291</v>
      </c>
      <c r="B293" s="163" t="s">
        <v>326</v>
      </c>
      <c r="C293" s="150" t="s">
        <v>1096</v>
      </c>
      <c r="D293" s="150">
        <v>100</v>
      </c>
      <c r="E293" s="164">
        <v>2</v>
      </c>
      <c r="F293" s="164">
        <v>10</v>
      </c>
      <c r="G293" s="165">
        <v>4</v>
      </c>
      <c r="H293" s="166">
        <v>48</v>
      </c>
      <c r="I293" s="150">
        <f>MAX(0,Table232[[#This Row],[k*]]-Table232[[#This Row],[AGVs]])</f>
        <v>46</v>
      </c>
      <c r="J293" s="150">
        <v>1978</v>
      </c>
      <c r="K293" s="150">
        <v>1978</v>
      </c>
      <c r="L293" s="167">
        <v>9.0961408577900329</v>
      </c>
      <c r="M293" s="86">
        <f>IF( Table232[[#This Row],[UB_init]]-Table232[[#This Row],[LB_init]]&gt;0.1,0,1)</f>
        <v>1</v>
      </c>
      <c r="N293" s="59">
        <v>1978</v>
      </c>
      <c r="O293" s="60">
        <v>1946.80536552269</v>
      </c>
      <c r="P293" s="60">
        <v>1.5770795994592399E-2</v>
      </c>
      <c r="Q293" s="83">
        <v>3612.6357436012399</v>
      </c>
      <c r="R293" s="166">
        <v>1978</v>
      </c>
      <c r="S293" s="150">
        <v>1942</v>
      </c>
      <c r="T293" s="168">
        <v>1.8200201999999999E-2</v>
      </c>
      <c r="U293" s="168">
        <v>3612.3834179999999</v>
      </c>
      <c r="V293" s="169"/>
      <c r="W293" s="170"/>
      <c r="X293" s="150"/>
      <c r="Y293" s="150"/>
      <c r="Z293" s="171"/>
      <c r="AA293" s="169"/>
      <c r="AB293" s="170"/>
      <c r="AC293" s="150"/>
      <c r="AD293" s="170"/>
      <c r="AE293" s="171"/>
      <c r="AF293" s="169"/>
      <c r="AG293" s="170"/>
      <c r="AH293" s="150"/>
      <c r="AI293" s="150"/>
      <c r="AJ293" s="171"/>
      <c r="AK293" s="169"/>
      <c r="AL293" s="170"/>
      <c r="AM293" s="150"/>
      <c r="AN293" s="170"/>
      <c r="AO293" s="171"/>
      <c r="AP293" s="169"/>
      <c r="AQ293" s="170"/>
      <c r="AR293" s="150"/>
      <c r="AS293" s="170"/>
      <c r="AT293" s="171"/>
      <c r="AU293" s="169"/>
      <c r="AV293" s="170"/>
      <c r="AW293" s="150"/>
      <c r="AX293" s="164"/>
      <c r="AY293" s="171"/>
      <c r="AZ293" s="150">
        <v>1978</v>
      </c>
    </row>
    <row r="294" spans="1:52" x14ac:dyDescent="0.35">
      <c r="A294" s="162">
        <v>292</v>
      </c>
      <c r="B294" s="163" t="s">
        <v>327</v>
      </c>
      <c r="C294" s="150" t="s">
        <v>1096</v>
      </c>
      <c r="D294" s="150">
        <v>100</v>
      </c>
      <c r="E294" s="164">
        <v>2</v>
      </c>
      <c r="F294" s="164">
        <v>10</v>
      </c>
      <c r="G294" s="165">
        <v>4</v>
      </c>
      <c r="H294" s="166">
        <v>50</v>
      </c>
      <c r="I294" s="150">
        <f>MAX(0,Table232[[#This Row],[k*]]-Table232[[#This Row],[AGVs]])</f>
        <v>48</v>
      </c>
      <c r="J294" s="150">
        <v>2036</v>
      </c>
      <c r="K294" s="150">
        <v>2036</v>
      </c>
      <c r="L294" s="167">
        <v>4.6409045197099204</v>
      </c>
      <c r="M294" s="142">
        <f>IF( Table232[[#This Row],[UB_init]]-Table232[[#This Row],[LB_init]]&gt;0.1,0,1)</f>
        <v>1</v>
      </c>
      <c r="N294" s="61">
        <v>2036</v>
      </c>
      <c r="O294" s="62">
        <v>2036</v>
      </c>
      <c r="P294" s="62">
        <v>0</v>
      </c>
      <c r="Q294" s="84">
        <v>1051.6491253189699</v>
      </c>
      <c r="R294" s="166">
        <v>2036</v>
      </c>
      <c r="S294" s="150">
        <v>2006</v>
      </c>
      <c r="T294" s="168">
        <v>1.4734774000000001E-2</v>
      </c>
      <c r="U294" s="168">
        <v>3617.1471150000002</v>
      </c>
      <c r="V294" s="169"/>
      <c r="W294" s="170"/>
      <c r="X294" s="150"/>
      <c r="Y294" s="150"/>
      <c r="Z294" s="171"/>
      <c r="AA294" s="169"/>
      <c r="AB294" s="170"/>
      <c r="AC294" s="150"/>
      <c r="AD294" s="170"/>
      <c r="AE294" s="171"/>
      <c r="AF294" s="169"/>
      <c r="AG294" s="170"/>
      <c r="AH294" s="150"/>
      <c r="AI294" s="150"/>
      <c r="AJ294" s="171"/>
      <c r="AK294" s="169"/>
      <c r="AL294" s="170"/>
      <c r="AM294" s="150"/>
      <c r="AN294" s="170"/>
      <c r="AO294" s="171"/>
      <c r="AP294" s="169"/>
      <c r="AQ294" s="170"/>
      <c r="AR294" s="150"/>
      <c r="AS294" s="170"/>
      <c r="AT294" s="171"/>
      <c r="AU294" s="169"/>
      <c r="AV294" s="170"/>
      <c r="AW294" s="150"/>
      <c r="AX294" s="164"/>
      <c r="AY294" s="171"/>
      <c r="AZ294" s="150">
        <v>2036</v>
      </c>
    </row>
    <row r="295" spans="1:52" x14ac:dyDescent="0.35">
      <c r="A295" s="162">
        <v>293</v>
      </c>
      <c r="B295" s="163" t="s">
        <v>328</v>
      </c>
      <c r="C295" s="150" t="s">
        <v>1096</v>
      </c>
      <c r="D295" s="150">
        <v>100</v>
      </c>
      <c r="E295" s="164">
        <v>2</v>
      </c>
      <c r="F295" s="164">
        <v>10</v>
      </c>
      <c r="G295" s="165">
        <v>4</v>
      </c>
      <c r="H295" s="166">
        <v>46</v>
      </c>
      <c r="I295" s="150">
        <f>MAX(0,Table232[[#This Row],[k*]]-Table232[[#This Row],[AGVs]])</f>
        <v>44</v>
      </c>
      <c r="J295" s="150">
        <v>1892</v>
      </c>
      <c r="K295" s="150">
        <v>1892</v>
      </c>
      <c r="L295" s="167">
        <v>4.9835936240899628</v>
      </c>
      <c r="M295" s="86">
        <f>IF( Table232[[#This Row],[UB_init]]-Table232[[#This Row],[LB_init]]&gt;0.1,0,1)</f>
        <v>1</v>
      </c>
      <c r="N295" s="59">
        <v>1891.99999999999</v>
      </c>
      <c r="O295" s="60">
        <v>1891.99999999999</v>
      </c>
      <c r="P295" s="60">
        <v>0</v>
      </c>
      <c r="Q295" s="83">
        <v>1749.4313886091099</v>
      </c>
      <c r="R295" s="166">
        <v>1892</v>
      </c>
      <c r="S295" s="150">
        <v>1892</v>
      </c>
      <c r="T295" s="168">
        <v>0</v>
      </c>
      <c r="U295" s="168">
        <v>127.8349046</v>
      </c>
      <c r="V295" s="169"/>
      <c r="W295" s="170"/>
      <c r="X295" s="150"/>
      <c r="Y295" s="150"/>
      <c r="Z295" s="171"/>
      <c r="AA295" s="169"/>
      <c r="AB295" s="170"/>
      <c r="AC295" s="150"/>
      <c r="AD295" s="170"/>
      <c r="AE295" s="171"/>
      <c r="AF295" s="169"/>
      <c r="AG295" s="170"/>
      <c r="AH295" s="150"/>
      <c r="AI295" s="150"/>
      <c r="AJ295" s="171"/>
      <c r="AK295" s="169"/>
      <c r="AL295" s="170"/>
      <c r="AM295" s="150"/>
      <c r="AN295" s="170"/>
      <c r="AO295" s="171"/>
      <c r="AP295" s="169"/>
      <c r="AQ295" s="170"/>
      <c r="AR295" s="150"/>
      <c r="AS295" s="170"/>
      <c r="AT295" s="171"/>
      <c r="AU295" s="169"/>
      <c r="AV295" s="170"/>
      <c r="AW295" s="150"/>
      <c r="AX295" s="164"/>
      <c r="AY295" s="171"/>
      <c r="AZ295" s="150">
        <v>1892</v>
      </c>
    </row>
    <row r="296" spans="1:52" x14ac:dyDescent="0.35">
      <c r="A296" s="162">
        <v>294</v>
      </c>
      <c r="B296" s="163" t="s">
        <v>329</v>
      </c>
      <c r="C296" s="150" t="s">
        <v>1096</v>
      </c>
      <c r="D296" s="150">
        <v>100</v>
      </c>
      <c r="E296" s="164">
        <v>2</v>
      </c>
      <c r="F296" s="164">
        <v>10</v>
      </c>
      <c r="G296" s="165">
        <v>4</v>
      </c>
      <c r="H296" s="166">
        <v>42</v>
      </c>
      <c r="I296" s="150">
        <f>MAX(0,Table232[[#This Row],[k*]]-Table232[[#This Row],[AGVs]])</f>
        <v>40</v>
      </c>
      <c r="J296" s="150">
        <v>1836</v>
      </c>
      <c r="K296" s="150">
        <v>1836</v>
      </c>
      <c r="L296" s="167">
        <v>6.3197070397500283</v>
      </c>
      <c r="M296" s="142">
        <f>IF( Table232[[#This Row],[UB_init]]-Table232[[#This Row],[LB_init]]&gt;0.1,0,1)</f>
        <v>1</v>
      </c>
      <c r="N296" s="61">
        <v>1836</v>
      </c>
      <c r="O296" s="62">
        <v>1836</v>
      </c>
      <c r="P296" s="62">
        <v>0</v>
      </c>
      <c r="Q296" s="84">
        <v>183.85337462648701</v>
      </c>
      <c r="R296" s="166">
        <v>1836</v>
      </c>
      <c r="S296" s="150">
        <v>1836</v>
      </c>
      <c r="T296" s="168">
        <v>0</v>
      </c>
      <c r="U296" s="168">
        <v>16.445393030000002</v>
      </c>
      <c r="V296" s="169"/>
      <c r="W296" s="170"/>
      <c r="X296" s="150"/>
      <c r="Y296" s="150"/>
      <c r="Z296" s="171"/>
      <c r="AA296" s="169"/>
      <c r="AB296" s="170"/>
      <c r="AC296" s="150"/>
      <c r="AD296" s="170"/>
      <c r="AE296" s="171"/>
      <c r="AF296" s="169"/>
      <c r="AG296" s="170"/>
      <c r="AH296" s="150"/>
      <c r="AI296" s="150"/>
      <c r="AJ296" s="171"/>
      <c r="AK296" s="169"/>
      <c r="AL296" s="170"/>
      <c r="AM296" s="150"/>
      <c r="AN296" s="170"/>
      <c r="AO296" s="171"/>
      <c r="AP296" s="169"/>
      <c r="AQ296" s="170"/>
      <c r="AR296" s="150"/>
      <c r="AS296" s="170"/>
      <c r="AT296" s="171"/>
      <c r="AU296" s="169"/>
      <c r="AV296" s="170"/>
      <c r="AW296" s="150"/>
      <c r="AX296" s="164"/>
      <c r="AY296" s="171"/>
      <c r="AZ296" s="150">
        <v>1836</v>
      </c>
    </row>
    <row r="297" spans="1:52" x14ac:dyDescent="0.35">
      <c r="A297" s="162">
        <v>295</v>
      </c>
      <c r="B297" s="163" t="s">
        <v>330</v>
      </c>
      <c r="C297" s="150" t="s">
        <v>1096</v>
      </c>
      <c r="D297" s="150">
        <v>100</v>
      </c>
      <c r="E297" s="164">
        <v>2</v>
      </c>
      <c r="F297" s="164">
        <v>10</v>
      </c>
      <c r="G297" s="165">
        <v>4</v>
      </c>
      <c r="H297" s="166">
        <v>41</v>
      </c>
      <c r="I297" s="150">
        <f>MAX(0,Table232[[#This Row],[k*]]-Table232[[#This Row],[AGVs]])</f>
        <v>39</v>
      </c>
      <c r="J297" s="150">
        <v>1796</v>
      </c>
      <c r="K297" s="150">
        <v>1826</v>
      </c>
      <c r="L297" s="167">
        <v>607.60298469104009</v>
      </c>
      <c r="M297" s="86">
        <f>IF( Table232[[#This Row],[UB_init]]-Table232[[#This Row],[LB_init]]&gt;0.1,0,1)</f>
        <v>0</v>
      </c>
      <c r="N297" s="59">
        <v>1826</v>
      </c>
      <c r="O297" s="60">
        <v>1796</v>
      </c>
      <c r="P297" s="60">
        <v>1.6429353778750402E-2</v>
      </c>
      <c r="Q297" s="83">
        <v>3612.5854903571299</v>
      </c>
      <c r="R297" s="166">
        <v>1826</v>
      </c>
      <c r="S297" s="150">
        <v>1796</v>
      </c>
      <c r="T297" s="168">
        <v>1.6429354E-2</v>
      </c>
      <c r="U297" s="168">
        <v>3616.8003669999998</v>
      </c>
      <c r="V297" s="169">
        <v>1826</v>
      </c>
      <c r="W297" s="170">
        <v>1796</v>
      </c>
      <c r="X297" s="150">
        <v>1.6429353778750402E-2</v>
      </c>
      <c r="Y297" s="150">
        <f>(Table232[[#This Row],[UB (A-BGAP +LB+ UB)]]-Table232[[#This Row],[Best LB]])/Table232[[#This Row],[UB (A-BGAP +LB+ UB)]]</f>
        <v>1.642935377875137E-2</v>
      </c>
      <c r="Z297" s="171">
        <v>3613.1530664982201</v>
      </c>
      <c r="AA297" s="169">
        <v>1796</v>
      </c>
      <c r="AB297" s="170">
        <v>1796</v>
      </c>
      <c r="AC297" s="170">
        <v>0</v>
      </c>
      <c r="AD297" s="170">
        <f>(Table232[[#This Row],[UB (3S-MH)]]-Table232[[#This Row],[Best LB]])/Table232[[#This Row],[UB (3S-MH)]]</f>
        <v>0</v>
      </c>
      <c r="AE297" s="167">
        <v>8.5292399999999997</v>
      </c>
      <c r="AF297" s="169">
        <v>1797</v>
      </c>
      <c r="AG297" s="170">
        <v>1796</v>
      </c>
      <c r="AH297" s="150">
        <v>5.5648302726763702E-4</v>
      </c>
      <c r="AI297" s="150">
        <f>(Table232[[#This Row],[UB (BPP-MIP+LB+UB)]]-Table232[[#This Row],[Best LB]])/Table232[[#This Row],[UB (BPP-MIP+LB+UB)]]</f>
        <v>5.5648302726766835E-4</v>
      </c>
      <c r="AJ297" s="171">
        <v>3614.1634505130301</v>
      </c>
      <c r="AK297" s="169">
        <v>1796</v>
      </c>
      <c r="AL297" s="170">
        <v>1796</v>
      </c>
      <c r="AM297" s="170">
        <v>0</v>
      </c>
      <c r="AN297" s="170">
        <f>(Table232[[#This Row],[UB (LBBD (FBPP))]]-Table232[[#This Row],[Best LB]])/Table232[[#This Row],[UB (LBBD (FBPP))]]</f>
        <v>0</v>
      </c>
      <c r="AO297" s="171">
        <v>880.83200088096908</v>
      </c>
      <c r="AP297" s="169">
        <v>1796</v>
      </c>
      <c r="AQ297" s="170">
        <v>1796</v>
      </c>
      <c r="AR297" s="170">
        <v>0</v>
      </c>
      <c r="AS297" s="170">
        <f>(Table232[[#This Row],[UB (LBBD (CBPP))]]-Table232[[#This Row],[Best LB]])/Table232[[#This Row],[UB (LBBD (CBPP))]]</f>
        <v>0</v>
      </c>
      <c r="AT297" s="171">
        <v>841.26976254396209</v>
      </c>
      <c r="AU297" s="169">
        <v>1826</v>
      </c>
      <c r="AV297" s="170">
        <v>1796</v>
      </c>
      <c r="AW297" s="170">
        <v>1.642935377875137E-2</v>
      </c>
      <c r="AX297" s="170">
        <f>(Table232[[#This Row],[UB (LBBD (CBPP-light))]]-Table232[[#This Row],[Best LB]])/Table232[[#This Row],[UB (LBBD (CBPP-light))]]</f>
        <v>1.642935377875137E-2</v>
      </c>
      <c r="AY297" s="171">
        <v>3696.61595811508</v>
      </c>
      <c r="AZ297" s="150">
        <v>1796</v>
      </c>
    </row>
    <row r="298" spans="1:52" x14ac:dyDescent="0.35">
      <c r="A298" s="162">
        <v>296</v>
      </c>
      <c r="B298" s="163" t="s">
        <v>331</v>
      </c>
      <c r="C298" s="150" t="s">
        <v>1096</v>
      </c>
      <c r="D298" s="150">
        <v>100</v>
      </c>
      <c r="E298" s="164">
        <v>2</v>
      </c>
      <c r="F298" s="164">
        <v>10</v>
      </c>
      <c r="G298" s="165">
        <v>4</v>
      </c>
      <c r="H298" s="166">
        <v>53</v>
      </c>
      <c r="I298" s="150">
        <f>MAX(0,Table232[[#This Row],[k*]]-Table232[[#This Row],[AGVs]])</f>
        <v>51</v>
      </c>
      <c r="J298" s="150">
        <v>2150</v>
      </c>
      <c r="K298" s="150">
        <v>2150</v>
      </c>
      <c r="L298" s="167">
        <v>4.261039610960097</v>
      </c>
      <c r="M298" s="142">
        <f>IF( Table232[[#This Row],[UB_init]]-Table232[[#This Row],[LB_init]]&gt;0.1,0,1)</f>
        <v>1</v>
      </c>
      <c r="N298" s="61">
        <v>2150</v>
      </c>
      <c r="O298" s="62">
        <v>2119.99999999997</v>
      </c>
      <c r="P298" s="62">
        <v>1.39534883721025E-2</v>
      </c>
      <c r="Q298" s="84">
        <v>3617.7256918493599</v>
      </c>
      <c r="R298" s="166">
        <v>2150</v>
      </c>
      <c r="S298" s="150">
        <v>2098</v>
      </c>
      <c r="T298" s="168">
        <v>2.4186046999999999E-2</v>
      </c>
      <c r="U298" s="168">
        <v>3618.3233789999999</v>
      </c>
      <c r="V298" s="169"/>
      <c r="W298" s="170"/>
      <c r="X298" s="150"/>
      <c r="Y298" s="150"/>
      <c r="Z298" s="171"/>
      <c r="AA298" s="169"/>
      <c r="AB298" s="170"/>
      <c r="AC298" s="150"/>
      <c r="AD298" s="170"/>
      <c r="AE298" s="171"/>
      <c r="AF298" s="169"/>
      <c r="AG298" s="170"/>
      <c r="AH298" s="150"/>
      <c r="AI298" s="150"/>
      <c r="AJ298" s="171"/>
      <c r="AK298" s="169"/>
      <c r="AL298" s="170"/>
      <c r="AM298" s="150"/>
      <c r="AN298" s="170"/>
      <c r="AO298" s="171"/>
      <c r="AP298" s="169"/>
      <c r="AQ298" s="170"/>
      <c r="AR298" s="150"/>
      <c r="AS298" s="170"/>
      <c r="AT298" s="171"/>
      <c r="AU298" s="169"/>
      <c r="AV298" s="170"/>
      <c r="AW298" s="150"/>
      <c r="AX298" s="164"/>
      <c r="AY298" s="171"/>
      <c r="AZ298" s="150">
        <v>2150</v>
      </c>
    </row>
    <row r="299" spans="1:52" x14ac:dyDescent="0.35">
      <c r="A299" s="162">
        <v>297</v>
      </c>
      <c r="B299" s="163" t="s">
        <v>332</v>
      </c>
      <c r="C299" s="150" t="s">
        <v>1096</v>
      </c>
      <c r="D299" s="150">
        <v>100</v>
      </c>
      <c r="E299" s="164">
        <v>2</v>
      </c>
      <c r="F299" s="164">
        <v>10</v>
      </c>
      <c r="G299" s="165">
        <v>4</v>
      </c>
      <c r="H299" s="166">
        <v>46</v>
      </c>
      <c r="I299" s="150">
        <f>MAX(0,Table232[[#This Row],[k*]]-Table232[[#This Row],[AGVs]])</f>
        <v>44</v>
      </c>
      <c r="J299" s="150">
        <v>1989</v>
      </c>
      <c r="K299" s="150">
        <v>1989</v>
      </c>
      <c r="L299" s="167">
        <v>6.5056122280700492</v>
      </c>
      <c r="M299" s="86">
        <f>IF( Table232[[#This Row],[UB_init]]-Table232[[#This Row],[LB_init]]&gt;0.1,0,1)</f>
        <v>1</v>
      </c>
      <c r="N299" s="59">
        <v>1989</v>
      </c>
      <c r="O299" s="60">
        <v>1989</v>
      </c>
      <c r="P299" s="60">
        <v>0</v>
      </c>
      <c r="Q299" s="83">
        <v>233.404798667877</v>
      </c>
      <c r="R299" s="166">
        <v>1989</v>
      </c>
      <c r="S299" s="150">
        <v>1989</v>
      </c>
      <c r="T299" s="168">
        <v>0</v>
      </c>
      <c r="U299" s="168">
        <v>38.506742950000003</v>
      </c>
      <c r="V299" s="169"/>
      <c r="W299" s="170"/>
      <c r="X299" s="150"/>
      <c r="Y299" s="150"/>
      <c r="Z299" s="171"/>
      <c r="AA299" s="169"/>
      <c r="AB299" s="170"/>
      <c r="AC299" s="150"/>
      <c r="AD299" s="170"/>
      <c r="AE299" s="171"/>
      <c r="AF299" s="169"/>
      <c r="AG299" s="170"/>
      <c r="AH299" s="150"/>
      <c r="AI299" s="150"/>
      <c r="AJ299" s="171"/>
      <c r="AK299" s="169"/>
      <c r="AL299" s="170"/>
      <c r="AM299" s="150"/>
      <c r="AN299" s="170"/>
      <c r="AO299" s="171"/>
      <c r="AP299" s="169"/>
      <c r="AQ299" s="170"/>
      <c r="AR299" s="150"/>
      <c r="AS299" s="170"/>
      <c r="AT299" s="171"/>
      <c r="AU299" s="169"/>
      <c r="AV299" s="170"/>
      <c r="AW299" s="150"/>
      <c r="AX299" s="164"/>
      <c r="AY299" s="171"/>
      <c r="AZ299" s="150">
        <v>1989</v>
      </c>
    </row>
    <row r="300" spans="1:52" x14ac:dyDescent="0.35">
      <c r="A300" s="162">
        <v>298</v>
      </c>
      <c r="B300" s="163" t="s">
        <v>333</v>
      </c>
      <c r="C300" s="150" t="s">
        <v>1096</v>
      </c>
      <c r="D300" s="150">
        <v>100</v>
      </c>
      <c r="E300" s="164">
        <v>2</v>
      </c>
      <c r="F300" s="164">
        <v>10</v>
      </c>
      <c r="G300" s="165">
        <v>4</v>
      </c>
      <c r="H300" s="166">
        <v>42</v>
      </c>
      <c r="I300" s="150">
        <f>MAX(0,Table232[[#This Row],[k*]]-Table232[[#This Row],[AGVs]])</f>
        <v>40</v>
      </c>
      <c r="J300" s="150">
        <v>1836</v>
      </c>
      <c r="K300" s="150">
        <v>1836</v>
      </c>
      <c r="L300" s="167">
        <v>6.6534038726299514</v>
      </c>
      <c r="M300" s="144">
        <f>IF( Table232[[#This Row],[UB_init]]-Table232[[#This Row],[LB_init]]&gt;0.1,0,1)</f>
        <v>1</v>
      </c>
      <c r="N300" s="61">
        <v>1836</v>
      </c>
      <c r="O300" s="62">
        <v>1836</v>
      </c>
      <c r="P300" s="62">
        <v>0</v>
      </c>
      <c r="Q300" s="87">
        <v>181.63205693289601</v>
      </c>
      <c r="R300" s="166">
        <v>1836</v>
      </c>
      <c r="S300" s="150">
        <v>1836</v>
      </c>
      <c r="T300" s="168">
        <v>0</v>
      </c>
      <c r="U300" s="168">
        <v>16.54445381</v>
      </c>
      <c r="V300" s="169"/>
      <c r="W300" s="170"/>
      <c r="X300" s="150"/>
      <c r="Y300" s="150"/>
      <c r="Z300" s="171"/>
      <c r="AA300" s="169"/>
      <c r="AB300" s="170"/>
      <c r="AC300" s="150"/>
      <c r="AD300" s="170"/>
      <c r="AE300" s="171"/>
      <c r="AF300" s="169"/>
      <c r="AG300" s="170"/>
      <c r="AH300" s="150"/>
      <c r="AI300" s="150"/>
      <c r="AJ300" s="171"/>
      <c r="AK300" s="169"/>
      <c r="AL300" s="170"/>
      <c r="AM300" s="150"/>
      <c r="AN300" s="170"/>
      <c r="AO300" s="171"/>
      <c r="AP300" s="169"/>
      <c r="AQ300" s="170"/>
      <c r="AR300" s="150"/>
      <c r="AS300" s="170"/>
      <c r="AT300" s="171"/>
      <c r="AU300" s="169"/>
      <c r="AV300" s="170"/>
      <c r="AW300" s="150"/>
      <c r="AX300" s="164"/>
      <c r="AY300" s="171"/>
      <c r="AZ300" s="150">
        <v>1836</v>
      </c>
    </row>
    <row r="301" spans="1:52" x14ac:dyDescent="0.35">
      <c r="A301" s="162">
        <v>299</v>
      </c>
      <c r="B301" s="163" t="s">
        <v>334</v>
      </c>
      <c r="C301" s="150" t="s">
        <v>1096</v>
      </c>
      <c r="D301" s="150">
        <v>100</v>
      </c>
      <c r="E301" s="164">
        <v>2</v>
      </c>
      <c r="F301" s="164">
        <v>10</v>
      </c>
      <c r="G301" s="165">
        <v>4</v>
      </c>
      <c r="H301" s="166">
        <v>49</v>
      </c>
      <c r="I301" s="150">
        <f>MAX(0,Table232[[#This Row],[k*]]-Table232[[#This Row],[AGVs]])</f>
        <v>47</v>
      </c>
      <c r="J301" s="150">
        <v>2092</v>
      </c>
      <c r="K301" s="150">
        <v>2092</v>
      </c>
      <c r="L301" s="167">
        <v>4.012663496660025</v>
      </c>
      <c r="M301" s="86">
        <f>IF( Table232[[#This Row],[UB_init]]-Table232[[#This Row],[LB_init]]&gt;0.1,0,1)</f>
        <v>1</v>
      </c>
      <c r="N301" s="59">
        <v>2092</v>
      </c>
      <c r="O301" s="60">
        <v>2062</v>
      </c>
      <c r="P301" s="60">
        <v>1.43403441682593E-2</v>
      </c>
      <c r="Q301" s="83">
        <v>3606.9215967170799</v>
      </c>
      <c r="R301" s="166">
        <v>2092</v>
      </c>
      <c r="S301" s="150">
        <v>2062</v>
      </c>
      <c r="T301" s="168">
        <v>1.4340344E-2</v>
      </c>
      <c r="U301" s="168">
        <v>3617.6035419999998</v>
      </c>
      <c r="V301" s="169"/>
      <c r="W301" s="170"/>
      <c r="X301" s="150"/>
      <c r="Y301" s="150"/>
      <c r="Z301" s="171"/>
      <c r="AA301" s="169"/>
      <c r="AB301" s="170"/>
      <c r="AC301" s="150"/>
      <c r="AD301" s="170"/>
      <c r="AE301" s="171"/>
      <c r="AF301" s="169"/>
      <c r="AG301" s="170"/>
      <c r="AH301" s="150"/>
      <c r="AI301" s="150"/>
      <c r="AJ301" s="171"/>
      <c r="AK301" s="169"/>
      <c r="AL301" s="170"/>
      <c r="AM301" s="150"/>
      <c r="AN301" s="170"/>
      <c r="AO301" s="171"/>
      <c r="AP301" s="169"/>
      <c r="AQ301" s="170"/>
      <c r="AR301" s="150"/>
      <c r="AS301" s="170"/>
      <c r="AT301" s="171"/>
      <c r="AU301" s="169"/>
      <c r="AV301" s="170"/>
      <c r="AW301" s="150"/>
      <c r="AX301" s="164"/>
      <c r="AY301" s="171"/>
      <c r="AZ301" s="150">
        <v>2092</v>
      </c>
    </row>
    <row r="302" spans="1:52" x14ac:dyDescent="0.35">
      <c r="A302" s="162">
        <v>300</v>
      </c>
      <c r="B302" s="163" t="s">
        <v>335</v>
      </c>
      <c r="C302" s="150" t="s">
        <v>1096</v>
      </c>
      <c r="D302" s="150">
        <v>100</v>
      </c>
      <c r="E302" s="164">
        <v>2</v>
      </c>
      <c r="F302" s="164">
        <v>10</v>
      </c>
      <c r="G302" s="165">
        <v>4</v>
      </c>
      <c r="H302" s="166">
        <v>46</v>
      </c>
      <c r="I302" s="150">
        <f>MAX(0,Table232[[#This Row],[k*]]-Table232[[#This Row],[AGVs]])</f>
        <v>44</v>
      </c>
      <c r="J302" s="150">
        <v>1996</v>
      </c>
      <c r="K302" s="150">
        <v>1996</v>
      </c>
      <c r="L302" s="167">
        <v>4.5073923915699652</v>
      </c>
      <c r="M302" s="142">
        <f>IF( Table232[[#This Row],[UB_init]]-Table232[[#This Row],[LB_init]]&gt;0.1,0,1)</f>
        <v>1</v>
      </c>
      <c r="N302" s="61">
        <v>1996</v>
      </c>
      <c r="O302" s="62">
        <v>1996</v>
      </c>
      <c r="P302" s="62">
        <v>0</v>
      </c>
      <c r="Q302" s="84">
        <v>158.81044907309101</v>
      </c>
      <c r="R302" s="166">
        <v>1996</v>
      </c>
      <c r="S302" s="150">
        <v>1996</v>
      </c>
      <c r="T302" s="168">
        <v>0</v>
      </c>
      <c r="U302" s="168">
        <v>22.647558539999999</v>
      </c>
      <c r="V302" s="169"/>
      <c r="W302" s="170"/>
      <c r="X302" s="150"/>
      <c r="Y302" s="150"/>
      <c r="Z302" s="171"/>
      <c r="AA302" s="169"/>
      <c r="AB302" s="170"/>
      <c r="AC302" s="150"/>
      <c r="AD302" s="170"/>
      <c r="AE302" s="171"/>
      <c r="AF302" s="169"/>
      <c r="AG302" s="170"/>
      <c r="AH302" s="150"/>
      <c r="AI302" s="150"/>
      <c r="AJ302" s="171"/>
      <c r="AK302" s="169"/>
      <c r="AL302" s="170"/>
      <c r="AM302" s="150"/>
      <c r="AN302" s="170"/>
      <c r="AO302" s="171"/>
      <c r="AP302" s="169"/>
      <c r="AQ302" s="170"/>
      <c r="AR302" s="150"/>
      <c r="AS302" s="170"/>
      <c r="AT302" s="171"/>
      <c r="AU302" s="169"/>
      <c r="AV302" s="170"/>
      <c r="AW302" s="150"/>
      <c r="AX302" s="164"/>
      <c r="AY302" s="171"/>
      <c r="AZ302" s="150">
        <v>1996</v>
      </c>
    </row>
    <row r="303" spans="1:52" x14ac:dyDescent="0.35">
      <c r="A303" s="162">
        <v>301</v>
      </c>
      <c r="B303" s="163" t="s">
        <v>336</v>
      </c>
      <c r="C303" s="150" t="s">
        <v>1096</v>
      </c>
      <c r="D303" s="150">
        <v>100</v>
      </c>
      <c r="E303" s="164">
        <v>2</v>
      </c>
      <c r="F303" s="164">
        <v>20</v>
      </c>
      <c r="G303" s="165">
        <v>1</v>
      </c>
      <c r="H303" s="166">
        <v>14</v>
      </c>
      <c r="I303" s="150">
        <f>MAX(0,Table232[[#This Row],[k*]]-Table232[[#This Row],[AGVs]])</f>
        <v>12</v>
      </c>
      <c r="J303" s="150">
        <v>1724</v>
      </c>
      <c r="K303" s="150">
        <v>1724</v>
      </c>
      <c r="L303" s="167">
        <v>0.50477221609003209</v>
      </c>
      <c r="M303" s="86">
        <f>IF( Table232[[#This Row],[UB_init]]-Table232[[#This Row],[LB_init]]&gt;0.1,0,1)</f>
        <v>1</v>
      </c>
      <c r="N303" s="59">
        <v>1724</v>
      </c>
      <c r="O303" s="60">
        <v>1724</v>
      </c>
      <c r="P303" s="60">
        <v>0</v>
      </c>
      <c r="Q303" s="83">
        <v>87.720170848071504</v>
      </c>
      <c r="R303" s="166">
        <v>1724</v>
      </c>
      <c r="S303" s="150">
        <v>1724</v>
      </c>
      <c r="T303" s="168">
        <v>0</v>
      </c>
      <c r="U303" s="168">
        <v>6.1162990290000003</v>
      </c>
      <c r="V303" s="169"/>
      <c r="W303" s="170"/>
      <c r="X303" s="150"/>
      <c r="Y303" s="150"/>
      <c r="Z303" s="171"/>
      <c r="AA303" s="169"/>
      <c r="AB303" s="170"/>
      <c r="AC303" s="150"/>
      <c r="AD303" s="170"/>
      <c r="AE303" s="171"/>
      <c r="AF303" s="169"/>
      <c r="AG303" s="170"/>
      <c r="AH303" s="150"/>
      <c r="AI303" s="150"/>
      <c r="AJ303" s="171"/>
      <c r="AK303" s="169"/>
      <c r="AL303" s="170"/>
      <c r="AM303" s="150"/>
      <c r="AN303" s="170"/>
      <c r="AO303" s="171"/>
      <c r="AP303" s="169"/>
      <c r="AQ303" s="170"/>
      <c r="AR303" s="150"/>
      <c r="AS303" s="170"/>
      <c r="AT303" s="171"/>
      <c r="AU303" s="169"/>
      <c r="AV303" s="170"/>
      <c r="AW303" s="150"/>
      <c r="AX303" s="164"/>
      <c r="AY303" s="171"/>
      <c r="AZ303" s="150">
        <v>1724</v>
      </c>
    </row>
    <row r="304" spans="1:52" x14ac:dyDescent="0.35">
      <c r="A304" s="162">
        <v>302</v>
      </c>
      <c r="B304" s="163" t="s">
        <v>337</v>
      </c>
      <c r="C304" s="150" t="s">
        <v>1096</v>
      </c>
      <c r="D304" s="150">
        <v>100</v>
      </c>
      <c r="E304" s="164">
        <v>2</v>
      </c>
      <c r="F304" s="164">
        <v>20</v>
      </c>
      <c r="G304" s="165">
        <v>1</v>
      </c>
      <c r="H304" s="166">
        <v>13</v>
      </c>
      <c r="I304" s="150">
        <f>MAX(0,Table232[[#This Row],[k*]]-Table232[[#This Row],[AGVs]])</f>
        <v>11</v>
      </c>
      <c r="J304" s="150">
        <v>1660</v>
      </c>
      <c r="K304" s="150">
        <v>1660</v>
      </c>
      <c r="L304" s="167">
        <v>0.47617184743990038</v>
      </c>
      <c r="M304" s="142">
        <f>IF( Table232[[#This Row],[UB_init]]-Table232[[#This Row],[LB_init]]&gt;0.1,0,1)</f>
        <v>1</v>
      </c>
      <c r="N304" s="61">
        <v>1660</v>
      </c>
      <c r="O304" s="62">
        <v>1660</v>
      </c>
      <c r="P304" s="62">
        <v>0</v>
      </c>
      <c r="Q304" s="84">
        <v>65.054188024252596</v>
      </c>
      <c r="R304" s="166">
        <v>1660</v>
      </c>
      <c r="S304" s="150">
        <v>1660</v>
      </c>
      <c r="T304" s="168">
        <v>0</v>
      </c>
      <c r="U304" s="168">
        <v>4.5117703020000004</v>
      </c>
      <c r="V304" s="169"/>
      <c r="W304" s="170"/>
      <c r="X304" s="150"/>
      <c r="Y304" s="150"/>
      <c r="Z304" s="171"/>
      <c r="AA304" s="169"/>
      <c r="AB304" s="170"/>
      <c r="AC304" s="150"/>
      <c r="AD304" s="170"/>
      <c r="AE304" s="171"/>
      <c r="AF304" s="169"/>
      <c r="AG304" s="170"/>
      <c r="AH304" s="150"/>
      <c r="AI304" s="150"/>
      <c r="AJ304" s="171"/>
      <c r="AK304" s="169"/>
      <c r="AL304" s="170"/>
      <c r="AM304" s="150"/>
      <c r="AN304" s="170"/>
      <c r="AO304" s="171"/>
      <c r="AP304" s="169"/>
      <c r="AQ304" s="170"/>
      <c r="AR304" s="150"/>
      <c r="AS304" s="170"/>
      <c r="AT304" s="171"/>
      <c r="AU304" s="169"/>
      <c r="AV304" s="170"/>
      <c r="AW304" s="150"/>
      <c r="AX304" s="164"/>
      <c r="AY304" s="171"/>
      <c r="AZ304" s="150">
        <v>1660</v>
      </c>
    </row>
    <row r="305" spans="1:54" x14ac:dyDescent="0.35">
      <c r="A305" s="162">
        <v>303</v>
      </c>
      <c r="B305" s="163" t="s">
        <v>338</v>
      </c>
      <c r="C305" s="150" t="s">
        <v>1096</v>
      </c>
      <c r="D305" s="150">
        <v>100</v>
      </c>
      <c r="E305" s="164">
        <v>2</v>
      </c>
      <c r="F305" s="164">
        <v>20</v>
      </c>
      <c r="G305" s="165">
        <v>1</v>
      </c>
      <c r="H305" s="166">
        <v>14</v>
      </c>
      <c r="I305" s="150">
        <f>MAX(0,Table232[[#This Row],[k*]]-Table232[[#This Row],[AGVs]])</f>
        <v>12</v>
      </c>
      <c r="J305" s="150">
        <v>1654</v>
      </c>
      <c r="K305" s="150">
        <v>1654</v>
      </c>
      <c r="L305" s="167">
        <v>0.41793528945004255</v>
      </c>
      <c r="M305" s="86">
        <f>IF( Table232[[#This Row],[UB_init]]-Table232[[#This Row],[LB_init]]&gt;0.1,0,1)</f>
        <v>1</v>
      </c>
      <c r="N305" s="59">
        <v>1654</v>
      </c>
      <c r="O305" s="60">
        <v>1654</v>
      </c>
      <c r="P305" s="60">
        <v>0</v>
      </c>
      <c r="Q305" s="83">
        <v>83.509585626423302</v>
      </c>
      <c r="R305" s="166">
        <v>1654</v>
      </c>
      <c r="S305" s="150">
        <v>1654</v>
      </c>
      <c r="T305" s="168">
        <v>0</v>
      </c>
      <c r="U305" s="168">
        <v>4.2423957550000004</v>
      </c>
      <c r="V305" s="169"/>
      <c r="W305" s="170"/>
      <c r="X305" s="150"/>
      <c r="Y305" s="150"/>
      <c r="Z305" s="171"/>
      <c r="AA305" s="169"/>
      <c r="AB305" s="170"/>
      <c r="AC305" s="150"/>
      <c r="AD305" s="170"/>
      <c r="AE305" s="171"/>
      <c r="AF305" s="169"/>
      <c r="AG305" s="170"/>
      <c r="AH305" s="150"/>
      <c r="AI305" s="150"/>
      <c r="AJ305" s="171"/>
      <c r="AK305" s="169"/>
      <c r="AL305" s="170"/>
      <c r="AM305" s="150"/>
      <c r="AN305" s="170"/>
      <c r="AO305" s="171"/>
      <c r="AP305" s="169"/>
      <c r="AQ305" s="170"/>
      <c r="AR305" s="150"/>
      <c r="AS305" s="170"/>
      <c r="AT305" s="171"/>
      <c r="AU305" s="169"/>
      <c r="AV305" s="170"/>
      <c r="AW305" s="150"/>
      <c r="AX305" s="164"/>
      <c r="AY305" s="171"/>
      <c r="AZ305" s="150">
        <v>1654</v>
      </c>
    </row>
    <row r="306" spans="1:54" x14ac:dyDescent="0.35">
      <c r="A306" s="162">
        <v>304</v>
      </c>
      <c r="B306" s="163" t="s">
        <v>339</v>
      </c>
      <c r="C306" s="150" t="s">
        <v>1096</v>
      </c>
      <c r="D306" s="150">
        <v>100</v>
      </c>
      <c r="E306" s="164">
        <v>2</v>
      </c>
      <c r="F306" s="164">
        <v>20</v>
      </c>
      <c r="G306" s="165">
        <v>1</v>
      </c>
      <c r="H306" s="166">
        <v>14</v>
      </c>
      <c r="I306" s="150">
        <f>MAX(0,Table232[[#This Row],[k*]]-Table232[[#This Row],[AGVs]])</f>
        <v>12</v>
      </c>
      <c r="J306" s="150">
        <v>1673</v>
      </c>
      <c r="K306" s="150">
        <v>1673</v>
      </c>
      <c r="L306" s="167">
        <v>0.41077780351997717</v>
      </c>
      <c r="M306" s="142">
        <f>IF( Table232[[#This Row],[UB_init]]-Table232[[#This Row],[LB_init]]&gt;0.1,0,1)</f>
        <v>1</v>
      </c>
      <c r="N306" s="61">
        <v>1673</v>
      </c>
      <c r="O306" s="62">
        <v>1673</v>
      </c>
      <c r="P306" s="62">
        <v>0</v>
      </c>
      <c r="Q306" s="84">
        <v>82.1924640648067</v>
      </c>
      <c r="R306" s="166">
        <v>1673</v>
      </c>
      <c r="S306" s="150">
        <v>1673</v>
      </c>
      <c r="T306" s="168">
        <v>0</v>
      </c>
      <c r="U306" s="168">
        <v>4.4100113719999996</v>
      </c>
      <c r="V306" s="169"/>
      <c r="W306" s="170"/>
      <c r="X306" s="150"/>
      <c r="Y306" s="150"/>
      <c r="Z306" s="171"/>
      <c r="AA306" s="169"/>
      <c r="AB306" s="170"/>
      <c r="AC306" s="150"/>
      <c r="AD306" s="170"/>
      <c r="AE306" s="171"/>
      <c r="AF306" s="169"/>
      <c r="AG306" s="170"/>
      <c r="AH306" s="150"/>
      <c r="AI306" s="150"/>
      <c r="AJ306" s="171"/>
      <c r="AK306" s="169"/>
      <c r="AL306" s="170"/>
      <c r="AM306" s="150"/>
      <c r="AN306" s="170"/>
      <c r="AO306" s="171"/>
      <c r="AP306" s="169"/>
      <c r="AQ306" s="170"/>
      <c r="AR306" s="150"/>
      <c r="AS306" s="170"/>
      <c r="AT306" s="171"/>
      <c r="AU306" s="169"/>
      <c r="AV306" s="170"/>
      <c r="AW306" s="150"/>
      <c r="AX306" s="164"/>
      <c r="AY306" s="171"/>
      <c r="AZ306" s="150">
        <v>1673</v>
      </c>
    </row>
    <row r="307" spans="1:54" x14ac:dyDescent="0.35">
      <c r="A307" s="162">
        <v>305</v>
      </c>
      <c r="B307" s="163" t="s">
        <v>340</v>
      </c>
      <c r="C307" s="150" t="s">
        <v>1096</v>
      </c>
      <c r="D307" s="150">
        <v>100</v>
      </c>
      <c r="E307" s="164">
        <v>2</v>
      </c>
      <c r="F307" s="164">
        <v>20</v>
      </c>
      <c r="G307" s="165">
        <v>1</v>
      </c>
      <c r="H307" s="166">
        <v>15</v>
      </c>
      <c r="I307" s="150">
        <f>MAX(0,Table232[[#This Row],[k*]]-Table232[[#This Row],[AGVs]])</f>
        <v>13</v>
      </c>
      <c r="J307" s="150">
        <v>1539</v>
      </c>
      <c r="K307" s="150">
        <v>1539</v>
      </c>
      <c r="L307" s="167">
        <v>0.73054964467996797</v>
      </c>
      <c r="M307" s="86">
        <f>IF( Table232[[#This Row],[UB_init]]-Table232[[#This Row],[LB_init]]&gt;0.1,0,1)</f>
        <v>1</v>
      </c>
      <c r="N307" s="59">
        <v>1539</v>
      </c>
      <c r="O307" s="60">
        <v>1539</v>
      </c>
      <c r="P307" s="60">
        <v>0</v>
      </c>
      <c r="Q307" s="83">
        <v>77.048710182309094</v>
      </c>
      <c r="R307" s="166">
        <v>1539</v>
      </c>
      <c r="S307" s="150">
        <v>1539</v>
      </c>
      <c r="T307" s="168">
        <v>0</v>
      </c>
      <c r="U307" s="168">
        <v>5.1975457860000001</v>
      </c>
      <c r="V307" s="169"/>
      <c r="W307" s="170"/>
      <c r="X307" s="150"/>
      <c r="Y307" s="150"/>
      <c r="Z307" s="171"/>
      <c r="AA307" s="169"/>
      <c r="AB307" s="170"/>
      <c r="AC307" s="150"/>
      <c r="AD307" s="170"/>
      <c r="AE307" s="171"/>
      <c r="AF307" s="169"/>
      <c r="AG307" s="170"/>
      <c r="AH307" s="150"/>
      <c r="AI307" s="150"/>
      <c r="AJ307" s="171"/>
      <c r="AK307" s="169"/>
      <c r="AL307" s="170"/>
      <c r="AM307" s="150"/>
      <c r="AN307" s="170"/>
      <c r="AO307" s="171"/>
      <c r="AP307" s="169"/>
      <c r="AQ307" s="170"/>
      <c r="AR307" s="150"/>
      <c r="AS307" s="170"/>
      <c r="AT307" s="171"/>
      <c r="AU307" s="169"/>
      <c r="AV307" s="170"/>
      <c r="AW307" s="150"/>
      <c r="AX307" s="164"/>
      <c r="AY307" s="171"/>
      <c r="AZ307" s="150">
        <v>1539</v>
      </c>
    </row>
    <row r="308" spans="1:54" x14ac:dyDescent="0.35">
      <c r="A308" s="162">
        <v>306</v>
      </c>
      <c r="B308" s="163" t="s">
        <v>341</v>
      </c>
      <c r="C308" s="150" t="s">
        <v>1096</v>
      </c>
      <c r="D308" s="150">
        <v>100</v>
      </c>
      <c r="E308" s="164">
        <v>2</v>
      </c>
      <c r="F308" s="164">
        <v>20</v>
      </c>
      <c r="G308" s="165">
        <v>1</v>
      </c>
      <c r="H308" s="166">
        <v>12</v>
      </c>
      <c r="I308" s="150">
        <f>MAX(0,Table232[[#This Row],[k*]]-Table232[[#This Row],[AGVs]])</f>
        <v>10</v>
      </c>
      <c r="J308" s="150">
        <v>1580</v>
      </c>
      <c r="K308" s="150">
        <v>1580</v>
      </c>
      <c r="L308" s="167">
        <v>0.45496135764005885</v>
      </c>
      <c r="M308" s="142">
        <f>IF( Table232[[#This Row],[UB_init]]-Table232[[#This Row],[LB_init]]&gt;0.1,0,1)</f>
        <v>1</v>
      </c>
      <c r="N308" s="61">
        <v>1580</v>
      </c>
      <c r="O308" s="62">
        <v>1580</v>
      </c>
      <c r="P308" s="62">
        <v>0</v>
      </c>
      <c r="Q308" s="84">
        <v>50.219380617141702</v>
      </c>
      <c r="R308" s="166">
        <v>1580</v>
      </c>
      <c r="S308" s="150">
        <v>1580</v>
      </c>
      <c r="T308" s="168">
        <v>0</v>
      </c>
      <c r="U308" s="168">
        <v>4.216084232</v>
      </c>
      <c r="V308" s="169"/>
      <c r="W308" s="170"/>
      <c r="X308" s="150"/>
      <c r="Y308" s="150"/>
      <c r="Z308" s="171"/>
      <c r="AA308" s="169"/>
      <c r="AB308" s="170"/>
      <c r="AC308" s="150"/>
      <c r="AD308" s="170"/>
      <c r="AE308" s="171"/>
      <c r="AF308" s="169"/>
      <c r="AG308" s="170"/>
      <c r="AH308" s="150"/>
      <c r="AI308" s="150"/>
      <c r="AJ308" s="171"/>
      <c r="AK308" s="169"/>
      <c r="AL308" s="170"/>
      <c r="AM308" s="150"/>
      <c r="AN308" s="170"/>
      <c r="AO308" s="171"/>
      <c r="AP308" s="169"/>
      <c r="AQ308" s="170"/>
      <c r="AR308" s="150"/>
      <c r="AS308" s="170"/>
      <c r="AT308" s="171"/>
      <c r="AU308" s="169"/>
      <c r="AV308" s="170"/>
      <c r="AW308" s="150"/>
      <c r="AX308" s="164"/>
      <c r="AY308" s="171"/>
      <c r="AZ308" s="150">
        <v>1580</v>
      </c>
    </row>
    <row r="309" spans="1:54" x14ac:dyDescent="0.35">
      <c r="A309" s="162">
        <v>307</v>
      </c>
      <c r="B309" s="163" t="s">
        <v>342</v>
      </c>
      <c r="C309" s="150" t="s">
        <v>1096</v>
      </c>
      <c r="D309" s="150">
        <v>100</v>
      </c>
      <c r="E309" s="164">
        <v>2</v>
      </c>
      <c r="F309" s="164">
        <v>20</v>
      </c>
      <c r="G309" s="165">
        <v>1</v>
      </c>
      <c r="H309" s="166">
        <v>13</v>
      </c>
      <c r="I309" s="150">
        <f>MAX(0,Table232[[#This Row],[k*]]-Table232[[#This Row],[AGVs]])</f>
        <v>11</v>
      </c>
      <c r="J309" s="150">
        <v>1723</v>
      </c>
      <c r="K309" s="150">
        <v>1723</v>
      </c>
      <c r="L309" s="167">
        <v>0.4068930298099076</v>
      </c>
      <c r="M309" s="86">
        <f>IF( Table232[[#This Row],[UB_init]]-Table232[[#This Row],[LB_init]]&gt;0.1,0,1)</f>
        <v>1</v>
      </c>
      <c r="N309" s="59">
        <v>1723</v>
      </c>
      <c r="O309" s="60">
        <v>1723</v>
      </c>
      <c r="P309" s="60">
        <v>0</v>
      </c>
      <c r="Q309" s="83">
        <v>63.607831424102102</v>
      </c>
      <c r="R309" s="166">
        <v>1723</v>
      </c>
      <c r="S309" s="150">
        <v>1723</v>
      </c>
      <c r="T309" s="168">
        <v>0</v>
      </c>
      <c r="U309" s="168">
        <v>5.4348906870000002</v>
      </c>
      <c r="V309" s="169"/>
      <c r="W309" s="170"/>
      <c r="X309" s="150"/>
      <c r="Y309" s="150"/>
      <c r="Z309" s="171"/>
      <c r="AA309" s="169"/>
      <c r="AB309" s="170"/>
      <c r="AC309" s="150"/>
      <c r="AD309" s="170"/>
      <c r="AE309" s="171"/>
      <c r="AF309" s="169"/>
      <c r="AG309" s="170"/>
      <c r="AH309" s="150"/>
      <c r="AI309" s="150"/>
      <c r="AJ309" s="171"/>
      <c r="AK309" s="169"/>
      <c r="AL309" s="170"/>
      <c r="AM309" s="150"/>
      <c r="AN309" s="170"/>
      <c r="AO309" s="171"/>
      <c r="AP309" s="169"/>
      <c r="AQ309" s="170"/>
      <c r="AR309" s="150"/>
      <c r="AS309" s="170"/>
      <c r="AT309" s="171"/>
      <c r="AU309" s="169"/>
      <c r="AV309" s="170"/>
      <c r="AW309" s="150"/>
      <c r="AX309" s="164"/>
      <c r="AY309" s="171"/>
      <c r="AZ309" s="150">
        <v>1723</v>
      </c>
    </row>
    <row r="310" spans="1:54" x14ac:dyDescent="0.35">
      <c r="A310" s="162">
        <v>308</v>
      </c>
      <c r="B310" s="163" t="s">
        <v>343</v>
      </c>
      <c r="C310" s="150" t="s">
        <v>1096</v>
      </c>
      <c r="D310" s="150">
        <v>100</v>
      </c>
      <c r="E310" s="164">
        <v>2</v>
      </c>
      <c r="F310" s="164">
        <v>20</v>
      </c>
      <c r="G310" s="165">
        <v>1</v>
      </c>
      <c r="H310" s="166">
        <v>12</v>
      </c>
      <c r="I310" s="150">
        <f>MAX(0,Table232[[#This Row],[k*]]-Table232[[#This Row],[AGVs]])</f>
        <v>10</v>
      </c>
      <c r="J310" s="150">
        <v>1557</v>
      </c>
      <c r="K310" s="150">
        <v>1557</v>
      </c>
      <c r="L310" s="167">
        <v>0.51113565266996375</v>
      </c>
      <c r="M310" s="142">
        <f>IF( Table232[[#This Row],[UB_init]]-Table232[[#This Row],[LB_init]]&gt;0.1,0,1)</f>
        <v>1</v>
      </c>
      <c r="N310" s="61">
        <v>1557</v>
      </c>
      <c r="O310" s="62">
        <v>1557</v>
      </c>
      <c r="P310" s="62">
        <v>0</v>
      </c>
      <c r="Q310" s="84">
        <v>46.4442863892763</v>
      </c>
      <c r="R310" s="166">
        <v>1557</v>
      </c>
      <c r="S310" s="150">
        <v>1557</v>
      </c>
      <c r="T310" s="168">
        <v>0</v>
      </c>
      <c r="U310" s="168">
        <v>3.7904182849999999</v>
      </c>
      <c r="V310" s="169"/>
      <c r="W310" s="170"/>
      <c r="X310" s="150"/>
      <c r="Y310" s="150"/>
      <c r="Z310" s="171"/>
      <c r="AA310" s="169"/>
      <c r="AB310" s="170"/>
      <c r="AC310" s="150"/>
      <c r="AD310" s="170"/>
      <c r="AE310" s="171"/>
      <c r="AF310" s="169"/>
      <c r="AG310" s="170"/>
      <c r="AH310" s="150"/>
      <c r="AI310" s="150"/>
      <c r="AJ310" s="171"/>
      <c r="AK310" s="169"/>
      <c r="AL310" s="170"/>
      <c r="AM310" s="150"/>
      <c r="AN310" s="170"/>
      <c r="AO310" s="171"/>
      <c r="AP310" s="169"/>
      <c r="AQ310" s="170"/>
      <c r="AR310" s="150"/>
      <c r="AS310" s="170"/>
      <c r="AT310" s="171"/>
      <c r="AU310" s="169"/>
      <c r="AV310" s="170"/>
      <c r="AW310" s="150"/>
      <c r="AX310" s="164"/>
      <c r="AY310" s="171"/>
      <c r="AZ310" s="150">
        <v>1557</v>
      </c>
    </row>
    <row r="311" spans="1:54" x14ac:dyDescent="0.35">
      <c r="A311" s="162">
        <v>309</v>
      </c>
      <c r="B311" s="163" t="s">
        <v>344</v>
      </c>
      <c r="C311" s="150" t="s">
        <v>1096</v>
      </c>
      <c r="D311" s="150">
        <v>100</v>
      </c>
      <c r="E311" s="164">
        <v>2</v>
      </c>
      <c r="F311" s="164">
        <v>20</v>
      </c>
      <c r="G311" s="165">
        <v>1</v>
      </c>
      <c r="H311" s="166">
        <v>14</v>
      </c>
      <c r="I311" s="150">
        <f>MAX(0,Table232[[#This Row],[k*]]-Table232[[#This Row],[AGVs]])</f>
        <v>12</v>
      </c>
      <c r="J311" s="150">
        <v>1566</v>
      </c>
      <c r="K311" s="150">
        <v>1566</v>
      </c>
      <c r="L311" s="167">
        <v>0.50464303792000464</v>
      </c>
      <c r="M311" s="86">
        <f>IF( Table232[[#This Row],[UB_init]]-Table232[[#This Row],[LB_init]]&gt;0.1,0,1)</f>
        <v>1</v>
      </c>
      <c r="N311" s="59">
        <v>1566</v>
      </c>
      <c r="O311" s="60">
        <v>1566</v>
      </c>
      <c r="P311" s="60">
        <v>0</v>
      </c>
      <c r="Q311" s="83">
        <v>73.6152105182409</v>
      </c>
      <c r="R311" s="166">
        <v>1566</v>
      </c>
      <c r="S311" s="150">
        <v>1566</v>
      </c>
      <c r="T311" s="168">
        <v>0</v>
      </c>
      <c r="U311" s="168">
        <v>5.1453563720000002</v>
      </c>
      <c r="V311" s="169"/>
      <c r="W311" s="170"/>
      <c r="X311" s="150"/>
      <c r="Y311" s="150"/>
      <c r="Z311" s="171"/>
      <c r="AA311" s="169"/>
      <c r="AB311" s="170"/>
      <c r="AC311" s="150"/>
      <c r="AD311" s="170"/>
      <c r="AE311" s="171"/>
      <c r="AF311" s="169"/>
      <c r="AG311" s="170"/>
      <c r="AH311" s="150"/>
      <c r="AI311" s="150"/>
      <c r="AJ311" s="171"/>
      <c r="AK311" s="169"/>
      <c r="AL311" s="170"/>
      <c r="AM311" s="150"/>
      <c r="AN311" s="170"/>
      <c r="AO311" s="171"/>
      <c r="AP311" s="169"/>
      <c r="AQ311" s="170"/>
      <c r="AR311" s="150"/>
      <c r="AS311" s="170"/>
      <c r="AT311" s="171"/>
      <c r="AU311" s="169"/>
      <c r="AV311" s="170"/>
      <c r="AW311" s="150"/>
      <c r="AX311" s="164"/>
      <c r="AY311" s="171"/>
      <c r="AZ311" s="150">
        <v>1566</v>
      </c>
    </row>
    <row r="312" spans="1:54" x14ac:dyDescent="0.35">
      <c r="A312" s="162">
        <v>310</v>
      </c>
      <c r="B312" s="163" t="s">
        <v>345</v>
      </c>
      <c r="C312" s="150" t="s">
        <v>1096</v>
      </c>
      <c r="D312" s="150">
        <v>100</v>
      </c>
      <c r="E312" s="164">
        <v>2</v>
      </c>
      <c r="F312" s="164">
        <v>20</v>
      </c>
      <c r="G312" s="165">
        <v>1</v>
      </c>
      <c r="H312" s="166">
        <v>14</v>
      </c>
      <c r="I312" s="150">
        <f>MAX(0,Table232[[#This Row],[k*]]-Table232[[#This Row],[AGVs]])</f>
        <v>12</v>
      </c>
      <c r="J312" s="150">
        <v>1666</v>
      </c>
      <c r="K312" s="150">
        <v>1666</v>
      </c>
      <c r="L312" s="167">
        <v>0.55113076233010361</v>
      </c>
      <c r="M312" s="142">
        <f>IF( Table232[[#This Row],[UB_init]]-Table232[[#This Row],[LB_init]]&gt;0.1,0,1)</f>
        <v>1</v>
      </c>
      <c r="N312" s="61">
        <v>1666</v>
      </c>
      <c r="O312" s="62">
        <v>1666</v>
      </c>
      <c r="P312" s="62">
        <v>0</v>
      </c>
      <c r="Q312" s="84">
        <v>109.245800197124</v>
      </c>
      <c r="R312" s="166">
        <v>1666</v>
      </c>
      <c r="S312" s="150">
        <v>1666</v>
      </c>
      <c r="T312" s="168">
        <v>0</v>
      </c>
      <c r="U312" s="168">
        <v>4.3195469949999996</v>
      </c>
      <c r="V312" s="169"/>
      <c r="W312" s="170"/>
      <c r="X312" s="150"/>
      <c r="Y312" s="150"/>
      <c r="Z312" s="171"/>
      <c r="AA312" s="169"/>
      <c r="AB312" s="170"/>
      <c r="AC312" s="150"/>
      <c r="AD312" s="170"/>
      <c r="AE312" s="171"/>
      <c r="AF312" s="169"/>
      <c r="AG312" s="170"/>
      <c r="AH312" s="150"/>
      <c r="AI312" s="150"/>
      <c r="AJ312" s="171"/>
      <c r="AK312" s="169"/>
      <c r="AL312" s="170"/>
      <c r="AM312" s="150"/>
      <c r="AN312" s="170"/>
      <c r="AO312" s="171"/>
      <c r="AP312" s="169"/>
      <c r="AQ312" s="170"/>
      <c r="AR312" s="150"/>
      <c r="AS312" s="170"/>
      <c r="AT312" s="171"/>
      <c r="AU312" s="169"/>
      <c r="AV312" s="170"/>
      <c r="AW312" s="150"/>
      <c r="AX312" s="164"/>
      <c r="AY312" s="171"/>
      <c r="AZ312" s="150">
        <v>1666</v>
      </c>
    </row>
    <row r="313" spans="1:54" x14ac:dyDescent="0.35">
      <c r="A313" s="162">
        <v>311</v>
      </c>
      <c r="B313" s="163" t="s">
        <v>346</v>
      </c>
      <c r="C313" s="150" t="s">
        <v>1096</v>
      </c>
      <c r="D313" s="150">
        <v>100</v>
      </c>
      <c r="E313" s="164">
        <v>2</v>
      </c>
      <c r="F313" s="164">
        <v>20</v>
      </c>
      <c r="G313" s="165">
        <v>2</v>
      </c>
      <c r="H313" s="166">
        <v>30</v>
      </c>
      <c r="I313" s="150">
        <f>MAX(0,Table232[[#This Row],[k*]]-Table232[[#This Row],[AGVs]])</f>
        <v>28</v>
      </c>
      <c r="J313" s="150">
        <v>2204</v>
      </c>
      <c r="K313" s="150">
        <v>2204</v>
      </c>
      <c r="L313" s="167">
        <v>1.5609731841900611</v>
      </c>
      <c r="M313" s="86">
        <f>IF( Table232[[#This Row],[UB_init]]-Table232[[#This Row],[LB_init]]&gt;0.1,0,1)</f>
        <v>1</v>
      </c>
      <c r="N313" s="59">
        <v>2204</v>
      </c>
      <c r="O313" s="60">
        <v>2204</v>
      </c>
      <c r="P313" s="60">
        <v>0</v>
      </c>
      <c r="Q313" s="83">
        <v>209.66044933535099</v>
      </c>
      <c r="R313" s="166">
        <v>2204</v>
      </c>
      <c r="S313" s="150">
        <v>2204</v>
      </c>
      <c r="T313" s="168">
        <v>0</v>
      </c>
      <c r="U313" s="168">
        <v>9.3209352130000003</v>
      </c>
      <c r="V313" s="169"/>
      <c r="W313" s="170"/>
      <c r="X313" s="150"/>
      <c r="Y313" s="150"/>
      <c r="Z313" s="171"/>
      <c r="AA313" s="169"/>
      <c r="AB313" s="170"/>
      <c r="AC313" s="150"/>
      <c r="AD313" s="170"/>
      <c r="AE313" s="171"/>
      <c r="AF313" s="169"/>
      <c r="AG313" s="170"/>
      <c r="AH313" s="150"/>
      <c r="AI313" s="150"/>
      <c r="AJ313" s="171"/>
      <c r="AK313" s="169"/>
      <c r="AL313" s="170"/>
      <c r="AM313" s="150"/>
      <c r="AN313" s="170"/>
      <c r="AO313" s="171"/>
      <c r="AP313" s="169"/>
      <c r="AQ313" s="170"/>
      <c r="AR313" s="150"/>
      <c r="AS313" s="170"/>
      <c r="AT313" s="171"/>
      <c r="AU313" s="169"/>
      <c r="AV313" s="170"/>
      <c r="AW313" s="150"/>
      <c r="AX313" s="164"/>
      <c r="AY313" s="171"/>
      <c r="AZ313" s="150">
        <v>2204</v>
      </c>
    </row>
    <row r="314" spans="1:54" x14ac:dyDescent="0.35">
      <c r="A314" s="162">
        <v>312</v>
      </c>
      <c r="B314" s="163" t="s">
        <v>347</v>
      </c>
      <c r="C314" s="150" t="s">
        <v>1096</v>
      </c>
      <c r="D314" s="150">
        <v>100</v>
      </c>
      <c r="E314" s="164">
        <v>2</v>
      </c>
      <c r="F314" s="164">
        <v>20</v>
      </c>
      <c r="G314" s="165">
        <v>2</v>
      </c>
      <c r="H314" s="166">
        <v>27</v>
      </c>
      <c r="I314" s="150">
        <f>MAX(0,Table232[[#This Row],[k*]]-Table232[[#This Row],[AGVs]])</f>
        <v>25</v>
      </c>
      <c r="J314" s="150">
        <v>2080</v>
      </c>
      <c r="K314" s="150">
        <v>2080</v>
      </c>
      <c r="L314" s="167">
        <v>0.58209552430002987</v>
      </c>
      <c r="M314" s="142">
        <f>IF( Table232[[#This Row],[UB_init]]-Table232[[#This Row],[LB_init]]&gt;0.1,0,1)</f>
        <v>1</v>
      </c>
      <c r="N314" s="61">
        <v>2080</v>
      </c>
      <c r="O314" s="62">
        <v>2080</v>
      </c>
      <c r="P314" s="62">
        <v>0</v>
      </c>
      <c r="Q314" s="84">
        <v>195.42060794867501</v>
      </c>
      <c r="R314" s="166">
        <v>2080</v>
      </c>
      <c r="S314" s="150">
        <v>2080</v>
      </c>
      <c r="T314" s="168">
        <v>0</v>
      </c>
      <c r="U314" s="168">
        <v>10.4651196</v>
      </c>
      <c r="V314" s="169"/>
      <c r="W314" s="170"/>
      <c r="X314" s="150"/>
      <c r="Y314" s="150"/>
      <c r="Z314" s="171"/>
      <c r="AA314" s="169"/>
      <c r="AB314" s="170"/>
      <c r="AC314" s="150"/>
      <c r="AD314" s="170"/>
      <c r="AE314" s="171"/>
      <c r="AF314" s="169"/>
      <c r="AG314" s="170"/>
      <c r="AH314" s="150"/>
      <c r="AI314" s="150"/>
      <c r="AJ314" s="171"/>
      <c r="AK314" s="169"/>
      <c r="AL314" s="170"/>
      <c r="AM314" s="150"/>
      <c r="AN314" s="170"/>
      <c r="AO314" s="171"/>
      <c r="AP314" s="169"/>
      <c r="AQ314" s="170"/>
      <c r="AR314" s="150"/>
      <c r="AS314" s="170"/>
      <c r="AT314" s="171"/>
      <c r="AU314" s="169"/>
      <c r="AV314" s="170"/>
      <c r="AW314" s="150"/>
      <c r="AX314" s="164"/>
      <c r="AY314" s="171"/>
      <c r="AZ314" s="150">
        <v>2080</v>
      </c>
    </row>
    <row r="315" spans="1:54" x14ac:dyDescent="0.35">
      <c r="A315" s="162">
        <v>313</v>
      </c>
      <c r="B315" s="163" t="s">
        <v>348</v>
      </c>
      <c r="C315" s="150" t="s">
        <v>1096</v>
      </c>
      <c r="D315" s="150">
        <v>100</v>
      </c>
      <c r="E315" s="164">
        <v>2</v>
      </c>
      <c r="F315" s="164">
        <v>20</v>
      </c>
      <c r="G315" s="165">
        <v>2</v>
      </c>
      <c r="H315" s="166">
        <v>25</v>
      </c>
      <c r="I315" s="150">
        <f>MAX(0,Table232[[#This Row],[k*]]-Table232[[#This Row],[AGVs]])</f>
        <v>23</v>
      </c>
      <c r="J315" s="150">
        <v>1984</v>
      </c>
      <c r="K315" s="150">
        <v>1984</v>
      </c>
      <c r="L315" s="167">
        <v>0.26381815411991738</v>
      </c>
      <c r="M315" s="86">
        <f>IF( Table232[[#This Row],[UB_init]]-Table232[[#This Row],[LB_init]]&gt;0.1,0,1)</f>
        <v>1</v>
      </c>
      <c r="N315" s="59">
        <v>1984</v>
      </c>
      <c r="O315" s="60">
        <v>1984</v>
      </c>
      <c r="P315" s="60">
        <v>0</v>
      </c>
      <c r="Q315" s="83">
        <v>192.334607662633</v>
      </c>
      <c r="R315" s="166">
        <v>1984</v>
      </c>
      <c r="S315" s="150">
        <v>1984</v>
      </c>
      <c r="T315" s="168">
        <v>0</v>
      </c>
      <c r="U315" s="168">
        <v>8.2893214509999993</v>
      </c>
      <c r="V315" s="169"/>
      <c r="W315" s="170"/>
      <c r="X315" s="150"/>
      <c r="Y315" s="150"/>
      <c r="Z315" s="171"/>
      <c r="AA315" s="169"/>
      <c r="AB315" s="170"/>
      <c r="AC315" s="150"/>
      <c r="AD315" s="170"/>
      <c r="AE315" s="171"/>
      <c r="AF315" s="169"/>
      <c r="AG315" s="170"/>
      <c r="AH315" s="150"/>
      <c r="AI315" s="150"/>
      <c r="AJ315" s="171"/>
      <c r="AK315" s="169"/>
      <c r="AL315" s="170"/>
      <c r="AM315" s="150"/>
      <c r="AN315" s="170"/>
      <c r="AO315" s="171"/>
      <c r="AP315" s="169"/>
      <c r="AQ315" s="170"/>
      <c r="AR315" s="150"/>
      <c r="AS315" s="170"/>
      <c r="AT315" s="171"/>
      <c r="AU315" s="169"/>
      <c r="AV315" s="170"/>
      <c r="AW315" s="150"/>
      <c r="AX315" s="164"/>
      <c r="AY315" s="171"/>
      <c r="AZ315" s="150">
        <v>1984</v>
      </c>
    </row>
    <row r="316" spans="1:54" x14ac:dyDescent="0.35">
      <c r="A316" s="162">
        <v>314</v>
      </c>
      <c r="B316" s="163" t="s">
        <v>349</v>
      </c>
      <c r="C316" s="150" t="s">
        <v>1096</v>
      </c>
      <c r="D316" s="150">
        <v>100</v>
      </c>
      <c r="E316" s="164">
        <v>2</v>
      </c>
      <c r="F316" s="164">
        <v>20</v>
      </c>
      <c r="G316" s="165">
        <v>2</v>
      </c>
      <c r="H316" s="166">
        <v>28</v>
      </c>
      <c r="I316" s="150">
        <f>MAX(0,Table232[[#This Row],[k*]]-Table232[[#This Row],[AGVs]])</f>
        <v>26</v>
      </c>
      <c r="J316" s="150">
        <v>2093</v>
      </c>
      <c r="K316" s="150">
        <v>2093</v>
      </c>
      <c r="L316" s="167">
        <v>1.497671807190045</v>
      </c>
      <c r="M316" s="142">
        <f>IF( Table232[[#This Row],[UB_init]]-Table232[[#This Row],[LB_init]]&gt;0.1,0,1)</f>
        <v>1</v>
      </c>
      <c r="N316" s="61">
        <v>2093</v>
      </c>
      <c r="O316" s="62">
        <v>2093</v>
      </c>
      <c r="P316" s="62">
        <v>0</v>
      </c>
      <c r="Q316" s="84">
        <v>278.78781780041697</v>
      </c>
      <c r="R316" s="166">
        <v>2093</v>
      </c>
      <c r="S316" s="150">
        <v>2093</v>
      </c>
      <c r="T316" s="168">
        <v>0</v>
      </c>
      <c r="U316" s="168">
        <v>9.4672595229999992</v>
      </c>
      <c r="V316" s="169"/>
      <c r="W316" s="170"/>
      <c r="X316" s="150"/>
      <c r="Y316" s="150"/>
      <c r="Z316" s="171"/>
      <c r="AA316" s="169"/>
      <c r="AB316" s="170"/>
      <c r="AC316" s="150"/>
      <c r="AD316" s="170"/>
      <c r="AE316" s="171"/>
      <c r="AF316" s="169"/>
      <c r="AG316" s="170"/>
      <c r="AH316" s="150"/>
      <c r="AI316" s="150"/>
      <c r="AJ316" s="171"/>
      <c r="AK316" s="169"/>
      <c r="AL316" s="170"/>
      <c r="AM316" s="150"/>
      <c r="AN316" s="170"/>
      <c r="AO316" s="171"/>
      <c r="AP316" s="169"/>
      <c r="AQ316" s="170"/>
      <c r="AR316" s="150"/>
      <c r="AS316" s="170"/>
      <c r="AT316" s="171"/>
      <c r="AU316" s="169"/>
      <c r="AV316" s="170"/>
      <c r="AW316" s="150"/>
      <c r="AX316" s="164"/>
      <c r="AY316" s="171"/>
      <c r="AZ316" s="150">
        <v>2093</v>
      </c>
    </row>
    <row r="317" spans="1:54" x14ac:dyDescent="0.35">
      <c r="A317" s="162">
        <v>315</v>
      </c>
      <c r="B317" s="163" t="s">
        <v>350</v>
      </c>
      <c r="C317" s="150" t="s">
        <v>1096</v>
      </c>
      <c r="D317" s="150">
        <v>100</v>
      </c>
      <c r="E317" s="164">
        <v>2</v>
      </c>
      <c r="F317" s="164">
        <v>20</v>
      </c>
      <c r="G317" s="165">
        <v>2</v>
      </c>
      <c r="H317" s="166">
        <v>27</v>
      </c>
      <c r="I317" s="150">
        <f>MAX(0,Table232[[#This Row],[k*]]-Table232[[#This Row],[AGVs]])</f>
        <v>25</v>
      </c>
      <c r="J317" s="150">
        <v>1899</v>
      </c>
      <c r="K317" s="150">
        <v>1899</v>
      </c>
      <c r="L317" s="167">
        <v>1.7113276124000549</v>
      </c>
      <c r="M317" s="86">
        <f>IF( Table232[[#This Row],[UB_init]]-Table232[[#This Row],[LB_init]]&gt;0.1,0,1)</f>
        <v>1</v>
      </c>
      <c r="N317" s="59">
        <v>1899</v>
      </c>
      <c r="O317" s="60">
        <v>1899</v>
      </c>
      <c r="P317" s="60">
        <v>0</v>
      </c>
      <c r="Q317" s="83">
        <v>142.84213824197599</v>
      </c>
      <c r="R317" s="166">
        <v>1899</v>
      </c>
      <c r="S317" s="150">
        <v>1899</v>
      </c>
      <c r="T317" s="168">
        <v>0</v>
      </c>
      <c r="U317" s="168">
        <v>11.550746780000001</v>
      </c>
      <c r="V317" s="169"/>
      <c r="W317" s="170"/>
      <c r="X317" s="150"/>
      <c r="Y317" s="150"/>
      <c r="Z317" s="171"/>
      <c r="AA317" s="169"/>
      <c r="AB317" s="170"/>
      <c r="AC317" s="150"/>
      <c r="AD317" s="170"/>
      <c r="AE317" s="171"/>
      <c r="AF317" s="169"/>
      <c r="AG317" s="170"/>
      <c r="AH317" s="150"/>
      <c r="AI317" s="150"/>
      <c r="AJ317" s="171"/>
      <c r="AK317" s="169"/>
      <c r="AL317" s="170"/>
      <c r="AM317" s="150"/>
      <c r="AN317" s="170"/>
      <c r="AO317" s="171"/>
      <c r="AP317" s="169"/>
      <c r="AQ317" s="170"/>
      <c r="AR317" s="150"/>
      <c r="AS317" s="170"/>
      <c r="AT317" s="171"/>
      <c r="AU317" s="169"/>
      <c r="AV317" s="170"/>
      <c r="AW317" s="150"/>
      <c r="AX317" s="164"/>
      <c r="AY317" s="171"/>
      <c r="AZ317" s="150">
        <v>1899</v>
      </c>
    </row>
    <row r="318" spans="1:54" x14ac:dyDescent="0.35">
      <c r="A318" s="162">
        <v>316</v>
      </c>
      <c r="B318" s="163" t="s">
        <v>351</v>
      </c>
      <c r="C318" s="150" t="s">
        <v>1096</v>
      </c>
      <c r="D318" s="150">
        <v>100</v>
      </c>
      <c r="E318" s="164">
        <v>2</v>
      </c>
      <c r="F318" s="164">
        <v>20</v>
      </c>
      <c r="G318" s="165">
        <v>2</v>
      </c>
      <c r="H318" s="166">
        <v>27</v>
      </c>
      <c r="I318" s="150">
        <f>MAX(0,Table232[[#This Row],[k*]]-Table232[[#This Row],[AGVs]])</f>
        <v>25</v>
      </c>
      <c r="J318" s="150">
        <v>2030</v>
      </c>
      <c r="K318" s="150">
        <v>2030</v>
      </c>
      <c r="L318" s="167">
        <v>1.3892489671800377</v>
      </c>
      <c r="M318" s="142">
        <f>IF( Table232[[#This Row],[UB_init]]-Table232[[#This Row],[LB_init]]&gt;0.1,0,1)</f>
        <v>1</v>
      </c>
      <c r="N318" s="61">
        <v>2030</v>
      </c>
      <c r="O318" s="62">
        <v>2030</v>
      </c>
      <c r="P318" s="62">
        <v>0</v>
      </c>
      <c r="Q318" s="84">
        <v>255.04875028878399</v>
      </c>
      <c r="R318" s="166">
        <v>2030</v>
      </c>
      <c r="S318" s="150">
        <v>2030</v>
      </c>
      <c r="T318" s="168">
        <v>0</v>
      </c>
      <c r="U318" s="168">
        <v>9.9838303649999993</v>
      </c>
      <c r="V318" s="169"/>
      <c r="W318" s="170"/>
      <c r="X318" s="150"/>
      <c r="Y318" s="150"/>
      <c r="Z318" s="171"/>
      <c r="AA318" s="169"/>
      <c r="AB318" s="170"/>
      <c r="AC318" s="150"/>
      <c r="AD318" s="170"/>
      <c r="AE318" s="171"/>
      <c r="AF318" s="169"/>
      <c r="AG318" s="170"/>
      <c r="AH318" s="150"/>
      <c r="AI318" s="150"/>
      <c r="AJ318" s="171"/>
      <c r="AK318" s="169"/>
      <c r="AL318" s="170"/>
      <c r="AM318" s="150"/>
      <c r="AN318" s="170"/>
      <c r="AO318" s="171"/>
      <c r="AP318" s="169"/>
      <c r="AQ318" s="170"/>
      <c r="AR318" s="150"/>
      <c r="AS318" s="170"/>
      <c r="AT318" s="171"/>
      <c r="AU318" s="169"/>
      <c r="AV318" s="170"/>
      <c r="AW318" s="150"/>
      <c r="AX318" s="164"/>
      <c r="AY318" s="171"/>
      <c r="AZ318" s="150">
        <v>2030</v>
      </c>
    </row>
    <row r="319" spans="1:54" x14ac:dyDescent="0.35">
      <c r="A319" s="162">
        <v>317</v>
      </c>
      <c r="B319" s="163" t="s">
        <v>352</v>
      </c>
      <c r="C319" s="150" t="s">
        <v>1096</v>
      </c>
      <c r="D319" s="150">
        <v>100</v>
      </c>
      <c r="E319" s="164">
        <v>2</v>
      </c>
      <c r="F319" s="164">
        <v>20</v>
      </c>
      <c r="G319" s="165">
        <v>2</v>
      </c>
      <c r="H319" s="166">
        <v>25</v>
      </c>
      <c r="I319" s="150">
        <f>MAX(0,Table232[[#This Row],[k*]]-Table232[[#This Row],[AGVs]])</f>
        <v>23</v>
      </c>
      <c r="J319" s="150">
        <v>2083</v>
      </c>
      <c r="K319" s="150">
        <v>2083</v>
      </c>
      <c r="L319" s="167">
        <v>0.82280191406994163</v>
      </c>
      <c r="M319" s="86">
        <f>IF( Table232[[#This Row],[UB_init]]-Table232[[#This Row],[LB_init]]&gt;0.1,0,1)</f>
        <v>1</v>
      </c>
      <c r="N319" s="59">
        <v>2083</v>
      </c>
      <c r="O319" s="60">
        <v>2083</v>
      </c>
      <c r="P319" s="60">
        <v>0</v>
      </c>
      <c r="Q319" s="83">
        <v>196.94593178480801</v>
      </c>
      <c r="R319" s="166">
        <v>2083</v>
      </c>
      <c r="S319" s="150">
        <v>2083</v>
      </c>
      <c r="T319" s="168">
        <v>0</v>
      </c>
      <c r="U319" s="168">
        <v>8.3570455710000005</v>
      </c>
      <c r="V319" s="169"/>
      <c r="W319" s="170"/>
      <c r="X319" s="150"/>
      <c r="Y319" s="150"/>
      <c r="Z319" s="171"/>
      <c r="AA319" s="169"/>
      <c r="AB319" s="170"/>
      <c r="AC319" s="150"/>
      <c r="AD319" s="170"/>
      <c r="AE319" s="171"/>
      <c r="AF319" s="169"/>
      <c r="AG319" s="170"/>
      <c r="AH319" s="150"/>
      <c r="AI319" s="150"/>
      <c r="AJ319" s="171"/>
      <c r="AK319" s="169"/>
      <c r="AL319" s="170"/>
      <c r="AM319" s="150"/>
      <c r="AN319" s="170"/>
      <c r="AO319" s="171"/>
      <c r="AP319" s="169"/>
      <c r="AQ319" s="170"/>
      <c r="AR319" s="150"/>
      <c r="AS319" s="170"/>
      <c r="AT319" s="171"/>
      <c r="AU319" s="169"/>
      <c r="AV319" s="170"/>
      <c r="AW319" s="150"/>
      <c r="AX319" s="164"/>
      <c r="AY319" s="171"/>
      <c r="AZ319" s="150">
        <v>2083</v>
      </c>
    </row>
    <row r="320" spans="1:54" s="146" customFormat="1" x14ac:dyDescent="0.35">
      <c r="A320" s="162">
        <v>318</v>
      </c>
      <c r="B320" s="163" t="s">
        <v>353</v>
      </c>
      <c r="C320" s="150" t="s">
        <v>1096</v>
      </c>
      <c r="D320" s="150">
        <v>100</v>
      </c>
      <c r="E320" s="164">
        <v>2</v>
      </c>
      <c r="F320" s="164">
        <v>20</v>
      </c>
      <c r="G320" s="165">
        <v>2</v>
      </c>
      <c r="H320" s="166">
        <v>26</v>
      </c>
      <c r="I320" s="150">
        <f>MAX(0,Table232[[#This Row],[k*]]-Table232[[#This Row],[AGVs]])</f>
        <v>24</v>
      </c>
      <c r="J320" s="150">
        <v>1977</v>
      </c>
      <c r="K320" s="150">
        <v>1977</v>
      </c>
      <c r="L320" s="167">
        <v>2.9462465103799786</v>
      </c>
      <c r="M320" s="142">
        <f>IF( Table232[[#This Row],[UB_init]]-Table232[[#This Row],[LB_init]]&gt;0.1,0,1)</f>
        <v>1</v>
      </c>
      <c r="N320" s="61">
        <v>1977</v>
      </c>
      <c r="O320" s="62">
        <v>1977</v>
      </c>
      <c r="P320" s="62">
        <v>0</v>
      </c>
      <c r="Q320" s="84">
        <v>192.99990133568599</v>
      </c>
      <c r="R320" s="166">
        <v>2007</v>
      </c>
      <c r="S320" s="150">
        <v>1975</v>
      </c>
      <c r="T320" s="168">
        <v>1.5944195000000001E-2</v>
      </c>
      <c r="U320" s="168">
        <v>3620.4435389999999</v>
      </c>
      <c r="V320" s="169"/>
      <c r="W320" s="170"/>
      <c r="X320" s="150"/>
      <c r="Y320" s="150"/>
      <c r="Z320" s="171"/>
      <c r="AA320" s="169"/>
      <c r="AB320" s="170"/>
      <c r="AC320" s="150"/>
      <c r="AD320" s="170"/>
      <c r="AE320" s="171"/>
      <c r="AF320" s="169"/>
      <c r="AG320" s="170"/>
      <c r="AH320" s="150"/>
      <c r="AI320" s="150"/>
      <c r="AJ320" s="171"/>
      <c r="AK320" s="169"/>
      <c r="AL320" s="170"/>
      <c r="AM320" s="150"/>
      <c r="AN320" s="170"/>
      <c r="AO320" s="171"/>
      <c r="AP320" s="169"/>
      <c r="AQ320" s="170"/>
      <c r="AR320" s="150"/>
      <c r="AS320" s="170"/>
      <c r="AT320" s="171"/>
      <c r="AU320" s="169"/>
      <c r="AV320" s="170"/>
      <c r="AW320" s="150"/>
      <c r="AX320" s="164"/>
      <c r="AY320" s="171"/>
      <c r="AZ320" s="150">
        <v>1977</v>
      </c>
      <c r="BB320" s="145"/>
    </row>
    <row r="321" spans="1:52" x14ac:dyDescent="0.35">
      <c r="A321" s="162">
        <v>319</v>
      </c>
      <c r="B321" s="163" t="s">
        <v>354</v>
      </c>
      <c r="C321" s="150" t="s">
        <v>1096</v>
      </c>
      <c r="D321" s="150">
        <v>100</v>
      </c>
      <c r="E321" s="164">
        <v>2</v>
      </c>
      <c r="F321" s="164">
        <v>20</v>
      </c>
      <c r="G321" s="165">
        <v>2</v>
      </c>
      <c r="H321" s="166">
        <v>26</v>
      </c>
      <c r="I321" s="150">
        <f>MAX(0,Table232[[#This Row],[k*]]-Table232[[#This Row],[AGVs]])</f>
        <v>24</v>
      </c>
      <c r="J321" s="150">
        <v>1926</v>
      </c>
      <c r="K321" s="150">
        <v>1926</v>
      </c>
      <c r="L321" s="167">
        <v>0.57295768336007313</v>
      </c>
      <c r="M321" s="86">
        <f>IF( Table232[[#This Row],[UB_init]]-Table232[[#This Row],[LB_init]]&gt;0.1,0,1)</f>
        <v>1</v>
      </c>
      <c r="N321" s="59">
        <v>1926</v>
      </c>
      <c r="O321" s="60">
        <v>1926</v>
      </c>
      <c r="P321" s="60">
        <v>0</v>
      </c>
      <c r="Q321" s="83">
        <v>125.071422200649</v>
      </c>
      <c r="R321" s="166">
        <v>1926</v>
      </c>
      <c r="S321" s="150">
        <v>1926</v>
      </c>
      <c r="T321" s="168">
        <v>0</v>
      </c>
      <c r="U321" s="168">
        <v>8.5763284100000003</v>
      </c>
      <c r="V321" s="169"/>
      <c r="W321" s="170"/>
      <c r="X321" s="150"/>
      <c r="Y321" s="150"/>
      <c r="Z321" s="171"/>
      <c r="AA321" s="169"/>
      <c r="AB321" s="170"/>
      <c r="AC321" s="150"/>
      <c r="AD321" s="170"/>
      <c r="AE321" s="171"/>
      <c r="AF321" s="169"/>
      <c r="AG321" s="170"/>
      <c r="AH321" s="150"/>
      <c r="AI321" s="150"/>
      <c r="AJ321" s="171"/>
      <c r="AK321" s="169"/>
      <c r="AL321" s="170"/>
      <c r="AM321" s="150"/>
      <c r="AN321" s="170"/>
      <c r="AO321" s="171"/>
      <c r="AP321" s="169"/>
      <c r="AQ321" s="170"/>
      <c r="AR321" s="150"/>
      <c r="AS321" s="170"/>
      <c r="AT321" s="171"/>
      <c r="AU321" s="169"/>
      <c r="AV321" s="170"/>
      <c r="AW321" s="150"/>
      <c r="AX321" s="164"/>
      <c r="AY321" s="171"/>
      <c r="AZ321" s="150">
        <v>1926</v>
      </c>
    </row>
    <row r="322" spans="1:52" x14ac:dyDescent="0.35">
      <c r="A322" s="162">
        <v>320</v>
      </c>
      <c r="B322" s="163" t="s">
        <v>355</v>
      </c>
      <c r="C322" s="150" t="s">
        <v>1096</v>
      </c>
      <c r="D322" s="150">
        <v>100</v>
      </c>
      <c r="E322" s="164">
        <v>2</v>
      </c>
      <c r="F322" s="164">
        <v>20</v>
      </c>
      <c r="G322" s="165">
        <v>2</v>
      </c>
      <c r="H322" s="166">
        <v>30</v>
      </c>
      <c r="I322" s="150">
        <f>MAX(0,Table232[[#This Row],[k*]]-Table232[[#This Row],[AGVs]])</f>
        <v>28</v>
      </c>
      <c r="J322" s="150">
        <v>2146</v>
      </c>
      <c r="K322" s="150">
        <v>2146</v>
      </c>
      <c r="L322" s="167">
        <v>3.58692838252</v>
      </c>
      <c r="M322" s="142">
        <f>IF( Table232[[#This Row],[UB_init]]-Table232[[#This Row],[LB_init]]&gt;0.1,0,1)</f>
        <v>1</v>
      </c>
      <c r="N322" s="61">
        <v>2146</v>
      </c>
      <c r="O322" s="62">
        <v>2146</v>
      </c>
      <c r="P322" s="62">
        <v>0</v>
      </c>
      <c r="Q322" s="84">
        <v>142.600925935432</v>
      </c>
      <c r="R322" s="166">
        <v>2146</v>
      </c>
      <c r="S322" s="150">
        <v>2146</v>
      </c>
      <c r="T322" s="168">
        <v>0</v>
      </c>
      <c r="U322" s="168">
        <v>15.68355246</v>
      </c>
      <c r="V322" s="169"/>
      <c r="W322" s="170"/>
      <c r="X322" s="150"/>
      <c r="Y322" s="150"/>
      <c r="Z322" s="171"/>
      <c r="AA322" s="169"/>
      <c r="AB322" s="170"/>
      <c r="AC322" s="150"/>
      <c r="AD322" s="170"/>
      <c r="AE322" s="171"/>
      <c r="AF322" s="169"/>
      <c r="AG322" s="170"/>
      <c r="AH322" s="150"/>
      <c r="AI322" s="150"/>
      <c r="AJ322" s="171"/>
      <c r="AK322" s="169"/>
      <c r="AL322" s="170"/>
      <c r="AM322" s="150"/>
      <c r="AN322" s="170"/>
      <c r="AO322" s="171"/>
      <c r="AP322" s="169"/>
      <c r="AQ322" s="170"/>
      <c r="AR322" s="150"/>
      <c r="AS322" s="170"/>
      <c r="AT322" s="171"/>
      <c r="AU322" s="169"/>
      <c r="AV322" s="170"/>
      <c r="AW322" s="150"/>
      <c r="AX322" s="164"/>
      <c r="AY322" s="171"/>
      <c r="AZ322" s="150">
        <v>2146</v>
      </c>
    </row>
    <row r="323" spans="1:52" x14ac:dyDescent="0.35">
      <c r="A323" s="162">
        <v>321</v>
      </c>
      <c r="B323" s="163" t="s">
        <v>356</v>
      </c>
      <c r="C323" s="150" t="s">
        <v>1096</v>
      </c>
      <c r="D323" s="150">
        <v>100</v>
      </c>
      <c r="E323" s="164">
        <v>2</v>
      </c>
      <c r="F323" s="164">
        <v>20</v>
      </c>
      <c r="G323" s="165">
        <v>4</v>
      </c>
      <c r="H323" s="166">
        <v>40</v>
      </c>
      <c r="I323" s="150">
        <f>MAX(0,Table232[[#This Row],[k*]]-Table232[[#This Row],[AGVs]])</f>
        <v>38</v>
      </c>
      <c r="J323" s="150">
        <v>2504</v>
      </c>
      <c r="K323" s="150">
        <v>2504</v>
      </c>
      <c r="L323" s="167">
        <v>4.1708719059899977</v>
      </c>
      <c r="M323" s="86">
        <f>IF( Table232[[#This Row],[UB_init]]-Table232[[#This Row],[LB_init]]&gt;0.1,0,1)</f>
        <v>1</v>
      </c>
      <c r="N323" s="59">
        <v>2534</v>
      </c>
      <c r="O323" s="60">
        <v>2504</v>
      </c>
      <c r="P323" s="60">
        <v>1.18389897395417E-2</v>
      </c>
      <c r="Q323" s="83">
        <v>3623.4295961912699</v>
      </c>
      <c r="R323" s="166">
        <v>2504</v>
      </c>
      <c r="S323" s="150">
        <v>2504</v>
      </c>
      <c r="T323" s="168">
        <v>0</v>
      </c>
      <c r="U323" s="168">
        <v>29.798997459999999</v>
      </c>
      <c r="V323" s="169"/>
      <c r="W323" s="170"/>
      <c r="X323" s="150"/>
      <c r="Y323" s="150"/>
      <c r="Z323" s="171"/>
      <c r="AA323" s="169"/>
      <c r="AB323" s="170"/>
      <c r="AC323" s="150"/>
      <c r="AD323" s="170"/>
      <c r="AE323" s="171"/>
      <c r="AF323" s="169"/>
      <c r="AG323" s="170"/>
      <c r="AH323" s="150"/>
      <c r="AI323" s="150"/>
      <c r="AJ323" s="171"/>
      <c r="AK323" s="169"/>
      <c r="AL323" s="170"/>
      <c r="AM323" s="150"/>
      <c r="AN323" s="170"/>
      <c r="AO323" s="171"/>
      <c r="AP323" s="169"/>
      <c r="AQ323" s="170"/>
      <c r="AR323" s="150"/>
      <c r="AS323" s="170"/>
      <c r="AT323" s="171"/>
      <c r="AU323" s="169"/>
      <c r="AV323" s="170"/>
      <c r="AW323" s="150"/>
      <c r="AX323" s="164"/>
      <c r="AY323" s="171"/>
      <c r="AZ323" s="150">
        <v>2504</v>
      </c>
    </row>
    <row r="324" spans="1:52" x14ac:dyDescent="0.35">
      <c r="A324" s="162">
        <v>322</v>
      </c>
      <c r="B324" s="163" t="s">
        <v>357</v>
      </c>
      <c r="C324" s="150" t="s">
        <v>1096</v>
      </c>
      <c r="D324" s="150">
        <v>100</v>
      </c>
      <c r="E324" s="164">
        <v>2</v>
      </c>
      <c r="F324" s="164">
        <v>20</v>
      </c>
      <c r="G324" s="165">
        <v>4</v>
      </c>
      <c r="H324" s="166">
        <v>47</v>
      </c>
      <c r="I324" s="150">
        <f>MAX(0,Table232[[#This Row],[k*]]-Table232[[#This Row],[AGVs]])</f>
        <v>45</v>
      </c>
      <c r="J324" s="150">
        <v>2680</v>
      </c>
      <c r="K324" s="150">
        <v>2680</v>
      </c>
      <c r="L324" s="167">
        <v>4.8534886296899913</v>
      </c>
      <c r="M324" s="142">
        <f>IF( Table232[[#This Row],[UB_init]]-Table232[[#This Row],[LB_init]]&gt;0.1,0,1)</f>
        <v>1</v>
      </c>
      <c r="N324" s="61">
        <v>2710</v>
      </c>
      <c r="O324" s="62">
        <v>2680</v>
      </c>
      <c r="P324" s="62">
        <v>1.1070110701106599E-2</v>
      </c>
      <c r="Q324" s="84">
        <v>3609.5102174840799</v>
      </c>
      <c r="R324" s="166">
        <v>2680</v>
      </c>
      <c r="S324" s="150">
        <v>2680</v>
      </c>
      <c r="T324" s="168">
        <v>0</v>
      </c>
      <c r="U324" s="168">
        <v>59.662616620000001</v>
      </c>
      <c r="V324" s="169"/>
      <c r="W324" s="170"/>
      <c r="X324" s="150"/>
      <c r="Y324" s="150"/>
      <c r="Z324" s="171"/>
      <c r="AA324" s="169"/>
      <c r="AB324" s="170"/>
      <c r="AC324" s="150"/>
      <c r="AD324" s="170"/>
      <c r="AE324" s="171"/>
      <c r="AF324" s="169"/>
      <c r="AG324" s="170"/>
      <c r="AH324" s="150"/>
      <c r="AI324" s="150"/>
      <c r="AJ324" s="171"/>
      <c r="AK324" s="169"/>
      <c r="AL324" s="170"/>
      <c r="AM324" s="150"/>
      <c r="AN324" s="170"/>
      <c r="AO324" s="171"/>
      <c r="AP324" s="169"/>
      <c r="AQ324" s="170"/>
      <c r="AR324" s="150"/>
      <c r="AS324" s="170"/>
      <c r="AT324" s="171"/>
      <c r="AU324" s="169"/>
      <c r="AV324" s="170"/>
      <c r="AW324" s="150"/>
      <c r="AX324" s="164"/>
      <c r="AY324" s="171"/>
      <c r="AZ324" s="150">
        <v>2680</v>
      </c>
    </row>
    <row r="325" spans="1:52" x14ac:dyDescent="0.35">
      <c r="A325" s="162">
        <v>323</v>
      </c>
      <c r="B325" s="163" t="s">
        <v>358</v>
      </c>
      <c r="C325" s="150" t="s">
        <v>1096</v>
      </c>
      <c r="D325" s="150">
        <v>100</v>
      </c>
      <c r="E325" s="164">
        <v>2</v>
      </c>
      <c r="F325" s="164">
        <v>20</v>
      </c>
      <c r="G325" s="165">
        <v>4</v>
      </c>
      <c r="H325" s="166">
        <v>46</v>
      </c>
      <c r="I325" s="150">
        <f>MAX(0,Table232[[#This Row],[k*]]-Table232[[#This Row],[AGVs]])</f>
        <v>44</v>
      </c>
      <c r="J325" s="150">
        <v>2614</v>
      </c>
      <c r="K325" s="150">
        <v>2614</v>
      </c>
      <c r="L325" s="167">
        <v>3.9407459702399592</v>
      </c>
      <c r="M325" s="86">
        <f>IF( Table232[[#This Row],[UB_init]]-Table232[[#This Row],[LB_init]]&gt;0.1,0,1)</f>
        <v>1</v>
      </c>
      <c r="N325" s="59">
        <v>2644</v>
      </c>
      <c r="O325" s="60">
        <v>2593.4</v>
      </c>
      <c r="P325" s="60">
        <v>1.9137670196670901E-2</v>
      </c>
      <c r="Q325" s="83">
        <v>3621.0164013262802</v>
      </c>
      <c r="R325" s="166">
        <v>2614</v>
      </c>
      <c r="S325" s="150">
        <v>2614</v>
      </c>
      <c r="T325" s="168">
        <v>0</v>
      </c>
      <c r="U325" s="168">
        <v>62.040206730000001</v>
      </c>
      <c r="V325" s="169"/>
      <c r="W325" s="170"/>
      <c r="X325" s="150"/>
      <c r="Y325" s="150"/>
      <c r="Z325" s="171"/>
      <c r="AA325" s="169"/>
      <c r="AB325" s="170"/>
      <c r="AC325" s="150"/>
      <c r="AD325" s="170"/>
      <c r="AE325" s="171"/>
      <c r="AF325" s="169"/>
      <c r="AG325" s="170"/>
      <c r="AH325" s="150"/>
      <c r="AI325" s="150"/>
      <c r="AJ325" s="171"/>
      <c r="AK325" s="169"/>
      <c r="AL325" s="170"/>
      <c r="AM325" s="150"/>
      <c r="AN325" s="170"/>
      <c r="AO325" s="171"/>
      <c r="AP325" s="169"/>
      <c r="AQ325" s="170"/>
      <c r="AR325" s="150"/>
      <c r="AS325" s="170"/>
      <c r="AT325" s="171"/>
      <c r="AU325" s="169"/>
      <c r="AV325" s="170"/>
      <c r="AW325" s="150"/>
      <c r="AX325" s="164"/>
      <c r="AY325" s="171"/>
      <c r="AZ325" s="150">
        <v>2614</v>
      </c>
    </row>
    <row r="326" spans="1:52" x14ac:dyDescent="0.35">
      <c r="A326" s="162">
        <v>324</v>
      </c>
      <c r="B326" s="163" t="s">
        <v>359</v>
      </c>
      <c r="C326" s="150" t="s">
        <v>1096</v>
      </c>
      <c r="D326" s="150">
        <v>100</v>
      </c>
      <c r="E326" s="164">
        <v>2</v>
      </c>
      <c r="F326" s="164">
        <v>20</v>
      </c>
      <c r="G326" s="165">
        <v>4</v>
      </c>
      <c r="H326" s="166">
        <v>44</v>
      </c>
      <c r="I326" s="150">
        <f>MAX(0,Table232[[#This Row],[k*]]-Table232[[#This Row],[AGVs]])</f>
        <v>42</v>
      </c>
      <c r="J326" s="150">
        <v>2573</v>
      </c>
      <c r="K326" s="150">
        <v>2573</v>
      </c>
      <c r="L326" s="167">
        <v>6.0740629416000047</v>
      </c>
      <c r="M326" s="142">
        <f>IF( Table232[[#This Row],[UB_init]]-Table232[[#This Row],[LB_init]]&gt;0.1,0,1)</f>
        <v>1</v>
      </c>
      <c r="N326" s="61">
        <v>2573</v>
      </c>
      <c r="O326" s="62">
        <v>2573</v>
      </c>
      <c r="P326" s="62">
        <v>0</v>
      </c>
      <c r="Q326" s="84">
        <v>400.76617141626701</v>
      </c>
      <c r="R326" s="166">
        <v>2603</v>
      </c>
      <c r="S326" s="150">
        <v>2569</v>
      </c>
      <c r="T326" s="168">
        <v>1.3061852000000001E-2</v>
      </c>
      <c r="U326" s="168">
        <v>3613.9815480000002</v>
      </c>
      <c r="V326" s="169"/>
      <c r="W326" s="170"/>
      <c r="X326" s="150"/>
      <c r="Y326" s="150"/>
      <c r="Z326" s="171"/>
      <c r="AA326" s="169"/>
      <c r="AB326" s="170"/>
      <c r="AC326" s="150"/>
      <c r="AD326" s="170"/>
      <c r="AE326" s="171"/>
      <c r="AF326" s="169"/>
      <c r="AG326" s="170"/>
      <c r="AH326" s="150"/>
      <c r="AI326" s="150"/>
      <c r="AJ326" s="171"/>
      <c r="AK326" s="169"/>
      <c r="AL326" s="170"/>
      <c r="AM326" s="150"/>
      <c r="AN326" s="170"/>
      <c r="AO326" s="171"/>
      <c r="AP326" s="169"/>
      <c r="AQ326" s="170"/>
      <c r="AR326" s="150"/>
      <c r="AS326" s="170"/>
      <c r="AT326" s="171"/>
      <c r="AU326" s="169"/>
      <c r="AV326" s="170"/>
      <c r="AW326" s="150"/>
      <c r="AX326" s="164"/>
      <c r="AY326" s="171"/>
      <c r="AZ326" s="150">
        <v>2573</v>
      </c>
    </row>
    <row r="327" spans="1:52" x14ac:dyDescent="0.35">
      <c r="A327" s="162">
        <v>325</v>
      </c>
      <c r="B327" s="163" t="s">
        <v>360</v>
      </c>
      <c r="C327" s="150" t="s">
        <v>1096</v>
      </c>
      <c r="D327" s="150">
        <v>100</v>
      </c>
      <c r="E327" s="164">
        <v>2</v>
      </c>
      <c r="F327" s="164">
        <v>20</v>
      </c>
      <c r="G327" s="165">
        <v>4</v>
      </c>
      <c r="H327" s="166">
        <v>43</v>
      </c>
      <c r="I327" s="150">
        <f>MAX(0,Table232[[#This Row],[k*]]-Table232[[#This Row],[AGVs]])</f>
        <v>41</v>
      </c>
      <c r="J327" s="150">
        <v>2379</v>
      </c>
      <c r="K327" s="150">
        <v>2379</v>
      </c>
      <c r="L327" s="167">
        <v>5.354815429079963</v>
      </c>
      <c r="M327" s="86">
        <f>IF( Table232[[#This Row],[UB_init]]-Table232[[#This Row],[LB_init]]&gt;0.1,0,1)</f>
        <v>1</v>
      </c>
      <c r="N327" s="59">
        <v>2409</v>
      </c>
      <c r="O327" s="60">
        <v>2361.8019450829202</v>
      </c>
      <c r="P327" s="60">
        <v>1.95923847725494E-2</v>
      </c>
      <c r="Q327" s="83">
        <v>3622.9929947089399</v>
      </c>
      <c r="R327" s="166">
        <v>2379</v>
      </c>
      <c r="S327" s="150">
        <v>2379</v>
      </c>
      <c r="T327" s="168">
        <v>0</v>
      </c>
      <c r="U327" s="168">
        <v>93.002882380000003</v>
      </c>
      <c r="V327" s="169"/>
      <c r="W327" s="170"/>
      <c r="X327" s="150"/>
      <c r="Y327" s="150"/>
      <c r="Z327" s="171"/>
      <c r="AA327" s="169"/>
      <c r="AB327" s="170"/>
      <c r="AC327" s="150"/>
      <c r="AD327" s="170"/>
      <c r="AE327" s="171"/>
      <c r="AF327" s="169"/>
      <c r="AG327" s="170"/>
      <c r="AH327" s="150"/>
      <c r="AI327" s="150"/>
      <c r="AJ327" s="171"/>
      <c r="AK327" s="169"/>
      <c r="AL327" s="170"/>
      <c r="AM327" s="150"/>
      <c r="AN327" s="170"/>
      <c r="AO327" s="171"/>
      <c r="AP327" s="169"/>
      <c r="AQ327" s="170"/>
      <c r="AR327" s="150"/>
      <c r="AS327" s="170"/>
      <c r="AT327" s="171"/>
      <c r="AU327" s="169"/>
      <c r="AV327" s="170"/>
      <c r="AW327" s="150"/>
      <c r="AX327" s="164"/>
      <c r="AY327" s="171"/>
      <c r="AZ327" s="150">
        <v>2379</v>
      </c>
    </row>
    <row r="328" spans="1:52" x14ac:dyDescent="0.35">
      <c r="A328" s="162">
        <v>326</v>
      </c>
      <c r="B328" s="163" t="s">
        <v>361</v>
      </c>
      <c r="C328" s="150" t="s">
        <v>1096</v>
      </c>
      <c r="D328" s="150">
        <v>100</v>
      </c>
      <c r="E328" s="164">
        <v>2</v>
      </c>
      <c r="F328" s="164">
        <v>20</v>
      </c>
      <c r="G328" s="165">
        <v>4</v>
      </c>
      <c r="H328" s="166">
        <v>42</v>
      </c>
      <c r="I328" s="150">
        <f>MAX(0,Table232[[#This Row],[k*]]-Table232[[#This Row],[AGVs]])</f>
        <v>40</v>
      </c>
      <c r="J328" s="150">
        <v>2480</v>
      </c>
      <c r="K328" s="150">
        <v>2480</v>
      </c>
      <c r="L328" s="167">
        <v>114.59634450450994</v>
      </c>
      <c r="M328" s="142">
        <f>IF( Table232[[#This Row],[UB_init]]-Table232[[#This Row],[LB_init]]&gt;0.1,0,1)</f>
        <v>1</v>
      </c>
      <c r="N328" s="61">
        <v>2510</v>
      </c>
      <c r="O328" s="62">
        <v>2480</v>
      </c>
      <c r="P328" s="62">
        <v>1.1952191235058701E-2</v>
      </c>
      <c r="Q328" s="84">
        <v>3617.7575158998302</v>
      </c>
      <c r="R328" s="166">
        <v>2510</v>
      </c>
      <c r="S328" s="150">
        <v>2480</v>
      </c>
      <c r="T328" s="168">
        <v>1.1952190999999999E-2</v>
      </c>
      <c r="U328" s="168">
        <v>3609.562923</v>
      </c>
      <c r="V328" s="169"/>
      <c r="W328" s="170"/>
      <c r="X328" s="150"/>
      <c r="Y328" s="150"/>
      <c r="Z328" s="171"/>
      <c r="AA328" s="169"/>
      <c r="AB328" s="170"/>
      <c r="AC328" s="150"/>
      <c r="AD328" s="170"/>
      <c r="AE328" s="171"/>
      <c r="AF328" s="169"/>
      <c r="AG328" s="170"/>
      <c r="AH328" s="150"/>
      <c r="AI328" s="150"/>
      <c r="AJ328" s="171"/>
      <c r="AK328" s="169"/>
      <c r="AL328" s="170"/>
      <c r="AM328" s="150"/>
      <c r="AN328" s="170"/>
      <c r="AO328" s="171"/>
      <c r="AP328" s="169"/>
      <c r="AQ328" s="170"/>
      <c r="AR328" s="150"/>
      <c r="AS328" s="170"/>
      <c r="AT328" s="171"/>
      <c r="AU328" s="169"/>
      <c r="AV328" s="170"/>
      <c r="AW328" s="150"/>
      <c r="AX328" s="164"/>
      <c r="AY328" s="171"/>
      <c r="AZ328" s="150">
        <v>2480</v>
      </c>
    </row>
    <row r="329" spans="1:52" x14ac:dyDescent="0.35">
      <c r="A329" s="162">
        <v>327</v>
      </c>
      <c r="B329" s="163" t="s">
        <v>362</v>
      </c>
      <c r="C329" s="150" t="s">
        <v>1096</v>
      </c>
      <c r="D329" s="150">
        <v>100</v>
      </c>
      <c r="E329" s="164">
        <v>2</v>
      </c>
      <c r="F329" s="164">
        <v>20</v>
      </c>
      <c r="G329" s="165">
        <v>4</v>
      </c>
      <c r="H329" s="166">
        <v>47</v>
      </c>
      <c r="I329" s="150">
        <f>MAX(0,Table232[[#This Row],[k*]]-Table232[[#This Row],[AGVs]])</f>
        <v>45</v>
      </c>
      <c r="J329" s="150">
        <v>2743</v>
      </c>
      <c r="K329" s="150">
        <v>2773</v>
      </c>
      <c r="L329" s="167">
        <v>600.27276714519007</v>
      </c>
      <c r="M329" s="86">
        <f>IF( Table232[[#This Row],[UB_init]]-Table232[[#This Row],[LB_init]]&gt;0.1,0,1)</f>
        <v>0</v>
      </c>
      <c r="N329" s="59">
        <v>2773</v>
      </c>
      <c r="O329" s="60">
        <v>2743</v>
      </c>
      <c r="P329" s="60">
        <v>1.08186080057695E-2</v>
      </c>
      <c r="Q329" s="83">
        <v>3613.58105130679</v>
      </c>
      <c r="R329" s="166">
        <v>2773</v>
      </c>
      <c r="S329" s="150">
        <v>2740</v>
      </c>
      <c r="T329" s="168">
        <v>1.1900469E-2</v>
      </c>
      <c r="U329" s="168">
        <v>3619.7632330000001</v>
      </c>
      <c r="V329" s="169">
        <v>2773</v>
      </c>
      <c r="W329" s="170">
        <v>2743</v>
      </c>
      <c r="X329" s="150">
        <v>1.0818608005769901E-2</v>
      </c>
      <c r="Y329" s="150">
        <f>(Table232[[#This Row],[UB (A-BGAP +LB+ UB)]]-Table232[[#This Row],[Best LB]])/Table232[[#This Row],[UB (A-BGAP +LB+ UB)]]</f>
        <v>1.0818608005769925E-2</v>
      </c>
      <c r="Z329" s="171">
        <v>3609.2231845855704</v>
      </c>
      <c r="AA329" s="169">
        <v>2773</v>
      </c>
      <c r="AB329" s="170">
        <v>2743</v>
      </c>
      <c r="AC329" s="170">
        <v>1.0936930368209989E-2</v>
      </c>
      <c r="AD329" s="170">
        <f>(Table232[[#This Row],[UB (3S-MH)]]-Table232[[#This Row],[Best LB]])/Table232[[#This Row],[UB (3S-MH)]]</f>
        <v>1.0818608005769925E-2</v>
      </c>
      <c r="AE329" s="167">
        <v>720.48599999999999</v>
      </c>
      <c r="AF329" s="169">
        <v>2773</v>
      </c>
      <c r="AG329" s="170">
        <v>2743</v>
      </c>
      <c r="AH329" s="150">
        <v>1.08186080057695E-2</v>
      </c>
      <c r="AI329" s="150">
        <f>(Table232[[#This Row],[UB (BPP-MIP+LB+UB)]]-Table232[[#This Row],[Best LB]])/Table232[[#This Row],[UB (BPP-MIP+LB+UB)]]</f>
        <v>1.0818608005769925E-2</v>
      </c>
      <c r="AJ329" s="171">
        <v>3614.8884074389898</v>
      </c>
      <c r="AK329" s="169">
        <v>2773</v>
      </c>
      <c r="AL329" s="170">
        <v>2743</v>
      </c>
      <c r="AM329" s="170">
        <v>1.0818608005769925E-2</v>
      </c>
      <c r="AN329" s="170">
        <f>(Table232[[#This Row],[UB (LBBD (FBPP))]]-Table232[[#This Row],[Best LB]])/Table232[[#This Row],[UB (LBBD (FBPP))]]</f>
        <v>1.0818608005769925E-2</v>
      </c>
      <c r="AO329" s="171">
        <v>3605.7100956020904</v>
      </c>
      <c r="AP329" s="169">
        <v>2773</v>
      </c>
      <c r="AQ329" s="170">
        <v>2743</v>
      </c>
      <c r="AR329" s="170">
        <v>1.0818608005769925E-2</v>
      </c>
      <c r="AS329" s="170">
        <f>(Table232[[#This Row],[UB (LBBD (CBPP))]]-Table232[[#This Row],[Best LB]])/Table232[[#This Row],[UB (LBBD (CBPP))]]</f>
        <v>1.0818608005769925E-2</v>
      </c>
      <c r="AT329" s="171">
        <v>3603.5527068479005</v>
      </c>
      <c r="AU329" s="169">
        <v>2773</v>
      </c>
      <c r="AV329" s="170">
        <v>2743</v>
      </c>
      <c r="AW329" s="170">
        <v>1.0818608005769925E-2</v>
      </c>
      <c r="AX329" s="170">
        <f>(Table232[[#This Row],[UB (LBBD (CBPP-light))]]-Table232[[#This Row],[Best LB]])/Table232[[#This Row],[UB (LBBD (CBPP-light))]]</f>
        <v>1.0818608005769925E-2</v>
      </c>
      <c r="AY329" s="171">
        <v>3642.9653155691904</v>
      </c>
      <c r="AZ329" s="150">
        <v>2743</v>
      </c>
    </row>
    <row r="330" spans="1:52" x14ac:dyDescent="0.35">
      <c r="A330" s="162">
        <v>328</v>
      </c>
      <c r="B330" s="163" t="s">
        <v>363</v>
      </c>
      <c r="C330" s="150" t="s">
        <v>1096</v>
      </c>
      <c r="D330" s="150">
        <v>100</v>
      </c>
      <c r="E330" s="164">
        <v>2</v>
      </c>
      <c r="F330" s="164">
        <v>20</v>
      </c>
      <c r="G330" s="165">
        <v>4</v>
      </c>
      <c r="H330" s="166">
        <v>45</v>
      </c>
      <c r="I330" s="150">
        <f>MAX(0,Table232[[#This Row],[k*]]-Table232[[#This Row],[AGVs]])</f>
        <v>43</v>
      </c>
      <c r="J330" s="150">
        <v>2547</v>
      </c>
      <c r="K330" s="150">
        <v>2547</v>
      </c>
      <c r="L330" s="167">
        <v>8.0605526342999383</v>
      </c>
      <c r="M330" s="142">
        <f>IF( Table232[[#This Row],[UB_init]]-Table232[[#This Row],[LB_init]]&gt;0.1,0,1)</f>
        <v>1</v>
      </c>
      <c r="N330" s="61">
        <v>2547</v>
      </c>
      <c r="O330" s="62">
        <v>2547</v>
      </c>
      <c r="P330" s="62">
        <v>0</v>
      </c>
      <c r="Q330" s="84">
        <v>258.96021790802399</v>
      </c>
      <c r="R330" s="166">
        <v>2547</v>
      </c>
      <c r="S330" s="150">
        <v>2547</v>
      </c>
      <c r="T330" s="168">
        <v>0</v>
      </c>
      <c r="U330" s="168">
        <v>29.452889809999999</v>
      </c>
      <c r="V330" s="169"/>
      <c r="W330" s="170"/>
      <c r="X330" s="150"/>
      <c r="Y330" s="150"/>
      <c r="Z330" s="171"/>
      <c r="AA330" s="169"/>
      <c r="AB330" s="170"/>
      <c r="AC330" s="150"/>
      <c r="AD330" s="170"/>
      <c r="AE330" s="171"/>
      <c r="AF330" s="169"/>
      <c r="AG330" s="170"/>
      <c r="AH330" s="150"/>
      <c r="AI330" s="150"/>
      <c r="AJ330" s="171"/>
      <c r="AK330" s="169"/>
      <c r="AL330" s="170"/>
      <c r="AM330" s="150"/>
      <c r="AN330" s="170"/>
      <c r="AO330" s="171"/>
      <c r="AP330" s="169"/>
      <c r="AQ330" s="170"/>
      <c r="AR330" s="150"/>
      <c r="AS330" s="170"/>
      <c r="AT330" s="171"/>
      <c r="AU330" s="169"/>
      <c r="AV330" s="170"/>
      <c r="AW330" s="150"/>
      <c r="AX330" s="164"/>
      <c r="AY330" s="171"/>
      <c r="AZ330" s="150">
        <v>2547</v>
      </c>
    </row>
    <row r="331" spans="1:52" x14ac:dyDescent="0.35">
      <c r="A331" s="162">
        <v>329</v>
      </c>
      <c r="B331" s="163" t="s">
        <v>364</v>
      </c>
      <c r="C331" s="150" t="s">
        <v>1096</v>
      </c>
      <c r="D331" s="150">
        <v>100</v>
      </c>
      <c r="E331" s="164">
        <v>2</v>
      </c>
      <c r="F331" s="164">
        <v>20</v>
      </c>
      <c r="G331" s="165">
        <v>4</v>
      </c>
      <c r="H331" s="166">
        <v>51</v>
      </c>
      <c r="I331" s="150">
        <f>MAX(0,Table232[[#This Row],[k*]]-Table232[[#This Row],[AGVs]])</f>
        <v>49</v>
      </c>
      <c r="J331" s="150">
        <v>2676</v>
      </c>
      <c r="K331" s="150">
        <v>2676</v>
      </c>
      <c r="L331" s="167">
        <v>14.555460385980041</v>
      </c>
      <c r="M331" s="86">
        <f>IF( Table232[[#This Row],[UB_init]]-Table232[[#This Row],[LB_init]]&gt;0.1,0,1)</f>
        <v>1</v>
      </c>
      <c r="N331" s="59">
        <v>2676</v>
      </c>
      <c r="O331" s="60">
        <v>2645.99999999993</v>
      </c>
      <c r="P331" s="60">
        <v>1.12107623318634E-2</v>
      </c>
      <c r="Q331" s="83">
        <v>3600.23909382894</v>
      </c>
      <c r="R331" s="166">
        <v>2676</v>
      </c>
      <c r="S331" s="150">
        <v>2676</v>
      </c>
      <c r="T331" s="168">
        <v>0</v>
      </c>
      <c r="U331" s="168">
        <v>259.717511</v>
      </c>
      <c r="V331" s="169"/>
      <c r="W331" s="170"/>
      <c r="X331" s="150"/>
      <c r="Y331" s="150"/>
      <c r="Z331" s="171"/>
      <c r="AA331" s="169"/>
      <c r="AB331" s="170"/>
      <c r="AC331" s="150"/>
      <c r="AD331" s="170"/>
      <c r="AE331" s="171"/>
      <c r="AF331" s="169"/>
      <c r="AG331" s="170"/>
      <c r="AH331" s="150"/>
      <c r="AI331" s="150"/>
      <c r="AJ331" s="171"/>
      <c r="AK331" s="169"/>
      <c r="AL331" s="170"/>
      <c r="AM331" s="150"/>
      <c r="AN331" s="170"/>
      <c r="AO331" s="171"/>
      <c r="AP331" s="169"/>
      <c r="AQ331" s="170"/>
      <c r="AR331" s="150"/>
      <c r="AS331" s="170"/>
      <c r="AT331" s="171"/>
      <c r="AU331" s="169"/>
      <c r="AV331" s="170"/>
      <c r="AW331" s="150"/>
      <c r="AX331" s="164"/>
      <c r="AY331" s="171"/>
      <c r="AZ331" s="150">
        <v>2676</v>
      </c>
    </row>
    <row r="332" spans="1:52" x14ac:dyDescent="0.35">
      <c r="A332" s="162">
        <v>330</v>
      </c>
      <c r="B332" s="163" t="s">
        <v>365</v>
      </c>
      <c r="C332" s="150" t="s">
        <v>1096</v>
      </c>
      <c r="D332" s="150">
        <v>100</v>
      </c>
      <c r="E332" s="164">
        <v>2</v>
      </c>
      <c r="F332" s="164">
        <v>20</v>
      </c>
      <c r="G332" s="165">
        <v>4</v>
      </c>
      <c r="H332" s="166">
        <v>46</v>
      </c>
      <c r="I332" s="150">
        <f>MAX(0,Table232[[#This Row],[k*]]-Table232[[#This Row],[AGVs]])</f>
        <v>44</v>
      </c>
      <c r="J332" s="150">
        <v>2626</v>
      </c>
      <c r="K332" s="150">
        <v>2626</v>
      </c>
      <c r="L332" s="167">
        <v>14.220268933109992</v>
      </c>
      <c r="M332" s="142">
        <f>IF( Table232[[#This Row],[UB_init]]-Table232[[#This Row],[LB_init]]&gt;0.1,0,1)</f>
        <v>1</v>
      </c>
      <c r="N332" s="61">
        <v>2626</v>
      </c>
      <c r="O332" s="62">
        <v>2596</v>
      </c>
      <c r="P332" s="62">
        <v>1.1424219345010899E-2</v>
      </c>
      <c r="Q332" s="84">
        <v>3611.5754949767102</v>
      </c>
      <c r="R332" s="166">
        <v>2626</v>
      </c>
      <c r="S332" s="150">
        <v>2596</v>
      </c>
      <c r="T332" s="168">
        <v>1.1424218999999999E-2</v>
      </c>
      <c r="U332" s="168">
        <v>3605.5188170000001</v>
      </c>
      <c r="V332" s="169"/>
      <c r="W332" s="170"/>
      <c r="X332" s="150"/>
      <c r="Y332" s="150"/>
      <c r="Z332" s="171"/>
      <c r="AA332" s="169"/>
      <c r="AB332" s="170"/>
      <c r="AC332" s="150"/>
      <c r="AD332" s="170"/>
      <c r="AE332" s="171"/>
      <c r="AF332" s="169"/>
      <c r="AG332" s="170"/>
      <c r="AH332" s="150"/>
      <c r="AI332" s="150"/>
      <c r="AJ332" s="171"/>
      <c r="AK332" s="169"/>
      <c r="AL332" s="170"/>
      <c r="AM332" s="150"/>
      <c r="AN332" s="170"/>
      <c r="AO332" s="171"/>
      <c r="AP332" s="169"/>
      <c r="AQ332" s="170"/>
      <c r="AR332" s="150"/>
      <c r="AS332" s="170"/>
      <c r="AT332" s="171"/>
      <c r="AU332" s="169"/>
      <c r="AV332" s="170"/>
      <c r="AW332" s="150"/>
      <c r="AX332" s="164"/>
      <c r="AY332" s="171"/>
      <c r="AZ332" s="150">
        <v>2626</v>
      </c>
    </row>
    <row r="333" spans="1:52" x14ac:dyDescent="0.35">
      <c r="A333" s="162">
        <v>331</v>
      </c>
      <c r="B333" s="163" t="s">
        <v>366</v>
      </c>
      <c r="C333" s="150" t="s">
        <v>1096</v>
      </c>
      <c r="D333" s="150">
        <v>100</v>
      </c>
      <c r="E333" s="164">
        <v>2</v>
      </c>
      <c r="F333" s="164">
        <v>30</v>
      </c>
      <c r="G333" s="165">
        <v>1</v>
      </c>
      <c r="H333" s="166">
        <v>15</v>
      </c>
      <c r="I333" s="150">
        <f>MAX(0,Table232[[#This Row],[k*]]-Table232[[#This Row],[AGVs]])</f>
        <v>13</v>
      </c>
      <c r="J333" s="150">
        <v>2495</v>
      </c>
      <c r="K333" s="150">
        <v>2495</v>
      </c>
      <c r="L333" s="167">
        <v>0.61281434074999197</v>
      </c>
      <c r="M333" s="86">
        <f>IF( Table232[[#This Row],[UB_init]]-Table232[[#This Row],[LB_init]]&gt;0.1,0,1)</f>
        <v>1</v>
      </c>
      <c r="N333" s="59">
        <v>2495</v>
      </c>
      <c r="O333" s="60">
        <v>2495</v>
      </c>
      <c r="P333" s="60">
        <v>0</v>
      </c>
      <c r="Q333" s="83">
        <v>206.82355112768701</v>
      </c>
      <c r="R333" s="166">
        <v>2495</v>
      </c>
      <c r="S333" s="150">
        <v>2495</v>
      </c>
      <c r="T333" s="168">
        <v>0</v>
      </c>
      <c r="U333" s="168">
        <v>8.0505795110000005</v>
      </c>
      <c r="V333" s="169"/>
      <c r="W333" s="170"/>
      <c r="X333" s="150"/>
      <c r="Y333" s="150"/>
      <c r="Z333" s="171"/>
      <c r="AA333" s="169"/>
      <c r="AB333" s="170"/>
      <c r="AC333" s="150"/>
      <c r="AD333" s="170"/>
      <c r="AE333" s="171"/>
      <c r="AF333" s="169"/>
      <c r="AG333" s="170"/>
      <c r="AH333" s="150"/>
      <c r="AI333" s="150"/>
      <c r="AJ333" s="171"/>
      <c r="AK333" s="169"/>
      <c r="AL333" s="170"/>
      <c r="AM333" s="150"/>
      <c r="AN333" s="170"/>
      <c r="AO333" s="171"/>
      <c r="AP333" s="169"/>
      <c r="AQ333" s="170"/>
      <c r="AR333" s="150"/>
      <c r="AS333" s="170"/>
      <c r="AT333" s="171"/>
      <c r="AU333" s="169"/>
      <c r="AV333" s="170"/>
      <c r="AW333" s="150"/>
      <c r="AX333" s="164"/>
      <c r="AY333" s="171"/>
      <c r="AZ333" s="150">
        <v>2495</v>
      </c>
    </row>
    <row r="334" spans="1:52" x14ac:dyDescent="0.35">
      <c r="A334" s="162">
        <v>332</v>
      </c>
      <c r="B334" s="163" t="s">
        <v>367</v>
      </c>
      <c r="C334" s="150" t="s">
        <v>1096</v>
      </c>
      <c r="D334" s="150">
        <v>100</v>
      </c>
      <c r="E334" s="164">
        <v>2</v>
      </c>
      <c r="F334" s="164">
        <v>30</v>
      </c>
      <c r="G334" s="165">
        <v>1</v>
      </c>
      <c r="H334" s="166">
        <v>15</v>
      </c>
      <c r="I334" s="150">
        <f>MAX(0,Table232[[#This Row],[k*]]-Table232[[#This Row],[AGVs]])</f>
        <v>13</v>
      </c>
      <c r="J334" s="150">
        <v>2297</v>
      </c>
      <c r="K334" s="150">
        <v>2297</v>
      </c>
      <c r="L334" s="167">
        <v>0.49992922880005608</v>
      </c>
      <c r="M334" s="142">
        <f>IF( Table232[[#This Row],[UB_init]]-Table232[[#This Row],[LB_init]]&gt;0.1,0,1)</f>
        <v>1</v>
      </c>
      <c r="N334" s="61">
        <v>2297</v>
      </c>
      <c r="O334" s="62">
        <v>2297</v>
      </c>
      <c r="P334" s="62">
        <v>0</v>
      </c>
      <c r="Q334" s="84">
        <v>98.352871956303701</v>
      </c>
      <c r="R334" s="166">
        <v>2297</v>
      </c>
      <c r="S334" s="150">
        <v>2297</v>
      </c>
      <c r="T334" s="168">
        <v>0</v>
      </c>
      <c r="U334" s="168">
        <v>4.5347177140000001</v>
      </c>
      <c r="V334" s="169"/>
      <c r="W334" s="170"/>
      <c r="X334" s="150"/>
      <c r="Y334" s="150"/>
      <c r="Z334" s="171"/>
      <c r="AA334" s="169"/>
      <c r="AB334" s="170"/>
      <c r="AC334" s="150"/>
      <c r="AD334" s="170"/>
      <c r="AE334" s="171"/>
      <c r="AF334" s="169"/>
      <c r="AG334" s="170"/>
      <c r="AH334" s="150"/>
      <c r="AI334" s="150"/>
      <c r="AJ334" s="171"/>
      <c r="AK334" s="169"/>
      <c r="AL334" s="170"/>
      <c r="AM334" s="150"/>
      <c r="AN334" s="170"/>
      <c r="AO334" s="171"/>
      <c r="AP334" s="169"/>
      <c r="AQ334" s="170"/>
      <c r="AR334" s="150"/>
      <c r="AS334" s="170"/>
      <c r="AT334" s="171"/>
      <c r="AU334" s="169"/>
      <c r="AV334" s="170"/>
      <c r="AW334" s="150"/>
      <c r="AX334" s="164"/>
      <c r="AY334" s="171"/>
      <c r="AZ334" s="150">
        <v>2297</v>
      </c>
    </row>
    <row r="335" spans="1:52" x14ac:dyDescent="0.35">
      <c r="A335" s="162">
        <v>333</v>
      </c>
      <c r="B335" s="163" t="s">
        <v>368</v>
      </c>
      <c r="C335" s="150" t="s">
        <v>1096</v>
      </c>
      <c r="D335" s="150">
        <v>100</v>
      </c>
      <c r="E335" s="164">
        <v>2</v>
      </c>
      <c r="F335" s="164">
        <v>30</v>
      </c>
      <c r="G335" s="165">
        <v>1</v>
      </c>
      <c r="H335" s="166">
        <v>14</v>
      </c>
      <c r="I335" s="150">
        <f>MAX(0,Table232[[#This Row],[k*]]-Table232[[#This Row],[AGVs]])</f>
        <v>12</v>
      </c>
      <c r="J335" s="150">
        <v>2280</v>
      </c>
      <c r="K335" s="150">
        <v>2280</v>
      </c>
      <c r="L335" s="167">
        <v>0.45847645402000126</v>
      </c>
      <c r="M335" s="86">
        <f>IF( Table232[[#This Row],[UB_init]]-Table232[[#This Row],[LB_init]]&gt;0.1,0,1)</f>
        <v>1</v>
      </c>
      <c r="N335" s="59">
        <v>2280</v>
      </c>
      <c r="O335" s="60">
        <v>2280</v>
      </c>
      <c r="P335" s="60">
        <v>0</v>
      </c>
      <c r="Q335" s="83">
        <v>111.851529411971</v>
      </c>
      <c r="R335" s="166">
        <v>2280</v>
      </c>
      <c r="S335" s="150">
        <v>2280</v>
      </c>
      <c r="T335" s="168">
        <v>0</v>
      </c>
      <c r="U335" s="168">
        <v>7.4247693989999997</v>
      </c>
      <c r="V335" s="169"/>
      <c r="W335" s="170"/>
      <c r="X335" s="150"/>
      <c r="Y335" s="150"/>
      <c r="Z335" s="171"/>
      <c r="AA335" s="169"/>
      <c r="AB335" s="170"/>
      <c r="AC335" s="150"/>
      <c r="AD335" s="170"/>
      <c r="AE335" s="171"/>
      <c r="AF335" s="169"/>
      <c r="AG335" s="170"/>
      <c r="AH335" s="150"/>
      <c r="AI335" s="150"/>
      <c r="AJ335" s="171"/>
      <c r="AK335" s="169"/>
      <c r="AL335" s="170"/>
      <c r="AM335" s="150"/>
      <c r="AN335" s="170"/>
      <c r="AO335" s="171"/>
      <c r="AP335" s="169"/>
      <c r="AQ335" s="170"/>
      <c r="AR335" s="150"/>
      <c r="AS335" s="170"/>
      <c r="AT335" s="171"/>
      <c r="AU335" s="169"/>
      <c r="AV335" s="170"/>
      <c r="AW335" s="150"/>
      <c r="AX335" s="164"/>
      <c r="AY335" s="171"/>
      <c r="AZ335" s="150">
        <v>2280</v>
      </c>
    </row>
    <row r="336" spans="1:52" x14ac:dyDescent="0.35">
      <c r="A336" s="162">
        <v>334</v>
      </c>
      <c r="B336" s="163" t="s">
        <v>369</v>
      </c>
      <c r="C336" s="150" t="s">
        <v>1096</v>
      </c>
      <c r="D336" s="150">
        <v>100</v>
      </c>
      <c r="E336" s="164">
        <v>2</v>
      </c>
      <c r="F336" s="164">
        <v>30</v>
      </c>
      <c r="G336" s="165">
        <v>1</v>
      </c>
      <c r="H336" s="166">
        <v>12</v>
      </c>
      <c r="I336" s="150">
        <f>MAX(0,Table232[[#This Row],[k*]]-Table232[[#This Row],[AGVs]])</f>
        <v>10</v>
      </c>
      <c r="J336" s="150">
        <v>2098</v>
      </c>
      <c r="K336" s="150">
        <v>2098</v>
      </c>
      <c r="L336" s="167">
        <v>0.5896639116199367</v>
      </c>
      <c r="M336" s="142">
        <f>IF( Table232[[#This Row],[UB_init]]-Table232[[#This Row],[LB_init]]&gt;0.1,0,1)</f>
        <v>1</v>
      </c>
      <c r="N336" s="61">
        <v>2098</v>
      </c>
      <c r="O336" s="62">
        <v>2098</v>
      </c>
      <c r="P336" s="62">
        <v>0</v>
      </c>
      <c r="Q336" s="84">
        <v>59.106929324567297</v>
      </c>
      <c r="R336" s="166">
        <v>2098</v>
      </c>
      <c r="S336" s="150">
        <v>2098</v>
      </c>
      <c r="T336" s="168">
        <v>0</v>
      </c>
      <c r="U336" s="168">
        <v>6.0639319900000004</v>
      </c>
      <c r="V336" s="169"/>
      <c r="W336" s="170"/>
      <c r="X336" s="150"/>
      <c r="Y336" s="150"/>
      <c r="Z336" s="171"/>
      <c r="AA336" s="169"/>
      <c r="AB336" s="170"/>
      <c r="AC336" s="150"/>
      <c r="AD336" s="170"/>
      <c r="AE336" s="171"/>
      <c r="AF336" s="169"/>
      <c r="AG336" s="170"/>
      <c r="AH336" s="150"/>
      <c r="AI336" s="150"/>
      <c r="AJ336" s="171"/>
      <c r="AK336" s="169"/>
      <c r="AL336" s="170"/>
      <c r="AM336" s="150"/>
      <c r="AN336" s="170"/>
      <c r="AO336" s="171"/>
      <c r="AP336" s="169"/>
      <c r="AQ336" s="170"/>
      <c r="AR336" s="150"/>
      <c r="AS336" s="170"/>
      <c r="AT336" s="171"/>
      <c r="AU336" s="169"/>
      <c r="AV336" s="170"/>
      <c r="AW336" s="150"/>
      <c r="AX336" s="164"/>
      <c r="AY336" s="171"/>
      <c r="AZ336" s="150">
        <v>2098</v>
      </c>
    </row>
    <row r="337" spans="1:52" x14ac:dyDescent="0.35">
      <c r="A337" s="162">
        <v>335</v>
      </c>
      <c r="B337" s="163" t="s">
        <v>370</v>
      </c>
      <c r="C337" s="150" t="s">
        <v>1096</v>
      </c>
      <c r="D337" s="150">
        <v>100</v>
      </c>
      <c r="E337" s="164">
        <v>2</v>
      </c>
      <c r="F337" s="164">
        <v>30</v>
      </c>
      <c r="G337" s="165">
        <v>1</v>
      </c>
      <c r="H337" s="166">
        <v>15</v>
      </c>
      <c r="I337" s="150">
        <f>MAX(0,Table232[[#This Row],[k*]]-Table232[[#This Row],[AGVs]])</f>
        <v>13</v>
      </c>
      <c r="J337" s="150">
        <v>2232</v>
      </c>
      <c r="K337" s="150">
        <v>2232</v>
      </c>
      <c r="L337" s="167">
        <v>0.48279741778992502</v>
      </c>
      <c r="M337" s="86">
        <f>IF( Table232[[#This Row],[UB_init]]-Table232[[#This Row],[LB_init]]&gt;0.1,0,1)</f>
        <v>1</v>
      </c>
      <c r="N337" s="59">
        <v>2232</v>
      </c>
      <c r="O337" s="60">
        <v>2232</v>
      </c>
      <c r="P337" s="60">
        <v>0</v>
      </c>
      <c r="Q337" s="83">
        <v>170.06192819401599</v>
      </c>
      <c r="R337" s="166">
        <v>2232</v>
      </c>
      <c r="S337" s="150">
        <v>2232</v>
      </c>
      <c r="T337" s="168">
        <v>0</v>
      </c>
      <c r="U337" s="168">
        <v>6.7039359699999999</v>
      </c>
      <c r="V337" s="169"/>
      <c r="W337" s="170"/>
      <c r="X337" s="150"/>
      <c r="Y337" s="150"/>
      <c r="Z337" s="171"/>
      <c r="AA337" s="169"/>
      <c r="AB337" s="170"/>
      <c r="AC337" s="150"/>
      <c r="AD337" s="170"/>
      <c r="AE337" s="171"/>
      <c r="AF337" s="169"/>
      <c r="AG337" s="170"/>
      <c r="AH337" s="150"/>
      <c r="AI337" s="150"/>
      <c r="AJ337" s="171"/>
      <c r="AK337" s="169"/>
      <c r="AL337" s="170"/>
      <c r="AM337" s="150"/>
      <c r="AN337" s="170"/>
      <c r="AO337" s="171"/>
      <c r="AP337" s="169"/>
      <c r="AQ337" s="170"/>
      <c r="AR337" s="150"/>
      <c r="AS337" s="170"/>
      <c r="AT337" s="171"/>
      <c r="AU337" s="169"/>
      <c r="AV337" s="170"/>
      <c r="AW337" s="150"/>
      <c r="AX337" s="164"/>
      <c r="AY337" s="171"/>
      <c r="AZ337" s="150">
        <v>2232</v>
      </c>
    </row>
    <row r="338" spans="1:52" x14ac:dyDescent="0.35">
      <c r="A338" s="162">
        <v>336</v>
      </c>
      <c r="B338" s="163" t="s">
        <v>371</v>
      </c>
      <c r="C338" s="150" t="s">
        <v>1096</v>
      </c>
      <c r="D338" s="150">
        <v>100</v>
      </c>
      <c r="E338" s="164">
        <v>2</v>
      </c>
      <c r="F338" s="164">
        <v>30</v>
      </c>
      <c r="G338" s="165">
        <v>1</v>
      </c>
      <c r="H338" s="166">
        <v>15</v>
      </c>
      <c r="I338" s="150">
        <f>MAX(0,Table232[[#This Row],[k*]]-Table232[[#This Row],[AGVs]])</f>
        <v>13</v>
      </c>
      <c r="J338" s="150">
        <v>2280</v>
      </c>
      <c r="K338" s="150">
        <v>2280</v>
      </c>
      <c r="L338" s="167">
        <v>0.46547067165988665</v>
      </c>
      <c r="M338" s="142">
        <f>IF( Table232[[#This Row],[UB_init]]-Table232[[#This Row],[LB_init]]&gt;0.1,0,1)</f>
        <v>1</v>
      </c>
      <c r="N338" s="61">
        <v>2280</v>
      </c>
      <c r="O338" s="62">
        <v>2280</v>
      </c>
      <c r="P338" s="62">
        <v>0</v>
      </c>
      <c r="Q338" s="84">
        <v>145.01454616338</v>
      </c>
      <c r="R338" s="166">
        <v>2280</v>
      </c>
      <c r="S338" s="150">
        <v>2280</v>
      </c>
      <c r="T338" s="168">
        <v>0</v>
      </c>
      <c r="U338" s="168">
        <v>3.7853905939999999</v>
      </c>
      <c r="V338" s="169"/>
      <c r="W338" s="170"/>
      <c r="X338" s="150"/>
      <c r="Y338" s="150"/>
      <c r="Z338" s="171"/>
      <c r="AA338" s="169"/>
      <c r="AB338" s="170"/>
      <c r="AC338" s="150"/>
      <c r="AD338" s="170"/>
      <c r="AE338" s="171"/>
      <c r="AF338" s="169"/>
      <c r="AG338" s="170"/>
      <c r="AH338" s="150"/>
      <c r="AI338" s="150"/>
      <c r="AJ338" s="171"/>
      <c r="AK338" s="169"/>
      <c r="AL338" s="170"/>
      <c r="AM338" s="150"/>
      <c r="AN338" s="170"/>
      <c r="AO338" s="171"/>
      <c r="AP338" s="169"/>
      <c r="AQ338" s="170"/>
      <c r="AR338" s="150"/>
      <c r="AS338" s="170"/>
      <c r="AT338" s="171"/>
      <c r="AU338" s="169"/>
      <c r="AV338" s="170"/>
      <c r="AW338" s="150"/>
      <c r="AX338" s="164"/>
      <c r="AY338" s="171"/>
      <c r="AZ338" s="150">
        <v>2280</v>
      </c>
    </row>
    <row r="339" spans="1:52" x14ac:dyDescent="0.35">
      <c r="A339" s="162">
        <v>337</v>
      </c>
      <c r="B339" s="163" t="s">
        <v>372</v>
      </c>
      <c r="C339" s="150" t="s">
        <v>1096</v>
      </c>
      <c r="D339" s="150">
        <v>100</v>
      </c>
      <c r="E339" s="164">
        <v>2</v>
      </c>
      <c r="F339" s="164">
        <v>30</v>
      </c>
      <c r="G339" s="165">
        <v>1</v>
      </c>
      <c r="H339" s="166">
        <v>14</v>
      </c>
      <c r="I339" s="150">
        <f>MAX(0,Table232[[#This Row],[k*]]-Table232[[#This Row],[AGVs]])</f>
        <v>12</v>
      </c>
      <c r="J339" s="150">
        <v>2355</v>
      </c>
      <c r="K339" s="150">
        <v>2355</v>
      </c>
      <c r="L339" s="167">
        <v>1.2750911880300464</v>
      </c>
      <c r="M339" s="86">
        <f>IF( Table232[[#This Row],[UB_init]]-Table232[[#This Row],[LB_init]]&gt;0.1,0,1)</f>
        <v>1</v>
      </c>
      <c r="N339" s="59">
        <v>2355</v>
      </c>
      <c r="O339" s="60">
        <v>2355</v>
      </c>
      <c r="P339" s="60">
        <v>0</v>
      </c>
      <c r="Q339" s="83">
        <v>137.85049441270499</v>
      </c>
      <c r="R339" s="166">
        <v>2355</v>
      </c>
      <c r="S339" s="150">
        <v>2355</v>
      </c>
      <c r="T339" s="168">
        <v>0</v>
      </c>
      <c r="U339" s="168">
        <v>7.905563613</v>
      </c>
      <c r="V339" s="169"/>
      <c r="W339" s="170"/>
      <c r="X339" s="150"/>
      <c r="Y339" s="150"/>
      <c r="Z339" s="171"/>
      <c r="AA339" s="169"/>
      <c r="AB339" s="170"/>
      <c r="AC339" s="150"/>
      <c r="AD339" s="170"/>
      <c r="AE339" s="171"/>
      <c r="AF339" s="169"/>
      <c r="AG339" s="170"/>
      <c r="AH339" s="150"/>
      <c r="AI339" s="150"/>
      <c r="AJ339" s="171"/>
      <c r="AK339" s="169"/>
      <c r="AL339" s="170"/>
      <c r="AM339" s="150"/>
      <c r="AN339" s="170"/>
      <c r="AO339" s="171"/>
      <c r="AP339" s="169"/>
      <c r="AQ339" s="170"/>
      <c r="AR339" s="150"/>
      <c r="AS339" s="170"/>
      <c r="AT339" s="171"/>
      <c r="AU339" s="169"/>
      <c r="AV339" s="170"/>
      <c r="AW339" s="150"/>
      <c r="AX339" s="164"/>
      <c r="AY339" s="171"/>
      <c r="AZ339" s="150">
        <v>2355</v>
      </c>
    </row>
    <row r="340" spans="1:52" x14ac:dyDescent="0.35">
      <c r="A340" s="162">
        <v>338</v>
      </c>
      <c r="B340" s="163" t="s">
        <v>373</v>
      </c>
      <c r="C340" s="150" t="s">
        <v>1096</v>
      </c>
      <c r="D340" s="150">
        <v>100</v>
      </c>
      <c r="E340" s="164">
        <v>2</v>
      </c>
      <c r="F340" s="164">
        <v>30</v>
      </c>
      <c r="G340" s="165">
        <v>1</v>
      </c>
      <c r="H340" s="166">
        <v>15</v>
      </c>
      <c r="I340" s="150">
        <f>MAX(0,Table232[[#This Row],[k*]]-Table232[[#This Row],[AGVs]])</f>
        <v>13</v>
      </c>
      <c r="J340" s="150">
        <v>2348</v>
      </c>
      <c r="K340" s="150">
        <v>2348</v>
      </c>
      <c r="L340" s="167">
        <v>0.54384827055991991</v>
      </c>
      <c r="M340" s="142">
        <f>IF( Table232[[#This Row],[UB_init]]-Table232[[#This Row],[LB_init]]&gt;0.1,0,1)</f>
        <v>1</v>
      </c>
      <c r="N340" s="61">
        <v>2348</v>
      </c>
      <c r="O340" s="62">
        <v>2348</v>
      </c>
      <c r="P340" s="62">
        <v>0</v>
      </c>
      <c r="Q340" s="84">
        <v>103.26458720303999</v>
      </c>
      <c r="R340" s="166">
        <v>2348</v>
      </c>
      <c r="S340" s="150">
        <v>2348</v>
      </c>
      <c r="T340" s="168">
        <v>0</v>
      </c>
      <c r="U340" s="168">
        <v>7.6251243579999999</v>
      </c>
      <c r="V340" s="169"/>
      <c r="W340" s="170"/>
      <c r="X340" s="150"/>
      <c r="Y340" s="150"/>
      <c r="Z340" s="171"/>
      <c r="AA340" s="169"/>
      <c r="AB340" s="170"/>
      <c r="AC340" s="150"/>
      <c r="AD340" s="170"/>
      <c r="AE340" s="171"/>
      <c r="AF340" s="169"/>
      <c r="AG340" s="170"/>
      <c r="AH340" s="150"/>
      <c r="AI340" s="150"/>
      <c r="AJ340" s="171"/>
      <c r="AK340" s="169"/>
      <c r="AL340" s="170"/>
      <c r="AM340" s="150"/>
      <c r="AN340" s="170"/>
      <c r="AO340" s="171"/>
      <c r="AP340" s="169"/>
      <c r="AQ340" s="170"/>
      <c r="AR340" s="150"/>
      <c r="AS340" s="170"/>
      <c r="AT340" s="171"/>
      <c r="AU340" s="169"/>
      <c r="AV340" s="170"/>
      <c r="AW340" s="150"/>
      <c r="AX340" s="164"/>
      <c r="AY340" s="171"/>
      <c r="AZ340" s="150">
        <v>2348</v>
      </c>
    </row>
    <row r="341" spans="1:52" x14ac:dyDescent="0.35">
      <c r="A341" s="162">
        <v>339</v>
      </c>
      <c r="B341" s="163" t="s">
        <v>374</v>
      </c>
      <c r="C341" s="150" t="s">
        <v>1096</v>
      </c>
      <c r="D341" s="150">
        <v>100</v>
      </c>
      <c r="E341" s="164">
        <v>2</v>
      </c>
      <c r="F341" s="164">
        <v>30</v>
      </c>
      <c r="G341" s="165">
        <v>1</v>
      </c>
      <c r="H341" s="166">
        <v>15</v>
      </c>
      <c r="I341" s="150">
        <f>MAX(0,Table232[[#This Row],[k*]]-Table232[[#This Row],[AGVs]])</f>
        <v>13</v>
      </c>
      <c r="J341" s="150">
        <v>2410</v>
      </c>
      <c r="K341" s="150">
        <v>2410</v>
      </c>
      <c r="L341" s="167">
        <v>0.50217548013006308</v>
      </c>
      <c r="M341" s="86">
        <f>IF( Table232[[#This Row],[UB_init]]-Table232[[#This Row],[LB_init]]&gt;0.1,0,1)</f>
        <v>1</v>
      </c>
      <c r="N341" s="59">
        <v>2410</v>
      </c>
      <c r="O341" s="60">
        <v>2410</v>
      </c>
      <c r="P341" s="60">
        <v>0</v>
      </c>
      <c r="Q341" s="83">
        <v>153.03101717121899</v>
      </c>
      <c r="R341" s="166">
        <v>2410</v>
      </c>
      <c r="S341" s="150">
        <v>2410</v>
      </c>
      <c r="T341" s="168">
        <v>0</v>
      </c>
      <c r="U341" s="168">
        <v>5.6828320379999999</v>
      </c>
      <c r="V341" s="169"/>
      <c r="W341" s="170"/>
      <c r="X341" s="150"/>
      <c r="Y341" s="150"/>
      <c r="Z341" s="171"/>
      <c r="AA341" s="169"/>
      <c r="AB341" s="170"/>
      <c r="AC341" s="150"/>
      <c r="AD341" s="170"/>
      <c r="AE341" s="171"/>
      <c r="AF341" s="169"/>
      <c r="AG341" s="170"/>
      <c r="AH341" s="150"/>
      <c r="AI341" s="150"/>
      <c r="AJ341" s="171"/>
      <c r="AK341" s="169"/>
      <c r="AL341" s="170"/>
      <c r="AM341" s="150"/>
      <c r="AN341" s="170"/>
      <c r="AO341" s="171"/>
      <c r="AP341" s="169"/>
      <c r="AQ341" s="170"/>
      <c r="AR341" s="150"/>
      <c r="AS341" s="170"/>
      <c r="AT341" s="171"/>
      <c r="AU341" s="169"/>
      <c r="AV341" s="170"/>
      <c r="AW341" s="150"/>
      <c r="AX341" s="164"/>
      <c r="AY341" s="171"/>
      <c r="AZ341" s="150">
        <v>2410</v>
      </c>
    </row>
    <row r="342" spans="1:52" x14ac:dyDescent="0.35">
      <c r="A342" s="162">
        <v>340</v>
      </c>
      <c r="B342" s="163" t="s">
        <v>375</v>
      </c>
      <c r="C342" s="150" t="s">
        <v>1096</v>
      </c>
      <c r="D342" s="150">
        <v>100</v>
      </c>
      <c r="E342" s="164">
        <v>2</v>
      </c>
      <c r="F342" s="164">
        <v>30</v>
      </c>
      <c r="G342" s="165">
        <v>1</v>
      </c>
      <c r="H342" s="166">
        <v>13</v>
      </c>
      <c r="I342" s="150">
        <f>MAX(0,Table232[[#This Row],[k*]]-Table232[[#This Row],[AGVs]])</f>
        <v>11</v>
      </c>
      <c r="J342" s="150">
        <v>2179</v>
      </c>
      <c r="K342" s="150">
        <v>2179</v>
      </c>
      <c r="L342" s="167">
        <v>0.5022643152699402</v>
      </c>
      <c r="M342" s="142">
        <f>IF( Table232[[#This Row],[UB_init]]-Table232[[#This Row],[LB_init]]&gt;0.1,0,1)</f>
        <v>1</v>
      </c>
      <c r="N342" s="61">
        <v>2179</v>
      </c>
      <c r="O342" s="62">
        <v>2179</v>
      </c>
      <c r="P342" s="62">
        <v>0</v>
      </c>
      <c r="Q342" s="84">
        <v>102.109421692788</v>
      </c>
      <c r="R342" s="166">
        <v>2179</v>
      </c>
      <c r="S342" s="150">
        <v>2179</v>
      </c>
      <c r="T342" s="168">
        <v>0</v>
      </c>
      <c r="U342" s="168">
        <v>5.1166962460000001</v>
      </c>
      <c r="V342" s="169"/>
      <c r="W342" s="170"/>
      <c r="X342" s="150"/>
      <c r="Y342" s="150"/>
      <c r="Z342" s="171"/>
      <c r="AA342" s="169"/>
      <c r="AB342" s="170"/>
      <c r="AC342" s="150"/>
      <c r="AD342" s="170"/>
      <c r="AE342" s="171"/>
      <c r="AF342" s="169"/>
      <c r="AG342" s="170"/>
      <c r="AH342" s="150"/>
      <c r="AI342" s="150"/>
      <c r="AJ342" s="171"/>
      <c r="AK342" s="169"/>
      <c r="AL342" s="170"/>
      <c r="AM342" s="150"/>
      <c r="AN342" s="170"/>
      <c r="AO342" s="171"/>
      <c r="AP342" s="169"/>
      <c r="AQ342" s="170"/>
      <c r="AR342" s="150"/>
      <c r="AS342" s="170"/>
      <c r="AT342" s="171"/>
      <c r="AU342" s="169"/>
      <c r="AV342" s="170"/>
      <c r="AW342" s="150"/>
      <c r="AX342" s="164"/>
      <c r="AY342" s="171"/>
      <c r="AZ342" s="150">
        <v>2179</v>
      </c>
    </row>
    <row r="343" spans="1:52" x14ac:dyDescent="0.35">
      <c r="A343" s="162">
        <v>341</v>
      </c>
      <c r="B343" s="163" t="s">
        <v>376</v>
      </c>
      <c r="C343" s="150" t="s">
        <v>1096</v>
      </c>
      <c r="D343" s="150">
        <v>100</v>
      </c>
      <c r="E343" s="164">
        <v>2</v>
      </c>
      <c r="F343" s="164">
        <v>30</v>
      </c>
      <c r="G343" s="165">
        <v>2</v>
      </c>
      <c r="H343" s="166">
        <v>28</v>
      </c>
      <c r="I343" s="150">
        <f>MAX(0,Table232[[#This Row],[k*]]-Table232[[#This Row],[AGVs]])</f>
        <v>26</v>
      </c>
      <c r="J343" s="150">
        <v>2885</v>
      </c>
      <c r="K343" s="150">
        <v>2885</v>
      </c>
      <c r="L343" s="167">
        <v>1.5566759482101133</v>
      </c>
      <c r="M343" s="86">
        <f>IF( Table232[[#This Row],[UB_init]]-Table232[[#This Row],[LB_init]]&gt;0.1,0,1)</f>
        <v>1</v>
      </c>
      <c r="N343" s="59">
        <v>2885</v>
      </c>
      <c r="O343" s="60">
        <v>2885</v>
      </c>
      <c r="P343" s="60">
        <v>0</v>
      </c>
      <c r="Q343" s="83">
        <v>263.62081289291302</v>
      </c>
      <c r="R343" s="166">
        <v>2885</v>
      </c>
      <c r="S343" s="150">
        <v>2885</v>
      </c>
      <c r="T343" s="168">
        <v>0</v>
      </c>
      <c r="U343" s="168">
        <v>34.125126039999998</v>
      </c>
      <c r="V343" s="169"/>
      <c r="W343" s="170"/>
      <c r="X343" s="150"/>
      <c r="Y343" s="150"/>
      <c r="Z343" s="171"/>
      <c r="AA343" s="169"/>
      <c r="AB343" s="170"/>
      <c r="AC343" s="150"/>
      <c r="AD343" s="170"/>
      <c r="AE343" s="171"/>
      <c r="AF343" s="169"/>
      <c r="AG343" s="170"/>
      <c r="AH343" s="150"/>
      <c r="AI343" s="150"/>
      <c r="AJ343" s="171"/>
      <c r="AK343" s="169"/>
      <c r="AL343" s="170"/>
      <c r="AM343" s="150"/>
      <c r="AN343" s="170"/>
      <c r="AO343" s="171"/>
      <c r="AP343" s="169"/>
      <c r="AQ343" s="170"/>
      <c r="AR343" s="150"/>
      <c r="AS343" s="170"/>
      <c r="AT343" s="171"/>
      <c r="AU343" s="169"/>
      <c r="AV343" s="170"/>
      <c r="AW343" s="150"/>
      <c r="AX343" s="164"/>
      <c r="AY343" s="171"/>
      <c r="AZ343" s="150">
        <v>2885</v>
      </c>
    </row>
    <row r="344" spans="1:52" x14ac:dyDescent="0.35">
      <c r="A344" s="162">
        <v>342</v>
      </c>
      <c r="B344" s="163" t="s">
        <v>377</v>
      </c>
      <c r="C344" s="150" t="s">
        <v>1096</v>
      </c>
      <c r="D344" s="150">
        <v>100</v>
      </c>
      <c r="E344" s="164">
        <v>2</v>
      </c>
      <c r="F344" s="164">
        <v>30</v>
      </c>
      <c r="G344" s="165">
        <v>2</v>
      </c>
      <c r="H344" s="166">
        <v>25</v>
      </c>
      <c r="I344" s="150">
        <f>MAX(0,Table232[[#This Row],[k*]]-Table232[[#This Row],[AGVs]])</f>
        <v>23</v>
      </c>
      <c r="J344" s="150">
        <v>2597</v>
      </c>
      <c r="K344" s="150">
        <v>2597</v>
      </c>
      <c r="L344" s="167">
        <v>2.7852381039499505</v>
      </c>
      <c r="M344" s="142">
        <f>IF( Table232[[#This Row],[UB_init]]-Table232[[#This Row],[LB_init]]&gt;0.1,0,1)</f>
        <v>1</v>
      </c>
      <c r="N344" s="61">
        <v>2597</v>
      </c>
      <c r="O344" s="62">
        <v>2597</v>
      </c>
      <c r="P344" s="62">
        <v>0</v>
      </c>
      <c r="Q344" s="84">
        <v>202.14979148097299</v>
      </c>
      <c r="R344" s="166">
        <v>2597</v>
      </c>
      <c r="S344" s="150">
        <v>2597</v>
      </c>
      <c r="T344" s="168">
        <v>0</v>
      </c>
      <c r="U344" s="168">
        <v>26.894542439999999</v>
      </c>
      <c r="V344" s="169"/>
      <c r="W344" s="170"/>
      <c r="X344" s="150"/>
      <c r="Y344" s="150"/>
      <c r="Z344" s="171"/>
      <c r="AA344" s="169"/>
      <c r="AB344" s="170"/>
      <c r="AC344" s="150"/>
      <c r="AD344" s="170"/>
      <c r="AE344" s="171"/>
      <c r="AF344" s="169"/>
      <c r="AG344" s="170"/>
      <c r="AH344" s="150"/>
      <c r="AI344" s="150"/>
      <c r="AJ344" s="171"/>
      <c r="AK344" s="169"/>
      <c r="AL344" s="170"/>
      <c r="AM344" s="150"/>
      <c r="AN344" s="170"/>
      <c r="AO344" s="171"/>
      <c r="AP344" s="169"/>
      <c r="AQ344" s="170"/>
      <c r="AR344" s="150"/>
      <c r="AS344" s="170"/>
      <c r="AT344" s="171"/>
      <c r="AU344" s="169"/>
      <c r="AV344" s="170"/>
      <c r="AW344" s="150"/>
      <c r="AX344" s="164"/>
      <c r="AY344" s="171"/>
      <c r="AZ344" s="150">
        <v>2597</v>
      </c>
    </row>
    <row r="345" spans="1:52" x14ac:dyDescent="0.35">
      <c r="A345" s="162">
        <v>343</v>
      </c>
      <c r="B345" s="163" t="s">
        <v>378</v>
      </c>
      <c r="C345" s="150" t="s">
        <v>1096</v>
      </c>
      <c r="D345" s="150">
        <v>100</v>
      </c>
      <c r="E345" s="164">
        <v>2</v>
      </c>
      <c r="F345" s="164">
        <v>30</v>
      </c>
      <c r="G345" s="165">
        <v>2</v>
      </c>
      <c r="H345" s="166">
        <v>28</v>
      </c>
      <c r="I345" s="150">
        <f>MAX(0,Table232[[#This Row],[k*]]-Table232[[#This Row],[AGVs]])</f>
        <v>26</v>
      </c>
      <c r="J345" s="150">
        <v>2700</v>
      </c>
      <c r="K345" s="150">
        <v>2700</v>
      </c>
      <c r="L345" s="167">
        <v>1.0013840533799794</v>
      </c>
      <c r="M345" s="86">
        <f>IF( Table232[[#This Row],[UB_init]]-Table232[[#This Row],[LB_init]]&gt;0.1,0,1)</f>
        <v>1</v>
      </c>
      <c r="N345" s="59">
        <v>2700</v>
      </c>
      <c r="O345" s="60">
        <v>2700</v>
      </c>
      <c r="P345" s="60">
        <v>0</v>
      </c>
      <c r="Q345" s="83">
        <v>232.70983267761699</v>
      </c>
      <c r="R345" s="166">
        <v>2700</v>
      </c>
      <c r="S345" s="150">
        <v>2700</v>
      </c>
      <c r="T345" s="168">
        <v>0</v>
      </c>
      <c r="U345" s="168">
        <v>12.541756830000001</v>
      </c>
      <c r="V345" s="169"/>
      <c r="W345" s="170"/>
      <c r="X345" s="150"/>
      <c r="Y345" s="150"/>
      <c r="Z345" s="171"/>
      <c r="AA345" s="169"/>
      <c r="AB345" s="170"/>
      <c r="AC345" s="150"/>
      <c r="AD345" s="170"/>
      <c r="AE345" s="171"/>
      <c r="AF345" s="169"/>
      <c r="AG345" s="170"/>
      <c r="AH345" s="150"/>
      <c r="AI345" s="150"/>
      <c r="AJ345" s="171"/>
      <c r="AK345" s="169"/>
      <c r="AL345" s="170"/>
      <c r="AM345" s="150"/>
      <c r="AN345" s="170"/>
      <c r="AO345" s="171"/>
      <c r="AP345" s="169"/>
      <c r="AQ345" s="170"/>
      <c r="AR345" s="150"/>
      <c r="AS345" s="170"/>
      <c r="AT345" s="171"/>
      <c r="AU345" s="169"/>
      <c r="AV345" s="170"/>
      <c r="AW345" s="150"/>
      <c r="AX345" s="164"/>
      <c r="AY345" s="171"/>
      <c r="AZ345" s="150">
        <v>2700</v>
      </c>
    </row>
    <row r="346" spans="1:52" x14ac:dyDescent="0.35">
      <c r="A346" s="162">
        <v>344</v>
      </c>
      <c r="B346" s="163" t="s">
        <v>379</v>
      </c>
      <c r="C346" s="150" t="s">
        <v>1096</v>
      </c>
      <c r="D346" s="150">
        <v>100</v>
      </c>
      <c r="E346" s="164">
        <v>2</v>
      </c>
      <c r="F346" s="164">
        <v>30</v>
      </c>
      <c r="G346" s="165">
        <v>2</v>
      </c>
      <c r="H346" s="166">
        <v>27</v>
      </c>
      <c r="I346" s="150">
        <f>MAX(0,Table232[[#This Row],[k*]]-Table232[[#This Row],[AGVs]])</f>
        <v>25</v>
      </c>
      <c r="J346" s="150">
        <v>2548</v>
      </c>
      <c r="K346" s="150">
        <v>2548</v>
      </c>
      <c r="L346" s="167">
        <v>1.9418808948300921</v>
      </c>
      <c r="M346" s="142">
        <f>IF( Table232[[#This Row],[UB_init]]-Table232[[#This Row],[LB_init]]&gt;0.1,0,1)</f>
        <v>1</v>
      </c>
      <c r="N346" s="61">
        <v>2548</v>
      </c>
      <c r="O346" s="62">
        <v>2548</v>
      </c>
      <c r="P346" s="62">
        <v>0</v>
      </c>
      <c r="Q346" s="84">
        <v>108.122392870485</v>
      </c>
      <c r="R346" s="166">
        <v>2548</v>
      </c>
      <c r="S346" s="150">
        <v>2548</v>
      </c>
      <c r="T346" s="168">
        <v>0</v>
      </c>
      <c r="U346" s="168">
        <v>37.500945280000003</v>
      </c>
      <c r="V346" s="169"/>
      <c r="W346" s="170"/>
      <c r="X346" s="150"/>
      <c r="Y346" s="150"/>
      <c r="Z346" s="171"/>
      <c r="AA346" s="169"/>
      <c r="AB346" s="170"/>
      <c r="AC346" s="150"/>
      <c r="AD346" s="170"/>
      <c r="AE346" s="171"/>
      <c r="AF346" s="169"/>
      <c r="AG346" s="170"/>
      <c r="AH346" s="150"/>
      <c r="AI346" s="150"/>
      <c r="AJ346" s="171"/>
      <c r="AK346" s="169"/>
      <c r="AL346" s="170"/>
      <c r="AM346" s="150"/>
      <c r="AN346" s="170"/>
      <c r="AO346" s="171"/>
      <c r="AP346" s="169"/>
      <c r="AQ346" s="170"/>
      <c r="AR346" s="150"/>
      <c r="AS346" s="170"/>
      <c r="AT346" s="171"/>
      <c r="AU346" s="169"/>
      <c r="AV346" s="170"/>
      <c r="AW346" s="150"/>
      <c r="AX346" s="164"/>
      <c r="AY346" s="171"/>
      <c r="AZ346" s="150">
        <v>2548</v>
      </c>
    </row>
    <row r="347" spans="1:52" x14ac:dyDescent="0.35">
      <c r="A347" s="162">
        <v>345</v>
      </c>
      <c r="B347" s="163" t="s">
        <v>380</v>
      </c>
      <c r="C347" s="150" t="s">
        <v>1096</v>
      </c>
      <c r="D347" s="150">
        <v>100</v>
      </c>
      <c r="E347" s="164">
        <v>2</v>
      </c>
      <c r="F347" s="164">
        <v>30</v>
      </c>
      <c r="G347" s="165">
        <v>2</v>
      </c>
      <c r="H347" s="166">
        <v>25</v>
      </c>
      <c r="I347" s="150">
        <f>MAX(0,Table232[[#This Row],[k*]]-Table232[[#This Row],[AGVs]])</f>
        <v>23</v>
      </c>
      <c r="J347" s="150">
        <v>2532</v>
      </c>
      <c r="K347" s="150">
        <v>2532</v>
      </c>
      <c r="L347" s="167">
        <v>3.112385511399907</v>
      </c>
      <c r="M347" s="86">
        <f>IF( Table232[[#This Row],[UB_init]]-Table232[[#This Row],[LB_init]]&gt;0.1,0,1)</f>
        <v>1</v>
      </c>
      <c r="N347" s="59">
        <v>2532</v>
      </c>
      <c r="O347" s="60">
        <v>2532</v>
      </c>
      <c r="P347" s="60">
        <v>0</v>
      </c>
      <c r="Q347" s="83">
        <v>164.32481634803099</v>
      </c>
      <c r="R347" s="166">
        <v>2532</v>
      </c>
      <c r="S347" s="150">
        <v>2532</v>
      </c>
      <c r="T347" s="168">
        <v>0</v>
      </c>
      <c r="U347" s="168">
        <v>26.44723407</v>
      </c>
      <c r="V347" s="169"/>
      <c r="W347" s="170"/>
      <c r="X347" s="150"/>
      <c r="Y347" s="150"/>
      <c r="Z347" s="171"/>
      <c r="AA347" s="169"/>
      <c r="AB347" s="170"/>
      <c r="AC347" s="150"/>
      <c r="AD347" s="170"/>
      <c r="AE347" s="171"/>
      <c r="AF347" s="169"/>
      <c r="AG347" s="170"/>
      <c r="AH347" s="150"/>
      <c r="AI347" s="150"/>
      <c r="AJ347" s="171"/>
      <c r="AK347" s="169"/>
      <c r="AL347" s="170"/>
      <c r="AM347" s="150"/>
      <c r="AN347" s="170"/>
      <c r="AO347" s="171"/>
      <c r="AP347" s="169"/>
      <c r="AQ347" s="170"/>
      <c r="AR347" s="150"/>
      <c r="AS347" s="170"/>
      <c r="AT347" s="171"/>
      <c r="AU347" s="169"/>
      <c r="AV347" s="170"/>
      <c r="AW347" s="150"/>
      <c r="AX347" s="164"/>
      <c r="AY347" s="171"/>
      <c r="AZ347" s="150">
        <v>2532</v>
      </c>
    </row>
    <row r="348" spans="1:52" x14ac:dyDescent="0.35">
      <c r="A348" s="162">
        <v>346</v>
      </c>
      <c r="B348" s="163" t="s">
        <v>381</v>
      </c>
      <c r="C348" s="150" t="s">
        <v>1096</v>
      </c>
      <c r="D348" s="150">
        <v>100</v>
      </c>
      <c r="E348" s="164">
        <v>2</v>
      </c>
      <c r="F348" s="164">
        <v>30</v>
      </c>
      <c r="G348" s="165">
        <v>2</v>
      </c>
      <c r="H348" s="166">
        <v>26</v>
      </c>
      <c r="I348" s="150">
        <f>MAX(0,Table232[[#This Row],[k*]]-Table232[[#This Row],[AGVs]])</f>
        <v>24</v>
      </c>
      <c r="J348" s="150">
        <v>2610</v>
      </c>
      <c r="K348" s="150">
        <v>2610</v>
      </c>
      <c r="L348" s="167">
        <v>1.8420817088399417</v>
      </c>
      <c r="M348" s="142">
        <f>IF( Table232[[#This Row],[UB_init]]-Table232[[#This Row],[LB_init]]&gt;0.1,0,1)</f>
        <v>1</v>
      </c>
      <c r="N348" s="61">
        <v>2610</v>
      </c>
      <c r="O348" s="62">
        <v>2610</v>
      </c>
      <c r="P348" s="62">
        <v>0</v>
      </c>
      <c r="Q348" s="84">
        <v>206.39448267407701</v>
      </c>
      <c r="R348" s="166">
        <v>2610</v>
      </c>
      <c r="S348" s="150">
        <v>2610</v>
      </c>
      <c r="T348" s="168">
        <v>0</v>
      </c>
      <c r="U348" s="168">
        <v>15.26276144</v>
      </c>
      <c r="V348" s="169"/>
      <c r="W348" s="170"/>
      <c r="X348" s="150"/>
      <c r="Y348" s="150"/>
      <c r="Z348" s="171"/>
      <c r="AA348" s="169"/>
      <c r="AB348" s="170"/>
      <c r="AC348" s="150"/>
      <c r="AD348" s="170"/>
      <c r="AE348" s="171"/>
      <c r="AF348" s="169"/>
      <c r="AG348" s="170"/>
      <c r="AH348" s="150"/>
      <c r="AI348" s="150"/>
      <c r="AJ348" s="171"/>
      <c r="AK348" s="169"/>
      <c r="AL348" s="170"/>
      <c r="AM348" s="150"/>
      <c r="AN348" s="170"/>
      <c r="AO348" s="171"/>
      <c r="AP348" s="169"/>
      <c r="AQ348" s="170"/>
      <c r="AR348" s="150"/>
      <c r="AS348" s="170"/>
      <c r="AT348" s="171"/>
      <c r="AU348" s="169"/>
      <c r="AV348" s="170"/>
      <c r="AW348" s="150"/>
      <c r="AX348" s="164"/>
      <c r="AY348" s="171"/>
      <c r="AZ348" s="150">
        <v>2610</v>
      </c>
    </row>
    <row r="349" spans="1:52" x14ac:dyDescent="0.35">
      <c r="A349" s="162">
        <v>347</v>
      </c>
      <c r="B349" s="163" t="s">
        <v>382</v>
      </c>
      <c r="C349" s="150" t="s">
        <v>1096</v>
      </c>
      <c r="D349" s="150">
        <v>100</v>
      </c>
      <c r="E349" s="164">
        <v>2</v>
      </c>
      <c r="F349" s="164">
        <v>30</v>
      </c>
      <c r="G349" s="165">
        <v>2</v>
      </c>
      <c r="H349" s="166">
        <v>28</v>
      </c>
      <c r="I349" s="150">
        <f>MAX(0,Table232[[#This Row],[k*]]-Table232[[#This Row],[AGVs]])</f>
        <v>26</v>
      </c>
      <c r="J349" s="150">
        <v>2775</v>
      </c>
      <c r="K349" s="150">
        <v>2775</v>
      </c>
      <c r="L349" s="167">
        <v>1.0627004690500144</v>
      </c>
      <c r="M349" s="86">
        <f>IF( Table232[[#This Row],[UB_init]]-Table232[[#This Row],[LB_init]]&gt;0.1,0,1)</f>
        <v>1</v>
      </c>
      <c r="N349" s="59">
        <v>2775</v>
      </c>
      <c r="O349" s="60">
        <v>2775</v>
      </c>
      <c r="P349" s="60">
        <v>0</v>
      </c>
      <c r="Q349" s="83">
        <v>264.56701916083603</v>
      </c>
      <c r="R349" s="166">
        <v>2775</v>
      </c>
      <c r="S349" s="150">
        <v>2775</v>
      </c>
      <c r="T349" s="168">
        <v>0</v>
      </c>
      <c r="U349" s="168">
        <v>11.01325464</v>
      </c>
      <c r="V349" s="169"/>
      <c r="W349" s="170"/>
      <c r="X349" s="150"/>
      <c r="Y349" s="150"/>
      <c r="Z349" s="171"/>
      <c r="AA349" s="169"/>
      <c r="AB349" s="170"/>
      <c r="AC349" s="150"/>
      <c r="AD349" s="170"/>
      <c r="AE349" s="171"/>
      <c r="AF349" s="169"/>
      <c r="AG349" s="170"/>
      <c r="AH349" s="150"/>
      <c r="AI349" s="150"/>
      <c r="AJ349" s="171"/>
      <c r="AK349" s="169"/>
      <c r="AL349" s="170"/>
      <c r="AM349" s="150"/>
      <c r="AN349" s="170"/>
      <c r="AO349" s="171"/>
      <c r="AP349" s="169"/>
      <c r="AQ349" s="170"/>
      <c r="AR349" s="150"/>
      <c r="AS349" s="170"/>
      <c r="AT349" s="171"/>
      <c r="AU349" s="169"/>
      <c r="AV349" s="170"/>
      <c r="AW349" s="150"/>
      <c r="AX349" s="164"/>
      <c r="AY349" s="171"/>
      <c r="AZ349" s="150">
        <v>2775</v>
      </c>
    </row>
    <row r="350" spans="1:52" x14ac:dyDescent="0.35">
      <c r="A350" s="162">
        <v>348</v>
      </c>
      <c r="B350" s="163" t="s">
        <v>383</v>
      </c>
      <c r="C350" s="150" t="s">
        <v>1096</v>
      </c>
      <c r="D350" s="150">
        <v>100</v>
      </c>
      <c r="E350" s="164">
        <v>2</v>
      </c>
      <c r="F350" s="164">
        <v>30</v>
      </c>
      <c r="G350" s="165">
        <v>2</v>
      </c>
      <c r="H350" s="166">
        <v>25</v>
      </c>
      <c r="I350" s="150">
        <f>MAX(0,Table232[[#This Row],[k*]]-Table232[[#This Row],[AGVs]])</f>
        <v>23</v>
      </c>
      <c r="J350" s="150">
        <v>2648</v>
      </c>
      <c r="K350" s="150">
        <v>2648</v>
      </c>
      <c r="L350" s="167">
        <v>1.8221268802899431</v>
      </c>
      <c r="M350" s="142">
        <f>IF( Table232[[#This Row],[UB_init]]-Table232[[#This Row],[LB_init]]&gt;0.1,0,1)</f>
        <v>1</v>
      </c>
      <c r="N350" s="61">
        <v>2648</v>
      </c>
      <c r="O350" s="62">
        <v>2648</v>
      </c>
      <c r="P350" s="62">
        <v>0</v>
      </c>
      <c r="Q350" s="84">
        <v>219.58843902498401</v>
      </c>
      <c r="R350" s="166">
        <v>2648</v>
      </c>
      <c r="S350" s="150">
        <v>2648</v>
      </c>
      <c r="T350" s="168">
        <v>0</v>
      </c>
      <c r="U350" s="168">
        <v>13.591584429999999</v>
      </c>
      <c r="V350" s="169"/>
      <c r="W350" s="170"/>
      <c r="X350" s="150"/>
      <c r="Y350" s="150"/>
      <c r="Z350" s="171"/>
      <c r="AA350" s="169"/>
      <c r="AB350" s="170"/>
      <c r="AC350" s="150"/>
      <c r="AD350" s="170"/>
      <c r="AE350" s="171"/>
      <c r="AF350" s="169"/>
      <c r="AG350" s="170"/>
      <c r="AH350" s="150"/>
      <c r="AI350" s="150"/>
      <c r="AJ350" s="171"/>
      <c r="AK350" s="169"/>
      <c r="AL350" s="170"/>
      <c r="AM350" s="150"/>
      <c r="AN350" s="170"/>
      <c r="AO350" s="171"/>
      <c r="AP350" s="169"/>
      <c r="AQ350" s="170"/>
      <c r="AR350" s="150"/>
      <c r="AS350" s="170"/>
      <c r="AT350" s="171"/>
      <c r="AU350" s="169"/>
      <c r="AV350" s="170"/>
      <c r="AW350" s="150"/>
      <c r="AX350" s="164"/>
      <c r="AY350" s="171"/>
      <c r="AZ350" s="150">
        <v>2648</v>
      </c>
    </row>
    <row r="351" spans="1:52" x14ac:dyDescent="0.35">
      <c r="A351" s="162">
        <v>349</v>
      </c>
      <c r="B351" s="163" t="s">
        <v>384</v>
      </c>
      <c r="C351" s="150" t="s">
        <v>1096</v>
      </c>
      <c r="D351" s="150">
        <v>100</v>
      </c>
      <c r="E351" s="164">
        <v>2</v>
      </c>
      <c r="F351" s="164">
        <v>30</v>
      </c>
      <c r="G351" s="165">
        <v>2</v>
      </c>
      <c r="H351" s="166">
        <v>25</v>
      </c>
      <c r="I351" s="150">
        <f>MAX(0,Table232[[#This Row],[k*]]-Table232[[#This Row],[AGVs]])</f>
        <v>23</v>
      </c>
      <c r="J351" s="150">
        <v>2710</v>
      </c>
      <c r="K351" s="150">
        <v>2710</v>
      </c>
      <c r="L351" s="167">
        <v>0.53881440311988626</v>
      </c>
      <c r="M351" s="86">
        <f>IF( Table232[[#This Row],[UB_init]]-Table232[[#This Row],[LB_init]]&gt;0.1,0,1)</f>
        <v>1</v>
      </c>
      <c r="N351" s="59">
        <v>2710</v>
      </c>
      <c r="O351" s="60">
        <v>2710</v>
      </c>
      <c r="P351" s="60">
        <v>0</v>
      </c>
      <c r="Q351" s="83">
        <v>197.94305649213399</v>
      </c>
      <c r="R351" s="166">
        <v>2710</v>
      </c>
      <c r="S351" s="150">
        <v>2710</v>
      </c>
      <c r="T351" s="168">
        <v>0</v>
      </c>
      <c r="U351" s="168">
        <v>12.753619649999999</v>
      </c>
      <c r="V351" s="169"/>
      <c r="W351" s="170"/>
      <c r="X351" s="150"/>
      <c r="Y351" s="150"/>
      <c r="Z351" s="171"/>
      <c r="AA351" s="169"/>
      <c r="AB351" s="170"/>
      <c r="AC351" s="150"/>
      <c r="AD351" s="170"/>
      <c r="AE351" s="171"/>
      <c r="AF351" s="169"/>
      <c r="AG351" s="170"/>
      <c r="AH351" s="150"/>
      <c r="AI351" s="150"/>
      <c r="AJ351" s="171"/>
      <c r="AK351" s="169"/>
      <c r="AL351" s="170"/>
      <c r="AM351" s="150"/>
      <c r="AN351" s="170"/>
      <c r="AO351" s="171"/>
      <c r="AP351" s="169"/>
      <c r="AQ351" s="170"/>
      <c r="AR351" s="150"/>
      <c r="AS351" s="170"/>
      <c r="AT351" s="171"/>
      <c r="AU351" s="169"/>
      <c r="AV351" s="170"/>
      <c r="AW351" s="150"/>
      <c r="AX351" s="164"/>
      <c r="AY351" s="171"/>
      <c r="AZ351" s="150">
        <v>2710</v>
      </c>
    </row>
    <row r="352" spans="1:52" x14ac:dyDescent="0.35">
      <c r="A352" s="162">
        <v>350</v>
      </c>
      <c r="B352" s="163" t="s">
        <v>385</v>
      </c>
      <c r="C352" s="150" t="s">
        <v>1096</v>
      </c>
      <c r="D352" s="150">
        <v>100</v>
      </c>
      <c r="E352" s="164">
        <v>2</v>
      </c>
      <c r="F352" s="164">
        <v>30</v>
      </c>
      <c r="G352" s="165">
        <v>2</v>
      </c>
      <c r="H352" s="166">
        <v>26</v>
      </c>
      <c r="I352" s="150">
        <f>MAX(0,Table232[[#This Row],[k*]]-Table232[[#This Row],[AGVs]])</f>
        <v>24</v>
      </c>
      <c r="J352" s="150">
        <v>2569</v>
      </c>
      <c r="K352" s="150">
        <v>2569</v>
      </c>
      <c r="L352" s="167">
        <v>0.2948052510701018</v>
      </c>
      <c r="M352" s="142">
        <f>IF( Table232[[#This Row],[UB_init]]-Table232[[#This Row],[LB_init]]&gt;0.1,0,1)</f>
        <v>1</v>
      </c>
      <c r="N352" s="61">
        <v>2569</v>
      </c>
      <c r="O352" s="62">
        <v>2569</v>
      </c>
      <c r="P352" s="62">
        <v>0</v>
      </c>
      <c r="Q352" s="84">
        <v>165.30864789895699</v>
      </c>
      <c r="R352" s="166">
        <v>2569</v>
      </c>
      <c r="S352" s="150">
        <v>2569</v>
      </c>
      <c r="T352" s="168">
        <v>0</v>
      </c>
      <c r="U352" s="168">
        <v>6.857913022</v>
      </c>
      <c r="V352" s="169"/>
      <c r="W352" s="170"/>
      <c r="X352" s="150"/>
      <c r="Y352" s="150"/>
      <c r="Z352" s="171"/>
      <c r="AA352" s="169"/>
      <c r="AB352" s="170"/>
      <c r="AC352" s="150"/>
      <c r="AD352" s="170"/>
      <c r="AE352" s="171"/>
      <c r="AF352" s="169"/>
      <c r="AG352" s="170"/>
      <c r="AH352" s="150"/>
      <c r="AI352" s="150"/>
      <c r="AJ352" s="171"/>
      <c r="AK352" s="169"/>
      <c r="AL352" s="170"/>
      <c r="AM352" s="150"/>
      <c r="AN352" s="170"/>
      <c r="AO352" s="171"/>
      <c r="AP352" s="169"/>
      <c r="AQ352" s="170"/>
      <c r="AR352" s="150"/>
      <c r="AS352" s="170"/>
      <c r="AT352" s="171"/>
      <c r="AU352" s="169"/>
      <c r="AV352" s="170"/>
      <c r="AW352" s="150"/>
      <c r="AX352" s="164"/>
      <c r="AY352" s="171"/>
      <c r="AZ352" s="150">
        <v>2569</v>
      </c>
    </row>
    <row r="353" spans="1:52" x14ac:dyDescent="0.35">
      <c r="A353" s="162">
        <v>351</v>
      </c>
      <c r="B353" s="163" t="s">
        <v>386</v>
      </c>
      <c r="C353" s="150" t="s">
        <v>1096</v>
      </c>
      <c r="D353" s="150">
        <v>100</v>
      </c>
      <c r="E353" s="164">
        <v>2</v>
      </c>
      <c r="F353" s="164">
        <v>30</v>
      </c>
      <c r="G353" s="165">
        <v>4</v>
      </c>
      <c r="H353" s="166">
        <v>53</v>
      </c>
      <c r="I353" s="150">
        <f>MAX(0,Table232[[#This Row],[k*]]-Table232[[#This Row],[AGVs]])</f>
        <v>51</v>
      </c>
      <c r="J353" s="150">
        <v>3635</v>
      </c>
      <c r="K353" s="150">
        <v>3635</v>
      </c>
      <c r="L353" s="167">
        <v>11.502692472189892</v>
      </c>
      <c r="M353" s="86">
        <f>IF( Table232[[#This Row],[UB_init]]-Table232[[#This Row],[LB_init]]&gt;0.1,0,1)</f>
        <v>1</v>
      </c>
      <c r="N353" s="59">
        <v>3635</v>
      </c>
      <c r="O353" s="60">
        <v>3605</v>
      </c>
      <c r="P353" s="60">
        <v>8.2530949105906193E-3</v>
      </c>
      <c r="Q353" s="83">
        <v>3607.7821881230898</v>
      </c>
      <c r="R353" s="166">
        <v>3635</v>
      </c>
      <c r="S353" s="150">
        <v>3605</v>
      </c>
      <c r="T353" s="168">
        <v>8.2530950000000002E-3</v>
      </c>
      <c r="U353" s="168">
        <v>3611.065818</v>
      </c>
      <c r="V353" s="169"/>
      <c r="W353" s="170"/>
      <c r="X353" s="150"/>
      <c r="Y353" s="150"/>
      <c r="Z353" s="171"/>
      <c r="AA353" s="169"/>
      <c r="AB353" s="170"/>
      <c r="AC353" s="150"/>
      <c r="AD353" s="170"/>
      <c r="AE353" s="171"/>
      <c r="AF353" s="169"/>
      <c r="AG353" s="170"/>
      <c r="AH353" s="150"/>
      <c r="AI353" s="150"/>
      <c r="AJ353" s="171"/>
      <c r="AK353" s="169"/>
      <c r="AL353" s="170"/>
      <c r="AM353" s="150"/>
      <c r="AN353" s="170"/>
      <c r="AO353" s="171"/>
      <c r="AP353" s="169"/>
      <c r="AQ353" s="170"/>
      <c r="AR353" s="150"/>
      <c r="AS353" s="170"/>
      <c r="AT353" s="171"/>
      <c r="AU353" s="169"/>
      <c r="AV353" s="170"/>
      <c r="AW353" s="150"/>
      <c r="AX353" s="164"/>
      <c r="AY353" s="171"/>
      <c r="AZ353" s="150">
        <v>3635</v>
      </c>
    </row>
    <row r="354" spans="1:52" x14ac:dyDescent="0.35">
      <c r="A354" s="162">
        <v>352</v>
      </c>
      <c r="B354" s="163" t="s">
        <v>387</v>
      </c>
      <c r="C354" s="150" t="s">
        <v>1096</v>
      </c>
      <c r="D354" s="150">
        <v>100</v>
      </c>
      <c r="E354" s="164">
        <v>2</v>
      </c>
      <c r="F354" s="164">
        <v>30</v>
      </c>
      <c r="G354" s="165">
        <v>4</v>
      </c>
      <c r="H354" s="166">
        <v>41</v>
      </c>
      <c r="I354" s="150">
        <f>MAX(0,Table232[[#This Row],[k*]]-Table232[[#This Row],[AGVs]])</f>
        <v>39</v>
      </c>
      <c r="J354" s="150">
        <v>3077</v>
      </c>
      <c r="K354" s="150">
        <v>3077</v>
      </c>
      <c r="L354" s="167">
        <v>35.739519802860059</v>
      </c>
      <c r="M354" s="142">
        <f>IF( Table232[[#This Row],[UB_init]]-Table232[[#This Row],[LB_init]]&gt;0.1,0,1)</f>
        <v>1</v>
      </c>
      <c r="N354" s="61">
        <v>3107</v>
      </c>
      <c r="O354" s="62">
        <v>3075.9870313646902</v>
      </c>
      <c r="P354" s="62">
        <v>9.9816442340856897E-3</v>
      </c>
      <c r="Q354" s="84">
        <v>3614.1399205122102</v>
      </c>
      <c r="R354" s="166">
        <v>3107</v>
      </c>
      <c r="S354" s="150">
        <v>3075</v>
      </c>
      <c r="T354" s="168">
        <v>1.0299324E-2</v>
      </c>
      <c r="U354" s="168">
        <v>3617.4583640000001</v>
      </c>
      <c r="V354" s="169"/>
      <c r="W354" s="170"/>
      <c r="X354" s="150"/>
      <c r="Y354" s="150"/>
      <c r="Z354" s="171"/>
      <c r="AA354" s="169"/>
      <c r="AB354" s="170"/>
      <c r="AC354" s="150"/>
      <c r="AD354" s="170"/>
      <c r="AE354" s="171"/>
      <c r="AF354" s="169"/>
      <c r="AG354" s="170"/>
      <c r="AH354" s="150"/>
      <c r="AI354" s="150"/>
      <c r="AJ354" s="171"/>
      <c r="AK354" s="169"/>
      <c r="AL354" s="170"/>
      <c r="AM354" s="150"/>
      <c r="AN354" s="170"/>
      <c r="AO354" s="171"/>
      <c r="AP354" s="169"/>
      <c r="AQ354" s="170"/>
      <c r="AR354" s="150"/>
      <c r="AS354" s="170"/>
      <c r="AT354" s="171"/>
      <c r="AU354" s="169"/>
      <c r="AV354" s="170"/>
      <c r="AW354" s="150"/>
      <c r="AX354" s="164"/>
      <c r="AY354" s="171"/>
      <c r="AZ354" s="150">
        <v>3077</v>
      </c>
    </row>
    <row r="355" spans="1:52" x14ac:dyDescent="0.35">
      <c r="A355" s="162">
        <v>353</v>
      </c>
      <c r="B355" s="163" t="s">
        <v>388</v>
      </c>
      <c r="C355" s="150" t="s">
        <v>1096</v>
      </c>
      <c r="D355" s="150">
        <v>100</v>
      </c>
      <c r="E355" s="164">
        <v>2</v>
      </c>
      <c r="F355" s="164">
        <v>30</v>
      </c>
      <c r="G355" s="165">
        <v>4</v>
      </c>
      <c r="H355" s="166">
        <v>44</v>
      </c>
      <c r="I355" s="150">
        <f>MAX(0,Table232[[#This Row],[k*]]-Table232[[#This Row],[AGVs]])</f>
        <v>42</v>
      </c>
      <c r="J355" s="150">
        <v>3180</v>
      </c>
      <c r="K355" s="150">
        <v>3180</v>
      </c>
      <c r="L355" s="167">
        <v>21.069096887490105</v>
      </c>
      <c r="M355" s="86">
        <f>IF( Table232[[#This Row],[UB_init]]-Table232[[#This Row],[LB_init]]&gt;0.1,0,1)</f>
        <v>1</v>
      </c>
      <c r="N355" s="59">
        <v>3180</v>
      </c>
      <c r="O355" s="60">
        <v>3149.99999999999</v>
      </c>
      <c r="P355" s="60">
        <v>9.4339622641523603E-3</v>
      </c>
      <c r="Q355" s="83">
        <v>3605.6076295673802</v>
      </c>
      <c r="R355" s="166">
        <v>3180</v>
      </c>
      <c r="S355" s="150">
        <v>3150</v>
      </c>
      <c r="T355" s="168">
        <v>9.4339620000000006E-3</v>
      </c>
      <c r="U355" s="168">
        <v>3614.3269930000001</v>
      </c>
      <c r="V355" s="169"/>
      <c r="W355" s="170"/>
      <c r="X355" s="150"/>
      <c r="Y355" s="150"/>
      <c r="Z355" s="171"/>
      <c r="AA355" s="169"/>
      <c r="AB355" s="170"/>
      <c r="AC355" s="150"/>
      <c r="AD355" s="170"/>
      <c r="AE355" s="171"/>
      <c r="AF355" s="169"/>
      <c r="AG355" s="170"/>
      <c r="AH355" s="150"/>
      <c r="AI355" s="150"/>
      <c r="AJ355" s="171"/>
      <c r="AK355" s="169"/>
      <c r="AL355" s="170"/>
      <c r="AM355" s="150"/>
      <c r="AN355" s="170"/>
      <c r="AO355" s="171"/>
      <c r="AP355" s="169"/>
      <c r="AQ355" s="170"/>
      <c r="AR355" s="150"/>
      <c r="AS355" s="170"/>
      <c r="AT355" s="171"/>
      <c r="AU355" s="169"/>
      <c r="AV355" s="170"/>
      <c r="AW355" s="150"/>
      <c r="AX355" s="164"/>
      <c r="AY355" s="171"/>
      <c r="AZ355" s="150">
        <v>3180</v>
      </c>
    </row>
    <row r="356" spans="1:52" x14ac:dyDescent="0.35">
      <c r="A356" s="162">
        <v>354</v>
      </c>
      <c r="B356" s="163" t="s">
        <v>389</v>
      </c>
      <c r="C356" s="150" t="s">
        <v>1096</v>
      </c>
      <c r="D356" s="150">
        <v>100</v>
      </c>
      <c r="E356" s="164">
        <v>2</v>
      </c>
      <c r="F356" s="164">
        <v>30</v>
      </c>
      <c r="G356" s="165">
        <v>4</v>
      </c>
      <c r="H356" s="166">
        <v>46</v>
      </c>
      <c r="I356" s="150">
        <f>MAX(0,Table232[[#This Row],[k*]]-Table232[[#This Row],[AGVs]])</f>
        <v>44</v>
      </c>
      <c r="J356" s="150">
        <v>3118</v>
      </c>
      <c r="K356" s="150">
        <v>3118</v>
      </c>
      <c r="L356" s="167">
        <v>5.0352750383399325</v>
      </c>
      <c r="M356" s="142">
        <f>IF( Table232[[#This Row],[UB_init]]-Table232[[#This Row],[LB_init]]&gt;0.1,0,1)</f>
        <v>1</v>
      </c>
      <c r="N356" s="61">
        <v>3148</v>
      </c>
      <c r="O356" s="62">
        <v>3101.9999999998499</v>
      </c>
      <c r="P356" s="62">
        <v>1.4612452350744E-2</v>
      </c>
      <c r="Q356" s="84">
        <v>3604.5178215559499</v>
      </c>
      <c r="R356" s="166">
        <v>3148</v>
      </c>
      <c r="S356" s="150">
        <v>3118</v>
      </c>
      <c r="T356" s="168">
        <v>9.5298599999999994E-3</v>
      </c>
      <c r="U356" s="168">
        <v>3620.4229270000001</v>
      </c>
      <c r="V356" s="169"/>
      <c r="W356" s="170"/>
      <c r="X356" s="150"/>
      <c r="Y356" s="150"/>
      <c r="Z356" s="171"/>
      <c r="AA356" s="169"/>
      <c r="AB356" s="170"/>
      <c r="AC356" s="150"/>
      <c r="AD356" s="170"/>
      <c r="AE356" s="171"/>
      <c r="AF356" s="169"/>
      <c r="AG356" s="170"/>
      <c r="AH356" s="150"/>
      <c r="AI356" s="150"/>
      <c r="AJ356" s="171"/>
      <c r="AK356" s="169"/>
      <c r="AL356" s="170"/>
      <c r="AM356" s="150"/>
      <c r="AN356" s="170"/>
      <c r="AO356" s="171"/>
      <c r="AP356" s="169"/>
      <c r="AQ356" s="170"/>
      <c r="AR356" s="150"/>
      <c r="AS356" s="170"/>
      <c r="AT356" s="171"/>
      <c r="AU356" s="169"/>
      <c r="AV356" s="170"/>
      <c r="AW356" s="150"/>
      <c r="AX356" s="164"/>
      <c r="AY356" s="171"/>
      <c r="AZ356" s="150">
        <v>3118</v>
      </c>
    </row>
    <row r="357" spans="1:52" x14ac:dyDescent="0.35">
      <c r="A357" s="162">
        <v>355</v>
      </c>
      <c r="B357" s="163" t="s">
        <v>390</v>
      </c>
      <c r="C357" s="150" t="s">
        <v>1096</v>
      </c>
      <c r="D357" s="150">
        <v>100</v>
      </c>
      <c r="E357" s="164">
        <v>2</v>
      </c>
      <c r="F357" s="164">
        <v>30</v>
      </c>
      <c r="G357" s="165">
        <v>4</v>
      </c>
      <c r="H357" s="166">
        <v>46</v>
      </c>
      <c r="I357" s="150">
        <f>MAX(0,Table232[[#This Row],[k*]]-Table232[[#This Row],[AGVs]])</f>
        <v>44</v>
      </c>
      <c r="J357" s="150">
        <v>3162</v>
      </c>
      <c r="K357" s="150">
        <v>3162</v>
      </c>
      <c r="L357" s="167">
        <v>4.8670983090999016</v>
      </c>
      <c r="M357" s="86">
        <f>IF( Table232[[#This Row],[UB_init]]-Table232[[#This Row],[LB_init]]&gt;0.1,0,1)</f>
        <v>1</v>
      </c>
      <c r="N357" s="59">
        <v>3162</v>
      </c>
      <c r="O357" s="60">
        <v>3162</v>
      </c>
      <c r="P357" s="60">
        <v>0</v>
      </c>
      <c r="Q357" s="83">
        <v>3559.5033839214502</v>
      </c>
      <c r="R357" s="166">
        <v>3192</v>
      </c>
      <c r="S357" s="150">
        <v>3153</v>
      </c>
      <c r="T357" s="168">
        <v>1.2218045E-2</v>
      </c>
      <c r="U357" s="168">
        <v>3618.5540150000002</v>
      </c>
      <c r="V357" s="169"/>
      <c r="W357" s="170"/>
      <c r="X357" s="150"/>
      <c r="Y357" s="150"/>
      <c r="Z357" s="171"/>
      <c r="AA357" s="169"/>
      <c r="AB357" s="170"/>
      <c r="AC357" s="150"/>
      <c r="AD357" s="170"/>
      <c r="AE357" s="171"/>
      <c r="AF357" s="169"/>
      <c r="AG357" s="170"/>
      <c r="AH357" s="150"/>
      <c r="AI357" s="150"/>
      <c r="AJ357" s="171"/>
      <c r="AK357" s="169"/>
      <c r="AL357" s="170"/>
      <c r="AM357" s="150"/>
      <c r="AN357" s="170"/>
      <c r="AO357" s="171"/>
      <c r="AP357" s="169"/>
      <c r="AQ357" s="170"/>
      <c r="AR357" s="150"/>
      <c r="AS357" s="170"/>
      <c r="AT357" s="171"/>
      <c r="AU357" s="169"/>
      <c r="AV357" s="170"/>
      <c r="AW357" s="150"/>
      <c r="AX357" s="164"/>
      <c r="AY357" s="171"/>
      <c r="AZ357" s="150">
        <v>3162</v>
      </c>
    </row>
    <row r="358" spans="1:52" x14ac:dyDescent="0.35">
      <c r="A358" s="162">
        <v>356</v>
      </c>
      <c r="B358" s="163" t="s">
        <v>391</v>
      </c>
      <c r="C358" s="150" t="s">
        <v>1096</v>
      </c>
      <c r="D358" s="150">
        <v>100</v>
      </c>
      <c r="E358" s="164">
        <v>2</v>
      </c>
      <c r="F358" s="164">
        <v>30</v>
      </c>
      <c r="G358" s="165">
        <v>4</v>
      </c>
      <c r="H358" s="166">
        <v>51</v>
      </c>
      <c r="I358" s="150">
        <f>MAX(0,Table232[[#This Row],[k*]]-Table232[[#This Row],[AGVs]])</f>
        <v>49</v>
      </c>
      <c r="J358" s="150">
        <v>3360</v>
      </c>
      <c r="K358" s="150">
        <v>3360</v>
      </c>
      <c r="L358" s="167">
        <v>26.060111621399983</v>
      </c>
      <c r="M358" s="142">
        <f>IF( Table232[[#This Row],[UB_init]]-Table232[[#This Row],[LB_init]]&gt;0.1,0,1)</f>
        <v>1</v>
      </c>
      <c r="N358" s="61">
        <v>3360</v>
      </c>
      <c r="O358" s="62">
        <v>3329.9999999990901</v>
      </c>
      <c r="P358" s="62">
        <v>8.9285714288398106E-3</v>
      </c>
      <c r="Q358" s="84">
        <v>3607.2906856406398</v>
      </c>
      <c r="R358" s="166">
        <v>3360</v>
      </c>
      <c r="S358" s="150">
        <v>3313</v>
      </c>
      <c r="T358" s="168">
        <v>1.3988095000000001E-2</v>
      </c>
      <c r="U358" s="168">
        <v>3610.6189469999999</v>
      </c>
      <c r="V358" s="169"/>
      <c r="W358" s="170"/>
      <c r="X358" s="150"/>
      <c r="Y358" s="150"/>
      <c r="Z358" s="171"/>
      <c r="AA358" s="169"/>
      <c r="AB358" s="170"/>
      <c r="AC358" s="150"/>
      <c r="AD358" s="170"/>
      <c r="AE358" s="171"/>
      <c r="AF358" s="169"/>
      <c r="AG358" s="170"/>
      <c r="AH358" s="150"/>
      <c r="AI358" s="150"/>
      <c r="AJ358" s="171"/>
      <c r="AK358" s="169"/>
      <c r="AL358" s="170"/>
      <c r="AM358" s="150"/>
      <c r="AN358" s="170"/>
      <c r="AO358" s="171"/>
      <c r="AP358" s="169"/>
      <c r="AQ358" s="170"/>
      <c r="AR358" s="150"/>
      <c r="AS358" s="170"/>
      <c r="AT358" s="171"/>
      <c r="AU358" s="169"/>
      <c r="AV358" s="170"/>
      <c r="AW358" s="150"/>
      <c r="AX358" s="164"/>
      <c r="AY358" s="171"/>
      <c r="AZ358" s="150">
        <v>3360</v>
      </c>
    </row>
    <row r="359" spans="1:52" x14ac:dyDescent="0.35">
      <c r="A359" s="162">
        <v>357</v>
      </c>
      <c r="B359" s="163" t="s">
        <v>392</v>
      </c>
      <c r="C359" s="150" t="s">
        <v>1096</v>
      </c>
      <c r="D359" s="150">
        <v>100</v>
      </c>
      <c r="E359" s="164">
        <v>2</v>
      </c>
      <c r="F359" s="164">
        <v>30</v>
      </c>
      <c r="G359" s="165">
        <v>4</v>
      </c>
      <c r="H359" s="166">
        <v>57</v>
      </c>
      <c r="I359" s="150">
        <f>MAX(0,Table232[[#This Row],[k*]]-Table232[[#This Row],[AGVs]])</f>
        <v>55</v>
      </c>
      <c r="J359" s="150">
        <v>3645</v>
      </c>
      <c r="K359" s="150">
        <v>3645</v>
      </c>
      <c r="L359" s="167">
        <v>15.848802397030113</v>
      </c>
      <c r="M359" s="86">
        <f>IF( Table232[[#This Row],[UB_init]]-Table232[[#This Row],[LB_init]]&gt;0.1,0,1)</f>
        <v>1</v>
      </c>
      <c r="N359" s="59">
        <v>3645</v>
      </c>
      <c r="O359" s="60">
        <v>3645</v>
      </c>
      <c r="P359" s="60">
        <v>0</v>
      </c>
      <c r="Q359" s="83">
        <v>543.29241643100897</v>
      </c>
      <c r="R359" s="166">
        <v>3645</v>
      </c>
      <c r="S359" s="150">
        <v>3615</v>
      </c>
      <c r="T359" s="168">
        <v>8.2304530000000004E-3</v>
      </c>
      <c r="U359" s="168">
        <v>3606.311956</v>
      </c>
      <c r="V359" s="169"/>
      <c r="W359" s="170"/>
      <c r="X359" s="150"/>
      <c r="Y359" s="150"/>
      <c r="Z359" s="171"/>
      <c r="AA359" s="169"/>
      <c r="AB359" s="170"/>
      <c r="AC359" s="150"/>
      <c r="AD359" s="170"/>
      <c r="AE359" s="171"/>
      <c r="AF359" s="169"/>
      <c r="AG359" s="170"/>
      <c r="AH359" s="150"/>
      <c r="AI359" s="150"/>
      <c r="AJ359" s="171"/>
      <c r="AK359" s="169"/>
      <c r="AL359" s="170"/>
      <c r="AM359" s="150"/>
      <c r="AN359" s="170"/>
      <c r="AO359" s="171"/>
      <c r="AP359" s="169"/>
      <c r="AQ359" s="170"/>
      <c r="AR359" s="150"/>
      <c r="AS359" s="170"/>
      <c r="AT359" s="171"/>
      <c r="AU359" s="169"/>
      <c r="AV359" s="170"/>
      <c r="AW359" s="150"/>
      <c r="AX359" s="164"/>
      <c r="AY359" s="171"/>
      <c r="AZ359" s="150">
        <v>3645</v>
      </c>
    </row>
    <row r="360" spans="1:52" x14ac:dyDescent="0.35">
      <c r="A360" s="162">
        <v>358</v>
      </c>
      <c r="B360" s="163" t="s">
        <v>393</v>
      </c>
      <c r="C360" s="150" t="s">
        <v>1096</v>
      </c>
      <c r="D360" s="150">
        <v>100</v>
      </c>
      <c r="E360" s="164">
        <v>2</v>
      </c>
      <c r="F360" s="164">
        <v>30</v>
      </c>
      <c r="G360" s="165">
        <v>4</v>
      </c>
      <c r="H360" s="166">
        <v>47</v>
      </c>
      <c r="I360" s="150">
        <f>MAX(0,Table232[[#This Row],[k*]]-Table232[[#This Row],[AGVs]])</f>
        <v>45</v>
      </c>
      <c r="J360" s="150">
        <v>3308</v>
      </c>
      <c r="K360" s="150">
        <v>3308</v>
      </c>
      <c r="L360" s="167">
        <v>4.2491060104300686</v>
      </c>
      <c r="M360" s="142">
        <f>IF( Table232[[#This Row],[UB_init]]-Table232[[#This Row],[LB_init]]&gt;0.1,0,1)</f>
        <v>1</v>
      </c>
      <c r="N360" s="61">
        <v>3338</v>
      </c>
      <c r="O360" s="62">
        <v>3284</v>
      </c>
      <c r="P360" s="62">
        <v>1.6177351707607E-2</v>
      </c>
      <c r="Q360" s="84">
        <v>3620.3815113324599</v>
      </c>
      <c r="R360" s="166">
        <v>3338</v>
      </c>
      <c r="S360" s="150">
        <v>3287</v>
      </c>
      <c r="T360" s="168">
        <v>1.527861E-2</v>
      </c>
      <c r="U360" s="168">
        <v>3622.1234519999998</v>
      </c>
      <c r="V360" s="169"/>
      <c r="W360" s="170"/>
      <c r="X360" s="150"/>
      <c r="Y360" s="150"/>
      <c r="Z360" s="171"/>
      <c r="AA360" s="169"/>
      <c r="AB360" s="170"/>
      <c r="AC360" s="150"/>
      <c r="AD360" s="170"/>
      <c r="AE360" s="171"/>
      <c r="AF360" s="169"/>
      <c r="AG360" s="170"/>
      <c r="AH360" s="150"/>
      <c r="AI360" s="150"/>
      <c r="AJ360" s="171"/>
      <c r="AK360" s="169"/>
      <c r="AL360" s="170"/>
      <c r="AM360" s="150"/>
      <c r="AN360" s="170"/>
      <c r="AO360" s="171"/>
      <c r="AP360" s="169"/>
      <c r="AQ360" s="170"/>
      <c r="AR360" s="150"/>
      <c r="AS360" s="170"/>
      <c r="AT360" s="171"/>
      <c r="AU360" s="169"/>
      <c r="AV360" s="170"/>
      <c r="AW360" s="150"/>
      <c r="AX360" s="164"/>
      <c r="AY360" s="171"/>
      <c r="AZ360" s="150">
        <v>3308</v>
      </c>
    </row>
    <row r="361" spans="1:52" x14ac:dyDescent="0.35">
      <c r="A361" s="162">
        <v>359</v>
      </c>
      <c r="B361" s="163" t="s">
        <v>394</v>
      </c>
      <c r="C361" s="150" t="s">
        <v>1096</v>
      </c>
      <c r="D361" s="150">
        <v>100</v>
      </c>
      <c r="E361" s="164">
        <v>2</v>
      </c>
      <c r="F361" s="164">
        <v>30</v>
      </c>
      <c r="G361" s="165">
        <v>4</v>
      </c>
      <c r="H361" s="166">
        <v>46</v>
      </c>
      <c r="I361" s="150">
        <f>MAX(0,Table232[[#This Row],[k*]]-Table232[[#This Row],[AGVs]])</f>
        <v>44</v>
      </c>
      <c r="J361" s="150">
        <v>3340</v>
      </c>
      <c r="K361" s="150">
        <v>3340</v>
      </c>
      <c r="L361" s="167">
        <v>5.7104129586400632</v>
      </c>
      <c r="M361" s="86">
        <f>IF( Table232[[#This Row],[UB_init]]-Table232[[#This Row],[LB_init]]&gt;0.1,0,1)</f>
        <v>1</v>
      </c>
      <c r="N361" s="59">
        <v>3340</v>
      </c>
      <c r="O361" s="60">
        <v>3340</v>
      </c>
      <c r="P361" s="60">
        <v>0</v>
      </c>
      <c r="Q361" s="83">
        <v>2412.1320688985202</v>
      </c>
      <c r="R361" s="166">
        <v>3340</v>
      </c>
      <c r="S361" s="150">
        <v>3313</v>
      </c>
      <c r="T361" s="168">
        <v>8.0838320000000009E-3</v>
      </c>
      <c r="U361" s="168">
        <v>3619.05978</v>
      </c>
      <c r="V361" s="169"/>
      <c r="W361" s="170"/>
      <c r="X361" s="150"/>
      <c r="Y361" s="150"/>
      <c r="Z361" s="171"/>
      <c r="AA361" s="169"/>
      <c r="AB361" s="170"/>
      <c r="AC361" s="150"/>
      <c r="AD361" s="170"/>
      <c r="AE361" s="171"/>
      <c r="AF361" s="169"/>
      <c r="AG361" s="170"/>
      <c r="AH361" s="150"/>
      <c r="AI361" s="150"/>
      <c r="AJ361" s="171"/>
      <c r="AK361" s="169"/>
      <c r="AL361" s="170"/>
      <c r="AM361" s="150"/>
      <c r="AN361" s="170"/>
      <c r="AO361" s="171"/>
      <c r="AP361" s="169"/>
      <c r="AQ361" s="170"/>
      <c r="AR361" s="150"/>
      <c r="AS361" s="170"/>
      <c r="AT361" s="171"/>
      <c r="AU361" s="169"/>
      <c r="AV361" s="170"/>
      <c r="AW361" s="150"/>
      <c r="AX361" s="164"/>
      <c r="AY361" s="171"/>
      <c r="AZ361" s="150">
        <v>3340</v>
      </c>
    </row>
    <row r="362" spans="1:52" ht="15" thickBot="1" x14ac:dyDescent="0.4">
      <c r="A362" s="162">
        <v>360</v>
      </c>
      <c r="B362" s="163" t="s">
        <v>395</v>
      </c>
      <c r="C362" s="174" t="s">
        <v>1096</v>
      </c>
      <c r="D362" s="174">
        <v>100</v>
      </c>
      <c r="E362" s="175">
        <v>2</v>
      </c>
      <c r="F362" s="175">
        <v>30</v>
      </c>
      <c r="G362" s="176">
        <v>4</v>
      </c>
      <c r="H362" s="177">
        <v>51</v>
      </c>
      <c r="I362" s="174">
        <f>MAX(0,Table232[[#This Row],[k*]]-Table232[[#This Row],[AGVs]])</f>
        <v>49</v>
      </c>
      <c r="J362" s="174">
        <v>3319</v>
      </c>
      <c r="K362" s="174">
        <v>3319</v>
      </c>
      <c r="L362" s="178">
        <v>13.687830979009959</v>
      </c>
      <c r="M362" s="143">
        <f>IF( Table232[[#This Row],[UB_init]]-Table232[[#This Row],[LB_init]]&gt;0.1,0,1)</f>
        <v>1</v>
      </c>
      <c r="N362" s="63">
        <v>3319</v>
      </c>
      <c r="O362" s="64">
        <v>3236</v>
      </c>
      <c r="P362" s="64">
        <v>2.5007532389273099E-2</v>
      </c>
      <c r="Q362" s="85">
        <v>3623.97381253913</v>
      </c>
      <c r="R362" s="177">
        <v>3319</v>
      </c>
      <c r="S362" s="174">
        <v>3233</v>
      </c>
      <c r="T362" s="179">
        <v>2.5911419000000002E-2</v>
      </c>
      <c r="U362" s="179">
        <v>3612.4958799999999</v>
      </c>
      <c r="V362" s="180"/>
      <c r="W362" s="181"/>
      <c r="X362" s="174"/>
      <c r="Y362" s="174"/>
      <c r="Z362" s="182"/>
      <c r="AA362" s="180"/>
      <c r="AB362" s="181"/>
      <c r="AC362" s="174"/>
      <c r="AD362" s="181"/>
      <c r="AE362" s="182"/>
      <c r="AF362" s="180"/>
      <c r="AG362" s="181"/>
      <c r="AH362" s="174"/>
      <c r="AI362" s="174"/>
      <c r="AJ362" s="182"/>
      <c r="AK362" s="180"/>
      <c r="AL362" s="181"/>
      <c r="AM362" s="174"/>
      <c r="AN362" s="181"/>
      <c r="AO362" s="182"/>
      <c r="AP362" s="180"/>
      <c r="AQ362" s="181"/>
      <c r="AR362" s="174"/>
      <c r="AS362" s="181"/>
      <c r="AT362" s="182"/>
      <c r="AU362" s="180"/>
      <c r="AV362" s="181"/>
      <c r="AW362" s="174"/>
      <c r="AX362" s="175"/>
      <c r="AY362" s="182"/>
      <c r="AZ362" s="150">
        <v>3319</v>
      </c>
    </row>
    <row r="363" spans="1:52" x14ac:dyDescent="0.35">
      <c r="A363" s="151">
        <v>361</v>
      </c>
      <c r="B363" s="152" t="s">
        <v>396</v>
      </c>
      <c r="C363" s="153" t="s">
        <v>1097</v>
      </c>
      <c r="D363" s="153">
        <v>100</v>
      </c>
      <c r="E363" s="154">
        <v>5</v>
      </c>
      <c r="F363" s="154">
        <v>10</v>
      </c>
      <c r="G363" s="155">
        <v>1</v>
      </c>
      <c r="H363" s="156">
        <v>13</v>
      </c>
      <c r="I363" s="153">
        <f>MAX(0,Table232[[#This Row],[k*]]-Table232[[#This Row],[AGVs]])</f>
        <v>8</v>
      </c>
      <c r="J363" s="153">
        <v>362</v>
      </c>
      <c r="K363" s="153">
        <v>380</v>
      </c>
      <c r="L363" s="167">
        <v>0.73052216322003005</v>
      </c>
      <c r="M363" s="86">
        <f>IF( Table232[[#This Row],[UB_init]]-Table232[[#This Row],[LB_init]]&gt;0.1,0,1)</f>
        <v>0</v>
      </c>
      <c r="N363" s="59">
        <v>362</v>
      </c>
      <c r="O363" s="60">
        <v>362</v>
      </c>
      <c r="P363" s="60">
        <v>0</v>
      </c>
      <c r="Q363" s="83">
        <v>143.59777325205499</v>
      </c>
      <c r="R363" s="156">
        <v>362</v>
      </c>
      <c r="S363" s="153">
        <v>362</v>
      </c>
      <c r="T363" s="158">
        <v>0</v>
      </c>
      <c r="U363" s="158">
        <v>12.89257664</v>
      </c>
      <c r="V363" s="159">
        <v>362</v>
      </c>
      <c r="W363" s="160">
        <v>362</v>
      </c>
      <c r="X363" s="153">
        <v>0</v>
      </c>
      <c r="Y363" s="153">
        <f>(Table232[[#This Row],[UB (A-BGAP +LB+ UB)]]-Table232[[#This Row],[Best LB]])/Table232[[#This Row],[UB (A-BGAP +LB+ UB)]]</f>
        <v>0</v>
      </c>
      <c r="Z363" s="161">
        <v>9.7708266023623693</v>
      </c>
      <c r="AA363" s="159">
        <v>362</v>
      </c>
      <c r="AB363" s="160">
        <v>362</v>
      </c>
      <c r="AC363" s="160">
        <v>0</v>
      </c>
      <c r="AD363" s="160">
        <f>(Table232[[#This Row],[UB (3S-MH)]]-Table232[[#This Row],[Best LB]])/Table232[[#This Row],[UB (3S-MH)]]</f>
        <v>0</v>
      </c>
      <c r="AE363" s="157">
        <v>1.0778700000000001</v>
      </c>
      <c r="AF363" s="159">
        <v>362</v>
      </c>
      <c r="AG363" s="160">
        <v>362</v>
      </c>
      <c r="AH363" s="153">
        <v>0</v>
      </c>
      <c r="AI363" s="153">
        <f>(Table232[[#This Row],[UB (BPP-MIP+LB+UB)]]-Table232[[#This Row],[Best LB]])/Table232[[#This Row],[UB (BPP-MIP+LB+UB)]]</f>
        <v>0</v>
      </c>
      <c r="AJ363" s="161">
        <v>13.56650829781613</v>
      </c>
      <c r="AK363" s="159">
        <v>362</v>
      </c>
      <c r="AL363" s="160">
        <v>362</v>
      </c>
      <c r="AM363" s="160">
        <v>0</v>
      </c>
      <c r="AN363" s="160">
        <f>(Table232[[#This Row],[UB (LBBD (FBPP))]]-Table232[[#This Row],[Best LB]])/Table232[[#This Row],[UB (LBBD (FBPP))]]</f>
        <v>0</v>
      </c>
      <c r="AO363" s="161">
        <v>1.5688151260915211</v>
      </c>
      <c r="AP363" s="159">
        <v>362</v>
      </c>
      <c r="AQ363" s="160">
        <v>362</v>
      </c>
      <c r="AR363" s="160">
        <v>0</v>
      </c>
      <c r="AS363" s="160">
        <f>(Table232[[#This Row],[UB (LBBD (CBPP))]]-Table232[[#This Row],[Best LB]])/Table232[[#This Row],[UB (LBBD (CBPP))]]</f>
        <v>0</v>
      </c>
      <c r="AT363" s="161">
        <v>1.0389904072585521</v>
      </c>
      <c r="AU363" s="159">
        <v>362</v>
      </c>
      <c r="AV363" s="160">
        <v>362</v>
      </c>
      <c r="AW363" s="160">
        <v>0</v>
      </c>
      <c r="AX363" s="160">
        <f>(Table232[[#This Row],[UB (LBBD (CBPP-light))]]-Table232[[#This Row],[Best LB]])/Table232[[#This Row],[UB (LBBD (CBPP-light))]]</f>
        <v>0</v>
      </c>
      <c r="AY363" s="161">
        <v>1.4550722148346722</v>
      </c>
      <c r="AZ363" s="150">
        <v>362</v>
      </c>
    </row>
    <row r="364" spans="1:52" x14ac:dyDescent="0.35">
      <c r="A364" s="162">
        <v>362</v>
      </c>
      <c r="B364" s="163" t="s">
        <v>397</v>
      </c>
      <c r="C364" s="150" t="s">
        <v>1097</v>
      </c>
      <c r="D364" s="150">
        <v>100</v>
      </c>
      <c r="E364" s="164">
        <v>5</v>
      </c>
      <c r="F364" s="164">
        <v>10</v>
      </c>
      <c r="G364" s="165">
        <v>1</v>
      </c>
      <c r="H364" s="166">
        <v>13</v>
      </c>
      <c r="I364" s="150">
        <f>MAX(0,Table232[[#This Row],[k*]]-Table232[[#This Row],[AGVs]])</f>
        <v>8</v>
      </c>
      <c r="J364" s="150">
        <v>338</v>
      </c>
      <c r="K364" s="150">
        <v>360</v>
      </c>
      <c r="L364" s="167">
        <v>0.6594350766399657</v>
      </c>
      <c r="M364" s="142">
        <f>IF( Table232[[#This Row],[UB_init]]-Table232[[#This Row],[LB_init]]&gt;0.1,0,1)</f>
        <v>0</v>
      </c>
      <c r="N364" s="61">
        <v>338</v>
      </c>
      <c r="O364" s="62">
        <v>338</v>
      </c>
      <c r="P364" s="62">
        <v>0</v>
      </c>
      <c r="Q364" s="84">
        <v>178.04825974441999</v>
      </c>
      <c r="R364" s="166">
        <v>338</v>
      </c>
      <c r="S364" s="150">
        <v>338</v>
      </c>
      <c r="T364" s="168">
        <v>0</v>
      </c>
      <c r="U364" s="168">
        <v>8.5968387859999993</v>
      </c>
      <c r="V364" s="169">
        <v>338</v>
      </c>
      <c r="W364" s="170">
        <v>338</v>
      </c>
      <c r="X364" s="150">
        <v>0</v>
      </c>
      <c r="Y364" s="150">
        <f>(Table232[[#This Row],[UB (A-BGAP +LB+ UB)]]-Table232[[#This Row],[Best LB]])/Table232[[#This Row],[UB (A-BGAP +LB+ UB)]]</f>
        <v>0</v>
      </c>
      <c r="Z364" s="171">
        <v>8.773349948228315</v>
      </c>
      <c r="AA364" s="169">
        <v>338</v>
      </c>
      <c r="AB364" s="170">
        <v>338</v>
      </c>
      <c r="AC364" s="170">
        <v>0</v>
      </c>
      <c r="AD364" s="170">
        <f>(Table232[[#This Row],[UB (3S-MH)]]-Table232[[#This Row],[Best LB]])/Table232[[#This Row],[UB (3S-MH)]]</f>
        <v>0</v>
      </c>
      <c r="AE364" s="167">
        <v>1.01536</v>
      </c>
      <c r="AF364" s="169">
        <v>338</v>
      </c>
      <c r="AG364" s="170">
        <v>338</v>
      </c>
      <c r="AH364" s="150">
        <v>0</v>
      </c>
      <c r="AI364" s="150">
        <f>(Table232[[#This Row],[UB (BPP-MIP+LB+UB)]]-Table232[[#This Row],[Best LB]])/Table232[[#This Row],[UB (BPP-MIP+LB+UB)]]</f>
        <v>0</v>
      </c>
      <c r="AJ364" s="171">
        <v>12.627916937694765</v>
      </c>
      <c r="AK364" s="169">
        <v>338</v>
      </c>
      <c r="AL364" s="170">
        <v>338</v>
      </c>
      <c r="AM364" s="170">
        <v>0</v>
      </c>
      <c r="AN364" s="170">
        <f>(Table232[[#This Row],[UB (LBBD (FBPP))]]-Table232[[#This Row],[Best LB]])/Table232[[#This Row],[UB (LBBD (FBPP))]]</f>
        <v>0</v>
      </c>
      <c r="AO364" s="171">
        <v>1.8957448243172557</v>
      </c>
      <c r="AP364" s="169">
        <v>338</v>
      </c>
      <c r="AQ364" s="170">
        <v>338</v>
      </c>
      <c r="AR364" s="170">
        <v>0</v>
      </c>
      <c r="AS364" s="170">
        <f>(Table232[[#This Row],[UB (LBBD (CBPP))]]-Table232[[#This Row],[Best LB]])/Table232[[#This Row],[UB (LBBD (CBPP))]]</f>
        <v>0</v>
      </c>
      <c r="AT364" s="171">
        <v>1.0549674155199678</v>
      </c>
      <c r="AU364" s="169">
        <v>338</v>
      </c>
      <c r="AV364" s="170">
        <v>338</v>
      </c>
      <c r="AW364" s="170">
        <v>0</v>
      </c>
      <c r="AX364" s="170">
        <f>(Table232[[#This Row],[UB (LBBD (CBPP-light))]]-Table232[[#This Row],[Best LB]])/Table232[[#This Row],[UB (LBBD (CBPP-light))]]</f>
        <v>0</v>
      </c>
      <c r="AY364" s="171">
        <v>1.1514012916022687</v>
      </c>
      <c r="AZ364" s="150">
        <v>338</v>
      </c>
    </row>
    <row r="365" spans="1:52" x14ac:dyDescent="0.35">
      <c r="A365" s="162">
        <v>363</v>
      </c>
      <c r="B365" s="163" t="s">
        <v>398</v>
      </c>
      <c r="C365" s="150" t="s">
        <v>1097</v>
      </c>
      <c r="D365" s="150">
        <v>100</v>
      </c>
      <c r="E365" s="164">
        <v>5</v>
      </c>
      <c r="F365" s="164">
        <v>10</v>
      </c>
      <c r="G365" s="165">
        <v>1</v>
      </c>
      <c r="H365" s="166">
        <v>14</v>
      </c>
      <c r="I365" s="150">
        <f>MAX(0,Table232[[#This Row],[k*]]-Table232[[#This Row],[AGVs]])</f>
        <v>9</v>
      </c>
      <c r="J365" s="150">
        <v>349</v>
      </c>
      <c r="K365" s="150">
        <v>352</v>
      </c>
      <c r="L365" s="167">
        <v>0.66739006900002096</v>
      </c>
      <c r="M365" s="86">
        <f>IF( Table232[[#This Row],[UB_init]]-Table232[[#This Row],[LB_init]]&gt;0.1,0,1)</f>
        <v>0</v>
      </c>
      <c r="N365" s="59">
        <v>349</v>
      </c>
      <c r="O365" s="60">
        <v>349</v>
      </c>
      <c r="P365" s="60">
        <v>0</v>
      </c>
      <c r="Q365" s="83">
        <v>151.789728483185</v>
      </c>
      <c r="R365" s="166">
        <v>349</v>
      </c>
      <c r="S365" s="150">
        <v>349</v>
      </c>
      <c r="T365" s="168">
        <v>0</v>
      </c>
      <c r="U365" s="168">
        <v>13.552978400000001</v>
      </c>
      <c r="V365" s="169">
        <v>349</v>
      </c>
      <c r="W365" s="170">
        <v>349</v>
      </c>
      <c r="X365" s="150">
        <v>0</v>
      </c>
      <c r="Y365" s="150">
        <f>(Table232[[#This Row],[UB (A-BGAP +LB+ UB)]]-Table232[[#This Row],[Best LB]])/Table232[[#This Row],[UB (A-BGAP +LB+ UB)]]</f>
        <v>0</v>
      </c>
      <c r="Z365" s="171">
        <v>8.2673280704836909</v>
      </c>
      <c r="AA365" s="169">
        <v>350</v>
      </c>
      <c r="AB365" s="170">
        <v>349</v>
      </c>
      <c r="AC365" s="170">
        <v>2.8653295128939827E-3</v>
      </c>
      <c r="AD365" s="170">
        <f>(Table232[[#This Row],[UB (3S-MH)]]-Table232[[#This Row],[Best LB]])/Table232[[#This Row],[UB (3S-MH)]]</f>
        <v>2.8571428571428571E-3</v>
      </c>
      <c r="AE365" s="167">
        <v>0.74985299999999999</v>
      </c>
      <c r="AF365" s="169">
        <v>349</v>
      </c>
      <c r="AG365" s="170">
        <v>349</v>
      </c>
      <c r="AH365" s="150">
        <v>0</v>
      </c>
      <c r="AI365" s="150">
        <f>(Table232[[#This Row],[UB (BPP-MIP+LB+UB)]]-Table232[[#This Row],[Best LB]])/Table232[[#This Row],[UB (BPP-MIP+LB+UB)]]</f>
        <v>0</v>
      </c>
      <c r="AJ365" s="171">
        <v>11.87604875397632</v>
      </c>
      <c r="AK365" s="169">
        <v>349</v>
      </c>
      <c r="AL365" s="170">
        <v>349</v>
      </c>
      <c r="AM365" s="170">
        <v>0</v>
      </c>
      <c r="AN365" s="170">
        <f>(Table232[[#This Row],[UB (LBBD (FBPP))]]-Table232[[#This Row],[Best LB]])/Table232[[#This Row],[UB (LBBD (FBPP))]]</f>
        <v>0</v>
      </c>
      <c r="AO365" s="171">
        <v>2.4665094199660809</v>
      </c>
      <c r="AP365" s="169">
        <v>349</v>
      </c>
      <c r="AQ365" s="170">
        <v>349</v>
      </c>
      <c r="AR365" s="170">
        <v>0</v>
      </c>
      <c r="AS365" s="170">
        <f>(Table232[[#This Row],[UB (LBBD (CBPP))]]-Table232[[#This Row],[Best LB]])/Table232[[#This Row],[UB (LBBD (CBPP))]]</f>
        <v>0</v>
      </c>
      <c r="AT365" s="171">
        <v>1.2724767811666879</v>
      </c>
      <c r="AU365" s="169">
        <v>349</v>
      </c>
      <c r="AV365" s="170">
        <v>349</v>
      </c>
      <c r="AW365" s="170">
        <v>0</v>
      </c>
      <c r="AX365" s="170">
        <f>(Table232[[#This Row],[UB (LBBD (CBPP-light))]]-Table232[[#This Row],[Best LB]])/Table232[[#This Row],[UB (LBBD (CBPP-light))]]</f>
        <v>0</v>
      </c>
      <c r="AY365" s="171">
        <v>1.1725430851872709</v>
      </c>
      <c r="AZ365" s="150">
        <v>349</v>
      </c>
    </row>
    <row r="366" spans="1:52" x14ac:dyDescent="0.35">
      <c r="A366" s="162">
        <v>364</v>
      </c>
      <c r="B366" s="163" t="s">
        <v>399</v>
      </c>
      <c r="C366" s="150" t="s">
        <v>1097</v>
      </c>
      <c r="D366" s="150">
        <v>100</v>
      </c>
      <c r="E366" s="164">
        <v>5</v>
      </c>
      <c r="F366" s="164">
        <v>10</v>
      </c>
      <c r="G366" s="165">
        <v>1</v>
      </c>
      <c r="H366" s="166">
        <v>13</v>
      </c>
      <c r="I366" s="150">
        <f>MAX(0,Table232[[#This Row],[k*]]-Table232[[#This Row],[AGVs]])</f>
        <v>8</v>
      </c>
      <c r="J366" s="150">
        <v>326</v>
      </c>
      <c r="K366" s="150">
        <v>332</v>
      </c>
      <c r="L366" s="167">
        <v>0.57782175019997339</v>
      </c>
      <c r="M366" s="142">
        <f>IF( Table232[[#This Row],[UB_init]]-Table232[[#This Row],[LB_init]]&gt;0.1,0,1)</f>
        <v>0</v>
      </c>
      <c r="N366" s="61">
        <v>326</v>
      </c>
      <c r="O366" s="62">
        <v>326</v>
      </c>
      <c r="P366" s="62">
        <v>0</v>
      </c>
      <c r="Q366" s="84">
        <v>162.14164296910101</v>
      </c>
      <c r="R366" s="166">
        <v>326</v>
      </c>
      <c r="S366" s="150">
        <v>326</v>
      </c>
      <c r="T366" s="168">
        <v>0</v>
      </c>
      <c r="U366" s="168">
        <v>9.5663069669999992</v>
      </c>
      <c r="V366" s="169">
        <v>326</v>
      </c>
      <c r="W366" s="170">
        <v>326</v>
      </c>
      <c r="X366" s="150">
        <v>0</v>
      </c>
      <c r="Y366" s="150">
        <f>(Table232[[#This Row],[UB (A-BGAP +LB+ UB)]]-Table232[[#This Row],[Best LB]])/Table232[[#This Row],[UB (A-BGAP +LB+ UB)]]</f>
        <v>0</v>
      </c>
      <c r="Z366" s="171">
        <v>8.1066211750792228</v>
      </c>
      <c r="AA366" s="169">
        <v>326</v>
      </c>
      <c r="AB366" s="170">
        <v>326</v>
      </c>
      <c r="AC366" s="170">
        <v>0</v>
      </c>
      <c r="AD366" s="170">
        <f>(Table232[[#This Row],[UB (3S-MH)]]-Table232[[#This Row],[Best LB]])/Table232[[#This Row],[UB (3S-MH)]]</f>
        <v>0</v>
      </c>
      <c r="AE366" s="167">
        <v>0.78105400000000003</v>
      </c>
      <c r="AF366" s="169">
        <v>326</v>
      </c>
      <c r="AG366" s="170">
        <v>326</v>
      </c>
      <c r="AH366" s="150">
        <v>0</v>
      </c>
      <c r="AI366" s="150">
        <f>(Table232[[#This Row],[UB (BPP-MIP+LB+UB)]]-Table232[[#This Row],[Best LB]])/Table232[[#This Row],[UB (BPP-MIP+LB+UB)]]</f>
        <v>0</v>
      </c>
      <c r="AJ366" s="171">
        <v>13.514431084512273</v>
      </c>
      <c r="AK366" s="169">
        <v>326</v>
      </c>
      <c r="AL366" s="170">
        <v>326</v>
      </c>
      <c r="AM366" s="170">
        <v>0</v>
      </c>
      <c r="AN366" s="170">
        <f>(Table232[[#This Row],[UB (LBBD (FBPP))]]-Table232[[#This Row],[Best LB]])/Table232[[#This Row],[UB (LBBD (FBPP))]]</f>
        <v>0</v>
      </c>
      <c r="AO366" s="171">
        <v>1.4411226119907494</v>
      </c>
      <c r="AP366" s="169">
        <v>326</v>
      </c>
      <c r="AQ366" s="170">
        <v>326</v>
      </c>
      <c r="AR366" s="170">
        <v>0</v>
      </c>
      <c r="AS366" s="170">
        <f>(Table232[[#This Row],[UB (LBBD (CBPP))]]-Table232[[#This Row],[Best LB]])/Table232[[#This Row],[UB (LBBD (CBPP))]]</f>
        <v>0</v>
      </c>
      <c r="AT366" s="171">
        <v>0.88986442890632045</v>
      </c>
      <c r="AU366" s="169">
        <v>326</v>
      </c>
      <c r="AV366" s="170">
        <v>326</v>
      </c>
      <c r="AW366" s="170">
        <v>0</v>
      </c>
      <c r="AX366" s="170">
        <f>(Table232[[#This Row],[UB (LBBD (CBPP-light))]]-Table232[[#This Row],[Best LB]])/Table232[[#This Row],[UB (LBBD (CBPP-light))]]</f>
        <v>0</v>
      </c>
      <c r="AY366" s="171">
        <v>0.82590179518479045</v>
      </c>
      <c r="AZ366" s="150">
        <v>326</v>
      </c>
    </row>
    <row r="367" spans="1:52" x14ac:dyDescent="0.35">
      <c r="A367" s="162">
        <v>365</v>
      </c>
      <c r="B367" s="163" t="s">
        <v>400</v>
      </c>
      <c r="C367" s="150" t="s">
        <v>1097</v>
      </c>
      <c r="D367" s="150">
        <v>100</v>
      </c>
      <c r="E367" s="164">
        <v>5</v>
      </c>
      <c r="F367" s="164">
        <v>10</v>
      </c>
      <c r="G367" s="165">
        <v>1</v>
      </c>
      <c r="H367" s="166">
        <v>12</v>
      </c>
      <c r="I367" s="150">
        <f>MAX(0,Table232[[#This Row],[k*]]-Table232[[#This Row],[AGVs]])</f>
        <v>7</v>
      </c>
      <c r="J367" s="150">
        <v>353</v>
      </c>
      <c r="K367" s="150">
        <v>386</v>
      </c>
      <c r="L367" s="167">
        <v>0.586344225340099</v>
      </c>
      <c r="M367" s="86">
        <f>IF( Table232[[#This Row],[UB_init]]-Table232[[#This Row],[LB_init]]&gt;0.1,0,1)</f>
        <v>0</v>
      </c>
      <c r="N367" s="59">
        <v>353</v>
      </c>
      <c r="O367" s="60">
        <v>353</v>
      </c>
      <c r="P367" s="60">
        <v>0</v>
      </c>
      <c r="Q367" s="83">
        <v>193.69698395393701</v>
      </c>
      <c r="R367" s="166">
        <v>353</v>
      </c>
      <c r="S367" s="150">
        <v>353</v>
      </c>
      <c r="T367" s="168">
        <v>0</v>
      </c>
      <c r="U367" s="168">
        <v>8.2180526839999999</v>
      </c>
      <c r="V367" s="169">
        <v>353</v>
      </c>
      <c r="W367" s="170">
        <v>353</v>
      </c>
      <c r="X367" s="150">
        <v>0</v>
      </c>
      <c r="Y367" s="150">
        <f>(Table232[[#This Row],[UB (A-BGAP +LB+ UB)]]-Table232[[#This Row],[Best LB]])/Table232[[#This Row],[UB (A-BGAP +LB+ UB)]]</f>
        <v>0</v>
      </c>
      <c r="Z367" s="171">
        <v>8.7824663305734685</v>
      </c>
      <c r="AA367" s="169">
        <v>353</v>
      </c>
      <c r="AB367" s="170">
        <v>353</v>
      </c>
      <c r="AC367" s="170">
        <v>0</v>
      </c>
      <c r="AD367" s="170">
        <f>(Table232[[#This Row],[UB (3S-MH)]]-Table232[[#This Row],[Best LB]])/Table232[[#This Row],[UB (3S-MH)]]</f>
        <v>0</v>
      </c>
      <c r="AE367" s="167">
        <v>0.85917100000000002</v>
      </c>
      <c r="AF367" s="169">
        <v>353</v>
      </c>
      <c r="AG367" s="170">
        <v>353</v>
      </c>
      <c r="AH367" s="150">
        <v>0</v>
      </c>
      <c r="AI367" s="150">
        <f>(Table232[[#This Row],[UB (BPP-MIP+LB+UB)]]-Table232[[#This Row],[Best LB]])/Table232[[#This Row],[UB (BPP-MIP+LB+UB)]]</f>
        <v>0</v>
      </c>
      <c r="AJ367" s="171">
        <v>13.0950849708249</v>
      </c>
      <c r="AK367" s="169">
        <v>353</v>
      </c>
      <c r="AL367" s="170">
        <v>353</v>
      </c>
      <c r="AM367" s="170">
        <v>0</v>
      </c>
      <c r="AN367" s="170">
        <f>(Table232[[#This Row],[UB (LBBD (FBPP))]]-Table232[[#This Row],[Best LB]])/Table232[[#This Row],[UB (LBBD (FBPP))]]</f>
        <v>0</v>
      </c>
      <c r="AO367" s="171">
        <v>1.7798934993413691</v>
      </c>
      <c r="AP367" s="169">
        <v>353</v>
      </c>
      <c r="AQ367" s="170">
        <v>353</v>
      </c>
      <c r="AR367" s="170">
        <v>0</v>
      </c>
      <c r="AS367" s="170">
        <f>(Table232[[#This Row],[UB (LBBD (CBPP))]]-Table232[[#This Row],[Best LB]])/Table232[[#This Row],[UB (LBBD (CBPP))]]</f>
        <v>0</v>
      </c>
      <c r="AT367" s="171">
        <v>1.0777879739259779</v>
      </c>
      <c r="AU367" s="169">
        <v>353</v>
      </c>
      <c r="AV367" s="170">
        <v>353</v>
      </c>
      <c r="AW367" s="170">
        <v>0</v>
      </c>
      <c r="AX367" s="170">
        <f>(Table232[[#This Row],[UB (LBBD (CBPP-light))]]-Table232[[#This Row],[Best LB]])/Table232[[#This Row],[UB (LBBD (CBPP-light))]]</f>
        <v>0</v>
      </c>
      <c r="AY367" s="171">
        <v>0.98034239561161396</v>
      </c>
      <c r="AZ367" s="150">
        <v>353</v>
      </c>
    </row>
    <row r="368" spans="1:52" x14ac:dyDescent="0.35">
      <c r="A368" s="162">
        <v>366</v>
      </c>
      <c r="B368" s="163" t="s">
        <v>401</v>
      </c>
      <c r="C368" s="150" t="s">
        <v>1097</v>
      </c>
      <c r="D368" s="150">
        <v>100</v>
      </c>
      <c r="E368" s="164">
        <v>5</v>
      </c>
      <c r="F368" s="164">
        <v>10</v>
      </c>
      <c r="G368" s="165">
        <v>1</v>
      </c>
      <c r="H368" s="166">
        <v>13</v>
      </c>
      <c r="I368" s="150">
        <f>MAX(0,Table232[[#This Row],[k*]]-Table232[[#This Row],[AGVs]])</f>
        <v>8</v>
      </c>
      <c r="J368" s="150">
        <v>361</v>
      </c>
      <c r="K368" s="150">
        <v>370</v>
      </c>
      <c r="L368" s="167">
        <v>0.60353027471001042</v>
      </c>
      <c r="M368" s="142">
        <f>IF( Table232[[#This Row],[UB_init]]-Table232[[#This Row],[LB_init]]&gt;0.1,0,1)</f>
        <v>0</v>
      </c>
      <c r="N368" s="61">
        <v>361</v>
      </c>
      <c r="O368" s="62">
        <v>361</v>
      </c>
      <c r="P368" s="62">
        <v>0</v>
      </c>
      <c r="Q368" s="84">
        <v>213.93348635546801</v>
      </c>
      <c r="R368" s="166">
        <v>361</v>
      </c>
      <c r="S368" s="150">
        <v>361</v>
      </c>
      <c r="T368" s="168">
        <v>0</v>
      </c>
      <c r="U368" s="168">
        <v>9.3205970279999999</v>
      </c>
      <c r="V368" s="169">
        <v>361</v>
      </c>
      <c r="W368" s="170">
        <v>361</v>
      </c>
      <c r="X368" s="150">
        <v>0</v>
      </c>
      <c r="Y368" s="150">
        <f>(Table232[[#This Row],[UB (A-BGAP +LB+ UB)]]-Table232[[#This Row],[Best LB]])/Table232[[#This Row],[UB (A-BGAP +LB+ UB)]]</f>
        <v>0</v>
      </c>
      <c r="Z368" s="171">
        <v>10.42958783824588</v>
      </c>
      <c r="AA368" s="169">
        <v>362</v>
      </c>
      <c r="AB368" s="170">
        <v>361</v>
      </c>
      <c r="AC368" s="170">
        <v>2.7700831024930748E-3</v>
      </c>
      <c r="AD368" s="170">
        <f>(Table232[[#This Row],[UB (3S-MH)]]-Table232[[#This Row],[Best LB]])/Table232[[#This Row],[UB (3S-MH)]]</f>
        <v>2.7624309392265192E-3</v>
      </c>
      <c r="AE368" s="167">
        <v>0.84354899999999999</v>
      </c>
      <c r="AF368" s="169">
        <v>361</v>
      </c>
      <c r="AG368" s="170">
        <v>361</v>
      </c>
      <c r="AH368" s="150">
        <v>0</v>
      </c>
      <c r="AI368" s="150">
        <f>(Table232[[#This Row],[UB (BPP-MIP+LB+UB)]]-Table232[[#This Row],[Best LB]])/Table232[[#This Row],[UB (BPP-MIP+LB+UB)]]</f>
        <v>0</v>
      </c>
      <c r="AJ368" s="171">
        <v>11.392608161090211</v>
      </c>
      <c r="AK368" s="169">
        <v>361</v>
      </c>
      <c r="AL368" s="170">
        <v>361</v>
      </c>
      <c r="AM368" s="170">
        <v>0</v>
      </c>
      <c r="AN368" s="170">
        <f>(Table232[[#This Row],[UB (LBBD (FBPP))]]-Table232[[#This Row],[Best LB]])/Table232[[#This Row],[UB (LBBD (FBPP))]]</f>
        <v>0</v>
      </c>
      <c r="AO368" s="171">
        <v>1.1634250069096193</v>
      </c>
      <c r="AP368" s="169">
        <v>361</v>
      </c>
      <c r="AQ368" s="170">
        <v>361</v>
      </c>
      <c r="AR368" s="170">
        <v>0</v>
      </c>
      <c r="AS368" s="170">
        <f>(Table232[[#This Row],[UB (LBBD (CBPP))]]-Table232[[#This Row],[Best LB]])/Table232[[#This Row],[UB (LBBD (CBPP))]]</f>
        <v>0</v>
      </c>
      <c r="AT368" s="171">
        <v>0.87227146234954445</v>
      </c>
      <c r="AU368" s="169">
        <v>361</v>
      </c>
      <c r="AV368" s="170">
        <v>361</v>
      </c>
      <c r="AW368" s="170">
        <v>0</v>
      </c>
      <c r="AX368" s="170">
        <f>(Table232[[#This Row],[UB (LBBD (CBPP-light))]]-Table232[[#This Row],[Best LB]])/Table232[[#This Row],[UB (LBBD (CBPP-light))]]</f>
        <v>0</v>
      </c>
      <c r="AY368" s="171">
        <v>0.93110298645342437</v>
      </c>
      <c r="AZ368" s="150">
        <v>361</v>
      </c>
    </row>
    <row r="369" spans="1:52" x14ac:dyDescent="0.35">
      <c r="A369" s="162">
        <v>367</v>
      </c>
      <c r="B369" s="163" t="s">
        <v>402</v>
      </c>
      <c r="C369" s="150" t="s">
        <v>1097</v>
      </c>
      <c r="D369" s="150">
        <v>100</v>
      </c>
      <c r="E369" s="164">
        <v>5</v>
      </c>
      <c r="F369" s="164">
        <v>10</v>
      </c>
      <c r="G369" s="165">
        <v>1</v>
      </c>
      <c r="H369" s="166">
        <v>12</v>
      </c>
      <c r="I369" s="150">
        <f>MAX(0,Table232[[#This Row],[k*]]-Table232[[#This Row],[AGVs]])</f>
        <v>7</v>
      </c>
      <c r="J369" s="150">
        <v>319</v>
      </c>
      <c r="K369" s="150">
        <v>340</v>
      </c>
      <c r="L369" s="167">
        <v>0.56046384386991122</v>
      </c>
      <c r="M369" s="86">
        <f>IF( Table232[[#This Row],[UB_init]]-Table232[[#This Row],[LB_init]]&gt;0.1,0,1)</f>
        <v>0</v>
      </c>
      <c r="N369" s="59">
        <v>319</v>
      </c>
      <c r="O369" s="60">
        <v>319</v>
      </c>
      <c r="P369" s="60">
        <v>0</v>
      </c>
      <c r="Q369" s="83">
        <v>175.347020914778</v>
      </c>
      <c r="R369" s="166">
        <v>319</v>
      </c>
      <c r="S369" s="150">
        <v>319</v>
      </c>
      <c r="T369" s="168">
        <v>0</v>
      </c>
      <c r="U369" s="168">
        <v>8.1584829649999993</v>
      </c>
      <c r="V369" s="169">
        <v>319</v>
      </c>
      <c r="W369" s="170">
        <v>319</v>
      </c>
      <c r="X369" s="150">
        <v>0</v>
      </c>
      <c r="Y369" s="150">
        <f>(Table232[[#This Row],[UB (A-BGAP +LB+ UB)]]-Table232[[#This Row],[Best LB]])/Table232[[#This Row],[UB (A-BGAP +LB+ UB)]]</f>
        <v>0</v>
      </c>
      <c r="Z369" s="171">
        <v>8.7898564776432906</v>
      </c>
      <c r="AA369" s="169">
        <v>319</v>
      </c>
      <c r="AB369" s="170">
        <v>319</v>
      </c>
      <c r="AC369" s="170">
        <v>0</v>
      </c>
      <c r="AD369" s="170">
        <f>(Table232[[#This Row],[UB (3S-MH)]]-Table232[[#This Row],[Best LB]])/Table232[[#This Row],[UB (3S-MH)]]</f>
        <v>0</v>
      </c>
      <c r="AE369" s="167">
        <v>0.92163799999999996</v>
      </c>
      <c r="AF369" s="169">
        <v>319</v>
      </c>
      <c r="AG369" s="170">
        <v>319</v>
      </c>
      <c r="AH369" s="150">
        <v>0</v>
      </c>
      <c r="AI369" s="150">
        <f>(Table232[[#This Row],[UB (BPP-MIP+LB+UB)]]-Table232[[#This Row],[Best LB]])/Table232[[#This Row],[UB (BPP-MIP+LB+UB)]]</f>
        <v>0</v>
      </c>
      <c r="AJ369" s="171">
        <v>12.106631243604111</v>
      </c>
      <c r="AK369" s="169">
        <v>319</v>
      </c>
      <c r="AL369" s="170">
        <v>319</v>
      </c>
      <c r="AM369" s="170">
        <v>0</v>
      </c>
      <c r="AN369" s="170">
        <f>(Table232[[#This Row],[UB (LBBD (FBPP))]]-Table232[[#This Row],[Best LB]])/Table232[[#This Row],[UB (LBBD (FBPP))]]</f>
        <v>0</v>
      </c>
      <c r="AO369" s="171">
        <v>1.8418750464943512</v>
      </c>
      <c r="AP369" s="169">
        <v>319</v>
      </c>
      <c r="AQ369" s="170">
        <v>319</v>
      </c>
      <c r="AR369" s="170">
        <v>0</v>
      </c>
      <c r="AS369" s="170">
        <f>(Table232[[#This Row],[UB (LBBD (CBPP))]]-Table232[[#This Row],[Best LB]])/Table232[[#This Row],[UB (LBBD (CBPP))]]</f>
        <v>0</v>
      </c>
      <c r="AT369" s="171">
        <v>0.93641047925029819</v>
      </c>
      <c r="AU369" s="169">
        <v>319</v>
      </c>
      <c r="AV369" s="170">
        <v>319</v>
      </c>
      <c r="AW369" s="170">
        <v>0</v>
      </c>
      <c r="AX369" s="170">
        <f>(Table232[[#This Row],[UB (LBBD (CBPP-light))]]-Table232[[#This Row],[Best LB]])/Table232[[#This Row],[UB (LBBD (CBPP-light))]]</f>
        <v>0</v>
      </c>
      <c r="AY369" s="171">
        <v>0.90257449168984727</v>
      </c>
      <c r="AZ369" s="150">
        <v>319</v>
      </c>
    </row>
    <row r="370" spans="1:52" x14ac:dyDescent="0.35">
      <c r="A370" s="162">
        <v>368</v>
      </c>
      <c r="B370" s="163" t="s">
        <v>403</v>
      </c>
      <c r="C370" s="150" t="s">
        <v>1097</v>
      </c>
      <c r="D370" s="150">
        <v>100</v>
      </c>
      <c r="E370" s="164">
        <v>5</v>
      </c>
      <c r="F370" s="164">
        <v>10</v>
      </c>
      <c r="G370" s="165">
        <v>1</v>
      </c>
      <c r="H370" s="166">
        <v>14</v>
      </c>
      <c r="I370" s="150">
        <f>MAX(0,Table232[[#This Row],[k*]]-Table232[[#This Row],[AGVs]])</f>
        <v>9</v>
      </c>
      <c r="J370" s="150">
        <v>351</v>
      </c>
      <c r="K370" s="150">
        <v>352</v>
      </c>
      <c r="L370" s="167">
        <v>0.51847076603007736</v>
      </c>
      <c r="M370" s="142">
        <f>IF( Table232[[#This Row],[UB_init]]-Table232[[#This Row],[LB_init]]&gt;0.1,0,1)</f>
        <v>0</v>
      </c>
      <c r="N370" s="61">
        <v>351</v>
      </c>
      <c r="O370" s="62">
        <v>351</v>
      </c>
      <c r="P370" s="62">
        <v>0</v>
      </c>
      <c r="Q370" s="84">
        <v>148.13175245746899</v>
      </c>
      <c r="R370" s="166">
        <v>351</v>
      </c>
      <c r="S370" s="150">
        <v>351</v>
      </c>
      <c r="T370" s="168">
        <v>0</v>
      </c>
      <c r="U370" s="168">
        <v>8.9307439290000001</v>
      </c>
      <c r="V370" s="169">
        <v>351</v>
      </c>
      <c r="W370" s="170">
        <v>351</v>
      </c>
      <c r="X370" s="150">
        <v>0</v>
      </c>
      <c r="Y370" s="150">
        <f>(Table232[[#This Row],[UB (A-BGAP +LB+ UB)]]-Table232[[#This Row],[Best LB]])/Table232[[#This Row],[UB (A-BGAP +LB+ UB)]]</f>
        <v>0</v>
      </c>
      <c r="Z370" s="171">
        <v>8.3361156955434073</v>
      </c>
      <c r="AA370" s="169">
        <v>351</v>
      </c>
      <c r="AB370" s="170">
        <v>351</v>
      </c>
      <c r="AC370" s="170">
        <v>0</v>
      </c>
      <c r="AD370" s="170">
        <f>(Table232[[#This Row],[UB (3S-MH)]]-Table232[[#This Row],[Best LB]])/Table232[[#This Row],[UB (3S-MH)]]</f>
        <v>0</v>
      </c>
      <c r="AE370" s="167">
        <v>0.76541499999999996</v>
      </c>
      <c r="AF370" s="169">
        <v>351</v>
      </c>
      <c r="AG370" s="170">
        <v>351</v>
      </c>
      <c r="AH370" s="150">
        <v>0</v>
      </c>
      <c r="AI370" s="150">
        <f>(Table232[[#This Row],[UB (BPP-MIP+LB+UB)]]-Table232[[#This Row],[Best LB]])/Table232[[#This Row],[UB (BPP-MIP+LB+UB)]]</f>
        <v>0</v>
      </c>
      <c r="AJ370" s="171">
        <v>12.709732289433278</v>
      </c>
      <c r="AK370" s="169">
        <v>351</v>
      </c>
      <c r="AL370" s="170">
        <v>351</v>
      </c>
      <c r="AM370" s="170">
        <v>0</v>
      </c>
      <c r="AN370" s="170">
        <f>(Table232[[#This Row],[UB (LBBD (FBPP))]]-Table232[[#This Row],[Best LB]])/Table232[[#This Row],[UB (LBBD (FBPP))]]</f>
        <v>0</v>
      </c>
      <c r="AO370" s="171">
        <v>1.5978055195955674</v>
      </c>
      <c r="AP370" s="169">
        <v>351</v>
      </c>
      <c r="AQ370" s="170">
        <v>351</v>
      </c>
      <c r="AR370" s="170">
        <v>0</v>
      </c>
      <c r="AS370" s="170">
        <f>(Table232[[#This Row],[UB (LBBD (CBPP))]]-Table232[[#This Row],[Best LB]])/Table232[[#This Row],[UB (LBBD (CBPP))]]</f>
        <v>0</v>
      </c>
      <c r="AT370" s="171">
        <v>0.92442315445077838</v>
      </c>
      <c r="AU370" s="169">
        <v>351</v>
      </c>
      <c r="AV370" s="170">
        <v>351</v>
      </c>
      <c r="AW370" s="170">
        <v>0</v>
      </c>
      <c r="AX370" s="170">
        <f>(Table232[[#This Row],[UB (LBBD (CBPP-light))]]-Table232[[#This Row],[Best LB]])/Table232[[#This Row],[UB (LBBD (CBPP-light))]]</f>
        <v>0</v>
      </c>
      <c r="AY370" s="171">
        <v>0.89888602030259734</v>
      </c>
      <c r="AZ370" s="150">
        <v>351</v>
      </c>
    </row>
    <row r="371" spans="1:52" x14ac:dyDescent="0.35">
      <c r="A371" s="162">
        <v>369</v>
      </c>
      <c r="B371" s="163" t="s">
        <v>404</v>
      </c>
      <c r="C371" s="150" t="s">
        <v>1097</v>
      </c>
      <c r="D371" s="150">
        <v>100</v>
      </c>
      <c r="E371" s="164">
        <v>5</v>
      </c>
      <c r="F371" s="164">
        <v>10</v>
      </c>
      <c r="G371" s="165">
        <v>1</v>
      </c>
      <c r="H371" s="166">
        <v>16</v>
      </c>
      <c r="I371" s="150">
        <f>MAX(0,Table232[[#This Row],[k*]]-Table232[[#This Row],[AGVs]])</f>
        <v>11</v>
      </c>
      <c r="J371" s="150">
        <v>371</v>
      </c>
      <c r="K371" s="150">
        <v>378</v>
      </c>
      <c r="L371" s="167">
        <v>0.76877334714004064</v>
      </c>
      <c r="M371" s="86">
        <f>IF( Table232[[#This Row],[UB_init]]-Table232[[#This Row],[LB_init]]&gt;0.1,0,1)</f>
        <v>0</v>
      </c>
      <c r="N371" s="59">
        <v>371</v>
      </c>
      <c r="O371" s="60">
        <v>371</v>
      </c>
      <c r="P371" s="60">
        <v>0</v>
      </c>
      <c r="Q371" s="83">
        <v>157.931447032839</v>
      </c>
      <c r="R371" s="166">
        <v>371</v>
      </c>
      <c r="S371" s="150">
        <v>371</v>
      </c>
      <c r="T371" s="168">
        <v>0</v>
      </c>
      <c r="U371" s="168">
        <v>9.5928743189999999</v>
      </c>
      <c r="V371" s="169">
        <v>371</v>
      </c>
      <c r="W371" s="170">
        <v>371</v>
      </c>
      <c r="X371" s="150">
        <v>0</v>
      </c>
      <c r="Y371" s="150">
        <f>(Table232[[#This Row],[UB (A-BGAP +LB+ UB)]]-Table232[[#This Row],[Best LB]])/Table232[[#This Row],[UB (A-BGAP +LB+ UB)]]</f>
        <v>0</v>
      </c>
      <c r="Z371" s="171">
        <v>11.783878396265841</v>
      </c>
      <c r="AA371" s="169">
        <v>371</v>
      </c>
      <c r="AB371" s="170">
        <v>371</v>
      </c>
      <c r="AC371" s="170">
        <v>0</v>
      </c>
      <c r="AD371" s="170">
        <f>(Table232[[#This Row],[UB (3S-MH)]]-Table232[[#This Row],[Best LB]])/Table232[[#This Row],[UB (3S-MH)]]</f>
        <v>0</v>
      </c>
      <c r="AE371" s="167">
        <v>0.76547699999999996</v>
      </c>
      <c r="AF371" s="169">
        <v>371</v>
      </c>
      <c r="AG371" s="170">
        <v>371</v>
      </c>
      <c r="AH371" s="150">
        <v>0</v>
      </c>
      <c r="AI371" s="150">
        <f>(Table232[[#This Row],[UB (BPP-MIP+LB+UB)]]-Table232[[#This Row],[Best LB]])/Table232[[#This Row],[UB (BPP-MIP+LB+UB)]]</f>
        <v>0</v>
      </c>
      <c r="AJ371" s="171">
        <v>11.70909629110314</v>
      </c>
      <c r="AK371" s="169">
        <v>371</v>
      </c>
      <c r="AL371" s="170">
        <v>371</v>
      </c>
      <c r="AM371" s="170">
        <v>0</v>
      </c>
      <c r="AN371" s="170">
        <f>(Table232[[#This Row],[UB (LBBD (FBPP))]]-Table232[[#This Row],[Best LB]])/Table232[[#This Row],[UB (LBBD (FBPP))]]</f>
        <v>0</v>
      </c>
      <c r="AO371" s="171">
        <v>1.9269611891365905</v>
      </c>
      <c r="AP371" s="169">
        <v>371</v>
      </c>
      <c r="AQ371" s="170">
        <v>371</v>
      </c>
      <c r="AR371" s="170">
        <v>0</v>
      </c>
      <c r="AS371" s="170">
        <f>(Table232[[#This Row],[UB (LBBD (CBPP))]]-Table232[[#This Row],[Best LB]])/Table232[[#This Row],[UB (LBBD (CBPP))]]</f>
        <v>0</v>
      </c>
      <c r="AT371" s="171">
        <v>1.1385201280943416</v>
      </c>
      <c r="AU371" s="169">
        <v>371</v>
      </c>
      <c r="AV371" s="170">
        <v>371</v>
      </c>
      <c r="AW371" s="170">
        <v>0</v>
      </c>
      <c r="AX371" s="170">
        <f>(Table232[[#This Row],[UB (LBBD (CBPP-light))]]-Table232[[#This Row],[Best LB]])/Table232[[#This Row],[UB (LBBD (CBPP-light))]]</f>
        <v>0</v>
      </c>
      <c r="AY371" s="171">
        <v>0.99695411510833765</v>
      </c>
      <c r="AZ371" s="150">
        <v>371</v>
      </c>
    </row>
    <row r="372" spans="1:52" x14ac:dyDescent="0.35">
      <c r="A372" s="162">
        <v>370</v>
      </c>
      <c r="B372" s="163" t="s">
        <v>405</v>
      </c>
      <c r="C372" s="150" t="s">
        <v>1097</v>
      </c>
      <c r="D372" s="150">
        <v>100</v>
      </c>
      <c r="E372" s="164">
        <v>5</v>
      </c>
      <c r="F372" s="164">
        <v>10</v>
      </c>
      <c r="G372" s="165">
        <v>1</v>
      </c>
      <c r="H372" s="166">
        <v>14</v>
      </c>
      <c r="I372" s="150">
        <f>MAX(0,Table232[[#This Row],[k*]]-Table232[[#This Row],[AGVs]])</f>
        <v>9</v>
      </c>
      <c r="J372" s="150">
        <v>352</v>
      </c>
      <c r="K372" s="150">
        <v>356</v>
      </c>
      <c r="L372" s="167">
        <v>0.6255363859299905</v>
      </c>
      <c r="M372" s="142">
        <f>IF( Table232[[#This Row],[UB_init]]-Table232[[#This Row],[LB_init]]&gt;0.1,0,1)</f>
        <v>0</v>
      </c>
      <c r="N372" s="61">
        <v>352</v>
      </c>
      <c r="O372" s="62">
        <v>352</v>
      </c>
      <c r="P372" s="62">
        <v>0</v>
      </c>
      <c r="Q372" s="84">
        <v>151.99628301896101</v>
      </c>
      <c r="R372" s="166">
        <v>352</v>
      </c>
      <c r="S372" s="150">
        <v>352</v>
      </c>
      <c r="T372" s="168">
        <v>0</v>
      </c>
      <c r="U372" s="168">
        <v>8.7359585440000007</v>
      </c>
      <c r="V372" s="169">
        <v>352</v>
      </c>
      <c r="W372" s="170">
        <v>352</v>
      </c>
      <c r="X372" s="150">
        <v>0</v>
      </c>
      <c r="Y372" s="150">
        <f>(Table232[[#This Row],[UB (A-BGAP +LB+ UB)]]-Table232[[#This Row],[Best LB]])/Table232[[#This Row],[UB (A-BGAP +LB+ UB)]]</f>
        <v>0</v>
      </c>
      <c r="Z372" s="171">
        <v>10.47452984564643</v>
      </c>
      <c r="AA372" s="169">
        <v>352</v>
      </c>
      <c r="AB372" s="170">
        <v>352</v>
      </c>
      <c r="AC372" s="170">
        <v>0</v>
      </c>
      <c r="AD372" s="170">
        <f>(Table232[[#This Row],[UB (3S-MH)]]-Table232[[#This Row],[Best LB]])/Table232[[#This Row],[UB (3S-MH)]]</f>
        <v>0</v>
      </c>
      <c r="AE372" s="167">
        <v>1.0622499999999999</v>
      </c>
      <c r="AF372" s="169">
        <v>352</v>
      </c>
      <c r="AG372" s="170">
        <v>352</v>
      </c>
      <c r="AH372" s="150">
        <v>0</v>
      </c>
      <c r="AI372" s="150">
        <f>(Table232[[#This Row],[UB (BPP-MIP+LB+UB)]]-Table232[[#This Row],[Best LB]])/Table232[[#This Row],[UB (BPP-MIP+LB+UB)]]</f>
        <v>0</v>
      </c>
      <c r="AJ372" s="171">
        <v>13.475870021625191</v>
      </c>
      <c r="AK372" s="169">
        <v>352</v>
      </c>
      <c r="AL372" s="170">
        <v>352</v>
      </c>
      <c r="AM372" s="170">
        <v>0</v>
      </c>
      <c r="AN372" s="170">
        <f>(Table232[[#This Row],[UB (LBBD (FBPP))]]-Table232[[#This Row],[Best LB]])/Table232[[#This Row],[UB (LBBD (FBPP))]]</f>
        <v>0</v>
      </c>
      <c r="AO372" s="171">
        <v>1.7036054097179605</v>
      </c>
      <c r="AP372" s="169">
        <v>352</v>
      </c>
      <c r="AQ372" s="170">
        <v>352</v>
      </c>
      <c r="AR372" s="170">
        <v>0</v>
      </c>
      <c r="AS372" s="170">
        <f>(Table232[[#This Row],[UB (LBBD (CBPP))]]-Table232[[#This Row],[Best LB]])/Table232[[#This Row],[UB (LBBD (CBPP))]]</f>
        <v>0</v>
      </c>
      <c r="AT372" s="171">
        <v>1.0883126910839556</v>
      </c>
      <c r="AU372" s="169">
        <v>352</v>
      </c>
      <c r="AV372" s="170">
        <v>352</v>
      </c>
      <c r="AW372" s="170">
        <v>0</v>
      </c>
      <c r="AX372" s="170">
        <f>(Table232[[#This Row],[UB (LBBD (CBPP-light))]]-Table232[[#This Row],[Best LB]])/Table232[[#This Row],[UB (LBBD (CBPP-light))]]</f>
        <v>0</v>
      </c>
      <c r="AY372" s="171">
        <v>1.4820740874920375</v>
      </c>
      <c r="AZ372" s="150">
        <v>352</v>
      </c>
    </row>
    <row r="373" spans="1:52" x14ac:dyDescent="0.35">
      <c r="A373" s="162">
        <v>371</v>
      </c>
      <c r="B373" s="163" t="s">
        <v>406</v>
      </c>
      <c r="C373" s="150" t="s">
        <v>1097</v>
      </c>
      <c r="D373" s="150">
        <v>100</v>
      </c>
      <c r="E373" s="164">
        <v>5</v>
      </c>
      <c r="F373" s="164">
        <v>10</v>
      </c>
      <c r="G373" s="165">
        <v>2</v>
      </c>
      <c r="H373" s="166">
        <v>26</v>
      </c>
      <c r="I373" s="150">
        <f>MAX(0,Table232[[#This Row],[k*]]-Table232[[#This Row],[AGVs]])</f>
        <v>21</v>
      </c>
      <c r="J373" s="150">
        <v>518</v>
      </c>
      <c r="K373" s="150">
        <v>518</v>
      </c>
      <c r="L373" s="167">
        <v>2.7773578073899898</v>
      </c>
      <c r="M373" s="86">
        <f>IF( Table232[[#This Row],[UB_init]]-Table232[[#This Row],[LB_init]]&gt;0.1,0,1)</f>
        <v>1</v>
      </c>
      <c r="N373" s="59">
        <v>519</v>
      </c>
      <c r="O373" s="60">
        <v>517</v>
      </c>
      <c r="P373" s="60">
        <v>3.8535645472054202E-3</v>
      </c>
      <c r="Q373" s="83">
        <v>3617.4675225894898</v>
      </c>
      <c r="R373" s="166">
        <v>518</v>
      </c>
      <c r="S373" s="150">
        <v>518</v>
      </c>
      <c r="T373" s="168">
        <v>0</v>
      </c>
      <c r="U373" s="168">
        <v>21.285828129999999</v>
      </c>
      <c r="V373" s="169"/>
      <c r="W373" s="170"/>
      <c r="X373" s="150"/>
      <c r="Y373" s="150"/>
      <c r="Z373" s="171"/>
      <c r="AA373" s="169"/>
      <c r="AB373" s="170"/>
      <c r="AC373" s="150"/>
      <c r="AD373" s="170"/>
      <c r="AE373" s="171"/>
      <c r="AF373" s="169"/>
      <c r="AG373" s="170"/>
      <c r="AH373" s="150"/>
      <c r="AI373" s="150"/>
      <c r="AJ373" s="171"/>
      <c r="AK373" s="169"/>
      <c r="AL373" s="170"/>
      <c r="AM373" s="150"/>
      <c r="AN373" s="170"/>
      <c r="AO373" s="171"/>
      <c r="AP373" s="169"/>
      <c r="AQ373" s="170"/>
      <c r="AR373" s="150"/>
      <c r="AS373" s="170"/>
      <c r="AT373" s="171"/>
      <c r="AU373" s="169"/>
      <c r="AV373" s="170"/>
      <c r="AW373" s="150"/>
      <c r="AX373" s="164"/>
      <c r="AY373" s="171"/>
      <c r="AZ373" s="150">
        <v>518</v>
      </c>
    </row>
    <row r="374" spans="1:52" x14ac:dyDescent="0.35">
      <c r="A374" s="162">
        <v>372</v>
      </c>
      <c r="B374" s="163" t="s">
        <v>407</v>
      </c>
      <c r="C374" s="150" t="s">
        <v>1097</v>
      </c>
      <c r="D374" s="150">
        <v>100</v>
      </c>
      <c r="E374" s="164">
        <v>5</v>
      </c>
      <c r="F374" s="164">
        <v>10</v>
      </c>
      <c r="G374" s="165">
        <v>2</v>
      </c>
      <c r="H374" s="166">
        <v>26</v>
      </c>
      <c r="I374" s="150">
        <f>MAX(0,Table232[[#This Row],[k*]]-Table232[[#This Row],[AGVs]])</f>
        <v>21</v>
      </c>
      <c r="J374" s="150">
        <v>494</v>
      </c>
      <c r="K374" s="150">
        <v>494</v>
      </c>
      <c r="L374" s="167">
        <v>0.6040231101299014</v>
      </c>
      <c r="M374" s="142">
        <f>IF( Table232[[#This Row],[UB_init]]-Table232[[#This Row],[LB_init]]&gt;0.1,0,1)</f>
        <v>1</v>
      </c>
      <c r="N374" s="61">
        <v>494</v>
      </c>
      <c r="O374" s="62">
        <v>494</v>
      </c>
      <c r="P374" s="62">
        <v>0</v>
      </c>
      <c r="Q374" s="84">
        <v>318.57158982567398</v>
      </c>
      <c r="R374" s="166">
        <v>494</v>
      </c>
      <c r="S374" s="150">
        <v>494</v>
      </c>
      <c r="T374" s="168">
        <v>0</v>
      </c>
      <c r="U374" s="168">
        <v>21.48822096</v>
      </c>
      <c r="V374" s="169"/>
      <c r="W374" s="170"/>
      <c r="X374" s="150"/>
      <c r="Y374" s="150"/>
      <c r="Z374" s="171"/>
      <c r="AA374" s="169"/>
      <c r="AB374" s="170"/>
      <c r="AC374" s="150"/>
      <c r="AD374" s="170"/>
      <c r="AE374" s="171"/>
      <c r="AF374" s="169"/>
      <c r="AG374" s="170"/>
      <c r="AH374" s="150"/>
      <c r="AI374" s="150"/>
      <c r="AJ374" s="171"/>
      <c r="AK374" s="169"/>
      <c r="AL374" s="170"/>
      <c r="AM374" s="150"/>
      <c r="AN374" s="170"/>
      <c r="AO374" s="171"/>
      <c r="AP374" s="169"/>
      <c r="AQ374" s="170"/>
      <c r="AR374" s="150"/>
      <c r="AS374" s="170"/>
      <c r="AT374" s="171"/>
      <c r="AU374" s="169"/>
      <c r="AV374" s="170"/>
      <c r="AW374" s="150"/>
      <c r="AX374" s="164"/>
      <c r="AY374" s="171"/>
      <c r="AZ374" s="150">
        <v>494</v>
      </c>
    </row>
    <row r="375" spans="1:52" x14ac:dyDescent="0.35">
      <c r="A375" s="162">
        <v>373</v>
      </c>
      <c r="B375" s="163" t="s">
        <v>408</v>
      </c>
      <c r="C375" s="150" t="s">
        <v>1097</v>
      </c>
      <c r="D375" s="150">
        <v>100</v>
      </c>
      <c r="E375" s="164">
        <v>5</v>
      </c>
      <c r="F375" s="164">
        <v>10</v>
      </c>
      <c r="G375" s="165">
        <v>2</v>
      </c>
      <c r="H375" s="166">
        <v>26</v>
      </c>
      <c r="I375" s="150">
        <f>MAX(0,Table232[[#This Row],[k*]]-Table232[[#This Row],[AGVs]])</f>
        <v>21</v>
      </c>
      <c r="J375" s="150">
        <v>493</v>
      </c>
      <c r="K375" s="150">
        <v>493</v>
      </c>
      <c r="L375" s="167">
        <v>0.96305069886989259</v>
      </c>
      <c r="M375" s="86">
        <f>IF( Table232[[#This Row],[UB_init]]-Table232[[#This Row],[LB_init]]&gt;0.1,0,1)</f>
        <v>1</v>
      </c>
      <c r="N375" s="59">
        <v>493.000000000596</v>
      </c>
      <c r="O375" s="60">
        <v>493.000000000596</v>
      </c>
      <c r="P375" s="60">
        <v>0</v>
      </c>
      <c r="Q375" s="83">
        <v>870.61291636153999</v>
      </c>
      <c r="R375" s="166">
        <v>493</v>
      </c>
      <c r="S375" s="150">
        <v>493</v>
      </c>
      <c r="T375" s="168">
        <v>0</v>
      </c>
      <c r="U375" s="168">
        <v>21.119192399999999</v>
      </c>
      <c r="V375" s="169"/>
      <c r="W375" s="170"/>
      <c r="X375" s="150"/>
      <c r="Y375" s="150"/>
      <c r="Z375" s="171"/>
      <c r="AA375" s="169"/>
      <c r="AB375" s="170"/>
      <c r="AC375" s="150"/>
      <c r="AD375" s="170"/>
      <c r="AE375" s="171"/>
      <c r="AF375" s="169"/>
      <c r="AG375" s="170"/>
      <c r="AH375" s="150"/>
      <c r="AI375" s="150"/>
      <c r="AJ375" s="171"/>
      <c r="AK375" s="169"/>
      <c r="AL375" s="170"/>
      <c r="AM375" s="150"/>
      <c r="AN375" s="170"/>
      <c r="AO375" s="171"/>
      <c r="AP375" s="169"/>
      <c r="AQ375" s="170"/>
      <c r="AR375" s="150"/>
      <c r="AS375" s="170"/>
      <c r="AT375" s="171"/>
      <c r="AU375" s="169"/>
      <c r="AV375" s="170"/>
      <c r="AW375" s="150"/>
      <c r="AX375" s="164"/>
      <c r="AY375" s="171"/>
      <c r="AZ375" s="150">
        <v>493.000000000596</v>
      </c>
    </row>
    <row r="376" spans="1:52" x14ac:dyDescent="0.35">
      <c r="A376" s="162">
        <v>374</v>
      </c>
      <c r="B376" s="163" t="s">
        <v>409</v>
      </c>
      <c r="C376" s="150" t="s">
        <v>1097</v>
      </c>
      <c r="D376" s="150">
        <v>100</v>
      </c>
      <c r="E376" s="164">
        <v>5</v>
      </c>
      <c r="F376" s="164">
        <v>10</v>
      </c>
      <c r="G376" s="165">
        <v>2</v>
      </c>
      <c r="H376" s="166">
        <v>24</v>
      </c>
      <c r="I376" s="150">
        <f>MAX(0,Table232[[#This Row],[k*]]-Table232[[#This Row],[AGVs]])</f>
        <v>19</v>
      </c>
      <c r="J376" s="150">
        <v>458</v>
      </c>
      <c r="K376" s="150">
        <v>458</v>
      </c>
      <c r="L376" s="167">
        <v>2.2541556451499218</v>
      </c>
      <c r="M376" s="142">
        <f>IF( Table232[[#This Row],[UB_init]]-Table232[[#This Row],[LB_init]]&gt;0.1,0,1)</f>
        <v>1</v>
      </c>
      <c r="N376" s="61">
        <v>458</v>
      </c>
      <c r="O376" s="62">
        <v>458</v>
      </c>
      <c r="P376" s="62">
        <v>0</v>
      </c>
      <c r="Q376" s="84">
        <v>1746.5166671965201</v>
      </c>
      <c r="R376" s="166">
        <v>458</v>
      </c>
      <c r="S376" s="150">
        <v>458</v>
      </c>
      <c r="T376" s="168">
        <v>0</v>
      </c>
      <c r="U376" s="168">
        <v>29.24799866</v>
      </c>
      <c r="V376" s="169"/>
      <c r="W376" s="170"/>
      <c r="X376" s="150"/>
      <c r="Y376" s="150"/>
      <c r="Z376" s="171"/>
      <c r="AA376" s="169"/>
      <c r="AB376" s="170"/>
      <c r="AC376" s="150"/>
      <c r="AD376" s="170"/>
      <c r="AE376" s="171"/>
      <c r="AF376" s="169"/>
      <c r="AG376" s="170"/>
      <c r="AH376" s="150"/>
      <c r="AI376" s="150"/>
      <c r="AJ376" s="171"/>
      <c r="AK376" s="169"/>
      <c r="AL376" s="170"/>
      <c r="AM376" s="150"/>
      <c r="AN376" s="170"/>
      <c r="AO376" s="171"/>
      <c r="AP376" s="169"/>
      <c r="AQ376" s="170"/>
      <c r="AR376" s="150"/>
      <c r="AS376" s="170"/>
      <c r="AT376" s="171"/>
      <c r="AU376" s="169"/>
      <c r="AV376" s="170"/>
      <c r="AW376" s="150"/>
      <c r="AX376" s="164"/>
      <c r="AY376" s="171"/>
      <c r="AZ376" s="150">
        <v>458</v>
      </c>
    </row>
    <row r="377" spans="1:52" x14ac:dyDescent="0.35">
      <c r="A377" s="162">
        <v>375</v>
      </c>
      <c r="B377" s="163" t="s">
        <v>410</v>
      </c>
      <c r="C377" s="150" t="s">
        <v>1097</v>
      </c>
      <c r="D377" s="150">
        <v>100</v>
      </c>
      <c r="E377" s="164">
        <v>5</v>
      </c>
      <c r="F377" s="164">
        <v>10</v>
      </c>
      <c r="G377" s="165">
        <v>2</v>
      </c>
      <c r="H377" s="166">
        <v>22</v>
      </c>
      <c r="I377" s="150">
        <f>MAX(0,Table232[[#This Row],[k*]]-Table232[[#This Row],[AGVs]])</f>
        <v>17</v>
      </c>
      <c r="J377" s="150">
        <v>473</v>
      </c>
      <c r="K377" s="150">
        <v>473</v>
      </c>
      <c r="L377" s="167">
        <v>1.9698705654600417</v>
      </c>
      <c r="M377" s="86">
        <f>IF( Table232[[#This Row],[UB_init]]-Table232[[#This Row],[LB_init]]&gt;0.1,0,1)</f>
        <v>1</v>
      </c>
      <c r="N377" s="59">
        <v>473</v>
      </c>
      <c r="O377" s="60">
        <v>473</v>
      </c>
      <c r="P377" s="60">
        <v>0</v>
      </c>
      <c r="Q377" s="83">
        <v>259.14901169203199</v>
      </c>
      <c r="R377" s="166">
        <v>473</v>
      </c>
      <c r="S377" s="150">
        <v>473</v>
      </c>
      <c r="T377" s="168">
        <v>0</v>
      </c>
      <c r="U377" s="168">
        <v>15.297371180000001</v>
      </c>
      <c r="V377" s="169"/>
      <c r="W377" s="170"/>
      <c r="X377" s="150"/>
      <c r="Y377" s="150"/>
      <c r="Z377" s="171"/>
      <c r="AA377" s="169"/>
      <c r="AB377" s="170"/>
      <c r="AC377" s="150"/>
      <c r="AD377" s="170"/>
      <c r="AE377" s="171"/>
      <c r="AF377" s="169"/>
      <c r="AG377" s="170"/>
      <c r="AH377" s="150"/>
      <c r="AI377" s="150"/>
      <c r="AJ377" s="171"/>
      <c r="AK377" s="169"/>
      <c r="AL377" s="170"/>
      <c r="AM377" s="150"/>
      <c r="AN377" s="170"/>
      <c r="AO377" s="171"/>
      <c r="AP377" s="169"/>
      <c r="AQ377" s="170"/>
      <c r="AR377" s="150"/>
      <c r="AS377" s="170"/>
      <c r="AT377" s="171"/>
      <c r="AU377" s="169"/>
      <c r="AV377" s="170"/>
      <c r="AW377" s="150"/>
      <c r="AX377" s="164"/>
      <c r="AY377" s="171"/>
      <c r="AZ377" s="150">
        <v>473</v>
      </c>
    </row>
    <row r="378" spans="1:52" x14ac:dyDescent="0.35">
      <c r="A378" s="162">
        <v>376</v>
      </c>
      <c r="B378" s="163" t="s">
        <v>411</v>
      </c>
      <c r="C378" s="150" t="s">
        <v>1097</v>
      </c>
      <c r="D378" s="150">
        <v>100</v>
      </c>
      <c r="E378" s="164">
        <v>5</v>
      </c>
      <c r="F378" s="164">
        <v>10</v>
      </c>
      <c r="G378" s="165">
        <v>2</v>
      </c>
      <c r="H378" s="166">
        <v>26</v>
      </c>
      <c r="I378" s="150">
        <f>MAX(0,Table232[[#This Row],[k*]]-Table232[[#This Row],[AGVs]])</f>
        <v>21</v>
      </c>
      <c r="J378" s="150">
        <v>517</v>
      </c>
      <c r="K378" s="150">
        <v>517</v>
      </c>
      <c r="L378" s="167">
        <v>1.9723445624199485</v>
      </c>
      <c r="M378" s="142">
        <f>IF( Table232[[#This Row],[UB_init]]-Table232[[#This Row],[LB_init]]&gt;0.1,0,1)</f>
        <v>1</v>
      </c>
      <c r="N378" s="61">
        <v>517</v>
      </c>
      <c r="O378" s="62">
        <v>517</v>
      </c>
      <c r="P378" s="62">
        <v>0</v>
      </c>
      <c r="Q378" s="84">
        <v>313.62076248973602</v>
      </c>
      <c r="R378" s="166">
        <v>517</v>
      </c>
      <c r="S378" s="150">
        <v>517</v>
      </c>
      <c r="T378" s="168">
        <v>0</v>
      </c>
      <c r="U378" s="168">
        <v>37.009168860000003</v>
      </c>
      <c r="V378" s="169"/>
      <c r="W378" s="170"/>
      <c r="X378" s="150"/>
      <c r="Y378" s="150"/>
      <c r="Z378" s="171"/>
      <c r="AA378" s="169"/>
      <c r="AB378" s="170"/>
      <c r="AC378" s="150"/>
      <c r="AD378" s="170"/>
      <c r="AE378" s="171"/>
      <c r="AF378" s="169"/>
      <c r="AG378" s="170"/>
      <c r="AH378" s="150"/>
      <c r="AI378" s="150"/>
      <c r="AJ378" s="171"/>
      <c r="AK378" s="169"/>
      <c r="AL378" s="170"/>
      <c r="AM378" s="150"/>
      <c r="AN378" s="170"/>
      <c r="AO378" s="171"/>
      <c r="AP378" s="169"/>
      <c r="AQ378" s="170"/>
      <c r="AR378" s="150"/>
      <c r="AS378" s="170"/>
      <c r="AT378" s="171"/>
      <c r="AU378" s="169"/>
      <c r="AV378" s="170"/>
      <c r="AW378" s="150"/>
      <c r="AX378" s="164"/>
      <c r="AY378" s="171"/>
      <c r="AZ378" s="150">
        <v>517</v>
      </c>
    </row>
    <row r="379" spans="1:52" x14ac:dyDescent="0.35">
      <c r="A379" s="162">
        <v>377</v>
      </c>
      <c r="B379" s="163" t="s">
        <v>412</v>
      </c>
      <c r="C379" s="150" t="s">
        <v>1097</v>
      </c>
      <c r="D379" s="150">
        <v>100</v>
      </c>
      <c r="E379" s="164">
        <v>5</v>
      </c>
      <c r="F379" s="164">
        <v>10</v>
      </c>
      <c r="G379" s="165">
        <v>2</v>
      </c>
      <c r="H379" s="166">
        <v>26</v>
      </c>
      <c r="I379" s="150">
        <f>MAX(0,Table232[[#This Row],[k*]]-Table232[[#This Row],[AGVs]])</f>
        <v>21</v>
      </c>
      <c r="J379" s="150">
        <v>487</v>
      </c>
      <c r="K379" s="150">
        <v>487</v>
      </c>
      <c r="L379" s="167">
        <v>2.3668325357200501</v>
      </c>
      <c r="M379" s="86">
        <f>IF( Table232[[#This Row],[UB_init]]-Table232[[#This Row],[LB_init]]&gt;0.1,0,1)</f>
        <v>1</v>
      </c>
      <c r="N379" s="59">
        <v>487</v>
      </c>
      <c r="O379" s="60">
        <v>487</v>
      </c>
      <c r="P379" s="60">
        <v>0</v>
      </c>
      <c r="Q379" s="83">
        <v>237.434887202456</v>
      </c>
      <c r="R379" s="166">
        <v>487</v>
      </c>
      <c r="S379" s="150">
        <v>487</v>
      </c>
      <c r="T379" s="168">
        <v>0</v>
      </c>
      <c r="U379" s="168">
        <v>157.71029799999999</v>
      </c>
      <c r="V379" s="169"/>
      <c r="W379" s="170"/>
      <c r="X379" s="150"/>
      <c r="Y379" s="150"/>
      <c r="Z379" s="171"/>
      <c r="AA379" s="169"/>
      <c r="AB379" s="170"/>
      <c r="AC379" s="150"/>
      <c r="AD379" s="170"/>
      <c r="AE379" s="171"/>
      <c r="AF379" s="169"/>
      <c r="AG379" s="170"/>
      <c r="AH379" s="150"/>
      <c r="AI379" s="150"/>
      <c r="AJ379" s="171"/>
      <c r="AK379" s="169"/>
      <c r="AL379" s="170"/>
      <c r="AM379" s="150"/>
      <c r="AN379" s="170"/>
      <c r="AO379" s="171"/>
      <c r="AP379" s="169"/>
      <c r="AQ379" s="170"/>
      <c r="AR379" s="150"/>
      <c r="AS379" s="170"/>
      <c r="AT379" s="171"/>
      <c r="AU379" s="169"/>
      <c r="AV379" s="170"/>
      <c r="AW379" s="150"/>
      <c r="AX379" s="164"/>
      <c r="AY379" s="171"/>
      <c r="AZ379" s="150">
        <v>487</v>
      </c>
    </row>
    <row r="380" spans="1:52" x14ac:dyDescent="0.35">
      <c r="A380" s="162">
        <v>378</v>
      </c>
      <c r="B380" s="163" t="s">
        <v>413</v>
      </c>
      <c r="C380" s="150" t="s">
        <v>1097</v>
      </c>
      <c r="D380" s="150">
        <v>100</v>
      </c>
      <c r="E380" s="164">
        <v>5</v>
      </c>
      <c r="F380" s="164">
        <v>10</v>
      </c>
      <c r="G380" s="165">
        <v>2</v>
      </c>
      <c r="H380" s="166">
        <v>27</v>
      </c>
      <c r="I380" s="150">
        <f>MAX(0,Table232[[#This Row],[k*]]-Table232[[#This Row],[AGVs]])</f>
        <v>22</v>
      </c>
      <c r="J380" s="150">
        <v>507</v>
      </c>
      <c r="K380" s="150">
        <v>507</v>
      </c>
      <c r="L380" s="167">
        <v>1.3534619025899701</v>
      </c>
      <c r="M380" s="142">
        <f>IF( Table232[[#This Row],[UB_init]]-Table232[[#This Row],[LB_init]]&gt;0.1,0,1)</f>
        <v>1</v>
      </c>
      <c r="N380" s="61">
        <v>507</v>
      </c>
      <c r="O380" s="62">
        <v>507</v>
      </c>
      <c r="P380" s="62">
        <v>0</v>
      </c>
      <c r="Q380" s="84">
        <v>614.14098773151602</v>
      </c>
      <c r="R380" s="166">
        <v>507</v>
      </c>
      <c r="S380" s="150">
        <v>507</v>
      </c>
      <c r="T380" s="168">
        <v>0</v>
      </c>
      <c r="U380" s="168">
        <v>22.434560340000001</v>
      </c>
      <c r="V380" s="169"/>
      <c r="W380" s="170"/>
      <c r="X380" s="150"/>
      <c r="Y380" s="150"/>
      <c r="Z380" s="171"/>
      <c r="AA380" s="169"/>
      <c r="AB380" s="170"/>
      <c r="AC380" s="150"/>
      <c r="AD380" s="170"/>
      <c r="AE380" s="171"/>
      <c r="AF380" s="169"/>
      <c r="AG380" s="170"/>
      <c r="AH380" s="150"/>
      <c r="AI380" s="150"/>
      <c r="AJ380" s="171"/>
      <c r="AK380" s="169"/>
      <c r="AL380" s="170"/>
      <c r="AM380" s="150"/>
      <c r="AN380" s="170"/>
      <c r="AO380" s="171"/>
      <c r="AP380" s="169"/>
      <c r="AQ380" s="170"/>
      <c r="AR380" s="150"/>
      <c r="AS380" s="170"/>
      <c r="AT380" s="171"/>
      <c r="AU380" s="169"/>
      <c r="AV380" s="170"/>
      <c r="AW380" s="150"/>
      <c r="AX380" s="164"/>
      <c r="AY380" s="171"/>
      <c r="AZ380" s="150">
        <v>507</v>
      </c>
    </row>
    <row r="381" spans="1:52" x14ac:dyDescent="0.35">
      <c r="A381" s="162">
        <v>379</v>
      </c>
      <c r="B381" s="163" t="s">
        <v>414</v>
      </c>
      <c r="C381" s="150" t="s">
        <v>1097</v>
      </c>
      <c r="D381" s="150">
        <v>100</v>
      </c>
      <c r="E381" s="164">
        <v>5</v>
      </c>
      <c r="F381" s="164">
        <v>10</v>
      </c>
      <c r="G381" s="165">
        <v>2</v>
      </c>
      <c r="H381" s="166">
        <v>26</v>
      </c>
      <c r="I381" s="150">
        <f>MAX(0,Table232[[#This Row],[k*]]-Table232[[#This Row],[AGVs]])</f>
        <v>21</v>
      </c>
      <c r="J381" s="150">
        <v>491</v>
      </c>
      <c r="K381" s="150">
        <v>491</v>
      </c>
      <c r="L381" s="167">
        <v>1.9357365127700632</v>
      </c>
      <c r="M381" s="86">
        <f>IF( Table232[[#This Row],[UB_init]]-Table232[[#This Row],[LB_init]]&gt;0.1,0,1)</f>
        <v>1</v>
      </c>
      <c r="N381" s="59">
        <v>491</v>
      </c>
      <c r="O381" s="60">
        <v>491</v>
      </c>
      <c r="P381" s="60">
        <v>0</v>
      </c>
      <c r="Q381" s="83">
        <v>1128.735740114</v>
      </c>
      <c r="R381" s="166">
        <v>491</v>
      </c>
      <c r="S381" s="150">
        <v>491</v>
      </c>
      <c r="T381" s="168">
        <v>0</v>
      </c>
      <c r="U381" s="168">
        <v>29.517686959999999</v>
      </c>
      <c r="V381" s="169"/>
      <c r="W381" s="170"/>
      <c r="X381" s="150"/>
      <c r="Y381" s="150"/>
      <c r="Z381" s="171"/>
      <c r="AA381" s="169"/>
      <c r="AB381" s="170"/>
      <c r="AC381" s="150"/>
      <c r="AD381" s="170"/>
      <c r="AE381" s="171"/>
      <c r="AF381" s="169"/>
      <c r="AG381" s="170"/>
      <c r="AH381" s="150"/>
      <c r="AI381" s="150"/>
      <c r="AJ381" s="171"/>
      <c r="AK381" s="169"/>
      <c r="AL381" s="170"/>
      <c r="AM381" s="150"/>
      <c r="AN381" s="170"/>
      <c r="AO381" s="171"/>
      <c r="AP381" s="169"/>
      <c r="AQ381" s="170"/>
      <c r="AR381" s="150"/>
      <c r="AS381" s="170"/>
      <c r="AT381" s="171"/>
      <c r="AU381" s="169"/>
      <c r="AV381" s="170"/>
      <c r="AW381" s="150"/>
      <c r="AX381" s="164"/>
      <c r="AY381" s="171"/>
      <c r="AZ381" s="150">
        <v>491</v>
      </c>
    </row>
    <row r="382" spans="1:52" x14ac:dyDescent="0.35">
      <c r="A382" s="162">
        <v>380</v>
      </c>
      <c r="B382" s="163" t="s">
        <v>415</v>
      </c>
      <c r="C382" s="150" t="s">
        <v>1097</v>
      </c>
      <c r="D382" s="150">
        <v>100</v>
      </c>
      <c r="E382" s="164">
        <v>5</v>
      </c>
      <c r="F382" s="164">
        <v>10</v>
      </c>
      <c r="G382" s="165">
        <v>2</v>
      </c>
      <c r="H382" s="166">
        <v>28</v>
      </c>
      <c r="I382" s="150">
        <f>MAX(0,Table232[[#This Row],[k*]]-Table232[[#This Row],[AGVs]])</f>
        <v>23</v>
      </c>
      <c r="J382" s="150">
        <v>520</v>
      </c>
      <c r="K382" s="150">
        <v>520</v>
      </c>
      <c r="L382" s="167">
        <v>8.0897750035001081</v>
      </c>
      <c r="M382" s="142">
        <f>IF( Table232[[#This Row],[UB_init]]-Table232[[#This Row],[LB_init]]&gt;0.1,0,1)</f>
        <v>1</v>
      </c>
      <c r="N382" s="61">
        <v>532</v>
      </c>
      <c r="O382" s="62">
        <v>520</v>
      </c>
      <c r="P382" s="62">
        <v>2.2556390977439299E-2</v>
      </c>
      <c r="Q382" s="84">
        <v>3617.9407489188002</v>
      </c>
      <c r="R382" s="166">
        <v>520</v>
      </c>
      <c r="S382" s="150">
        <v>520</v>
      </c>
      <c r="T382" s="168">
        <v>0</v>
      </c>
      <c r="U382" s="168">
        <v>1302.3822419999999</v>
      </c>
      <c r="V382" s="169"/>
      <c r="W382" s="170"/>
      <c r="X382" s="150"/>
      <c r="Y382" s="150"/>
      <c r="Z382" s="171"/>
      <c r="AA382" s="169"/>
      <c r="AB382" s="170"/>
      <c r="AC382" s="150"/>
      <c r="AD382" s="170"/>
      <c r="AE382" s="171"/>
      <c r="AF382" s="169"/>
      <c r="AG382" s="170"/>
      <c r="AH382" s="150"/>
      <c r="AI382" s="150"/>
      <c r="AJ382" s="171"/>
      <c r="AK382" s="169"/>
      <c r="AL382" s="170"/>
      <c r="AM382" s="150"/>
      <c r="AN382" s="170"/>
      <c r="AO382" s="171"/>
      <c r="AP382" s="169"/>
      <c r="AQ382" s="170"/>
      <c r="AR382" s="150"/>
      <c r="AS382" s="170"/>
      <c r="AT382" s="171"/>
      <c r="AU382" s="169"/>
      <c r="AV382" s="170"/>
      <c r="AW382" s="150"/>
      <c r="AX382" s="164"/>
      <c r="AY382" s="171"/>
      <c r="AZ382" s="150">
        <v>520</v>
      </c>
    </row>
    <row r="383" spans="1:52" x14ac:dyDescent="0.35">
      <c r="A383" s="162">
        <v>381</v>
      </c>
      <c r="B383" s="163" t="s">
        <v>416</v>
      </c>
      <c r="C383" s="150" t="s">
        <v>1097</v>
      </c>
      <c r="D383" s="150">
        <v>100</v>
      </c>
      <c r="E383" s="164">
        <v>5</v>
      </c>
      <c r="F383" s="164">
        <v>10</v>
      </c>
      <c r="G383" s="165">
        <v>4</v>
      </c>
      <c r="H383" s="166">
        <v>47</v>
      </c>
      <c r="I383" s="150">
        <f>MAX(0,Table232[[#This Row],[k*]]-Table232[[#This Row],[AGVs]])</f>
        <v>42</v>
      </c>
      <c r="J383" s="150">
        <v>770</v>
      </c>
      <c r="K383" s="150">
        <v>770</v>
      </c>
      <c r="L383" s="167">
        <v>4.7896892894100347</v>
      </c>
      <c r="M383" s="86">
        <f>IF( Table232[[#This Row],[UB_init]]-Table232[[#This Row],[LB_init]]&gt;0.1,0,1)</f>
        <v>1</v>
      </c>
      <c r="N383" s="59">
        <v>782</v>
      </c>
      <c r="O383" s="60">
        <v>766</v>
      </c>
      <c r="P383" s="60">
        <v>2.0460358056263301E-2</v>
      </c>
      <c r="Q383" s="83">
        <v>3602.3019708841998</v>
      </c>
      <c r="R383" s="166">
        <v>771</v>
      </c>
      <c r="S383" s="150">
        <v>770</v>
      </c>
      <c r="T383" s="168">
        <v>1.2970169999999999E-3</v>
      </c>
      <c r="U383" s="168">
        <v>3611.9261750000001</v>
      </c>
      <c r="V383" s="169"/>
      <c r="W383" s="170"/>
      <c r="X383" s="150"/>
      <c r="Y383" s="150"/>
      <c r="Z383" s="171"/>
      <c r="AA383" s="169"/>
      <c r="AB383" s="170"/>
      <c r="AC383" s="150"/>
      <c r="AD383" s="170"/>
      <c r="AE383" s="171"/>
      <c r="AF383" s="169"/>
      <c r="AG383" s="170"/>
      <c r="AH383" s="150"/>
      <c r="AI383" s="150"/>
      <c r="AJ383" s="171"/>
      <c r="AK383" s="169"/>
      <c r="AL383" s="170"/>
      <c r="AM383" s="150"/>
      <c r="AN383" s="170"/>
      <c r="AO383" s="171"/>
      <c r="AP383" s="169"/>
      <c r="AQ383" s="170"/>
      <c r="AR383" s="150"/>
      <c r="AS383" s="170"/>
      <c r="AT383" s="171"/>
      <c r="AU383" s="169"/>
      <c r="AV383" s="170"/>
      <c r="AW383" s="150"/>
      <c r="AX383" s="164"/>
      <c r="AY383" s="171"/>
      <c r="AZ383" s="150">
        <v>770</v>
      </c>
    </row>
    <row r="384" spans="1:52" x14ac:dyDescent="0.35">
      <c r="A384" s="162">
        <v>382</v>
      </c>
      <c r="B384" s="163" t="s">
        <v>417</v>
      </c>
      <c r="C384" s="150" t="s">
        <v>1097</v>
      </c>
      <c r="D384" s="150">
        <v>100</v>
      </c>
      <c r="E384" s="164">
        <v>5</v>
      </c>
      <c r="F384" s="164">
        <v>10</v>
      </c>
      <c r="G384" s="165">
        <v>4</v>
      </c>
      <c r="H384" s="166">
        <v>49</v>
      </c>
      <c r="I384" s="150">
        <f>MAX(0,Table232[[#This Row],[k*]]-Table232[[#This Row],[AGVs]])</f>
        <v>44</v>
      </c>
      <c r="J384" s="150">
        <v>770</v>
      </c>
      <c r="K384" s="150">
        <v>770</v>
      </c>
      <c r="L384" s="167">
        <v>4.4988861382100822</v>
      </c>
      <c r="M384" s="142">
        <f>IF( Table232[[#This Row],[UB_init]]-Table232[[#This Row],[LB_init]]&gt;0.1,0,1)</f>
        <v>1</v>
      </c>
      <c r="N384" s="61">
        <v>782</v>
      </c>
      <c r="O384" s="62">
        <v>762.00000000000205</v>
      </c>
      <c r="P384" s="62">
        <v>2.55754475703255E-2</v>
      </c>
      <c r="Q384" s="84">
        <v>3600.2418619021701</v>
      </c>
      <c r="R384" s="166">
        <v>782</v>
      </c>
      <c r="S384" s="150">
        <v>766</v>
      </c>
      <c r="T384" s="168">
        <v>2.0460358000000001E-2</v>
      </c>
      <c r="U384" s="168">
        <v>3619.9544550000001</v>
      </c>
      <c r="V384" s="169"/>
      <c r="W384" s="170"/>
      <c r="X384" s="150"/>
      <c r="Y384" s="150"/>
      <c r="Z384" s="171"/>
      <c r="AA384" s="169"/>
      <c r="AB384" s="170"/>
      <c r="AC384" s="150"/>
      <c r="AD384" s="170"/>
      <c r="AE384" s="171"/>
      <c r="AF384" s="169"/>
      <c r="AG384" s="170"/>
      <c r="AH384" s="150"/>
      <c r="AI384" s="150"/>
      <c r="AJ384" s="171"/>
      <c r="AK384" s="169"/>
      <c r="AL384" s="170"/>
      <c r="AM384" s="150"/>
      <c r="AN384" s="170"/>
      <c r="AO384" s="171"/>
      <c r="AP384" s="169"/>
      <c r="AQ384" s="170"/>
      <c r="AR384" s="150"/>
      <c r="AS384" s="170"/>
      <c r="AT384" s="171"/>
      <c r="AU384" s="169"/>
      <c r="AV384" s="170"/>
      <c r="AW384" s="150"/>
      <c r="AX384" s="164"/>
      <c r="AY384" s="171"/>
      <c r="AZ384" s="150">
        <v>770</v>
      </c>
    </row>
    <row r="385" spans="1:52" x14ac:dyDescent="0.35">
      <c r="A385" s="162">
        <v>383</v>
      </c>
      <c r="B385" s="163" t="s">
        <v>418</v>
      </c>
      <c r="C385" s="150" t="s">
        <v>1097</v>
      </c>
      <c r="D385" s="150">
        <v>100</v>
      </c>
      <c r="E385" s="164">
        <v>5</v>
      </c>
      <c r="F385" s="164">
        <v>10</v>
      </c>
      <c r="G385" s="165">
        <v>4</v>
      </c>
      <c r="H385" s="166">
        <v>51</v>
      </c>
      <c r="I385" s="150">
        <f>MAX(0,Table232[[#This Row],[k*]]-Table232[[#This Row],[AGVs]])</f>
        <v>46</v>
      </c>
      <c r="J385" s="150">
        <v>793</v>
      </c>
      <c r="K385" s="150">
        <v>793</v>
      </c>
      <c r="L385" s="167">
        <v>4.8827255480000531</v>
      </c>
      <c r="M385" s="86">
        <f>IF( Table232[[#This Row],[UB_init]]-Table232[[#This Row],[LB_init]]&gt;0.1,0,1)</f>
        <v>1</v>
      </c>
      <c r="N385" s="59">
        <v>794</v>
      </c>
      <c r="O385" s="60">
        <v>780.99999999999602</v>
      </c>
      <c r="P385" s="60">
        <v>1.6372795969776099E-2</v>
      </c>
      <c r="Q385" s="83">
        <v>3616.07447357103</v>
      </c>
      <c r="R385" s="166">
        <v>793</v>
      </c>
      <c r="S385" s="150">
        <v>781</v>
      </c>
      <c r="T385" s="168">
        <v>1.5132408999999999E-2</v>
      </c>
      <c r="U385" s="168">
        <v>3611.925213</v>
      </c>
      <c r="V385" s="169"/>
      <c r="W385" s="170"/>
      <c r="X385" s="150"/>
      <c r="Y385" s="150"/>
      <c r="Z385" s="171"/>
      <c r="AA385" s="169"/>
      <c r="AB385" s="170"/>
      <c r="AC385" s="150"/>
      <c r="AD385" s="170"/>
      <c r="AE385" s="171"/>
      <c r="AF385" s="169"/>
      <c r="AG385" s="170"/>
      <c r="AH385" s="150"/>
      <c r="AI385" s="150"/>
      <c r="AJ385" s="171"/>
      <c r="AK385" s="169"/>
      <c r="AL385" s="170"/>
      <c r="AM385" s="150"/>
      <c r="AN385" s="170"/>
      <c r="AO385" s="171"/>
      <c r="AP385" s="169"/>
      <c r="AQ385" s="170"/>
      <c r="AR385" s="150"/>
      <c r="AS385" s="170"/>
      <c r="AT385" s="171"/>
      <c r="AU385" s="169"/>
      <c r="AV385" s="170"/>
      <c r="AW385" s="150"/>
      <c r="AX385" s="164"/>
      <c r="AY385" s="171"/>
      <c r="AZ385" s="150">
        <v>793</v>
      </c>
    </row>
    <row r="386" spans="1:52" x14ac:dyDescent="0.35">
      <c r="A386" s="162">
        <v>384</v>
      </c>
      <c r="B386" s="163" t="s">
        <v>419</v>
      </c>
      <c r="C386" s="150" t="s">
        <v>1097</v>
      </c>
      <c r="D386" s="150">
        <v>100</v>
      </c>
      <c r="E386" s="164">
        <v>5</v>
      </c>
      <c r="F386" s="164">
        <v>10</v>
      </c>
      <c r="G386" s="165">
        <v>4</v>
      </c>
      <c r="H386" s="166">
        <v>45</v>
      </c>
      <c r="I386" s="150">
        <f>MAX(0,Table232[[#This Row],[k*]]-Table232[[#This Row],[AGVs]])</f>
        <v>40</v>
      </c>
      <c r="J386" s="150">
        <v>710</v>
      </c>
      <c r="K386" s="150">
        <v>722</v>
      </c>
      <c r="L386" s="167">
        <v>607.26886238531006</v>
      </c>
      <c r="M386" s="142">
        <f>IF( Table232[[#This Row],[UB_init]]-Table232[[#This Row],[LB_init]]&gt;0.1,0,1)</f>
        <v>0</v>
      </c>
      <c r="N386" s="61">
        <v>722</v>
      </c>
      <c r="O386" s="62">
        <v>708</v>
      </c>
      <c r="P386" s="62">
        <v>1.9390581717448799E-2</v>
      </c>
      <c r="Q386" s="84">
        <v>3608.6073020081899</v>
      </c>
      <c r="R386" s="166">
        <v>722</v>
      </c>
      <c r="S386" s="150">
        <v>710</v>
      </c>
      <c r="T386" s="168">
        <v>1.6620499E-2</v>
      </c>
      <c r="U386" s="168">
        <v>3609.5617590000002</v>
      </c>
      <c r="V386" s="169">
        <v>722</v>
      </c>
      <c r="W386" s="170">
        <v>710</v>
      </c>
      <c r="X386" s="150">
        <v>1.6620498614958401E-2</v>
      </c>
      <c r="Y386" s="150">
        <f>(Table232[[#This Row],[UB (A-BGAP +LB+ UB)]]-Table232[[#This Row],[Best LB]])/Table232[[#This Row],[UB (A-BGAP +LB+ UB)]]</f>
        <v>1.1080332409972299E-2</v>
      </c>
      <c r="Z386" s="171">
        <v>3607.8190582618099</v>
      </c>
      <c r="AA386" s="169">
        <v>722</v>
      </c>
      <c r="AB386" s="170">
        <v>710</v>
      </c>
      <c r="AC386" s="170">
        <v>1.6901408450704224E-2</v>
      </c>
      <c r="AD386" s="170">
        <f>(Table232[[#This Row],[UB (3S-MH)]]-Table232[[#This Row],[Best LB]])/Table232[[#This Row],[UB (3S-MH)]]</f>
        <v>1.1080332409972299E-2</v>
      </c>
      <c r="AE386" s="167">
        <v>720.63699999999994</v>
      </c>
      <c r="AF386" s="169">
        <v>722</v>
      </c>
      <c r="AG386" s="170">
        <v>710</v>
      </c>
      <c r="AH386" s="150">
        <v>1.6620498614958401E-2</v>
      </c>
      <c r="AI386" s="150">
        <f>(Table232[[#This Row],[UB (BPP-MIP+LB+UB)]]-Table232[[#This Row],[Best LB]])/Table232[[#This Row],[UB (BPP-MIP+LB+UB)]]</f>
        <v>1.1080332409972299E-2</v>
      </c>
      <c r="AJ386" s="171">
        <v>3602.5192888975203</v>
      </c>
      <c r="AK386" s="169">
        <v>722</v>
      </c>
      <c r="AL386" s="170">
        <v>714</v>
      </c>
      <c r="AM386" s="170">
        <v>1.1080332409972299E-2</v>
      </c>
      <c r="AN386" s="170">
        <f>(Table232[[#This Row],[UB (LBBD (FBPP))]]-Table232[[#This Row],[Best LB]])/Table232[[#This Row],[UB (LBBD (FBPP))]]</f>
        <v>1.1080332409972299E-2</v>
      </c>
      <c r="AO386" s="171">
        <v>3600.0000003853102</v>
      </c>
      <c r="AP386" s="169">
        <v>722</v>
      </c>
      <c r="AQ386" s="170">
        <v>710</v>
      </c>
      <c r="AR386" s="170">
        <v>1.662049861495845E-2</v>
      </c>
      <c r="AS386" s="170">
        <f>(Table232[[#This Row],[UB (LBBD (CBPP))]]-Table232[[#This Row],[Best LB]])/Table232[[#This Row],[UB (LBBD (CBPP))]]</f>
        <v>1.1080332409972299E-2</v>
      </c>
      <c r="AT386" s="171">
        <v>3600.0000003853102</v>
      </c>
      <c r="AU386" s="169">
        <v>722</v>
      </c>
      <c r="AV386" s="170">
        <v>710</v>
      </c>
      <c r="AW386" s="170">
        <v>1.662049861495845E-2</v>
      </c>
      <c r="AX386" s="170">
        <f>(Table232[[#This Row],[UB (LBBD (CBPP-light))]]-Table232[[#This Row],[Best LB]])/Table232[[#This Row],[UB (LBBD (CBPP-light))]]</f>
        <v>1.1080332409972299E-2</v>
      </c>
      <c r="AY386" s="171">
        <v>3600.0000003853102</v>
      </c>
      <c r="AZ386" s="150">
        <v>714</v>
      </c>
    </row>
    <row r="387" spans="1:52" x14ac:dyDescent="0.35">
      <c r="A387" s="162">
        <v>385</v>
      </c>
      <c r="B387" s="163" t="s">
        <v>420</v>
      </c>
      <c r="C387" s="150" t="s">
        <v>1097</v>
      </c>
      <c r="D387" s="150">
        <v>100</v>
      </c>
      <c r="E387" s="164">
        <v>5</v>
      </c>
      <c r="F387" s="164">
        <v>10</v>
      </c>
      <c r="G387" s="165">
        <v>4</v>
      </c>
      <c r="H387" s="166">
        <v>49</v>
      </c>
      <c r="I387" s="150">
        <f>MAX(0,Table232[[#This Row],[k*]]-Table232[[#This Row],[AGVs]])</f>
        <v>44</v>
      </c>
      <c r="J387" s="150">
        <v>797</v>
      </c>
      <c r="K387" s="150">
        <v>797</v>
      </c>
      <c r="L387" s="167">
        <v>4.2494373582399021</v>
      </c>
      <c r="M387" s="86">
        <f>IF( Table232[[#This Row],[UB_init]]-Table232[[#This Row],[LB_init]]&gt;0.1,0,1)</f>
        <v>1</v>
      </c>
      <c r="N387" s="59">
        <v>809</v>
      </c>
      <c r="O387" s="60">
        <v>797</v>
      </c>
      <c r="P387" s="60">
        <v>1.48331273176743E-2</v>
      </c>
      <c r="Q387" s="83">
        <v>3611.0922731719902</v>
      </c>
      <c r="R387" s="166">
        <v>809</v>
      </c>
      <c r="S387" s="150">
        <v>793</v>
      </c>
      <c r="T387" s="168">
        <v>1.9777502999999998E-2</v>
      </c>
      <c r="U387" s="168">
        <v>3616.7036010000002</v>
      </c>
      <c r="V387" s="169"/>
      <c r="W387" s="170"/>
      <c r="X387" s="150"/>
      <c r="Y387" s="150"/>
      <c r="Z387" s="171"/>
      <c r="AA387" s="169"/>
      <c r="AB387" s="170"/>
      <c r="AC387" s="150"/>
      <c r="AD387" s="170"/>
      <c r="AE387" s="171"/>
      <c r="AF387" s="169"/>
      <c r="AG387" s="170"/>
      <c r="AH387" s="150"/>
      <c r="AI387" s="150"/>
      <c r="AJ387" s="171"/>
      <c r="AK387" s="169"/>
      <c r="AL387" s="170"/>
      <c r="AM387" s="150"/>
      <c r="AN387" s="170"/>
      <c r="AO387" s="171"/>
      <c r="AP387" s="169"/>
      <c r="AQ387" s="170"/>
      <c r="AR387" s="150"/>
      <c r="AS387" s="170"/>
      <c r="AT387" s="171"/>
      <c r="AU387" s="169"/>
      <c r="AV387" s="170"/>
      <c r="AW387" s="150"/>
      <c r="AX387" s="164"/>
      <c r="AY387" s="171"/>
      <c r="AZ387" s="150">
        <v>797</v>
      </c>
    </row>
    <row r="388" spans="1:52" x14ac:dyDescent="0.35">
      <c r="A388" s="162">
        <v>386</v>
      </c>
      <c r="B388" s="163" t="s">
        <v>421</v>
      </c>
      <c r="C388" s="150" t="s">
        <v>1097</v>
      </c>
      <c r="D388" s="150">
        <v>100</v>
      </c>
      <c r="E388" s="164">
        <v>5</v>
      </c>
      <c r="F388" s="164">
        <v>10</v>
      </c>
      <c r="G388" s="165">
        <v>4</v>
      </c>
      <c r="H388" s="166">
        <v>46</v>
      </c>
      <c r="I388" s="150">
        <f>MAX(0,Table232[[#This Row],[k*]]-Table232[[#This Row],[AGVs]])</f>
        <v>41</v>
      </c>
      <c r="J388" s="150">
        <v>757</v>
      </c>
      <c r="K388" s="150">
        <v>757</v>
      </c>
      <c r="L388" s="167">
        <v>4.7751156613298917</v>
      </c>
      <c r="M388" s="142">
        <f>IF( Table232[[#This Row],[UB_init]]-Table232[[#This Row],[LB_init]]&gt;0.1,0,1)</f>
        <v>1</v>
      </c>
      <c r="N388" s="61">
        <v>757</v>
      </c>
      <c r="O388" s="62">
        <v>757</v>
      </c>
      <c r="P388" s="62">
        <v>0</v>
      </c>
      <c r="Q388" s="84">
        <v>907.94179662689498</v>
      </c>
      <c r="R388" s="166">
        <v>770</v>
      </c>
      <c r="S388" s="150">
        <v>754</v>
      </c>
      <c r="T388" s="168">
        <v>2.0779221E-2</v>
      </c>
      <c r="U388" s="168">
        <v>3620.5279209999999</v>
      </c>
      <c r="V388" s="169"/>
      <c r="W388" s="170"/>
      <c r="X388" s="150"/>
      <c r="Y388" s="150"/>
      <c r="Z388" s="171"/>
      <c r="AA388" s="169"/>
      <c r="AB388" s="170"/>
      <c r="AC388" s="150"/>
      <c r="AD388" s="170"/>
      <c r="AE388" s="171"/>
      <c r="AF388" s="169"/>
      <c r="AG388" s="170"/>
      <c r="AH388" s="150"/>
      <c r="AI388" s="150"/>
      <c r="AJ388" s="171"/>
      <c r="AK388" s="169"/>
      <c r="AL388" s="170"/>
      <c r="AM388" s="150"/>
      <c r="AN388" s="170"/>
      <c r="AO388" s="171"/>
      <c r="AP388" s="169"/>
      <c r="AQ388" s="170"/>
      <c r="AR388" s="150"/>
      <c r="AS388" s="170"/>
      <c r="AT388" s="171"/>
      <c r="AU388" s="169"/>
      <c r="AV388" s="170"/>
      <c r="AW388" s="150"/>
      <c r="AX388" s="164"/>
      <c r="AY388" s="171"/>
      <c r="AZ388" s="150">
        <v>757</v>
      </c>
    </row>
    <row r="389" spans="1:52" x14ac:dyDescent="0.35">
      <c r="A389" s="162">
        <v>387</v>
      </c>
      <c r="B389" s="163" t="s">
        <v>422</v>
      </c>
      <c r="C389" s="150" t="s">
        <v>1097</v>
      </c>
      <c r="D389" s="150">
        <v>100</v>
      </c>
      <c r="E389" s="164">
        <v>5</v>
      </c>
      <c r="F389" s="164">
        <v>10</v>
      </c>
      <c r="G389" s="165">
        <v>4</v>
      </c>
      <c r="H389" s="166">
        <v>44</v>
      </c>
      <c r="I389" s="150">
        <f>MAX(0,Table232[[#This Row],[k*]]-Table232[[#This Row],[AGVs]])</f>
        <v>39</v>
      </c>
      <c r="J389" s="150">
        <v>703</v>
      </c>
      <c r="K389" s="150">
        <v>703</v>
      </c>
      <c r="L389" s="167">
        <v>7.4816391542599376</v>
      </c>
      <c r="M389" s="86">
        <f>IF( Table232[[#This Row],[UB_init]]-Table232[[#This Row],[LB_init]]&gt;0.1,0,1)</f>
        <v>1</v>
      </c>
      <c r="N389" s="59">
        <v>715</v>
      </c>
      <c r="O389" s="60">
        <v>694</v>
      </c>
      <c r="P389" s="60">
        <v>2.9370629370625199E-2</v>
      </c>
      <c r="Q389" s="83">
        <v>3608.8006806224498</v>
      </c>
      <c r="R389" s="166">
        <v>715</v>
      </c>
      <c r="S389" s="150">
        <v>701</v>
      </c>
      <c r="T389" s="168">
        <v>1.9580420000000001E-2</v>
      </c>
      <c r="U389" s="168">
        <v>3617.48414</v>
      </c>
      <c r="V389" s="169"/>
      <c r="W389" s="170"/>
      <c r="X389" s="150"/>
      <c r="Y389" s="150"/>
      <c r="Z389" s="171"/>
      <c r="AA389" s="169"/>
      <c r="AB389" s="170"/>
      <c r="AC389" s="150"/>
      <c r="AD389" s="170"/>
      <c r="AE389" s="171"/>
      <c r="AF389" s="169"/>
      <c r="AG389" s="170"/>
      <c r="AH389" s="150"/>
      <c r="AI389" s="150"/>
      <c r="AJ389" s="171"/>
      <c r="AK389" s="169"/>
      <c r="AL389" s="170"/>
      <c r="AM389" s="150"/>
      <c r="AN389" s="170"/>
      <c r="AO389" s="171"/>
      <c r="AP389" s="169"/>
      <c r="AQ389" s="170"/>
      <c r="AR389" s="150"/>
      <c r="AS389" s="170"/>
      <c r="AT389" s="171"/>
      <c r="AU389" s="169"/>
      <c r="AV389" s="170"/>
      <c r="AW389" s="150"/>
      <c r="AX389" s="164"/>
      <c r="AY389" s="171"/>
      <c r="AZ389" s="150">
        <v>703</v>
      </c>
    </row>
    <row r="390" spans="1:52" x14ac:dyDescent="0.35">
      <c r="A390" s="162">
        <v>388</v>
      </c>
      <c r="B390" s="163" t="s">
        <v>423</v>
      </c>
      <c r="C390" s="150" t="s">
        <v>1097</v>
      </c>
      <c r="D390" s="150">
        <v>100</v>
      </c>
      <c r="E390" s="164">
        <v>5</v>
      </c>
      <c r="F390" s="164">
        <v>10</v>
      </c>
      <c r="G390" s="165">
        <v>4</v>
      </c>
      <c r="H390" s="166">
        <v>51</v>
      </c>
      <c r="I390" s="150">
        <f>MAX(0,Table232[[#This Row],[k*]]-Table232[[#This Row],[AGVs]])</f>
        <v>46</v>
      </c>
      <c r="J390" s="150">
        <v>795</v>
      </c>
      <c r="K390" s="150">
        <v>795</v>
      </c>
      <c r="L390" s="167">
        <v>4.2013851013100521</v>
      </c>
      <c r="M390" s="142">
        <f>IF( Table232[[#This Row],[UB_init]]-Table232[[#This Row],[LB_init]]&gt;0.1,0,1)</f>
        <v>1</v>
      </c>
      <c r="N390" s="61">
        <v>795</v>
      </c>
      <c r="O390" s="62">
        <v>795</v>
      </c>
      <c r="P390" s="62">
        <v>0</v>
      </c>
      <c r="Q390" s="84">
        <v>3201.5201435200802</v>
      </c>
      <c r="R390" s="166">
        <v>795</v>
      </c>
      <c r="S390" s="150">
        <v>795</v>
      </c>
      <c r="T390" s="168">
        <v>0</v>
      </c>
      <c r="U390" s="168">
        <v>988.62713589999998</v>
      </c>
      <c r="V390" s="169"/>
      <c r="W390" s="170"/>
      <c r="X390" s="150"/>
      <c r="Y390" s="150"/>
      <c r="Z390" s="171"/>
      <c r="AA390" s="169"/>
      <c r="AB390" s="170"/>
      <c r="AC390" s="150"/>
      <c r="AD390" s="170"/>
      <c r="AE390" s="171"/>
      <c r="AF390" s="169"/>
      <c r="AG390" s="170"/>
      <c r="AH390" s="150"/>
      <c r="AI390" s="150"/>
      <c r="AJ390" s="171"/>
      <c r="AK390" s="169"/>
      <c r="AL390" s="170"/>
      <c r="AM390" s="150"/>
      <c r="AN390" s="170"/>
      <c r="AO390" s="171"/>
      <c r="AP390" s="169"/>
      <c r="AQ390" s="170"/>
      <c r="AR390" s="150"/>
      <c r="AS390" s="170"/>
      <c r="AT390" s="171"/>
      <c r="AU390" s="169"/>
      <c r="AV390" s="170"/>
      <c r="AW390" s="150"/>
      <c r="AX390" s="164"/>
      <c r="AY390" s="171"/>
      <c r="AZ390" s="150">
        <v>795</v>
      </c>
    </row>
    <row r="391" spans="1:52" x14ac:dyDescent="0.35">
      <c r="A391" s="162">
        <v>389</v>
      </c>
      <c r="B391" s="163" t="s">
        <v>424</v>
      </c>
      <c r="C391" s="150" t="s">
        <v>1097</v>
      </c>
      <c r="D391" s="150">
        <v>100</v>
      </c>
      <c r="E391" s="164">
        <v>5</v>
      </c>
      <c r="F391" s="164">
        <v>10</v>
      </c>
      <c r="G391" s="165">
        <v>4</v>
      </c>
      <c r="H391" s="166">
        <v>52</v>
      </c>
      <c r="I391" s="150">
        <f>MAX(0,Table232[[#This Row],[k*]]-Table232[[#This Row],[AGVs]])</f>
        <v>47</v>
      </c>
      <c r="J391" s="150">
        <v>803</v>
      </c>
      <c r="K391" s="150">
        <v>803</v>
      </c>
      <c r="L391" s="167">
        <v>13.469171194359888</v>
      </c>
      <c r="M391" s="86">
        <f>IF( Table232[[#This Row],[UB_init]]-Table232[[#This Row],[LB_init]]&gt;0.1,0,1)</f>
        <v>1</v>
      </c>
      <c r="N391" s="59">
        <v>803</v>
      </c>
      <c r="O391" s="60">
        <v>791</v>
      </c>
      <c r="P391" s="60">
        <v>1.4943960149437699E-2</v>
      </c>
      <c r="Q391" s="83">
        <v>3611.5212791413001</v>
      </c>
      <c r="R391" s="166">
        <v>803</v>
      </c>
      <c r="S391" s="150">
        <v>791</v>
      </c>
      <c r="T391" s="168">
        <v>1.4943959999999999E-2</v>
      </c>
      <c r="U391" s="168">
        <v>3615.746854</v>
      </c>
      <c r="V391" s="169"/>
      <c r="W391" s="170"/>
      <c r="X391" s="150"/>
      <c r="Y391" s="150"/>
      <c r="Z391" s="171"/>
      <c r="AA391" s="169"/>
      <c r="AB391" s="170"/>
      <c r="AC391" s="150"/>
      <c r="AD391" s="170"/>
      <c r="AE391" s="171"/>
      <c r="AF391" s="169"/>
      <c r="AG391" s="170"/>
      <c r="AH391" s="150"/>
      <c r="AI391" s="150"/>
      <c r="AJ391" s="171"/>
      <c r="AK391" s="169"/>
      <c r="AL391" s="170"/>
      <c r="AM391" s="150"/>
      <c r="AN391" s="170"/>
      <c r="AO391" s="171"/>
      <c r="AP391" s="169"/>
      <c r="AQ391" s="170"/>
      <c r="AR391" s="150"/>
      <c r="AS391" s="170"/>
      <c r="AT391" s="171"/>
      <c r="AU391" s="169"/>
      <c r="AV391" s="170"/>
      <c r="AW391" s="150"/>
      <c r="AX391" s="164"/>
      <c r="AY391" s="171"/>
      <c r="AZ391" s="150">
        <v>803</v>
      </c>
    </row>
    <row r="392" spans="1:52" x14ac:dyDescent="0.35">
      <c r="A392" s="162">
        <v>390</v>
      </c>
      <c r="B392" s="163" t="s">
        <v>425</v>
      </c>
      <c r="C392" s="150" t="s">
        <v>1097</v>
      </c>
      <c r="D392" s="150">
        <v>100</v>
      </c>
      <c r="E392" s="164">
        <v>5</v>
      </c>
      <c r="F392" s="164">
        <v>10</v>
      </c>
      <c r="G392" s="165">
        <v>4</v>
      </c>
      <c r="H392" s="166">
        <v>48</v>
      </c>
      <c r="I392" s="150">
        <f>MAX(0,Table232[[#This Row],[k*]]-Table232[[#This Row],[AGVs]])</f>
        <v>43</v>
      </c>
      <c r="J392" s="150">
        <v>760</v>
      </c>
      <c r="K392" s="150">
        <v>760</v>
      </c>
      <c r="L392" s="167">
        <v>7.8043184280400055</v>
      </c>
      <c r="M392" s="142">
        <f>IF( Table232[[#This Row],[UB_init]]-Table232[[#This Row],[LB_init]]&gt;0.1,0,1)</f>
        <v>1</v>
      </c>
      <c r="N392" s="61">
        <v>773</v>
      </c>
      <c r="O392" s="62">
        <v>752</v>
      </c>
      <c r="P392" s="62">
        <v>2.7166882276839902E-2</v>
      </c>
      <c r="Q392" s="84">
        <v>3610.7363651953601</v>
      </c>
      <c r="R392" s="166">
        <v>772</v>
      </c>
      <c r="S392" s="150">
        <v>760</v>
      </c>
      <c r="T392" s="168">
        <v>1.5544041999999999E-2</v>
      </c>
      <c r="U392" s="168">
        <v>3611.3400350000002</v>
      </c>
      <c r="V392" s="169"/>
      <c r="W392" s="170"/>
      <c r="X392" s="150"/>
      <c r="Y392" s="150"/>
      <c r="Z392" s="171"/>
      <c r="AA392" s="169"/>
      <c r="AB392" s="170"/>
      <c r="AC392" s="150"/>
      <c r="AD392" s="170"/>
      <c r="AE392" s="171"/>
      <c r="AF392" s="169"/>
      <c r="AG392" s="170"/>
      <c r="AH392" s="150"/>
      <c r="AI392" s="150"/>
      <c r="AJ392" s="171"/>
      <c r="AK392" s="169"/>
      <c r="AL392" s="170"/>
      <c r="AM392" s="150"/>
      <c r="AN392" s="170"/>
      <c r="AO392" s="171"/>
      <c r="AP392" s="169"/>
      <c r="AQ392" s="170"/>
      <c r="AR392" s="150"/>
      <c r="AS392" s="170"/>
      <c r="AT392" s="171"/>
      <c r="AU392" s="169"/>
      <c r="AV392" s="170"/>
      <c r="AW392" s="150"/>
      <c r="AX392" s="164"/>
      <c r="AY392" s="171"/>
      <c r="AZ392" s="150">
        <v>760</v>
      </c>
    </row>
    <row r="393" spans="1:52" x14ac:dyDescent="0.35">
      <c r="A393" s="162">
        <v>391</v>
      </c>
      <c r="B393" s="163" t="s">
        <v>426</v>
      </c>
      <c r="C393" s="150" t="s">
        <v>1097</v>
      </c>
      <c r="D393" s="150">
        <v>100</v>
      </c>
      <c r="E393" s="164">
        <v>5</v>
      </c>
      <c r="F393" s="164">
        <v>20</v>
      </c>
      <c r="G393" s="165">
        <v>1</v>
      </c>
      <c r="H393" s="166">
        <v>13</v>
      </c>
      <c r="I393" s="150">
        <f>MAX(0,Table232[[#This Row],[k*]]-Table232[[#This Row],[AGVs]])</f>
        <v>8</v>
      </c>
      <c r="J393" s="150">
        <v>568</v>
      </c>
      <c r="K393" s="150">
        <v>591</v>
      </c>
      <c r="L393" s="167">
        <v>0.83576907591009331</v>
      </c>
      <c r="M393" s="86">
        <f>IF( Table232[[#This Row],[UB_init]]-Table232[[#This Row],[LB_init]]&gt;0.1,0,1)</f>
        <v>0</v>
      </c>
      <c r="N393" s="59">
        <v>568</v>
      </c>
      <c r="O393" s="60">
        <v>568</v>
      </c>
      <c r="P393" s="60">
        <v>0</v>
      </c>
      <c r="Q393" s="83">
        <v>231.07609932869599</v>
      </c>
      <c r="R393" s="166">
        <v>568</v>
      </c>
      <c r="S393" s="150">
        <v>568</v>
      </c>
      <c r="T393" s="168">
        <v>0</v>
      </c>
      <c r="U393" s="168">
        <v>10.162658739999999</v>
      </c>
      <c r="V393" s="169">
        <v>568</v>
      </c>
      <c r="W393" s="170">
        <v>568</v>
      </c>
      <c r="X393" s="150">
        <v>0</v>
      </c>
      <c r="Y393" s="150">
        <f>(Table232[[#This Row],[UB (A-BGAP +LB+ UB)]]-Table232[[#This Row],[Best LB]])/Table232[[#This Row],[UB (A-BGAP +LB+ UB)]]</f>
        <v>0</v>
      </c>
      <c r="Z393" s="171">
        <v>11.230789758274794</v>
      </c>
      <c r="AA393" s="169">
        <v>577</v>
      </c>
      <c r="AB393" s="170">
        <v>568</v>
      </c>
      <c r="AC393" s="170">
        <v>1.5845070422535211E-2</v>
      </c>
      <c r="AD393" s="170">
        <f>(Table232[[#This Row],[UB (3S-MH)]]-Table232[[#This Row],[Best LB]])/Table232[[#This Row],[UB (3S-MH)]]</f>
        <v>1.5597920277296361E-2</v>
      </c>
      <c r="AE393" s="167">
        <v>0.67168899999999998</v>
      </c>
      <c r="AF393" s="169">
        <v>568</v>
      </c>
      <c r="AG393" s="170">
        <v>568</v>
      </c>
      <c r="AH393" s="150">
        <v>0</v>
      </c>
      <c r="AI393" s="150">
        <f>(Table232[[#This Row],[UB (BPP-MIP+LB+UB)]]-Table232[[#This Row],[Best LB]])/Table232[[#This Row],[UB (BPP-MIP+LB+UB)]]</f>
        <v>0</v>
      </c>
      <c r="AJ393" s="171">
        <v>16.708327884795594</v>
      </c>
      <c r="AK393" s="169">
        <v>568</v>
      </c>
      <c r="AL393" s="170">
        <v>568</v>
      </c>
      <c r="AM393" s="170">
        <v>0</v>
      </c>
      <c r="AN393" s="170">
        <f>(Table232[[#This Row],[UB (LBBD (FBPP))]]-Table232[[#This Row],[Best LB]])/Table232[[#This Row],[UB (LBBD (FBPP))]]</f>
        <v>0</v>
      </c>
      <c r="AO393" s="171">
        <v>4.5398159828134732</v>
      </c>
      <c r="AP393" s="169">
        <v>568</v>
      </c>
      <c r="AQ393" s="170">
        <v>568</v>
      </c>
      <c r="AR393" s="170">
        <v>0</v>
      </c>
      <c r="AS393" s="170">
        <f>(Table232[[#This Row],[UB (LBBD (CBPP))]]-Table232[[#This Row],[Best LB]])/Table232[[#This Row],[UB (LBBD (CBPP))]]</f>
        <v>0</v>
      </c>
      <c r="AT393" s="171">
        <v>2.5055597219713932</v>
      </c>
      <c r="AU393" s="169">
        <v>568</v>
      </c>
      <c r="AV393" s="170">
        <v>568</v>
      </c>
      <c r="AW393" s="170">
        <v>0</v>
      </c>
      <c r="AX393" s="170">
        <f>(Table232[[#This Row],[UB (LBBD (CBPP-light))]]-Table232[[#This Row],[Best LB]])/Table232[[#This Row],[UB (LBBD (CBPP-light))]]</f>
        <v>0</v>
      </c>
      <c r="AY393" s="171">
        <v>2.4765096344151436</v>
      </c>
      <c r="AZ393" s="150">
        <v>568</v>
      </c>
    </row>
    <row r="394" spans="1:52" x14ac:dyDescent="0.35">
      <c r="A394" s="162">
        <v>392</v>
      </c>
      <c r="B394" s="163" t="s">
        <v>427</v>
      </c>
      <c r="C394" s="150" t="s">
        <v>1097</v>
      </c>
      <c r="D394" s="150">
        <v>100</v>
      </c>
      <c r="E394" s="164">
        <v>5</v>
      </c>
      <c r="F394" s="164">
        <v>20</v>
      </c>
      <c r="G394" s="165">
        <v>1</v>
      </c>
      <c r="H394" s="166">
        <v>14</v>
      </c>
      <c r="I394" s="150">
        <f>MAX(0,Table232[[#This Row],[k*]]-Table232[[#This Row],[AGVs]])</f>
        <v>9</v>
      </c>
      <c r="J394" s="150">
        <v>633</v>
      </c>
      <c r="K394" s="150">
        <v>641</v>
      </c>
      <c r="L394" s="167">
        <v>0.62560012378003194</v>
      </c>
      <c r="M394" s="142">
        <f>IF( Table232[[#This Row],[UB_init]]-Table232[[#This Row],[LB_init]]&gt;0.1,0,1)</f>
        <v>0</v>
      </c>
      <c r="N394" s="61">
        <v>633</v>
      </c>
      <c r="O394" s="62">
        <v>633</v>
      </c>
      <c r="P394" s="62">
        <v>0</v>
      </c>
      <c r="Q394" s="84">
        <v>207.38004888221599</v>
      </c>
      <c r="R394" s="166">
        <v>633</v>
      </c>
      <c r="S394" s="150">
        <v>633</v>
      </c>
      <c r="T394" s="168">
        <v>0</v>
      </c>
      <c r="U394" s="168">
        <v>8.6707092909999997</v>
      </c>
      <c r="V394" s="169">
        <v>633</v>
      </c>
      <c r="W394" s="170">
        <v>633</v>
      </c>
      <c r="X394" s="150">
        <v>0</v>
      </c>
      <c r="Y394" s="150">
        <f>(Table232[[#This Row],[UB (A-BGAP +LB+ UB)]]-Table232[[#This Row],[Best LB]])/Table232[[#This Row],[UB (A-BGAP +LB+ UB)]]</f>
        <v>0</v>
      </c>
      <c r="Z394" s="171">
        <v>13.601182135755332</v>
      </c>
      <c r="AA394" s="169">
        <v>633</v>
      </c>
      <c r="AB394" s="170">
        <v>633</v>
      </c>
      <c r="AC394" s="170">
        <v>0</v>
      </c>
      <c r="AD394" s="170">
        <f>(Table232[[#This Row],[UB (3S-MH)]]-Table232[[#This Row],[Best LB]])/Table232[[#This Row],[UB (3S-MH)]]</f>
        <v>0</v>
      </c>
      <c r="AE394" s="167">
        <v>0.92163300000000004</v>
      </c>
      <c r="AF394" s="169">
        <v>633</v>
      </c>
      <c r="AG394" s="170">
        <v>633</v>
      </c>
      <c r="AH394" s="150">
        <v>0</v>
      </c>
      <c r="AI394" s="150">
        <f>(Table232[[#This Row],[UB (BPP-MIP+LB+UB)]]-Table232[[#This Row],[Best LB]])/Table232[[#This Row],[UB (BPP-MIP+LB+UB)]]</f>
        <v>0</v>
      </c>
      <c r="AJ394" s="171">
        <v>13.734215130100132</v>
      </c>
      <c r="AK394" s="169">
        <v>633</v>
      </c>
      <c r="AL394" s="170">
        <v>633</v>
      </c>
      <c r="AM394" s="170">
        <v>0</v>
      </c>
      <c r="AN394" s="170">
        <f>(Table232[[#This Row],[UB (LBBD (FBPP))]]-Table232[[#This Row],[Best LB]])/Table232[[#This Row],[UB (LBBD (FBPP))]]</f>
        <v>0</v>
      </c>
      <c r="AO394" s="171">
        <v>2.8889615121317918</v>
      </c>
      <c r="AP394" s="169">
        <v>633</v>
      </c>
      <c r="AQ394" s="170">
        <v>633</v>
      </c>
      <c r="AR394" s="170">
        <v>0</v>
      </c>
      <c r="AS394" s="170">
        <f>(Table232[[#This Row],[UB (LBBD (CBPP))]]-Table232[[#This Row],[Best LB]])/Table232[[#This Row],[UB (LBBD (CBPP))]]</f>
        <v>0</v>
      </c>
      <c r="AT394" s="171">
        <v>1.5297011183595259</v>
      </c>
      <c r="AU394" s="169">
        <v>633</v>
      </c>
      <c r="AV394" s="170">
        <v>633</v>
      </c>
      <c r="AW394" s="170">
        <v>0</v>
      </c>
      <c r="AX394" s="170">
        <f>(Table232[[#This Row],[UB (LBBD (CBPP-light))]]-Table232[[#This Row],[Best LB]])/Table232[[#This Row],[UB (LBBD (CBPP-light))]]</f>
        <v>0</v>
      </c>
      <c r="AY394" s="171">
        <v>1.764892214911242</v>
      </c>
      <c r="AZ394" s="150">
        <v>633</v>
      </c>
    </row>
    <row r="395" spans="1:52" x14ac:dyDescent="0.35">
      <c r="A395" s="162">
        <v>393</v>
      </c>
      <c r="B395" s="163" t="s">
        <v>428</v>
      </c>
      <c r="C395" s="150" t="s">
        <v>1097</v>
      </c>
      <c r="D395" s="150">
        <v>100</v>
      </c>
      <c r="E395" s="164">
        <v>5</v>
      </c>
      <c r="F395" s="164">
        <v>20</v>
      </c>
      <c r="G395" s="165">
        <v>1</v>
      </c>
      <c r="H395" s="166">
        <v>15</v>
      </c>
      <c r="I395" s="150">
        <f>MAX(0,Table232[[#This Row],[k*]]-Table232[[#This Row],[AGVs]])</f>
        <v>10</v>
      </c>
      <c r="J395" s="150">
        <v>676</v>
      </c>
      <c r="K395" s="150">
        <v>678</v>
      </c>
      <c r="L395" s="167">
        <v>0.66710446775005039</v>
      </c>
      <c r="M395" s="86">
        <f>IF( Table232[[#This Row],[UB_init]]-Table232[[#This Row],[LB_init]]&gt;0.1,0,1)</f>
        <v>0</v>
      </c>
      <c r="N395" s="59">
        <v>676</v>
      </c>
      <c r="O395" s="60">
        <v>676</v>
      </c>
      <c r="P395" s="60">
        <v>0</v>
      </c>
      <c r="Q395" s="83">
        <v>259.530749468132</v>
      </c>
      <c r="R395" s="166">
        <v>676</v>
      </c>
      <c r="S395" s="150">
        <v>676</v>
      </c>
      <c r="T395" s="168">
        <v>0</v>
      </c>
      <c r="U395" s="168">
        <v>16.466230280000001</v>
      </c>
      <c r="V395" s="169">
        <v>676</v>
      </c>
      <c r="W395" s="170">
        <v>676</v>
      </c>
      <c r="X395" s="150">
        <v>0</v>
      </c>
      <c r="Y395" s="150">
        <f>(Table232[[#This Row],[UB (A-BGAP +LB+ UB)]]-Table232[[#This Row],[Best LB]])/Table232[[#This Row],[UB (A-BGAP +LB+ UB)]]</f>
        <v>0</v>
      </c>
      <c r="Z395" s="171">
        <v>9.7077789902691602</v>
      </c>
      <c r="AA395" s="169">
        <v>676</v>
      </c>
      <c r="AB395" s="170">
        <v>676</v>
      </c>
      <c r="AC395" s="170">
        <v>0</v>
      </c>
      <c r="AD395" s="170">
        <f>(Table232[[#This Row],[UB (3S-MH)]]-Table232[[#This Row],[Best LB]])/Table232[[#This Row],[UB (3S-MH)]]</f>
        <v>0</v>
      </c>
      <c r="AE395" s="167">
        <v>0.76547299999999996</v>
      </c>
      <c r="AF395" s="169">
        <v>676</v>
      </c>
      <c r="AG395" s="170">
        <v>676</v>
      </c>
      <c r="AH395" s="150">
        <v>0</v>
      </c>
      <c r="AI395" s="150">
        <f>(Table232[[#This Row],[UB (BPP-MIP+LB+UB)]]-Table232[[#This Row],[Best LB]])/Table232[[#This Row],[UB (BPP-MIP+LB+UB)]]</f>
        <v>0</v>
      </c>
      <c r="AJ395" s="171">
        <v>15.58131868578535</v>
      </c>
      <c r="AK395" s="169">
        <v>676</v>
      </c>
      <c r="AL395" s="170">
        <v>676</v>
      </c>
      <c r="AM395" s="170">
        <v>0</v>
      </c>
      <c r="AN395" s="170">
        <f>(Table232[[#This Row],[UB (LBBD (FBPP))]]-Table232[[#This Row],[Best LB]])/Table232[[#This Row],[UB (LBBD (FBPP))]]</f>
        <v>0</v>
      </c>
      <c r="AO395" s="171">
        <v>1.4880503243771264</v>
      </c>
      <c r="AP395" s="169">
        <v>676</v>
      </c>
      <c r="AQ395" s="170">
        <v>676</v>
      </c>
      <c r="AR395" s="170">
        <v>0</v>
      </c>
      <c r="AS395" s="170">
        <f>(Table232[[#This Row],[UB (LBBD (CBPP))]]-Table232[[#This Row],[Best LB]])/Table232[[#This Row],[UB (LBBD (CBPP))]]</f>
        <v>0</v>
      </c>
      <c r="AT395" s="171">
        <v>1.0114725725729834</v>
      </c>
      <c r="AU395" s="169">
        <v>676</v>
      </c>
      <c r="AV395" s="170">
        <v>676</v>
      </c>
      <c r="AW395" s="170">
        <v>0</v>
      </c>
      <c r="AX395" s="170">
        <f>(Table232[[#This Row],[UB (LBBD (CBPP-light))]]-Table232[[#This Row],[Best LB]])/Table232[[#This Row],[UB (LBBD (CBPP-light))]]</f>
        <v>0</v>
      </c>
      <c r="AY395" s="171">
        <v>1.2357899295170673</v>
      </c>
      <c r="AZ395" s="150">
        <v>676</v>
      </c>
    </row>
    <row r="396" spans="1:52" x14ac:dyDescent="0.35">
      <c r="A396" s="162">
        <v>394</v>
      </c>
      <c r="B396" s="163" t="s">
        <v>429</v>
      </c>
      <c r="C396" s="150" t="s">
        <v>1097</v>
      </c>
      <c r="D396" s="150">
        <v>100</v>
      </c>
      <c r="E396" s="164">
        <v>5</v>
      </c>
      <c r="F396" s="164">
        <v>20</v>
      </c>
      <c r="G396" s="165">
        <v>1</v>
      </c>
      <c r="H396" s="166">
        <v>15</v>
      </c>
      <c r="I396" s="150">
        <f>MAX(0,Table232[[#This Row],[k*]]-Table232[[#This Row],[AGVs]])</f>
        <v>10</v>
      </c>
      <c r="J396" s="150">
        <v>682</v>
      </c>
      <c r="K396" s="150">
        <v>685</v>
      </c>
      <c r="L396" s="167">
        <v>1.1781518645600499</v>
      </c>
      <c r="M396" s="142">
        <f>IF( Table232[[#This Row],[UB_init]]-Table232[[#This Row],[LB_init]]&gt;0.1,0,1)</f>
        <v>0</v>
      </c>
      <c r="N396" s="61">
        <v>682</v>
      </c>
      <c r="O396" s="62">
        <v>682</v>
      </c>
      <c r="P396" s="62">
        <v>0</v>
      </c>
      <c r="Q396" s="84">
        <v>217.74574172869299</v>
      </c>
      <c r="R396" s="166">
        <v>682</v>
      </c>
      <c r="S396" s="150">
        <v>682</v>
      </c>
      <c r="T396" s="168">
        <v>0</v>
      </c>
      <c r="U396" s="168">
        <v>15.232486209999999</v>
      </c>
      <c r="V396" s="169">
        <v>682</v>
      </c>
      <c r="W396" s="170">
        <v>682</v>
      </c>
      <c r="X396" s="150">
        <v>0</v>
      </c>
      <c r="Y396" s="150">
        <f>(Table232[[#This Row],[UB (A-BGAP +LB+ UB)]]-Table232[[#This Row],[Best LB]])/Table232[[#This Row],[UB (A-BGAP +LB+ UB)]]</f>
        <v>0</v>
      </c>
      <c r="Z396" s="171">
        <v>16.78534601722065</v>
      </c>
      <c r="AA396" s="169">
        <v>702</v>
      </c>
      <c r="AB396" s="170">
        <v>682</v>
      </c>
      <c r="AC396" s="170">
        <v>2.932551319648094E-2</v>
      </c>
      <c r="AD396" s="170">
        <f>(Table232[[#This Row],[UB (3S-MH)]]-Table232[[#This Row],[Best LB]])/Table232[[#This Row],[UB (3S-MH)]]</f>
        <v>2.8490028490028491E-2</v>
      </c>
      <c r="AE396" s="167">
        <v>0.843553</v>
      </c>
      <c r="AF396" s="169">
        <v>682</v>
      </c>
      <c r="AG396" s="170">
        <v>682</v>
      </c>
      <c r="AH396" s="150">
        <v>0</v>
      </c>
      <c r="AI396" s="150">
        <f>(Table232[[#This Row],[UB (BPP-MIP+LB+UB)]]-Table232[[#This Row],[Best LB]])/Table232[[#This Row],[UB (BPP-MIP+LB+UB)]]</f>
        <v>0</v>
      </c>
      <c r="AJ396" s="171">
        <v>20.34803263098155</v>
      </c>
      <c r="AK396" s="169">
        <v>682</v>
      </c>
      <c r="AL396" s="170">
        <v>682</v>
      </c>
      <c r="AM396" s="170">
        <v>0</v>
      </c>
      <c r="AN396" s="170">
        <f>(Table232[[#This Row],[UB (LBBD (FBPP))]]-Table232[[#This Row],[Best LB]])/Table232[[#This Row],[UB (LBBD (FBPP))]]</f>
        <v>0</v>
      </c>
      <c r="AO396" s="171">
        <v>2.3777780076504698</v>
      </c>
      <c r="AP396" s="169">
        <v>682</v>
      </c>
      <c r="AQ396" s="170">
        <v>682</v>
      </c>
      <c r="AR396" s="170">
        <v>0</v>
      </c>
      <c r="AS396" s="170">
        <f>(Table232[[#This Row],[UB (LBBD (CBPP))]]-Table232[[#This Row],[Best LB]])/Table232[[#This Row],[UB (LBBD (CBPP))]]</f>
        <v>0</v>
      </c>
      <c r="AT396" s="171">
        <v>2.27635855227867</v>
      </c>
      <c r="AU396" s="169">
        <v>682</v>
      </c>
      <c r="AV396" s="170">
        <v>682</v>
      </c>
      <c r="AW396" s="170">
        <v>0</v>
      </c>
      <c r="AX396" s="170">
        <f>(Table232[[#This Row],[UB (LBBD (CBPP-light))]]-Table232[[#This Row],[Best LB]])/Table232[[#This Row],[UB (LBBD (CBPP-light))]]</f>
        <v>0</v>
      </c>
      <c r="AY396" s="171">
        <v>1.944611856715482</v>
      </c>
      <c r="AZ396" s="150">
        <v>682</v>
      </c>
    </row>
    <row r="397" spans="1:52" x14ac:dyDescent="0.35">
      <c r="A397" s="162">
        <v>395</v>
      </c>
      <c r="B397" s="163" t="s">
        <v>430</v>
      </c>
      <c r="C397" s="150" t="s">
        <v>1097</v>
      </c>
      <c r="D397" s="150">
        <v>100</v>
      </c>
      <c r="E397" s="164">
        <v>5</v>
      </c>
      <c r="F397" s="164">
        <v>20</v>
      </c>
      <c r="G397" s="165">
        <v>1</v>
      </c>
      <c r="H397" s="166">
        <v>13</v>
      </c>
      <c r="I397" s="150">
        <f>MAX(0,Table232[[#This Row],[k*]]-Table232[[#This Row],[AGVs]])</f>
        <v>8</v>
      </c>
      <c r="J397" s="150">
        <v>606</v>
      </c>
      <c r="K397" s="150">
        <v>625</v>
      </c>
      <c r="L397" s="167">
        <v>0.60310143233004965</v>
      </c>
      <c r="M397" s="86">
        <f>IF( Table232[[#This Row],[UB_init]]-Table232[[#This Row],[LB_init]]&gt;0.1,0,1)</f>
        <v>0</v>
      </c>
      <c r="N397" s="59">
        <v>606</v>
      </c>
      <c r="O397" s="60">
        <v>606</v>
      </c>
      <c r="P397" s="60">
        <v>0</v>
      </c>
      <c r="Q397" s="83">
        <v>179.34380847960699</v>
      </c>
      <c r="R397" s="166">
        <v>606</v>
      </c>
      <c r="S397" s="150">
        <v>606</v>
      </c>
      <c r="T397" s="168">
        <v>0</v>
      </c>
      <c r="U397" s="168">
        <v>15.15528744</v>
      </c>
      <c r="V397" s="169">
        <v>606</v>
      </c>
      <c r="W397" s="170">
        <v>606</v>
      </c>
      <c r="X397" s="150">
        <v>0</v>
      </c>
      <c r="Y397" s="150">
        <f>(Table232[[#This Row],[UB (A-BGAP +LB+ UB)]]-Table232[[#This Row],[Best LB]])/Table232[[#This Row],[UB (A-BGAP +LB+ UB)]]</f>
        <v>0</v>
      </c>
      <c r="Z397" s="171">
        <v>11.79210020881805</v>
      </c>
      <c r="AA397" s="169">
        <v>606</v>
      </c>
      <c r="AB397" s="170">
        <v>606</v>
      </c>
      <c r="AC397" s="170">
        <v>0</v>
      </c>
      <c r="AD397" s="170">
        <f>(Table232[[#This Row],[UB (3S-MH)]]-Table232[[#This Row],[Best LB]])/Table232[[#This Row],[UB (3S-MH)]]</f>
        <v>0</v>
      </c>
      <c r="AE397" s="167">
        <v>0.93727700000000003</v>
      </c>
      <c r="AF397" s="169">
        <v>606</v>
      </c>
      <c r="AG397" s="170">
        <v>606</v>
      </c>
      <c r="AH397" s="150">
        <v>0</v>
      </c>
      <c r="AI397" s="150">
        <f>(Table232[[#This Row],[UB (BPP-MIP+LB+UB)]]-Table232[[#This Row],[Best LB]])/Table232[[#This Row],[UB (BPP-MIP+LB+UB)]]</f>
        <v>0</v>
      </c>
      <c r="AJ397" s="171">
        <v>26.092845739803348</v>
      </c>
      <c r="AK397" s="169">
        <v>606</v>
      </c>
      <c r="AL397" s="170">
        <v>606</v>
      </c>
      <c r="AM397" s="170">
        <v>0</v>
      </c>
      <c r="AN397" s="170">
        <f>(Table232[[#This Row],[UB (LBBD (FBPP))]]-Table232[[#This Row],[Best LB]])/Table232[[#This Row],[UB (LBBD (FBPP))]]</f>
        <v>0</v>
      </c>
      <c r="AO397" s="171">
        <v>3.5188578744484795</v>
      </c>
      <c r="AP397" s="169">
        <v>606</v>
      </c>
      <c r="AQ397" s="170">
        <v>606</v>
      </c>
      <c r="AR397" s="170">
        <v>0</v>
      </c>
      <c r="AS397" s="170">
        <f>(Table232[[#This Row],[UB (LBBD (CBPP))]]-Table232[[#This Row],[Best LB]])/Table232[[#This Row],[UB (LBBD (CBPP))]]</f>
        <v>0</v>
      </c>
      <c r="AT397" s="171">
        <v>1.5307520050621406</v>
      </c>
      <c r="AU397" s="169">
        <v>606</v>
      </c>
      <c r="AV397" s="170">
        <v>606</v>
      </c>
      <c r="AW397" s="170">
        <v>0</v>
      </c>
      <c r="AX397" s="170">
        <f>(Table232[[#This Row],[UB (LBBD (CBPP-light))]]-Table232[[#This Row],[Best LB]])/Table232[[#This Row],[UB (LBBD (CBPP-light))]]</f>
        <v>0</v>
      </c>
      <c r="AY397" s="171">
        <v>1.3253667969322578</v>
      </c>
      <c r="AZ397" s="150">
        <v>606</v>
      </c>
    </row>
    <row r="398" spans="1:52" x14ac:dyDescent="0.35">
      <c r="A398" s="162">
        <v>396</v>
      </c>
      <c r="B398" s="163" t="s">
        <v>431</v>
      </c>
      <c r="C398" s="150" t="s">
        <v>1097</v>
      </c>
      <c r="D398" s="150">
        <v>100</v>
      </c>
      <c r="E398" s="164">
        <v>5</v>
      </c>
      <c r="F398" s="164">
        <v>20</v>
      </c>
      <c r="G398" s="165">
        <v>1</v>
      </c>
      <c r="H398" s="166">
        <v>16</v>
      </c>
      <c r="I398" s="150">
        <f>MAX(0,Table232[[#This Row],[k*]]-Table232[[#This Row],[AGVs]])</f>
        <v>11</v>
      </c>
      <c r="J398" s="150">
        <v>648</v>
      </c>
      <c r="K398" s="150">
        <v>655.99999999999898</v>
      </c>
      <c r="L398" s="167">
        <v>0.72640144452998356</v>
      </c>
      <c r="M398" s="142">
        <f>IF( Table232[[#This Row],[UB_init]]-Table232[[#This Row],[LB_init]]&gt;0.1,0,1)</f>
        <v>0</v>
      </c>
      <c r="N398" s="61">
        <v>648</v>
      </c>
      <c r="O398" s="62">
        <v>648</v>
      </c>
      <c r="P398" s="62">
        <v>0</v>
      </c>
      <c r="Q398" s="84">
        <v>230.056486804038</v>
      </c>
      <c r="R398" s="166">
        <v>648</v>
      </c>
      <c r="S398" s="150">
        <v>648</v>
      </c>
      <c r="T398" s="168">
        <v>0</v>
      </c>
      <c r="U398" s="168">
        <v>16.098056880000001</v>
      </c>
      <c r="V398" s="169">
        <v>648</v>
      </c>
      <c r="W398" s="170">
        <v>648</v>
      </c>
      <c r="X398" s="150">
        <v>0</v>
      </c>
      <c r="Y398" s="150">
        <f>(Table232[[#This Row],[UB (A-BGAP +LB+ UB)]]-Table232[[#This Row],[Best LB]])/Table232[[#This Row],[UB (A-BGAP +LB+ UB)]]</f>
        <v>0</v>
      </c>
      <c r="Z398" s="171">
        <v>12.029668425215183</v>
      </c>
      <c r="AA398" s="169">
        <v>648</v>
      </c>
      <c r="AB398" s="170">
        <v>648</v>
      </c>
      <c r="AC398" s="170">
        <v>0</v>
      </c>
      <c r="AD398" s="170">
        <f>(Table232[[#This Row],[UB (3S-MH)]]-Table232[[#This Row],[Best LB]])/Table232[[#This Row],[UB (3S-MH)]]</f>
        <v>0</v>
      </c>
      <c r="AE398" s="167">
        <v>0.89044299999999998</v>
      </c>
      <c r="AF398" s="169">
        <v>648</v>
      </c>
      <c r="AG398" s="170">
        <v>648</v>
      </c>
      <c r="AH398" s="150">
        <v>0</v>
      </c>
      <c r="AI398" s="150">
        <f>(Table232[[#This Row],[UB (BPP-MIP+LB+UB)]]-Table232[[#This Row],[Best LB]])/Table232[[#This Row],[UB (BPP-MIP+LB+UB)]]</f>
        <v>0</v>
      </c>
      <c r="AJ398" s="171">
        <v>17.069989051675282</v>
      </c>
      <c r="AK398" s="169">
        <v>648</v>
      </c>
      <c r="AL398" s="170">
        <v>648</v>
      </c>
      <c r="AM398" s="170">
        <v>0</v>
      </c>
      <c r="AN398" s="170">
        <f>(Table232[[#This Row],[UB (LBBD (FBPP))]]-Table232[[#This Row],[Best LB]])/Table232[[#This Row],[UB (LBBD (FBPP))]]</f>
        <v>0</v>
      </c>
      <c r="AO398" s="171">
        <v>1.5248668748008636</v>
      </c>
      <c r="AP398" s="169">
        <v>648</v>
      </c>
      <c r="AQ398" s="170">
        <v>648</v>
      </c>
      <c r="AR398" s="170">
        <v>0</v>
      </c>
      <c r="AS398" s="170">
        <f>(Table232[[#This Row],[UB (LBBD (CBPP))]]-Table232[[#This Row],[Best LB]])/Table232[[#This Row],[UB (LBBD (CBPP))]]</f>
        <v>0</v>
      </c>
      <c r="AT398" s="171">
        <v>1.0633965516517485</v>
      </c>
      <c r="AU398" s="169">
        <v>648</v>
      </c>
      <c r="AV398" s="170">
        <v>648</v>
      </c>
      <c r="AW398" s="170">
        <v>0</v>
      </c>
      <c r="AX398" s="170">
        <f>(Table232[[#This Row],[UB (LBBD (CBPP-light))]]-Table232[[#This Row],[Best LB]])/Table232[[#This Row],[UB (LBBD (CBPP-light))]]</f>
        <v>0</v>
      </c>
      <c r="AY398" s="171">
        <v>1.6356954723651136</v>
      </c>
      <c r="AZ398" s="150">
        <v>648</v>
      </c>
    </row>
    <row r="399" spans="1:52" x14ac:dyDescent="0.35">
      <c r="A399" s="162">
        <v>397</v>
      </c>
      <c r="B399" s="163" t="s">
        <v>432</v>
      </c>
      <c r="C399" s="150" t="s">
        <v>1097</v>
      </c>
      <c r="D399" s="150">
        <v>100</v>
      </c>
      <c r="E399" s="164">
        <v>5</v>
      </c>
      <c r="F399" s="164">
        <v>20</v>
      </c>
      <c r="G399" s="165">
        <v>1</v>
      </c>
      <c r="H399" s="166">
        <v>14</v>
      </c>
      <c r="I399" s="150">
        <f>MAX(0,Table232[[#This Row],[k*]]-Table232[[#This Row],[AGVs]])</f>
        <v>9</v>
      </c>
      <c r="J399" s="150">
        <v>600</v>
      </c>
      <c r="K399" s="150">
        <v>633</v>
      </c>
      <c r="L399" s="167">
        <v>0.6131556350799201</v>
      </c>
      <c r="M399" s="86">
        <f>IF( Table232[[#This Row],[UB_init]]-Table232[[#This Row],[LB_init]]&gt;0.1,0,1)</f>
        <v>0</v>
      </c>
      <c r="N399" s="59">
        <v>600</v>
      </c>
      <c r="O399" s="60">
        <v>600</v>
      </c>
      <c r="P399" s="60">
        <v>0</v>
      </c>
      <c r="Q399" s="83">
        <v>281.281150570139</v>
      </c>
      <c r="R399" s="166">
        <v>600</v>
      </c>
      <c r="S399" s="150">
        <v>600</v>
      </c>
      <c r="T399" s="168">
        <v>0</v>
      </c>
      <c r="U399" s="168">
        <v>10.87567217</v>
      </c>
      <c r="V399" s="169">
        <v>600</v>
      </c>
      <c r="W399" s="170">
        <v>600</v>
      </c>
      <c r="X399" s="150">
        <v>0</v>
      </c>
      <c r="Y399" s="150">
        <f>(Table232[[#This Row],[UB (A-BGAP +LB+ UB)]]-Table232[[#This Row],[Best LB]])/Table232[[#This Row],[UB (A-BGAP +LB+ UB)]]</f>
        <v>0</v>
      </c>
      <c r="Z399" s="171">
        <v>10.56966220215576</v>
      </c>
      <c r="AA399" s="169">
        <v>600</v>
      </c>
      <c r="AB399" s="170">
        <v>600</v>
      </c>
      <c r="AC399" s="170">
        <v>0</v>
      </c>
      <c r="AD399" s="170">
        <f>(Table232[[#This Row],[UB (3S-MH)]]-Table232[[#This Row],[Best LB]])/Table232[[#This Row],[UB (3S-MH)]]</f>
        <v>0</v>
      </c>
      <c r="AE399" s="167">
        <v>1.01536</v>
      </c>
      <c r="AF399" s="169">
        <v>600</v>
      </c>
      <c r="AG399" s="170">
        <v>600</v>
      </c>
      <c r="AH399" s="150">
        <v>0</v>
      </c>
      <c r="AI399" s="150">
        <f>(Table232[[#This Row],[UB (BPP-MIP+LB+UB)]]-Table232[[#This Row],[Best LB]])/Table232[[#This Row],[UB (BPP-MIP+LB+UB)]]</f>
        <v>0</v>
      </c>
      <c r="AJ399" s="171">
        <v>15.162813429726819</v>
      </c>
      <c r="AK399" s="169">
        <v>600</v>
      </c>
      <c r="AL399" s="170">
        <v>600</v>
      </c>
      <c r="AM399" s="170">
        <v>0</v>
      </c>
      <c r="AN399" s="170">
        <f>(Table232[[#This Row],[UB (LBBD (FBPP))]]-Table232[[#This Row],[Best LB]])/Table232[[#This Row],[UB (LBBD (FBPP))]]</f>
        <v>0</v>
      </c>
      <c r="AO399" s="171">
        <v>2.3487850679146001</v>
      </c>
      <c r="AP399" s="169">
        <v>600</v>
      </c>
      <c r="AQ399" s="170">
        <v>600</v>
      </c>
      <c r="AR399" s="170">
        <v>0</v>
      </c>
      <c r="AS399" s="170">
        <f>(Table232[[#This Row],[UB (LBBD (CBPP))]]-Table232[[#This Row],[Best LB]])/Table232[[#This Row],[UB (LBBD (CBPP))]]</f>
        <v>0</v>
      </c>
      <c r="AT399" s="171">
        <v>1.3466512579532262</v>
      </c>
      <c r="AU399" s="169">
        <v>600</v>
      </c>
      <c r="AV399" s="170">
        <v>600</v>
      </c>
      <c r="AW399" s="170">
        <v>0</v>
      </c>
      <c r="AX399" s="170">
        <f>(Table232[[#This Row],[UB (LBBD (CBPP-light))]]-Table232[[#This Row],[Best LB]])/Table232[[#This Row],[UB (LBBD (CBPP-light))]]</f>
        <v>0</v>
      </c>
      <c r="AY399" s="171">
        <v>0.94150802028048008</v>
      </c>
      <c r="AZ399" s="150">
        <v>600</v>
      </c>
    </row>
    <row r="400" spans="1:52" x14ac:dyDescent="0.35">
      <c r="A400" s="162">
        <v>398</v>
      </c>
      <c r="B400" s="163" t="s">
        <v>433</v>
      </c>
      <c r="C400" s="150" t="s">
        <v>1097</v>
      </c>
      <c r="D400" s="150">
        <v>100</v>
      </c>
      <c r="E400" s="164">
        <v>5</v>
      </c>
      <c r="F400" s="164">
        <v>20</v>
      </c>
      <c r="G400" s="165">
        <v>1</v>
      </c>
      <c r="H400" s="166">
        <v>14</v>
      </c>
      <c r="I400" s="150">
        <f>MAX(0,Table232[[#This Row],[k*]]-Table232[[#This Row],[AGVs]])</f>
        <v>9</v>
      </c>
      <c r="J400" s="150">
        <v>565</v>
      </c>
      <c r="K400" s="150">
        <v>571</v>
      </c>
      <c r="L400" s="167">
        <v>1.2417420241999935</v>
      </c>
      <c r="M400" s="142">
        <f>IF( Table232[[#This Row],[UB_init]]-Table232[[#This Row],[LB_init]]&gt;0.1,0,1)</f>
        <v>0</v>
      </c>
      <c r="N400" s="61">
        <v>565</v>
      </c>
      <c r="O400" s="62">
        <v>565</v>
      </c>
      <c r="P400" s="62">
        <v>0</v>
      </c>
      <c r="Q400" s="84">
        <v>209.485475551337</v>
      </c>
      <c r="R400" s="166">
        <v>565</v>
      </c>
      <c r="S400" s="150">
        <v>565</v>
      </c>
      <c r="T400" s="168">
        <v>0</v>
      </c>
      <c r="U400" s="168">
        <v>11.98657936</v>
      </c>
      <c r="V400" s="169">
        <v>565</v>
      </c>
      <c r="W400" s="170">
        <v>565</v>
      </c>
      <c r="X400" s="150">
        <v>0</v>
      </c>
      <c r="Y400" s="150">
        <f>(Table232[[#This Row],[UB (A-BGAP +LB+ UB)]]-Table232[[#This Row],[Best LB]])/Table232[[#This Row],[UB (A-BGAP +LB+ UB)]]</f>
        <v>0</v>
      </c>
      <c r="Z400" s="171">
        <v>22.437598784455894</v>
      </c>
      <c r="AA400" s="169">
        <v>565</v>
      </c>
      <c r="AB400" s="170">
        <v>565</v>
      </c>
      <c r="AC400" s="170">
        <v>0</v>
      </c>
      <c r="AD400" s="170">
        <f>(Table232[[#This Row],[UB (3S-MH)]]-Table232[[#This Row],[Best LB]])/Table232[[#This Row],[UB (3S-MH)]]</f>
        <v>0</v>
      </c>
      <c r="AE400" s="167">
        <v>0.84352099999999997</v>
      </c>
      <c r="AF400" s="169">
        <v>565</v>
      </c>
      <c r="AG400" s="170">
        <v>565</v>
      </c>
      <c r="AH400" s="150">
        <v>0</v>
      </c>
      <c r="AI400" s="150">
        <f>(Table232[[#This Row],[UB (BPP-MIP+LB+UB)]]-Table232[[#This Row],[Best LB]])/Table232[[#This Row],[UB (BPP-MIP+LB+UB)]]</f>
        <v>0</v>
      </c>
      <c r="AJ400" s="171">
        <v>26.018368250692195</v>
      </c>
      <c r="AK400" s="169">
        <v>565</v>
      </c>
      <c r="AL400" s="170">
        <v>565</v>
      </c>
      <c r="AM400" s="170">
        <v>0</v>
      </c>
      <c r="AN400" s="170">
        <f>(Table232[[#This Row],[UB (LBBD (FBPP))]]-Table232[[#This Row],[Best LB]])/Table232[[#This Row],[UB (LBBD (FBPP))]]</f>
        <v>0</v>
      </c>
      <c r="AO400" s="171">
        <v>2.4045419059711932</v>
      </c>
      <c r="AP400" s="169">
        <v>565</v>
      </c>
      <c r="AQ400" s="170">
        <v>565</v>
      </c>
      <c r="AR400" s="170">
        <v>0</v>
      </c>
      <c r="AS400" s="170">
        <f>(Table232[[#This Row],[UB (LBBD (CBPP))]]-Table232[[#This Row],[Best LB]])/Table232[[#This Row],[UB (LBBD (CBPP))]]</f>
        <v>0</v>
      </c>
      <c r="AT400" s="171">
        <v>2.0614631706866926</v>
      </c>
      <c r="AU400" s="169">
        <v>565</v>
      </c>
      <c r="AV400" s="170">
        <v>565</v>
      </c>
      <c r="AW400" s="170">
        <v>0</v>
      </c>
      <c r="AX400" s="170">
        <f>(Table232[[#This Row],[UB (LBBD (CBPP-light))]]-Table232[[#This Row],[Best LB]])/Table232[[#This Row],[UB (LBBD (CBPP-light))]]</f>
        <v>0</v>
      </c>
      <c r="AY400" s="171">
        <v>2.4094455987233134</v>
      </c>
      <c r="AZ400" s="150">
        <v>565</v>
      </c>
    </row>
    <row r="401" spans="1:54" x14ac:dyDescent="0.35">
      <c r="A401" s="162">
        <v>399</v>
      </c>
      <c r="B401" s="163" t="s">
        <v>434</v>
      </c>
      <c r="C401" s="150" t="s">
        <v>1097</v>
      </c>
      <c r="D401" s="150">
        <v>100</v>
      </c>
      <c r="E401" s="164">
        <v>5</v>
      </c>
      <c r="F401" s="164">
        <v>20</v>
      </c>
      <c r="G401" s="165">
        <v>1</v>
      </c>
      <c r="H401" s="166">
        <v>13</v>
      </c>
      <c r="I401" s="150">
        <f>MAX(0,Table232[[#This Row],[k*]]-Table232[[#This Row],[AGVs]])</f>
        <v>8</v>
      </c>
      <c r="J401" s="150">
        <v>600</v>
      </c>
      <c r="K401" s="150">
        <v>617</v>
      </c>
      <c r="L401" s="167">
        <v>0.61516791955000372</v>
      </c>
      <c r="M401" s="86">
        <f>IF( Table232[[#This Row],[UB_init]]-Table232[[#This Row],[LB_init]]&gt;0.1,0,1)</f>
        <v>0</v>
      </c>
      <c r="N401" s="59">
        <v>600</v>
      </c>
      <c r="O401" s="60">
        <v>600</v>
      </c>
      <c r="P401" s="60">
        <v>0</v>
      </c>
      <c r="Q401" s="83">
        <v>186.83596654422499</v>
      </c>
      <c r="R401" s="166">
        <v>600</v>
      </c>
      <c r="S401" s="150">
        <v>600</v>
      </c>
      <c r="T401" s="168">
        <v>0</v>
      </c>
      <c r="U401" s="168">
        <v>8.9477616050000002</v>
      </c>
      <c r="V401" s="169">
        <v>600</v>
      </c>
      <c r="W401" s="170">
        <v>600</v>
      </c>
      <c r="X401" s="150">
        <v>0</v>
      </c>
      <c r="Y401" s="150">
        <f>(Table232[[#This Row],[UB (A-BGAP +LB+ UB)]]-Table232[[#This Row],[Best LB]])/Table232[[#This Row],[UB (A-BGAP +LB+ UB)]]</f>
        <v>0</v>
      </c>
      <c r="Z401" s="171">
        <v>9.1971259769088629</v>
      </c>
      <c r="AA401" s="169">
        <v>600</v>
      </c>
      <c r="AB401" s="170">
        <v>600</v>
      </c>
      <c r="AC401" s="170">
        <v>0</v>
      </c>
      <c r="AD401" s="170">
        <f>(Table232[[#This Row],[UB (3S-MH)]]-Table232[[#This Row],[Best LB]])/Table232[[#This Row],[UB (3S-MH)]]</f>
        <v>0</v>
      </c>
      <c r="AE401" s="167">
        <v>1.2496700000000001</v>
      </c>
      <c r="AF401" s="169">
        <v>600</v>
      </c>
      <c r="AG401" s="170">
        <v>600</v>
      </c>
      <c r="AH401" s="150">
        <v>0</v>
      </c>
      <c r="AI401" s="150">
        <f>(Table232[[#This Row],[UB (BPP-MIP+LB+UB)]]-Table232[[#This Row],[Best LB]])/Table232[[#This Row],[UB (BPP-MIP+LB+UB)]]</f>
        <v>0</v>
      </c>
      <c r="AJ401" s="171">
        <v>15.263481537815004</v>
      </c>
      <c r="AK401" s="169">
        <v>600</v>
      </c>
      <c r="AL401" s="170">
        <v>600</v>
      </c>
      <c r="AM401" s="170">
        <v>0</v>
      </c>
      <c r="AN401" s="170">
        <f>(Table232[[#This Row],[UB (LBBD (FBPP))]]-Table232[[#This Row],[Best LB]])/Table232[[#This Row],[UB (LBBD (FBPP))]]</f>
        <v>0</v>
      </c>
      <c r="AO401" s="171">
        <v>1.5604675682297957</v>
      </c>
      <c r="AP401" s="169">
        <v>600</v>
      </c>
      <c r="AQ401" s="170">
        <v>600</v>
      </c>
      <c r="AR401" s="170">
        <v>0</v>
      </c>
      <c r="AS401" s="170">
        <f>(Table232[[#This Row],[UB (LBBD (CBPP))]]-Table232[[#This Row],[Best LB]])/Table232[[#This Row],[UB (LBBD (CBPP))]]</f>
        <v>0</v>
      </c>
      <c r="AT401" s="171">
        <v>0.96193206683164978</v>
      </c>
      <c r="AU401" s="169">
        <v>600</v>
      </c>
      <c r="AV401" s="170">
        <v>600</v>
      </c>
      <c r="AW401" s="170">
        <v>0</v>
      </c>
      <c r="AX401" s="170">
        <f>(Table232[[#This Row],[UB (LBBD (CBPP-light))]]-Table232[[#This Row],[Best LB]])/Table232[[#This Row],[UB (LBBD (CBPP-light))]]</f>
        <v>0</v>
      </c>
      <c r="AY401" s="171">
        <v>0.90074021742111565</v>
      </c>
      <c r="AZ401" s="150">
        <v>600</v>
      </c>
    </row>
    <row r="402" spans="1:54" x14ac:dyDescent="0.35">
      <c r="A402" s="162">
        <v>400</v>
      </c>
      <c r="B402" s="163" t="s">
        <v>435</v>
      </c>
      <c r="C402" s="150" t="s">
        <v>1097</v>
      </c>
      <c r="D402" s="150">
        <v>100</v>
      </c>
      <c r="E402" s="164">
        <v>5</v>
      </c>
      <c r="F402" s="164">
        <v>20</v>
      </c>
      <c r="G402" s="165">
        <v>1</v>
      </c>
      <c r="H402" s="166">
        <v>12</v>
      </c>
      <c r="I402" s="150">
        <f>MAX(0,Table232[[#This Row],[k*]]-Table232[[#This Row],[AGVs]])</f>
        <v>7</v>
      </c>
      <c r="J402" s="150">
        <v>607</v>
      </c>
      <c r="K402" s="150">
        <v>647</v>
      </c>
      <c r="L402" s="167">
        <v>0.78210659138994743</v>
      </c>
      <c r="M402" s="142">
        <f>IF( Table232[[#This Row],[UB_init]]-Table232[[#This Row],[LB_init]]&gt;0.1,0,1)</f>
        <v>0</v>
      </c>
      <c r="N402" s="61">
        <v>607</v>
      </c>
      <c r="O402" s="62">
        <v>607</v>
      </c>
      <c r="P402" s="62">
        <v>0</v>
      </c>
      <c r="Q402" s="84">
        <v>200.92734650895</v>
      </c>
      <c r="R402" s="166">
        <v>607</v>
      </c>
      <c r="S402" s="150">
        <v>607</v>
      </c>
      <c r="T402" s="168">
        <v>0</v>
      </c>
      <c r="U402" s="168">
        <v>12.854712770000001</v>
      </c>
      <c r="V402" s="169">
        <v>607</v>
      </c>
      <c r="W402" s="170">
        <v>607</v>
      </c>
      <c r="X402" s="150">
        <v>0</v>
      </c>
      <c r="Y402" s="150">
        <f>(Table232[[#This Row],[UB (A-BGAP +LB+ UB)]]-Table232[[#This Row],[Best LB]])/Table232[[#This Row],[UB (A-BGAP +LB+ UB)]]</f>
        <v>0</v>
      </c>
      <c r="Z402" s="171">
        <v>25.298834840768446</v>
      </c>
      <c r="AA402" s="169">
        <v>608</v>
      </c>
      <c r="AB402" s="170">
        <v>607</v>
      </c>
      <c r="AC402" s="170">
        <v>1.6474464579901153E-3</v>
      </c>
      <c r="AD402" s="170">
        <f>(Table232[[#This Row],[UB (3S-MH)]]-Table232[[#This Row],[Best LB]])/Table232[[#This Row],[UB (3S-MH)]]</f>
        <v>1.6447368421052631E-3</v>
      </c>
      <c r="AE402" s="167">
        <v>0.73420099999999999</v>
      </c>
      <c r="AF402" s="169">
        <v>607</v>
      </c>
      <c r="AG402" s="170">
        <v>607</v>
      </c>
      <c r="AH402" s="150">
        <v>0</v>
      </c>
      <c r="AI402" s="150">
        <f>(Table232[[#This Row],[UB (BPP-MIP+LB+UB)]]-Table232[[#This Row],[Best LB]])/Table232[[#This Row],[UB (BPP-MIP+LB+UB)]]</f>
        <v>0</v>
      </c>
      <c r="AJ402" s="171">
        <v>17.877769250424048</v>
      </c>
      <c r="AK402" s="169">
        <v>607</v>
      </c>
      <c r="AL402" s="170">
        <v>607</v>
      </c>
      <c r="AM402" s="170">
        <v>0</v>
      </c>
      <c r="AN402" s="170">
        <f>(Table232[[#This Row],[UB (LBBD (FBPP))]]-Table232[[#This Row],[Best LB]])/Table232[[#This Row],[UB (LBBD (FBPP))]]</f>
        <v>0</v>
      </c>
      <c r="AO402" s="171">
        <v>2.9340273314169276</v>
      </c>
      <c r="AP402" s="169">
        <v>607</v>
      </c>
      <c r="AQ402" s="170">
        <v>607</v>
      </c>
      <c r="AR402" s="170">
        <v>0</v>
      </c>
      <c r="AS402" s="170">
        <f>(Table232[[#This Row],[UB (LBBD (CBPP))]]-Table232[[#This Row],[Best LB]])/Table232[[#This Row],[UB (LBBD (CBPP))]]</f>
        <v>0</v>
      </c>
      <c r="AT402" s="171">
        <v>1.5680535286678605</v>
      </c>
      <c r="AU402" s="169">
        <v>607</v>
      </c>
      <c r="AV402" s="170">
        <v>607</v>
      </c>
      <c r="AW402" s="170">
        <v>0</v>
      </c>
      <c r="AX402" s="170">
        <f>(Table232[[#This Row],[UB (LBBD (CBPP-light))]]-Table232[[#This Row],[Best LB]])/Table232[[#This Row],[UB (LBBD (CBPP-light))]]</f>
        <v>0</v>
      </c>
      <c r="AY402" s="171">
        <v>2.5456387531025877</v>
      </c>
      <c r="AZ402" s="150">
        <v>607</v>
      </c>
    </row>
    <row r="403" spans="1:54" x14ac:dyDescent="0.35">
      <c r="A403" s="162">
        <v>401</v>
      </c>
      <c r="B403" s="163" t="s">
        <v>436</v>
      </c>
      <c r="C403" s="150" t="s">
        <v>1097</v>
      </c>
      <c r="D403" s="150">
        <v>100</v>
      </c>
      <c r="E403" s="164">
        <v>5</v>
      </c>
      <c r="F403" s="164">
        <v>20</v>
      </c>
      <c r="G403" s="165">
        <v>2</v>
      </c>
      <c r="H403" s="166">
        <v>27</v>
      </c>
      <c r="I403" s="150">
        <f>MAX(0,Table232[[#This Row],[k*]]-Table232[[#This Row],[AGVs]])</f>
        <v>22</v>
      </c>
      <c r="J403" s="150">
        <v>736</v>
      </c>
      <c r="K403" s="150">
        <v>736</v>
      </c>
      <c r="L403" s="167">
        <v>2.158609956509963</v>
      </c>
      <c r="M403" s="86">
        <f>IF( Table232[[#This Row],[UB_init]]-Table232[[#This Row],[LB_init]]&gt;0.1,0,1)</f>
        <v>1</v>
      </c>
      <c r="N403" s="59">
        <v>736</v>
      </c>
      <c r="O403" s="60">
        <v>736</v>
      </c>
      <c r="P403" s="60">
        <v>0</v>
      </c>
      <c r="Q403" s="83">
        <v>516.20055780373502</v>
      </c>
      <c r="R403" s="166">
        <v>736</v>
      </c>
      <c r="S403" s="150">
        <v>736</v>
      </c>
      <c r="T403" s="168">
        <v>0</v>
      </c>
      <c r="U403" s="168">
        <v>182.98398940000001</v>
      </c>
      <c r="V403" s="169"/>
      <c r="W403" s="170"/>
      <c r="X403" s="150"/>
      <c r="Y403" s="150"/>
      <c r="Z403" s="171"/>
      <c r="AA403" s="169"/>
      <c r="AB403" s="170"/>
      <c r="AC403" s="150"/>
      <c r="AD403" s="170"/>
      <c r="AE403" s="171"/>
      <c r="AF403" s="169"/>
      <c r="AG403" s="170"/>
      <c r="AH403" s="150"/>
      <c r="AI403" s="150"/>
      <c r="AJ403" s="171"/>
      <c r="AK403" s="169"/>
      <c r="AL403" s="170"/>
      <c r="AM403" s="150"/>
      <c r="AN403" s="170"/>
      <c r="AO403" s="171"/>
      <c r="AP403" s="169"/>
      <c r="AQ403" s="170"/>
      <c r="AR403" s="150"/>
      <c r="AS403" s="170"/>
      <c r="AT403" s="171"/>
      <c r="AU403" s="169"/>
      <c r="AV403" s="170"/>
      <c r="AW403" s="150"/>
      <c r="AX403" s="164"/>
      <c r="AY403" s="171"/>
      <c r="AZ403" s="150">
        <v>736</v>
      </c>
    </row>
    <row r="404" spans="1:54" x14ac:dyDescent="0.35">
      <c r="A404" s="162">
        <v>402</v>
      </c>
      <c r="B404" s="163" t="s">
        <v>437</v>
      </c>
      <c r="C404" s="150" t="s">
        <v>1097</v>
      </c>
      <c r="D404" s="150">
        <v>100</v>
      </c>
      <c r="E404" s="164">
        <v>5</v>
      </c>
      <c r="F404" s="164">
        <v>20</v>
      </c>
      <c r="G404" s="165">
        <v>2</v>
      </c>
      <c r="H404" s="166">
        <v>28</v>
      </c>
      <c r="I404" s="150">
        <f>MAX(0,Table232[[#This Row],[k*]]-Table232[[#This Row],[AGVs]])</f>
        <v>23</v>
      </c>
      <c r="J404" s="150">
        <v>801</v>
      </c>
      <c r="K404" s="150">
        <v>801</v>
      </c>
      <c r="L404" s="167">
        <v>8.3693239335000271</v>
      </c>
      <c r="M404" s="142">
        <f>IF( Table232[[#This Row],[UB_init]]-Table232[[#This Row],[LB_init]]&gt;0.1,0,1)</f>
        <v>1</v>
      </c>
      <c r="N404" s="61">
        <v>814</v>
      </c>
      <c r="O404" s="62">
        <v>801</v>
      </c>
      <c r="P404" s="62">
        <v>1.5970515970514E-2</v>
      </c>
      <c r="Q404" s="84">
        <v>3607.47407237067</v>
      </c>
      <c r="R404" s="166">
        <v>802</v>
      </c>
      <c r="S404" s="150">
        <v>801</v>
      </c>
      <c r="T404" s="168">
        <v>1.2468830000000001E-3</v>
      </c>
      <c r="U404" s="168">
        <v>3610.8672750000001</v>
      </c>
      <c r="V404" s="169"/>
      <c r="W404" s="170"/>
      <c r="X404" s="150"/>
      <c r="Y404" s="150"/>
      <c r="Z404" s="171"/>
      <c r="AA404" s="169"/>
      <c r="AB404" s="170"/>
      <c r="AC404" s="150"/>
      <c r="AD404" s="170"/>
      <c r="AE404" s="171"/>
      <c r="AF404" s="169"/>
      <c r="AG404" s="170"/>
      <c r="AH404" s="150"/>
      <c r="AI404" s="150"/>
      <c r="AJ404" s="171"/>
      <c r="AK404" s="169"/>
      <c r="AL404" s="170"/>
      <c r="AM404" s="150"/>
      <c r="AN404" s="170"/>
      <c r="AO404" s="171"/>
      <c r="AP404" s="169"/>
      <c r="AQ404" s="170"/>
      <c r="AR404" s="150"/>
      <c r="AS404" s="170"/>
      <c r="AT404" s="171"/>
      <c r="AU404" s="169"/>
      <c r="AV404" s="170"/>
      <c r="AW404" s="150"/>
      <c r="AX404" s="164"/>
      <c r="AY404" s="171"/>
      <c r="AZ404" s="150">
        <v>801</v>
      </c>
    </row>
    <row r="405" spans="1:54" x14ac:dyDescent="0.35">
      <c r="A405" s="162">
        <v>403</v>
      </c>
      <c r="B405" s="163" t="s">
        <v>438</v>
      </c>
      <c r="C405" s="150" t="s">
        <v>1097</v>
      </c>
      <c r="D405" s="150">
        <v>100</v>
      </c>
      <c r="E405" s="164">
        <v>5</v>
      </c>
      <c r="F405" s="164">
        <v>20</v>
      </c>
      <c r="G405" s="165">
        <v>2</v>
      </c>
      <c r="H405" s="166">
        <v>27</v>
      </c>
      <c r="I405" s="150">
        <f>MAX(0,Table232[[#This Row],[k*]]-Table232[[#This Row],[AGVs]])</f>
        <v>22</v>
      </c>
      <c r="J405" s="150">
        <v>820</v>
      </c>
      <c r="K405" s="150">
        <v>820</v>
      </c>
      <c r="L405" s="167">
        <v>1.2628556080198905</v>
      </c>
      <c r="M405" s="86">
        <f>IF( Table232[[#This Row],[UB_init]]-Table232[[#This Row],[LB_init]]&gt;0.1,0,1)</f>
        <v>1</v>
      </c>
      <c r="N405" s="59">
        <v>832</v>
      </c>
      <c r="O405" s="60">
        <v>816.88325741758604</v>
      </c>
      <c r="P405" s="60">
        <v>1.8169161757705998E-2</v>
      </c>
      <c r="Q405" s="83">
        <v>3616.6257572211298</v>
      </c>
      <c r="R405" s="166">
        <v>820</v>
      </c>
      <c r="S405" s="150">
        <v>820</v>
      </c>
      <c r="T405" s="168">
        <v>0</v>
      </c>
      <c r="U405" s="168">
        <v>21.026878709999998</v>
      </c>
      <c r="V405" s="169"/>
      <c r="W405" s="170"/>
      <c r="X405" s="150"/>
      <c r="Y405" s="150"/>
      <c r="Z405" s="171"/>
      <c r="AA405" s="169"/>
      <c r="AB405" s="170"/>
      <c r="AC405" s="150"/>
      <c r="AD405" s="170"/>
      <c r="AE405" s="171"/>
      <c r="AF405" s="169"/>
      <c r="AG405" s="170"/>
      <c r="AH405" s="150"/>
      <c r="AI405" s="150"/>
      <c r="AJ405" s="171"/>
      <c r="AK405" s="169"/>
      <c r="AL405" s="170"/>
      <c r="AM405" s="150"/>
      <c r="AN405" s="170"/>
      <c r="AO405" s="171"/>
      <c r="AP405" s="169"/>
      <c r="AQ405" s="170"/>
      <c r="AR405" s="150"/>
      <c r="AS405" s="170"/>
      <c r="AT405" s="171"/>
      <c r="AU405" s="169"/>
      <c r="AV405" s="170"/>
      <c r="AW405" s="150"/>
      <c r="AX405" s="164"/>
      <c r="AY405" s="171"/>
      <c r="AZ405" s="150">
        <v>820</v>
      </c>
    </row>
    <row r="406" spans="1:54" x14ac:dyDescent="0.35">
      <c r="A406" s="162">
        <v>404</v>
      </c>
      <c r="B406" s="163" t="s">
        <v>439</v>
      </c>
      <c r="C406" s="150" t="s">
        <v>1097</v>
      </c>
      <c r="D406" s="150">
        <v>100</v>
      </c>
      <c r="E406" s="164">
        <v>5</v>
      </c>
      <c r="F406" s="164">
        <v>20</v>
      </c>
      <c r="G406" s="165">
        <v>2</v>
      </c>
      <c r="H406" s="166">
        <v>26</v>
      </c>
      <c r="I406" s="150">
        <f>MAX(0,Table232[[#This Row],[k*]]-Table232[[#This Row],[AGVs]])</f>
        <v>21</v>
      </c>
      <c r="J406" s="150">
        <v>814</v>
      </c>
      <c r="K406" s="150">
        <v>814</v>
      </c>
      <c r="L406" s="167">
        <v>1.1073611769900253</v>
      </c>
      <c r="M406" s="142">
        <f>IF( Table232[[#This Row],[UB_init]]-Table232[[#This Row],[LB_init]]&gt;0.1,0,1)</f>
        <v>1</v>
      </c>
      <c r="N406" s="61">
        <v>814</v>
      </c>
      <c r="O406" s="62">
        <v>814</v>
      </c>
      <c r="P406" s="62">
        <v>0</v>
      </c>
      <c r="Q406" s="84">
        <v>863.33467707782904</v>
      </c>
      <c r="R406" s="166">
        <v>814</v>
      </c>
      <c r="S406" s="150">
        <v>814</v>
      </c>
      <c r="T406" s="168">
        <v>0</v>
      </c>
      <c r="U406" s="168">
        <v>19.419083140000001</v>
      </c>
      <c r="V406" s="169"/>
      <c r="W406" s="170"/>
      <c r="X406" s="150"/>
      <c r="Y406" s="150"/>
      <c r="Z406" s="171"/>
      <c r="AA406" s="169"/>
      <c r="AB406" s="170"/>
      <c r="AC406" s="150"/>
      <c r="AD406" s="170"/>
      <c r="AE406" s="171"/>
      <c r="AF406" s="169"/>
      <c r="AG406" s="170"/>
      <c r="AH406" s="150"/>
      <c r="AI406" s="150"/>
      <c r="AJ406" s="171"/>
      <c r="AK406" s="169"/>
      <c r="AL406" s="170"/>
      <c r="AM406" s="150"/>
      <c r="AN406" s="170"/>
      <c r="AO406" s="171"/>
      <c r="AP406" s="169"/>
      <c r="AQ406" s="170"/>
      <c r="AR406" s="150"/>
      <c r="AS406" s="170"/>
      <c r="AT406" s="171"/>
      <c r="AU406" s="169"/>
      <c r="AV406" s="170"/>
      <c r="AW406" s="150"/>
      <c r="AX406" s="164"/>
      <c r="AY406" s="171"/>
      <c r="AZ406" s="150">
        <v>814</v>
      </c>
    </row>
    <row r="407" spans="1:54" x14ac:dyDescent="0.35">
      <c r="A407" s="162">
        <v>405</v>
      </c>
      <c r="B407" s="163" t="s">
        <v>440</v>
      </c>
      <c r="C407" s="150" t="s">
        <v>1097</v>
      </c>
      <c r="D407" s="150">
        <v>100</v>
      </c>
      <c r="E407" s="164">
        <v>5</v>
      </c>
      <c r="F407" s="164">
        <v>20</v>
      </c>
      <c r="G407" s="165">
        <v>2</v>
      </c>
      <c r="H407" s="166">
        <v>25</v>
      </c>
      <c r="I407" s="150">
        <f>MAX(0,Table232[[#This Row],[k*]]-Table232[[#This Row],[AGVs]])</f>
        <v>20</v>
      </c>
      <c r="J407" s="150">
        <v>750</v>
      </c>
      <c r="K407" s="150">
        <v>750</v>
      </c>
      <c r="L407" s="167">
        <v>1.9464913047900154</v>
      </c>
      <c r="M407" s="86">
        <f>IF( Table232[[#This Row],[UB_init]]-Table232[[#This Row],[LB_init]]&gt;0.1,0,1)</f>
        <v>1</v>
      </c>
      <c r="N407" s="59">
        <v>750</v>
      </c>
      <c r="O407" s="60">
        <v>750</v>
      </c>
      <c r="P407" s="60">
        <v>0</v>
      </c>
      <c r="Q407" s="83">
        <v>953.03152726776898</v>
      </c>
      <c r="R407" s="166">
        <v>750</v>
      </c>
      <c r="S407" s="150">
        <v>750</v>
      </c>
      <c r="T407" s="168">
        <v>0</v>
      </c>
      <c r="U407" s="168">
        <v>21.608964060000002</v>
      </c>
      <c r="V407" s="169"/>
      <c r="W407" s="170"/>
      <c r="X407" s="150"/>
      <c r="Y407" s="150"/>
      <c r="Z407" s="171"/>
      <c r="AA407" s="169"/>
      <c r="AB407" s="170"/>
      <c r="AC407" s="150"/>
      <c r="AD407" s="170"/>
      <c r="AE407" s="171"/>
      <c r="AF407" s="169"/>
      <c r="AG407" s="170"/>
      <c r="AH407" s="150"/>
      <c r="AI407" s="150"/>
      <c r="AJ407" s="171"/>
      <c r="AK407" s="169"/>
      <c r="AL407" s="170"/>
      <c r="AM407" s="150"/>
      <c r="AN407" s="170"/>
      <c r="AO407" s="171"/>
      <c r="AP407" s="169"/>
      <c r="AQ407" s="170"/>
      <c r="AR407" s="150"/>
      <c r="AS407" s="170"/>
      <c r="AT407" s="171"/>
      <c r="AU407" s="169"/>
      <c r="AV407" s="170"/>
      <c r="AW407" s="150"/>
      <c r="AX407" s="164"/>
      <c r="AY407" s="171"/>
      <c r="AZ407" s="150">
        <v>750</v>
      </c>
    </row>
    <row r="408" spans="1:54" x14ac:dyDescent="0.35">
      <c r="A408" s="162">
        <v>406</v>
      </c>
      <c r="B408" s="163" t="s">
        <v>441</v>
      </c>
      <c r="C408" s="150" t="s">
        <v>1097</v>
      </c>
      <c r="D408" s="150">
        <v>100</v>
      </c>
      <c r="E408" s="164">
        <v>5</v>
      </c>
      <c r="F408" s="164">
        <v>20</v>
      </c>
      <c r="G408" s="165">
        <v>2</v>
      </c>
      <c r="H408" s="166">
        <v>25</v>
      </c>
      <c r="I408" s="150">
        <f>MAX(0,Table232[[#This Row],[k*]]-Table232[[#This Row],[AGVs]])</f>
        <v>20</v>
      </c>
      <c r="J408" s="150">
        <v>756</v>
      </c>
      <c r="K408" s="150">
        <v>756</v>
      </c>
      <c r="L408" s="167">
        <v>0.9792413637098889</v>
      </c>
      <c r="M408" s="142">
        <f>IF( Table232[[#This Row],[UB_init]]-Table232[[#This Row],[LB_init]]&gt;0.1,0,1)</f>
        <v>1</v>
      </c>
      <c r="N408" s="61">
        <v>756</v>
      </c>
      <c r="O408" s="62">
        <v>756</v>
      </c>
      <c r="P408" s="62">
        <v>0</v>
      </c>
      <c r="Q408" s="84">
        <v>755.95905832014898</v>
      </c>
      <c r="R408" s="166">
        <v>756</v>
      </c>
      <c r="S408" s="150">
        <v>756</v>
      </c>
      <c r="T408" s="168">
        <v>0</v>
      </c>
      <c r="U408" s="168">
        <v>50.259653460000003</v>
      </c>
      <c r="V408" s="169"/>
      <c r="W408" s="170"/>
      <c r="X408" s="150"/>
      <c r="Y408" s="150"/>
      <c r="Z408" s="171"/>
      <c r="AA408" s="169"/>
      <c r="AB408" s="170"/>
      <c r="AC408" s="150"/>
      <c r="AD408" s="170"/>
      <c r="AE408" s="171"/>
      <c r="AF408" s="169"/>
      <c r="AG408" s="170"/>
      <c r="AH408" s="150"/>
      <c r="AI408" s="150"/>
      <c r="AJ408" s="171"/>
      <c r="AK408" s="169"/>
      <c r="AL408" s="170"/>
      <c r="AM408" s="150"/>
      <c r="AN408" s="170"/>
      <c r="AO408" s="171"/>
      <c r="AP408" s="169"/>
      <c r="AQ408" s="170"/>
      <c r="AR408" s="150"/>
      <c r="AS408" s="170"/>
      <c r="AT408" s="171"/>
      <c r="AU408" s="169"/>
      <c r="AV408" s="170"/>
      <c r="AW408" s="150"/>
      <c r="AX408" s="164"/>
      <c r="AY408" s="171"/>
      <c r="AZ408" s="150">
        <v>756</v>
      </c>
    </row>
    <row r="409" spans="1:54" x14ac:dyDescent="0.35">
      <c r="A409" s="162">
        <v>407</v>
      </c>
      <c r="B409" s="163" t="s">
        <v>442</v>
      </c>
      <c r="C409" s="150" t="s">
        <v>1097</v>
      </c>
      <c r="D409" s="150">
        <v>100</v>
      </c>
      <c r="E409" s="164">
        <v>5</v>
      </c>
      <c r="F409" s="164">
        <v>20</v>
      </c>
      <c r="G409" s="165">
        <v>2</v>
      </c>
      <c r="H409" s="166">
        <v>23</v>
      </c>
      <c r="I409" s="150">
        <f>MAX(0,Table232[[#This Row],[k*]]-Table232[[#This Row],[AGVs]])</f>
        <v>18</v>
      </c>
      <c r="J409" s="150">
        <v>708</v>
      </c>
      <c r="K409" s="150">
        <v>708</v>
      </c>
      <c r="L409" s="167">
        <v>4.2788729705000605</v>
      </c>
      <c r="M409" s="86">
        <f>IF( Table232[[#This Row],[UB_init]]-Table232[[#This Row],[LB_init]]&gt;0.1,0,1)</f>
        <v>1</v>
      </c>
      <c r="N409" s="59">
        <v>707.99999999999898</v>
      </c>
      <c r="O409" s="60">
        <v>707.99999999999898</v>
      </c>
      <c r="P409" s="60">
        <v>0</v>
      </c>
      <c r="Q409" s="83">
        <v>497.81429620087101</v>
      </c>
      <c r="R409" s="166">
        <v>708</v>
      </c>
      <c r="S409" s="150">
        <v>708</v>
      </c>
      <c r="T409" s="168">
        <v>0</v>
      </c>
      <c r="U409" s="168">
        <v>23.800242699999998</v>
      </c>
      <c r="V409" s="169"/>
      <c r="W409" s="170"/>
      <c r="X409" s="150"/>
      <c r="Y409" s="150"/>
      <c r="Z409" s="171"/>
      <c r="AA409" s="169"/>
      <c r="AB409" s="170"/>
      <c r="AC409" s="150"/>
      <c r="AD409" s="170"/>
      <c r="AE409" s="171"/>
      <c r="AF409" s="169"/>
      <c r="AG409" s="170"/>
      <c r="AH409" s="150"/>
      <c r="AI409" s="150"/>
      <c r="AJ409" s="171"/>
      <c r="AK409" s="169"/>
      <c r="AL409" s="170"/>
      <c r="AM409" s="150"/>
      <c r="AN409" s="170"/>
      <c r="AO409" s="171"/>
      <c r="AP409" s="169"/>
      <c r="AQ409" s="170"/>
      <c r="AR409" s="150"/>
      <c r="AS409" s="170"/>
      <c r="AT409" s="171"/>
      <c r="AU409" s="169"/>
      <c r="AV409" s="170"/>
      <c r="AW409" s="150"/>
      <c r="AX409" s="164"/>
      <c r="AY409" s="171"/>
      <c r="AZ409" s="150">
        <v>708</v>
      </c>
    </row>
    <row r="410" spans="1:54" x14ac:dyDescent="0.35">
      <c r="A410" s="162">
        <v>408</v>
      </c>
      <c r="B410" s="163" t="s">
        <v>443</v>
      </c>
      <c r="C410" s="150" t="s">
        <v>1097</v>
      </c>
      <c r="D410" s="150">
        <v>100</v>
      </c>
      <c r="E410" s="164">
        <v>5</v>
      </c>
      <c r="F410" s="164">
        <v>20</v>
      </c>
      <c r="G410" s="165">
        <v>2</v>
      </c>
      <c r="H410" s="166">
        <v>27</v>
      </c>
      <c r="I410" s="150">
        <f>MAX(0,Table232[[#This Row],[k*]]-Table232[[#This Row],[AGVs]])</f>
        <v>22</v>
      </c>
      <c r="J410" s="150">
        <v>721</v>
      </c>
      <c r="K410" s="150">
        <v>721</v>
      </c>
      <c r="L410" s="167">
        <v>0.99901215360000606</v>
      </c>
      <c r="M410" s="142">
        <f>IF( Table232[[#This Row],[UB_init]]-Table232[[#This Row],[LB_init]]&gt;0.1,0,1)</f>
        <v>1</v>
      </c>
      <c r="N410" s="61">
        <v>721</v>
      </c>
      <c r="O410" s="62">
        <v>715.41799999999705</v>
      </c>
      <c r="P410" s="62">
        <v>7.7420249653287901E-3</v>
      </c>
      <c r="Q410" s="84">
        <v>3600.88329681195</v>
      </c>
      <c r="R410" s="166">
        <v>721</v>
      </c>
      <c r="S410" s="150">
        <v>721</v>
      </c>
      <c r="T410" s="168">
        <v>0</v>
      </c>
      <c r="U410" s="168">
        <v>29.783208370000001</v>
      </c>
      <c r="V410" s="169"/>
      <c r="W410" s="170"/>
      <c r="X410" s="150"/>
      <c r="Y410" s="150"/>
      <c r="Z410" s="171"/>
      <c r="AA410" s="169"/>
      <c r="AB410" s="170"/>
      <c r="AC410" s="150"/>
      <c r="AD410" s="170"/>
      <c r="AE410" s="171"/>
      <c r="AF410" s="169"/>
      <c r="AG410" s="170"/>
      <c r="AH410" s="150"/>
      <c r="AI410" s="150"/>
      <c r="AJ410" s="171"/>
      <c r="AK410" s="169"/>
      <c r="AL410" s="170"/>
      <c r="AM410" s="150"/>
      <c r="AN410" s="170"/>
      <c r="AO410" s="171"/>
      <c r="AP410" s="169"/>
      <c r="AQ410" s="170"/>
      <c r="AR410" s="150"/>
      <c r="AS410" s="170"/>
      <c r="AT410" s="171"/>
      <c r="AU410" s="169"/>
      <c r="AV410" s="170"/>
      <c r="AW410" s="150"/>
      <c r="AX410" s="164"/>
      <c r="AY410" s="171"/>
      <c r="AZ410" s="150">
        <v>721</v>
      </c>
    </row>
    <row r="411" spans="1:54" x14ac:dyDescent="0.35">
      <c r="A411" s="162">
        <v>409</v>
      </c>
      <c r="B411" s="163" t="s">
        <v>444</v>
      </c>
      <c r="C411" s="150" t="s">
        <v>1097</v>
      </c>
      <c r="D411" s="150">
        <v>100</v>
      </c>
      <c r="E411" s="164">
        <v>5</v>
      </c>
      <c r="F411" s="164">
        <v>20</v>
      </c>
      <c r="G411" s="165">
        <v>2</v>
      </c>
      <c r="H411" s="166">
        <v>26</v>
      </c>
      <c r="I411" s="150">
        <f>MAX(0,Table232[[#This Row],[k*]]-Table232[[#This Row],[AGVs]])</f>
        <v>21</v>
      </c>
      <c r="J411" s="150">
        <v>756</v>
      </c>
      <c r="K411" s="150">
        <v>756</v>
      </c>
      <c r="L411" s="167">
        <v>1.8429874107300748</v>
      </c>
      <c r="M411" s="86">
        <f>IF( Table232[[#This Row],[UB_init]]-Table232[[#This Row],[LB_init]]&gt;0.1,0,1)</f>
        <v>1</v>
      </c>
      <c r="N411" s="59">
        <v>756</v>
      </c>
      <c r="O411" s="60">
        <v>756</v>
      </c>
      <c r="P411" s="60">
        <v>0</v>
      </c>
      <c r="Q411" s="83">
        <v>403.411564763635</v>
      </c>
      <c r="R411" s="166">
        <v>756</v>
      </c>
      <c r="S411" s="150">
        <v>756</v>
      </c>
      <c r="T411" s="168">
        <v>0</v>
      </c>
      <c r="U411" s="168">
        <v>600.4500749</v>
      </c>
      <c r="V411" s="169"/>
      <c r="W411" s="170"/>
      <c r="X411" s="150"/>
      <c r="Y411" s="150"/>
      <c r="Z411" s="171"/>
      <c r="AA411" s="169"/>
      <c r="AB411" s="170"/>
      <c r="AC411" s="150"/>
      <c r="AD411" s="170"/>
      <c r="AE411" s="171"/>
      <c r="AF411" s="169"/>
      <c r="AG411" s="170"/>
      <c r="AH411" s="150"/>
      <c r="AI411" s="150"/>
      <c r="AJ411" s="171"/>
      <c r="AK411" s="169"/>
      <c r="AL411" s="170"/>
      <c r="AM411" s="150"/>
      <c r="AN411" s="170"/>
      <c r="AO411" s="171"/>
      <c r="AP411" s="169"/>
      <c r="AQ411" s="170"/>
      <c r="AR411" s="150"/>
      <c r="AS411" s="170"/>
      <c r="AT411" s="171"/>
      <c r="AU411" s="169"/>
      <c r="AV411" s="170"/>
      <c r="AW411" s="150"/>
      <c r="AX411" s="164"/>
      <c r="AY411" s="171"/>
      <c r="AZ411" s="150">
        <v>756</v>
      </c>
    </row>
    <row r="412" spans="1:54" x14ac:dyDescent="0.35">
      <c r="A412" s="162">
        <v>410</v>
      </c>
      <c r="B412" s="163" t="s">
        <v>445</v>
      </c>
      <c r="C412" s="150" t="s">
        <v>1097</v>
      </c>
      <c r="D412" s="150">
        <v>100</v>
      </c>
      <c r="E412" s="164">
        <v>5</v>
      </c>
      <c r="F412" s="164">
        <v>20</v>
      </c>
      <c r="G412" s="165">
        <v>2</v>
      </c>
      <c r="H412" s="166">
        <v>26</v>
      </c>
      <c r="I412" s="150">
        <f>MAX(0,Table232[[#This Row],[k*]]-Table232[[#This Row],[AGVs]])</f>
        <v>21</v>
      </c>
      <c r="J412" s="150">
        <v>775</v>
      </c>
      <c r="K412" s="150">
        <v>775</v>
      </c>
      <c r="L412" s="167">
        <v>1.7070883866399527</v>
      </c>
      <c r="M412" s="142">
        <f>IF( Table232[[#This Row],[UB_init]]-Table232[[#This Row],[LB_init]]&gt;0.1,0,1)</f>
        <v>1</v>
      </c>
      <c r="N412" s="61">
        <v>775</v>
      </c>
      <c r="O412" s="62">
        <v>775</v>
      </c>
      <c r="P412" s="62">
        <v>0</v>
      </c>
      <c r="Q412" s="84">
        <v>1485.4662380125301</v>
      </c>
      <c r="R412" s="166">
        <v>775</v>
      </c>
      <c r="S412" s="150">
        <v>775</v>
      </c>
      <c r="T412" s="168">
        <v>0</v>
      </c>
      <c r="U412" s="168">
        <v>33.933914450000003</v>
      </c>
      <c r="V412" s="169"/>
      <c r="W412" s="170"/>
      <c r="X412" s="150"/>
      <c r="Y412" s="150"/>
      <c r="Z412" s="171"/>
      <c r="AA412" s="169"/>
      <c r="AB412" s="170"/>
      <c r="AC412" s="150"/>
      <c r="AD412" s="170"/>
      <c r="AE412" s="171"/>
      <c r="AF412" s="169"/>
      <c r="AG412" s="170"/>
      <c r="AH412" s="150"/>
      <c r="AI412" s="150"/>
      <c r="AJ412" s="171"/>
      <c r="AK412" s="169"/>
      <c r="AL412" s="170"/>
      <c r="AM412" s="150"/>
      <c r="AN412" s="170"/>
      <c r="AO412" s="171"/>
      <c r="AP412" s="169"/>
      <c r="AQ412" s="170"/>
      <c r="AR412" s="150"/>
      <c r="AS412" s="170"/>
      <c r="AT412" s="171"/>
      <c r="AU412" s="169"/>
      <c r="AV412" s="170"/>
      <c r="AW412" s="150"/>
      <c r="AX412" s="164"/>
      <c r="AY412" s="171"/>
      <c r="AZ412" s="150">
        <v>775</v>
      </c>
    </row>
    <row r="413" spans="1:54" s="146" customFormat="1" x14ac:dyDescent="0.35">
      <c r="A413" s="162">
        <v>411</v>
      </c>
      <c r="B413" s="163" t="s">
        <v>446</v>
      </c>
      <c r="C413" s="150" t="s">
        <v>1097</v>
      </c>
      <c r="D413" s="150">
        <v>100</v>
      </c>
      <c r="E413" s="164">
        <v>5</v>
      </c>
      <c r="F413" s="164">
        <v>20</v>
      </c>
      <c r="G413" s="165">
        <v>4</v>
      </c>
      <c r="H413" s="166">
        <v>48</v>
      </c>
      <c r="I413" s="150">
        <f>MAX(0,Table232[[#This Row],[k*]]-Table232[[#This Row],[AGVs]])</f>
        <v>43</v>
      </c>
      <c r="J413" s="150">
        <v>988</v>
      </c>
      <c r="K413" s="150">
        <v>988</v>
      </c>
      <c r="L413" s="167">
        <v>6.5791916679600035</v>
      </c>
      <c r="M413" s="86">
        <f>IF( Table232[[#This Row],[UB_init]]-Table232[[#This Row],[LB_init]]&gt;0.1,0,1)</f>
        <v>1</v>
      </c>
      <c r="N413" s="59">
        <v>1000</v>
      </c>
      <c r="O413" s="60">
        <v>987.99999999881402</v>
      </c>
      <c r="P413" s="60">
        <v>1.2000000001184299E-2</v>
      </c>
      <c r="Q413" s="83">
        <v>3612.7077426929</v>
      </c>
      <c r="R413" s="166">
        <v>997</v>
      </c>
      <c r="S413" s="150">
        <v>977</v>
      </c>
      <c r="T413" s="168">
        <v>2.0060181E-2</v>
      </c>
      <c r="U413" s="168">
        <v>3612.095918</v>
      </c>
      <c r="V413" s="169"/>
      <c r="W413" s="170"/>
      <c r="X413" s="150"/>
      <c r="Y413" s="150"/>
      <c r="Z413" s="171"/>
      <c r="AA413" s="169"/>
      <c r="AB413" s="170"/>
      <c r="AC413" s="150"/>
      <c r="AD413" s="170"/>
      <c r="AE413" s="171"/>
      <c r="AF413" s="169"/>
      <c r="AG413" s="170"/>
      <c r="AH413" s="150"/>
      <c r="AI413" s="150"/>
      <c r="AJ413" s="171"/>
      <c r="AK413" s="169"/>
      <c r="AL413" s="170"/>
      <c r="AM413" s="150"/>
      <c r="AN413" s="170"/>
      <c r="AO413" s="171"/>
      <c r="AP413" s="169"/>
      <c r="AQ413" s="170"/>
      <c r="AR413" s="150"/>
      <c r="AS413" s="170"/>
      <c r="AT413" s="171"/>
      <c r="AU413" s="169"/>
      <c r="AV413" s="170"/>
      <c r="AW413" s="150"/>
      <c r="AX413" s="164"/>
      <c r="AY413" s="171"/>
      <c r="AZ413" s="150">
        <v>988</v>
      </c>
      <c r="BB413" s="145"/>
    </row>
    <row r="414" spans="1:54" x14ac:dyDescent="0.35">
      <c r="A414" s="162">
        <v>412</v>
      </c>
      <c r="B414" s="163" t="s">
        <v>447</v>
      </c>
      <c r="C414" s="150" t="s">
        <v>1097</v>
      </c>
      <c r="D414" s="150">
        <v>100</v>
      </c>
      <c r="E414" s="164">
        <v>5</v>
      </c>
      <c r="F414" s="164">
        <v>20</v>
      </c>
      <c r="G414" s="165">
        <v>4</v>
      </c>
      <c r="H414" s="166">
        <v>51</v>
      </c>
      <c r="I414" s="150">
        <f>MAX(0,Table232[[#This Row],[k*]]-Table232[[#This Row],[AGVs]])</f>
        <v>46</v>
      </c>
      <c r="J414" s="150">
        <v>1077</v>
      </c>
      <c r="K414" s="150">
        <v>1077</v>
      </c>
      <c r="L414" s="167">
        <v>11.282150361689901</v>
      </c>
      <c r="M414" s="142">
        <f>IF( Table232[[#This Row],[UB_init]]-Table232[[#This Row],[LB_init]]&gt;0.1,0,1)</f>
        <v>1</v>
      </c>
      <c r="N414" s="61">
        <v>1090</v>
      </c>
      <c r="O414" s="62">
        <v>1066</v>
      </c>
      <c r="P414" s="62">
        <v>2.2018348623851099E-2</v>
      </c>
      <c r="Q414" s="84">
        <v>3604.30740262381</v>
      </c>
      <c r="R414" s="166">
        <v>1089</v>
      </c>
      <c r="S414" s="150">
        <v>1066</v>
      </c>
      <c r="T414" s="168">
        <v>2.1120294000000001E-2</v>
      </c>
      <c r="U414" s="168">
        <v>3617.808399</v>
      </c>
      <c r="V414" s="169"/>
      <c r="W414" s="170"/>
      <c r="X414" s="150"/>
      <c r="Y414" s="150"/>
      <c r="Z414" s="171"/>
      <c r="AA414" s="169"/>
      <c r="AB414" s="170"/>
      <c r="AC414" s="150"/>
      <c r="AD414" s="170"/>
      <c r="AE414" s="171"/>
      <c r="AF414" s="169"/>
      <c r="AG414" s="170"/>
      <c r="AH414" s="150"/>
      <c r="AI414" s="150"/>
      <c r="AJ414" s="171"/>
      <c r="AK414" s="169"/>
      <c r="AL414" s="170"/>
      <c r="AM414" s="150"/>
      <c r="AN414" s="170"/>
      <c r="AO414" s="171"/>
      <c r="AP414" s="169"/>
      <c r="AQ414" s="170"/>
      <c r="AR414" s="150"/>
      <c r="AS414" s="170"/>
      <c r="AT414" s="171"/>
      <c r="AU414" s="169"/>
      <c r="AV414" s="170"/>
      <c r="AW414" s="150"/>
      <c r="AX414" s="164"/>
      <c r="AY414" s="171"/>
      <c r="AZ414" s="150">
        <v>1077</v>
      </c>
    </row>
    <row r="415" spans="1:54" x14ac:dyDescent="0.35">
      <c r="A415" s="162">
        <v>413</v>
      </c>
      <c r="B415" s="163" t="s">
        <v>448</v>
      </c>
      <c r="C415" s="150" t="s">
        <v>1097</v>
      </c>
      <c r="D415" s="150">
        <v>100</v>
      </c>
      <c r="E415" s="164">
        <v>5</v>
      </c>
      <c r="F415" s="164">
        <v>20</v>
      </c>
      <c r="G415" s="165">
        <v>4</v>
      </c>
      <c r="H415" s="166">
        <v>49</v>
      </c>
      <c r="I415" s="150">
        <f>MAX(0,Table232[[#This Row],[k*]]-Table232[[#This Row],[AGVs]])</f>
        <v>44</v>
      </c>
      <c r="J415" s="150">
        <v>1084</v>
      </c>
      <c r="K415" s="150">
        <v>1084</v>
      </c>
      <c r="L415" s="167">
        <v>4.4900020044299254</v>
      </c>
      <c r="M415" s="86">
        <f>IF( Table232[[#This Row],[UB_init]]-Table232[[#This Row],[LB_init]]&gt;0.1,0,1)</f>
        <v>1</v>
      </c>
      <c r="N415" s="59">
        <v>1083.99999999943</v>
      </c>
      <c r="O415" s="60">
        <v>1083.99999999943</v>
      </c>
      <c r="P415" s="60">
        <v>0</v>
      </c>
      <c r="Q415" s="83">
        <v>1900.18021382391</v>
      </c>
      <c r="R415" s="166">
        <v>1084</v>
      </c>
      <c r="S415" s="150">
        <v>1084</v>
      </c>
      <c r="T415" s="168">
        <v>0</v>
      </c>
      <c r="U415" s="168">
        <v>42.482200820000003</v>
      </c>
      <c r="V415" s="169"/>
      <c r="W415" s="170"/>
      <c r="X415" s="150"/>
      <c r="Y415" s="150"/>
      <c r="Z415" s="171"/>
      <c r="AA415" s="169"/>
      <c r="AB415" s="170"/>
      <c r="AC415" s="150"/>
      <c r="AD415" s="170"/>
      <c r="AE415" s="171"/>
      <c r="AF415" s="169"/>
      <c r="AG415" s="170"/>
      <c r="AH415" s="150"/>
      <c r="AI415" s="150"/>
      <c r="AJ415" s="171"/>
      <c r="AK415" s="169"/>
      <c r="AL415" s="170"/>
      <c r="AM415" s="150"/>
      <c r="AN415" s="170"/>
      <c r="AO415" s="171"/>
      <c r="AP415" s="169"/>
      <c r="AQ415" s="170"/>
      <c r="AR415" s="150"/>
      <c r="AS415" s="170"/>
      <c r="AT415" s="171"/>
      <c r="AU415" s="169"/>
      <c r="AV415" s="170"/>
      <c r="AW415" s="150"/>
      <c r="AX415" s="164"/>
      <c r="AY415" s="171"/>
      <c r="AZ415" s="150">
        <v>1084</v>
      </c>
    </row>
    <row r="416" spans="1:54" x14ac:dyDescent="0.35">
      <c r="A416" s="162">
        <v>414</v>
      </c>
      <c r="B416" s="163" t="s">
        <v>449</v>
      </c>
      <c r="C416" s="150" t="s">
        <v>1097</v>
      </c>
      <c r="D416" s="150">
        <v>100</v>
      </c>
      <c r="E416" s="164">
        <v>5</v>
      </c>
      <c r="F416" s="164">
        <v>20</v>
      </c>
      <c r="G416" s="165">
        <v>4</v>
      </c>
      <c r="H416" s="166">
        <v>46</v>
      </c>
      <c r="I416" s="150">
        <f>MAX(0,Table232[[#This Row],[k*]]-Table232[[#This Row],[AGVs]])</f>
        <v>41</v>
      </c>
      <c r="J416" s="150">
        <v>1054</v>
      </c>
      <c r="K416" s="150">
        <v>1054</v>
      </c>
      <c r="L416" s="167">
        <v>7.6577755380499184</v>
      </c>
      <c r="M416" s="142">
        <f>IF( Table232[[#This Row],[UB_init]]-Table232[[#This Row],[LB_init]]&gt;0.1,0,1)</f>
        <v>1</v>
      </c>
      <c r="N416" s="61">
        <v>1066</v>
      </c>
      <c r="O416" s="62">
        <v>1054</v>
      </c>
      <c r="P416" s="62">
        <v>1.12570356472784E-2</v>
      </c>
      <c r="Q416" s="84">
        <v>3614.4352123569602</v>
      </c>
      <c r="R416" s="166">
        <v>1066</v>
      </c>
      <c r="S416" s="150">
        <v>1054</v>
      </c>
      <c r="T416" s="168">
        <v>1.1257036E-2</v>
      </c>
      <c r="U416" s="168">
        <v>3608.2989309999998</v>
      </c>
      <c r="V416" s="169"/>
      <c r="W416" s="170"/>
      <c r="X416" s="150"/>
      <c r="Y416" s="150"/>
      <c r="Z416" s="171"/>
      <c r="AA416" s="169"/>
      <c r="AB416" s="170"/>
      <c r="AC416" s="150"/>
      <c r="AD416" s="170"/>
      <c r="AE416" s="171"/>
      <c r="AF416" s="169"/>
      <c r="AG416" s="170"/>
      <c r="AH416" s="150"/>
      <c r="AI416" s="150"/>
      <c r="AJ416" s="171"/>
      <c r="AK416" s="169"/>
      <c r="AL416" s="170"/>
      <c r="AM416" s="150"/>
      <c r="AN416" s="170"/>
      <c r="AO416" s="171"/>
      <c r="AP416" s="169"/>
      <c r="AQ416" s="170"/>
      <c r="AR416" s="150"/>
      <c r="AS416" s="170"/>
      <c r="AT416" s="171"/>
      <c r="AU416" s="169"/>
      <c r="AV416" s="170"/>
      <c r="AW416" s="150"/>
      <c r="AX416" s="164"/>
      <c r="AY416" s="171"/>
      <c r="AZ416" s="150">
        <v>1054</v>
      </c>
    </row>
    <row r="417" spans="1:52" x14ac:dyDescent="0.35">
      <c r="A417" s="162">
        <v>415</v>
      </c>
      <c r="B417" s="163" t="s">
        <v>450</v>
      </c>
      <c r="C417" s="150" t="s">
        <v>1097</v>
      </c>
      <c r="D417" s="150">
        <v>100</v>
      </c>
      <c r="E417" s="164">
        <v>5</v>
      </c>
      <c r="F417" s="164">
        <v>20</v>
      </c>
      <c r="G417" s="165">
        <v>4</v>
      </c>
      <c r="H417" s="166">
        <v>45</v>
      </c>
      <c r="I417" s="150">
        <f>MAX(0,Table232[[#This Row],[k*]]-Table232[[#This Row],[AGVs]])</f>
        <v>40</v>
      </c>
      <c r="J417" s="150">
        <v>990</v>
      </c>
      <c r="K417" s="150">
        <v>990</v>
      </c>
      <c r="L417" s="167">
        <v>3.9331039860899182</v>
      </c>
      <c r="M417" s="86">
        <f>IF( Table232[[#This Row],[UB_init]]-Table232[[#This Row],[LB_init]]&gt;0.1,0,1)</f>
        <v>1</v>
      </c>
      <c r="N417" s="59">
        <v>1002</v>
      </c>
      <c r="O417" s="60">
        <v>980</v>
      </c>
      <c r="P417" s="60">
        <v>2.1956087824349099E-2</v>
      </c>
      <c r="Q417" s="83">
        <v>3602.7662866692899</v>
      </c>
      <c r="R417" s="166">
        <v>990</v>
      </c>
      <c r="S417" s="150">
        <v>990</v>
      </c>
      <c r="T417" s="168">
        <v>0</v>
      </c>
      <c r="U417" s="168">
        <v>62.554516880000001</v>
      </c>
      <c r="V417" s="169"/>
      <c r="W417" s="170"/>
      <c r="X417" s="150"/>
      <c r="Y417" s="150"/>
      <c r="Z417" s="171"/>
      <c r="AA417" s="169"/>
      <c r="AB417" s="170"/>
      <c r="AC417" s="150"/>
      <c r="AD417" s="170"/>
      <c r="AE417" s="171"/>
      <c r="AF417" s="169"/>
      <c r="AG417" s="170"/>
      <c r="AH417" s="150"/>
      <c r="AI417" s="150"/>
      <c r="AJ417" s="171"/>
      <c r="AK417" s="169"/>
      <c r="AL417" s="170"/>
      <c r="AM417" s="150"/>
      <c r="AN417" s="170"/>
      <c r="AO417" s="171"/>
      <c r="AP417" s="169"/>
      <c r="AQ417" s="170"/>
      <c r="AR417" s="150"/>
      <c r="AS417" s="170"/>
      <c r="AT417" s="171"/>
      <c r="AU417" s="169"/>
      <c r="AV417" s="170"/>
      <c r="AW417" s="150"/>
      <c r="AX417" s="164"/>
      <c r="AY417" s="171"/>
      <c r="AZ417" s="150">
        <v>990</v>
      </c>
    </row>
    <row r="418" spans="1:52" x14ac:dyDescent="0.35">
      <c r="A418" s="162">
        <v>416</v>
      </c>
      <c r="B418" s="163" t="s">
        <v>451</v>
      </c>
      <c r="C418" s="150" t="s">
        <v>1097</v>
      </c>
      <c r="D418" s="150">
        <v>100</v>
      </c>
      <c r="E418" s="164">
        <v>5</v>
      </c>
      <c r="F418" s="164">
        <v>20</v>
      </c>
      <c r="G418" s="165">
        <v>4</v>
      </c>
      <c r="H418" s="166">
        <v>47</v>
      </c>
      <c r="I418" s="150">
        <f>MAX(0,Table232[[#This Row],[k*]]-Table232[[#This Row],[AGVs]])</f>
        <v>42</v>
      </c>
      <c r="J418" s="150">
        <v>1020</v>
      </c>
      <c r="K418" s="150">
        <v>1020</v>
      </c>
      <c r="L418" s="167">
        <v>4.8080025073199977</v>
      </c>
      <c r="M418" s="142">
        <f>IF( Table232[[#This Row],[UB_init]]-Table232[[#This Row],[LB_init]]&gt;0.1,0,1)</f>
        <v>1</v>
      </c>
      <c r="N418" s="61">
        <v>1032</v>
      </c>
      <c r="O418" s="62">
        <v>1014.99999999999</v>
      </c>
      <c r="P418" s="62">
        <v>1.64728682170538E-2</v>
      </c>
      <c r="Q418" s="84">
        <v>3602.6562300361602</v>
      </c>
      <c r="R418" s="166">
        <v>1021</v>
      </c>
      <c r="S418" s="150">
        <v>1017</v>
      </c>
      <c r="T418" s="168">
        <v>3.9177279999999997E-3</v>
      </c>
      <c r="U418" s="168">
        <v>3617.4414470000002</v>
      </c>
      <c r="V418" s="169"/>
      <c r="W418" s="170"/>
      <c r="X418" s="150"/>
      <c r="Y418" s="150"/>
      <c r="Z418" s="171"/>
      <c r="AA418" s="169"/>
      <c r="AB418" s="170"/>
      <c r="AC418" s="150"/>
      <c r="AD418" s="170"/>
      <c r="AE418" s="171"/>
      <c r="AF418" s="169"/>
      <c r="AG418" s="170"/>
      <c r="AH418" s="150"/>
      <c r="AI418" s="150"/>
      <c r="AJ418" s="171"/>
      <c r="AK418" s="169"/>
      <c r="AL418" s="170"/>
      <c r="AM418" s="150"/>
      <c r="AN418" s="170"/>
      <c r="AO418" s="171"/>
      <c r="AP418" s="169"/>
      <c r="AQ418" s="170"/>
      <c r="AR418" s="150"/>
      <c r="AS418" s="170"/>
      <c r="AT418" s="171"/>
      <c r="AU418" s="169"/>
      <c r="AV418" s="170"/>
      <c r="AW418" s="150"/>
      <c r="AX418" s="164"/>
      <c r="AY418" s="171"/>
      <c r="AZ418" s="150">
        <v>1020</v>
      </c>
    </row>
    <row r="419" spans="1:52" x14ac:dyDescent="0.35">
      <c r="A419" s="162">
        <v>417</v>
      </c>
      <c r="B419" s="163" t="s">
        <v>452</v>
      </c>
      <c r="C419" s="150" t="s">
        <v>1097</v>
      </c>
      <c r="D419" s="150">
        <v>100</v>
      </c>
      <c r="E419" s="164">
        <v>5</v>
      </c>
      <c r="F419" s="164">
        <v>20</v>
      </c>
      <c r="G419" s="165">
        <v>4</v>
      </c>
      <c r="H419" s="166">
        <v>47</v>
      </c>
      <c r="I419" s="150">
        <f>MAX(0,Table232[[#This Row],[k*]]-Table232[[#This Row],[AGVs]])</f>
        <v>42</v>
      </c>
      <c r="J419" s="150">
        <v>996</v>
      </c>
      <c r="K419" s="150">
        <v>996</v>
      </c>
      <c r="L419" s="167">
        <v>15.286938529470035</v>
      </c>
      <c r="M419" s="86">
        <f>IF( Table232[[#This Row],[UB_init]]-Table232[[#This Row],[LB_init]]&gt;0.1,0,1)</f>
        <v>1</v>
      </c>
      <c r="N419" s="59">
        <v>1008</v>
      </c>
      <c r="O419" s="60">
        <v>988</v>
      </c>
      <c r="P419" s="60">
        <v>1.98412698412678E-2</v>
      </c>
      <c r="Q419" s="83">
        <v>3606.6886640675302</v>
      </c>
      <c r="R419" s="166">
        <v>1008</v>
      </c>
      <c r="S419" s="150">
        <v>988</v>
      </c>
      <c r="T419" s="168">
        <v>1.9841270000000001E-2</v>
      </c>
      <c r="U419" s="168">
        <v>3611.1001540000002</v>
      </c>
      <c r="V419" s="169"/>
      <c r="W419" s="170"/>
      <c r="X419" s="150"/>
      <c r="Y419" s="150"/>
      <c r="Z419" s="171"/>
      <c r="AA419" s="169"/>
      <c r="AB419" s="170"/>
      <c r="AC419" s="150"/>
      <c r="AD419" s="170"/>
      <c r="AE419" s="171"/>
      <c r="AF419" s="169"/>
      <c r="AG419" s="170"/>
      <c r="AH419" s="150"/>
      <c r="AI419" s="150"/>
      <c r="AJ419" s="171"/>
      <c r="AK419" s="169"/>
      <c r="AL419" s="170"/>
      <c r="AM419" s="150"/>
      <c r="AN419" s="170"/>
      <c r="AO419" s="171"/>
      <c r="AP419" s="169"/>
      <c r="AQ419" s="170"/>
      <c r="AR419" s="150"/>
      <c r="AS419" s="170"/>
      <c r="AT419" s="171"/>
      <c r="AU419" s="169"/>
      <c r="AV419" s="170"/>
      <c r="AW419" s="150"/>
      <c r="AX419" s="164"/>
      <c r="AY419" s="171"/>
      <c r="AZ419" s="150">
        <v>996</v>
      </c>
    </row>
    <row r="420" spans="1:52" x14ac:dyDescent="0.35">
      <c r="A420" s="162">
        <v>418</v>
      </c>
      <c r="B420" s="163" t="s">
        <v>453</v>
      </c>
      <c r="C420" s="150" t="s">
        <v>1097</v>
      </c>
      <c r="D420" s="150">
        <v>100</v>
      </c>
      <c r="E420" s="164">
        <v>5</v>
      </c>
      <c r="F420" s="164">
        <v>20</v>
      </c>
      <c r="G420" s="165">
        <v>4</v>
      </c>
      <c r="H420" s="166">
        <v>46</v>
      </c>
      <c r="I420" s="150">
        <f>MAX(0,Table232[[#This Row],[k*]]-Table232[[#This Row],[AGVs]])</f>
        <v>41</v>
      </c>
      <c r="J420" s="150">
        <v>949</v>
      </c>
      <c r="K420" s="150">
        <v>949</v>
      </c>
      <c r="L420" s="167">
        <v>51.531402032830101</v>
      </c>
      <c r="M420" s="142">
        <f>IF( Table232[[#This Row],[UB_init]]-Table232[[#This Row],[LB_init]]&gt;0.1,0,1)</f>
        <v>1</v>
      </c>
      <c r="N420" s="61">
        <v>961</v>
      </c>
      <c r="O420" s="62">
        <v>938</v>
      </c>
      <c r="P420" s="62">
        <v>2.3933402705512499E-2</v>
      </c>
      <c r="Q420" s="84">
        <v>3600.8225655425299</v>
      </c>
      <c r="R420" s="166">
        <v>961</v>
      </c>
      <c r="S420" s="150">
        <v>939</v>
      </c>
      <c r="T420" s="168">
        <v>2.2892820000000001E-2</v>
      </c>
      <c r="U420" s="168">
        <v>3615.0594460000002</v>
      </c>
      <c r="V420" s="169"/>
      <c r="W420" s="170"/>
      <c r="X420" s="150"/>
      <c r="Y420" s="150"/>
      <c r="Z420" s="171"/>
      <c r="AA420" s="169"/>
      <c r="AB420" s="170"/>
      <c r="AC420" s="150"/>
      <c r="AD420" s="170"/>
      <c r="AE420" s="171"/>
      <c r="AF420" s="169"/>
      <c r="AG420" s="170"/>
      <c r="AH420" s="150"/>
      <c r="AI420" s="150"/>
      <c r="AJ420" s="171"/>
      <c r="AK420" s="169"/>
      <c r="AL420" s="170"/>
      <c r="AM420" s="150"/>
      <c r="AN420" s="170"/>
      <c r="AO420" s="171"/>
      <c r="AP420" s="169"/>
      <c r="AQ420" s="170"/>
      <c r="AR420" s="150"/>
      <c r="AS420" s="170"/>
      <c r="AT420" s="171"/>
      <c r="AU420" s="169"/>
      <c r="AV420" s="170"/>
      <c r="AW420" s="150"/>
      <c r="AX420" s="164"/>
      <c r="AY420" s="171"/>
      <c r="AZ420" s="150">
        <v>949</v>
      </c>
    </row>
    <row r="421" spans="1:52" x14ac:dyDescent="0.35">
      <c r="A421" s="162">
        <v>419</v>
      </c>
      <c r="B421" s="163" t="s">
        <v>454</v>
      </c>
      <c r="C421" s="150" t="s">
        <v>1097</v>
      </c>
      <c r="D421" s="150">
        <v>100</v>
      </c>
      <c r="E421" s="164">
        <v>5</v>
      </c>
      <c r="F421" s="164">
        <v>20</v>
      </c>
      <c r="G421" s="165">
        <v>4</v>
      </c>
      <c r="H421" s="166">
        <v>51</v>
      </c>
      <c r="I421" s="150">
        <f>MAX(0,Table232[[#This Row],[k*]]-Table232[[#This Row],[AGVs]])</f>
        <v>46</v>
      </c>
      <c r="J421" s="150">
        <v>1056</v>
      </c>
      <c r="K421" s="150">
        <v>1056</v>
      </c>
      <c r="L421" s="167">
        <v>14.342102330180069</v>
      </c>
      <c r="M421" s="86">
        <f>IF( Table232[[#This Row],[UB_init]]-Table232[[#This Row],[LB_init]]&gt;0.1,0,1)</f>
        <v>1</v>
      </c>
      <c r="N421" s="59">
        <v>1056</v>
      </c>
      <c r="O421" s="60">
        <v>1032</v>
      </c>
      <c r="P421" s="60">
        <v>2.2727272727270501E-2</v>
      </c>
      <c r="Q421" s="83">
        <v>3600.3290664851602</v>
      </c>
      <c r="R421" s="166">
        <v>1056</v>
      </c>
      <c r="S421" s="150">
        <v>1032</v>
      </c>
      <c r="T421" s="168">
        <v>2.2727272999999999E-2</v>
      </c>
      <c r="U421" s="168">
        <v>3616.2281200000002</v>
      </c>
      <c r="V421" s="169"/>
      <c r="W421" s="170"/>
      <c r="X421" s="150"/>
      <c r="Y421" s="150"/>
      <c r="Z421" s="171"/>
      <c r="AA421" s="169"/>
      <c r="AB421" s="170"/>
      <c r="AC421" s="150"/>
      <c r="AD421" s="170"/>
      <c r="AE421" s="171"/>
      <c r="AF421" s="169"/>
      <c r="AG421" s="170"/>
      <c r="AH421" s="150"/>
      <c r="AI421" s="150"/>
      <c r="AJ421" s="171"/>
      <c r="AK421" s="169"/>
      <c r="AL421" s="170"/>
      <c r="AM421" s="150"/>
      <c r="AN421" s="170"/>
      <c r="AO421" s="171"/>
      <c r="AP421" s="169"/>
      <c r="AQ421" s="170"/>
      <c r="AR421" s="150"/>
      <c r="AS421" s="170"/>
      <c r="AT421" s="171"/>
      <c r="AU421" s="169"/>
      <c r="AV421" s="170"/>
      <c r="AW421" s="150"/>
      <c r="AX421" s="164"/>
      <c r="AY421" s="171"/>
      <c r="AZ421" s="150">
        <v>1056</v>
      </c>
    </row>
    <row r="422" spans="1:52" x14ac:dyDescent="0.35">
      <c r="A422" s="162">
        <v>420</v>
      </c>
      <c r="B422" s="163" t="s">
        <v>455</v>
      </c>
      <c r="C422" s="150" t="s">
        <v>1097</v>
      </c>
      <c r="D422" s="150">
        <v>100</v>
      </c>
      <c r="E422" s="164">
        <v>5</v>
      </c>
      <c r="F422" s="164">
        <v>20</v>
      </c>
      <c r="G422" s="165">
        <v>4</v>
      </c>
      <c r="H422" s="166">
        <v>50</v>
      </c>
      <c r="I422" s="150">
        <f>MAX(0,Table232[[#This Row],[k*]]-Table232[[#This Row],[AGVs]])</f>
        <v>45</v>
      </c>
      <c r="J422" s="150">
        <v>1063</v>
      </c>
      <c r="K422" s="150">
        <v>1063</v>
      </c>
      <c r="L422" s="167">
        <v>148.99040689879007</v>
      </c>
      <c r="M422" s="142">
        <f>IF( Table232[[#This Row],[UB_init]]-Table232[[#This Row],[LB_init]]&gt;0.1,0,1)</f>
        <v>1</v>
      </c>
      <c r="N422" s="61">
        <v>1064</v>
      </c>
      <c r="O422" s="62">
        <v>1028.00000000002</v>
      </c>
      <c r="P422" s="62">
        <v>3.3834586466136997E-2</v>
      </c>
      <c r="Q422" s="84">
        <v>3604.7080705203098</v>
      </c>
      <c r="R422" s="166">
        <v>1063</v>
      </c>
      <c r="S422" s="150">
        <v>1028.6400000000001</v>
      </c>
      <c r="T422" s="168">
        <v>3.2328117000000003E-2</v>
      </c>
      <c r="U422" s="168">
        <v>3608.5289830000002</v>
      </c>
      <c r="V422" s="169"/>
      <c r="W422" s="170"/>
      <c r="X422" s="150"/>
      <c r="Y422" s="150"/>
      <c r="Z422" s="171"/>
      <c r="AA422" s="169"/>
      <c r="AB422" s="170"/>
      <c r="AC422" s="150"/>
      <c r="AD422" s="170"/>
      <c r="AE422" s="171"/>
      <c r="AF422" s="169"/>
      <c r="AG422" s="170"/>
      <c r="AH422" s="150"/>
      <c r="AI422" s="150"/>
      <c r="AJ422" s="171"/>
      <c r="AK422" s="169"/>
      <c r="AL422" s="170"/>
      <c r="AM422" s="150"/>
      <c r="AN422" s="170"/>
      <c r="AO422" s="171"/>
      <c r="AP422" s="169"/>
      <c r="AQ422" s="170"/>
      <c r="AR422" s="150"/>
      <c r="AS422" s="170"/>
      <c r="AT422" s="171"/>
      <c r="AU422" s="169"/>
      <c r="AV422" s="170"/>
      <c r="AW422" s="150"/>
      <c r="AX422" s="164"/>
      <c r="AY422" s="171"/>
      <c r="AZ422" s="150">
        <v>1063</v>
      </c>
    </row>
    <row r="423" spans="1:52" x14ac:dyDescent="0.35">
      <c r="A423" s="162">
        <v>421</v>
      </c>
      <c r="B423" s="163" t="s">
        <v>456</v>
      </c>
      <c r="C423" s="150" t="s">
        <v>1097</v>
      </c>
      <c r="D423" s="150">
        <v>100</v>
      </c>
      <c r="E423" s="164">
        <v>5</v>
      </c>
      <c r="F423" s="164">
        <v>30</v>
      </c>
      <c r="G423" s="165">
        <v>1</v>
      </c>
      <c r="H423" s="166">
        <v>13</v>
      </c>
      <c r="I423" s="150">
        <f>MAX(0,Table232[[#This Row],[k*]]-Table232[[#This Row],[AGVs]])</f>
        <v>8</v>
      </c>
      <c r="J423" s="150">
        <v>896</v>
      </c>
      <c r="K423" s="150">
        <v>945</v>
      </c>
      <c r="L423" s="167">
        <v>0.68185298144999251</v>
      </c>
      <c r="M423" s="86">
        <f>IF( Table232[[#This Row],[UB_init]]-Table232[[#This Row],[LB_init]]&gt;0.1,0,1)</f>
        <v>0</v>
      </c>
      <c r="N423" s="59">
        <v>896</v>
      </c>
      <c r="O423" s="60">
        <v>896</v>
      </c>
      <c r="P423" s="60">
        <v>0</v>
      </c>
      <c r="Q423" s="83">
        <v>354.77614420093499</v>
      </c>
      <c r="R423" s="166">
        <v>896</v>
      </c>
      <c r="S423" s="150">
        <v>896</v>
      </c>
      <c r="T423" s="168">
        <v>0</v>
      </c>
      <c r="U423" s="168">
        <v>14.173977499999999</v>
      </c>
      <c r="V423" s="169">
        <v>896</v>
      </c>
      <c r="W423" s="170">
        <v>896</v>
      </c>
      <c r="X423" s="150">
        <v>0</v>
      </c>
      <c r="Y423" s="150">
        <f>(Table232[[#This Row],[UB (A-BGAP +LB+ UB)]]-Table232[[#This Row],[Best LB]])/Table232[[#This Row],[UB (A-BGAP +LB+ UB)]]</f>
        <v>0</v>
      </c>
      <c r="Z423" s="171">
        <v>14.647325954401792</v>
      </c>
      <c r="AA423" s="169">
        <v>896</v>
      </c>
      <c r="AB423" s="170">
        <v>896</v>
      </c>
      <c r="AC423" s="170">
        <v>0</v>
      </c>
      <c r="AD423" s="170">
        <f>(Table232[[#This Row],[UB (3S-MH)]]-Table232[[#This Row],[Best LB]])/Table232[[#This Row],[UB (3S-MH)]]</f>
        <v>0</v>
      </c>
      <c r="AE423" s="167">
        <v>0.89040900000000001</v>
      </c>
      <c r="AF423" s="169">
        <v>896</v>
      </c>
      <c r="AG423" s="170">
        <v>896</v>
      </c>
      <c r="AH423" s="150">
        <v>0</v>
      </c>
      <c r="AI423" s="150">
        <f>(Table232[[#This Row],[UB (BPP-MIP+LB+UB)]]-Table232[[#This Row],[Best LB]])/Table232[[#This Row],[UB (BPP-MIP+LB+UB)]]</f>
        <v>0</v>
      </c>
      <c r="AJ423" s="171">
        <v>22.994313842618791</v>
      </c>
      <c r="AK423" s="169">
        <v>896</v>
      </c>
      <c r="AL423" s="170">
        <v>896</v>
      </c>
      <c r="AM423" s="170">
        <v>0</v>
      </c>
      <c r="AN423" s="170">
        <f>(Table232[[#This Row],[UB (LBBD (FBPP))]]-Table232[[#This Row],[Best LB]])/Table232[[#This Row],[UB (LBBD (FBPP))]]</f>
        <v>0</v>
      </c>
      <c r="AO423" s="171">
        <v>3.1137854564021823</v>
      </c>
      <c r="AP423" s="169">
        <v>896</v>
      </c>
      <c r="AQ423" s="170">
        <v>896</v>
      </c>
      <c r="AR423" s="170">
        <v>0</v>
      </c>
      <c r="AS423" s="170">
        <f>(Table232[[#This Row],[UB (LBBD (CBPP))]]-Table232[[#This Row],[Best LB]])/Table232[[#This Row],[UB (LBBD (CBPP))]]</f>
        <v>0</v>
      </c>
      <c r="AT423" s="171">
        <v>1.6324175121280855</v>
      </c>
      <c r="AU423" s="169">
        <v>896</v>
      </c>
      <c r="AV423" s="170">
        <v>896</v>
      </c>
      <c r="AW423" s="170">
        <v>0</v>
      </c>
      <c r="AX423" s="170">
        <f>(Table232[[#This Row],[UB (LBBD (CBPP-light))]]-Table232[[#This Row],[Best LB]])/Table232[[#This Row],[UB (LBBD (CBPP-light))]]</f>
        <v>0</v>
      </c>
      <c r="AY423" s="171">
        <v>1.9449987746793325</v>
      </c>
      <c r="AZ423" s="150">
        <v>896</v>
      </c>
    </row>
    <row r="424" spans="1:52" x14ac:dyDescent="0.35">
      <c r="A424" s="162">
        <v>422</v>
      </c>
      <c r="B424" s="163" t="s">
        <v>457</v>
      </c>
      <c r="C424" s="150" t="s">
        <v>1097</v>
      </c>
      <c r="D424" s="150">
        <v>100</v>
      </c>
      <c r="E424" s="164">
        <v>5</v>
      </c>
      <c r="F424" s="164">
        <v>30</v>
      </c>
      <c r="G424" s="165">
        <v>1</v>
      </c>
      <c r="H424" s="166">
        <v>13</v>
      </c>
      <c r="I424" s="150">
        <f>MAX(0,Table232[[#This Row],[k*]]-Table232[[#This Row],[AGVs]])</f>
        <v>8</v>
      </c>
      <c r="J424" s="150">
        <v>877</v>
      </c>
      <c r="K424" s="150">
        <v>906</v>
      </c>
      <c r="L424" s="167">
        <v>1.3619989249900755</v>
      </c>
      <c r="M424" s="142">
        <f>IF( Table232[[#This Row],[UB_init]]-Table232[[#This Row],[LB_init]]&gt;0.1,0,1)</f>
        <v>0</v>
      </c>
      <c r="N424" s="61">
        <v>877</v>
      </c>
      <c r="O424" s="62">
        <v>877</v>
      </c>
      <c r="P424" s="62">
        <v>0</v>
      </c>
      <c r="Q424" s="84">
        <v>341.305124048143</v>
      </c>
      <c r="R424" s="166">
        <v>877</v>
      </c>
      <c r="S424" s="150">
        <v>877</v>
      </c>
      <c r="T424" s="168">
        <v>0</v>
      </c>
      <c r="U424" s="168">
        <v>24.069189789999999</v>
      </c>
      <c r="V424" s="169">
        <v>877</v>
      </c>
      <c r="W424" s="170">
        <v>877</v>
      </c>
      <c r="X424" s="150">
        <v>0</v>
      </c>
      <c r="Y424" s="150">
        <f>(Table232[[#This Row],[UB (A-BGAP +LB+ UB)]]-Table232[[#This Row],[Best LB]])/Table232[[#This Row],[UB (A-BGAP +LB+ UB)]]</f>
        <v>0</v>
      </c>
      <c r="Z424" s="171">
        <v>94.691662460570072</v>
      </c>
      <c r="AA424" s="169">
        <v>878</v>
      </c>
      <c r="AB424" s="170">
        <v>877</v>
      </c>
      <c r="AC424" s="170">
        <v>1.1402508551881414E-3</v>
      </c>
      <c r="AD424" s="170">
        <f>(Table232[[#This Row],[UB (3S-MH)]]-Table232[[#This Row],[Best LB]])/Table232[[#This Row],[UB (3S-MH)]]</f>
        <v>1.1389521640091116E-3</v>
      </c>
      <c r="AE424" s="167">
        <v>0.89041499999999996</v>
      </c>
      <c r="AF424" s="169">
        <v>877</v>
      </c>
      <c r="AG424" s="170">
        <v>877</v>
      </c>
      <c r="AH424" s="150">
        <v>0</v>
      </c>
      <c r="AI424" s="150">
        <f>(Table232[[#This Row],[UB (BPP-MIP+LB+UB)]]-Table232[[#This Row],[Best LB]])/Table232[[#This Row],[UB (BPP-MIP+LB+UB)]]</f>
        <v>0</v>
      </c>
      <c r="AJ424" s="171">
        <v>44.001765175727073</v>
      </c>
      <c r="AK424" s="169">
        <v>877</v>
      </c>
      <c r="AL424" s="170">
        <v>877</v>
      </c>
      <c r="AM424" s="170">
        <v>0</v>
      </c>
      <c r="AN424" s="170">
        <f>(Table232[[#This Row],[UB (LBBD (FBPP))]]-Table232[[#This Row],[Best LB]])/Table232[[#This Row],[UB (LBBD (FBPP))]]</f>
        <v>0</v>
      </c>
      <c r="AO424" s="171">
        <v>9.0896767852873346</v>
      </c>
      <c r="AP424" s="169">
        <v>877</v>
      </c>
      <c r="AQ424" s="170">
        <v>877</v>
      </c>
      <c r="AR424" s="170">
        <v>0</v>
      </c>
      <c r="AS424" s="170">
        <f>(Table232[[#This Row],[UB (LBBD (CBPP))]]-Table232[[#This Row],[Best LB]])/Table232[[#This Row],[UB (LBBD (CBPP))]]</f>
        <v>0</v>
      </c>
      <c r="AT424" s="171">
        <v>6.2221565078989354</v>
      </c>
      <c r="AU424" s="169">
        <v>877</v>
      </c>
      <c r="AV424" s="170">
        <v>877</v>
      </c>
      <c r="AW424" s="170">
        <v>0</v>
      </c>
      <c r="AX424" s="170">
        <f>(Table232[[#This Row],[UB (LBBD (CBPP-light))]]-Table232[[#This Row],[Best LB]])/Table232[[#This Row],[UB (LBBD (CBPP-light))]]</f>
        <v>0</v>
      </c>
      <c r="AY424" s="171">
        <v>4.0354550192178049</v>
      </c>
      <c r="AZ424" s="150">
        <v>877</v>
      </c>
    </row>
    <row r="425" spans="1:52" x14ac:dyDescent="0.35">
      <c r="A425" s="162">
        <v>423</v>
      </c>
      <c r="B425" s="163" t="s">
        <v>458</v>
      </c>
      <c r="C425" s="150" t="s">
        <v>1097</v>
      </c>
      <c r="D425" s="150">
        <v>100</v>
      </c>
      <c r="E425" s="164">
        <v>5</v>
      </c>
      <c r="F425" s="164">
        <v>30</v>
      </c>
      <c r="G425" s="165">
        <v>1</v>
      </c>
      <c r="H425" s="166">
        <v>13</v>
      </c>
      <c r="I425" s="150">
        <f>MAX(0,Table232[[#This Row],[k*]]-Table232[[#This Row],[AGVs]])</f>
        <v>8</v>
      </c>
      <c r="J425" s="150">
        <v>808</v>
      </c>
      <c r="K425" s="150">
        <v>825</v>
      </c>
      <c r="L425" s="167">
        <v>0.70756558702009897</v>
      </c>
      <c r="M425" s="86">
        <f>IF( Table232[[#This Row],[UB_init]]-Table232[[#This Row],[LB_init]]&gt;0.1,0,1)</f>
        <v>0</v>
      </c>
      <c r="N425" s="59">
        <v>808</v>
      </c>
      <c r="O425" s="60">
        <v>808</v>
      </c>
      <c r="P425" s="60">
        <v>0</v>
      </c>
      <c r="Q425" s="83">
        <v>358.42799787037001</v>
      </c>
      <c r="R425" s="166">
        <v>808</v>
      </c>
      <c r="S425" s="150">
        <v>808</v>
      </c>
      <c r="T425" s="168">
        <v>0</v>
      </c>
      <c r="U425" s="168">
        <v>12.317081160000001</v>
      </c>
      <c r="V425" s="169">
        <v>808</v>
      </c>
      <c r="W425" s="170">
        <v>808</v>
      </c>
      <c r="X425" s="150">
        <v>0</v>
      </c>
      <c r="Y425" s="150">
        <f>(Table232[[#This Row],[UB (A-BGAP +LB+ UB)]]-Table232[[#This Row],[Best LB]])/Table232[[#This Row],[UB (A-BGAP +LB+ UB)]]</f>
        <v>0</v>
      </c>
      <c r="Z425" s="171">
        <v>15.363992421893899</v>
      </c>
      <c r="AA425" s="169">
        <v>808</v>
      </c>
      <c r="AB425" s="170">
        <v>808</v>
      </c>
      <c r="AC425" s="170">
        <v>0</v>
      </c>
      <c r="AD425" s="170">
        <f>(Table232[[#This Row],[UB (3S-MH)]]-Table232[[#This Row],[Best LB]])/Table232[[#This Row],[UB (3S-MH)]]</f>
        <v>0</v>
      </c>
      <c r="AE425" s="167">
        <v>1.0934900000000001</v>
      </c>
      <c r="AF425" s="169">
        <v>808</v>
      </c>
      <c r="AG425" s="170">
        <v>808</v>
      </c>
      <c r="AH425" s="150">
        <v>0</v>
      </c>
      <c r="AI425" s="150">
        <f>(Table232[[#This Row],[UB (BPP-MIP+LB+UB)]]-Table232[[#This Row],[Best LB]])/Table232[[#This Row],[UB (BPP-MIP+LB+UB)]]</f>
        <v>0</v>
      </c>
      <c r="AJ425" s="171">
        <v>16.932749318896398</v>
      </c>
      <c r="AK425" s="169">
        <v>808</v>
      </c>
      <c r="AL425" s="170">
        <v>808</v>
      </c>
      <c r="AM425" s="170">
        <v>0</v>
      </c>
      <c r="AN425" s="170">
        <f>(Table232[[#This Row],[UB (LBBD (FBPP))]]-Table232[[#This Row],[Best LB]])/Table232[[#This Row],[UB (LBBD (FBPP))]]</f>
        <v>0</v>
      </c>
      <c r="AO425" s="171">
        <v>4.1815919680582194</v>
      </c>
      <c r="AP425" s="169">
        <v>808</v>
      </c>
      <c r="AQ425" s="170">
        <v>808</v>
      </c>
      <c r="AR425" s="170">
        <v>0</v>
      </c>
      <c r="AS425" s="170">
        <f>(Table232[[#This Row],[UB (LBBD (CBPP))]]-Table232[[#This Row],[Best LB]])/Table232[[#This Row],[UB (LBBD (CBPP))]]</f>
        <v>0</v>
      </c>
      <c r="AT425" s="171">
        <v>1.856620593002609</v>
      </c>
      <c r="AU425" s="169">
        <v>808</v>
      </c>
      <c r="AV425" s="170">
        <v>808</v>
      </c>
      <c r="AW425" s="170">
        <v>0</v>
      </c>
      <c r="AX425" s="170">
        <f>(Table232[[#This Row],[UB (LBBD (CBPP-light))]]-Table232[[#This Row],[Best LB]])/Table232[[#This Row],[UB (LBBD (CBPP-light))]]</f>
        <v>0</v>
      </c>
      <c r="AY425" s="171">
        <v>1.7386403968619091</v>
      </c>
      <c r="AZ425" s="150">
        <v>808</v>
      </c>
    </row>
    <row r="426" spans="1:52" x14ac:dyDescent="0.35">
      <c r="A426" s="162">
        <v>424</v>
      </c>
      <c r="B426" s="163" t="s">
        <v>459</v>
      </c>
      <c r="C426" s="150" t="s">
        <v>1097</v>
      </c>
      <c r="D426" s="150">
        <v>100</v>
      </c>
      <c r="E426" s="164">
        <v>5</v>
      </c>
      <c r="F426" s="164">
        <v>30</v>
      </c>
      <c r="G426" s="165">
        <v>1</v>
      </c>
      <c r="H426" s="166">
        <v>14</v>
      </c>
      <c r="I426" s="150">
        <f>MAX(0,Table232[[#This Row],[k*]]-Table232[[#This Row],[AGVs]])</f>
        <v>9</v>
      </c>
      <c r="J426" s="150">
        <v>883</v>
      </c>
      <c r="K426" s="150">
        <v>938</v>
      </c>
      <c r="L426" s="167">
        <v>0.6083460357099284</v>
      </c>
      <c r="M426" s="142">
        <f>IF( Table232[[#This Row],[UB_init]]-Table232[[#This Row],[LB_init]]&gt;0.1,0,1)</f>
        <v>0</v>
      </c>
      <c r="N426" s="61">
        <v>883</v>
      </c>
      <c r="O426" s="62">
        <v>883</v>
      </c>
      <c r="P426" s="62">
        <v>0</v>
      </c>
      <c r="Q426" s="84">
        <v>255.016580136492</v>
      </c>
      <c r="R426" s="166">
        <v>883</v>
      </c>
      <c r="S426" s="150">
        <v>883</v>
      </c>
      <c r="T426" s="168">
        <v>0</v>
      </c>
      <c r="U426" s="168">
        <v>19.676599880000001</v>
      </c>
      <c r="V426" s="169">
        <v>883</v>
      </c>
      <c r="W426" s="170">
        <v>883</v>
      </c>
      <c r="X426" s="150">
        <v>0</v>
      </c>
      <c r="Y426" s="150">
        <f>(Table232[[#This Row],[UB (A-BGAP +LB+ UB)]]-Table232[[#This Row],[Best LB]])/Table232[[#This Row],[UB (A-BGAP +LB+ UB)]]</f>
        <v>0</v>
      </c>
      <c r="Z426" s="171">
        <v>9.6796737453027983</v>
      </c>
      <c r="AA426" s="169">
        <v>883</v>
      </c>
      <c r="AB426" s="170">
        <v>883</v>
      </c>
      <c r="AC426" s="170">
        <v>0</v>
      </c>
      <c r="AD426" s="170">
        <f>(Table232[[#This Row],[UB (3S-MH)]]-Table232[[#This Row],[Best LB]])/Table232[[#This Row],[UB (3S-MH)]]</f>
        <v>0</v>
      </c>
      <c r="AE426" s="167">
        <v>0.98413099999999998</v>
      </c>
      <c r="AF426" s="169">
        <v>883</v>
      </c>
      <c r="AG426" s="170">
        <v>883</v>
      </c>
      <c r="AH426" s="150">
        <v>0</v>
      </c>
      <c r="AI426" s="150">
        <f>(Table232[[#This Row],[UB (BPP-MIP+LB+UB)]]-Table232[[#This Row],[Best LB]])/Table232[[#This Row],[UB (BPP-MIP+LB+UB)]]</f>
        <v>0</v>
      </c>
      <c r="AJ426" s="171">
        <v>17.64139289968303</v>
      </c>
      <c r="AK426" s="169">
        <v>883</v>
      </c>
      <c r="AL426" s="170">
        <v>883</v>
      </c>
      <c r="AM426" s="170">
        <v>0</v>
      </c>
      <c r="AN426" s="170">
        <f>(Table232[[#This Row],[UB (LBBD (FBPP))]]-Table232[[#This Row],[Best LB]])/Table232[[#This Row],[UB (LBBD (FBPP))]]</f>
        <v>0</v>
      </c>
      <c r="AO426" s="171">
        <v>5.3791201948247283</v>
      </c>
      <c r="AP426" s="169">
        <v>883</v>
      </c>
      <c r="AQ426" s="170">
        <v>883</v>
      </c>
      <c r="AR426" s="170">
        <v>0</v>
      </c>
      <c r="AS426" s="170">
        <f>(Table232[[#This Row],[UB (LBBD (CBPP))]]-Table232[[#This Row],[Best LB]])/Table232[[#This Row],[UB (LBBD (CBPP))]]</f>
        <v>0</v>
      </c>
      <c r="AT426" s="171">
        <v>2.3452849676891585</v>
      </c>
      <c r="AU426" s="169">
        <v>883</v>
      </c>
      <c r="AV426" s="170">
        <v>883</v>
      </c>
      <c r="AW426" s="170">
        <v>0</v>
      </c>
      <c r="AX426" s="170">
        <f>(Table232[[#This Row],[UB (LBBD (CBPP-light))]]-Table232[[#This Row],[Best LB]])/Table232[[#This Row],[UB (LBBD (CBPP-light))]]</f>
        <v>0</v>
      </c>
      <c r="AY426" s="171">
        <v>1.9203913947626383</v>
      </c>
      <c r="AZ426" s="150">
        <v>883</v>
      </c>
    </row>
    <row r="427" spans="1:52" x14ac:dyDescent="0.35">
      <c r="A427" s="162">
        <v>425</v>
      </c>
      <c r="B427" s="163" t="s">
        <v>460</v>
      </c>
      <c r="C427" s="150" t="s">
        <v>1097</v>
      </c>
      <c r="D427" s="150">
        <v>100</v>
      </c>
      <c r="E427" s="164">
        <v>5</v>
      </c>
      <c r="F427" s="164">
        <v>30</v>
      </c>
      <c r="G427" s="165">
        <v>1</v>
      </c>
      <c r="H427" s="166">
        <v>13</v>
      </c>
      <c r="I427" s="150">
        <f>MAX(0,Table232[[#This Row],[k*]]-Table232[[#This Row],[AGVs]])</f>
        <v>8</v>
      </c>
      <c r="J427" s="150">
        <v>889</v>
      </c>
      <c r="K427" s="150">
        <v>901</v>
      </c>
      <c r="L427" s="167">
        <v>0.70950889774007919</v>
      </c>
      <c r="M427" s="86">
        <f>IF( Table232[[#This Row],[UB_init]]-Table232[[#This Row],[LB_init]]&gt;0.1,0,1)</f>
        <v>0</v>
      </c>
      <c r="N427" s="59">
        <v>889</v>
      </c>
      <c r="O427" s="60">
        <v>889</v>
      </c>
      <c r="P427" s="60">
        <v>0</v>
      </c>
      <c r="Q427" s="83">
        <v>393.20182408764902</v>
      </c>
      <c r="R427" s="166">
        <v>889</v>
      </c>
      <c r="S427" s="150">
        <v>889</v>
      </c>
      <c r="T427" s="168">
        <v>0</v>
      </c>
      <c r="U427" s="168">
        <v>18.91889419</v>
      </c>
      <c r="V427" s="169">
        <v>889</v>
      </c>
      <c r="W427" s="170">
        <v>889</v>
      </c>
      <c r="X427" s="150">
        <v>0</v>
      </c>
      <c r="Y427" s="150">
        <f>(Table232[[#This Row],[UB (A-BGAP +LB+ UB)]]-Table232[[#This Row],[Best LB]])/Table232[[#This Row],[UB (A-BGAP +LB+ UB)]]</f>
        <v>0</v>
      </c>
      <c r="Z427" s="171">
        <v>15.286026086661579</v>
      </c>
      <c r="AA427" s="169">
        <v>889</v>
      </c>
      <c r="AB427" s="170">
        <v>889</v>
      </c>
      <c r="AC427" s="170">
        <v>0</v>
      </c>
      <c r="AD427" s="170">
        <f>(Table232[[#This Row],[UB (3S-MH)]]-Table232[[#This Row],[Best LB]])/Table232[[#This Row],[UB (3S-MH)]]</f>
        <v>0</v>
      </c>
      <c r="AE427" s="167">
        <v>1.1247100000000001</v>
      </c>
      <c r="AF427" s="169">
        <v>889</v>
      </c>
      <c r="AG427" s="170">
        <v>889</v>
      </c>
      <c r="AH427" s="150">
        <v>0</v>
      </c>
      <c r="AI427" s="150">
        <f>(Table232[[#This Row],[UB (BPP-MIP+LB+UB)]]-Table232[[#This Row],[Best LB]])/Table232[[#This Row],[UB (BPP-MIP+LB+UB)]]</f>
        <v>0</v>
      </c>
      <c r="AJ427" s="171">
        <v>18.949143159206578</v>
      </c>
      <c r="AK427" s="169">
        <v>889</v>
      </c>
      <c r="AL427" s="170">
        <v>889</v>
      </c>
      <c r="AM427" s="170">
        <v>0</v>
      </c>
      <c r="AN427" s="170">
        <f>(Table232[[#This Row],[UB (LBBD (FBPP))]]-Table232[[#This Row],[Best LB]])/Table232[[#This Row],[UB (LBBD (FBPP))]]</f>
        <v>0</v>
      </c>
      <c r="AO427" s="171">
        <v>3.6645149416324294</v>
      </c>
      <c r="AP427" s="169">
        <v>889</v>
      </c>
      <c r="AQ427" s="170">
        <v>889</v>
      </c>
      <c r="AR427" s="170">
        <v>0</v>
      </c>
      <c r="AS427" s="170">
        <f>(Table232[[#This Row],[UB (LBBD (CBPP))]]-Table232[[#This Row],[Best LB]])/Table232[[#This Row],[UB (LBBD (CBPP))]]</f>
        <v>0</v>
      </c>
      <c r="AT427" s="171">
        <v>1.9822544669766491</v>
      </c>
      <c r="AU427" s="169">
        <v>889</v>
      </c>
      <c r="AV427" s="170">
        <v>889</v>
      </c>
      <c r="AW427" s="170">
        <v>0</v>
      </c>
      <c r="AX427" s="170">
        <f>(Table232[[#This Row],[UB (LBBD (CBPP-light))]]-Table232[[#This Row],[Best LB]])/Table232[[#This Row],[UB (LBBD (CBPP-light))]]</f>
        <v>0</v>
      </c>
      <c r="AY427" s="171">
        <v>2.7777834236655892</v>
      </c>
      <c r="AZ427" s="150">
        <v>889</v>
      </c>
    </row>
    <row r="428" spans="1:52" x14ac:dyDescent="0.35">
      <c r="A428" s="162">
        <v>426</v>
      </c>
      <c r="B428" s="163" t="s">
        <v>461</v>
      </c>
      <c r="C428" s="150" t="s">
        <v>1097</v>
      </c>
      <c r="D428" s="150">
        <v>100</v>
      </c>
      <c r="E428" s="164">
        <v>5</v>
      </c>
      <c r="F428" s="164">
        <v>30</v>
      </c>
      <c r="G428" s="165">
        <v>1</v>
      </c>
      <c r="H428" s="166">
        <v>14</v>
      </c>
      <c r="I428" s="150">
        <f>MAX(0,Table232[[#This Row],[k*]]-Table232[[#This Row],[AGVs]])</f>
        <v>9</v>
      </c>
      <c r="J428" s="150">
        <v>808</v>
      </c>
      <c r="K428" s="150">
        <v>812</v>
      </c>
      <c r="L428" s="167">
        <v>0.65972813032999511</v>
      </c>
      <c r="M428" s="142">
        <f>IF( Table232[[#This Row],[UB_init]]-Table232[[#This Row],[LB_init]]&gt;0.1,0,1)</f>
        <v>0</v>
      </c>
      <c r="N428" s="61">
        <v>808</v>
      </c>
      <c r="O428" s="62">
        <v>808</v>
      </c>
      <c r="P428" s="62">
        <v>0</v>
      </c>
      <c r="Q428" s="84">
        <v>405.37150638550497</v>
      </c>
      <c r="R428" s="166">
        <v>808</v>
      </c>
      <c r="S428" s="150">
        <v>808</v>
      </c>
      <c r="T428" s="168">
        <v>0</v>
      </c>
      <c r="U428" s="168">
        <v>20.181305330000001</v>
      </c>
      <c r="V428" s="169">
        <v>808</v>
      </c>
      <c r="W428" s="170">
        <v>808</v>
      </c>
      <c r="X428" s="150">
        <v>0</v>
      </c>
      <c r="Y428" s="150">
        <f>(Table232[[#This Row],[UB (A-BGAP +LB+ UB)]]-Table232[[#This Row],[Best LB]])/Table232[[#This Row],[UB (A-BGAP +LB+ UB)]]</f>
        <v>0</v>
      </c>
      <c r="Z428" s="171">
        <v>28.319699426185895</v>
      </c>
      <c r="AA428" s="169">
        <v>808</v>
      </c>
      <c r="AB428" s="170">
        <v>808</v>
      </c>
      <c r="AC428" s="170">
        <v>0</v>
      </c>
      <c r="AD428" s="170">
        <f>(Table232[[#This Row],[UB (3S-MH)]]-Table232[[#This Row],[Best LB]])/Table232[[#This Row],[UB (3S-MH)]]</f>
        <v>0</v>
      </c>
      <c r="AE428" s="167">
        <v>0.93725199999999997</v>
      </c>
      <c r="AF428" s="169">
        <v>808</v>
      </c>
      <c r="AG428" s="170">
        <v>808</v>
      </c>
      <c r="AH428" s="150">
        <v>0</v>
      </c>
      <c r="AI428" s="150">
        <f>(Table232[[#This Row],[UB (BPP-MIP+LB+UB)]]-Table232[[#This Row],[Best LB]])/Table232[[#This Row],[UB (BPP-MIP+LB+UB)]]</f>
        <v>0</v>
      </c>
      <c r="AJ428" s="171">
        <v>16.514352484610495</v>
      </c>
      <c r="AK428" s="169">
        <v>808</v>
      </c>
      <c r="AL428" s="170">
        <v>808</v>
      </c>
      <c r="AM428" s="170">
        <v>0</v>
      </c>
      <c r="AN428" s="170">
        <f>(Table232[[#This Row],[UB (LBBD (FBPP))]]-Table232[[#This Row],[Best LB]])/Table232[[#This Row],[UB (LBBD (FBPP))]]</f>
        <v>0</v>
      </c>
      <c r="AO428" s="171">
        <v>2.1004273793703252</v>
      </c>
      <c r="AP428" s="169">
        <v>808</v>
      </c>
      <c r="AQ428" s="170">
        <v>808</v>
      </c>
      <c r="AR428" s="170">
        <v>0</v>
      </c>
      <c r="AS428" s="170">
        <f>(Table232[[#This Row],[UB (LBBD (CBPP))]]-Table232[[#This Row],[Best LB]])/Table232[[#This Row],[UB (LBBD (CBPP))]]</f>
        <v>0</v>
      </c>
      <c r="AT428" s="171">
        <v>1.6750335106669352</v>
      </c>
      <c r="AU428" s="169">
        <v>808</v>
      </c>
      <c r="AV428" s="170">
        <v>808</v>
      </c>
      <c r="AW428" s="170">
        <v>0</v>
      </c>
      <c r="AX428" s="170">
        <f>(Table232[[#This Row],[UB (LBBD (CBPP-light))]]-Table232[[#This Row],[Best LB]])/Table232[[#This Row],[UB (LBBD (CBPP-light))]]</f>
        <v>0</v>
      </c>
      <c r="AY428" s="171">
        <v>1.269347537313251</v>
      </c>
      <c r="AZ428" s="150">
        <v>808</v>
      </c>
    </row>
    <row r="429" spans="1:52" x14ac:dyDescent="0.35">
      <c r="A429" s="162">
        <v>427</v>
      </c>
      <c r="B429" s="163" t="s">
        <v>462</v>
      </c>
      <c r="C429" s="150" t="s">
        <v>1097</v>
      </c>
      <c r="D429" s="150">
        <v>100</v>
      </c>
      <c r="E429" s="164">
        <v>5</v>
      </c>
      <c r="F429" s="164">
        <v>30</v>
      </c>
      <c r="G429" s="165">
        <v>1</v>
      </c>
      <c r="H429" s="166">
        <v>14</v>
      </c>
      <c r="I429" s="150">
        <f>MAX(0,Table232[[#This Row],[k*]]-Table232[[#This Row],[AGVs]])</f>
        <v>9</v>
      </c>
      <c r="J429" s="150">
        <v>905</v>
      </c>
      <c r="K429" s="150">
        <v>915</v>
      </c>
      <c r="L429" s="167">
        <v>0.66625404544993216</v>
      </c>
      <c r="M429" s="86">
        <f>IF( Table232[[#This Row],[UB_init]]-Table232[[#This Row],[LB_init]]&gt;0.1,0,1)</f>
        <v>0</v>
      </c>
      <c r="N429" s="59">
        <v>905</v>
      </c>
      <c r="O429" s="60">
        <v>905</v>
      </c>
      <c r="P429" s="60">
        <v>0</v>
      </c>
      <c r="Q429" s="83">
        <v>797.00407717190603</v>
      </c>
      <c r="R429" s="166">
        <v>905</v>
      </c>
      <c r="S429" s="150">
        <v>905</v>
      </c>
      <c r="T429" s="168">
        <v>0</v>
      </c>
      <c r="U429" s="168">
        <v>18.610463150000001</v>
      </c>
      <c r="V429" s="169">
        <v>905</v>
      </c>
      <c r="W429" s="170">
        <v>905</v>
      </c>
      <c r="X429" s="150">
        <v>0</v>
      </c>
      <c r="Y429" s="150">
        <f>(Table232[[#This Row],[UB (A-BGAP +LB+ UB)]]-Table232[[#This Row],[Best LB]])/Table232[[#This Row],[UB (A-BGAP +LB+ UB)]]</f>
        <v>0</v>
      </c>
      <c r="Z429" s="171">
        <v>10.528634333059923</v>
      </c>
      <c r="AA429" s="169">
        <v>905</v>
      </c>
      <c r="AB429" s="170">
        <v>905</v>
      </c>
      <c r="AC429" s="170">
        <v>0</v>
      </c>
      <c r="AD429" s="170">
        <f>(Table232[[#This Row],[UB (3S-MH)]]-Table232[[#This Row],[Best LB]])/Table232[[#This Row],[UB (3S-MH)]]</f>
        <v>0</v>
      </c>
      <c r="AE429" s="167">
        <v>0.70295700000000005</v>
      </c>
      <c r="AF429" s="169">
        <v>905</v>
      </c>
      <c r="AG429" s="170">
        <v>905</v>
      </c>
      <c r="AH429" s="150">
        <v>0</v>
      </c>
      <c r="AI429" s="150">
        <f>(Table232[[#This Row],[UB (BPP-MIP+LB+UB)]]-Table232[[#This Row],[Best LB]])/Table232[[#This Row],[UB (BPP-MIP+LB+UB)]]</f>
        <v>0</v>
      </c>
      <c r="AJ429" s="171">
        <v>15.370916021995932</v>
      </c>
      <c r="AK429" s="169">
        <v>905</v>
      </c>
      <c r="AL429" s="170">
        <v>905</v>
      </c>
      <c r="AM429" s="170">
        <v>0</v>
      </c>
      <c r="AN429" s="170">
        <f>(Table232[[#This Row],[UB (LBBD (FBPP))]]-Table232[[#This Row],[Best LB]])/Table232[[#This Row],[UB (LBBD (FBPP))]]</f>
        <v>0</v>
      </c>
      <c r="AO429" s="171">
        <v>2.6345718838356325</v>
      </c>
      <c r="AP429" s="169">
        <v>905</v>
      </c>
      <c r="AQ429" s="170">
        <v>905</v>
      </c>
      <c r="AR429" s="170">
        <v>0</v>
      </c>
      <c r="AS429" s="170">
        <f>(Table232[[#This Row],[UB (LBBD (CBPP))]]-Table232[[#This Row],[Best LB]])/Table232[[#This Row],[UB (LBBD (CBPP))]]</f>
        <v>0</v>
      </c>
      <c r="AT429" s="171">
        <v>1.4183214586309982</v>
      </c>
      <c r="AU429" s="169">
        <v>905</v>
      </c>
      <c r="AV429" s="170">
        <v>905</v>
      </c>
      <c r="AW429" s="170">
        <v>0</v>
      </c>
      <c r="AX429" s="170">
        <f>(Table232[[#This Row],[UB (LBBD (CBPP-light))]]-Table232[[#This Row],[Best LB]])/Table232[[#This Row],[UB (LBBD (CBPP-light))]]</f>
        <v>0</v>
      </c>
      <c r="AY429" s="171">
        <v>1.2136006867594911</v>
      </c>
      <c r="AZ429" s="150">
        <v>905</v>
      </c>
    </row>
    <row r="430" spans="1:52" x14ac:dyDescent="0.35">
      <c r="A430" s="162">
        <v>428</v>
      </c>
      <c r="B430" s="163" t="s">
        <v>463</v>
      </c>
      <c r="C430" s="150" t="s">
        <v>1097</v>
      </c>
      <c r="D430" s="150">
        <v>100</v>
      </c>
      <c r="E430" s="164">
        <v>5</v>
      </c>
      <c r="F430" s="164">
        <v>30</v>
      </c>
      <c r="G430" s="165">
        <v>1</v>
      </c>
      <c r="H430" s="166">
        <v>15</v>
      </c>
      <c r="I430" s="150">
        <f>MAX(0,Table232[[#This Row],[k*]]-Table232[[#This Row],[AGVs]])</f>
        <v>10</v>
      </c>
      <c r="J430" s="150">
        <v>951</v>
      </c>
      <c r="K430" s="150">
        <v>955</v>
      </c>
      <c r="L430" s="167">
        <v>0.70244250075006676</v>
      </c>
      <c r="M430" s="142">
        <f>IF( Table232[[#This Row],[UB_init]]-Table232[[#This Row],[LB_init]]&gt;0.1,0,1)</f>
        <v>0</v>
      </c>
      <c r="N430" s="61">
        <v>951</v>
      </c>
      <c r="O430" s="62">
        <v>951</v>
      </c>
      <c r="P430" s="62">
        <v>0</v>
      </c>
      <c r="Q430" s="84">
        <v>537.24466249905504</v>
      </c>
      <c r="R430" s="166">
        <v>951</v>
      </c>
      <c r="S430" s="150">
        <v>951</v>
      </c>
      <c r="T430" s="168">
        <v>0</v>
      </c>
      <c r="U430" s="168">
        <v>21.229308270000001</v>
      </c>
      <c r="V430" s="169">
        <v>951</v>
      </c>
      <c r="W430" s="170">
        <v>951</v>
      </c>
      <c r="X430" s="150">
        <v>0</v>
      </c>
      <c r="Y430" s="150">
        <f>(Table232[[#This Row],[UB (A-BGAP +LB+ UB)]]-Table232[[#This Row],[Best LB]])/Table232[[#This Row],[UB (A-BGAP +LB+ UB)]]</f>
        <v>0</v>
      </c>
      <c r="Z430" s="171">
        <v>24.510529299276367</v>
      </c>
      <c r="AA430" s="169">
        <v>951</v>
      </c>
      <c r="AB430" s="170">
        <v>951</v>
      </c>
      <c r="AC430" s="170">
        <v>0</v>
      </c>
      <c r="AD430" s="170">
        <f>(Table232[[#This Row],[UB (3S-MH)]]-Table232[[#This Row],[Best LB]])/Table232[[#This Row],[UB (3S-MH)]]</f>
        <v>0</v>
      </c>
      <c r="AE430" s="167">
        <v>0.89040900000000001</v>
      </c>
      <c r="AF430" s="169">
        <v>951</v>
      </c>
      <c r="AG430" s="170">
        <v>951</v>
      </c>
      <c r="AH430" s="150">
        <v>0</v>
      </c>
      <c r="AI430" s="150">
        <f>(Table232[[#This Row],[UB (BPP-MIP+LB+UB)]]-Table232[[#This Row],[Best LB]])/Table232[[#This Row],[UB (BPP-MIP+LB+UB)]]</f>
        <v>0</v>
      </c>
      <c r="AJ430" s="171">
        <v>16.365861924374869</v>
      </c>
      <c r="AK430" s="169">
        <v>951</v>
      </c>
      <c r="AL430" s="170">
        <v>951</v>
      </c>
      <c r="AM430" s="170">
        <v>0</v>
      </c>
      <c r="AN430" s="170">
        <f>(Table232[[#This Row],[UB (LBBD (FBPP))]]-Table232[[#This Row],[Best LB]])/Table232[[#This Row],[UB (LBBD (FBPP))]]</f>
        <v>0</v>
      </c>
      <c r="AO430" s="171">
        <v>1.4632902606488187</v>
      </c>
      <c r="AP430" s="169">
        <v>951</v>
      </c>
      <c r="AQ430" s="170">
        <v>951</v>
      </c>
      <c r="AR430" s="170">
        <v>0</v>
      </c>
      <c r="AS430" s="170">
        <f>(Table232[[#This Row],[UB (LBBD (CBPP))]]-Table232[[#This Row],[Best LB]])/Table232[[#This Row],[UB (LBBD (CBPP))]]</f>
        <v>0</v>
      </c>
      <c r="AT430" s="171">
        <v>1.0589183438667078</v>
      </c>
      <c r="AU430" s="169">
        <v>951</v>
      </c>
      <c r="AV430" s="170">
        <v>951</v>
      </c>
      <c r="AW430" s="170">
        <v>0</v>
      </c>
      <c r="AX430" s="170">
        <f>(Table232[[#This Row],[UB (LBBD (CBPP-light))]]-Table232[[#This Row],[Best LB]])/Table232[[#This Row],[UB (LBBD (CBPP-light))]]</f>
        <v>0</v>
      </c>
      <c r="AY430" s="171">
        <v>0.92527157907420576</v>
      </c>
      <c r="AZ430" s="150">
        <v>951</v>
      </c>
    </row>
    <row r="431" spans="1:52" x14ac:dyDescent="0.35">
      <c r="A431" s="162">
        <v>429</v>
      </c>
      <c r="B431" s="163" t="s">
        <v>464</v>
      </c>
      <c r="C431" s="150" t="s">
        <v>1097</v>
      </c>
      <c r="D431" s="150">
        <v>100</v>
      </c>
      <c r="E431" s="164">
        <v>5</v>
      </c>
      <c r="F431" s="164">
        <v>30</v>
      </c>
      <c r="G431" s="165">
        <v>1</v>
      </c>
      <c r="H431" s="166">
        <v>12</v>
      </c>
      <c r="I431" s="150">
        <f>MAX(0,Table232[[#This Row],[k*]]-Table232[[#This Row],[AGVs]])</f>
        <v>7</v>
      </c>
      <c r="J431" s="150">
        <v>852</v>
      </c>
      <c r="K431" s="150">
        <v>892</v>
      </c>
      <c r="L431" s="167">
        <v>0.68583408556992254</v>
      </c>
      <c r="M431" s="86">
        <f>IF( Table232[[#This Row],[UB_init]]-Table232[[#This Row],[LB_init]]&gt;0.1,0,1)</f>
        <v>0</v>
      </c>
      <c r="N431" s="59">
        <v>852</v>
      </c>
      <c r="O431" s="60">
        <v>852</v>
      </c>
      <c r="P431" s="60">
        <v>0</v>
      </c>
      <c r="Q431" s="83">
        <v>251.99157523549999</v>
      </c>
      <c r="R431" s="166">
        <v>852</v>
      </c>
      <c r="S431" s="150">
        <v>852</v>
      </c>
      <c r="T431" s="168">
        <v>0</v>
      </c>
      <c r="U431" s="168">
        <v>21.113772879999999</v>
      </c>
      <c r="V431" s="169">
        <v>852</v>
      </c>
      <c r="W431" s="170">
        <v>852</v>
      </c>
      <c r="X431" s="150">
        <v>0</v>
      </c>
      <c r="Y431" s="150">
        <f>(Table232[[#This Row],[UB (A-BGAP +LB+ UB)]]-Table232[[#This Row],[Best LB]])/Table232[[#This Row],[UB (A-BGAP +LB+ UB)]]</f>
        <v>0</v>
      </c>
      <c r="Z431" s="171">
        <v>49.588729649783225</v>
      </c>
      <c r="AA431" s="169">
        <v>859</v>
      </c>
      <c r="AB431" s="170">
        <v>852</v>
      </c>
      <c r="AC431" s="170">
        <v>8.2159624413145546E-3</v>
      </c>
      <c r="AD431" s="170">
        <f>(Table232[[#This Row],[UB (3S-MH)]]-Table232[[#This Row],[Best LB]])/Table232[[#This Row],[UB (3S-MH)]]</f>
        <v>8.1490104772991845E-3</v>
      </c>
      <c r="AE431" s="167">
        <v>0.89039999999999997</v>
      </c>
      <c r="AF431" s="169">
        <v>852</v>
      </c>
      <c r="AG431" s="170">
        <v>852</v>
      </c>
      <c r="AH431" s="150">
        <v>0</v>
      </c>
      <c r="AI431" s="150">
        <f>(Table232[[#This Row],[UB (BPP-MIP+LB+UB)]]-Table232[[#This Row],[Best LB]])/Table232[[#This Row],[UB (BPP-MIP+LB+UB)]]</f>
        <v>0</v>
      </c>
      <c r="AJ431" s="171">
        <v>27.068898107857624</v>
      </c>
      <c r="AK431" s="169">
        <v>852</v>
      </c>
      <c r="AL431" s="170">
        <v>852</v>
      </c>
      <c r="AM431" s="170">
        <v>0</v>
      </c>
      <c r="AN431" s="170">
        <f>(Table232[[#This Row],[UB (LBBD (FBPP))]]-Table232[[#This Row],[Best LB]])/Table232[[#This Row],[UB (LBBD (FBPP))]]</f>
        <v>0</v>
      </c>
      <c r="AO431" s="171">
        <v>4.3699001297366031</v>
      </c>
      <c r="AP431" s="169">
        <v>852</v>
      </c>
      <c r="AQ431" s="170">
        <v>852</v>
      </c>
      <c r="AR431" s="170">
        <v>0</v>
      </c>
      <c r="AS431" s="170">
        <f>(Table232[[#This Row],[UB (LBBD (CBPP))]]-Table232[[#This Row],[Best LB]])/Table232[[#This Row],[UB (LBBD (CBPP))]]</f>
        <v>0</v>
      </c>
      <c r="AT431" s="171">
        <v>2.3125604782264828</v>
      </c>
      <c r="AU431" s="169">
        <v>852</v>
      </c>
      <c r="AV431" s="170">
        <v>852</v>
      </c>
      <c r="AW431" s="170">
        <v>0</v>
      </c>
      <c r="AX431" s="170">
        <f>(Table232[[#This Row],[UB (LBBD (CBPP-light))]]-Table232[[#This Row],[Best LB]])/Table232[[#This Row],[UB (LBBD (CBPP-light))]]</f>
        <v>0</v>
      </c>
      <c r="AY431" s="171">
        <v>2.7417614795278924</v>
      </c>
      <c r="AZ431" s="150">
        <v>852</v>
      </c>
    </row>
    <row r="432" spans="1:52" x14ac:dyDescent="0.35">
      <c r="A432" s="162">
        <v>430</v>
      </c>
      <c r="B432" s="163" t="s">
        <v>465</v>
      </c>
      <c r="C432" s="150" t="s">
        <v>1097</v>
      </c>
      <c r="D432" s="150">
        <v>100</v>
      </c>
      <c r="E432" s="164">
        <v>5</v>
      </c>
      <c r="F432" s="164">
        <v>30</v>
      </c>
      <c r="G432" s="165">
        <v>1</v>
      </c>
      <c r="H432" s="166">
        <v>13</v>
      </c>
      <c r="I432" s="150">
        <f>MAX(0,Table232[[#This Row],[k*]]-Table232[[#This Row],[AGVs]])</f>
        <v>8</v>
      </c>
      <c r="J432" s="150">
        <v>837</v>
      </c>
      <c r="K432" s="150">
        <v>886</v>
      </c>
      <c r="L432" s="167">
        <v>0.79858221299991783</v>
      </c>
      <c r="M432" s="142">
        <f>IF( Table232[[#This Row],[UB_init]]-Table232[[#This Row],[LB_init]]&gt;0.1,0,1)</f>
        <v>0</v>
      </c>
      <c r="N432" s="61">
        <v>837</v>
      </c>
      <c r="O432" s="62">
        <v>837</v>
      </c>
      <c r="P432" s="62">
        <v>0</v>
      </c>
      <c r="Q432" s="84">
        <v>295.427062446251</v>
      </c>
      <c r="R432" s="166">
        <v>837</v>
      </c>
      <c r="S432" s="150">
        <v>837</v>
      </c>
      <c r="T432" s="168">
        <v>0</v>
      </c>
      <c r="U432" s="168">
        <v>20.02095267</v>
      </c>
      <c r="V432" s="169">
        <v>837</v>
      </c>
      <c r="W432" s="170">
        <v>837</v>
      </c>
      <c r="X432" s="150">
        <v>0</v>
      </c>
      <c r="Y432" s="150">
        <f>(Table232[[#This Row],[UB (A-BGAP +LB+ UB)]]-Table232[[#This Row],[Best LB]])/Table232[[#This Row],[UB (A-BGAP +LB+ UB)]]</f>
        <v>0</v>
      </c>
      <c r="Z432" s="171">
        <v>28.404682037421018</v>
      </c>
      <c r="AA432" s="169">
        <v>852</v>
      </c>
      <c r="AB432" s="170">
        <v>837</v>
      </c>
      <c r="AC432" s="170">
        <v>1.7921146953405017E-2</v>
      </c>
      <c r="AD432" s="170">
        <f>(Table232[[#This Row],[UB (3S-MH)]]-Table232[[#This Row],[Best LB]])/Table232[[#This Row],[UB (3S-MH)]]</f>
        <v>1.7605633802816902E-2</v>
      </c>
      <c r="AE432" s="167">
        <v>1.17157</v>
      </c>
      <c r="AF432" s="169">
        <v>837</v>
      </c>
      <c r="AG432" s="170">
        <v>837</v>
      </c>
      <c r="AH432" s="150">
        <v>0</v>
      </c>
      <c r="AI432" s="150">
        <f>(Table232[[#This Row],[UB (BPP-MIP+LB+UB)]]-Table232[[#This Row],[Best LB]])/Table232[[#This Row],[UB (BPP-MIP+LB+UB)]]</f>
        <v>0</v>
      </c>
      <c r="AJ432" s="171">
        <v>23.386028665118317</v>
      </c>
      <c r="AK432" s="169">
        <v>837</v>
      </c>
      <c r="AL432" s="170">
        <v>837</v>
      </c>
      <c r="AM432" s="170">
        <v>0</v>
      </c>
      <c r="AN432" s="170">
        <f>(Table232[[#This Row],[UB (LBBD (FBPP))]]-Table232[[#This Row],[Best LB]])/Table232[[#This Row],[UB (LBBD (FBPP))]]</f>
        <v>0</v>
      </c>
      <c r="AO432" s="171">
        <v>2.9098724168729779</v>
      </c>
      <c r="AP432" s="169">
        <v>837</v>
      </c>
      <c r="AQ432" s="170">
        <v>837</v>
      </c>
      <c r="AR432" s="170">
        <v>0</v>
      </c>
      <c r="AS432" s="170">
        <f>(Table232[[#This Row],[UB (LBBD (CBPP))]]-Table232[[#This Row],[Best LB]])/Table232[[#This Row],[UB (LBBD (CBPP))]]</f>
        <v>0</v>
      </c>
      <c r="AT432" s="171">
        <v>1.6106976298619879</v>
      </c>
      <c r="AU432" s="169">
        <v>837</v>
      </c>
      <c r="AV432" s="170">
        <v>837</v>
      </c>
      <c r="AW432" s="170">
        <v>0</v>
      </c>
      <c r="AX432" s="170">
        <f>(Table232[[#This Row],[UB (LBBD (CBPP-light))]]-Table232[[#This Row],[Best LB]])/Table232[[#This Row],[UB (LBBD (CBPP-light))]]</f>
        <v>0</v>
      </c>
      <c r="AY432" s="171">
        <v>3.872470330447408</v>
      </c>
      <c r="AZ432" s="150">
        <v>837</v>
      </c>
    </row>
    <row r="433" spans="1:52" x14ac:dyDescent="0.35">
      <c r="A433" s="162">
        <v>431</v>
      </c>
      <c r="B433" s="163" t="s">
        <v>466</v>
      </c>
      <c r="C433" s="150" t="s">
        <v>1097</v>
      </c>
      <c r="D433" s="150">
        <v>100</v>
      </c>
      <c r="E433" s="164">
        <v>5</v>
      </c>
      <c r="F433" s="164">
        <v>30</v>
      </c>
      <c r="G433" s="165">
        <v>2</v>
      </c>
      <c r="H433" s="166">
        <v>27</v>
      </c>
      <c r="I433" s="150">
        <f>MAX(0,Table232[[#This Row],[k*]]-Table232[[#This Row],[AGVs]])</f>
        <v>22</v>
      </c>
      <c r="J433" s="150">
        <v>1064</v>
      </c>
      <c r="K433" s="150">
        <v>1064</v>
      </c>
      <c r="L433" s="167">
        <v>1.2173602059499444</v>
      </c>
      <c r="M433" s="86">
        <f>IF( Table232[[#This Row],[UB_init]]-Table232[[#This Row],[LB_init]]&gt;0.1,0,1)</f>
        <v>1</v>
      </c>
      <c r="N433" s="59">
        <v>1065</v>
      </c>
      <c r="O433" s="60">
        <v>1058</v>
      </c>
      <c r="P433" s="60">
        <v>6.5727699530510201E-3</v>
      </c>
      <c r="Q433" s="83">
        <v>3607.22920779883</v>
      </c>
      <c r="R433" s="166">
        <v>1065</v>
      </c>
      <c r="S433" s="150">
        <v>1060.96</v>
      </c>
      <c r="T433" s="168">
        <v>3.7953050000000001E-3</v>
      </c>
      <c r="U433" s="168">
        <v>3629.5874469999999</v>
      </c>
      <c r="V433" s="169"/>
      <c r="W433" s="170"/>
      <c r="X433" s="150"/>
      <c r="Y433" s="150"/>
      <c r="Z433" s="171"/>
      <c r="AA433" s="169"/>
      <c r="AB433" s="170"/>
      <c r="AC433" s="150"/>
      <c r="AD433" s="170"/>
      <c r="AE433" s="171"/>
      <c r="AF433" s="169"/>
      <c r="AG433" s="170"/>
      <c r="AH433" s="150"/>
      <c r="AI433" s="150"/>
      <c r="AJ433" s="171"/>
      <c r="AK433" s="169"/>
      <c r="AL433" s="170"/>
      <c r="AM433" s="150"/>
      <c r="AN433" s="170"/>
      <c r="AO433" s="171"/>
      <c r="AP433" s="169"/>
      <c r="AQ433" s="170"/>
      <c r="AR433" s="150"/>
      <c r="AS433" s="170"/>
      <c r="AT433" s="171"/>
      <c r="AU433" s="169"/>
      <c r="AV433" s="170"/>
      <c r="AW433" s="150"/>
      <c r="AX433" s="164"/>
      <c r="AY433" s="171"/>
      <c r="AZ433" s="150">
        <v>1064</v>
      </c>
    </row>
    <row r="434" spans="1:52" x14ac:dyDescent="0.35">
      <c r="A434" s="162">
        <v>432</v>
      </c>
      <c r="B434" s="163" t="s">
        <v>467</v>
      </c>
      <c r="C434" s="150" t="s">
        <v>1097</v>
      </c>
      <c r="D434" s="150">
        <v>100</v>
      </c>
      <c r="E434" s="164">
        <v>5</v>
      </c>
      <c r="F434" s="164">
        <v>30</v>
      </c>
      <c r="G434" s="165">
        <v>2</v>
      </c>
      <c r="H434" s="166">
        <v>24</v>
      </c>
      <c r="I434" s="150">
        <f>MAX(0,Table232[[#This Row],[k*]]-Table232[[#This Row],[AGVs]])</f>
        <v>19</v>
      </c>
      <c r="J434" s="150">
        <v>1009</v>
      </c>
      <c r="K434" s="150">
        <v>1008.99999999999</v>
      </c>
      <c r="L434" s="167">
        <v>3.6852971985999829</v>
      </c>
      <c r="M434" s="142">
        <f>IF( Table232[[#This Row],[UB_init]]-Table232[[#This Row],[LB_init]]&gt;0.1,0,1)</f>
        <v>1</v>
      </c>
      <c r="N434" s="61">
        <v>1014</v>
      </c>
      <c r="O434" s="62">
        <v>1007</v>
      </c>
      <c r="P434" s="62">
        <v>6.9033530571985299E-3</v>
      </c>
      <c r="Q434" s="84">
        <v>3611.4799446444899</v>
      </c>
      <c r="R434" s="166">
        <v>1010</v>
      </c>
      <c r="S434" s="150">
        <v>1009</v>
      </c>
      <c r="T434" s="168">
        <v>9.9009899999999993E-4</v>
      </c>
      <c r="U434" s="168">
        <v>3615.8274470000001</v>
      </c>
      <c r="V434" s="169"/>
      <c r="W434" s="170"/>
      <c r="X434" s="150"/>
      <c r="Y434" s="150"/>
      <c r="Z434" s="171"/>
      <c r="AA434" s="169"/>
      <c r="AB434" s="170"/>
      <c r="AC434" s="150"/>
      <c r="AD434" s="170"/>
      <c r="AE434" s="171"/>
      <c r="AF434" s="169"/>
      <c r="AG434" s="170"/>
      <c r="AH434" s="150"/>
      <c r="AI434" s="150"/>
      <c r="AJ434" s="171"/>
      <c r="AK434" s="169"/>
      <c r="AL434" s="170"/>
      <c r="AM434" s="150"/>
      <c r="AN434" s="170"/>
      <c r="AO434" s="171"/>
      <c r="AP434" s="169"/>
      <c r="AQ434" s="170"/>
      <c r="AR434" s="150"/>
      <c r="AS434" s="170"/>
      <c r="AT434" s="171"/>
      <c r="AU434" s="169"/>
      <c r="AV434" s="170"/>
      <c r="AW434" s="150"/>
      <c r="AX434" s="164"/>
      <c r="AY434" s="171"/>
      <c r="AZ434" s="150">
        <v>1009</v>
      </c>
    </row>
    <row r="435" spans="1:52" x14ac:dyDescent="0.35">
      <c r="A435" s="162">
        <v>433</v>
      </c>
      <c r="B435" s="163" t="s">
        <v>468</v>
      </c>
      <c r="C435" s="150" t="s">
        <v>1097</v>
      </c>
      <c r="D435" s="150">
        <v>100</v>
      </c>
      <c r="E435" s="164">
        <v>5</v>
      </c>
      <c r="F435" s="164">
        <v>30</v>
      </c>
      <c r="G435" s="165">
        <v>2</v>
      </c>
      <c r="H435" s="166">
        <v>26</v>
      </c>
      <c r="I435" s="150">
        <f>MAX(0,Table232[[#This Row],[k*]]-Table232[[#This Row],[AGVs]])</f>
        <v>21</v>
      </c>
      <c r="J435" s="150">
        <v>964</v>
      </c>
      <c r="K435" s="150">
        <v>964</v>
      </c>
      <c r="L435" s="167">
        <v>2.2462731208700006</v>
      </c>
      <c r="M435" s="86">
        <f>IF( Table232[[#This Row],[UB_init]]-Table232[[#This Row],[LB_init]]&gt;0.1,0,1)</f>
        <v>1</v>
      </c>
      <c r="N435" s="59">
        <v>964</v>
      </c>
      <c r="O435" s="60">
        <v>964</v>
      </c>
      <c r="P435" s="60">
        <v>0</v>
      </c>
      <c r="Q435" s="83">
        <v>574.71604556776504</v>
      </c>
      <c r="R435" s="166">
        <v>964</v>
      </c>
      <c r="S435" s="150">
        <v>964</v>
      </c>
      <c r="T435" s="168">
        <v>0</v>
      </c>
      <c r="U435" s="168">
        <v>29.04179779</v>
      </c>
      <c r="V435" s="169"/>
      <c r="W435" s="170"/>
      <c r="X435" s="150"/>
      <c r="Y435" s="150"/>
      <c r="Z435" s="171"/>
      <c r="AA435" s="169"/>
      <c r="AB435" s="170"/>
      <c r="AC435" s="150"/>
      <c r="AD435" s="170"/>
      <c r="AE435" s="171"/>
      <c r="AF435" s="169"/>
      <c r="AG435" s="170"/>
      <c r="AH435" s="150"/>
      <c r="AI435" s="150"/>
      <c r="AJ435" s="171"/>
      <c r="AK435" s="169"/>
      <c r="AL435" s="170"/>
      <c r="AM435" s="150"/>
      <c r="AN435" s="170"/>
      <c r="AO435" s="171"/>
      <c r="AP435" s="169"/>
      <c r="AQ435" s="170"/>
      <c r="AR435" s="150"/>
      <c r="AS435" s="170"/>
      <c r="AT435" s="171"/>
      <c r="AU435" s="169"/>
      <c r="AV435" s="170"/>
      <c r="AW435" s="150"/>
      <c r="AX435" s="164"/>
      <c r="AY435" s="171"/>
      <c r="AZ435" s="150">
        <v>964</v>
      </c>
    </row>
    <row r="436" spans="1:52" x14ac:dyDescent="0.35">
      <c r="A436" s="162">
        <v>434</v>
      </c>
      <c r="B436" s="163" t="s">
        <v>469</v>
      </c>
      <c r="C436" s="150" t="s">
        <v>1097</v>
      </c>
      <c r="D436" s="150">
        <v>100</v>
      </c>
      <c r="E436" s="164">
        <v>5</v>
      </c>
      <c r="F436" s="164">
        <v>30</v>
      </c>
      <c r="G436" s="165">
        <v>2</v>
      </c>
      <c r="H436" s="166">
        <v>28</v>
      </c>
      <c r="I436" s="150">
        <f>MAX(0,Table232[[#This Row],[k*]]-Table232[[#This Row],[AGVs]])</f>
        <v>23</v>
      </c>
      <c r="J436" s="150">
        <v>1051</v>
      </c>
      <c r="K436" s="150">
        <v>1051</v>
      </c>
      <c r="L436" s="167">
        <v>2.2049220744600007</v>
      </c>
      <c r="M436" s="142">
        <f>IF( Table232[[#This Row],[UB_init]]-Table232[[#This Row],[LB_init]]&gt;0.1,0,1)</f>
        <v>1</v>
      </c>
      <c r="N436" s="61">
        <v>1051</v>
      </c>
      <c r="O436" s="62">
        <v>1051</v>
      </c>
      <c r="P436" s="62">
        <v>0</v>
      </c>
      <c r="Q436" s="84">
        <v>899.97827055677703</v>
      </c>
      <c r="R436" s="166">
        <v>1051</v>
      </c>
      <c r="S436" s="150">
        <v>1047.8</v>
      </c>
      <c r="T436" s="168">
        <v>3.044719E-3</v>
      </c>
      <c r="U436" s="168">
        <v>3600.5370849999999</v>
      </c>
      <c r="V436" s="169"/>
      <c r="W436" s="170"/>
      <c r="X436" s="150"/>
      <c r="Y436" s="150"/>
      <c r="Z436" s="171"/>
      <c r="AA436" s="169"/>
      <c r="AB436" s="170"/>
      <c r="AC436" s="150"/>
      <c r="AD436" s="170"/>
      <c r="AE436" s="171"/>
      <c r="AF436" s="169"/>
      <c r="AG436" s="170"/>
      <c r="AH436" s="150"/>
      <c r="AI436" s="150"/>
      <c r="AJ436" s="171"/>
      <c r="AK436" s="169"/>
      <c r="AL436" s="170"/>
      <c r="AM436" s="150"/>
      <c r="AN436" s="170"/>
      <c r="AO436" s="171"/>
      <c r="AP436" s="169"/>
      <c r="AQ436" s="170"/>
      <c r="AR436" s="150"/>
      <c r="AS436" s="170"/>
      <c r="AT436" s="171"/>
      <c r="AU436" s="169"/>
      <c r="AV436" s="170"/>
      <c r="AW436" s="150"/>
      <c r="AX436" s="164"/>
      <c r="AY436" s="171"/>
      <c r="AZ436" s="150">
        <v>1051</v>
      </c>
    </row>
    <row r="437" spans="1:52" x14ac:dyDescent="0.35">
      <c r="A437" s="162">
        <v>435</v>
      </c>
      <c r="B437" s="163" t="s">
        <v>470</v>
      </c>
      <c r="C437" s="150" t="s">
        <v>1097</v>
      </c>
      <c r="D437" s="150">
        <v>100</v>
      </c>
      <c r="E437" s="164">
        <v>5</v>
      </c>
      <c r="F437" s="164">
        <v>30</v>
      </c>
      <c r="G437" s="165">
        <v>2</v>
      </c>
      <c r="H437" s="166">
        <v>25</v>
      </c>
      <c r="I437" s="150">
        <f>MAX(0,Table232[[#This Row],[k*]]-Table232[[#This Row],[AGVs]])</f>
        <v>20</v>
      </c>
      <c r="J437" s="150">
        <v>1033</v>
      </c>
      <c r="K437" s="150">
        <v>1033</v>
      </c>
      <c r="L437" s="167">
        <v>3.9364263247700819</v>
      </c>
      <c r="M437" s="86">
        <f>IF( Table232[[#This Row],[UB_init]]-Table232[[#This Row],[LB_init]]&gt;0.1,0,1)</f>
        <v>1</v>
      </c>
      <c r="N437" s="59">
        <v>1046</v>
      </c>
      <c r="O437" s="60">
        <v>1033</v>
      </c>
      <c r="P437" s="60">
        <v>1.24282982791575E-2</v>
      </c>
      <c r="Q437" s="83">
        <v>3611.5755529850699</v>
      </c>
      <c r="R437" s="166">
        <v>1033</v>
      </c>
      <c r="S437" s="150">
        <v>1033</v>
      </c>
      <c r="T437" s="168">
        <v>0</v>
      </c>
      <c r="U437" s="168">
        <v>135.47751629999999</v>
      </c>
      <c r="V437" s="169"/>
      <c r="W437" s="170"/>
      <c r="X437" s="150"/>
      <c r="Y437" s="150"/>
      <c r="Z437" s="171"/>
      <c r="AA437" s="169"/>
      <c r="AB437" s="170"/>
      <c r="AC437" s="150"/>
      <c r="AD437" s="170"/>
      <c r="AE437" s="171"/>
      <c r="AF437" s="169"/>
      <c r="AG437" s="170"/>
      <c r="AH437" s="150"/>
      <c r="AI437" s="150"/>
      <c r="AJ437" s="171"/>
      <c r="AK437" s="169"/>
      <c r="AL437" s="170"/>
      <c r="AM437" s="150"/>
      <c r="AN437" s="170"/>
      <c r="AO437" s="171"/>
      <c r="AP437" s="169"/>
      <c r="AQ437" s="170"/>
      <c r="AR437" s="150"/>
      <c r="AS437" s="170"/>
      <c r="AT437" s="171"/>
      <c r="AU437" s="169"/>
      <c r="AV437" s="170"/>
      <c r="AW437" s="150"/>
      <c r="AX437" s="164"/>
      <c r="AY437" s="171"/>
      <c r="AZ437" s="150">
        <v>1033</v>
      </c>
    </row>
    <row r="438" spans="1:52" x14ac:dyDescent="0.35">
      <c r="A438" s="162">
        <v>436</v>
      </c>
      <c r="B438" s="163" t="s">
        <v>471</v>
      </c>
      <c r="C438" s="150" t="s">
        <v>1097</v>
      </c>
      <c r="D438" s="150">
        <v>100</v>
      </c>
      <c r="E438" s="164">
        <v>5</v>
      </c>
      <c r="F438" s="164">
        <v>30</v>
      </c>
      <c r="G438" s="165">
        <v>2</v>
      </c>
      <c r="H438" s="166">
        <v>24</v>
      </c>
      <c r="I438" s="150">
        <f>MAX(0,Table232[[#This Row],[k*]]-Table232[[#This Row],[AGVs]])</f>
        <v>19</v>
      </c>
      <c r="J438" s="150">
        <v>928</v>
      </c>
      <c r="K438" s="150">
        <v>928</v>
      </c>
      <c r="L438" s="167">
        <v>3.3691791631299566</v>
      </c>
      <c r="M438" s="142">
        <f>IF( Table232[[#This Row],[UB_init]]-Table232[[#This Row],[LB_init]]&gt;0.1,0,1)</f>
        <v>1</v>
      </c>
      <c r="N438" s="61">
        <v>928</v>
      </c>
      <c r="O438" s="62">
        <v>928</v>
      </c>
      <c r="P438" s="62">
        <v>0</v>
      </c>
      <c r="Q438" s="84">
        <v>1588.97757017239</v>
      </c>
      <c r="R438" s="166">
        <v>928</v>
      </c>
      <c r="S438" s="150">
        <v>928</v>
      </c>
      <c r="T438" s="168">
        <v>0</v>
      </c>
      <c r="U438" s="168">
        <v>120.6095325</v>
      </c>
      <c r="V438" s="169"/>
      <c r="W438" s="170"/>
      <c r="X438" s="150"/>
      <c r="Y438" s="150"/>
      <c r="Z438" s="171"/>
      <c r="AA438" s="169"/>
      <c r="AB438" s="170"/>
      <c r="AC438" s="150"/>
      <c r="AD438" s="170"/>
      <c r="AE438" s="171"/>
      <c r="AF438" s="169"/>
      <c r="AG438" s="170"/>
      <c r="AH438" s="150"/>
      <c r="AI438" s="150"/>
      <c r="AJ438" s="171"/>
      <c r="AK438" s="169"/>
      <c r="AL438" s="170"/>
      <c r="AM438" s="150"/>
      <c r="AN438" s="170"/>
      <c r="AO438" s="171"/>
      <c r="AP438" s="169"/>
      <c r="AQ438" s="170"/>
      <c r="AR438" s="150"/>
      <c r="AS438" s="170"/>
      <c r="AT438" s="171"/>
      <c r="AU438" s="169"/>
      <c r="AV438" s="170"/>
      <c r="AW438" s="150"/>
      <c r="AX438" s="164"/>
      <c r="AY438" s="171"/>
      <c r="AZ438" s="150">
        <v>928</v>
      </c>
    </row>
    <row r="439" spans="1:52" x14ac:dyDescent="0.35">
      <c r="A439" s="162">
        <v>437</v>
      </c>
      <c r="B439" s="163" t="s">
        <v>472</v>
      </c>
      <c r="C439" s="150" t="s">
        <v>1097</v>
      </c>
      <c r="D439" s="150">
        <v>100</v>
      </c>
      <c r="E439" s="164">
        <v>5</v>
      </c>
      <c r="F439" s="164">
        <v>30</v>
      </c>
      <c r="G439" s="165">
        <v>2</v>
      </c>
      <c r="H439" s="166">
        <v>25</v>
      </c>
      <c r="I439" s="150">
        <f>MAX(0,Table232[[#This Row],[k*]]-Table232[[#This Row],[AGVs]])</f>
        <v>20</v>
      </c>
      <c r="J439" s="150">
        <v>1037</v>
      </c>
      <c r="K439" s="150">
        <v>1037</v>
      </c>
      <c r="L439" s="167">
        <v>2.9852828066800612</v>
      </c>
      <c r="M439" s="86">
        <f>IF( Table232[[#This Row],[UB_init]]-Table232[[#This Row],[LB_init]]&gt;0.1,0,1)</f>
        <v>1</v>
      </c>
      <c r="N439" s="59">
        <v>1038</v>
      </c>
      <c r="O439" s="60">
        <v>1034.6856711536</v>
      </c>
      <c r="P439" s="60">
        <v>3.19299503506299E-3</v>
      </c>
      <c r="Q439" s="83">
        <v>3616.91424839198</v>
      </c>
      <c r="R439" s="166">
        <v>1037</v>
      </c>
      <c r="S439" s="150">
        <v>1037</v>
      </c>
      <c r="T439" s="168">
        <v>0</v>
      </c>
      <c r="U439" s="168">
        <v>61.066841160000003</v>
      </c>
      <c r="V439" s="169"/>
      <c r="W439" s="170"/>
      <c r="X439" s="150"/>
      <c r="Y439" s="150"/>
      <c r="Z439" s="171"/>
      <c r="AA439" s="169"/>
      <c r="AB439" s="170"/>
      <c r="AC439" s="150"/>
      <c r="AD439" s="170"/>
      <c r="AE439" s="171"/>
      <c r="AF439" s="169"/>
      <c r="AG439" s="170"/>
      <c r="AH439" s="150"/>
      <c r="AI439" s="150"/>
      <c r="AJ439" s="171"/>
      <c r="AK439" s="169"/>
      <c r="AL439" s="170"/>
      <c r="AM439" s="150"/>
      <c r="AN439" s="170"/>
      <c r="AO439" s="171"/>
      <c r="AP439" s="169"/>
      <c r="AQ439" s="170"/>
      <c r="AR439" s="150"/>
      <c r="AS439" s="170"/>
      <c r="AT439" s="171"/>
      <c r="AU439" s="169"/>
      <c r="AV439" s="170"/>
      <c r="AW439" s="150"/>
      <c r="AX439" s="164"/>
      <c r="AY439" s="171"/>
      <c r="AZ439" s="150">
        <v>1037</v>
      </c>
    </row>
    <row r="440" spans="1:52" x14ac:dyDescent="0.35">
      <c r="A440" s="162">
        <v>438</v>
      </c>
      <c r="B440" s="163" t="s">
        <v>473</v>
      </c>
      <c r="C440" s="150" t="s">
        <v>1097</v>
      </c>
      <c r="D440" s="150">
        <v>100</v>
      </c>
      <c r="E440" s="164">
        <v>5</v>
      </c>
      <c r="F440" s="164">
        <v>30</v>
      </c>
      <c r="G440" s="165">
        <v>2</v>
      </c>
      <c r="H440" s="166">
        <v>27</v>
      </c>
      <c r="I440" s="150">
        <f>MAX(0,Table232[[#This Row],[k*]]-Table232[[#This Row],[AGVs]])</f>
        <v>22</v>
      </c>
      <c r="J440" s="150">
        <v>1095</v>
      </c>
      <c r="K440" s="150">
        <v>1095</v>
      </c>
      <c r="L440" s="167">
        <v>0.67857994885002881</v>
      </c>
      <c r="M440" s="142">
        <f>IF( Table232[[#This Row],[UB_init]]-Table232[[#This Row],[LB_init]]&gt;0.1,0,1)</f>
        <v>1</v>
      </c>
      <c r="N440" s="61">
        <v>1095</v>
      </c>
      <c r="O440" s="62">
        <v>1095</v>
      </c>
      <c r="P440" s="62">
        <v>0</v>
      </c>
      <c r="Q440" s="84">
        <v>646.951828300952</v>
      </c>
      <c r="R440" s="166">
        <v>1095</v>
      </c>
      <c r="S440" s="150">
        <v>1095</v>
      </c>
      <c r="T440" s="168">
        <v>0</v>
      </c>
      <c r="U440" s="168">
        <v>29.023633350000001</v>
      </c>
      <c r="V440" s="169"/>
      <c r="W440" s="170"/>
      <c r="X440" s="150"/>
      <c r="Y440" s="150"/>
      <c r="Z440" s="171"/>
      <c r="AA440" s="169"/>
      <c r="AB440" s="170"/>
      <c r="AC440" s="150"/>
      <c r="AD440" s="170"/>
      <c r="AE440" s="171"/>
      <c r="AF440" s="169"/>
      <c r="AG440" s="170"/>
      <c r="AH440" s="150"/>
      <c r="AI440" s="150"/>
      <c r="AJ440" s="171"/>
      <c r="AK440" s="169"/>
      <c r="AL440" s="170"/>
      <c r="AM440" s="150"/>
      <c r="AN440" s="170"/>
      <c r="AO440" s="171"/>
      <c r="AP440" s="169"/>
      <c r="AQ440" s="170"/>
      <c r="AR440" s="150"/>
      <c r="AS440" s="170"/>
      <c r="AT440" s="171"/>
      <c r="AU440" s="169"/>
      <c r="AV440" s="170"/>
      <c r="AW440" s="150"/>
      <c r="AX440" s="164"/>
      <c r="AY440" s="171"/>
      <c r="AZ440" s="150">
        <v>1095</v>
      </c>
    </row>
    <row r="441" spans="1:52" x14ac:dyDescent="0.35">
      <c r="A441" s="162">
        <v>439</v>
      </c>
      <c r="B441" s="163" t="s">
        <v>474</v>
      </c>
      <c r="C441" s="150" t="s">
        <v>1097</v>
      </c>
      <c r="D441" s="150">
        <v>100</v>
      </c>
      <c r="E441" s="164">
        <v>5</v>
      </c>
      <c r="F441" s="164">
        <v>30</v>
      </c>
      <c r="G441" s="165">
        <v>2</v>
      </c>
      <c r="H441" s="166">
        <v>30</v>
      </c>
      <c r="I441" s="150">
        <f>MAX(0,Table232[[#This Row],[k*]]-Table232[[#This Row],[AGVs]])</f>
        <v>25</v>
      </c>
      <c r="J441" s="150">
        <v>1068</v>
      </c>
      <c r="K441" s="150">
        <v>1068</v>
      </c>
      <c r="L441" s="167">
        <v>4.0906931795200308</v>
      </c>
      <c r="M441" s="86">
        <f>IF( Table232[[#This Row],[UB_init]]-Table232[[#This Row],[LB_init]]&gt;0.1,0,1)</f>
        <v>1</v>
      </c>
      <c r="N441" s="59">
        <v>1080</v>
      </c>
      <c r="O441" s="60">
        <v>1064</v>
      </c>
      <c r="P441" s="60">
        <v>1.48148148148134E-2</v>
      </c>
      <c r="Q441" s="83">
        <v>3603.36326177418</v>
      </c>
      <c r="R441" s="166">
        <v>1080</v>
      </c>
      <c r="S441" s="150">
        <v>1067</v>
      </c>
      <c r="T441" s="168">
        <v>1.2037037E-2</v>
      </c>
      <c r="U441" s="168">
        <v>3614.9550819999999</v>
      </c>
      <c r="V441" s="169"/>
      <c r="W441" s="170"/>
      <c r="X441" s="150"/>
      <c r="Y441" s="150"/>
      <c r="Z441" s="171"/>
      <c r="AA441" s="169"/>
      <c r="AB441" s="170"/>
      <c r="AC441" s="150"/>
      <c r="AD441" s="170"/>
      <c r="AE441" s="171"/>
      <c r="AF441" s="169"/>
      <c r="AG441" s="170"/>
      <c r="AH441" s="150"/>
      <c r="AI441" s="150"/>
      <c r="AJ441" s="171"/>
      <c r="AK441" s="169"/>
      <c r="AL441" s="170"/>
      <c r="AM441" s="150"/>
      <c r="AN441" s="170"/>
      <c r="AO441" s="171"/>
      <c r="AP441" s="169"/>
      <c r="AQ441" s="170"/>
      <c r="AR441" s="150"/>
      <c r="AS441" s="170"/>
      <c r="AT441" s="171"/>
      <c r="AU441" s="169"/>
      <c r="AV441" s="170"/>
      <c r="AW441" s="150"/>
      <c r="AX441" s="164"/>
      <c r="AY441" s="171"/>
      <c r="AZ441" s="150">
        <v>1068</v>
      </c>
    </row>
    <row r="442" spans="1:52" x14ac:dyDescent="0.35">
      <c r="A442" s="162">
        <v>440</v>
      </c>
      <c r="B442" s="163" t="s">
        <v>475</v>
      </c>
      <c r="C442" s="150" t="s">
        <v>1097</v>
      </c>
      <c r="D442" s="150">
        <v>100</v>
      </c>
      <c r="E442" s="164">
        <v>5</v>
      </c>
      <c r="F442" s="164">
        <v>30</v>
      </c>
      <c r="G442" s="165">
        <v>2</v>
      </c>
      <c r="H442" s="166">
        <v>26</v>
      </c>
      <c r="I442" s="150">
        <f>MAX(0,Table232[[#This Row],[k*]]-Table232[[#This Row],[AGVs]])</f>
        <v>21</v>
      </c>
      <c r="J442" s="150">
        <v>993</v>
      </c>
      <c r="K442" s="150">
        <v>993</v>
      </c>
      <c r="L442" s="167">
        <v>2.3421183191298951</v>
      </c>
      <c r="M442" s="142">
        <f>IF( Table232[[#This Row],[UB_init]]-Table232[[#This Row],[LB_init]]&gt;0.1,0,1)</f>
        <v>1</v>
      </c>
      <c r="N442" s="61">
        <v>993</v>
      </c>
      <c r="O442" s="62">
        <v>990.99999999999898</v>
      </c>
      <c r="P442" s="62">
        <v>2.0140986908364399E-3</v>
      </c>
      <c r="Q442" s="84">
        <v>3600.3957218248302</v>
      </c>
      <c r="R442" s="166">
        <v>993</v>
      </c>
      <c r="S442" s="150">
        <v>993</v>
      </c>
      <c r="T442" s="168">
        <v>0</v>
      </c>
      <c r="U442" s="168">
        <v>45.556235899999997</v>
      </c>
      <c r="V442" s="169"/>
      <c r="W442" s="170"/>
      <c r="X442" s="150"/>
      <c r="Y442" s="150"/>
      <c r="Z442" s="171"/>
      <c r="AA442" s="169"/>
      <c r="AB442" s="170"/>
      <c r="AC442" s="150"/>
      <c r="AD442" s="170"/>
      <c r="AE442" s="171"/>
      <c r="AF442" s="169"/>
      <c r="AG442" s="170"/>
      <c r="AH442" s="150"/>
      <c r="AI442" s="150"/>
      <c r="AJ442" s="171"/>
      <c r="AK442" s="169"/>
      <c r="AL442" s="170"/>
      <c r="AM442" s="150"/>
      <c r="AN442" s="170"/>
      <c r="AO442" s="171"/>
      <c r="AP442" s="169"/>
      <c r="AQ442" s="170"/>
      <c r="AR442" s="150"/>
      <c r="AS442" s="170"/>
      <c r="AT442" s="171"/>
      <c r="AU442" s="169"/>
      <c r="AV442" s="170"/>
      <c r="AW442" s="150"/>
      <c r="AX442" s="164"/>
      <c r="AY442" s="171"/>
      <c r="AZ442" s="150">
        <v>993</v>
      </c>
    </row>
    <row r="443" spans="1:52" x14ac:dyDescent="0.35">
      <c r="A443" s="162">
        <v>441</v>
      </c>
      <c r="B443" s="163" t="s">
        <v>476</v>
      </c>
      <c r="C443" s="150" t="s">
        <v>1097</v>
      </c>
      <c r="D443" s="150">
        <v>100</v>
      </c>
      <c r="E443" s="164">
        <v>5</v>
      </c>
      <c r="F443" s="164">
        <v>30</v>
      </c>
      <c r="G443" s="165">
        <v>4</v>
      </c>
      <c r="H443" s="166">
        <v>46</v>
      </c>
      <c r="I443" s="150">
        <f>MAX(0,Table232[[#This Row],[k*]]-Table232[[#This Row],[AGVs]])</f>
        <v>41</v>
      </c>
      <c r="J443" s="150">
        <v>1292</v>
      </c>
      <c r="K443" s="150">
        <v>1292</v>
      </c>
      <c r="L443" s="167">
        <v>7.3217976540399832</v>
      </c>
      <c r="M443" s="86">
        <f>IF( Table232[[#This Row],[UB_init]]-Table232[[#This Row],[LB_init]]&gt;0.1,0,1)</f>
        <v>1</v>
      </c>
      <c r="N443" s="59">
        <v>1305</v>
      </c>
      <c r="O443" s="60">
        <v>1279</v>
      </c>
      <c r="P443" s="60">
        <v>1.9923371647508001E-2</v>
      </c>
      <c r="Q443" s="83">
        <v>3600.1811776272898</v>
      </c>
      <c r="R443" s="166">
        <v>1292</v>
      </c>
      <c r="S443" s="150">
        <v>1279</v>
      </c>
      <c r="T443" s="168">
        <v>1.006192E-2</v>
      </c>
      <c r="U443" s="168">
        <v>3614.5369390000001</v>
      </c>
      <c r="V443" s="169"/>
      <c r="W443" s="170"/>
      <c r="X443" s="150"/>
      <c r="Y443" s="150"/>
      <c r="Z443" s="171"/>
      <c r="AA443" s="169"/>
      <c r="AB443" s="170"/>
      <c r="AC443" s="150"/>
      <c r="AD443" s="170"/>
      <c r="AE443" s="171"/>
      <c r="AF443" s="169"/>
      <c r="AG443" s="170"/>
      <c r="AH443" s="150"/>
      <c r="AI443" s="150"/>
      <c r="AJ443" s="171"/>
      <c r="AK443" s="169"/>
      <c r="AL443" s="170"/>
      <c r="AM443" s="150"/>
      <c r="AN443" s="170"/>
      <c r="AO443" s="171"/>
      <c r="AP443" s="169"/>
      <c r="AQ443" s="170"/>
      <c r="AR443" s="150"/>
      <c r="AS443" s="170"/>
      <c r="AT443" s="171"/>
      <c r="AU443" s="169"/>
      <c r="AV443" s="170"/>
      <c r="AW443" s="150"/>
      <c r="AX443" s="164"/>
      <c r="AY443" s="171"/>
      <c r="AZ443" s="150">
        <v>1292</v>
      </c>
    </row>
    <row r="444" spans="1:52" x14ac:dyDescent="0.35">
      <c r="A444" s="162">
        <v>442</v>
      </c>
      <c r="B444" s="163" t="s">
        <v>477</v>
      </c>
      <c r="C444" s="150" t="s">
        <v>1097</v>
      </c>
      <c r="D444" s="150">
        <v>100</v>
      </c>
      <c r="E444" s="164">
        <v>5</v>
      </c>
      <c r="F444" s="164">
        <v>30</v>
      </c>
      <c r="G444" s="165">
        <v>4</v>
      </c>
      <c r="H444" s="166">
        <v>45</v>
      </c>
      <c r="I444" s="150">
        <f>MAX(0,Table232[[#This Row],[k*]]-Table232[[#This Row],[AGVs]])</f>
        <v>40</v>
      </c>
      <c r="J444" s="150">
        <v>1261</v>
      </c>
      <c r="K444" s="150">
        <v>1261</v>
      </c>
      <c r="L444" s="167">
        <v>11.046743366870032</v>
      </c>
      <c r="M444" s="142">
        <f>IF( Table232[[#This Row],[UB_init]]-Table232[[#This Row],[LB_init]]&gt;0.1,0,1)</f>
        <v>1</v>
      </c>
      <c r="N444" s="61">
        <v>1301</v>
      </c>
      <c r="O444" s="62">
        <v>1119.0192311870901</v>
      </c>
      <c r="P444" s="62">
        <v>0.13987760861867399</v>
      </c>
      <c r="Q444" s="84">
        <v>3600.09434206783</v>
      </c>
      <c r="R444" s="166">
        <v>1262</v>
      </c>
      <c r="S444" s="150">
        <v>1247</v>
      </c>
      <c r="T444" s="168">
        <v>1.1885895E-2</v>
      </c>
      <c r="U444" s="168">
        <v>3624.7226139999998</v>
      </c>
      <c r="V444" s="169"/>
      <c r="W444" s="170"/>
      <c r="X444" s="150"/>
      <c r="Y444" s="150"/>
      <c r="Z444" s="171"/>
      <c r="AA444" s="169"/>
      <c r="AB444" s="170"/>
      <c r="AC444" s="150"/>
      <c r="AD444" s="170"/>
      <c r="AE444" s="171"/>
      <c r="AF444" s="169"/>
      <c r="AG444" s="170"/>
      <c r="AH444" s="150"/>
      <c r="AI444" s="150"/>
      <c r="AJ444" s="171"/>
      <c r="AK444" s="169"/>
      <c r="AL444" s="170"/>
      <c r="AM444" s="150"/>
      <c r="AN444" s="170"/>
      <c r="AO444" s="171"/>
      <c r="AP444" s="169"/>
      <c r="AQ444" s="170"/>
      <c r="AR444" s="150"/>
      <c r="AS444" s="170"/>
      <c r="AT444" s="171"/>
      <c r="AU444" s="169"/>
      <c r="AV444" s="170"/>
      <c r="AW444" s="150"/>
      <c r="AX444" s="164"/>
      <c r="AY444" s="171"/>
      <c r="AZ444" s="150">
        <v>1261</v>
      </c>
    </row>
    <row r="445" spans="1:52" x14ac:dyDescent="0.35">
      <c r="A445" s="162">
        <v>443</v>
      </c>
      <c r="B445" s="163" t="s">
        <v>478</v>
      </c>
      <c r="C445" s="150" t="s">
        <v>1097</v>
      </c>
      <c r="D445" s="150">
        <v>100</v>
      </c>
      <c r="E445" s="164">
        <v>5</v>
      </c>
      <c r="F445" s="164">
        <v>30</v>
      </c>
      <c r="G445" s="165">
        <v>4</v>
      </c>
      <c r="H445" s="166">
        <v>48</v>
      </c>
      <c r="I445" s="150">
        <f>MAX(0,Table232[[#This Row],[k*]]-Table232[[#This Row],[AGVs]])</f>
        <v>43</v>
      </c>
      <c r="J445" s="150">
        <v>1228</v>
      </c>
      <c r="K445" s="150">
        <v>1228</v>
      </c>
      <c r="L445" s="167">
        <v>5.3248731270500684</v>
      </c>
      <c r="M445" s="86">
        <f>IF( Table232[[#This Row],[UB_init]]-Table232[[#This Row],[LB_init]]&gt;0.1,0,1)</f>
        <v>1</v>
      </c>
      <c r="N445" s="59">
        <v>1229</v>
      </c>
      <c r="O445" s="60">
        <v>1205</v>
      </c>
      <c r="P445" s="60">
        <v>1.9528071602927601E-2</v>
      </c>
      <c r="Q445" s="83">
        <v>3600.9461562465799</v>
      </c>
      <c r="R445" s="166">
        <v>1229</v>
      </c>
      <c r="S445" s="150">
        <v>1205</v>
      </c>
      <c r="T445" s="168">
        <v>1.9528072E-2</v>
      </c>
      <c r="U445" s="168">
        <v>3612.5176240000001</v>
      </c>
      <c r="V445" s="169"/>
      <c r="W445" s="170"/>
      <c r="X445" s="150"/>
      <c r="Y445" s="150"/>
      <c r="Z445" s="171"/>
      <c r="AA445" s="169"/>
      <c r="AB445" s="170"/>
      <c r="AC445" s="150"/>
      <c r="AD445" s="170"/>
      <c r="AE445" s="171"/>
      <c r="AF445" s="169"/>
      <c r="AG445" s="170"/>
      <c r="AH445" s="150"/>
      <c r="AI445" s="150"/>
      <c r="AJ445" s="171"/>
      <c r="AK445" s="169"/>
      <c r="AL445" s="170"/>
      <c r="AM445" s="150"/>
      <c r="AN445" s="170"/>
      <c r="AO445" s="171"/>
      <c r="AP445" s="169"/>
      <c r="AQ445" s="170"/>
      <c r="AR445" s="150"/>
      <c r="AS445" s="170"/>
      <c r="AT445" s="171"/>
      <c r="AU445" s="169"/>
      <c r="AV445" s="170"/>
      <c r="AW445" s="150"/>
      <c r="AX445" s="164"/>
      <c r="AY445" s="171"/>
      <c r="AZ445" s="150">
        <v>1228</v>
      </c>
    </row>
    <row r="446" spans="1:52" x14ac:dyDescent="0.35">
      <c r="A446" s="162">
        <v>444</v>
      </c>
      <c r="B446" s="163" t="s">
        <v>479</v>
      </c>
      <c r="C446" s="150" t="s">
        <v>1097</v>
      </c>
      <c r="D446" s="150">
        <v>100</v>
      </c>
      <c r="E446" s="164">
        <v>5</v>
      </c>
      <c r="F446" s="164">
        <v>30</v>
      </c>
      <c r="G446" s="165">
        <v>4</v>
      </c>
      <c r="H446" s="166">
        <v>55</v>
      </c>
      <c r="I446" s="150">
        <f>MAX(0,Table232[[#This Row],[k*]]-Table232[[#This Row],[AGVs]])</f>
        <v>50</v>
      </c>
      <c r="J446" s="150">
        <v>1375</v>
      </c>
      <c r="K446" s="150">
        <v>1375</v>
      </c>
      <c r="L446" s="167">
        <v>19.046270733700112</v>
      </c>
      <c r="M446" s="142">
        <f>IF( Table232[[#This Row],[UB_init]]-Table232[[#This Row],[LB_init]]&gt;0.1,0,1)</f>
        <v>1</v>
      </c>
      <c r="N446" s="61">
        <v>1376</v>
      </c>
      <c r="O446" s="62">
        <v>1363</v>
      </c>
      <c r="P446" s="62">
        <v>9.4476744186039602E-3</v>
      </c>
      <c r="Q446" s="84">
        <v>3611.6111040115302</v>
      </c>
      <c r="R446" s="166">
        <v>1375</v>
      </c>
      <c r="S446" s="150">
        <v>1363</v>
      </c>
      <c r="T446" s="168">
        <v>8.7272730000000007E-3</v>
      </c>
      <c r="U446" s="168">
        <v>3610.2614130000002</v>
      </c>
      <c r="V446" s="169"/>
      <c r="W446" s="170"/>
      <c r="X446" s="150"/>
      <c r="Y446" s="150"/>
      <c r="Z446" s="171"/>
      <c r="AA446" s="169"/>
      <c r="AB446" s="170"/>
      <c r="AC446" s="150"/>
      <c r="AD446" s="170"/>
      <c r="AE446" s="171"/>
      <c r="AF446" s="169"/>
      <c r="AG446" s="170"/>
      <c r="AH446" s="150"/>
      <c r="AI446" s="150"/>
      <c r="AJ446" s="171"/>
      <c r="AK446" s="169"/>
      <c r="AL446" s="170"/>
      <c r="AM446" s="150"/>
      <c r="AN446" s="170"/>
      <c r="AO446" s="171"/>
      <c r="AP446" s="169"/>
      <c r="AQ446" s="170"/>
      <c r="AR446" s="150"/>
      <c r="AS446" s="170"/>
      <c r="AT446" s="171"/>
      <c r="AU446" s="169"/>
      <c r="AV446" s="170"/>
      <c r="AW446" s="150"/>
      <c r="AX446" s="164"/>
      <c r="AY446" s="171"/>
      <c r="AZ446" s="150">
        <v>1375</v>
      </c>
    </row>
    <row r="447" spans="1:52" x14ac:dyDescent="0.35">
      <c r="A447" s="162">
        <v>445</v>
      </c>
      <c r="B447" s="163" t="s">
        <v>480</v>
      </c>
      <c r="C447" s="150" t="s">
        <v>1097</v>
      </c>
      <c r="D447" s="150">
        <v>100</v>
      </c>
      <c r="E447" s="164">
        <v>5</v>
      </c>
      <c r="F447" s="164">
        <v>30</v>
      </c>
      <c r="G447" s="165">
        <v>4</v>
      </c>
      <c r="H447" s="166">
        <v>51</v>
      </c>
      <c r="I447" s="150">
        <f>MAX(0,Table232[[#This Row],[k*]]-Table232[[#This Row],[AGVs]])</f>
        <v>46</v>
      </c>
      <c r="J447" s="150">
        <v>1345</v>
      </c>
      <c r="K447" s="150">
        <v>1345</v>
      </c>
      <c r="L447" s="167">
        <v>6.2667062655100381</v>
      </c>
      <c r="M447" s="86">
        <f>IF( Table232[[#This Row],[UB_init]]-Table232[[#This Row],[LB_init]]&gt;0.1,0,1)</f>
        <v>1</v>
      </c>
      <c r="N447" s="59">
        <v>1357</v>
      </c>
      <c r="O447" s="60">
        <v>1333</v>
      </c>
      <c r="P447" s="60">
        <v>1.7686072218125501E-2</v>
      </c>
      <c r="Q447" s="83">
        <v>3605.0399740058901</v>
      </c>
      <c r="R447" s="166">
        <v>1345</v>
      </c>
      <c r="S447" s="150">
        <v>1333</v>
      </c>
      <c r="T447" s="168">
        <v>8.9219329999999999E-3</v>
      </c>
      <c r="U447" s="168">
        <v>3606.1678830000001</v>
      </c>
      <c r="V447" s="169"/>
      <c r="W447" s="170"/>
      <c r="X447" s="150"/>
      <c r="Y447" s="150"/>
      <c r="Z447" s="171"/>
      <c r="AA447" s="169"/>
      <c r="AB447" s="170"/>
      <c r="AC447" s="150"/>
      <c r="AD447" s="170"/>
      <c r="AE447" s="171"/>
      <c r="AF447" s="169"/>
      <c r="AG447" s="170"/>
      <c r="AH447" s="150"/>
      <c r="AI447" s="150"/>
      <c r="AJ447" s="171"/>
      <c r="AK447" s="169"/>
      <c r="AL447" s="170"/>
      <c r="AM447" s="150"/>
      <c r="AN447" s="170"/>
      <c r="AO447" s="171"/>
      <c r="AP447" s="169"/>
      <c r="AQ447" s="170"/>
      <c r="AR447" s="150"/>
      <c r="AS447" s="170"/>
      <c r="AT447" s="171"/>
      <c r="AU447" s="169"/>
      <c r="AV447" s="170"/>
      <c r="AW447" s="150"/>
      <c r="AX447" s="164"/>
      <c r="AY447" s="171"/>
      <c r="AZ447" s="150">
        <v>1345</v>
      </c>
    </row>
    <row r="448" spans="1:52" x14ac:dyDescent="0.35">
      <c r="A448" s="162">
        <v>446</v>
      </c>
      <c r="B448" s="163" t="s">
        <v>481</v>
      </c>
      <c r="C448" s="150" t="s">
        <v>1097</v>
      </c>
      <c r="D448" s="150">
        <v>100</v>
      </c>
      <c r="E448" s="164">
        <v>5</v>
      </c>
      <c r="F448" s="164">
        <v>30</v>
      </c>
      <c r="G448" s="165">
        <v>4</v>
      </c>
      <c r="H448" s="166">
        <v>44</v>
      </c>
      <c r="I448" s="150">
        <f>MAX(0,Table232[[#This Row],[k*]]-Table232[[#This Row],[AGVs]])</f>
        <v>39</v>
      </c>
      <c r="J448" s="150">
        <v>1168</v>
      </c>
      <c r="K448" s="150">
        <v>1168</v>
      </c>
      <c r="L448" s="167">
        <v>6.8084698785100954</v>
      </c>
      <c r="M448" s="142">
        <f>IF( Table232[[#This Row],[UB_init]]-Table232[[#This Row],[LB_init]]&gt;0.1,0,1)</f>
        <v>1</v>
      </c>
      <c r="N448" s="61">
        <v>1180</v>
      </c>
      <c r="O448" s="62">
        <v>1158</v>
      </c>
      <c r="P448" s="62">
        <v>1.8644067796608502E-2</v>
      </c>
      <c r="Q448" s="84">
        <v>3600.15180331282</v>
      </c>
      <c r="R448" s="166">
        <v>1168</v>
      </c>
      <c r="S448" s="150">
        <v>1168</v>
      </c>
      <c r="T448" s="168">
        <v>0</v>
      </c>
      <c r="U448" s="168">
        <v>366.66833459999998</v>
      </c>
      <c r="V448" s="169"/>
      <c r="W448" s="170"/>
      <c r="X448" s="150"/>
      <c r="Y448" s="150"/>
      <c r="Z448" s="171"/>
      <c r="AA448" s="169"/>
      <c r="AB448" s="170"/>
      <c r="AC448" s="150"/>
      <c r="AD448" s="170"/>
      <c r="AE448" s="171"/>
      <c r="AF448" s="169"/>
      <c r="AG448" s="170"/>
      <c r="AH448" s="150"/>
      <c r="AI448" s="150"/>
      <c r="AJ448" s="171"/>
      <c r="AK448" s="169"/>
      <c r="AL448" s="170"/>
      <c r="AM448" s="150"/>
      <c r="AN448" s="170"/>
      <c r="AO448" s="171"/>
      <c r="AP448" s="169"/>
      <c r="AQ448" s="170"/>
      <c r="AR448" s="150"/>
      <c r="AS448" s="170"/>
      <c r="AT448" s="171"/>
      <c r="AU448" s="169"/>
      <c r="AV448" s="170"/>
      <c r="AW448" s="150"/>
      <c r="AX448" s="164"/>
      <c r="AY448" s="171"/>
      <c r="AZ448" s="150">
        <v>1168</v>
      </c>
    </row>
    <row r="449" spans="1:52" x14ac:dyDescent="0.35">
      <c r="A449" s="162">
        <v>447</v>
      </c>
      <c r="B449" s="163" t="s">
        <v>482</v>
      </c>
      <c r="C449" s="150" t="s">
        <v>1097</v>
      </c>
      <c r="D449" s="150">
        <v>100</v>
      </c>
      <c r="E449" s="164">
        <v>5</v>
      </c>
      <c r="F449" s="164">
        <v>30</v>
      </c>
      <c r="G449" s="165">
        <v>4</v>
      </c>
      <c r="H449" s="166">
        <v>47</v>
      </c>
      <c r="I449" s="150">
        <f>MAX(0,Table232[[#This Row],[k*]]-Table232[[#This Row],[AGVs]])</f>
        <v>42</v>
      </c>
      <c r="J449" s="150">
        <v>1301</v>
      </c>
      <c r="K449" s="150">
        <v>1301</v>
      </c>
      <c r="L449" s="167">
        <v>15.297812227159966</v>
      </c>
      <c r="M449" s="86">
        <f>IF( Table232[[#This Row],[UB_init]]-Table232[[#This Row],[LB_init]]&gt;0.1,0,1)</f>
        <v>1</v>
      </c>
      <c r="N449" s="59">
        <v>1313</v>
      </c>
      <c r="O449" s="60">
        <v>1288</v>
      </c>
      <c r="P449" s="60">
        <v>1.9040365575017499E-2</v>
      </c>
      <c r="Q449" s="83">
        <v>3600.7255384325899</v>
      </c>
      <c r="R449" s="166">
        <v>1313</v>
      </c>
      <c r="S449" s="150">
        <v>1288</v>
      </c>
      <c r="T449" s="168">
        <v>1.9040366E-2</v>
      </c>
      <c r="U449" s="168">
        <v>3609.2627429999998</v>
      </c>
      <c r="V449" s="169"/>
      <c r="W449" s="170"/>
      <c r="X449" s="150"/>
      <c r="Y449" s="150"/>
      <c r="Z449" s="171"/>
      <c r="AA449" s="169"/>
      <c r="AB449" s="170"/>
      <c r="AC449" s="150"/>
      <c r="AD449" s="170"/>
      <c r="AE449" s="171"/>
      <c r="AF449" s="169"/>
      <c r="AG449" s="170"/>
      <c r="AH449" s="150"/>
      <c r="AI449" s="150"/>
      <c r="AJ449" s="171"/>
      <c r="AK449" s="169"/>
      <c r="AL449" s="170"/>
      <c r="AM449" s="150"/>
      <c r="AN449" s="170"/>
      <c r="AO449" s="171"/>
      <c r="AP449" s="169"/>
      <c r="AQ449" s="170"/>
      <c r="AR449" s="150"/>
      <c r="AS449" s="170"/>
      <c r="AT449" s="171"/>
      <c r="AU449" s="169"/>
      <c r="AV449" s="170"/>
      <c r="AW449" s="150"/>
      <c r="AX449" s="164"/>
      <c r="AY449" s="171"/>
      <c r="AZ449" s="150">
        <v>1301</v>
      </c>
    </row>
    <row r="450" spans="1:52" x14ac:dyDescent="0.35">
      <c r="A450" s="162">
        <v>448</v>
      </c>
      <c r="B450" s="163" t="s">
        <v>483</v>
      </c>
      <c r="C450" s="150" t="s">
        <v>1097</v>
      </c>
      <c r="D450" s="150">
        <v>100</v>
      </c>
      <c r="E450" s="164">
        <v>5</v>
      </c>
      <c r="F450" s="164">
        <v>30</v>
      </c>
      <c r="G450" s="165">
        <v>4</v>
      </c>
      <c r="H450" s="166">
        <v>50</v>
      </c>
      <c r="I450" s="150">
        <f>MAX(0,Table232[[#This Row],[k*]]-Table232[[#This Row],[AGVs]])</f>
        <v>45</v>
      </c>
      <c r="J450" s="150">
        <v>1371</v>
      </c>
      <c r="K450" s="150">
        <v>1371</v>
      </c>
      <c r="L450" s="167">
        <v>3.2851772569199511</v>
      </c>
      <c r="M450" s="142">
        <f>IF( Table232[[#This Row],[UB_init]]-Table232[[#This Row],[LB_init]]&gt;0.1,0,1)</f>
        <v>1</v>
      </c>
      <c r="N450" s="61">
        <v>1373</v>
      </c>
      <c r="O450" s="62">
        <v>1348</v>
      </c>
      <c r="P450" s="62">
        <v>1.8208302986160298E-2</v>
      </c>
      <c r="Q450" s="84">
        <v>3600.9316392987898</v>
      </c>
      <c r="R450" s="166">
        <v>1371</v>
      </c>
      <c r="S450" s="150">
        <v>1348</v>
      </c>
      <c r="T450" s="168">
        <v>1.6776076000000001E-2</v>
      </c>
      <c r="U450" s="168">
        <v>3603.7858620000002</v>
      </c>
      <c r="V450" s="169"/>
      <c r="W450" s="170"/>
      <c r="X450" s="150"/>
      <c r="Y450" s="150"/>
      <c r="Z450" s="171"/>
      <c r="AA450" s="169"/>
      <c r="AB450" s="170"/>
      <c r="AC450" s="150"/>
      <c r="AD450" s="170"/>
      <c r="AE450" s="171"/>
      <c r="AF450" s="169"/>
      <c r="AG450" s="170"/>
      <c r="AH450" s="150"/>
      <c r="AI450" s="150"/>
      <c r="AJ450" s="171"/>
      <c r="AK450" s="169"/>
      <c r="AL450" s="170"/>
      <c r="AM450" s="150"/>
      <c r="AN450" s="170"/>
      <c r="AO450" s="171"/>
      <c r="AP450" s="169"/>
      <c r="AQ450" s="170"/>
      <c r="AR450" s="150"/>
      <c r="AS450" s="170"/>
      <c r="AT450" s="171"/>
      <c r="AU450" s="169"/>
      <c r="AV450" s="170"/>
      <c r="AW450" s="150"/>
      <c r="AX450" s="164"/>
      <c r="AY450" s="171"/>
      <c r="AZ450" s="150">
        <v>1371</v>
      </c>
    </row>
    <row r="451" spans="1:52" x14ac:dyDescent="0.35">
      <c r="A451" s="162">
        <v>449</v>
      </c>
      <c r="B451" s="163" t="s">
        <v>484</v>
      </c>
      <c r="C451" s="150" t="s">
        <v>1097</v>
      </c>
      <c r="D451" s="150">
        <v>100</v>
      </c>
      <c r="E451" s="164">
        <v>5</v>
      </c>
      <c r="F451" s="164">
        <v>30</v>
      </c>
      <c r="G451" s="165">
        <v>4</v>
      </c>
      <c r="H451" s="166">
        <v>47</v>
      </c>
      <c r="I451" s="150">
        <f>MAX(0,Table232[[#This Row],[k*]]-Table232[[#This Row],[AGVs]])</f>
        <v>42</v>
      </c>
      <c r="J451" s="150">
        <v>1272</v>
      </c>
      <c r="K451" s="150">
        <v>1284</v>
      </c>
      <c r="L451" s="167">
        <v>608.71718892827994</v>
      </c>
      <c r="M451" s="86">
        <f>IF( Table232[[#This Row],[UB_init]]-Table232[[#This Row],[LB_init]]&gt;0.1,0,1)</f>
        <v>0</v>
      </c>
      <c r="N451" s="59">
        <v>1285</v>
      </c>
      <c r="O451" s="60">
        <v>1258.99999999999</v>
      </c>
      <c r="P451" s="60">
        <v>2.0233463035017999E-2</v>
      </c>
      <c r="Q451" s="83">
        <v>3604.4788367412898</v>
      </c>
      <c r="R451" s="166">
        <v>1284</v>
      </c>
      <c r="S451" s="150">
        <v>1250</v>
      </c>
      <c r="T451" s="168">
        <v>2.6479750999999999E-2</v>
      </c>
      <c r="U451" s="168">
        <v>3608.6245600000002</v>
      </c>
      <c r="V451" s="169">
        <v>1284</v>
      </c>
      <c r="W451" s="170">
        <v>1272</v>
      </c>
      <c r="X451" s="150">
        <v>9.3457943925233603E-3</v>
      </c>
      <c r="Y451" s="150">
        <f>(Table232[[#This Row],[UB (A-BGAP +LB+ UB)]]-Table232[[#This Row],[Best LB]])/Table232[[#This Row],[UB (A-BGAP +LB+ UB)]]</f>
        <v>1.557632398753894E-3</v>
      </c>
      <c r="Z451" s="171">
        <v>3612.9312209784998</v>
      </c>
      <c r="AA451" s="169">
        <v>1284</v>
      </c>
      <c r="AB451" s="170">
        <v>1260</v>
      </c>
      <c r="AC451" s="170">
        <v>1.9047619047619049E-2</v>
      </c>
      <c r="AD451" s="170">
        <f>(Table232[[#This Row],[UB (3S-MH)]]-Table232[[#This Row],[Best LB]])/Table232[[#This Row],[UB (3S-MH)]]</f>
        <v>1.557632398753894E-3</v>
      </c>
      <c r="AE451" s="167">
        <v>720.625</v>
      </c>
      <c r="AF451" s="169">
        <v>1284</v>
      </c>
      <c r="AG451" s="170">
        <v>1272</v>
      </c>
      <c r="AH451" s="150">
        <v>9.34579439252263E-3</v>
      </c>
      <c r="AI451" s="150">
        <f>(Table232[[#This Row],[UB (BPP-MIP+LB+UB)]]-Table232[[#This Row],[Best LB]])/Table232[[#This Row],[UB (BPP-MIP+LB+UB)]]</f>
        <v>1.557632398753894E-3</v>
      </c>
      <c r="AJ451" s="171">
        <v>3604.1043135672799</v>
      </c>
      <c r="AK451" s="169">
        <v>1284</v>
      </c>
      <c r="AL451" s="170">
        <v>1282</v>
      </c>
      <c r="AM451" s="170">
        <v>1.557632398753894E-3</v>
      </c>
      <c r="AN451" s="170">
        <f>(Table232[[#This Row],[UB (LBBD (FBPP))]]-Table232[[#This Row],[Best LB]])/Table232[[#This Row],[UB (LBBD (FBPP))]]</f>
        <v>1.557632398753894E-3</v>
      </c>
      <c r="AO451" s="171">
        <v>3599.99999992828</v>
      </c>
      <c r="AP451" s="169">
        <v>1284</v>
      </c>
      <c r="AQ451" s="170">
        <v>1272</v>
      </c>
      <c r="AR451" s="170">
        <v>9.3457943925233638E-3</v>
      </c>
      <c r="AS451" s="170">
        <f>(Table232[[#This Row],[UB (LBBD (CBPP))]]-Table232[[#This Row],[Best LB]])/Table232[[#This Row],[UB (LBBD (CBPP))]]</f>
        <v>1.557632398753894E-3</v>
      </c>
      <c r="AT451" s="171">
        <v>3599.99999992828</v>
      </c>
      <c r="AU451" s="169">
        <v>1284</v>
      </c>
      <c r="AV451" s="170">
        <v>1272</v>
      </c>
      <c r="AW451" s="170">
        <v>9.3457943925233638E-3</v>
      </c>
      <c r="AX451" s="170">
        <f>(Table232[[#This Row],[UB (LBBD (CBPP-light))]]-Table232[[#This Row],[Best LB]])/Table232[[#This Row],[UB (LBBD (CBPP-light))]]</f>
        <v>1.557632398753894E-3</v>
      </c>
      <c r="AY451" s="171">
        <v>3599.99999992828</v>
      </c>
      <c r="AZ451" s="150">
        <v>1282</v>
      </c>
    </row>
    <row r="452" spans="1:52" ht="15" thickBot="1" x14ac:dyDescent="0.4">
      <c r="A452" s="162">
        <v>450</v>
      </c>
      <c r="B452" s="163" t="s">
        <v>485</v>
      </c>
      <c r="C452" s="174" t="s">
        <v>1097</v>
      </c>
      <c r="D452" s="174">
        <v>100</v>
      </c>
      <c r="E452" s="175">
        <v>5</v>
      </c>
      <c r="F452" s="175">
        <v>30</v>
      </c>
      <c r="G452" s="176">
        <v>4</v>
      </c>
      <c r="H452" s="177">
        <v>52</v>
      </c>
      <c r="I452" s="174">
        <f>MAX(0,Table232[[#This Row],[k*]]-Table232[[#This Row],[AGVs]])</f>
        <v>47</v>
      </c>
      <c r="J452" s="174">
        <v>1305</v>
      </c>
      <c r="K452" s="174">
        <v>1305</v>
      </c>
      <c r="L452" s="178">
        <v>129.50532643310999</v>
      </c>
      <c r="M452" s="143">
        <f>IF( Table232[[#This Row],[UB_init]]-Table232[[#This Row],[LB_init]]&gt;0.1,0,1)</f>
        <v>1</v>
      </c>
      <c r="N452" s="63">
        <v>1318</v>
      </c>
      <c r="O452" s="64">
        <v>1278.5999999999999</v>
      </c>
      <c r="P452" s="64">
        <v>2.9893778452198101E-2</v>
      </c>
      <c r="Q452" s="85">
        <v>3601.41895896196</v>
      </c>
      <c r="R452" s="177">
        <v>1305</v>
      </c>
      <c r="S452" s="174">
        <v>1279</v>
      </c>
      <c r="T452" s="179">
        <v>1.9923372000000002E-2</v>
      </c>
      <c r="U452" s="179">
        <v>3611.5526810000001</v>
      </c>
      <c r="V452" s="180"/>
      <c r="W452" s="181"/>
      <c r="X452" s="174"/>
      <c r="Y452" s="174"/>
      <c r="Z452" s="182"/>
      <c r="AA452" s="180"/>
      <c r="AB452" s="181"/>
      <c r="AC452" s="174"/>
      <c r="AD452" s="181"/>
      <c r="AE452" s="182"/>
      <c r="AF452" s="180"/>
      <c r="AG452" s="181"/>
      <c r="AH452" s="174"/>
      <c r="AI452" s="174"/>
      <c r="AJ452" s="182"/>
      <c r="AK452" s="180"/>
      <c r="AL452" s="181"/>
      <c r="AM452" s="174"/>
      <c r="AN452" s="181"/>
      <c r="AO452" s="182"/>
      <c r="AP452" s="180"/>
      <c r="AQ452" s="181"/>
      <c r="AR452" s="174"/>
      <c r="AS452" s="181"/>
      <c r="AT452" s="182"/>
      <c r="AU452" s="180"/>
      <c r="AV452" s="181"/>
      <c r="AW452" s="174"/>
      <c r="AX452" s="175"/>
      <c r="AY452" s="182"/>
      <c r="AZ452" s="150">
        <v>1305</v>
      </c>
    </row>
    <row r="453" spans="1:52" x14ac:dyDescent="0.35">
      <c r="A453" s="151">
        <v>451</v>
      </c>
      <c r="B453" s="152" t="s">
        <v>486</v>
      </c>
      <c r="C453" s="153" t="s">
        <v>1098</v>
      </c>
      <c r="D453" s="153">
        <v>100</v>
      </c>
      <c r="E453" s="154">
        <v>10</v>
      </c>
      <c r="F453" s="154">
        <v>10</v>
      </c>
      <c r="G453" s="155">
        <v>1</v>
      </c>
      <c r="H453" s="156">
        <v>14</v>
      </c>
      <c r="I453" s="153">
        <f>MAX(0,Table232[[#This Row],[k*]]-Table232[[#This Row],[AGVs]])</f>
        <v>4</v>
      </c>
      <c r="J453" s="153">
        <v>162</v>
      </c>
      <c r="K453" s="153">
        <v>259</v>
      </c>
      <c r="L453" s="167">
        <v>0.96421147696992193</v>
      </c>
      <c r="M453" s="86">
        <f>IF( Table232[[#This Row],[UB_init]]-Table232[[#This Row],[LB_init]]&gt;0.1,0,1)</f>
        <v>0</v>
      </c>
      <c r="N453" s="59">
        <v>162</v>
      </c>
      <c r="O453" s="60">
        <v>162</v>
      </c>
      <c r="P453" s="60">
        <v>0</v>
      </c>
      <c r="Q453" s="83">
        <v>435.96518705040199</v>
      </c>
      <c r="R453" s="156">
        <v>162</v>
      </c>
      <c r="S453" s="153">
        <v>162</v>
      </c>
      <c r="T453" s="158">
        <v>0</v>
      </c>
      <c r="U453" s="158">
        <v>22.159841350000001</v>
      </c>
      <c r="V453" s="159">
        <v>162</v>
      </c>
      <c r="W453" s="160">
        <v>162</v>
      </c>
      <c r="X453" s="153">
        <v>0</v>
      </c>
      <c r="Y453" s="153">
        <f>(Table232[[#This Row],[UB (A-BGAP +LB+ UB)]]-Table232[[#This Row],[Best LB]])/Table232[[#This Row],[UB (A-BGAP +LB+ UB)]]</f>
        <v>0</v>
      </c>
      <c r="Z453" s="161">
        <v>31.901199381801622</v>
      </c>
      <c r="AA453" s="159">
        <v>163</v>
      </c>
      <c r="AB453" s="160">
        <v>162</v>
      </c>
      <c r="AC453" s="160">
        <v>6.1728395061728392E-3</v>
      </c>
      <c r="AD453" s="160">
        <f>(Table232[[#This Row],[UB (3S-MH)]]-Table232[[#This Row],[Best LB]])/Table232[[#This Row],[UB (3S-MH)]]</f>
        <v>6.1349693251533744E-3</v>
      </c>
      <c r="AE453" s="157">
        <v>0.79668000000000005</v>
      </c>
      <c r="AF453" s="159">
        <v>162</v>
      </c>
      <c r="AG453" s="160">
        <v>162</v>
      </c>
      <c r="AH453" s="153">
        <v>0</v>
      </c>
      <c r="AI453" s="153">
        <f>(Table232[[#This Row],[UB (BPP-MIP+LB+UB)]]-Table232[[#This Row],[Best LB]])/Table232[[#This Row],[UB (BPP-MIP+LB+UB)]]</f>
        <v>0</v>
      </c>
      <c r="AJ453" s="161">
        <v>45.154018960896323</v>
      </c>
      <c r="AK453" s="159">
        <v>162</v>
      </c>
      <c r="AL453" s="160">
        <v>162</v>
      </c>
      <c r="AM453" s="160">
        <v>0</v>
      </c>
      <c r="AN453" s="160">
        <f>(Table232[[#This Row],[UB (LBBD (FBPP))]]-Table232[[#This Row],[Best LB]])/Table232[[#This Row],[UB (LBBD (FBPP))]]</f>
        <v>0</v>
      </c>
      <c r="AO453" s="161">
        <v>12.732827701143322</v>
      </c>
      <c r="AP453" s="159">
        <v>162</v>
      </c>
      <c r="AQ453" s="160">
        <v>162</v>
      </c>
      <c r="AR453" s="160">
        <v>0</v>
      </c>
      <c r="AS453" s="160">
        <f>(Table232[[#This Row],[UB (LBBD (CBPP))]]-Table232[[#This Row],[Best LB]])/Table232[[#This Row],[UB (LBBD (CBPP))]]</f>
        <v>0</v>
      </c>
      <c r="AT453" s="161">
        <v>4.7738306243004418</v>
      </c>
      <c r="AU453" s="159">
        <v>162</v>
      </c>
      <c r="AV453" s="160">
        <v>162</v>
      </c>
      <c r="AW453" s="160">
        <v>0</v>
      </c>
      <c r="AX453" s="160">
        <f>(Table232[[#This Row],[UB (LBBD (CBPP-light))]]-Table232[[#This Row],[Best LB]])/Table232[[#This Row],[UB (LBBD (CBPP-light))]]</f>
        <v>0</v>
      </c>
      <c r="AY453" s="161">
        <v>6.391406418758832</v>
      </c>
      <c r="AZ453" s="150">
        <v>162</v>
      </c>
    </row>
    <row r="454" spans="1:52" x14ac:dyDescent="0.35">
      <c r="A454" s="162">
        <v>452</v>
      </c>
      <c r="B454" s="163" t="s">
        <v>487</v>
      </c>
      <c r="C454" s="150" t="s">
        <v>1098</v>
      </c>
      <c r="D454" s="150">
        <v>100</v>
      </c>
      <c r="E454" s="164">
        <v>10</v>
      </c>
      <c r="F454" s="164">
        <v>10</v>
      </c>
      <c r="G454" s="165">
        <v>1</v>
      </c>
      <c r="H454" s="166">
        <v>14</v>
      </c>
      <c r="I454" s="150">
        <f>MAX(0,Table232[[#This Row],[k*]]-Table232[[#This Row],[AGVs]])</f>
        <v>4</v>
      </c>
      <c r="J454" s="150">
        <v>155</v>
      </c>
      <c r="K454" s="150">
        <v>255</v>
      </c>
      <c r="L454" s="167">
        <v>0.62557047792006415</v>
      </c>
      <c r="M454" s="142">
        <f>IF( Table232[[#This Row],[UB_init]]-Table232[[#This Row],[LB_init]]&gt;0.1,0,1)</f>
        <v>0</v>
      </c>
      <c r="N454" s="61">
        <v>155</v>
      </c>
      <c r="O454" s="62">
        <v>155</v>
      </c>
      <c r="P454" s="62">
        <v>0</v>
      </c>
      <c r="Q454" s="84">
        <v>424.432231003418</v>
      </c>
      <c r="R454" s="166">
        <v>155</v>
      </c>
      <c r="S454" s="150">
        <v>155</v>
      </c>
      <c r="T454" s="168">
        <v>0</v>
      </c>
      <c r="U454" s="168">
        <v>23.34009185</v>
      </c>
      <c r="V454" s="169">
        <v>155</v>
      </c>
      <c r="W454" s="170">
        <v>155</v>
      </c>
      <c r="X454" s="150">
        <v>0</v>
      </c>
      <c r="Y454" s="150">
        <f>(Table232[[#This Row],[UB (A-BGAP +LB+ UB)]]-Table232[[#This Row],[Best LB]])/Table232[[#This Row],[UB (A-BGAP +LB+ UB)]]</f>
        <v>0</v>
      </c>
      <c r="Z454" s="171">
        <v>22.210409529509363</v>
      </c>
      <c r="AA454" s="169">
        <v>155</v>
      </c>
      <c r="AB454" s="170">
        <v>155</v>
      </c>
      <c r="AC454" s="170">
        <v>0</v>
      </c>
      <c r="AD454" s="170">
        <f>(Table232[[#This Row],[UB (3S-MH)]]-Table232[[#This Row],[Best LB]])/Table232[[#This Row],[UB (3S-MH)]]</f>
        <v>0</v>
      </c>
      <c r="AE454" s="167">
        <v>1.0309999999999999</v>
      </c>
      <c r="AF454" s="169">
        <v>155</v>
      </c>
      <c r="AG454" s="170">
        <v>155</v>
      </c>
      <c r="AH454" s="150">
        <v>0</v>
      </c>
      <c r="AI454" s="150">
        <f>(Table232[[#This Row],[UB (BPP-MIP+LB+UB)]]-Table232[[#This Row],[Best LB]])/Table232[[#This Row],[UB (BPP-MIP+LB+UB)]]</f>
        <v>0</v>
      </c>
      <c r="AJ454" s="171">
        <v>63.262557783166265</v>
      </c>
      <c r="AK454" s="169">
        <v>155</v>
      </c>
      <c r="AL454" s="170">
        <v>155</v>
      </c>
      <c r="AM454" s="170">
        <v>0</v>
      </c>
      <c r="AN454" s="170">
        <f>(Table232[[#This Row],[UB (LBBD (FBPP))]]-Table232[[#This Row],[Best LB]])/Table232[[#This Row],[UB (LBBD (FBPP))]]</f>
        <v>0</v>
      </c>
      <c r="AO454" s="171">
        <v>16.266498113053267</v>
      </c>
      <c r="AP454" s="169">
        <v>155</v>
      </c>
      <c r="AQ454" s="170">
        <v>155</v>
      </c>
      <c r="AR454" s="170">
        <v>0</v>
      </c>
      <c r="AS454" s="170">
        <f>(Table232[[#This Row],[UB (LBBD (CBPP))]]-Table232[[#This Row],[Best LB]])/Table232[[#This Row],[UB (LBBD (CBPP))]]</f>
        <v>0</v>
      </c>
      <c r="AT454" s="171">
        <v>5.3681009365268437</v>
      </c>
      <c r="AU454" s="169">
        <v>155</v>
      </c>
      <c r="AV454" s="170">
        <v>155</v>
      </c>
      <c r="AW454" s="170">
        <v>0</v>
      </c>
      <c r="AX454" s="170">
        <f>(Table232[[#This Row],[UB (LBBD (CBPP-light))]]-Table232[[#This Row],[Best LB]])/Table232[[#This Row],[UB (LBBD (CBPP-light))]]</f>
        <v>0</v>
      </c>
      <c r="AY454" s="171">
        <v>6.8649603575490739</v>
      </c>
      <c r="AZ454" s="150">
        <v>155</v>
      </c>
    </row>
    <row r="455" spans="1:52" x14ac:dyDescent="0.35">
      <c r="A455" s="162">
        <v>453</v>
      </c>
      <c r="B455" s="163" t="s">
        <v>488</v>
      </c>
      <c r="C455" s="150" t="s">
        <v>1098</v>
      </c>
      <c r="D455" s="150">
        <v>100</v>
      </c>
      <c r="E455" s="164">
        <v>10</v>
      </c>
      <c r="F455" s="164">
        <v>10</v>
      </c>
      <c r="G455" s="165">
        <v>1</v>
      </c>
      <c r="H455" s="166">
        <v>14</v>
      </c>
      <c r="I455" s="150">
        <f>MAX(0,Table232[[#This Row],[k*]]-Table232[[#This Row],[AGVs]])</f>
        <v>4</v>
      </c>
      <c r="J455" s="150">
        <v>149</v>
      </c>
      <c r="K455" s="150">
        <v>189</v>
      </c>
      <c r="L455" s="167">
        <v>0.67096871510989331</v>
      </c>
      <c r="M455" s="86">
        <f>IF( Table232[[#This Row],[UB_init]]-Table232[[#This Row],[LB_init]]&gt;0.1,0,1)</f>
        <v>0</v>
      </c>
      <c r="N455" s="59">
        <v>149</v>
      </c>
      <c r="O455" s="60">
        <v>149</v>
      </c>
      <c r="P455" s="60">
        <v>0</v>
      </c>
      <c r="Q455" s="83">
        <v>433.07987163588399</v>
      </c>
      <c r="R455" s="166">
        <v>149</v>
      </c>
      <c r="S455" s="150">
        <v>149</v>
      </c>
      <c r="T455" s="168">
        <v>0</v>
      </c>
      <c r="U455" s="168">
        <v>14.732540269999999</v>
      </c>
      <c r="V455" s="169">
        <v>149</v>
      </c>
      <c r="W455" s="170">
        <v>149</v>
      </c>
      <c r="X455" s="150">
        <v>0</v>
      </c>
      <c r="Y455" s="150">
        <f>(Table232[[#This Row],[UB (A-BGAP +LB+ UB)]]-Table232[[#This Row],[Best LB]])/Table232[[#This Row],[UB (A-BGAP +LB+ UB)]]</f>
        <v>0</v>
      </c>
      <c r="Z455" s="171">
        <v>27.725445900120793</v>
      </c>
      <c r="AA455" s="169">
        <v>149</v>
      </c>
      <c r="AB455" s="170">
        <v>149</v>
      </c>
      <c r="AC455" s="170">
        <v>0</v>
      </c>
      <c r="AD455" s="170">
        <f>(Table232[[#This Row],[UB (3S-MH)]]-Table232[[#This Row],[Best LB]])/Table232[[#This Row],[UB (3S-MH)]]</f>
        <v>0</v>
      </c>
      <c r="AE455" s="167">
        <v>0.71857899999999997</v>
      </c>
      <c r="AF455" s="169">
        <v>149</v>
      </c>
      <c r="AG455" s="170">
        <v>149</v>
      </c>
      <c r="AH455" s="150">
        <v>0</v>
      </c>
      <c r="AI455" s="150">
        <f>(Table232[[#This Row],[UB (BPP-MIP+LB+UB)]]-Table232[[#This Row],[Best LB]])/Table232[[#This Row],[UB (BPP-MIP+LB+UB)]]</f>
        <v>0</v>
      </c>
      <c r="AJ455" s="171">
        <v>49.740110128194992</v>
      </c>
      <c r="AK455" s="169">
        <v>149</v>
      </c>
      <c r="AL455" s="170">
        <v>149</v>
      </c>
      <c r="AM455" s="170">
        <v>0</v>
      </c>
      <c r="AN455" s="170">
        <f>(Table232[[#This Row],[UB (LBBD (FBPP))]]-Table232[[#This Row],[Best LB]])/Table232[[#This Row],[UB (LBBD (FBPP))]]</f>
        <v>0</v>
      </c>
      <c r="AO455" s="171">
        <v>1.8786920840004733</v>
      </c>
      <c r="AP455" s="169">
        <v>149</v>
      </c>
      <c r="AQ455" s="170">
        <v>149</v>
      </c>
      <c r="AR455" s="170">
        <v>0</v>
      </c>
      <c r="AS455" s="170">
        <f>(Table232[[#This Row],[UB (LBBD (CBPP))]]-Table232[[#This Row],[Best LB]])/Table232[[#This Row],[UB (LBBD (CBPP))]]</f>
        <v>0</v>
      </c>
      <c r="AT455" s="171">
        <v>1.0038022333840213</v>
      </c>
      <c r="AU455" s="169">
        <v>149</v>
      </c>
      <c r="AV455" s="170">
        <v>149</v>
      </c>
      <c r="AW455" s="170">
        <v>0</v>
      </c>
      <c r="AX455" s="170">
        <f>(Table232[[#This Row],[UB (LBBD (CBPP-light))]]-Table232[[#This Row],[Best LB]])/Table232[[#This Row],[UB (LBBD (CBPP-light))]]</f>
        <v>0</v>
      </c>
      <c r="AY455" s="171">
        <v>4.3381553208539536</v>
      </c>
      <c r="AZ455" s="150">
        <v>149</v>
      </c>
    </row>
    <row r="456" spans="1:52" x14ac:dyDescent="0.35">
      <c r="A456" s="162">
        <v>454</v>
      </c>
      <c r="B456" s="163" t="s">
        <v>489</v>
      </c>
      <c r="C456" s="150" t="s">
        <v>1098</v>
      </c>
      <c r="D456" s="150">
        <v>100</v>
      </c>
      <c r="E456" s="164">
        <v>10</v>
      </c>
      <c r="F456" s="164">
        <v>10</v>
      </c>
      <c r="G456" s="165">
        <v>1</v>
      </c>
      <c r="H456" s="166">
        <v>13</v>
      </c>
      <c r="I456" s="150">
        <f>MAX(0,Table232[[#This Row],[k*]]-Table232[[#This Row],[AGVs]])</f>
        <v>3</v>
      </c>
      <c r="J456" s="150">
        <v>135</v>
      </c>
      <c r="K456" s="150">
        <v>219</v>
      </c>
      <c r="L456" s="167">
        <v>0.66017719359001603</v>
      </c>
      <c r="M456" s="142">
        <f>IF( Table232[[#This Row],[UB_init]]-Table232[[#This Row],[LB_init]]&gt;0.1,0,1)</f>
        <v>0</v>
      </c>
      <c r="N456" s="61">
        <v>135</v>
      </c>
      <c r="O456" s="62">
        <v>135</v>
      </c>
      <c r="P456" s="62">
        <v>0</v>
      </c>
      <c r="Q456" s="84">
        <v>293.17415953613801</v>
      </c>
      <c r="R456" s="166">
        <v>135</v>
      </c>
      <c r="S456" s="150">
        <v>135</v>
      </c>
      <c r="T456" s="168">
        <v>0</v>
      </c>
      <c r="U456" s="168">
        <v>27.910722549999999</v>
      </c>
      <c r="V456" s="169">
        <v>135</v>
      </c>
      <c r="W456" s="170">
        <v>135</v>
      </c>
      <c r="X456" s="150">
        <v>0</v>
      </c>
      <c r="Y456" s="150">
        <f>(Table232[[#This Row],[UB (A-BGAP +LB+ UB)]]-Table232[[#This Row],[Best LB]])/Table232[[#This Row],[UB (A-BGAP +LB+ UB)]]</f>
        <v>0</v>
      </c>
      <c r="Z456" s="171">
        <v>23.282845216811115</v>
      </c>
      <c r="AA456" s="169">
        <v>157</v>
      </c>
      <c r="AB456" s="170">
        <v>135</v>
      </c>
      <c r="AC456" s="170">
        <v>0.16296296296296298</v>
      </c>
      <c r="AD456" s="170">
        <f>(Table232[[#This Row],[UB (3S-MH)]]-Table232[[#This Row],[Best LB]])/Table232[[#This Row],[UB (3S-MH)]]</f>
        <v>0.14012738853503184</v>
      </c>
      <c r="AE456" s="167">
        <v>0.96855000000000002</v>
      </c>
      <c r="AF456" s="169">
        <v>135</v>
      </c>
      <c r="AG456" s="170">
        <v>135</v>
      </c>
      <c r="AH456" s="150">
        <v>0</v>
      </c>
      <c r="AI456" s="150">
        <f>(Table232[[#This Row],[UB (BPP-MIP+LB+UB)]]-Table232[[#This Row],[Best LB]])/Table232[[#This Row],[UB (BPP-MIP+LB+UB)]]</f>
        <v>0</v>
      </c>
      <c r="AJ456" s="171">
        <v>88.554746468559415</v>
      </c>
      <c r="AK456" s="169">
        <v>135</v>
      </c>
      <c r="AL456" s="170">
        <v>135</v>
      </c>
      <c r="AM456" s="170">
        <v>0</v>
      </c>
      <c r="AN456" s="170">
        <f>(Table232[[#This Row],[UB (LBBD (FBPP))]]-Table232[[#This Row],[Best LB]])/Table232[[#This Row],[UB (LBBD (FBPP))]]</f>
        <v>0</v>
      </c>
      <c r="AO456" s="171">
        <v>12.302610030405717</v>
      </c>
      <c r="AP456" s="169">
        <v>135</v>
      </c>
      <c r="AQ456" s="170">
        <v>135</v>
      </c>
      <c r="AR456" s="170">
        <v>0</v>
      </c>
      <c r="AS456" s="170">
        <f>(Table232[[#This Row],[UB (LBBD (CBPP))]]-Table232[[#This Row],[Best LB]])/Table232[[#This Row],[UB (LBBD (CBPP))]]</f>
        <v>0</v>
      </c>
      <c r="AT456" s="171">
        <v>3.122328469537706</v>
      </c>
      <c r="AU456" s="169">
        <v>135</v>
      </c>
      <c r="AV456" s="170">
        <v>135</v>
      </c>
      <c r="AW456" s="170">
        <v>0</v>
      </c>
      <c r="AX456" s="170">
        <f>(Table232[[#This Row],[UB (LBBD (CBPP-light))]]-Table232[[#This Row],[Best LB]])/Table232[[#This Row],[UB (LBBD (CBPP-light))]]</f>
        <v>0</v>
      </c>
      <c r="AY456" s="171">
        <v>6.9691716516469961</v>
      </c>
      <c r="AZ456" s="150">
        <v>135</v>
      </c>
    </row>
    <row r="457" spans="1:52" x14ac:dyDescent="0.35">
      <c r="A457" s="162">
        <v>455</v>
      </c>
      <c r="B457" s="163" t="s">
        <v>490</v>
      </c>
      <c r="C457" s="150" t="s">
        <v>1098</v>
      </c>
      <c r="D457" s="150">
        <v>100</v>
      </c>
      <c r="E457" s="164">
        <v>10</v>
      </c>
      <c r="F457" s="164">
        <v>10</v>
      </c>
      <c r="G457" s="165">
        <v>1</v>
      </c>
      <c r="H457" s="166">
        <v>14</v>
      </c>
      <c r="I457" s="150">
        <f>MAX(0,Table232[[#This Row],[k*]]-Table232[[#This Row],[AGVs]])</f>
        <v>4</v>
      </c>
      <c r="J457" s="150">
        <v>147</v>
      </c>
      <c r="K457" s="150">
        <v>196</v>
      </c>
      <c r="L457" s="167">
        <v>0.69166188874010004</v>
      </c>
      <c r="M457" s="86">
        <f>IF( Table232[[#This Row],[UB_init]]-Table232[[#This Row],[LB_init]]&gt;0.1,0,1)</f>
        <v>0</v>
      </c>
      <c r="N457" s="59">
        <v>147</v>
      </c>
      <c r="O457" s="60">
        <v>147</v>
      </c>
      <c r="P457" s="60">
        <v>0</v>
      </c>
      <c r="Q457" s="83">
        <v>507.03491960652099</v>
      </c>
      <c r="R457" s="166">
        <v>147</v>
      </c>
      <c r="S457" s="150">
        <v>147</v>
      </c>
      <c r="T457" s="168">
        <v>0</v>
      </c>
      <c r="U457" s="168">
        <v>18.107117970000001</v>
      </c>
      <c r="V457" s="169">
        <v>147</v>
      </c>
      <c r="W457" s="170">
        <v>147</v>
      </c>
      <c r="X457" s="150">
        <v>0</v>
      </c>
      <c r="Y457" s="150">
        <f>(Table232[[#This Row],[UB (A-BGAP +LB+ UB)]]-Table232[[#This Row],[Best LB]])/Table232[[#This Row],[UB (A-BGAP +LB+ UB)]]</f>
        <v>0</v>
      </c>
      <c r="Z457" s="171">
        <v>30.332835045649698</v>
      </c>
      <c r="AA457" s="169">
        <v>148</v>
      </c>
      <c r="AB457" s="170">
        <v>147</v>
      </c>
      <c r="AC457" s="170">
        <v>6.8027210884353739E-3</v>
      </c>
      <c r="AD457" s="170">
        <f>(Table232[[#This Row],[UB (3S-MH)]]-Table232[[#This Row],[Best LB]])/Table232[[#This Row],[UB (3S-MH)]]</f>
        <v>6.7567567567567571E-3</v>
      </c>
      <c r="AE457" s="167">
        <v>0.87482099999999996</v>
      </c>
      <c r="AF457" s="169">
        <v>147</v>
      </c>
      <c r="AG457" s="170">
        <v>147</v>
      </c>
      <c r="AH457" s="150">
        <v>0</v>
      </c>
      <c r="AI457" s="150">
        <f>(Table232[[#This Row],[UB (BPP-MIP+LB+UB)]]-Table232[[#This Row],[Best LB]])/Table232[[#This Row],[UB (BPP-MIP+LB+UB)]]</f>
        <v>0</v>
      </c>
      <c r="AJ457" s="171">
        <v>57.595737407921803</v>
      </c>
      <c r="AK457" s="169">
        <v>147</v>
      </c>
      <c r="AL457" s="170">
        <v>147</v>
      </c>
      <c r="AM457" s="170">
        <v>0</v>
      </c>
      <c r="AN457" s="170">
        <f>(Table232[[#This Row],[UB (LBBD (FBPP))]]-Table232[[#This Row],[Best LB]])/Table232[[#This Row],[UB (LBBD (FBPP))]]</f>
        <v>0</v>
      </c>
      <c r="AO457" s="171">
        <v>5.9574272795646204</v>
      </c>
      <c r="AP457" s="169">
        <v>147</v>
      </c>
      <c r="AQ457" s="170">
        <v>147</v>
      </c>
      <c r="AR457" s="170">
        <v>0</v>
      </c>
      <c r="AS457" s="170">
        <f>(Table232[[#This Row],[UB (LBBD (CBPP))]]-Table232[[#This Row],[Best LB]])/Table232[[#This Row],[UB (LBBD (CBPP))]]</f>
        <v>0</v>
      </c>
      <c r="AT457" s="171">
        <v>2.0726889651334601</v>
      </c>
      <c r="AU457" s="169">
        <v>147</v>
      </c>
      <c r="AV457" s="170">
        <v>147</v>
      </c>
      <c r="AW457" s="170">
        <v>0</v>
      </c>
      <c r="AX457" s="170">
        <f>(Table232[[#This Row],[UB (LBBD (CBPP-light))]]-Table232[[#This Row],[Best LB]])/Table232[[#This Row],[UB (LBBD (CBPP-light))]]</f>
        <v>0</v>
      </c>
      <c r="AY457" s="171">
        <v>2.56786688324723</v>
      </c>
      <c r="AZ457" s="150">
        <v>147</v>
      </c>
    </row>
    <row r="458" spans="1:52" x14ac:dyDescent="0.35">
      <c r="A458" s="162">
        <v>456</v>
      </c>
      <c r="B458" s="163" t="s">
        <v>491</v>
      </c>
      <c r="C458" s="150" t="s">
        <v>1098</v>
      </c>
      <c r="D458" s="150">
        <v>100</v>
      </c>
      <c r="E458" s="164">
        <v>10</v>
      </c>
      <c r="F458" s="164">
        <v>10</v>
      </c>
      <c r="G458" s="165">
        <v>1</v>
      </c>
      <c r="H458" s="166">
        <v>13</v>
      </c>
      <c r="I458" s="150">
        <f>MAX(0,Table232[[#This Row],[k*]]-Table232[[#This Row],[AGVs]])</f>
        <v>3</v>
      </c>
      <c r="J458" s="150">
        <v>132</v>
      </c>
      <c r="K458" s="150">
        <v>199</v>
      </c>
      <c r="L458" s="167">
        <v>0.77352571674009596</v>
      </c>
      <c r="M458" s="142">
        <f>IF( Table232[[#This Row],[UB_init]]-Table232[[#This Row],[LB_init]]&gt;0.1,0,1)</f>
        <v>0</v>
      </c>
      <c r="N458" s="61">
        <v>132</v>
      </c>
      <c r="O458" s="62">
        <v>132</v>
      </c>
      <c r="P458" s="62">
        <v>0</v>
      </c>
      <c r="Q458" s="84">
        <v>356.78195037506498</v>
      </c>
      <c r="R458" s="166">
        <v>132</v>
      </c>
      <c r="S458" s="150">
        <v>132</v>
      </c>
      <c r="T458" s="168">
        <v>0</v>
      </c>
      <c r="U458" s="168">
        <v>23.02918863</v>
      </c>
      <c r="V458" s="169">
        <v>132</v>
      </c>
      <c r="W458" s="170">
        <v>132</v>
      </c>
      <c r="X458" s="150">
        <v>0</v>
      </c>
      <c r="Y458" s="150">
        <f>(Table232[[#This Row],[UB (A-BGAP +LB+ UB)]]-Table232[[#This Row],[Best LB]])/Table232[[#This Row],[UB (A-BGAP +LB+ UB)]]</f>
        <v>0</v>
      </c>
      <c r="Z458" s="171">
        <v>24.544648378159295</v>
      </c>
      <c r="AA458" s="169">
        <v>153</v>
      </c>
      <c r="AB458" s="170">
        <v>132</v>
      </c>
      <c r="AC458" s="170">
        <v>0.15909090909090909</v>
      </c>
      <c r="AD458" s="170">
        <f>(Table232[[#This Row],[UB (3S-MH)]]-Table232[[#This Row],[Best LB]])/Table232[[#This Row],[UB (3S-MH)]]</f>
        <v>0.13725490196078433</v>
      </c>
      <c r="AE458" s="167">
        <v>1.01539</v>
      </c>
      <c r="AF458" s="169">
        <v>132</v>
      </c>
      <c r="AG458" s="170">
        <v>132</v>
      </c>
      <c r="AH458" s="150">
        <v>0</v>
      </c>
      <c r="AI458" s="150">
        <f>(Table232[[#This Row],[UB (BPP-MIP+LB+UB)]]-Table232[[#This Row],[Best LB]])/Table232[[#This Row],[UB (BPP-MIP+LB+UB)]]</f>
        <v>0</v>
      </c>
      <c r="AJ458" s="171">
        <v>41.047917251478296</v>
      </c>
      <c r="AK458" s="169">
        <v>132</v>
      </c>
      <c r="AL458" s="170">
        <v>132</v>
      </c>
      <c r="AM458" s="170">
        <v>0</v>
      </c>
      <c r="AN458" s="170">
        <f>(Table232[[#This Row],[UB (LBBD (FBPP))]]-Table232[[#This Row],[Best LB]])/Table232[[#This Row],[UB (LBBD (FBPP))]]</f>
        <v>0</v>
      </c>
      <c r="AO458" s="171">
        <v>15.286692581608296</v>
      </c>
      <c r="AP458" s="169">
        <v>132</v>
      </c>
      <c r="AQ458" s="170">
        <v>132</v>
      </c>
      <c r="AR458" s="170">
        <v>0</v>
      </c>
      <c r="AS458" s="170">
        <f>(Table232[[#This Row],[UB (LBBD (CBPP))]]-Table232[[#This Row],[Best LB]])/Table232[[#This Row],[UB (LBBD (CBPP))]]</f>
        <v>0</v>
      </c>
      <c r="AT458" s="171">
        <v>4.9063121862741257</v>
      </c>
      <c r="AU458" s="169">
        <v>132</v>
      </c>
      <c r="AV458" s="170">
        <v>132</v>
      </c>
      <c r="AW458" s="170">
        <v>0</v>
      </c>
      <c r="AX458" s="170">
        <f>(Table232[[#This Row],[UB (LBBD (CBPP-light))]]-Table232[[#This Row],[Best LB]])/Table232[[#This Row],[UB (LBBD (CBPP-light))]]</f>
        <v>0</v>
      </c>
      <c r="AY458" s="171">
        <v>3.6246902849556961</v>
      </c>
      <c r="AZ458" s="150">
        <v>132</v>
      </c>
    </row>
    <row r="459" spans="1:52" x14ac:dyDescent="0.35">
      <c r="A459" s="162">
        <v>457</v>
      </c>
      <c r="B459" s="163" t="s">
        <v>492</v>
      </c>
      <c r="C459" s="150" t="s">
        <v>1098</v>
      </c>
      <c r="D459" s="150">
        <v>100</v>
      </c>
      <c r="E459" s="164">
        <v>10</v>
      </c>
      <c r="F459" s="164">
        <v>10</v>
      </c>
      <c r="G459" s="165">
        <v>1</v>
      </c>
      <c r="H459" s="166">
        <v>14</v>
      </c>
      <c r="I459" s="150">
        <f>MAX(0,Table232[[#This Row],[k*]]-Table232[[#This Row],[AGVs]])</f>
        <v>4</v>
      </c>
      <c r="J459" s="150">
        <v>141</v>
      </c>
      <c r="K459" s="150">
        <v>196</v>
      </c>
      <c r="L459" s="167">
        <v>0.82409532741007752</v>
      </c>
      <c r="M459" s="86">
        <f>IF( Table232[[#This Row],[UB_init]]-Table232[[#This Row],[LB_init]]&gt;0.1,0,1)</f>
        <v>0</v>
      </c>
      <c r="N459" s="59">
        <v>141</v>
      </c>
      <c r="O459" s="60">
        <v>141</v>
      </c>
      <c r="P459" s="60">
        <v>0</v>
      </c>
      <c r="Q459" s="83">
        <v>262.20745663344798</v>
      </c>
      <c r="R459" s="166">
        <v>141</v>
      </c>
      <c r="S459" s="150">
        <v>141</v>
      </c>
      <c r="T459" s="168">
        <v>0</v>
      </c>
      <c r="U459" s="168">
        <v>16.519332309999999</v>
      </c>
      <c r="V459" s="169">
        <v>141</v>
      </c>
      <c r="W459" s="170">
        <v>141</v>
      </c>
      <c r="X459" s="150">
        <v>0</v>
      </c>
      <c r="Y459" s="150">
        <f>(Table232[[#This Row],[UB (A-BGAP +LB+ UB)]]-Table232[[#This Row],[Best LB]])/Table232[[#This Row],[UB (A-BGAP +LB+ UB)]]</f>
        <v>0</v>
      </c>
      <c r="Z459" s="171">
        <v>27.432694286110877</v>
      </c>
      <c r="AA459" s="169">
        <v>146</v>
      </c>
      <c r="AB459" s="170">
        <v>141</v>
      </c>
      <c r="AC459" s="170">
        <v>3.5460992907801421E-2</v>
      </c>
      <c r="AD459" s="170">
        <f>(Table232[[#This Row],[UB (3S-MH)]]-Table232[[#This Row],[Best LB]])/Table232[[#This Row],[UB (3S-MH)]]</f>
        <v>3.4246575342465752E-2</v>
      </c>
      <c r="AE459" s="167">
        <v>0.79667500000000002</v>
      </c>
      <c r="AF459" s="169">
        <v>141</v>
      </c>
      <c r="AG459" s="170">
        <v>141</v>
      </c>
      <c r="AH459" s="150">
        <v>0</v>
      </c>
      <c r="AI459" s="150">
        <f>(Table232[[#This Row],[UB (BPP-MIP+LB+UB)]]-Table232[[#This Row],[Best LB]])/Table232[[#This Row],[UB (BPP-MIP+LB+UB)]]</f>
        <v>0</v>
      </c>
      <c r="AJ459" s="171">
        <v>54.168595925907681</v>
      </c>
      <c r="AK459" s="169">
        <v>141</v>
      </c>
      <c r="AL459" s="170">
        <v>141</v>
      </c>
      <c r="AM459" s="170">
        <v>0</v>
      </c>
      <c r="AN459" s="170">
        <f>(Table232[[#This Row],[UB (LBBD (FBPP))]]-Table232[[#This Row],[Best LB]])/Table232[[#This Row],[UB (LBBD (FBPP))]]</f>
        <v>0</v>
      </c>
      <c r="AO459" s="171">
        <v>16.290476177356275</v>
      </c>
      <c r="AP459" s="169">
        <v>141</v>
      </c>
      <c r="AQ459" s="170">
        <v>141</v>
      </c>
      <c r="AR459" s="170">
        <v>0</v>
      </c>
      <c r="AS459" s="170">
        <f>(Table232[[#This Row],[UB (LBBD (CBPP))]]-Table232[[#This Row],[Best LB]])/Table232[[#This Row],[UB (LBBD (CBPP))]]</f>
        <v>0</v>
      </c>
      <c r="AT459" s="171">
        <v>4.2367228288232974</v>
      </c>
      <c r="AU459" s="169">
        <v>141</v>
      </c>
      <c r="AV459" s="170">
        <v>141</v>
      </c>
      <c r="AW459" s="170">
        <v>0</v>
      </c>
      <c r="AX459" s="170">
        <f>(Table232[[#This Row],[UB (LBBD (CBPP-light))]]-Table232[[#This Row],[Best LB]])/Table232[[#This Row],[UB (LBBD (CBPP-light))]]</f>
        <v>0</v>
      </c>
      <c r="AY459" s="171">
        <v>4.6907682241901476</v>
      </c>
      <c r="AZ459" s="150">
        <v>141</v>
      </c>
    </row>
    <row r="460" spans="1:52" x14ac:dyDescent="0.35">
      <c r="A460" s="162">
        <v>458</v>
      </c>
      <c r="B460" s="163" t="s">
        <v>493</v>
      </c>
      <c r="C460" s="150" t="s">
        <v>1098</v>
      </c>
      <c r="D460" s="150">
        <v>100</v>
      </c>
      <c r="E460" s="164">
        <v>10</v>
      </c>
      <c r="F460" s="164">
        <v>10</v>
      </c>
      <c r="G460" s="165">
        <v>1</v>
      </c>
      <c r="H460" s="166">
        <v>13</v>
      </c>
      <c r="I460" s="150">
        <f>MAX(0,Table232[[#This Row],[k*]]-Table232[[#This Row],[AGVs]])</f>
        <v>3</v>
      </c>
      <c r="J460" s="150">
        <v>137</v>
      </c>
      <c r="K460" s="150">
        <v>206</v>
      </c>
      <c r="L460" s="167">
        <v>0.76275984385006268</v>
      </c>
      <c r="M460" s="142">
        <f>IF( Table232[[#This Row],[UB_init]]-Table232[[#This Row],[LB_init]]&gt;0.1,0,1)</f>
        <v>0</v>
      </c>
      <c r="N460" s="61">
        <v>137</v>
      </c>
      <c r="O460" s="62">
        <v>137</v>
      </c>
      <c r="P460" s="62">
        <v>0</v>
      </c>
      <c r="Q460" s="84">
        <v>501.434397451579</v>
      </c>
      <c r="R460" s="166">
        <v>137</v>
      </c>
      <c r="S460" s="150">
        <v>137</v>
      </c>
      <c r="T460" s="168">
        <v>0</v>
      </c>
      <c r="U460" s="168">
        <v>15.009871950000001</v>
      </c>
      <c r="V460" s="169">
        <v>137</v>
      </c>
      <c r="W460" s="170">
        <v>137</v>
      </c>
      <c r="X460" s="150">
        <v>0</v>
      </c>
      <c r="Y460" s="150">
        <f>(Table232[[#This Row],[UB (A-BGAP +LB+ UB)]]-Table232[[#This Row],[Best LB]])/Table232[[#This Row],[UB (A-BGAP +LB+ UB)]]</f>
        <v>0</v>
      </c>
      <c r="Z460" s="171">
        <v>23.696299396464063</v>
      </c>
      <c r="AA460" s="169">
        <v>137</v>
      </c>
      <c r="AB460" s="170">
        <v>137</v>
      </c>
      <c r="AC460" s="170">
        <v>0</v>
      </c>
      <c r="AD460" s="170">
        <f>(Table232[[#This Row],[UB (3S-MH)]]-Table232[[#This Row],[Best LB]])/Table232[[#This Row],[UB (3S-MH)]]</f>
        <v>0</v>
      </c>
      <c r="AE460" s="167">
        <v>0.78105999999999998</v>
      </c>
      <c r="AF460" s="169">
        <v>137</v>
      </c>
      <c r="AG460" s="170">
        <v>137</v>
      </c>
      <c r="AH460" s="150">
        <v>0</v>
      </c>
      <c r="AI460" s="150">
        <f>(Table232[[#This Row],[UB (BPP-MIP+LB+UB)]]-Table232[[#This Row],[Best LB]])/Table232[[#This Row],[UB (BPP-MIP+LB+UB)]]</f>
        <v>0</v>
      </c>
      <c r="AJ460" s="171">
        <v>46.530092596085261</v>
      </c>
      <c r="AK460" s="169">
        <v>137</v>
      </c>
      <c r="AL460" s="170">
        <v>137</v>
      </c>
      <c r="AM460" s="170">
        <v>0</v>
      </c>
      <c r="AN460" s="170">
        <f>(Table232[[#This Row],[UB (LBBD (FBPP))]]-Table232[[#This Row],[Best LB]])/Table232[[#This Row],[UB (LBBD (FBPP))]]</f>
        <v>0</v>
      </c>
      <c r="AO460" s="171">
        <v>13.546249981978463</v>
      </c>
      <c r="AP460" s="169">
        <v>137</v>
      </c>
      <c r="AQ460" s="170">
        <v>137</v>
      </c>
      <c r="AR460" s="170">
        <v>0</v>
      </c>
      <c r="AS460" s="170">
        <f>(Table232[[#This Row],[UB (LBBD (CBPP))]]-Table232[[#This Row],[Best LB]])/Table232[[#This Row],[UB (LBBD (CBPP))]]</f>
        <v>0</v>
      </c>
      <c r="AT460" s="171">
        <v>3.2362721469341929</v>
      </c>
      <c r="AU460" s="169">
        <v>137</v>
      </c>
      <c r="AV460" s="170">
        <v>137</v>
      </c>
      <c r="AW460" s="170">
        <v>0</v>
      </c>
      <c r="AX460" s="170">
        <f>(Table232[[#This Row],[UB (LBBD (CBPP-light))]]-Table232[[#This Row],[Best LB]])/Table232[[#This Row],[UB (LBBD (CBPP-light))]]</f>
        <v>0</v>
      </c>
      <c r="AY460" s="171">
        <v>3.1434730766429726</v>
      </c>
      <c r="AZ460" s="150">
        <v>137</v>
      </c>
    </row>
    <row r="461" spans="1:52" x14ac:dyDescent="0.35">
      <c r="A461" s="162">
        <v>459</v>
      </c>
      <c r="B461" s="163" t="s">
        <v>494</v>
      </c>
      <c r="C461" s="150" t="s">
        <v>1098</v>
      </c>
      <c r="D461" s="150">
        <v>100</v>
      </c>
      <c r="E461" s="164">
        <v>10</v>
      </c>
      <c r="F461" s="164">
        <v>10</v>
      </c>
      <c r="G461" s="165">
        <v>1</v>
      </c>
      <c r="H461" s="166">
        <v>13</v>
      </c>
      <c r="I461" s="150">
        <f>MAX(0,Table232[[#This Row],[k*]]-Table232[[#This Row],[AGVs]])</f>
        <v>3</v>
      </c>
      <c r="J461" s="150">
        <v>159</v>
      </c>
      <c r="K461" s="150">
        <v>229</v>
      </c>
      <c r="L461" s="167">
        <v>0.83407648652996613</v>
      </c>
      <c r="M461" s="86">
        <f>IF( Table232[[#This Row],[UB_init]]-Table232[[#This Row],[LB_init]]&gt;0.1,0,1)</f>
        <v>0</v>
      </c>
      <c r="N461" s="59">
        <v>159</v>
      </c>
      <c r="O461" s="60">
        <v>159</v>
      </c>
      <c r="P461" s="60">
        <v>0</v>
      </c>
      <c r="Q461" s="83">
        <v>590.72990368679098</v>
      </c>
      <c r="R461" s="166">
        <v>159</v>
      </c>
      <c r="S461" s="150">
        <v>159</v>
      </c>
      <c r="T461" s="168">
        <v>0</v>
      </c>
      <c r="U461" s="168">
        <v>23.551804839999999</v>
      </c>
      <c r="V461" s="169">
        <v>159</v>
      </c>
      <c r="W461" s="170">
        <v>159</v>
      </c>
      <c r="X461" s="150">
        <v>0</v>
      </c>
      <c r="Y461" s="150">
        <f>(Table232[[#This Row],[UB (A-BGAP +LB+ UB)]]-Table232[[#This Row],[Best LB]])/Table232[[#This Row],[UB (A-BGAP +LB+ UB)]]</f>
        <v>0</v>
      </c>
      <c r="Z461" s="171">
        <v>28.251835707577065</v>
      </c>
      <c r="AA461" s="169">
        <v>159</v>
      </c>
      <c r="AB461" s="170">
        <v>159</v>
      </c>
      <c r="AC461" s="170">
        <v>0</v>
      </c>
      <c r="AD461" s="170">
        <f>(Table232[[#This Row],[UB (3S-MH)]]-Table232[[#This Row],[Best LB]])/Table232[[#This Row],[UB (3S-MH)]]</f>
        <v>0</v>
      </c>
      <c r="AE461" s="167">
        <v>1.07786</v>
      </c>
      <c r="AF461" s="169">
        <v>159</v>
      </c>
      <c r="AG461" s="170">
        <v>159</v>
      </c>
      <c r="AH461" s="150">
        <v>0</v>
      </c>
      <c r="AI461" s="150">
        <f>(Table232[[#This Row],[UB (BPP-MIP+LB+UB)]]-Table232[[#This Row],[Best LB]])/Table232[[#This Row],[UB (BPP-MIP+LB+UB)]]</f>
        <v>0</v>
      </c>
      <c r="AJ461" s="171">
        <v>57.881018172951563</v>
      </c>
      <c r="AK461" s="169">
        <v>159</v>
      </c>
      <c r="AL461" s="170">
        <v>159</v>
      </c>
      <c r="AM461" s="170">
        <v>0</v>
      </c>
      <c r="AN461" s="170">
        <f>(Table232[[#This Row],[UB (LBBD (FBPP))]]-Table232[[#This Row],[Best LB]])/Table232[[#This Row],[UB (LBBD (FBPP))]]</f>
        <v>0</v>
      </c>
      <c r="AO461" s="171">
        <v>16.864899744747365</v>
      </c>
      <c r="AP461" s="169">
        <v>159</v>
      </c>
      <c r="AQ461" s="170">
        <v>159</v>
      </c>
      <c r="AR461" s="170">
        <v>0</v>
      </c>
      <c r="AS461" s="170">
        <f>(Table232[[#This Row],[UB (LBBD (CBPP))]]-Table232[[#This Row],[Best LB]])/Table232[[#This Row],[UB (LBBD (CBPP))]]</f>
        <v>0</v>
      </c>
      <c r="AT461" s="171">
        <v>5.9064020104726662</v>
      </c>
      <c r="AU461" s="169">
        <v>159</v>
      </c>
      <c r="AV461" s="170">
        <v>159</v>
      </c>
      <c r="AW461" s="170">
        <v>0</v>
      </c>
      <c r="AX461" s="170">
        <f>(Table232[[#This Row],[UB (LBBD (CBPP-light))]]-Table232[[#This Row],[Best LB]])/Table232[[#This Row],[UB (LBBD (CBPP-light))]]</f>
        <v>0</v>
      </c>
      <c r="AY461" s="171">
        <v>5.9904728317653664</v>
      </c>
      <c r="AZ461" s="150">
        <v>159</v>
      </c>
    </row>
    <row r="462" spans="1:52" x14ac:dyDescent="0.35">
      <c r="A462" s="162">
        <v>460</v>
      </c>
      <c r="B462" s="163" t="s">
        <v>495</v>
      </c>
      <c r="C462" s="150" t="s">
        <v>1098</v>
      </c>
      <c r="D462" s="150">
        <v>100</v>
      </c>
      <c r="E462" s="164">
        <v>10</v>
      </c>
      <c r="F462" s="164">
        <v>10</v>
      </c>
      <c r="G462" s="165">
        <v>1</v>
      </c>
      <c r="H462" s="166">
        <v>12</v>
      </c>
      <c r="I462" s="150">
        <f>MAX(0,Table232[[#This Row],[k*]]-Table232[[#This Row],[AGVs]])</f>
        <v>2</v>
      </c>
      <c r="J462" s="150">
        <v>128</v>
      </c>
      <c r="K462" s="150">
        <v>201</v>
      </c>
      <c r="L462" s="167">
        <v>0.67389024981002876</v>
      </c>
      <c r="M462" s="142">
        <f>IF( Table232[[#This Row],[UB_init]]-Table232[[#This Row],[LB_init]]&gt;0.1,0,1)</f>
        <v>0</v>
      </c>
      <c r="N462" s="61">
        <v>128</v>
      </c>
      <c r="O462" s="62">
        <v>128</v>
      </c>
      <c r="P462" s="62">
        <v>0</v>
      </c>
      <c r="Q462" s="84">
        <v>394.27153483219399</v>
      </c>
      <c r="R462" s="166">
        <v>128</v>
      </c>
      <c r="S462" s="150">
        <v>128</v>
      </c>
      <c r="T462" s="168">
        <v>0</v>
      </c>
      <c r="U462" s="168">
        <v>16.607757540000001</v>
      </c>
      <c r="V462" s="169">
        <v>128</v>
      </c>
      <c r="W462" s="170">
        <v>128</v>
      </c>
      <c r="X462" s="150">
        <v>0</v>
      </c>
      <c r="Y462" s="150">
        <f>(Table232[[#This Row],[UB (A-BGAP +LB+ UB)]]-Table232[[#This Row],[Best LB]])/Table232[[#This Row],[UB (A-BGAP +LB+ UB)]]</f>
        <v>0</v>
      </c>
      <c r="Z462" s="171">
        <v>21.705109127803528</v>
      </c>
      <c r="AA462" s="169">
        <v>128</v>
      </c>
      <c r="AB462" s="170">
        <v>128</v>
      </c>
      <c r="AC462" s="170">
        <v>0</v>
      </c>
      <c r="AD462" s="170">
        <f>(Table232[[#This Row],[UB (3S-MH)]]-Table232[[#This Row],[Best LB]])/Table232[[#This Row],[UB (3S-MH)]]</f>
        <v>0</v>
      </c>
      <c r="AE462" s="167">
        <v>0.70295799999999997</v>
      </c>
      <c r="AF462" s="169">
        <v>128</v>
      </c>
      <c r="AG462" s="170">
        <v>128</v>
      </c>
      <c r="AH462" s="150">
        <v>0</v>
      </c>
      <c r="AI462" s="150">
        <f>(Table232[[#This Row],[UB (BPP-MIP+LB+UB)]]-Table232[[#This Row],[Best LB]])/Table232[[#This Row],[UB (BPP-MIP+LB+UB)]]</f>
        <v>0</v>
      </c>
      <c r="AJ462" s="171">
        <v>53.326557167812027</v>
      </c>
      <c r="AK462" s="169">
        <v>128</v>
      </c>
      <c r="AL462" s="170">
        <v>128</v>
      </c>
      <c r="AM462" s="170">
        <v>0</v>
      </c>
      <c r="AN462" s="170">
        <f>(Table232[[#This Row],[UB (LBBD (FBPP))]]-Table232[[#This Row],[Best LB]])/Table232[[#This Row],[UB (LBBD (FBPP))]]</f>
        <v>0</v>
      </c>
      <c r="AO462" s="171">
        <v>10.564077726571668</v>
      </c>
      <c r="AP462" s="169">
        <v>128</v>
      </c>
      <c r="AQ462" s="170">
        <v>128</v>
      </c>
      <c r="AR462" s="170">
        <v>0</v>
      </c>
      <c r="AS462" s="170">
        <f>(Table232[[#This Row],[UB (LBBD (CBPP))]]-Table232[[#This Row],[Best LB]])/Table232[[#This Row],[UB (LBBD (CBPP))]]</f>
        <v>0</v>
      </c>
      <c r="AT462" s="171">
        <v>4.1038798438448794</v>
      </c>
      <c r="AU462" s="169">
        <v>128</v>
      </c>
      <c r="AV462" s="170">
        <v>128</v>
      </c>
      <c r="AW462" s="170">
        <v>0</v>
      </c>
      <c r="AX462" s="170">
        <f>(Table232[[#This Row],[UB (LBBD (CBPP-light))]]-Table232[[#This Row],[Best LB]])/Table232[[#This Row],[UB (LBBD (CBPP-light))]]</f>
        <v>0</v>
      </c>
      <c r="AY462" s="171">
        <v>2.8299262952123088</v>
      </c>
      <c r="AZ462" s="150">
        <v>128</v>
      </c>
    </row>
    <row r="463" spans="1:52" x14ac:dyDescent="0.35">
      <c r="A463" s="162">
        <v>461</v>
      </c>
      <c r="B463" s="163" t="s">
        <v>496</v>
      </c>
      <c r="C463" s="150" t="s">
        <v>1098</v>
      </c>
      <c r="D463" s="150">
        <v>100</v>
      </c>
      <c r="E463" s="164">
        <v>10</v>
      </c>
      <c r="F463" s="164">
        <v>10</v>
      </c>
      <c r="G463" s="165">
        <v>2</v>
      </c>
      <c r="H463" s="166">
        <v>27</v>
      </c>
      <c r="I463" s="150">
        <f>MAX(0,Table232[[#This Row],[k*]]-Table232[[#This Row],[AGVs]])</f>
        <v>17</v>
      </c>
      <c r="J463" s="150">
        <v>240</v>
      </c>
      <c r="K463" s="150">
        <v>248</v>
      </c>
      <c r="L463" s="167">
        <v>2.145955882969929</v>
      </c>
      <c r="M463" s="86">
        <f>IF( Table232[[#This Row],[UB_init]]-Table232[[#This Row],[LB_init]]&gt;0.1,0,1)</f>
        <v>0</v>
      </c>
      <c r="N463" s="59">
        <v>247</v>
      </c>
      <c r="O463" s="60">
        <v>236</v>
      </c>
      <c r="P463" s="60">
        <v>4.4534412955447501E-2</v>
      </c>
      <c r="Q463" s="83">
        <v>3608.9685863833802</v>
      </c>
      <c r="R463" s="166">
        <v>240</v>
      </c>
      <c r="S463" s="150">
        <v>240</v>
      </c>
      <c r="T463" s="168">
        <v>0</v>
      </c>
      <c r="U463" s="168">
        <v>66.774251100000001</v>
      </c>
      <c r="V463" s="169">
        <v>240</v>
      </c>
      <c r="W463" s="170">
        <v>240</v>
      </c>
      <c r="X463" s="150">
        <v>0</v>
      </c>
      <c r="Y463" s="150">
        <f>(Table232[[#This Row],[UB (A-BGAP +LB+ UB)]]-Table232[[#This Row],[Best LB]])/Table232[[#This Row],[UB (A-BGAP +LB+ UB)]]</f>
        <v>0</v>
      </c>
      <c r="Z463" s="171">
        <v>133.98634620104292</v>
      </c>
      <c r="AA463" s="169">
        <v>243</v>
      </c>
      <c r="AB463" s="170">
        <v>240</v>
      </c>
      <c r="AC463" s="170">
        <v>1.2500000000000001E-2</v>
      </c>
      <c r="AD463" s="170">
        <f>(Table232[[#This Row],[UB (3S-MH)]]-Table232[[#This Row],[Best LB]])/Table232[[#This Row],[UB (3S-MH)]]</f>
        <v>1.2345679012345678E-2</v>
      </c>
      <c r="AE463" s="167">
        <v>720.87800000000004</v>
      </c>
      <c r="AF463" s="169">
        <v>240</v>
      </c>
      <c r="AG463" s="170">
        <v>240</v>
      </c>
      <c r="AH463" s="150">
        <v>0</v>
      </c>
      <c r="AI463" s="150">
        <f>(Table232[[#This Row],[UB (BPP-MIP+LB+UB)]]-Table232[[#This Row],[Best LB]])/Table232[[#This Row],[UB (BPP-MIP+LB+UB)]]</f>
        <v>0</v>
      </c>
      <c r="AJ463" s="171">
        <v>95.59048702288753</v>
      </c>
      <c r="AK463" s="169">
        <v>240</v>
      </c>
      <c r="AL463" s="170">
        <v>240</v>
      </c>
      <c r="AM463" s="170">
        <v>0</v>
      </c>
      <c r="AN463" s="170">
        <f>(Table232[[#This Row],[UB (LBBD (FBPP))]]-Table232[[#This Row],[Best LB]])/Table232[[#This Row],[UB (LBBD (FBPP))]]</f>
        <v>0</v>
      </c>
      <c r="AO463" s="171">
        <v>20.688364806122728</v>
      </c>
      <c r="AP463" s="169">
        <v>240</v>
      </c>
      <c r="AQ463" s="170">
        <v>240</v>
      </c>
      <c r="AR463" s="170">
        <v>0</v>
      </c>
      <c r="AS463" s="170">
        <f>(Table232[[#This Row],[UB (LBBD (CBPP))]]-Table232[[#This Row],[Best LB]])/Table232[[#This Row],[UB (LBBD (CBPP))]]</f>
        <v>0</v>
      </c>
      <c r="AT463" s="171">
        <v>18.694542583081528</v>
      </c>
      <c r="AU463" s="169">
        <v>240</v>
      </c>
      <c r="AV463" s="170">
        <v>240</v>
      </c>
      <c r="AW463" s="170">
        <v>0</v>
      </c>
      <c r="AX463" s="170">
        <f>(Table232[[#This Row],[UB (LBBD (CBPP-light))]]-Table232[[#This Row],[Best LB]])/Table232[[#This Row],[UB (LBBD (CBPP-light))]]</f>
        <v>0</v>
      </c>
      <c r="AY463" s="171">
        <v>10.29694590717895</v>
      </c>
      <c r="AZ463" s="150">
        <v>240</v>
      </c>
    </row>
    <row r="464" spans="1:52" x14ac:dyDescent="0.35">
      <c r="A464" s="162">
        <v>462</v>
      </c>
      <c r="B464" s="163" t="s">
        <v>497</v>
      </c>
      <c r="C464" s="150" t="s">
        <v>1098</v>
      </c>
      <c r="D464" s="150">
        <v>100</v>
      </c>
      <c r="E464" s="164">
        <v>10</v>
      </c>
      <c r="F464" s="164">
        <v>10</v>
      </c>
      <c r="G464" s="165">
        <v>2</v>
      </c>
      <c r="H464" s="166">
        <v>27</v>
      </c>
      <c r="I464" s="150">
        <f>MAX(0,Table232[[#This Row],[k*]]-Table232[[#This Row],[AGVs]])</f>
        <v>17</v>
      </c>
      <c r="J464" s="150">
        <v>233</v>
      </c>
      <c r="K464" s="150">
        <v>240</v>
      </c>
      <c r="L464" s="167">
        <v>3.0998058672998923</v>
      </c>
      <c r="M464" s="142">
        <f>IF( Table232[[#This Row],[UB_init]]-Table232[[#This Row],[LB_init]]&gt;0.1,0,1)</f>
        <v>0</v>
      </c>
      <c r="N464" s="61">
        <v>233</v>
      </c>
      <c r="O464" s="62">
        <v>228</v>
      </c>
      <c r="P464" s="62">
        <v>2.1459227467801899E-2</v>
      </c>
      <c r="Q464" s="84">
        <v>3600.2987586520599</v>
      </c>
      <c r="R464" s="166">
        <v>233</v>
      </c>
      <c r="S464" s="150">
        <v>233</v>
      </c>
      <c r="T464" s="168">
        <v>0</v>
      </c>
      <c r="U464" s="168">
        <v>51.418501370000001</v>
      </c>
      <c r="V464" s="169">
        <v>233</v>
      </c>
      <c r="W464" s="170">
        <v>233</v>
      </c>
      <c r="X464" s="150">
        <v>0</v>
      </c>
      <c r="Y464" s="150">
        <f>(Table232[[#This Row],[UB (A-BGAP +LB+ UB)]]-Table232[[#This Row],[Best LB]])/Table232[[#This Row],[UB (A-BGAP +LB+ UB)]]</f>
        <v>0</v>
      </c>
      <c r="Z464" s="171">
        <v>33.258405617438697</v>
      </c>
      <c r="AA464" s="169">
        <v>233</v>
      </c>
      <c r="AB464" s="170">
        <v>233</v>
      </c>
      <c r="AC464" s="170">
        <v>0</v>
      </c>
      <c r="AD464" s="170">
        <f>(Table232[[#This Row],[UB (3S-MH)]]-Table232[[#This Row],[Best LB]])/Table232[[#This Row],[UB (3S-MH)]]</f>
        <v>0</v>
      </c>
      <c r="AE464" s="167">
        <v>295.26499999999999</v>
      </c>
      <c r="AF464" s="169">
        <v>233</v>
      </c>
      <c r="AG464" s="170">
        <v>233</v>
      </c>
      <c r="AH464" s="150">
        <v>0</v>
      </c>
      <c r="AI464" s="150">
        <f>(Table232[[#This Row],[UB (BPP-MIP+LB+UB)]]-Table232[[#This Row],[Best LB]])/Table232[[#This Row],[UB (BPP-MIP+LB+UB)]]</f>
        <v>0</v>
      </c>
      <c r="AJ464" s="171">
        <v>55.700519698672394</v>
      </c>
      <c r="AK464" s="169">
        <v>233</v>
      </c>
      <c r="AL464" s="170">
        <v>233</v>
      </c>
      <c r="AM464" s="170">
        <v>0</v>
      </c>
      <c r="AN464" s="170">
        <f>(Table232[[#This Row],[UB (LBBD (FBPP))]]-Table232[[#This Row],[Best LB]])/Table232[[#This Row],[UB (LBBD (FBPP))]]</f>
        <v>0</v>
      </c>
      <c r="AO464" s="171">
        <v>16.367493184283791</v>
      </c>
      <c r="AP464" s="169">
        <v>233</v>
      </c>
      <c r="AQ464" s="170">
        <v>233</v>
      </c>
      <c r="AR464" s="170">
        <v>0</v>
      </c>
      <c r="AS464" s="170">
        <f>(Table232[[#This Row],[UB (LBBD (CBPP))]]-Table232[[#This Row],[Best LB]])/Table232[[#This Row],[UB (LBBD (CBPP))]]</f>
        <v>0</v>
      </c>
      <c r="AT464" s="171">
        <v>12.353486862965383</v>
      </c>
      <c r="AU464" s="169">
        <v>233</v>
      </c>
      <c r="AV464" s="170">
        <v>233</v>
      </c>
      <c r="AW464" s="170">
        <v>0</v>
      </c>
      <c r="AX464" s="170">
        <f>(Table232[[#This Row],[UB (LBBD (CBPP-light))]]-Table232[[#This Row],[Best LB]])/Table232[[#This Row],[UB (LBBD (CBPP-light))]]</f>
        <v>0</v>
      </c>
      <c r="AY464" s="171">
        <v>5.1516138538722718</v>
      </c>
      <c r="AZ464" s="150">
        <v>233</v>
      </c>
    </row>
    <row r="465" spans="1:52" x14ac:dyDescent="0.35">
      <c r="A465" s="162">
        <v>463</v>
      </c>
      <c r="B465" s="163" t="s">
        <v>498</v>
      </c>
      <c r="C465" s="150" t="s">
        <v>1098</v>
      </c>
      <c r="D465" s="150">
        <v>100</v>
      </c>
      <c r="E465" s="164">
        <v>10</v>
      </c>
      <c r="F465" s="164">
        <v>10</v>
      </c>
      <c r="G465" s="165">
        <v>2</v>
      </c>
      <c r="H465" s="166">
        <v>26</v>
      </c>
      <c r="I465" s="150">
        <f>MAX(0,Table232[[#This Row],[k*]]-Table232[[#This Row],[AGVs]])</f>
        <v>16</v>
      </c>
      <c r="J465" s="150">
        <v>221</v>
      </c>
      <c r="K465" s="150">
        <v>234</v>
      </c>
      <c r="L465" s="167">
        <v>11.134289173410025</v>
      </c>
      <c r="M465" s="86">
        <f>IF( Table232[[#This Row],[UB_init]]-Table232[[#This Row],[LB_init]]&gt;0.1,0,1)</f>
        <v>0</v>
      </c>
      <c r="N465" s="59">
        <v>227</v>
      </c>
      <c r="O465" s="60">
        <v>220</v>
      </c>
      <c r="P465" s="60">
        <v>3.0837004405272699E-2</v>
      </c>
      <c r="Q465" s="83">
        <v>3611.4179823435802</v>
      </c>
      <c r="R465" s="166">
        <v>221</v>
      </c>
      <c r="S465" s="150">
        <v>221</v>
      </c>
      <c r="T465" s="168">
        <v>0</v>
      </c>
      <c r="U465" s="168">
        <v>1833.458942</v>
      </c>
      <c r="V465" s="169">
        <v>227</v>
      </c>
      <c r="W465" s="170">
        <v>221</v>
      </c>
      <c r="X465" s="150">
        <v>2.64317180616623E-2</v>
      </c>
      <c r="Y465" s="150">
        <f>(Table232[[#This Row],[UB (A-BGAP +LB+ UB)]]-Table232[[#This Row],[Best LB]])/Table232[[#This Row],[UB (A-BGAP +LB+ UB)]]</f>
        <v>2.643171806167401E-2</v>
      </c>
      <c r="Z465" s="171">
        <v>3601.18886305671</v>
      </c>
      <c r="AA465" s="169">
        <v>224</v>
      </c>
      <c r="AB465" s="170">
        <v>221</v>
      </c>
      <c r="AC465" s="170">
        <v>1.3574660633484163E-2</v>
      </c>
      <c r="AD465" s="170">
        <f>(Table232[[#This Row],[UB (3S-MH)]]-Table232[[#This Row],[Best LB]])/Table232[[#This Row],[UB (3S-MH)]]</f>
        <v>1.3392857142857142E-2</v>
      </c>
      <c r="AE465" s="167">
        <v>614.80499999999995</v>
      </c>
      <c r="AF465" s="169">
        <v>221</v>
      </c>
      <c r="AG465" s="170">
        <v>221</v>
      </c>
      <c r="AH465" s="150">
        <v>0</v>
      </c>
      <c r="AI465" s="150">
        <f>(Table232[[#This Row],[UB (BPP-MIP+LB+UB)]]-Table232[[#This Row],[Best LB]])/Table232[[#This Row],[UB (BPP-MIP+LB+UB)]]</f>
        <v>0</v>
      </c>
      <c r="AJ465" s="171">
        <v>87.402853311040118</v>
      </c>
      <c r="AK465" s="169">
        <v>221</v>
      </c>
      <c r="AL465" s="170">
        <v>221</v>
      </c>
      <c r="AM465" s="170">
        <v>0</v>
      </c>
      <c r="AN465" s="170">
        <f>(Table232[[#This Row],[UB (LBBD (FBPP))]]-Table232[[#This Row],[Best LB]])/Table232[[#This Row],[UB (LBBD (FBPP))]]</f>
        <v>0</v>
      </c>
      <c r="AO465" s="171">
        <v>2521.8820356056103</v>
      </c>
      <c r="AP465" s="169">
        <v>227</v>
      </c>
      <c r="AQ465" s="170">
        <v>221</v>
      </c>
      <c r="AR465" s="170">
        <v>2.643171806167401E-2</v>
      </c>
      <c r="AS465" s="170">
        <f>(Table232[[#This Row],[UB (LBBD (CBPP))]]-Table232[[#This Row],[Best LB]])/Table232[[#This Row],[UB (LBBD (CBPP))]]</f>
        <v>2.643171806167401E-2</v>
      </c>
      <c r="AT465" s="171">
        <v>3604.3272517183805</v>
      </c>
      <c r="AU465" s="169">
        <v>221</v>
      </c>
      <c r="AV465" s="170">
        <v>221</v>
      </c>
      <c r="AW465" s="170">
        <v>0</v>
      </c>
      <c r="AX465" s="170">
        <f>(Table232[[#This Row],[UB (LBBD (CBPP-light))]]-Table232[[#This Row],[Best LB]])/Table232[[#This Row],[UB (LBBD (CBPP-light))]]</f>
        <v>0</v>
      </c>
      <c r="AY465" s="171">
        <v>1488.2510496899399</v>
      </c>
      <c r="AZ465" s="150">
        <v>221</v>
      </c>
    </row>
    <row r="466" spans="1:52" x14ac:dyDescent="0.35">
      <c r="A466" s="162">
        <v>464</v>
      </c>
      <c r="B466" s="163" t="s">
        <v>499</v>
      </c>
      <c r="C466" s="150" t="s">
        <v>1098</v>
      </c>
      <c r="D466" s="150">
        <v>100</v>
      </c>
      <c r="E466" s="164">
        <v>10</v>
      </c>
      <c r="F466" s="164">
        <v>10</v>
      </c>
      <c r="G466" s="165">
        <v>2</v>
      </c>
      <c r="H466" s="166">
        <v>27</v>
      </c>
      <c r="I466" s="150">
        <f>MAX(0,Table232[[#This Row],[k*]]-Table232[[#This Row],[AGVs]])</f>
        <v>17</v>
      </c>
      <c r="J466" s="150">
        <v>219</v>
      </c>
      <c r="K466" s="150">
        <v>231</v>
      </c>
      <c r="L466" s="167">
        <v>16.00872413628008</v>
      </c>
      <c r="M466" s="142">
        <f>IF( Table232[[#This Row],[UB_init]]-Table232[[#This Row],[LB_init]]&gt;0.1,0,1)</f>
        <v>0</v>
      </c>
      <c r="N466" s="61">
        <v>226</v>
      </c>
      <c r="O466" s="62">
        <v>215</v>
      </c>
      <c r="P466" s="62">
        <v>4.8672566371659801E-2</v>
      </c>
      <c r="Q466" s="84">
        <v>3620.6287061851399</v>
      </c>
      <c r="R466" s="166">
        <v>219</v>
      </c>
      <c r="S466" s="150">
        <v>219</v>
      </c>
      <c r="T466" s="168">
        <v>0</v>
      </c>
      <c r="U466" s="168">
        <v>56.494104810000003</v>
      </c>
      <c r="V466" s="169">
        <v>219</v>
      </c>
      <c r="W466" s="170">
        <v>219</v>
      </c>
      <c r="X466" s="150">
        <v>0</v>
      </c>
      <c r="Y466" s="150">
        <f>(Table232[[#This Row],[UB (A-BGAP +LB+ UB)]]-Table232[[#This Row],[Best LB]])/Table232[[#This Row],[UB (A-BGAP +LB+ UB)]]</f>
        <v>0</v>
      </c>
      <c r="Z466" s="171">
        <v>146.01090922858708</v>
      </c>
      <c r="AA466" s="169">
        <v>225</v>
      </c>
      <c r="AB466" s="170">
        <v>219</v>
      </c>
      <c r="AC466" s="170">
        <v>2.7397260273972601E-2</v>
      </c>
      <c r="AD466" s="170">
        <f>(Table232[[#This Row],[UB (3S-MH)]]-Table232[[#This Row],[Best LB]])/Table232[[#This Row],[UB (3S-MH)]]</f>
        <v>2.6666666666666668E-2</v>
      </c>
      <c r="AE466" s="167">
        <v>2.4057200000000001</v>
      </c>
      <c r="AF466" s="169">
        <v>219</v>
      </c>
      <c r="AG466" s="170">
        <v>219</v>
      </c>
      <c r="AH466" s="150">
        <v>0</v>
      </c>
      <c r="AI466" s="150">
        <f>(Table232[[#This Row],[UB (BPP-MIP+LB+UB)]]-Table232[[#This Row],[Best LB]])/Table232[[#This Row],[UB (BPP-MIP+LB+UB)]]</f>
        <v>0</v>
      </c>
      <c r="AJ466" s="171">
        <v>74.626561402345175</v>
      </c>
      <c r="AK466" s="169">
        <v>219</v>
      </c>
      <c r="AL466" s="170">
        <v>219</v>
      </c>
      <c r="AM466" s="170">
        <v>0</v>
      </c>
      <c r="AN466" s="170">
        <f>(Table232[[#This Row],[UB (LBBD (FBPP))]]-Table232[[#This Row],[Best LB]])/Table232[[#This Row],[UB (LBBD (FBPP))]]</f>
        <v>0</v>
      </c>
      <c r="AO466" s="171">
        <v>51.434490363581283</v>
      </c>
      <c r="AP466" s="169">
        <v>219</v>
      </c>
      <c r="AQ466" s="170">
        <v>219</v>
      </c>
      <c r="AR466" s="170">
        <v>0</v>
      </c>
      <c r="AS466" s="170">
        <f>(Table232[[#This Row],[UB (LBBD (CBPP))]]-Table232[[#This Row],[Best LB]])/Table232[[#This Row],[UB (LBBD (CBPP))]]</f>
        <v>0</v>
      </c>
      <c r="AT466" s="171">
        <v>52.223274194637483</v>
      </c>
      <c r="AU466" s="169">
        <v>219</v>
      </c>
      <c r="AV466" s="170">
        <v>219</v>
      </c>
      <c r="AW466" s="170">
        <v>0</v>
      </c>
      <c r="AX466" s="170">
        <f>(Table232[[#This Row],[UB (LBBD (CBPP-light))]]-Table232[[#This Row],[Best LB]])/Table232[[#This Row],[UB (LBBD (CBPP-light))]]</f>
        <v>0</v>
      </c>
      <c r="AY466" s="171">
        <v>21.861992712134668</v>
      </c>
      <c r="AZ466" s="150">
        <v>219</v>
      </c>
    </row>
    <row r="467" spans="1:52" x14ac:dyDescent="0.35">
      <c r="A467" s="162">
        <v>465</v>
      </c>
      <c r="B467" s="163" t="s">
        <v>500</v>
      </c>
      <c r="C467" s="150" t="s">
        <v>1098</v>
      </c>
      <c r="D467" s="150">
        <v>100</v>
      </c>
      <c r="E467" s="164">
        <v>10</v>
      </c>
      <c r="F467" s="164">
        <v>10</v>
      </c>
      <c r="G467" s="165">
        <v>2</v>
      </c>
      <c r="H467" s="166">
        <v>26</v>
      </c>
      <c r="I467" s="150">
        <f>MAX(0,Table232[[#This Row],[k*]]-Table232[[#This Row],[AGVs]])</f>
        <v>16</v>
      </c>
      <c r="J467" s="150">
        <v>219</v>
      </c>
      <c r="K467" s="150">
        <v>227</v>
      </c>
      <c r="L467" s="167">
        <v>10.224507017069982</v>
      </c>
      <c r="M467" s="86">
        <f>IF( Table232[[#This Row],[UB_init]]-Table232[[#This Row],[LB_init]]&gt;0.1,0,1)</f>
        <v>0</v>
      </c>
      <c r="N467" s="59">
        <v>220</v>
      </c>
      <c r="O467" s="60">
        <v>219</v>
      </c>
      <c r="P467" s="60">
        <v>4.5454545454515702E-3</v>
      </c>
      <c r="Q467" s="83">
        <v>3607.6828414443798</v>
      </c>
      <c r="R467" s="166">
        <v>219</v>
      </c>
      <c r="S467" s="150">
        <v>219</v>
      </c>
      <c r="T467" s="168">
        <v>0</v>
      </c>
      <c r="U467" s="168">
        <v>65.328918349999995</v>
      </c>
      <c r="V467" s="169">
        <v>220</v>
      </c>
      <c r="W467" s="170">
        <v>219</v>
      </c>
      <c r="X467" s="150">
        <v>4.5454545454524696E-3</v>
      </c>
      <c r="Y467" s="150">
        <f>(Table232[[#This Row],[UB (A-BGAP +LB+ UB)]]-Table232[[#This Row],[Best LB]])/Table232[[#This Row],[UB (A-BGAP +LB+ UB)]]</f>
        <v>4.5454545454545452E-3</v>
      </c>
      <c r="Z467" s="171">
        <v>3615.0897864578301</v>
      </c>
      <c r="AA467" s="169">
        <v>223</v>
      </c>
      <c r="AB467" s="170">
        <v>219</v>
      </c>
      <c r="AC467" s="170">
        <v>1.8264840182648401E-2</v>
      </c>
      <c r="AD467" s="170">
        <f>(Table232[[#This Row],[UB (3S-MH)]]-Table232[[#This Row],[Best LB]])/Table232[[#This Row],[UB (3S-MH)]]</f>
        <v>1.7937219730941704E-2</v>
      </c>
      <c r="AE467" s="167">
        <v>1.31219</v>
      </c>
      <c r="AF467" s="169">
        <v>220</v>
      </c>
      <c r="AG467" s="170">
        <v>219</v>
      </c>
      <c r="AH467" s="150">
        <v>4.5454545454524696E-3</v>
      </c>
      <c r="AI467" s="150">
        <f>(Table232[[#This Row],[UB (BPP-MIP+LB+UB)]]-Table232[[#This Row],[Best LB]])/Table232[[#This Row],[UB (BPP-MIP+LB+UB)]]</f>
        <v>4.5454545454545452E-3</v>
      </c>
      <c r="AJ467" s="171">
        <v>3608.2956569483504</v>
      </c>
      <c r="AK467" s="169">
        <v>219</v>
      </c>
      <c r="AL467" s="170">
        <v>219</v>
      </c>
      <c r="AM467" s="170">
        <v>0</v>
      </c>
      <c r="AN467" s="170">
        <f>(Table232[[#This Row],[UB (LBBD (FBPP))]]-Table232[[#This Row],[Best LB]])/Table232[[#This Row],[UB (LBBD (FBPP))]]</f>
        <v>0</v>
      </c>
      <c r="AO467" s="171">
        <v>37.630886944950987</v>
      </c>
      <c r="AP467" s="169">
        <v>219</v>
      </c>
      <c r="AQ467" s="170">
        <v>219</v>
      </c>
      <c r="AR467" s="170">
        <v>0</v>
      </c>
      <c r="AS467" s="170">
        <f>(Table232[[#This Row],[UB (LBBD (CBPP))]]-Table232[[#This Row],[Best LB]])/Table232[[#This Row],[UB (LBBD (CBPP))]]</f>
        <v>0</v>
      </c>
      <c r="AT467" s="171">
        <v>43.273163199433583</v>
      </c>
      <c r="AU467" s="169">
        <v>219</v>
      </c>
      <c r="AV467" s="170">
        <v>219</v>
      </c>
      <c r="AW467" s="170">
        <v>0</v>
      </c>
      <c r="AX467" s="170">
        <f>(Table232[[#This Row],[UB (LBBD (CBPP-light))]]-Table232[[#This Row],[Best LB]])/Table232[[#This Row],[UB (LBBD (CBPP-light))]]</f>
        <v>0</v>
      </c>
      <c r="AY467" s="171">
        <v>19.021534368404673</v>
      </c>
      <c r="AZ467" s="150">
        <v>219</v>
      </c>
    </row>
    <row r="468" spans="1:52" x14ac:dyDescent="0.35">
      <c r="A468" s="162">
        <v>466</v>
      </c>
      <c r="B468" s="163" t="s">
        <v>501</v>
      </c>
      <c r="C468" s="150" t="s">
        <v>1098</v>
      </c>
      <c r="D468" s="150">
        <v>100</v>
      </c>
      <c r="E468" s="164">
        <v>10</v>
      </c>
      <c r="F468" s="164">
        <v>10</v>
      </c>
      <c r="G468" s="165">
        <v>2</v>
      </c>
      <c r="H468" s="166">
        <v>26</v>
      </c>
      <c r="I468" s="150">
        <f>MAX(0,Table232[[#This Row],[k*]]-Table232[[#This Row],[AGVs]])</f>
        <v>16</v>
      </c>
      <c r="J468" s="150">
        <v>210</v>
      </c>
      <c r="K468" s="150">
        <v>225</v>
      </c>
      <c r="L468" s="167">
        <v>5.8915719948799961</v>
      </c>
      <c r="M468" s="142">
        <f>IF( Table232[[#This Row],[UB_init]]-Table232[[#This Row],[LB_init]]&gt;0.1,0,1)</f>
        <v>0</v>
      </c>
      <c r="N468" s="61">
        <v>216</v>
      </c>
      <c r="O468" s="62">
        <v>206.99999999999901</v>
      </c>
      <c r="P468" s="62">
        <v>4.16666666666477E-2</v>
      </c>
      <c r="Q468" s="84">
        <v>3610.6745366044302</v>
      </c>
      <c r="R468" s="166">
        <v>210</v>
      </c>
      <c r="S468" s="150">
        <v>210</v>
      </c>
      <c r="T468" s="168">
        <v>0</v>
      </c>
      <c r="U468" s="168">
        <v>31.93993498</v>
      </c>
      <c r="V468" s="169">
        <v>210</v>
      </c>
      <c r="W468" s="170">
        <v>210</v>
      </c>
      <c r="X468" s="150">
        <v>0</v>
      </c>
      <c r="Y468" s="150">
        <f>(Table232[[#This Row],[UB (A-BGAP +LB+ UB)]]-Table232[[#This Row],[Best LB]])/Table232[[#This Row],[UB (A-BGAP +LB+ UB)]]</f>
        <v>0</v>
      </c>
      <c r="Z468" s="171">
        <v>163.920932949529</v>
      </c>
      <c r="AA468" s="169">
        <v>210</v>
      </c>
      <c r="AB468" s="170">
        <v>210</v>
      </c>
      <c r="AC468" s="170">
        <v>0</v>
      </c>
      <c r="AD468" s="170">
        <f>(Table232[[#This Row],[UB (3S-MH)]]-Table232[[#This Row],[Best LB]])/Table232[[#This Row],[UB (3S-MH)]]</f>
        <v>0</v>
      </c>
      <c r="AE468" s="167">
        <v>49.675800000000002</v>
      </c>
      <c r="AF468" s="169">
        <v>210</v>
      </c>
      <c r="AG468" s="170">
        <v>210</v>
      </c>
      <c r="AH468" s="150">
        <v>0</v>
      </c>
      <c r="AI468" s="150">
        <f>(Table232[[#This Row],[UB (BPP-MIP+LB+UB)]]-Table232[[#This Row],[Best LB]])/Table232[[#This Row],[UB (BPP-MIP+LB+UB)]]</f>
        <v>0</v>
      </c>
      <c r="AJ468" s="171">
        <v>59.403961613783395</v>
      </c>
      <c r="AK468" s="169">
        <v>210</v>
      </c>
      <c r="AL468" s="170">
        <v>210</v>
      </c>
      <c r="AM468" s="170">
        <v>0</v>
      </c>
      <c r="AN468" s="170">
        <f>(Table232[[#This Row],[UB (LBBD (FBPP))]]-Table232[[#This Row],[Best LB]])/Table232[[#This Row],[UB (LBBD (FBPP))]]</f>
        <v>0</v>
      </c>
      <c r="AO468" s="171">
        <v>34.804460509689292</v>
      </c>
      <c r="AP468" s="169">
        <v>210</v>
      </c>
      <c r="AQ468" s="170">
        <v>210</v>
      </c>
      <c r="AR468" s="170">
        <v>0</v>
      </c>
      <c r="AS468" s="170">
        <f>(Table232[[#This Row],[UB (LBBD (CBPP))]]-Table232[[#This Row],[Best LB]])/Table232[[#This Row],[UB (LBBD (CBPP))]]</f>
        <v>0</v>
      </c>
      <c r="AT468" s="171">
        <v>105.403647299865</v>
      </c>
      <c r="AU468" s="169">
        <v>210</v>
      </c>
      <c r="AV468" s="170">
        <v>210</v>
      </c>
      <c r="AW468" s="170">
        <v>0</v>
      </c>
      <c r="AX468" s="170">
        <f>(Table232[[#This Row],[UB (LBBD (CBPP-light))]]-Table232[[#This Row],[Best LB]])/Table232[[#This Row],[UB (LBBD (CBPP-light))]]</f>
        <v>0</v>
      </c>
      <c r="AY468" s="171">
        <v>18.322146428757996</v>
      </c>
      <c r="AZ468" s="150">
        <v>210</v>
      </c>
    </row>
    <row r="469" spans="1:52" x14ac:dyDescent="0.35">
      <c r="A469" s="162">
        <v>467</v>
      </c>
      <c r="B469" s="163" t="s">
        <v>502</v>
      </c>
      <c r="C469" s="150" t="s">
        <v>1098</v>
      </c>
      <c r="D469" s="150">
        <v>100</v>
      </c>
      <c r="E469" s="164">
        <v>10</v>
      </c>
      <c r="F469" s="164">
        <v>10</v>
      </c>
      <c r="G469" s="165">
        <v>2</v>
      </c>
      <c r="H469" s="166">
        <v>27</v>
      </c>
      <c r="I469" s="150">
        <f>MAX(0,Table232[[#This Row],[k*]]-Table232[[#This Row],[AGVs]])</f>
        <v>17</v>
      </c>
      <c r="J469" s="150">
        <v>219</v>
      </c>
      <c r="K469" s="150">
        <v>226</v>
      </c>
      <c r="L469" s="167">
        <v>42.261833565310098</v>
      </c>
      <c r="M469" s="86">
        <f>IF( Table232[[#This Row],[UB_init]]-Table232[[#This Row],[LB_init]]&gt;0.1,0,1)</f>
        <v>0</v>
      </c>
      <c r="N469" s="59">
        <v>225</v>
      </c>
      <c r="O469" s="60">
        <v>217.99999999999901</v>
      </c>
      <c r="P469" s="60">
        <v>3.1111111111097701E-2</v>
      </c>
      <c r="Q469" s="83">
        <v>3608.2526217456898</v>
      </c>
      <c r="R469" s="166">
        <v>219</v>
      </c>
      <c r="S469" s="150">
        <v>219</v>
      </c>
      <c r="T469" s="168">
        <v>0</v>
      </c>
      <c r="U469" s="168">
        <v>36.177323000000001</v>
      </c>
      <c r="V469" s="169">
        <v>219</v>
      </c>
      <c r="W469" s="170">
        <v>219</v>
      </c>
      <c r="X469" s="150">
        <v>0</v>
      </c>
      <c r="Y469" s="150">
        <f>(Table232[[#This Row],[UB (A-BGAP +LB+ UB)]]-Table232[[#This Row],[Best LB]])/Table232[[#This Row],[UB (A-BGAP +LB+ UB)]]</f>
        <v>0</v>
      </c>
      <c r="Z469" s="171">
        <v>263.21186728309806</v>
      </c>
      <c r="AA469" s="169">
        <v>219</v>
      </c>
      <c r="AB469" s="170">
        <v>219</v>
      </c>
      <c r="AC469" s="170">
        <v>0</v>
      </c>
      <c r="AD469" s="170">
        <f>(Table232[[#This Row],[UB (3S-MH)]]-Table232[[#This Row],[Best LB]])/Table232[[#This Row],[UB (3S-MH)]]</f>
        <v>0</v>
      </c>
      <c r="AE469" s="167">
        <v>52.987499999999997</v>
      </c>
      <c r="AF469" s="169">
        <v>219</v>
      </c>
      <c r="AG469" s="170">
        <v>219</v>
      </c>
      <c r="AH469" s="150">
        <v>0</v>
      </c>
      <c r="AI469" s="150">
        <f>(Table232[[#This Row],[UB (BPP-MIP+LB+UB)]]-Table232[[#This Row],[Best LB]])/Table232[[#This Row],[UB (BPP-MIP+LB+UB)]]</f>
        <v>0</v>
      </c>
      <c r="AJ469" s="171">
        <v>103.28281293809451</v>
      </c>
      <c r="AK469" s="169">
        <v>219</v>
      </c>
      <c r="AL469" s="170">
        <v>219</v>
      </c>
      <c r="AM469" s="170">
        <v>0</v>
      </c>
      <c r="AN469" s="170">
        <f>(Table232[[#This Row],[UB (LBBD (FBPP))]]-Table232[[#This Row],[Best LB]])/Table232[[#This Row],[UB (LBBD (FBPP))]]</f>
        <v>0</v>
      </c>
      <c r="AO469" s="171">
        <v>72.530371353030603</v>
      </c>
      <c r="AP469" s="169">
        <v>219</v>
      </c>
      <c r="AQ469" s="170">
        <v>219</v>
      </c>
      <c r="AR469" s="170">
        <v>0</v>
      </c>
      <c r="AS469" s="170">
        <f>(Table232[[#This Row],[UB (LBBD (CBPP))]]-Table232[[#This Row],[Best LB]])/Table232[[#This Row],[UB (LBBD (CBPP))]]</f>
        <v>0</v>
      </c>
      <c r="AT469" s="171">
        <v>59.791934270412099</v>
      </c>
      <c r="AU469" s="169">
        <v>219</v>
      </c>
      <c r="AV469" s="170">
        <v>219</v>
      </c>
      <c r="AW469" s="170">
        <v>0</v>
      </c>
      <c r="AX469" s="170">
        <f>(Table232[[#This Row],[UB (LBBD (CBPP-light))]]-Table232[[#This Row],[Best LB]])/Table232[[#This Row],[UB (LBBD (CBPP-light))]]</f>
        <v>0</v>
      </c>
      <c r="AY469" s="171">
        <v>3255.6110214218502</v>
      </c>
      <c r="AZ469" s="150">
        <v>219</v>
      </c>
    </row>
    <row r="470" spans="1:52" x14ac:dyDescent="0.35">
      <c r="A470" s="162">
        <v>468</v>
      </c>
      <c r="B470" s="163" t="s">
        <v>503</v>
      </c>
      <c r="C470" s="150" t="s">
        <v>1098</v>
      </c>
      <c r="D470" s="150">
        <v>100</v>
      </c>
      <c r="E470" s="164">
        <v>10</v>
      </c>
      <c r="F470" s="164">
        <v>10</v>
      </c>
      <c r="G470" s="165">
        <v>2</v>
      </c>
      <c r="H470" s="166">
        <v>26</v>
      </c>
      <c r="I470" s="150">
        <f>MAX(0,Table232[[#This Row],[k*]]-Table232[[#This Row],[AGVs]])</f>
        <v>16</v>
      </c>
      <c r="J470" s="150">
        <v>215</v>
      </c>
      <c r="K470" s="150">
        <v>223</v>
      </c>
      <c r="L470" s="167">
        <v>8.9735792502799541</v>
      </c>
      <c r="M470" s="142">
        <f>IF( Table232[[#This Row],[UB_init]]-Table232[[#This Row],[LB_init]]&gt;0.1,0,1)</f>
        <v>0</v>
      </c>
      <c r="N470" s="61">
        <v>221</v>
      </c>
      <c r="O470" s="62">
        <v>213.99999999999901</v>
      </c>
      <c r="P470" s="62">
        <v>3.1674208144784298E-2</v>
      </c>
      <c r="Q470" s="84">
        <v>3605.69335572607</v>
      </c>
      <c r="R470" s="166">
        <v>217</v>
      </c>
      <c r="S470" s="150">
        <v>215</v>
      </c>
      <c r="T470" s="168">
        <v>9.2165900000000002E-3</v>
      </c>
      <c r="U470" s="168">
        <v>3614.9665060000002</v>
      </c>
      <c r="V470" s="169">
        <v>221</v>
      </c>
      <c r="W470" s="170">
        <v>215</v>
      </c>
      <c r="X470" s="150">
        <v>2.7149321266956E-2</v>
      </c>
      <c r="Y470" s="150">
        <f>(Table232[[#This Row],[UB (A-BGAP +LB+ UB)]]-Table232[[#This Row],[Best LB]])/Table232[[#This Row],[UB (A-BGAP +LB+ UB)]]</f>
        <v>2.7149321266968326E-2</v>
      </c>
      <c r="Z470" s="171">
        <v>3602.7498618364298</v>
      </c>
      <c r="AA470" s="169">
        <v>218</v>
      </c>
      <c r="AB470" s="170">
        <v>215</v>
      </c>
      <c r="AC470" s="170">
        <v>1.3953488372093023E-2</v>
      </c>
      <c r="AD470" s="170">
        <f>(Table232[[#This Row],[UB (3S-MH)]]-Table232[[#This Row],[Best LB]])/Table232[[#This Row],[UB (3S-MH)]]</f>
        <v>1.3761467889908258E-2</v>
      </c>
      <c r="AE470" s="167">
        <v>164.727</v>
      </c>
      <c r="AF470" s="169">
        <v>215</v>
      </c>
      <c r="AG470" s="170">
        <v>215</v>
      </c>
      <c r="AH470" s="150">
        <v>0</v>
      </c>
      <c r="AI470" s="150">
        <f>(Table232[[#This Row],[UB (BPP-MIP+LB+UB)]]-Table232[[#This Row],[Best LB]])/Table232[[#This Row],[UB (BPP-MIP+LB+UB)]]</f>
        <v>0</v>
      </c>
      <c r="AJ470" s="171">
        <v>1537.9853081814899</v>
      </c>
      <c r="AK470" s="169">
        <v>215</v>
      </c>
      <c r="AL470" s="170">
        <v>215</v>
      </c>
      <c r="AM470" s="170">
        <v>0</v>
      </c>
      <c r="AN470" s="170">
        <f>(Table232[[#This Row],[UB (LBBD (FBPP))]]-Table232[[#This Row],[Best LB]])/Table232[[#This Row],[UB (LBBD (FBPP))]]</f>
        <v>0</v>
      </c>
      <c r="AO470" s="171">
        <v>53.261162265207751</v>
      </c>
      <c r="AP470" s="169">
        <v>215</v>
      </c>
      <c r="AQ470" s="170">
        <v>215</v>
      </c>
      <c r="AR470" s="170">
        <v>0</v>
      </c>
      <c r="AS470" s="170">
        <f>(Table232[[#This Row],[UB (LBBD (CBPP))]]-Table232[[#This Row],[Best LB]])/Table232[[#This Row],[UB (LBBD (CBPP))]]</f>
        <v>0</v>
      </c>
      <c r="AT470" s="171">
        <v>437.80591694079698</v>
      </c>
      <c r="AU470" s="169">
        <v>215</v>
      </c>
      <c r="AV470" s="170">
        <v>215</v>
      </c>
      <c r="AW470" s="170">
        <v>0</v>
      </c>
      <c r="AX470" s="170">
        <f>(Table232[[#This Row],[UB (LBBD (CBPP-light))]]-Table232[[#This Row],[Best LB]])/Table232[[#This Row],[UB (LBBD (CBPP-light))]]</f>
        <v>0</v>
      </c>
      <c r="AY470" s="171">
        <v>43.889849884439357</v>
      </c>
      <c r="AZ470" s="150">
        <v>215</v>
      </c>
    </row>
    <row r="471" spans="1:52" x14ac:dyDescent="0.35">
      <c r="A471" s="162">
        <v>469</v>
      </c>
      <c r="B471" s="163" t="s">
        <v>504</v>
      </c>
      <c r="C471" s="150" t="s">
        <v>1098</v>
      </c>
      <c r="D471" s="150">
        <v>100</v>
      </c>
      <c r="E471" s="164">
        <v>10</v>
      </c>
      <c r="F471" s="164">
        <v>10</v>
      </c>
      <c r="G471" s="165">
        <v>2</v>
      </c>
      <c r="H471" s="166">
        <v>28</v>
      </c>
      <c r="I471" s="150">
        <f>MAX(0,Table232[[#This Row],[k*]]-Table232[[#This Row],[AGVs]])</f>
        <v>18</v>
      </c>
      <c r="J471" s="150">
        <v>249</v>
      </c>
      <c r="K471" s="150">
        <v>255</v>
      </c>
      <c r="L471" s="167">
        <v>21.455256082120059</v>
      </c>
      <c r="M471" s="86">
        <f>IF( Table232[[#This Row],[UB_init]]-Table232[[#This Row],[LB_init]]&gt;0.1,0,1)</f>
        <v>0</v>
      </c>
      <c r="N471" s="59">
        <v>257</v>
      </c>
      <c r="O471" s="60">
        <v>247.99999999999901</v>
      </c>
      <c r="P471" s="60">
        <v>3.5019455252905902E-2</v>
      </c>
      <c r="Q471" s="83">
        <v>3607.4133565276802</v>
      </c>
      <c r="R471" s="166">
        <v>249</v>
      </c>
      <c r="S471" s="150">
        <v>249</v>
      </c>
      <c r="T471" s="168">
        <v>0</v>
      </c>
      <c r="U471" s="168">
        <v>348.12488089999999</v>
      </c>
      <c r="V471" s="169">
        <v>255</v>
      </c>
      <c r="W471" s="170">
        <v>249</v>
      </c>
      <c r="X471" s="150">
        <v>2.3529411764705702E-2</v>
      </c>
      <c r="Y471" s="150">
        <f>(Table232[[#This Row],[UB (A-BGAP +LB+ UB)]]-Table232[[#This Row],[Best LB]])/Table232[[#This Row],[UB (A-BGAP +LB+ UB)]]</f>
        <v>2.3529411764705882E-2</v>
      </c>
      <c r="Z471" s="171">
        <v>3605.8577428991002</v>
      </c>
      <c r="AA471" s="169">
        <v>253</v>
      </c>
      <c r="AB471" s="170">
        <v>249</v>
      </c>
      <c r="AC471" s="170">
        <v>1.6064257028112448E-2</v>
      </c>
      <c r="AD471" s="170">
        <f>(Table232[[#This Row],[UB (3S-MH)]]-Table232[[#This Row],[Best LB]])/Table232[[#This Row],[UB (3S-MH)]]</f>
        <v>1.5810276679841896E-2</v>
      </c>
      <c r="AE471" s="167">
        <v>66.359399999999994</v>
      </c>
      <c r="AF471" s="169">
        <v>255</v>
      </c>
      <c r="AG471" s="170">
        <v>249</v>
      </c>
      <c r="AH471" s="150">
        <v>2.3529411764696501E-2</v>
      </c>
      <c r="AI471" s="150">
        <f>(Table232[[#This Row],[UB (BPP-MIP+LB+UB)]]-Table232[[#This Row],[Best LB]])/Table232[[#This Row],[UB (BPP-MIP+LB+UB)]]</f>
        <v>2.3529411764705882E-2</v>
      </c>
      <c r="AJ471" s="171">
        <v>3614.68872241396</v>
      </c>
      <c r="AK471" s="169">
        <v>249</v>
      </c>
      <c r="AL471" s="170">
        <v>249</v>
      </c>
      <c r="AM471" s="170">
        <v>0</v>
      </c>
      <c r="AN471" s="170">
        <f>(Table232[[#This Row],[UB (LBBD (FBPP))]]-Table232[[#This Row],[Best LB]])/Table232[[#This Row],[UB (LBBD (FBPP))]]</f>
        <v>0</v>
      </c>
      <c r="AO471" s="171">
        <v>523.72194161033508</v>
      </c>
      <c r="AP471" s="169">
        <v>249</v>
      </c>
      <c r="AQ471" s="170">
        <v>249</v>
      </c>
      <c r="AR471" s="170">
        <v>0</v>
      </c>
      <c r="AS471" s="170">
        <f>(Table232[[#This Row],[UB (LBBD (CBPP))]]-Table232[[#This Row],[Best LB]])/Table232[[#This Row],[UB (LBBD (CBPP))]]</f>
        <v>0</v>
      </c>
      <c r="AT471" s="171">
        <v>532.28779181000004</v>
      </c>
      <c r="AU471" s="169">
        <v>255</v>
      </c>
      <c r="AV471" s="170">
        <v>249</v>
      </c>
      <c r="AW471" s="170">
        <v>2.3529411764705882E-2</v>
      </c>
      <c r="AX471" s="170">
        <f>(Table232[[#This Row],[UB (LBBD (CBPP-light))]]-Table232[[#This Row],[Best LB]])/Table232[[#This Row],[UB (LBBD (CBPP-light))]]</f>
        <v>2.3529411764705882E-2</v>
      </c>
      <c r="AY471" s="171">
        <v>3600.0000000821201</v>
      </c>
      <c r="AZ471" s="150">
        <v>249</v>
      </c>
    </row>
    <row r="472" spans="1:52" x14ac:dyDescent="0.35">
      <c r="A472" s="162">
        <v>470</v>
      </c>
      <c r="B472" s="163" t="s">
        <v>505</v>
      </c>
      <c r="C472" s="150" t="s">
        <v>1098</v>
      </c>
      <c r="D472" s="150">
        <v>100</v>
      </c>
      <c r="E472" s="164">
        <v>10</v>
      </c>
      <c r="F472" s="164">
        <v>10</v>
      </c>
      <c r="G472" s="165">
        <v>2</v>
      </c>
      <c r="H472" s="166">
        <v>27</v>
      </c>
      <c r="I472" s="150">
        <f>MAX(0,Table232[[#This Row],[k*]]-Table232[[#This Row],[AGVs]])</f>
        <v>17</v>
      </c>
      <c r="J472" s="150">
        <v>218</v>
      </c>
      <c r="K472" s="150">
        <v>224</v>
      </c>
      <c r="L472" s="167">
        <v>19.108664706350055</v>
      </c>
      <c r="M472" s="142">
        <f>IF( Table232[[#This Row],[UB_init]]-Table232[[#This Row],[LB_init]]&gt;0.1,0,1)</f>
        <v>0</v>
      </c>
      <c r="N472" s="61">
        <v>224</v>
      </c>
      <c r="O472" s="62">
        <v>218</v>
      </c>
      <c r="P472" s="62">
        <v>2.6785714285702301E-2</v>
      </c>
      <c r="Q472" s="84">
        <v>3601.3577222917202</v>
      </c>
      <c r="R472" s="166">
        <v>218</v>
      </c>
      <c r="S472" s="150">
        <v>218</v>
      </c>
      <c r="T472" s="168">
        <v>0</v>
      </c>
      <c r="U472" s="168">
        <v>300.61425270000001</v>
      </c>
      <c r="V472" s="169">
        <v>221</v>
      </c>
      <c r="W472" s="170">
        <v>218</v>
      </c>
      <c r="X472" s="150">
        <v>1.3574660633478E-2</v>
      </c>
      <c r="Y472" s="150">
        <f>(Table232[[#This Row],[UB (A-BGAP +LB+ UB)]]-Table232[[#This Row],[Best LB]])/Table232[[#This Row],[UB (A-BGAP +LB+ UB)]]</f>
        <v>4.5248868778280547E-3</v>
      </c>
      <c r="Z472" s="171">
        <v>3613.85275147017</v>
      </c>
      <c r="AA472" s="169">
        <v>229</v>
      </c>
      <c r="AB472" s="170">
        <v>218</v>
      </c>
      <c r="AC472" s="170">
        <v>5.0458715596330278E-2</v>
      </c>
      <c r="AD472" s="170">
        <f>(Table232[[#This Row],[UB (3S-MH)]]-Table232[[#This Row],[Best LB]])/Table232[[#This Row],[UB (3S-MH)]]</f>
        <v>3.9301310043668124E-2</v>
      </c>
      <c r="AE472" s="167">
        <v>38.975200000000001</v>
      </c>
      <c r="AF472" s="169">
        <v>220</v>
      </c>
      <c r="AG472" s="170">
        <v>218</v>
      </c>
      <c r="AH472" s="150">
        <v>9.0909090909049497E-3</v>
      </c>
      <c r="AI472" s="150">
        <f>(Table232[[#This Row],[UB (BPP-MIP+LB+UB)]]-Table232[[#This Row],[Best LB]])/Table232[[#This Row],[UB (BPP-MIP+LB+UB)]]</f>
        <v>0</v>
      </c>
      <c r="AJ472" s="171">
        <v>3612.4559772098401</v>
      </c>
      <c r="AK472" s="169">
        <v>224</v>
      </c>
      <c r="AL472" s="170">
        <v>220</v>
      </c>
      <c r="AM472" s="170">
        <v>1.7857142857142856E-2</v>
      </c>
      <c r="AN472" s="170">
        <f>(Table232[[#This Row],[UB (LBBD (FBPP))]]-Table232[[#This Row],[Best LB]])/Table232[[#This Row],[UB (LBBD (FBPP))]]</f>
        <v>1.7857142857142856E-2</v>
      </c>
      <c r="AO472" s="171">
        <v>3599.9999997063496</v>
      </c>
      <c r="AP472" s="169">
        <v>224</v>
      </c>
      <c r="AQ472" s="170">
        <v>218</v>
      </c>
      <c r="AR472" s="170">
        <v>2.6785714285714284E-2</v>
      </c>
      <c r="AS472" s="170">
        <f>(Table232[[#This Row],[UB (LBBD (CBPP))]]-Table232[[#This Row],[Best LB]])/Table232[[#This Row],[UB (LBBD (CBPP))]]</f>
        <v>1.7857142857142856E-2</v>
      </c>
      <c r="AT472" s="171">
        <v>3599.9999997063496</v>
      </c>
      <c r="AU472" s="169">
        <v>224</v>
      </c>
      <c r="AV472" s="170">
        <v>218</v>
      </c>
      <c r="AW472" s="170">
        <v>2.6785714285714284E-2</v>
      </c>
      <c r="AX472" s="170">
        <f>(Table232[[#This Row],[UB (LBBD (CBPP-light))]]-Table232[[#This Row],[Best LB]])/Table232[[#This Row],[UB (LBBD (CBPP-light))]]</f>
        <v>1.7857142857142856E-2</v>
      </c>
      <c r="AY472" s="171">
        <v>3599.9999997063496</v>
      </c>
      <c r="AZ472" s="150">
        <v>220</v>
      </c>
    </row>
    <row r="473" spans="1:52" x14ac:dyDescent="0.35">
      <c r="A473" s="162">
        <v>471</v>
      </c>
      <c r="B473" s="163" t="s">
        <v>506</v>
      </c>
      <c r="C473" s="150" t="s">
        <v>1098</v>
      </c>
      <c r="D473" s="150">
        <v>100</v>
      </c>
      <c r="E473" s="164">
        <v>10</v>
      </c>
      <c r="F473" s="164">
        <v>10</v>
      </c>
      <c r="G473" s="165">
        <v>4</v>
      </c>
      <c r="H473" s="166">
        <v>45</v>
      </c>
      <c r="I473" s="150">
        <f>MAX(0,Table232[[#This Row],[k*]]-Table232[[#This Row],[AGVs]])</f>
        <v>35</v>
      </c>
      <c r="J473" s="150">
        <v>348</v>
      </c>
      <c r="K473" s="150">
        <v>348</v>
      </c>
      <c r="L473" s="167">
        <v>334.8432219475601</v>
      </c>
      <c r="M473" s="86">
        <f>IF( Table232[[#This Row],[UB_init]]-Table232[[#This Row],[LB_init]]&gt;0.1,0,1)</f>
        <v>1</v>
      </c>
      <c r="N473" s="59">
        <v>386</v>
      </c>
      <c r="O473" s="60">
        <v>143.070225944573</v>
      </c>
      <c r="P473" s="60">
        <v>0.62935174625741896</v>
      </c>
      <c r="Q473" s="83">
        <v>3600.1699173059301</v>
      </c>
      <c r="R473" s="166">
        <v>350</v>
      </c>
      <c r="S473" s="150">
        <v>342</v>
      </c>
      <c r="T473" s="168">
        <v>2.2857143E-2</v>
      </c>
      <c r="U473" s="168">
        <v>3616.5279869999999</v>
      </c>
      <c r="V473" s="169"/>
      <c r="W473" s="170"/>
      <c r="X473" s="150"/>
      <c r="Y473" s="150"/>
      <c r="Z473" s="171"/>
      <c r="AA473" s="169"/>
      <c r="AB473" s="170"/>
      <c r="AC473" s="150"/>
      <c r="AD473" s="170"/>
      <c r="AE473" s="171"/>
      <c r="AF473" s="169"/>
      <c r="AG473" s="170"/>
      <c r="AH473" s="150"/>
      <c r="AI473" s="150"/>
      <c r="AJ473" s="171"/>
      <c r="AK473" s="169"/>
      <c r="AL473" s="170"/>
      <c r="AM473" s="150"/>
      <c r="AN473" s="170"/>
      <c r="AO473" s="171"/>
      <c r="AP473" s="169"/>
      <c r="AQ473" s="170"/>
      <c r="AR473" s="150"/>
      <c r="AS473" s="170"/>
      <c r="AT473" s="171"/>
      <c r="AU473" s="169"/>
      <c r="AV473" s="170"/>
      <c r="AW473" s="150"/>
      <c r="AX473" s="164"/>
      <c r="AY473" s="171"/>
      <c r="AZ473" s="150">
        <v>348</v>
      </c>
    </row>
    <row r="474" spans="1:52" x14ac:dyDescent="0.35">
      <c r="A474" s="162">
        <v>472</v>
      </c>
      <c r="B474" s="163" t="s">
        <v>507</v>
      </c>
      <c r="C474" s="150" t="s">
        <v>1098</v>
      </c>
      <c r="D474" s="150">
        <v>100</v>
      </c>
      <c r="E474" s="164">
        <v>10</v>
      </c>
      <c r="F474" s="164">
        <v>10</v>
      </c>
      <c r="G474" s="165">
        <v>4</v>
      </c>
      <c r="H474" s="166">
        <v>44</v>
      </c>
      <c r="I474" s="150">
        <f>MAX(0,Table232[[#This Row],[k*]]-Table232[[#This Row],[AGVs]])</f>
        <v>34</v>
      </c>
      <c r="J474" s="150">
        <v>335</v>
      </c>
      <c r="K474" s="150">
        <v>335</v>
      </c>
      <c r="L474" s="167">
        <v>60.103466061879999</v>
      </c>
      <c r="M474" s="142">
        <f>IF( Table232[[#This Row],[UB_init]]-Table232[[#This Row],[LB_init]]&gt;0.1,0,1)</f>
        <v>1</v>
      </c>
      <c r="N474" s="61">
        <v>2580</v>
      </c>
      <c r="O474" s="62">
        <v>146.99580398558899</v>
      </c>
      <c r="P474" s="62">
        <v>0.94302488217609104</v>
      </c>
      <c r="Q474" s="84">
        <v>3600.7211011555</v>
      </c>
      <c r="R474" s="166">
        <v>344</v>
      </c>
      <c r="S474" s="150">
        <v>335</v>
      </c>
      <c r="T474" s="168">
        <v>2.6162791000000001E-2</v>
      </c>
      <c r="U474" s="168">
        <v>3612.280115</v>
      </c>
      <c r="V474" s="169"/>
      <c r="W474" s="170"/>
      <c r="X474" s="150"/>
      <c r="Y474" s="150"/>
      <c r="Z474" s="171"/>
      <c r="AA474" s="169"/>
      <c r="AB474" s="170"/>
      <c r="AC474" s="150"/>
      <c r="AD474" s="170"/>
      <c r="AE474" s="171"/>
      <c r="AF474" s="169"/>
      <c r="AG474" s="170"/>
      <c r="AH474" s="150"/>
      <c r="AI474" s="150"/>
      <c r="AJ474" s="171"/>
      <c r="AK474" s="169"/>
      <c r="AL474" s="170"/>
      <c r="AM474" s="150"/>
      <c r="AN474" s="170"/>
      <c r="AO474" s="171"/>
      <c r="AP474" s="169"/>
      <c r="AQ474" s="170"/>
      <c r="AR474" s="150"/>
      <c r="AS474" s="170"/>
      <c r="AT474" s="171"/>
      <c r="AU474" s="169"/>
      <c r="AV474" s="170"/>
      <c r="AW474" s="150"/>
      <c r="AX474" s="164"/>
      <c r="AY474" s="171"/>
      <c r="AZ474" s="150">
        <v>335</v>
      </c>
    </row>
    <row r="475" spans="1:52" x14ac:dyDescent="0.35">
      <c r="A475" s="162">
        <v>473</v>
      </c>
      <c r="B475" s="163" t="s">
        <v>508</v>
      </c>
      <c r="C475" s="150" t="s">
        <v>1098</v>
      </c>
      <c r="D475" s="150">
        <v>100</v>
      </c>
      <c r="E475" s="164">
        <v>10</v>
      </c>
      <c r="F475" s="164">
        <v>10</v>
      </c>
      <c r="G475" s="165">
        <v>4</v>
      </c>
      <c r="H475" s="166">
        <v>51</v>
      </c>
      <c r="I475" s="150">
        <f>MAX(0,Table232[[#This Row],[k*]]-Table232[[#This Row],[AGVs]])</f>
        <v>41</v>
      </c>
      <c r="J475" s="150">
        <v>371</v>
      </c>
      <c r="K475" s="150">
        <v>371</v>
      </c>
      <c r="L475" s="167">
        <v>6.2652849275700646</v>
      </c>
      <c r="M475" s="86">
        <f>IF( Table232[[#This Row],[UB_init]]-Table232[[#This Row],[LB_init]]&gt;0.1,0,1)</f>
        <v>1</v>
      </c>
      <c r="N475" s="59">
        <v>378</v>
      </c>
      <c r="O475" s="60">
        <v>361</v>
      </c>
      <c r="P475" s="60">
        <v>4.4973544973533001E-2</v>
      </c>
      <c r="Q475" s="83">
        <v>3600.8307927567498</v>
      </c>
      <c r="R475" s="166">
        <v>371</v>
      </c>
      <c r="S475" s="150">
        <v>365</v>
      </c>
      <c r="T475" s="168">
        <v>1.6172506999999999E-2</v>
      </c>
      <c r="U475" s="168">
        <v>3611.681407</v>
      </c>
      <c r="V475" s="169"/>
      <c r="W475" s="170"/>
      <c r="X475" s="150"/>
      <c r="Y475" s="150"/>
      <c r="Z475" s="171"/>
      <c r="AA475" s="169"/>
      <c r="AB475" s="170"/>
      <c r="AC475" s="150"/>
      <c r="AD475" s="170"/>
      <c r="AE475" s="171"/>
      <c r="AF475" s="169"/>
      <c r="AG475" s="170"/>
      <c r="AH475" s="150"/>
      <c r="AI475" s="150"/>
      <c r="AJ475" s="171"/>
      <c r="AK475" s="169"/>
      <c r="AL475" s="170"/>
      <c r="AM475" s="150"/>
      <c r="AN475" s="170"/>
      <c r="AO475" s="171"/>
      <c r="AP475" s="169"/>
      <c r="AQ475" s="170"/>
      <c r="AR475" s="150"/>
      <c r="AS475" s="170"/>
      <c r="AT475" s="171"/>
      <c r="AU475" s="169"/>
      <c r="AV475" s="170"/>
      <c r="AW475" s="150"/>
      <c r="AX475" s="164"/>
      <c r="AY475" s="171"/>
      <c r="AZ475" s="150">
        <v>371</v>
      </c>
    </row>
    <row r="476" spans="1:52" x14ac:dyDescent="0.35">
      <c r="A476" s="162">
        <v>474</v>
      </c>
      <c r="B476" s="163" t="s">
        <v>509</v>
      </c>
      <c r="C476" s="150" t="s">
        <v>1098</v>
      </c>
      <c r="D476" s="150">
        <v>100</v>
      </c>
      <c r="E476" s="164">
        <v>10</v>
      </c>
      <c r="F476" s="164">
        <v>10</v>
      </c>
      <c r="G476" s="165">
        <v>4</v>
      </c>
      <c r="H476" s="166">
        <v>45</v>
      </c>
      <c r="I476" s="150">
        <f>MAX(0,Table232[[#This Row],[k*]]-Table232[[#This Row],[AGVs]])</f>
        <v>35</v>
      </c>
      <c r="J476" s="150">
        <v>327</v>
      </c>
      <c r="K476" s="150">
        <v>332</v>
      </c>
      <c r="L476" s="167">
        <v>1812.3069327268749</v>
      </c>
      <c r="M476" s="142">
        <f>IF( Table232[[#This Row],[UB_init]]-Table232[[#This Row],[LB_init]]&gt;0.1,0,1)</f>
        <v>0</v>
      </c>
      <c r="N476" s="61">
        <v>336</v>
      </c>
      <c r="O476" s="62">
        <v>324</v>
      </c>
      <c r="P476" s="62">
        <v>3.5714285714274999E-2</v>
      </c>
      <c r="Q476" s="84">
        <v>3606.39622560516</v>
      </c>
      <c r="R476" s="166">
        <v>329</v>
      </c>
      <c r="S476" s="150">
        <v>327</v>
      </c>
      <c r="T476" s="168">
        <v>6.0790269999999999E-3</v>
      </c>
      <c r="U476" s="168">
        <v>3611.7871420000001</v>
      </c>
      <c r="V476" s="169">
        <v>332</v>
      </c>
      <c r="W476" s="170">
        <v>327</v>
      </c>
      <c r="X476" s="150">
        <v>1.5060240963855401E-2</v>
      </c>
      <c r="Y476" s="150">
        <f>(Table232[[#This Row],[UB (A-BGAP +LB+ UB)]]-Table232[[#This Row],[Best LB]])/Table232[[#This Row],[UB (A-BGAP +LB+ UB)]]</f>
        <v>1.5060240963855422E-2</v>
      </c>
      <c r="Z476" s="171">
        <v>3604.2075986498949</v>
      </c>
      <c r="AA476" s="169">
        <v>327</v>
      </c>
      <c r="AB476" s="170">
        <v>327</v>
      </c>
      <c r="AC476" s="170">
        <v>0</v>
      </c>
      <c r="AD476" s="170">
        <f>(Table232[[#This Row],[UB (3S-MH)]]-Table232[[#This Row],[Best LB]])/Table232[[#This Row],[UB (3S-MH)]]</f>
        <v>0</v>
      </c>
      <c r="AE476" s="167">
        <v>33.710799999999999</v>
      </c>
      <c r="AF476" s="169">
        <v>332</v>
      </c>
      <c r="AG476" s="170">
        <v>327</v>
      </c>
      <c r="AH476" s="150">
        <v>1.5060240963855401E-2</v>
      </c>
      <c r="AI476" s="150">
        <f>(Table232[[#This Row],[UB (BPP-MIP+LB+UB)]]-Table232[[#This Row],[Best LB]])/Table232[[#This Row],[UB (BPP-MIP+LB+UB)]]</f>
        <v>1.5060240963855422E-2</v>
      </c>
      <c r="AJ476" s="171">
        <v>3608.3450602600351</v>
      </c>
      <c r="AK476" s="169">
        <v>332</v>
      </c>
      <c r="AL476" s="170">
        <v>331</v>
      </c>
      <c r="AM476" s="170">
        <v>3.0120481927710845E-3</v>
      </c>
      <c r="AN476" s="170">
        <f>(Table232[[#This Row],[UB (LBBD (FBPP))]]-Table232[[#This Row],[Best LB]])/Table232[[#This Row],[UB (LBBD (FBPP))]]</f>
        <v>1.5060240963855422E-2</v>
      </c>
      <c r="AO476" s="171">
        <v>3599.999999996875</v>
      </c>
      <c r="AP476" s="169">
        <v>332</v>
      </c>
      <c r="AQ476" s="170">
        <v>327</v>
      </c>
      <c r="AR476" s="170">
        <v>1.5060240963855422E-2</v>
      </c>
      <c r="AS476" s="170">
        <f>(Table232[[#This Row],[UB (LBBD (CBPP))]]-Table232[[#This Row],[Best LB]])/Table232[[#This Row],[UB (LBBD (CBPP))]]</f>
        <v>1.5060240963855422E-2</v>
      </c>
      <c r="AT476" s="171">
        <v>3599.999999996875</v>
      </c>
      <c r="AU476" s="169">
        <v>332</v>
      </c>
      <c r="AV476" s="170">
        <v>327</v>
      </c>
      <c r="AW476" s="170">
        <v>1.5060240963855422E-2</v>
      </c>
      <c r="AX476" s="170">
        <f>(Table232[[#This Row],[UB (LBBD (CBPP-light))]]-Table232[[#This Row],[Best LB]])/Table232[[#This Row],[UB (LBBD (CBPP-light))]]</f>
        <v>1.5060240963855422E-2</v>
      </c>
      <c r="AY476" s="171">
        <v>3599.999999996875</v>
      </c>
      <c r="AZ476" s="150">
        <v>327</v>
      </c>
    </row>
    <row r="477" spans="1:52" x14ac:dyDescent="0.35">
      <c r="A477" s="162">
        <v>475</v>
      </c>
      <c r="B477" s="163" t="s">
        <v>510</v>
      </c>
      <c r="C477" s="150" t="s">
        <v>1098</v>
      </c>
      <c r="D477" s="150">
        <v>100</v>
      </c>
      <c r="E477" s="164">
        <v>10</v>
      </c>
      <c r="F477" s="164">
        <v>10</v>
      </c>
      <c r="G477" s="165">
        <v>4</v>
      </c>
      <c r="H477" s="166">
        <v>47</v>
      </c>
      <c r="I477" s="150">
        <f>MAX(0,Table232[[#This Row],[k*]]-Table232[[#This Row],[AGVs]])</f>
        <v>37</v>
      </c>
      <c r="J477" s="150">
        <v>345</v>
      </c>
      <c r="K477" s="150">
        <v>345</v>
      </c>
      <c r="L477" s="167">
        <v>13.669049909339947</v>
      </c>
      <c r="M477" s="86">
        <f>IF( Table232[[#This Row],[UB_init]]-Table232[[#This Row],[LB_init]]&gt;0.1,0,1)</f>
        <v>1</v>
      </c>
      <c r="N477" s="59">
        <v>353</v>
      </c>
      <c r="O477" s="60">
        <v>342</v>
      </c>
      <c r="P477" s="60">
        <v>3.11614730878098E-2</v>
      </c>
      <c r="Q477" s="83">
        <v>3604.4147206451698</v>
      </c>
      <c r="R477" s="166">
        <v>354</v>
      </c>
      <c r="S477" s="150">
        <v>345</v>
      </c>
      <c r="T477" s="168">
        <v>2.5423728999999999E-2</v>
      </c>
      <c r="U477" s="168">
        <v>3611.860396</v>
      </c>
      <c r="V477" s="169"/>
      <c r="W477" s="170"/>
      <c r="X477" s="150"/>
      <c r="Y477" s="150"/>
      <c r="Z477" s="171"/>
      <c r="AA477" s="169"/>
      <c r="AB477" s="170"/>
      <c r="AC477" s="150"/>
      <c r="AD477" s="170"/>
      <c r="AE477" s="171"/>
      <c r="AF477" s="169"/>
      <c r="AG477" s="170"/>
      <c r="AH477" s="150"/>
      <c r="AI477" s="150"/>
      <c r="AJ477" s="171"/>
      <c r="AK477" s="169"/>
      <c r="AL477" s="170"/>
      <c r="AM477" s="150"/>
      <c r="AN477" s="170"/>
      <c r="AO477" s="171"/>
      <c r="AP477" s="169"/>
      <c r="AQ477" s="170"/>
      <c r="AR477" s="150"/>
      <c r="AS477" s="170"/>
      <c r="AT477" s="171"/>
      <c r="AU477" s="169"/>
      <c r="AV477" s="170"/>
      <c r="AW477" s="150"/>
      <c r="AX477" s="164"/>
      <c r="AY477" s="171"/>
      <c r="AZ477" s="150">
        <v>345</v>
      </c>
    </row>
    <row r="478" spans="1:52" x14ac:dyDescent="0.35">
      <c r="A478" s="162">
        <v>476</v>
      </c>
      <c r="B478" s="163" t="s">
        <v>511</v>
      </c>
      <c r="C478" s="150" t="s">
        <v>1098</v>
      </c>
      <c r="D478" s="150">
        <v>100</v>
      </c>
      <c r="E478" s="164">
        <v>10</v>
      </c>
      <c r="F478" s="164">
        <v>10</v>
      </c>
      <c r="G478" s="165">
        <v>4</v>
      </c>
      <c r="H478" s="166">
        <v>47</v>
      </c>
      <c r="I478" s="150">
        <f>MAX(0,Table232[[#This Row],[k*]]-Table232[[#This Row],[AGVs]])</f>
        <v>37</v>
      </c>
      <c r="J478" s="150">
        <v>336</v>
      </c>
      <c r="K478" s="150">
        <v>336</v>
      </c>
      <c r="L478" s="167">
        <v>5.8192969746899053</v>
      </c>
      <c r="M478" s="142">
        <f>IF( Table232[[#This Row],[UB_init]]-Table232[[#This Row],[LB_init]]&gt;0.1,0,1)</f>
        <v>1</v>
      </c>
      <c r="N478" s="61">
        <v>342</v>
      </c>
      <c r="O478" s="62">
        <v>330</v>
      </c>
      <c r="P478" s="62">
        <v>3.5087719298235301E-2</v>
      </c>
      <c r="Q478" s="84">
        <v>3600.17467858083</v>
      </c>
      <c r="R478" s="166">
        <v>337</v>
      </c>
      <c r="S478" s="150">
        <v>330</v>
      </c>
      <c r="T478" s="168">
        <v>2.0771512999999998E-2</v>
      </c>
      <c r="U478" s="168">
        <v>3612.4156119999998</v>
      </c>
      <c r="V478" s="169"/>
      <c r="W478" s="170"/>
      <c r="X478" s="150"/>
      <c r="Y478" s="150"/>
      <c r="Z478" s="171"/>
      <c r="AA478" s="169"/>
      <c r="AB478" s="170"/>
      <c r="AC478" s="150"/>
      <c r="AD478" s="170"/>
      <c r="AE478" s="171"/>
      <c r="AF478" s="169"/>
      <c r="AG478" s="170"/>
      <c r="AH478" s="150"/>
      <c r="AI478" s="150"/>
      <c r="AJ478" s="171"/>
      <c r="AK478" s="169"/>
      <c r="AL478" s="170"/>
      <c r="AM478" s="150"/>
      <c r="AN478" s="170"/>
      <c r="AO478" s="171"/>
      <c r="AP478" s="169"/>
      <c r="AQ478" s="170"/>
      <c r="AR478" s="150"/>
      <c r="AS478" s="170"/>
      <c r="AT478" s="171"/>
      <c r="AU478" s="169"/>
      <c r="AV478" s="170"/>
      <c r="AW478" s="150"/>
      <c r="AX478" s="164"/>
      <c r="AY478" s="171"/>
      <c r="AZ478" s="150">
        <v>336</v>
      </c>
    </row>
    <row r="479" spans="1:52" x14ac:dyDescent="0.35">
      <c r="A479" s="162">
        <v>477</v>
      </c>
      <c r="B479" s="163" t="s">
        <v>512</v>
      </c>
      <c r="C479" s="150" t="s">
        <v>1098</v>
      </c>
      <c r="D479" s="150">
        <v>100</v>
      </c>
      <c r="E479" s="164">
        <v>10</v>
      </c>
      <c r="F479" s="164">
        <v>10</v>
      </c>
      <c r="G479" s="165">
        <v>4</v>
      </c>
      <c r="H479" s="166">
        <v>45</v>
      </c>
      <c r="I479" s="150">
        <f>MAX(0,Table232[[#This Row],[k*]]-Table232[[#This Row],[AGVs]])</f>
        <v>35</v>
      </c>
      <c r="J479" s="150">
        <v>327</v>
      </c>
      <c r="K479" s="150">
        <v>327</v>
      </c>
      <c r="L479" s="167">
        <v>9.2995215561300029</v>
      </c>
      <c r="M479" s="86">
        <f>IF( Table232[[#This Row],[UB_init]]-Table232[[#This Row],[LB_init]]&gt;0.1,0,1)</f>
        <v>1</v>
      </c>
      <c r="N479" s="59">
        <v>339</v>
      </c>
      <c r="O479" s="60">
        <v>322</v>
      </c>
      <c r="P479" s="60">
        <v>5.0147492625353902E-2</v>
      </c>
      <c r="Q479" s="83">
        <v>3600.1543478388298</v>
      </c>
      <c r="R479" s="166">
        <v>327</v>
      </c>
      <c r="S479" s="150">
        <v>327</v>
      </c>
      <c r="T479" s="168">
        <v>0</v>
      </c>
      <c r="U479" s="168">
        <v>333.6146316</v>
      </c>
      <c r="V479" s="169"/>
      <c r="W479" s="170"/>
      <c r="X479" s="150"/>
      <c r="Y479" s="150"/>
      <c r="Z479" s="171"/>
      <c r="AA479" s="169"/>
      <c r="AB479" s="170"/>
      <c r="AC479" s="150"/>
      <c r="AD479" s="170"/>
      <c r="AE479" s="171"/>
      <c r="AF479" s="169"/>
      <c r="AG479" s="170"/>
      <c r="AH479" s="150"/>
      <c r="AI479" s="150"/>
      <c r="AJ479" s="171"/>
      <c r="AK479" s="169"/>
      <c r="AL479" s="170"/>
      <c r="AM479" s="150"/>
      <c r="AN479" s="170"/>
      <c r="AO479" s="171"/>
      <c r="AP479" s="169"/>
      <c r="AQ479" s="170"/>
      <c r="AR479" s="150"/>
      <c r="AS479" s="170"/>
      <c r="AT479" s="171"/>
      <c r="AU479" s="169"/>
      <c r="AV479" s="170"/>
      <c r="AW479" s="150"/>
      <c r="AX479" s="164"/>
      <c r="AY479" s="171"/>
      <c r="AZ479" s="150">
        <v>327</v>
      </c>
    </row>
    <row r="480" spans="1:52" x14ac:dyDescent="0.35">
      <c r="A480" s="162">
        <v>478</v>
      </c>
      <c r="B480" s="163" t="s">
        <v>513</v>
      </c>
      <c r="C480" s="150" t="s">
        <v>1098</v>
      </c>
      <c r="D480" s="150">
        <v>100</v>
      </c>
      <c r="E480" s="164">
        <v>10</v>
      </c>
      <c r="F480" s="164">
        <v>10</v>
      </c>
      <c r="G480" s="165">
        <v>4</v>
      </c>
      <c r="H480" s="166">
        <v>46</v>
      </c>
      <c r="I480" s="150">
        <f>MAX(0,Table232[[#This Row],[k*]]-Table232[[#This Row],[AGVs]])</f>
        <v>36</v>
      </c>
      <c r="J480" s="150">
        <v>335</v>
      </c>
      <c r="K480" s="150">
        <v>335</v>
      </c>
      <c r="L480" s="167">
        <v>9.600092530260099</v>
      </c>
      <c r="M480" s="142">
        <f>IF( Table232[[#This Row],[UB_init]]-Table232[[#This Row],[LB_init]]&gt;0.1,0,1)</f>
        <v>1</v>
      </c>
      <c r="N480" s="61">
        <v>356</v>
      </c>
      <c r="O480" s="62">
        <v>331</v>
      </c>
      <c r="P480" s="62">
        <v>7.0224719101103797E-2</v>
      </c>
      <c r="Q480" s="84">
        <v>3600.5050175040901</v>
      </c>
      <c r="R480" s="166">
        <v>342</v>
      </c>
      <c r="S480" s="150">
        <v>331</v>
      </c>
      <c r="T480" s="168">
        <v>3.2163743000000002E-2</v>
      </c>
      <c r="U480" s="168">
        <v>3614.9728810000001</v>
      </c>
      <c r="V480" s="169"/>
      <c r="W480" s="170"/>
      <c r="X480" s="150"/>
      <c r="Y480" s="150"/>
      <c r="Z480" s="171"/>
      <c r="AA480" s="169"/>
      <c r="AB480" s="170"/>
      <c r="AC480" s="150"/>
      <c r="AD480" s="170"/>
      <c r="AE480" s="171"/>
      <c r="AF480" s="169"/>
      <c r="AG480" s="170"/>
      <c r="AH480" s="150"/>
      <c r="AI480" s="150"/>
      <c r="AJ480" s="171"/>
      <c r="AK480" s="169"/>
      <c r="AL480" s="170"/>
      <c r="AM480" s="150"/>
      <c r="AN480" s="170"/>
      <c r="AO480" s="171"/>
      <c r="AP480" s="169"/>
      <c r="AQ480" s="170"/>
      <c r="AR480" s="150"/>
      <c r="AS480" s="170"/>
      <c r="AT480" s="171"/>
      <c r="AU480" s="169"/>
      <c r="AV480" s="170"/>
      <c r="AW480" s="150"/>
      <c r="AX480" s="164"/>
      <c r="AY480" s="171"/>
      <c r="AZ480" s="150">
        <v>335</v>
      </c>
    </row>
    <row r="481" spans="1:52" x14ac:dyDescent="0.35">
      <c r="A481" s="162">
        <v>479</v>
      </c>
      <c r="B481" s="163" t="s">
        <v>514</v>
      </c>
      <c r="C481" s="150" t="s">
        <v>1098</v>
      </c>
      <c r="D481" s="150">
        <v>100</v>
      </c>
      <c r="E481" s="164">
        <v>10</v>
      </c>
      <c r="F481" s="164">
        <v>10</v>
      </c>
      <c r="G481" s="165">
        <v>4</v>
      </c>
      <c r="H481" s="166">
        <v>46</v>
      </c>
      <c r="I481" s="150">
        <f>MAX(0,Table232[[#This Row],[k*]]-Table232[[#This Row],[AGVs]])</f>
        <v>36</v>
      </c>
      <c r="J481" s="150">
        <v>357</v>
      </c>
      <c r="K481" s="150">
        <v>360</v>
      </c>
      <c r="L481" s="167">
        <v>1814.6802666503936</v>
      </c>
      <c r="M481" s="86">
        <f>IF( Table232[[#This Row],[UB_init]]-Table232[[#This Row],[LB_init]]&gt;0.1,0,1)</f>
        <v>0</v>
      </c>
      <c r="N481" s="59">
        <v>364</v>
      </c>
      <c r="O481" s="60">
        <v>350.999999999941</v>
      </c>
      <c r="P481" s="60">
        <v>3.5714285714437202E-2</v>
      </c>
      <c r="Q481" s="83">
        <v>3600.6089658327401</v>
      </c>
      <c r="R481" s="166">
        <v>363</v>
      </c>
      <c r="S481" s="150">
        <v>351</v>
      </c>
      <c r="T481" s="168">
        <v>3.3057850999999999E-2</v>
      </c>
      <c r="U481" s="168">
        <v>3612.2740429999999</v>
      </c>
      <c r="V481" s="169">
        <v>360</v>
      </c>
      <c r="W481" s="170">
        <v>357</v>
      </c>
      <c r="X481" s="150">
        <v>8.3333333333333297E-3</v>
      </c>
      <c r="Y481" s="150">
        <f>(Table232[[#This Row],[UB (A-BGAP +LB+ UB)]]-Table232[[#This Row],[Best LB]])/Table232[[#This Row],[UB (A-BGAP +LB+ UB)]]</f>
        <v>8.3333333333333332E-3</v>
      </c>
      <c r="Z481" s="171">
        <v>3600.0465920222837</v>
      </c>
      <c r="AA481" s="169">
        <v>357</v>
      </c>
      <c r="AB481" s="170">
        <v>357</v>
      </c>
      <c r="AC481" s="170">
        <v>0</v>
      </c>
      <c r="AD481" s="170">
        <f>(Table232[[#This Row],[UB (3S-MH)]]-Table232[[#This Row],[Best LB]])/Table232[[#This Row],[UB (3S-MH)]]</f>
        <v>0</v>
      </c>
      <c r="AE481" s="167">
        <v>146.512</v>
      </c>
      <c r="AF481" s="169">
        <v>360</v>
      </c>
      <c r="AG481" s="170">
        <v>357</v>
      </c>
      <c r="AH481" s="150">
        <v>8.3333333333333297E-3</v>
      </c>
      <c r="AI481" s="150">
        <f>(Table232[[#This Row],[UB (BPP-MIP+LB+UB)]]-Table232[[#This Row],[Best LB]])/Table232[[#This Row],[UB (BPP-MIP+LB+UB)]]</f>
        <v>8.3333333333333332E-3</v>
      </c>
      <c r="AJ481" s="171">
        <v>3630.9310198184039</v>
      </c>
      <c r="AK481" s="169">
        <v>360</v>
      </c>
      <c r="AL481" s="170">
        <v>357</v>
      </c>
      <c r="AM481" s="170">
        <v>8.3333333333333332E-3</v>
      </c>
      <c r="AN481" s="170">
        <f>(Table232[[#This Row],[UB (LBBD (FBPP))]]-Table232[[#This Row],[Best LB]])/Table232[[#This Row],[UB (LBBD (FBPP))]]</f>
        <v>8.3333333333333332E-3</v>
      </c>
      <c r="AO481" s="171">
        <v>3600.0000000003938</v>
      </c>
      <c r="AP481" s="169">
        <v>360</v>
      </c>
      <c r="AQ481" s="170">
        <v>357</v>
      </c>
      <c r="AR481" s="170">
        <v>8.3333333333333332E-3</v>
      </c>
      <c r="AS481" s="170">
        <f>(Table232[[#This Row],[UB (LBBD (CBPP))]]-Table232[[#This Row],[Best LB]])/Table232[[#This Row],[UB (LBBD (CBPP))]]</f>
        <v>8.3333333333333332E-3</v>
      </c>
      <c r="AT481" s="171">
        <v>3600.0000000003938</v>
      </c>
      <c r="AU481" s="169">
        <v>360</v>
      </c>
      <c r="AV481" s="170">
        <v>357</v>
      </c>
      <c r="AW481" s="170">
        <v>8.3333333333333332E-3</v>
      </c>
      <c r="AX481" s="170">
        <f>(Table232[[#This Row],[UB (LBBD (CBPP-light))]]-Table232[[#This Row],[Best LB]])/Table232[[#This Row],[UB (LBBD (CBPP-light))]]</f>
        <v>8.3333333333333332E-3</v>
      </c>
      <c r="AY481" s="171">
        <v>3600.0000000003938</v>
      </c>
      <c r="AZ481" s="150">
        <v>357</v>
      </c>
    </row>
    <row r="482" spans="1:52" x14ac:dyDescent="0.35">
      <c r="A482" s="162">
        <v>480</v>
      </c>
      <c r="B482" s="163" t="s">
        <v>515</v>
      </c>
      <c r="C482" s="150" t="s">
        <v>1098</v>
      </c>
      <c r="D482" s="150">
        <v>100</v>
      </c>
      <c r="E482" s="164">
        <v>10</v>
      </c>
      <c r="F482" s="164">
        <v>10</v>
      </c>
      <c r="G482" s="165">
        <v>4</v>
      </c>
      <c r="H482" s="166">
        <v>52</v>
      </c>
      <c r="I482" s="150">
        <f>MAX(0,Table232[[#This Row],[k*]]-Table232[[#This Row],[AGVs]])</f>
        <v>42</v>
      </c>
      <c r="J482" s="150">
        <v>368</v>
      </c>
      <c r="K482" s="150">
        <v>368</v>
      </c>
      <c r="L482" s="167">
        <v>8.1866061091500342</v>
      </c>
      <c r="M482" s="142">
        <f>IF( Table232[[#This Row],[UB_init]]-Table232[[#This Row],[LB_init]]&gt;0.1,0,1)</f>
        <v>1</v>
      </c>
      <c r="N482" s="61">
        <v>375</v>
      </c>
      <c r="O482" s="62">
        <v>361</v>
      </c>
      <c r="P482" s="62">
        <v>3.7333333333323303E-2</v>
      </c>
      <c r="Q482" s="84">
        <v>3600.5978453401399</v>
      </c>
      <c r="R482" s="166">
        <v>382</v>
      </c>
      <c r="S482" s="150">
        <v>361</v>
      </c>
      <c r="T482" s="168">
        <v>5.4973821999999999E-2</v>
      </c>
      <c r="U482" s="168">
        <v>3607.9996700000002</v>
      </c>
      <c r="V482" s="169"/>
      <c r="W482" s="170"/>
      <c r="X482" s="150"/>
      <c r="Y482" s="150"/>
      <c r="Z482" s="171"/>
      <c r="AA482" s="169"/>
      <c r="AB482" s="170"/>
      <c r="AC482" s="150"/>
      <c r="AD482" s="170"/>
      <c r="AE482" s="171"/>
      <c r="AF482" s="169"/>
      <c r="AG482" s="170"/>
      <c r="AH482" s="150"/>
      <c r="AI482" s="150"/>
      <c r="AJ482" s="171"/>
      <c r="AK482" s="169"/>
      <c r="AL482" s="170"/>
      <c r="AM482" s="150"/>
      <c r="AN482" s="170"/>
      <c r="AO482" s="171"/>
      <c r="AP482" s="169"/>
      <c r="AQ482" s="170"/>
      <c r="AR482" s="150"/>
      <c r="AS482" s="170"/>
      <c r="AT482" s="171"/>
      <c r="AU482" s="169"/>
      <c r="AV482" s="170"/>
      <c r="AW482" s="150"/>
      <c r="AX482" s="164"/>
      <c r="AY482" s="171"/>
      <c r="AZ482" s="150">
        <v>368</v>
      </c>
    </row>
    <row r="483" spans="1:52" x14ac:dyDescent="0.35">
      <c r="A483" s="162">
        <v>481</v>
      </c>
      <c r="B483" s="163" t="s">
        <v>516</v>
      </c>
      <c r="C483" s="150" t="s">
        <v>1098</v>
      </c>
      <c r="D483" s="150">
        <v>100</v>
      </c>
      <c r="E483" s="164">
        <v>10</v>
      </c>
      <c r="F483" s="164">
        <v>20</v>
      </c>
      <c r="G483" s="165">
        <v>1</v>
      </c>
      <c r="H483" s="166">
        <v>14</v>
      </c>
      <c r="I483" s="150">
        <f>MAX(0,Table232[[#This Row],[k*]]-Table232[[#This Row],[AGVs]])</f>
        <v>4</v>
      </c>
      <c r="J483" s="150">
        <v>264</v>
      </c>
      <c r="K483" s="150">
        <v>405</v>
      </c>
      <c r="L483" s="167">
        <v>0.84063619002995438</v>
      </c>
      <c r="M483" s="86">
        <f>IF( Table232[[#This Row],[UB_init]]-Table232[[#This Row],[LB_init]]&gt;0.1,0,1)</f>
        <v>0</v>
      </c>
      <c r="N483" s="59">
        <v>265</v>
      </c>
      <c r="O483" s="60">
        <v>260</v>
      </c>
      <c r="P483" s="60">
        <v>1.8867924528294701E-2</v>
      </c>
      <c r="Q483" s="83">
        <v>3641.65127749368</v>
      </c>
      <c r="R483" s="166">
        <v>264</v>
      </c>
      <c r="S483" s="150">
        <v>264</v>
      </c>
      <c r="T483" s="168">
        <v>0</v>
      </c>
      <c r="U483" s="168">
        <v>27.264499950000001</v>
      </c>
      <c r="V483" s="169">
        <v>264</v>
      </c>
      <c r="W483" s="170">
        <v>264</v>
      </c>
      <c r="X483" s="150">
        <v>0</v>
      </c>
      <c r="Y483" s="150">
        <f>(Table232[[#This Row],[UB (A-BGAP +LB+ UB)]]-Table232[[#This Row],[Best LB]])/Table232[[#This Row],[UB (A-BGAP +LB+ UB)]]</f>
        <v>0</v>
      </c>
      <c r="Z483" s="171">
        <v>42.382121905687356</v>
      </c>
      <c r="AA483" s="169">
        <v>300</v>
      </c>
      <c r="AB483" s="170">
        <v>264</v>
      </c>
      <c r="AC483" s="170">
        <v>0.13636363636363635</v>
      </c>
      <c r="AD483" s="170">
        <f>(Table232[[#This Row],[UB (3S-MH)]]-Table232[[#This Row],[Best LB]])/Table232[[#This Row],[UB (3S-MH)]]</f>
        <v>0.12</v>
      </c>
      <c r="AE483" s="167">
        <v>0.79667900000000003</v>
      </c>
      <c r="AF483" s="169">
        <v>264</v>
      </c>
      <c r="AG483" s="170">
        <v>264</v>
      </c>
      <c r="AH483" s="150">
        <v>0</v>
      </c>
      <c r="AI483" s="150">
        <f>(Table232[[#This Row],[UB (BPP-MIP+LB+UB)]]-Table232[[#This Row],[Best LB]])/Table232[[#This Row],[UB (BPP-MIP+LB+UB)]]</f>
        <v>0</v>
      </c>
      <c r="AJ483" s="171">
        <v>59.001842372122354</v>
      </c>
      <c r="AK483" s="169">
        <v>264</v>
      </c>
      <c r="AL483" s="170">
        <v>264</v>
      </c>
      <c r="AM483" s="170">
        <v>0</v>
      </c>
      <c r="AN483" s="170">
        <f>(Table232[[#This Row],[UB (LBBD (FBPP))]]-Table232[[#This Row],[Best LB]])/Table232[[#This Row],[UB (LBBD (FBPP))]]</f>
        <v>0</v>
      </c>
      <c r="AO483" s="171">
        <v>10.281453243925395</v>
      </c>
      <c r="AP483" s="169">
        <v>264</v>
      </c>
      <c r="AQ483" s="170">
        <v>264</v>
      </c>
      <c r="AR483" s="170">
        <v>0</v>
      </c>
      <c r="AS483" s="170">
        <f>(Table232[[#This Row],[UB (LBBD (CBPP))]]-Table232[[#This Row],[Best LB]])/Table232[[#This Row],[UB (LBBD (CBPP))]]</f>
        <v>0</v>
      </c>
      <c r="AT483" s="171">
        <v>5.047898400577874</v>
      </c>
      <c r="AU483" s="169">
        <v>264</v>
      </c>
      <c r="AV483" s="170">
        <v>264</v>
      </c>
      <c r="AW483" s="170">
        <v>0</v>
      </c>
      <c r="AX483" s="170">
        <f>(Table232[[#This Row],[UB (LBBD (CBPP-light))]]-Table232[[#This Row],[Best LB]])/Table232[[#This Row],[UB (LBBD (CBPP-light))]]</f>
        <v>0</v>
      </c>
      <c r="AY483" s="171">
        <v>5.2553194174572546</v>
      </c>
      <c r="AZ483" s="150">
        <v>264</v>
      </c>
    </row>
    <row r="484" spans="1:52" x14ac:dyDescent="0.35">
      <c r="A484" s="162">
        <v>482</v>
      </c>
      <c r="B484" s="163" t="s">
        <v>517</v>
      </c>
      <c r="C484" s="150" t="s">
        <v>1098</v>
      </c>
      <c r="D484" s="150">
        <v>100</v>
      </c>
      <c r="E484" s="164">
        <v>10</v>
      </c>
      <c r="F484" s="164">
        <v>20</v>
      </c>
      <c r="G484" s="165">
        <v>1</v>
      </c>
      <c r="H484" s="166">
        <v>14</v>
      </c>
      <c r="I484" s="150">
        <f>MAX(0,Table232[[#This Row],[k*]]-Table232[[#This Row],[AGVs]])</f>
        <v>4</v>
      </c>
      <c r="J484" s="150">
        <v>319</v>
      </c>
      <c r="K484" s="150">
        <v>446</v>
      </c>
      <c r="L484" s="167">
        <v>1.0568766146900543</v>
      </c>
      <c r="M484" s="142">
        <f>IF( Table232[[#This Row],[UB_init]]-Table232[[#This Row],[LB_init]]&gt;0.1,0,1)</f>
        <v>0</v>
      </c>
      <c r="N484" s="61">
        <v>319</v>
      </c>
      <c r="O484" s="62">
        <v>319</v>
      </c>
      <c r="P484" s="62">
        <v>0</v>
      </c>
      <c r="Q484" s="84">
        <v>995.04329121485296</v>
      </c>
      <c r="R484" s="166">
        <v>320</v>
      </c>
      <c r="S484" s="150">
        <v>318.10000000000002</v>
      </c>
      <c r="T484" s="168">
        <v>5.9375000000000001E-3</v>
      </c>
      <c r="U484" s="168">
        <v>3624.710626</v>
      </c>
      <c r="V484" s="169">
        <v>319</v>
      </c>
      <c r="W484" s="170">
        <v>319</v>
      </c>
      <c r="X484" s="150">
        <v>0</v>
      </c>
      <c r="Y484" s="150">
        <f>(Table232[[#This Row],[UB (A-BGAP +LB+ UB)]]-Table232[[#This Row],[Best LB]])/Table232[[#This Row],[UB (A-BGAP +LB+ UB)]]</f>
        <v>0</v>
      </c>
      <c r="Z484" s="171">
        <v>54.561382585205351</v>
      </c>
      <c r="AA484" s="169">
        <v>320</v>
      </c>
      <c r="AB484" s="170">
        <v>319</v>
      </c>
      <c r="AC484" s="170">
        <v>3.134796238244514E-3</v>
      </c>
      <c r="AD484" s="170">
        <f>(Table232[[#This Row],[UB (3S-MH)]]-Table232[[#This Row],[Best LB]])/Table232[[#This Row],[UB (3S-MH)]]</f>
        <v>3.1250000000000002E-3</v>
      </c>
      <c r="AE484" s="167">
        <v>0.96851900000000002</v>
      </c>
      <c r="AF484" s="169">
        <v>319</v>
      </c>
      <c r="AG484" s="170">
        <v>319</v>
      </c>
      <c r="AH484" s="150">
        <v>0</v>
      </c>
      <c r="AI484" s="150">
        <f>(Table232[[#This Row],[UB (BPP-MIP+LB+UB)]]-Table232[[#This Row],[Best LB]])/Table232[[#This Row],[UB (BPP-MIP+LB+UB)]]</f>
        <v>0</v>
      </c>
      <c r="AJ484" s="171">
        <v>55.264346083626357</v>
      </c>
      <c r="AK484" s="169">
        <v>319</v>
      </c>
      <c r="AL484" s="170">
        <v>319</v>
      </c>
      <c r="AM484" s="170">
        <v>0</v>
      </c>
      <c r="AN484" s="170">
        <f>(Table232[[#This Row],[UB (LBBD (FBPP))]]-Table232[[#This Row],[Best LB]])/Table232[[#This Row],[UB (LBBD (FBPP))]]</f>
        <v>0</v>
      </c>
      <c r="AO484" s="171">
        <v>10.641825243830905</v>
      </c>
      <c r="AP484" s="169">
        <v>319</v>
      </c>
      <c r="AQ484" s="170">
        <v>319</v>
      </c>
      <c r="AR484" s="170">
        <v>0</v>
      </c>
      <c r="AS484" s="170">
        <f>(Table232[[#This Row],[UB (LBBD (CBPP))]]-Table232[[#This Row],[Best LB]])/Table232[[#This Row],[UB (LBBD (CBPP))]]</f>
        <v>0</v>
      </c>
      <c r="AT484" s="171">
        <v>6.6984243458139145</v>
      </c>
      <c r="AU484" s="169">
        <v>319</v>
      </c>
      <c r="AV484" s="170">
        <v>319</v>
      </c>
      <c r="AW484" s="170">
        <v>0</v>
      </c>
      <c r="AX484" s="170">
        <f>(Table232[[#This Row],[UB (LBBD (CBPP-light))]]-Table232[[#This Row],[Best LB]])/Table232[[#This Row],[UB (LBBD (CBPP-light))]]</f>
        <v>0</v>
      </c>
      <c r="AY484" s="171">
        <v>9.895088307559714</v>
      </c>
      <c r="AZ484" s="150">
        <v>319</v>
      </c>
    </row>
    <row r="485" spans="1:52" x14ac:dyDescent="0.35">
      <c r="A485" s="162">
        <v>483</v>
      </c>
      <c r="B485" s="163" t="s">
        <v>518</v>
      </c>
      <c r="C485" s="150" t="s">
        <v>1098</v>
      </c>
      <c r="D485" s="150">
        <v>100</v>
      </c>
      <c r="E485" s="164">
        <v>10</v>
      </c>
      <c r="F485" s="164">
        <v>20</v>
      </c>
      <c r="G485" s="165">
        <v>1</v>
      </c>
      <c r="H485" s="166">
        <v>13</v>
      </c>
      <c r="I485" s="150">
        <f>MAX(0,Table232[[#This Row],[k*]]-Table232[[#This Row],[AGVs]])</f>
        <v>3</v>
      </c>
      <c r="J485" s="150">
        <v>299</v>
      </c>
      <c r="K485" s="150">
        <v>399</v>
      </c>
      <c r="L485" s="167">
        <v>1.0240757204599049</v>
      </c>
      <c r="M485" s="86">
        <f>IF( Table232[[#This Row],[UB_init]]-Table232[[#This Row],[LB_init]]&gt;0.1,0,1)</f>
        <v>0</v>
      </c>
      <c r="N485" s="59">
        <v>299</v>
      </c>
      <c r="O485" s="60">
        <v>299</v>
      </c>
      <c r="P485" s="60">
        <v>0</v>
      </c>
      <c r="Q485" s="83">
        <v>293.69501671381198</v>
      </c>
      <c r="R485" s="166">
        <v>299</v>
      </c>
      <c r="S485" s="150">
        <v>299</v>
      </c>
      <c r="T485" s="168">
        <v>0</v>
      </c>
      <c r="U485" s="168">
        <v>23.38981077</v>
      </c>
      <c r="V485" s="169">
        <v>299</v>
      </c>
      <c r="W485" s="170">
        <v>299</v>
      </c>
      <c r="X485" s="150">
        <v>0</v>
      </c>
      <c r="Y485" s="150">
        <f>(Table232[[#This Row],[UB (A-BGAP +LB+ UB)]]-Table232[[#This Row],[Best LB]])/Table232[[#This Row],[UB (A-BGAP +LB+ UB)]]</f>
        <v>0</v>
      </c>
      <c r="Z485" s="171">
        <v>30.758423881605903</v>
      </c>
      <c r="AA485" s="169">
        <v>299</v>
      </c>
      <c r="AB485" s="170">
        <v>299</v>
      </c>
      <c r="AC485" s="170">
        <v>0</v>
      </c>
      <c r="AD485" s="170">
        <f>(Table232[[#This Row],[UB (3S-MH)]]-Table232[[#This Row],[Best LB]])/Table232[[#This Row],[UB (3S-MH)]]</f>
        <v>0</v>
      </c>
      <c r="AE485" s="167">
        <v>1.10911</v>
      </c>
      <c r="AF485" s="169">
        <v>299</v>
      </c>
      <c r="AG485" s="170">
        <v>299</v>
      </c>
      <c r="AH485" s="150">
        <v>0</v>
      </c>
      <c r="AI485" s="150">
        <f>(Table232[[#This Row],[UB (BPP-MIP+LB+UB)]]-Table232[[#This Row],[Best LB]])/Table232[[#This Row],[UB (BPP-MIP+LB+UB)]]</f>
        <v>0</v>
      </c>
      <c r="AJ485" s="171">
        <v>52.271061785519805</v>
      </c>
      <c r="AK485" s="169">
        <v>299</v>
      </c>
      <c r="AL485" s="170">
        <v>299</v>
      </c>
      <c r="AM485" s="170">
        <v>0</v>
      </c>
      <c r="AN485" s="170">
        <f>(Table232[[#This Row],[UB (LBBD (FBPP))]]-Table232[[#This Row],[Best LB]])/Table232[[#This Row],[UB (LBBD (FBPP))]]</f>
        <v>0</v>
      </c>
      <c r="AO485" s="171">
        <v>12.120686522220005</v>
      </c>
      <c r="AP485" s="169">
        <v>299</v>
      </c>
      <c r="AQ485" s="170">
        <v>299</v>
      </c>
      <c r="AR485" s="170">
        <v>0</v>
      </c>
      <c r="AS485" s="170">
        <f>(Table232[[#This Row],[UB (LBBD (CBPP))]]-Table232[[#This Row],[Best LB]])/Table232[[#This Row],[UB (LBBD (CBPP))]]</f>
        <v>0</v>
      </c>
      <c r="AT485" s="171">
        <v>4.9156445097184953</v>
      </c>
      <c r="AU485" s="169">
        <v>299</v>
      </c>
      <c r="AV485" s="170">
        <v>299</v>
      </c>
      <c r="AW485" s="170">
        <v>0</v>
      </c>
      <c r="AX485" s="170">
        <f>(Table232[[#This Row],[UB (LBBD (CBPP-light))]]-Table232[[#This Row],[Best LB]])/Table232[[#This Row],[UB (LBBD (CBPP-light))]]</f>
        <v>0</v>
      </c>
      <c r="AY485" s="171">
        <v>3.2633215766406849</v>
      </c>
      <c r="AZ485" s="150">
        <v>299</v>
      </c>
    </row>
    <row r="486" spans="1:52" x14ac:dyDescent="0.35">
      <c r="A486" s="162">
        <v>484</v>
      </c>
      <c r="B486" s="163" t="s">
        <v>519</v>
      </c>
      <c r="C486" s="150" t="s">
        <v>1098</v>
      </c>
      <c r="D486" s="150">
        <v>100</v>
      </c>
      <c r="E486" s="164">
        <v>10</v>
      </c>
      <c r="F486" s="164">
        <v>20</v>
      </c>
      <c r="G486" s="165">
        <v>1</v>
      </c>
      <c r="H486" s="166">
        <v>15</v>
      </c>
      <c r="I486" s="150">
        <f>MAX(0,Table232[[#This Row],[k*]]-Table232[[#This Row],[AGVs]])</f>
        <v>5</v>
      </c>
      <c r="J486" s="150">
        <v>262</v>
      </c>
      <c r="K486" s="150">
        <v>329</v>
      </c>
      <c r="L486" s="167">
        <v>1.6302625816399541</v>
      </c>
      <c r="M486" s="142">
        <f>IF( Table232[[#This Row],[UB_init]]-Table232[[#This Row],[LB_init]]&gt;0.1,0,1)</f>
        <v>0</v>
      </c>
      <c r="N486" s="61">
        <v>262</v>
      </c>
      <c r="O486" s="62">
        <v>262</v>
      </c>
      <c r="P486" s="62">
        <v>0</v>
      </c>
      <c r="Q486" s="84">
        <v>567.46086766012002</v>
      </c>
      <c r="R486" s="166">
        <v>262</v>
      </c>
      <c r="S486" s="150">
        <v>262</v>
      </c>
      <c r="T486" s="168">
        <v>0</v>
      </c>
      <c r="U486" s="168">
        <v>145.48010909999999</v>
      </c>
      <c r="V486" s="169">
        <v>262</v>
      </c>
      <c r="W486" s="170">
        <v>262</v>
      </c>
      <c r="X486" s="150">
        <v>0</v>
      </c>
      <c r="Y486" s="150">
        <f>(Table232[[#This Row],[UB (A-BGAP +LB+ UB)]]-Table232[[#This Row],[Best LB]])/Table232[[#This Row],[UB (A-BGAP +LB+ UB)]]</f>
        <v>0</v>
      </c>
      <c r="Z486" s="171">
        <v>59.779354552746753</v>
      </c>
      <c r="AA486" s="169">
        <v>272</v>
      </c>
      <c r="AB486" s="170">
        <v>262</v>
      </c>
      <c r="AC486" s="170">
        <v>3.8167938931297711E-2</v>
      </c>
      <c r="AD486" s="170">
        <f>(Table232[[#This Row],[UB (3S-MH)]]-Table232[[#This Row],[Best LB]])/Table232[[#This Row],[UB (3S-MH)]]</f>
        <v>3.6764705882352942E-2</v>
      </c>
      <c r="AE486" s="167">
        <v>0.78106200000000003</v>
      </c>
      <c r="AF486" s="169">
        <v>262</v>
      </c>
      <c r="AG486" s="170">
        <v>262</v>
      </c>
      <c r="AH486" s="150">
        <v>0</v>
      </c>
      <c r="AI486" s="150">
        <f>(Table232[[#This Row],[UB (BPP-MIP+LB+UB)]]-Table232[[#This Row],[Best LB]])/Table232[[#This Row],[UB (BPP-MIP+LB+UB)]]</f>
        <v>0</v>
      </c>
      <c r="AJ486" s="171">
        <v>111.88704385236696</v>
      </c>
      <c r="AK486" s="169">
        <v>262</v>
      </c>
      <c r="AL486" s="170">
        <v>262</v>
      </c>
      <c r="AM486" s="170">
        <v>0</v>
      </c>
      <c r="AN486" s="170">
        <f>(Table232[[#This Row],[UB (LBBD (FBPP))]]-Table232[[#This Row],[Best LB]])/Table232[[#This Row],[UB (LBBD (FBPP))]]</f>
        <v>0</v>
      </c>
      <c r="AO486" s="171">
        <v>11.206194412902954</v>
      </c>
      <c r="AP486" s="169">
        <v>262</v>
      </c>
      <c r="AQ486" s="170">
        <v>262</v>
      </c>
      <c r="AR486" s="170">
        <v>0</v>
      </c>
      <c r="AS486" s="170">
        <f>(Table232[[#This Row],[UB (LBBD (CBPP))]]-Table232[[#This Row],[Best LB]])/Table232[[#This Row],[UB (LBBD (CBPP))]]</f>
        <v>0</v>
      </c>
      <c r="AT486" s="171">
        <v>7.2370236544022637</v>
      </c>
      <c r="AU486" s="169">
        <v>262</v>
      </c>
      <c r="AV486" s="170">
        <v>262</v>
      </c>
      <c r="AW486" s="170">
        <v>0</v>
      </c>
      <c r="AX486" s="170">
        <f>(Table232[[#This Row],[UB (LBBD (CBPP-light))]]-Table232[[#This Row],[Best LB]])/Table232[[#This Row],[UB (LBBD (CBPP-light))]]</f>
        <v>0</v>
      </c>
      <c r="AY486" s="171">
        <v>18.361216588885554</v>
      </c>
      <c r="AZ486" s="150">
        <v>262</v>
      </c>
    </row>
    <row r="487" spans="1:52" x14ac:dyDescent="0.35">
      <c r="A487" s="162">
        <v>485</v>
      </c>
      <c r="B487" s="163" t="s">
        <v>520</v>
      </c>
      <c r="C487" s="150" t="s">
        <v>1098</v>
      </c>
      <c r="D487" s="150">
        <v>100</v>
      </c>
      <c r="E487" s="164">
        <v>10</v>
      </c>
      <c r="F487" s="164">
        <v>20</v>
      </c>
      <c r="G487" s="165">
        <v>1</v>
      </c>
      <c r="H487" s="166">
        <v>14</v>
      </c>
      <c r="I487" s="150">
        <f>MAX(0,Table232[[#This Row],[k*]]-Table232[[#This Row],[AGVs]])</f>
        <v>4</v>
      </c>
      <c r="J487" s="150">
        <v>251</v>
      </c>
      <c r="K487" s="150">
        <v>337</v>
      </c>
      <c r="L487" s="167">
        <v>0.77596722915995997</v>
      </c>
      <c r="M487" s="86">
        <f>IF( Table232[[#This Row],[UB_init]]-Table232[[#This Row],[LB_init]]&gt;0.1,0,1)</f>
        <v>0</v>
      </c>
      <c r="N487" s="59">
        <v>251</v>
      </c>
      <c r="O487" s="60">
        <v>251</v>
      </c>
      <c r="P487" s="60">
        <v>0</v>
      </c>
      <c r="Q487" s="83">
        <v>578.08251589536599</v>
      </c>
      <c r="R487" s="166">
        <v>251</v>
      </c>
      <c r="S487" s="150">
        <v>251</v>
      </c>
      <c r="T487" s="168">
        <v>0</v>
      </c>
      <c r="U487" s="168">
        <v>24.357576600000002</v>
      </c>
      <c r="V487" s="169">
        <v>251</v>
      </c>
      <c r="W487" s="170">
        <v>251</v>
      </c>
      <c r="X487" s="150">
        <v>0</v>
      </c>
      <c r="Y487" s="150">
        <f>(Table232[[#This Row],[UB (A-BGAP +LB+ UB)]]-Table232[[#This Row],[Best LB]])/Table232[[#This Row],[UB (A-BGAP +LB+ UB)]]</f>
        <v>0</v>
      </c>
      <c r="Z487" s="171">
        <v>55.177281859333057</v>
      </c>
      <c r="AA487" s="169">
        <v>252</v>
      </c>
      <c r="AB487" s="170">
        <v>251</v>
      </c>
      <c r="AC487" s="170">
        <v>3.9840637450199202E-3</v>
      </c>
      <c r="AD487" s="170">
        <f>(Table232[[#This Row],[UB (3S-MH)]]-Table232[[#This Row],[Best LB]])/Table232[[#This Row],[UB (3S-MH)]]</f>
        <v>3.968253968253968E-3</v>
      </c>
      <c r="AE487" s="167">
        <v>0.74985800000000002</v>
      </c>
      <c r="AF487" s="169">
        <v>251</v>
      </c>
      <c r="AG487" s="170">
        <v>251</v>
      </c>
      <c r="AH487" s="150">
        <v>0</v>
      </c>
      <c r="AI487" s="150">
        <f>(Table232[[#This Row],[UB (BPP-MIP+LB+UB)]]-Table232[[#This Row],[Best LB]])/Table232[[#This Row],[UB (BPP-MIP+LB+UB)]]</f>
        <v>0</v>
      </c>
      <c r="AJ487" s="171">
        <v>56.139070554638657</v>
      </c>
      <c r="AK487" s="169">
        <v>251</v>
      </c>
      <c r="AL487" s="170">
        <v>251</v>
      </c>
      <c r="AM487" s="170">
        <v>0</v>
      </c>
      <c r="AN487" s="170">
        <f>(Table232[[#This Row],[UB (LBBD (FBPP))]]-Table232[[#This Row],[Best LB]])/Table232[[#This Row],[UB (LBBD (FBPP))]]</f>
        <v>0</v>
      </c>
      <c r="AO487" s="171">
        <v>11.413520302160061</v>
      </c>
      <c r="AP487" s="169">
        <v>251</v>
      </c>
      <c r="AQ487" s="170">
        <v>251</v>
      </c>
      <c r="AR487" s="170">
        <v>0</v>
      </c>
      <c r="AS487" s="170">
        <f>(Table232[[#This Row],[UB (LBBD (CBPP))]]-Table232[[#This Row],[Best LB]])/Table232[[#This Row],[UB (LBBD (CBPP))]]</f>
        <v>0</v>
      </c>
      <c r="AT487" s="171">
        <v>7.5782205313466804</v>
      </c>
      <c r="AU487" s="169">
        <v>251</v>
      </c>
      <c r="AV487" s="170">
        <v>251</v>
      </c>
      <c r="AW487" s="170">
        <v>0</v>
      </c>
      <c r="AX487" s="170">
        <f>(Table232[[#This Row],[UB (LBBD (CBPP-light))]]-Table232[[#This Row],[Best LB]])/Table232[[#This Row],[UB (LBBD (CBPP-light))]]</f>
        <v>0</v>
      </c>
      <c r="AY487" s="171">
        <v>6.5129771437518595</v>
      </c>
      <c r="AZ487" s="150">
        <v>251</v>
      </c>
    </row>
    <row r="488" spans="1:52" x14ac:dyDescent="0.35">
      <c r="A488" s="162">
        <v>486</v>
      </c>
      <c r="B488" s="163" t="s">
        <v>521</v>
      </c>
      <c r="C488" s="150" t="s">
        <v>1098</v>
      </c>
      <c r="D488" s="150">
        <v>100</v>
      </c>
      <c r="E488" s="164">
        <v>10</v>
      </c>
      <c r="F488" s="164">
        <v>20</v>
      </c>
      <c r="G488" s="165">
        <v>1</v>
      </c>
      <c r="H488" s="166">
        <v>13</v>
      </c>
      <c r="I488" s="150">
        <f>MAX(0,Table232[[#This Row],[k*]]-Table232[[#This Row],[AGVs]])</f>
        <v>3</v>
      </c>
      <c r="J488" s="150">
        <v>295</v>
      </c>
      <c r="K488" s="150">
        <v>542</v>
      </c>
      <c r="L488" s="167">
        <v>0.94737131708006928</v>
      </c>
      <c r="M488" s="142">
        <f>IF( Table232[[#This Row],[UB_init]]-Table232[[#This Row],[LB_init]]&gt;0.1,0,1)</f>
        <v>0</v>
      </c>
      <c r="N488" s="61">
        <v>295</v>
      </c>
      <c r="O488" s="62">
        <v>295</v>
      </c>
      <c r="P488" s="62">
        <v>0</v>
      </c>
      <c r="Q488" s="84">
        <v>481.135974112898</v>
      </c>
      <c r="R488" s="166">
        <v>295</v>
      </c>
      <c r="S488" s="150">
        <v>295</v>
      </c>
      <c r="T488" s="168">
        <v>0</v>
      </c>
      <c r="U488" s="168">
        <v>24.0778502</v>
      </c>
      <c r="V488" s="169">
        <v>295</v>
      </c>
      <c r="W488" s="170">
        <v>295</v>
      </c>
      <c r="X488" s="150">
        <v>0</v>
      </c>
      <c r="Y488" s="150">
        <f>(Table232[[#This Row],[UB (A-BGAP +LB+ UB)]]-Table232[[#This Row],[Best LB]])/Table232[[#This Row],[UB (A-BGAP +LB+ UB)]]</f>
        <v>0</v>
      </c>
      <c r="Z488" s="171">
        <v>38.984604194766668</v>
      </c>
      <c r="AA488" s="169">
        <v>296</v>
      </c>
      <c r="AB488" s="170">
        <v>295</v>
      </c>
      <c r="AC488" s="170">
        <v>3.3898305084745762E-3</v>
      </c>
      <c r="AD488" s="170">
        <f>(Table232[[#This Row],[UB (3S-MH)]]-Table232[[#This Row],[Best LB]])/Table232[[#This Row],[UB (3S-MH)]]</f>
        <v>3.3783783783783786E-3</v>
      </c>
      <c r="AE488" s="167">
        <v>0.62485199999999996</v>
      </c>
      <c r="AF488" s="169">
        <v>295</v>
      </c>
      <c r="AG488" s="170">
        <v>295</v>
      </c>
      <c r="AH488" s="150">
        <v>0</v>
      </c>
      <c r="AI488" s="150">
        <f>(Table232[[#This Row],[UB (BPP-MIP+LB+UB)]]-Table232[[#This Row],[Best LB]])/Table232[[#This Row],[UB (BPP-MIP+LB+UB)]]</f>
        <v>0</v>
      </c>
      <c r="AJ488" s="171">
        <v>45.018415866425968</v>
      </c>
      <c r="AK488" s="169">
        <v>295</v>
      </c>
      <c r="AL488" s="170">
        <v>295</v>
      </c>
      <c r="AM488" s="170">
        <v>0</v>
      </c>
      <c r="AN488" s="170">
        <f>(Table232[[#This Row],[UB (LBBD (FBPP))]]-Table232[[#This Row],[Best LB]])/Table232[[#This Row],[UB (LBBD (FBPP))]]</f>
        <v>0</v>
      </c>
      <c r="AO488" s="171">
        <v>19.247690994298768</v>
      </c>
      <c r="AP488" s="169">
        <v>295</v>
      </c>
      <c r="AQ488" s="170">
        <v>295</v>
      </c>
      <c r="AR488" s="170">
        <v>0</v>
      </c>
      <c r="AS488" s="170">
        <f>(Table232[[#This Row],[UB (LBBD (CBPP))]]-Table232[[#This Row],[Best LB]])/Table232[[#This Row],[UB (LBBD (CBPP))]]</f>
        <v>0</v>
      </c>
      <c r="AT488" s="171">
        <v>6.5414261799369289</v>
      </c>
      <c r="AU488" s="169">
        <v>295</v>
      </c>
      <c r="AV488" s="170">
        <v>295</v>
      </c>
      <c r="AW488" s="170">
        <v>0</v>
      </c>
      <c r="AX488" s="170">
        <f>(Table232[[#This Row],[UB (LBBD (CBPP-light))]]-Table232[[#This Row],[Best LB]])/Table232[[#This Row],[UB (LBBD (CBPP-light))]]</f>
        <v>0</v>
      </c>
      <c r="AY488" s="171">
        <v>6.8415548456896396</v>
      </c>
      <c r="AZ488" s="150">
        <v>295</v>
      </c>
    </row>
    <row r="489" spans="1:52" x14ac:dyDescent="0.35">
      <c r="A489" s="162">
        <v>487</v>
      </c>
      <c r="B489" s="163" t="s">
        <v>522</v>
      </c>
      <c r="C489" s="150" t="s">
        <v>1098</v>
      </c>
      <c r="D489" s="150">
        <v>100</v>
      </c>
      <c r="E489" s="164">
        <v>10</v>
      </c>
      <c r="F489" s="164">
        <v>20</v>
      </c>
      <c r="G489" s="165">
        <v>1</v>
      </c>
      <c r="H489" s="166">
        <v>13</v>
      </c>
      <c r="I489" s="150">
        <f>MAX(0,Table232[[#This Row],[k*]]-Table232[[#This Row],[AGVs]])</f>
        <v>3</v>
      </c>
      <c r="J489" s="150">
        <v>262</v>
      </c>
      <c r="K489" s="150">
        <v>364</v>
      </c>
      <c r="L489" s="167">
        <v>0.91122941673006608</v>
      </c>
      <c r="M489" s="86">
        <f>IF( Table232[[#This Row],[UB_init]]-Table232[[#This Row],[LB_init]]&gt;0.1,0,1)</f>
        <v>0</v>
      </c>
      <c r="N489" s="59">
        <v>262</v>
      </c>
      <c r="O489" s="60">
        <v>262</v>
      </c>
      <c r="P489" s="60">
        <v>0</v>
      </c>
      <c r="Q489" s="83">
        <v>330.94740049168399</v>
      </c>
      <c r="R489" s="166">
        <v>262</v>
      </c>
      <c r="S489" s="150">
        <v>262</v>
      </c>
      <c r="T489" s="168">
        <v>0</v>
      </c>
      <c r="U489" s="168">
        <v>20.82805226</v>
      </c>
      <c r="V489" s="169">
        <v>262</v>
      </c>
      <c r="W489" s="170">
        <v>262</v>
      </c>
      <c r="X489" s="150">
        <v>0</v>
      </c>
      <c r="Y489" s="150">
        <f>(Table232[[#This Row],[UB (A-BGAP +LB+ UB)]]-Table232[[#This Row],[Best LB]])/Table232[[#This Row],[UB (A-BGAP +LB+ UB)]]</f>
        <v>0</v>
      </c>
      <c r="Z489" s="171">
        <v>36.699569453487264</v>
      </c>
      <c r="AA489" s="169">
        <v>263</v>
      </c>
      <c r="AB489" s="170">
        <v>262</v>
      </c>
      <c r="AC489" s="170">
        <v>3.8167938931297708E-3</v>
      </c>
      <c r="AD489" s="170">
        <f>(Table232[[#This Row],[UB (3S-MH)]]-Table232[[#This Row],[Best LB]])/Table232[[#This Row],[UB (3S-MH)]]</f>
        <v>3.8022813688212928E-3</v>
      </c>
      <c r="AE489" s="167">
        <v>0.937253</v>
      </c>
      <c r="AF489" s="169">
        <v>262</v>
      </c>
      <c r="AG489" s="170">
        <v>262</v>
      </c>
      <c r="AH489" s="150">
        <v>0</v>
      </c>
      <c r="AI489" s="150">
        <f>(Table232[[#This Row],[UB (BPP-MIP+LB+UB)]]-Table232[[#This Row],[Best LB]])/Table232[[#This Row],[UB (BPP-MIP+LB+UB)]]</f>
        <v>0</v>
      </c>
      <c r="AJ489" s="171">
        <v>56.397096472794367</v>
      </c>
      <c r="AK489" s="169">
        <v>262</v>
      </c>
      <c r="AL489" s="170">
        <v>262</v>
      </c>
      <c r="AM489" s="170">
        <v>0</v>
      </c>
      <c r="AN489" s="170">
        <f>(Table232[[#This Row],[UB (LBBD (FBPP))]]-Table232[[#This Row],[Best LB]])/Table232[[#This Row],[UB (LBBD (FBPP))]]</f>
        <v>0</v>
      </c>
      <c r="AO489" s="171">
        <v>11.865138193594467</v>
      </c>
      <c r="AP489" s="169">
        <v>262</v>
      </c>
      <c r="AQ489" s="170">
        <v>262</v>
      </c>
      <c r="AR489" s="170">
        <v>0</v>
      </c>
      <c r="AS489" s="170">
        <f>(Table232[[#This Row],[UB (LBBD (CBPP))]]-Table232[[#This Row],[Best LB]])/Table232[[#This Row],[UB (LBBD (CBPP))]]</f>
        <v>0</v>
      </c>
      <c r="AT489" s="171">
        <v>4.6637606071328666</v>
      </c>
      <c r="AU489" s="169">
        <v>262</v>
      </c>
      <c r="AV489" s="170">
        <v>262</v>
      </c>
      <c r="AW489" s="170">
        <v>0</v>
      </c>
      <c r="AX489" s="170">
        <f>(Table232[[#This Row],[UB (LBBD (CBPP-light))]]-Table232[[#This Row],[Best LB]])/Table232[[#This Row],[UB (LBBD (CBPP-light))]]</f>
        <v>0</v>
      </c>
      <c r="AY489" s="171">
        <v>6.8959030993303259</v>
      </c>
      <c r="AZ489" s="150">
        <v>262</v>
      </c>
    </row>
    <row r="490" spans="1:52" x14ac:dyDescent="0.35">
      <c r="A490" s="162">
        <v>488</v>
      </c>
      <c r="B490" s="163" t="s">
        <v>523</v>
      </c>
      <c r="C490" s="150" t="s">
        <v>1098</v>
      </c>
      <c r="D490" s="150">
        <v>100</v>
      </c>
      <c r="E490" s="164">
        <v>10</v>
      </c>
      <c r="F490" s="164">
        <v>20</v>
      </c>
      <c r="G490" s="165">
        <v>1</v>
      </c>
      <c r="H490" s="166">
        <v>15</v>
      </c>
      <c r="I490" s="150">
        <f>MAX(0,Table232[[#This Row],[k*]]-Table232[[#This Row],[AGVs]])</f>
        <v>5</v>
      </c>
      <c r="J490" s="150">
        <v>310</v>
      </c>
      <c r="K490" s="150">
        <v>390</v>
      </c>
      <c r="L490" s="167">
        <v>0.89780616946995906</v>
      </c>
      <c r="M490" s="142">
        <f>IF( Table232[[#This Row],[UB_init]]-Table232[[#This Row],[LB_init]]&gt;0.1,0,1)</f>
        <v>0</v>
      </c>
      <c r="N490" s="61">
        <v>310</v>
      </c>
      <c r="O490" s="62">
        <v>310</v>
      </c>
      <c r="P490" s="62">
        <v>0</v>
      </c>
      <c r="Q490" s="84">
        <v>588.77384367585103</v>
      </c>
      <c r="R490" s="166">
        <v>310</v>
      </c>
      <c r="S490" s="150">
        <v>310</v>
      </c>
      <c r="T490" s="168">
        <v>0</v>
      </c>
      <c r="U490" s="168">
        <v>26.078682730000001</v>
      </c>
      <c r="V490" s="169">
        <v>310</v>
      </c>
      <c r="W490" s="170">
        <v>310</v>
      </c>
      <c r="X490" s="150">
        <v>0</v>
      </c>
      <c r="Y490" s="150">
        <f>(Table232[[#This Row],[UB (A-BGAP +LB+ UB)]]-Table232[[#This Row],[Best LB]])/Table232[[#This Row],[UB (A-BGAP +LB+ UB)]]</f>
        <v>0</v>
      </c>
      <c r="Z490" s="171">
        <v>40.942251027566456</v>
      </c>
      <c r="AA490" s="169">
        <v>313</v>
      </c>
      <c r="AB490" s="170">
        <v>310</v>
      </c>
      <c r="AC490" s="170">
        <v>9.6774193548387101E-3</v>
      </c>
      <c r="AD490" s="170">
        <f>(Table232[[#This Row],[UB (3S-MH)]]-Table232[[#This Row],[Best LB]])/Table232[[#This Row],[UB (3S-MH)]]</f>
        <v>9.5846645367412137E-3</v>
      </c>
      <c r="AE490" s="167">
        <v>1.0622499999999999</v>
      </c>
      <c r="AF490" s="169">
        <v>310</v>
      </c>
      <c r="AG490" s="170">
        <v>310</v>
      </c>
      <c r="AH490" s="150">
        <v>0</v>
      </c>
      <c r="AI490" s="150">
        <f>(Table232[[#This Row],[UB (BPP-MIP+LB+UB)]]-Table232[[#This Row],[Best LB]])/Table232[[#This Row],[UB (BPP-MIP+LB+UB)]]</f>
        <v>0</v>
      </c>
      <c r="AJ490" s="171">
        <v>46.998759035957157</v>
      </c>
      <c r="AK490" s="169">
        <v>310</v>
      </c>
      <c r="AL490" s="170">
        <v>310</v>
      </c>
      <c r="AM490" s="170">
        <v>0</v>
      </c>
      <c r="AN490" s="170">
        <f>(Table232[[#This Row],[UB (LBBD (FBPP))]]-Table232[[#This Row],[Best LB]])/Table232[[#This Row],[UB (LBBD (FBPP))]]</f>
        <v>0</v>
      </c>
      <c r="AO490" s="171">
        <v>12.91891507525466</v>
      </c>
      <c r="AP490" s="169">
        <v>310</v>
      </c>
      <c r="AQ490" s="170">
        <v>310</v>
      </c>
      <c r="AR490" s="170">
        <v>0</v>
      </c>
      <c r="AS490" s="170">
        <f>(Table232[[#This Row],[UB (LBBD (CBPP))]]-Table232[[#This Row],[Best LB]])/Table232[[#This Row],[UB (LBBD (CBPP))]]</f>
        <v>0</v>
      </c>
      <c r="AT490" s="171">
        <v>4.9448161274242395</v>
      </c>
      <c r="AU490" s="169">
        <v>310</v>
      </c>
      <c r="AV490" s="170">
        <v>310</v>
      </c>
      <c r="AW490" s="170">
        <v>0</v>
      </c>
      <c r="AX490" s="170">
        <f>(Table232[[#This Row],[UB (LBBD (CBPP-light))]]-Table232[[#This Row],[Best LB]])/Table232[[#This Row],[UB (LBBD (CBPP-light))]]</f>
        <v>0</v>
      </c>
      <c r="AY490" s="171">
        <v>3.7883457839536692</v>
      </c>
      <c r="AZ490" s="150">
        <v>310</v>
      </c>
    </row>
    <row r="491" spans="1:52" x14ac:dyDescent="0.35">
      <c r="A491" s="162">
        <v>489</v>
      </c>
      <c r="B491" s="163" t="s">
        <v>524</v>
      </c>
      <c r="C491" s="150" t="s">
        <v>1098</v>
      </c>
      <c r="D491" s="150">
        <v>100</v>
      </c>
      <c r="E491" s="164">
        <v>10</v>
      </c>
      <c r="F491" s="164">
        <v>20</v>
      </c>
      <c r="G491" s="165">
        <v>1</v>
      </c>
      <c r="H491" s="166">
        <v>14</v>
      </c>
      <c r="I491" s="150">
        <f>MAX(0,Table232[[#This Row],[k*]]-Table232[[#This Row],[AGVs]])</f>
        <v>4</v>
      </c>
      <c r="J491" s="150">
        <v>280</v>
      </c>
      <c r="K491" s="150">
        <v>369</v>
      </c>
      <c r="L491" s="167">
        <v>1.0301592461798919</v>
      </c>
      <c r="M491" s="86">
        <f>IF( Table232[[#This Row],[UB_init]]-Table232[[#This Row],[LB_init]]&gt;0.1,0,1)</f>
        <v>0</v>
      </c>
      <c r="N491" s="59">
        <v>280</v>
      </c>
      <c r="O491" s="60">
        <v>280</v>
      </c>
      <c r="P491" s="60">
        <v>0</v>
      </c>
      <c r="Q491" s="83">
        <v>510.702246211469</v>
      </c>
      <c r="R491" s="166">
        <v>280</v>
      </c>
      <c r="S491" s="150">
        <v>280</v>
      </c>
      <c r="T491" s="168">
        <v>0</v>
      </c>
      <c r="U491" s="168">
        <v>24.590071739999999</v>
      </c>
      <c r="V491" s="169">
        <v>280</v>
      </c>
      <c r="W491" s="170">
        <v>280</v>
      </c>
      <c r="X491" s="150">
        <v>0</v>
      </c>
      <c r="Y491" s="150">
        <f>(Table232[[#This Row],[UB (A-BGAP +LB+ UB)]]-Table232[[#This Row],[Best LB]])/Table232[[#This Row],[UB (A-BGAP +LB+ UB)]]</f>
        <v>0</v>
      </c>
      <c r="Z491" s="171">
        <v>25.528487161736592</v>
      </c>
      <c r="AA491" s="169">
        <v>299</v>
      </c>
      <c r="AB491" s="170">
        <v>280</v>
      </c>
      <c r="AC491" s="170">
        <v>6.7857142857142852E-2</v>
      </c>
      <c r="AD491" s="170">
        <f>(Table232[[#This Row],[UB (3S-MH)]]-Table232[[#This Row],[Best LB]])/Table232[[#This Row],[UB (3S-MH)]]</f>
        <v>6.354515050167224E-2</v>
      </c>
      <c r="AE491" s="167">
        <v>0.78105500000000005</v>
      </c>
      <c r="AF491" s="169">
        <v>280</v>
      </c>
      <c r="AG491" s="170">
        <v>280</v>
      </c>
      <c r="AH491" s="150">
        <v>0</v>
      </c>
      <c r="AI491" s="150">
        <f>(Table232[[#This Row],[UB (BPP-MIP+LB+UB)]]-Table232[[#This Row],[Best LB]])/Table232[[#This Row],[UB (BPP-MIP+LB+UB)]]</f>
        <v>0</v>
      </c>
      <c r="AJ491" s="171">
        <v>65.140549503270194</v>
      </c>
      <c r="AK491" s="169">
        <v>280</v>
      </c>
      <c r="AL491" s="170">
        <v>280</v>
      </c>
      <c r="AM491" s="170">
        <v>0</v>
      </c>
      <c r="AN491" s="170">
        <f>(Table232[[#This Row],[UB (LBBD (FBPP))]]-Table232[[#This Row],[Best LB]])/Table232[[#This Row],[UB (LBBD (FBPP))]]</f>
        <v>0</v>
      </c>
      <c r="AO491" s="171">
        <v>17.25705131702459</v>
      </c>
      <c r="AP491" s="169">
        <v>280</v>
      </c>
      <c r="AQ491" s="170">
        <v>280</v>
      </c>
      <c r="AR491" s="170">
        <v>0</v>
      </c>
      <c r="AS491" s="170">
        <f>(Table232[[#This Row],[UB (LBBD (CBPP))]]-Table232[[#This Row],[Best LB]])/Table232[[#This Row],[UB (LBBD (CBPP))]]</f>
        <v>0</v>
      </c>
      <c r="AT491" s="171">
        <v>6.2387651111964715</v>
      </c>
      <c r="AU491" s="169">
        <v>280</v>
      </c>
      <c r="AV491" s="170">
        <v>280</v>
      </c>
      <c r="AW491" s="170">
        <v>0</v>
      </c>
      <c r="AX491" s="170">
        <f>(Table232[[#This Row],[UB (LBBD (CBPP-light))]]-Table232[[#This Row],[Best LB]])/Table232[[#This Row],[UB (LBBD (CBPP-light))]]</f>
        <v>0</v>
      </c>
      <c r="AY491" s="171">
        <v>7.6109220320392916</v>
      </c>
      <c r="AZ491" s="150">
        <v>280</v>
      </c>
    </row>
    <row r="492" spans="1:52" x14ac:dyDescent="0.35">
      <c r="A492" s="162">
        <v>490</v>
      </c>
      <c r="B492" s="163" t="s">
        <v>525</v>
      </c>
      <c r="C492" s="150" t="s">
        <v>1098</v>
      </c>
      <c r="D492" s="150">
        <v>100</v>
      </c>
      <c r="E492" s="164">
        <v>10</v>
      </c>
      <c r="F492" s="164">
        <v>20</v>
      </c>
      <c r="G492" s="165">
        <v>1</v>
      </c>
      <c r="H492" s="166">
        <v>14</v>
      </c>
      <c r="I492" s="150">
        <f>MAX(0,Table232[[#This Row],[k*]]-Table232[[#This Row],[AGVs]])</f>
        <v>4</v>
      </c>
      <c r="J492" s="150">
        <v>269</v>
      </c>
      <c r="K492" s="150">
        <v>378</v>
      </c>
      <c r="L492" s="167">
        <v>0.84891847894004968</v>
      </c>
      <c r="M492" s="142">
        <f>IF( Table232[[#This Row],[UB_init]]-Table232[[#This Row],[LB_init]]&gt;0.1,0,1)</f>
        <v>0</v>
      </c>
      <c r="N492" s="61">
        <v>269</v>
      </c>
      <c r="O492" s="62">
        <v>269</v>
      </c>
      <c r="P492" s="62">
        <v>0</v>
      </c>
      <c r="Q492" s="84">
        <v>797.60649133846096</v>
      </c>
      <c r="R492" s="166">
        <v>269</v>
      </c>
      <c r="S492" s="150">
        <v>269</v>
      </c>
      <c r="T492" s="168">
        <v>0</v>
      </c>
      <c r="U492" s="168">
        <v>27.22711245</v>
      </c>
      <c r="V492" s="169">
        <v>269</v>
      </c>
      <c r="W492" s="170">
        <v>269</v>
      </c>
      <c r="X492" s="150">
        <v>0</v>
      </c>
      <c r="Y492" s="150">
        <f>(Table232[[#This Row],[UB (A-BGAP +LB+ UB)]]-Table232[[#This Row],[Best LB]])/Table232[[#This Row],[UB (A-BGAP +LB+ UB)]]</f>
        <v>0</v>
      </c>
      <c r="Z492" s="171">
        <v>41.107806652788348</v>
      </c>
      <c r="AA492" s="169">
        <v>270</v>
      </c>
      <c r="AB492" s="170">
        <v>269</v>
      </c>
      <c r="AC492" s="170">
        <v>3.7174721189591076E-3</v>
      </c>
      <c r="AD492" s="170">
        <f>(Table232[[#This Row],[UB (3S-MH)]]-Table232[[#This Row],[Best LB]])/Table232[[#This Row],[UB (3S-MH)]]</f>
        <v>3.7037037037037038E-3</v>
      </c>
      <c r="AE492" s="167">
        <v>0.73419999999999996</v>
      </c>
      <c r="AF492" s="169">
        <v>269</v>
      </c>
      <c r="AG492" s="170">
        <v>269</v>
      </c>
      <c r="AH492" s="150">
        <v>0</v>
      </c>
      <c r="AI492" s="150">
        <f>(Table232[[#This Row],[UB (BPP-MIP+LB+UB)]]-Table232[[#This Row],[Best LB]])/Table232[[#This Row],[UB (BPP-MIP+LB+UB)]]</f>
        <v>0</v>
      </c>
      <c r="AJ492" s="171">
        <v>48.236433079470252</v>
      </c>
      <c r="AK492" s="169">
        <v>269</v>
      </c>
      <c r="AL492" s="170">
        <v>269</v>
      </c>
      <c r="AM492" s="170">
        <v>0</v>
      </c>
      <c r="AN492" s="170">
        <f>(Table232[[#This Row],[UB (LBBD (FBPP))]]-Table232[[#This Row],[Best LB]])/Table232[[#This Row],[UB (LBBD (FBPP))]]</f>
        <v>0</v>
      </c>
      <c r="AO492" s="171">
        <v>7.5234761708456901</v>
      </c>
      <c r="AP492" s="169">
        <v>269</v>
      </c>
      <c r="AQ492" s="170">
        <v>269</v>
      </c>
      <c r="AR492" s="170">
        <v>0</v>
      </c>
      <c r="AS492" s="170">
        <f>(Table232[[#This Row],[UB (LBBD (CBPP))]]-Table232[[#This Row],[Best LB]])/Table232[[#This Row],[UB (LBBD (CBPP))]]</f>
        <v>0</v>
      </c>
      <c r="AT492" s="171">
        <v>4.8034664243500593</v>
      </c>
      <c r="AU492" s="169">
        <v>269</v>
      </c>
      <c r="AV492" s="170">
        <v>269</v>
      </c>
      <c r="AW492" s="170">
        <v>0</v>
      </c>
      <c r="AX492" s="170">
        <f>(Table232[[#This Row],[UB (LBBD (CBPP-light))]]-Table232[[#This Row],[Best LB]])/Table232[[#This Row],[UB (LBBD (CBPP-light))]]</f>
        <v>0</v>
      </c>
      <c r="AY492" s="171">
        <v>18.57594618387925</v>
      </c>
      <c r="AZ492" s="150">
        <v>269</v>
      </c>
    </row>
    <row r="493" spans="1:52" x14ac:dyDescent="0.35">
      <c r="A493" s="162">
        <v>491</v>
      </c>
      <c r="B493" s="163" t="s">
        <v>526</v>
      </c>
      <c r="C493" s="150" t="s">
        <v>1098</v>
      </c>
      <c r="D493" s="150">
        <v>100</v>
      </c>
      <c r="E493" s="164">
        <v>10</v>
      </c>
      <c r="F493" s="164">
        <v>20</v>
      </c>
      <c r="G493" s="165">
        <v>2</v>
      </c>
      <c r="H493" s="166">
        <v>26</v>
      </c>
      <c r="I493" s="150">
        <f>MAX(0,Table232[[#This Row],[k*]]-Table232[[#This Row],[AGVs]])</f>
        <v>16</v>
      </c>
      <c r="J493" s="150">
        <v>336</v>
      </c>
      <c r="K493" s="150">
        <v>341</v>
      </c>
      <c r="L493" s="167">
        <v>5.1631877590000386</v>
      </c>
      <c r="M493" s="86">
        <f>IF( Table232[[#This Row],[UB_init]]-Table232[[#This Row],[LB_init]]&gt;0.1,0,1)</f>
        <v>0</v>
      </c>
      <c r="N493" s="59">
        <v>343</v>
      </c>
      <c r="O493" s="60">
        <v>336</v>
      </c>
      <c r="P493" s="60">
        <v>2.0408163265300101E-2</v>
      </c>
      <c r="Q493" s="83">
        <v>3612.5213792845602</v>
      </c>
      <c r="R493" s="166">
        <v>343</v>
      </c>
      <c r="S493" s="150">
        <v>336</v>
      </c>
      <c r="T493" s="168">
        <v>2.0408163E-2</v>
      </c>
      <c r="U493" s="168">
        <v>3615.9444130000002</v>
      </c>
      <c r="V493" s="169">
        <v>341</v>
      </c>
      <c r="W493" s="170">
        <v>336</v>
      </c>
      <c r="X493" s="150">
        <v>1.4662756598240401E-2</v>
      </c>
      <c r="Y493" s="150">
        <f>(Table232[[#This Row],[UB (A-BGAP +LB+ UB)]]-Table232[[#This Row],[Best LB]])/Table232[[#This Row],[UB (A-BGAP +LB+ UB)]]</f>
        <v>1.466275659824047E-2</v>
      </c>
      <c r="Z493" s="171">
        <v>3601.2135416558003</v>
      </c>
      <c r="AA493" s="169">
        <v>345</v>
      </c>
      <c r="AB493" s="170">
        <v>336</v>
      </c>
      <c r="AC493" s="170">
        <v>2.6785714285714284E-2</v>
      </c>
      <c r="AD493" s="170">
        <f>(Table232[[#This Row],[UB (3S-MH)]]-Table232[[#This Row],[Best LB]])/Table232[[#This Row],[UB (3S-MH)]]</f>
        <v>2.6086956521739129E-2</v>
      </c>
      <c r="AE493" s="167">
        <v>490.99200000000002</v>
      </c>
      <c r="AF493" s="169">
        <v>337</v>
      </c>
      <c r="AG493" s="170">
        <v>336</v>
      </c>
      <c r="AH493" s="150">
        <v>2.9673590504442201E-3</v>
      </c>
      <c r="AI493" s="150">
        <f>(Table232[[#This Row],[UB (BPP-MIP+LB+UB)]]-Table232[[#This Row],[Best LB]])/Table232[[#This Row],[UB (BPP-MIP+LB+UB)]]</f>
        <v>2.967359050445104E-3</v>
      </c>
      <c r="AJ493" s="171">
        <v>3600.1680105021196</v>
      </c>
      <c r="AK493" s="169">
        <v>337</v>
      </c>
      <c r="AL493" s="170">
        <v>336</v>
      </c>
      <c r="AM493" s="170">
        <v>2.967359050445104E-3</v>
      </c>
      <c r="AN493" s="170">
        <f>(Table232[[#This Row],[UB (LBBD (FBPP))]]-Table232[[#This Row],[Best LB]])/Table232[[#This Row],[UB (LBBD (FBPP))]]</f>
        <v>2.967359050445104E-3</v>
      </c>
      <c r="AO493" s="171">
        <v>3604.6744519579197</v>
      </c>
      <c r="AP493" s="169">
        <v>337</v>
      </c>
      <c r="AQ493" s="170">
        <v>336</v>
      </c>
      <c r="AR493" s="170">
        <v>2.967359050445104E-3</v>
      </c>
      <c r="AS493" s="170">
        <f>(Table232[[#This Row],[UB (LBBD (CBPP))]]-Table232[[#This Row],[Best LB]])/Table232[[#This Row],[UB (LBBD (CBPP))]]</f>
        <v>2.967359050445104E-3</v>
      </c>
      <c r="AT493" s="171">
        <v>3600.0543105360102</v>
      </c>
      <c r="AU493" s="169">
        <v>338</v>
      </c>
      <c r="AV493" s="170">
        <v>336</v>
      </c>
      <c r="AW493" s="170">
        <v>5.9171597633136093E-3</v>
      </c>
      <c r="AX493" s="170">
        <f>(Table232[[#This Row],[UB (LBBD (CBPP-light))]]-Table232[[#This Row],[Best LB]])/Table232[[#This Row],[UB (LBBD (CBPP-light))]]</f>
        <v>5.9171597633136093E-3</v>
      </c>
      <c r="AY493" s="171">
        <v>3602.9687191452804</v>
      </c>
      <c r="AZ493" s="150">
        <v>336</v>
      </c>
    </row>
    <row r="494" spans="1:52" x14ac:dyDescent="0.35">
      <c r="A494" s="162">
        <v>492</v>
      </c>
      <c r="B494" s="163" t="s">
        <v>527</v>
      </c>
      <c r="C494" s="150" t="s">
        <v>1098</v>
      </c>
      <c r="D494" s="150">
        <v>100</v>
      </c>
      <c r="E494" s="164">
        <v>10</v>
      </c>
      <c r="F494" s="164">
        <v>20</v>
      </c>
      <c r="G494" s="165">
        <v>2</v>
      </c>
      <c r="H494" s="166">
        <v>25</v>
      </c>
      <c r="I494" s="150">
        <f>MAX(0,Table232[[#This Row],[k*]]-Table232[[#This Row],[AGVs]])</f>
        <v>15</v>
      </c>
      <c r="J494" s="150">
        <v>385</v>
      </c>
      <c r="K494" s="150">
        <v>392</v>
      </c>
      <c r="L494" s="167">
        <v>9.3625343590999819</v>
      </c>
      <c r="M494" s="142">
        <f>IF( Table232[[#This Row],[UB_init]]-Table232[[#This Row],[LB_init]]&gt;0.1,0,1)</f>
        <v>0</v>
      </c>
      <c r="N494" s="61">
        <v>391</v>
      </c>
      <c r="O494" s="62">
        <v>385</v>
      </c>
      <c r="P494" s="62">
        <v>1.5345268542195501E-2</v>
      </c>
      <c r="Q494" s="84">
        <v>3605.7975532524201</v>
      </c>
      <c r="R494" s="166">
        <v>392</v>
      </c>
      <c r="S494" s="150">
        <v>385</v>
      </c>
      <c r="T494" s="168">
        <v>1.7857142999999999E-2</v>
      </c>
      <c r="U494" s="168">
        <v>3619.7512270000002</v>
      </c>
      <c r="V494" s="169">
        <v>391</v>
      </c>
      <c r="W494" s="170">
        <v>385</v>
      </c>
      <c r="X494" s="150">
        <v>1.5345268542195501E-2</v>
      </c>
      <c r="Y494" s="150">
        <f>(Table232[[#This Row],[UB (A-BGAP +LB+ UB)]]-Table232[[#This Row],[Best LB]])/Table232[[#This Row],[UB (A-BGAP +LB+ UB)]]</f>
        <v>1.5345268542199489E-2</v>
      </c>
      <c r="Z494" s="171">
        <v>3609.1595686618202</v>
      </c>
      <c r="AA494" s="169">
        <v>392</v>
      </c>
      <c r="AB494" s="170">
        <v>385</v>
      </c>
      <c r="AC494" s="170">
        <v>1.8181818181818181E-2</v>
      </c>
      <c r="AD494" s="170">
        <f>(Table232[[#This Row],[UB (3S-MH)]]-Table232[[#This Row],[Best LB]])/Table232[[#This Row],[UB (3S-MH)]]</f>
        <v>1.7857142857142856E-2</v>
      </c>
      <c r="AE494" s="167">
        <v>1.3121499999999999</v>
      </c>
      <c r="AF494" s="169">
        <v>392</v>
      </c>
      <c r="AG494" s="170">
        <v>385</v>
      </c>
      <c r="AH494" s="150">
        <v>1.7857142857142801E-2</v>
      </c>
      <c r="AI494" s="150">
        <f>(Table232[[#This Row],[UB (BPP-MIP+LB+UB)]]-Table232[[#This Row],[Best LB]])/Table232[[#This Row],[UB (BPP-MIP+LB+UB)]]</f>
        <v>1.7857142857142856E-2</v>
      </c>
      <c r="AJ494" s="171">
        <v>3613.3194545414299</v>
      </c>
      <c r="AK494" s="169">
        <v>392</v>
      </c>
      <c r="AL494" s="170">
        <v>385</v>
      </c>
      <c r="AM494" s="170">
        <v>1.7857142857142856E-2</v>
      </c>
      <c r="AN494" s="170">
        <f>(Table232[[#This Row],[UB (LBBD (FBPP))]]-Table232[[#This Row],[Best LB]])/Table232[[#This Row],[UB (LBBD (FBPP))]]</f>
        <v>1.7857142857142856E-2</v>
      </c>
      <c r="AO494" s="171">
        <v>3600.0000003591003</v>
      </c>
      <c r="AP494" s="169">
        <v>391</v>
      </c>
      <c r="AQ494" s="170">
        <v>385</v>
      </c>
      <c r="AR494" s="170">
        <v>1.5345268542199489E-2</v>
      </c>
      <c r="AS494" s="170">
        <f>(Table232[[#This Row],[UB (LBBD (CBPP))]]-Table232[[#This Row],[Best LB]])/Table232[[#This Row],[UB (LBBD (CBPP))]]</f>
        <v>1.5345268542199489E-2</v>
      </c>
      <c r="AT494" s="171">
        <v>3603.5318423807603</v>
      </c>
      <c r="AU494" s="169">
        <v>392</v>
      </c>
      <c r="AV494" s="170">
        <v>385</v>
      </c>
      <c r="AW494" s="170">
        <v>1.7857142857142856E-2</v>
      </c>
      <c r="AX494" s="170">
        <f>(Table232[[#This Row],[UB (LBBD (CBPP-light))]]-Table232[[#This Row],[Best LB]])/Table232[[#This Row],[UB (LBBD (CBPP-light))]]</f>
        <v>1.7857142857142856E-2</v>
      </c>
      <c r="AY494" s="171">
        <v>3600.0000003591003</v>
      </c>
      <c r="AZ494" s="150">
        <v>385</v>
      </c>
    </row>
    <row r="495" spans="1:52" x14ac:dyDescent="0.35">
      <c r="A495" s="162">
        <v>493</v>
      </c>
      <c r="B495" s="163" t="s">
        <v>528</v>
      </c>
      <c r="C495" s="150" t="s">
        <v>1098</v>
      </c>
      <c r="D495" s="150">
        <v>100</v>
      </c>
      <c r="E495" s="164">
        <v>10</v>
      </c>
      <c r="F495" s="164">
        <v>20</v>
      </c>
      <c r="G495" s="165">
        <v>2</v>
      </c>
      <c r="H495" s="166">
        <v>27</v>
      </c>
      <c r="I495" s="150">
        <f>MAX(0,Table232[[#This Row],[k*]]-Table232[[#This Row],[AGVs]])</f>
        <v>17</v>
      </c>
      <c r="J495" s="150">
        <v>383</v>
      </c>
      <c r="K495" s="150">
        <v>389</v>
      </c>
      <c r="L495" s="167">
        <v>2.0659595504500885</v>
      </c>
      <c r="M495" s="86">
        <f>IF( Table232[[#This Row],[UB_init]]-Table232[[#This Row],[LB_init]]&gt;0.1,0,1)</f>
        <v>0</v>
      </c>
      <c r="N495" s="59">
        <v>383</v>
      </c>
      <c r="O495" s="60">
        <v>383</v>
      </c>
      <c r="P495" s="60">
        <v>0</v>
      </c>
      <c r="Q495" s="83">
        <v>903.17988368682495</v>
      </c>
      <c r="R495" s="166">
        <v>384</v>
      </c>
      <c r="S495" s="150">
        <v>377.31</v>
      </c>
      <c r="T495" s="168">
        <v>1.7416667E-2</v>
      </c>
      <c r="U495" s="168">
        <v>3621.7569589999998</v>
      </c>
      <c r="V495" s="169">
        <v>383</v>
      </c>
      <c r="W495" s="170">
        <v>383</v>
      </c>
      <c r="X495" s="150">
        <v>0</v>
      </c>
      <c r="Y495" s="150">
        <f>(Table232[[#This Row],[UB (A-BGAP +LB+ UB)]]-Table232[[#This Row],[Best LB]])/Table232[[#This Row],[UB (A-BGAP +LB+ UB)]]</f>
        <v>0</v>
      </c>
      <c r="Z495" s="171">
        <v>63.064131668778586</v>
      </c>
      <c r="AA495" s="169">
        <v>383</v>
      </c>
      <c r="AB495" s="170">
        <v>383</v>
      </c>
      <c r="AC495" s="170">
        <v>0</v>
      </c>
      <c r="AD495" s="170">
        <f>(Table232[[#This Row],[UB (3S-MH)]]-Table232[[#This Row],[Best LB]])/Table232[[#This Row],[UB (3S-MH)]]</f>
        <v>0</v>
      </c>
      <c r="AE495" s="167">
        <v>1.5621</v>
      </c>
      <c r="AF495" s="169">
        <v>383</v>
      </c>
      <c r="AG495" s="170">
        <v>383</v>
      </c>
      <c r="AH495" s="150">
        <v>0</v>
      </c>
      <c r="AI495" s="150">
        <f>(Table232[[#This Row],[UB (BPP-MIP+LB+UB)]]-Table232[[#This Row],[Best LB]])/Table232[[#This Row],[UB (BPP-MIP+LB+UB)]]</f>
        <v>0</v>
      </c>
      <c r="AJ495" s="171">
        <v>90.557029529484382</v>
      </c>
      <c r="AK495" s="169">
        <v>383</v>
      </c>
      <c r="AL495" s="170">
        <v>383</v>
      </c>
      <c r="AM495" s="170">
        <v>0</v>
      </c>
      <c r="AN495" s="170">
        <f>(Table232[[#This Row],[UB (LBBD (FBPP))]]-Table232[[#This Row],[Best LB]])/Table232[[#This Row],[UB (LBBD (FBPP))]]</f>
        <v>0</v>
      </c>
      <c r="AO495" s="171">
        <v>12.871941552507188</v>
      </c>
      <c r="AP495" s="169">
        <v>383</v>
      </c>
      <c r="AQ495" s="170">
        <v>383</v>
      </c>
      <c r="AR495" s="170">
        <v>0</v>
      </c>
      <c r="AS495" s="170">
        <f>(Table232[[#This Row],[UB (LBBD (CBPP))]]-Table232[[#This Row],[Best LB]])/Table232[[#This Row],[UB (LBBD (CBPP))]]</f>
        <v>0</v>
      </c>
      <c r="AT495" s="171">
        <v>9.104943498047529</v>
      </c>
      <c r="AU495" s="169">
        <v>383</v>
      </c>
      <c r="AV495" s="170">
        <v>383</v>
      </c>
      <c r="AW495" s="170">
        <v>0</v>
      </c>
      <c r="AX495" s="170">
        <f>(Table232[[#This Row],[UB (LBBD (CBPP-light))]]-Table232[[#This Row],[Best LB]])/Table232[[#This Row],[UB (LBBD (CBPP-light))]]</f>
        <v>0</v>
      </c>
      <c r="AY495" s="171">
        <v>8.0248143375017591</v>
      </c>
      <c r="AZ495" s="150">
        <v>383</v>
      </c>
    </row>
    <row r="496" spans="1:52" x14ac:dyDescent="0.35">
      <c r="A496" s="162">
        <v>494</v>
      </c>
      <c r="B496" s="163" t="s">
        <v>529</v>
      </c>
      <c r="C496" s="150" t="s">
        <v>1098</v>
      </c>
      <c r="D496" s="150">
        <v>100</v>
      </c>
      <c r="E496" s="164">
        <v>10</v>
      </c>
      <c r="F496" s="164">
        <v>20</v>
      </c>
      <c r="G496" s="165">
        <v>2</v>
      </c>
      <c r="H496" s="166">
        <v>27</v>
      </c>
      <c r="I496" s="150">
        <f>MAX(0,Table232[[#This Row],[k*]]-Table232[[#This Row],[AGVs]])</f>
        <v>17</v>
      </c>
      <c r="J496" s="150">
        <v>334</v>
      </c>
      <c r="K496" s="150">
        <v>335</v>
      </c>
      <c r="L496" s="167">
        <v>3.0292245149701102</v>
      </c>
      <c r="M496" s="142">
        <f>IF( Table232[[#This Row],[UB_init]]-Table232[[#This Row],[LB_init]]&gt;0.1,0,1)</f>
        <v>0</v>
      </c>
      <c r="N496" s="61">
        <v>339</v>
      </c>
      <c r="O496" s="62">
        <v>329.99999999999898</v>
      </c>
      <c r="P496" s="62">
        <v>2.6548672566364801E-2</v>
      </c>
      <c r="Q496" s="84">
        <v>3614.48501631617</v>
      </c>
      <c r="R496" s="166">
        <v>335</v>
      </c>
      <c r="S496" s="150">
        <v>333</v>
      </c>
      <c r="T496" s="168">
        <v>5.9701490000000001E-3</v>
      </c>
      <c r="U496" s="168">
        <v>3620.0341509999998</v>
      </c>
      <c r="V496" s="169">
        <v>334</v>
      </c>
      <c r="W496" s="170">
        <v>334</v>
      </c>
      <c r="X496" s="150">
        <v>0</v>
      </c>
      <c r="Y496" s="150">
        <f>(Table232[[#This Row],[UB (A-BGAP +LB+ UB)]]-Table232[[#This Row],[Best LB]])/Table232[[#This Row],[UB (A-BGAP +LB+ UB)]]</f>
        <v>0</v>
      </c>
      <c r="Z496" s="171">
        <v>65.56932688784741</v>
      </c>
      <c r="AA496" s="169">
        <v>335</v>
      </c>
      <c r="AB496" s="170">
        <v>334</v>
      </c>
      <c r="AC496" s="170">
        <v>2.9940119760479044E-3</v>
      </c>
      <c r="AD496" s="170">
        <f>(Table232[[#This Row],[UB (3S-MH)]]-Table232[[#This Row],[Best LB]])/Table232[[#This Row],[UB (3S-MH)]]</f>
        <v>2.9850746268656717E-3</v>
      </c>
      <c r="AE496" s="167">
        <v>1.9526600000000001</v>
      </c>
      <c r="AF496" s="169">
        <v>334</v>
      </c>
      <c r="AG496" s="170">
        <v>334</v>
      </c>
      <c r="AH496" s="150">
        <v>0</v>
      </c>
      <c r="AI496" s="150">
        <f>(Table232[[#This Row],[UB (BPP-MIP+LB+UB)]]-Table232[[#This Row],[Best LB]])/Table232[[#This Row],[UB (BPP-MIP+LB+UB)]]</f>
        <v>0</v>
      </c>
      <c r="AJ496" s="171">
        <v>65.469624099330503</v>
      </c>
      <c r="AK496" s="169">
        <v>334</v>
      </c>
      <c r="AL496" s="170">
        <v>334</v>
      </c>
      <c r="AM496" s="170">
        <v>0</v>
      </c>
      <c r="AN496" s="170">
        <f>(Table232[[#This Row],[UB (LBBD (FBPP))]]-Table232[[#This Row],[Best LB]])/Table232[[#This Row],[UB (LBBD (FBPP))]]</f>
        <v>0</v>
      </c>
      <c r="AO496" s="171">
        <v>8.6137684029615613</v>
      </c>
      <c r="AP496" s="169">
        <v>334</v>
      </c>
      <c r="AQ496" s="170">
        <v>334</v>
      </c>
      <c r="AR496" s="170">
        <v>0</v>
      </c>
      <c r="AS496" s="170">
        <f>(Table232[[#This Row],[UB (LBBD (CBPP))]]-Table232[[#This Row],[Best LB]])/Table232[[#This Row],[UB (LBBD (CBPP))]]</f>
        <v>0</v>
      </c>
      <c r="AT496" s="171">
        <v>7.6761545175775101</v>
      </c>
      <c r="AU496" s="169">
        <v>334</v>
      </c>
      <c r="AV496" s="170">
        <v>334</v>
      </c>
      <c r="AW496" s="170">
        <v>0</v>
      </c>
      <c r="AX496" s="170">
        <f>(Table232[[#This Row],[UB (LBBD (CBPP-light))]]-Table232[[#This Row],[Best LB]])/Table232[[#This Row],[UB (LBBD (CBPP-light))]]</f>
        <v>0</v>
      </c>
      <c r="AY496" s="171">
        <v>12.329313094736561</v>
      </c>
      <c r="AZ496" s="150">
        <v>334</v>
      </c>
    </row>
    <row r="497" spans="1:52" x14ac:dyDescent="0.35">
      <c r="A497" s="162">
        <v>495</v>
      </c>
      <c r="B497" s="163" t="s">
        <v>530</v>
      </c>
      <c r="C497" s="150" t="s">
        <v>1098</v>
      </c>
      <c r="D497" s="150">
        <v>100</v>
      </c>
      <c r="E497" s="164">
        <v>10</v>
      </c>
      <c r="F497" s="164">
        <v>20</v>
      </c>
      <c r="G497" s="165">
        <v>2</v>
      </c>
      <c r="H497" s="166">
        <v>26</v>
      </c>
      <c r="I497" s="150">
        <f>MAX(0,Table232[[#This Row],[k*]]-Table232[[#This Row],[AGVs]])</f>
        <v>16</v>
      </c>
      <c r="J497" s="150">
        <v>323</v>
      </c>
      <c r="K497" s="150">
        <v>330</v>
      </c>
      <c r="L497" s="167">
        <v>6.8669910952498867</v>
      </c>
      <c r="M497" s="86">
        <f>IF( Table232[[#This Row],[UB_init]]-Table232[[#This Row],[LB_init]]&gt;0.1,0,1)</f>
        <v>0</v>
      </c>
      <c r="N497" s="59">
        <v>340</v>
      </c>
      <c r="O497" s="60">
        <v>242.188826259054</v>
      </c>
      <c r="P497" s="60">
        <v>0.28767992276740301</v>
      </c>
      <c r="Q497" s="83">
        <v>3603.2133195046299</v>
      </c>
      <c r="R497" s="166">
        <v>323</v>
      </c>
      <c r="S497" s="150">
        <v>323</v>
      </c>
      <c r="T497" s="168">
        <v>0</v>
      </c>
      <c r="U497" s="168">
        <v>63.693915079999996</v>
      </c>
      <c r="V497" s="169">
        <v>323</v>
      </c>
      <c r="W497" s="170">
        <v>323</v>
      </c>
      <c r="X497" s="150">
        <v>0</v>
      </c>
      <c r="Y497" s="150">
        <f>(Table232[[#This Row],[UB (A-BGAP +LB+ UB)]]-Table232[[#This Row],[Best LB]])/Table232[[#This Row],[UB (A-BGAP +LB+ UB)]]</f>
        <v>0</v>
      </c>
      <c r="Z497" s="171">
        <v>211.7961772521999</v>
      </c>
      <c r="AA497" s="169">
        <v>327</v>
      </c>
      <c r="AB497" s="170">
        <v>323</v>
      </c>
      <c r="AC497" s="170">
        <v>1.238390092879257E-2</v>
      </c>
      <c r="AD497" s="170">
        <f>(Table232[[#This Row],[UB (3S-MH)]]-Table232[[#This Row],[Best LB]])/Table232[[#This Row],[UB (3S-MH)]]</f>
        <v>1.2232415902140673E-2</v>
      </c>
      <c r="AE497" s="167">
        <v>1.59335</v>
      </c>
      <c r="AF497" s="169">
        <v>323</v>
      </c>
      <c r="AG497" s="170">
        <v>323</v>
      </c>
      <c r="AH497" s="150">
        <v>0</v>
      </c>
      <c r="AI497" s="150">
        <f>(Table232[[#This Row],[UB (BPP-MIP+LB+UB)]]-Table232[[#This Row],[Best LB]])/Table232[[#This Row],[UB (BPP-MIP+LB+UB)]]</f>
        <v>0</v>
      </c>
      <c r="AJ497" s="171">
        <v>98.947604782884284</v>
      </c>
      <c r="AK497" s="169">
        <v>323</v>
      </c>
      <c r="AL497" s="170">
        <v>323</v>
      </c>
      <c r="AM497" s="170">
        <v>0</v>
      </c>
      <c r="AN497" s="170">
        <f>(Table232[[#This Row],[UB (LBBD (FBPP))]]-Table232[[#This Row],[Best LB]])/Table232[[#This Row],[UB (LBBD (FBPP))]]</f>
        <v>0</v>
      </c>
      <c r="AO497" s="171">
        <v>16.154513736260469</v>
      </c>
      <c r="AP497" s="169">
        <v>323</v>
      </c>
      <c r="AQ497" s="170">
        <v>323</v>
      </c>
      <c r="AR497" s="170">
        <v>0</v>
      </c>
      <c r="AS497" s="170">
        <f>(Table232[[#This Row],[UB (LBBD (CBPP))]]-Table232[[#This Row],[Best LB]])/Table232[[#This Row],[UB (LBBD (CBPP))]]</f>
        <v>0</v>
      </c>
      <c r="AT497" s="171">
        <v>13.654935888019727</v>
      </c>
      <c r="AU497" s="169">
        <v>323</v>
      </c>
      <c r="AV497" s="170">
        <v>323</v>
      </c>
      <c r="AW497" s="170">
        <v>0</v>
      </c>
      <c r="AX497" s="170">
        <f>(Table232[[#This Row],[UB (LBBD (CBPP-light))]]-Table232[[#This Row],[Best LB]])/Table232[[#This Row],[UB (LBBD (CBPP-light))]]</f>
        <v>0</v>
      </c>
      <c r="AY497" s="171">
        <v>18.343682115902489</v>
      </c>
      <c r="AZ497" s="150">
        <v>323</v>
      </c>
    </row>
    <row r="498" spans="1:52" x14ac:dyDescent="0.35">
      <c r="A498" s="162">
        <v>496</v>
      </c>
      <c r="B498" s="163" t="s">
        <v>531</v>
      </c>
      <c r="C498" s="150" t="s">
        <v>1098</v>
      </c>
      <c r="D498" s="150">
        <v>100</v>
      </c>
      <c r="E498" s="164">
        <v>10</v>
      </c>
      <c r="F498" s="164">
        <v>20</v>
      </c>
      <c r="G498" s="165">
        <v>2</v>
      </c>
      <c r="H498" s="166">
        <v>28</v>
      </c>
      <c r="I498" s="150">
        <f>MAX(0,Table232[[#This Row],[k*]]-Table232[[#This Row],[AGVs]])</f>
        <v>18</v>
      </c>
      <c r="J498" s="150">
        <v>385</v>
      </c>
      <c r="K498" s="150">
        <v>388</v>
      </c>
      <c r="L498" s="167">
        <v>7.6010447870999087</v>
      </c>
      <c r="M498" s="142">
        <f>IF( Table232[[#This Row],[UB_init]]-Table232[[#This Row],[LB_init]]&gt;0.1,0,1)</f>
        <v>0</v>
      </c>
      <c r="N498" s="61">
        <v>386</v>
      </c>
      <c r="O498" s="62">
        <v>385</v>
      </c>
      <c r="P498" s="62">
        <v>2.5906735751288598E-3</v>
      </c>
      <c r="Q498" s="84">
        <v>3616.6160940285699</v>
      </c>
      <c r="R498" s="166">
        <v>392</v>
      </c>
      <c r="S498" s="150">
        <v>384.32</v>
      </c>
      <c r="T498" s="168">
        <v>1.9591837000000001E-2</v>
      </c>
      <c r="U498" s="168">
        <v>3615.9651229999999</v>
      </c>
      <c r="V498" s="169">
        <v>388</v>
      </c>
      <c r="W498" s="170">
        <v>385</v>
      </c>
      <c r="X498" s="150">
        <v>7.7319587628865904E-3</v>
      </c>
      <c r="Y498" s="150">
        <f>(Table232[[#This Row],[UB (A-BGAP +LB+ UB)]]-Table232[[#This Row],[Best LB]])/Table232[[#This Row],[UB (A-BGAP +LB+ UB)]]</f>
        <v>7.7319587628865982E-3</v>
      </c>
      <c r="Z498" s="171">
        <v>3602.5077799782198</v>
      </c>
      <c r="AA498" s="169">
        <v>386</v>
      </c>
      <c r="AB498" s="170">
        <v>385</v>
      </c>
      <c r="AC498" s="170">
        <v>2.5974025974025974E-3</v>
      </c>
      <c r="AD498" s="170">
        <f>(Table232[[#This Row],[UB (3S-MH)]]-Table232[[#This Row],[Best LB]])/Table232[[#This Row],[UB (3S-MH)]]</f>
        <v>2.5906735751295338E-3</v>
      </c>
      <c r="AE498" s="167">
        <v>8.4198599999999999</v>
      </c>
      <c r="AF498" s="169">
        <v>386</v>
      </c>
      <c r="AG498" s="170">
        <v>385</v>
      </c>
      <c r="AH498" s="150">
        <v>2.5906735751288598E-3</v>
      </c>
      <c r="AI498" s="150">
        <f>(Table232[[#This Row],[UB (BPP-MIP+LB+UB)]]-Table232[[#This Row],[Best LB]])/Table232[[#This Row],[UB (BPP-MIP+LB+UB)]]</f>
        <v>2.5906735751295338E-3</v>
      </c>
      <c r="AJ498" s="171">
        <v>3608.88367684372</v>
      </c>
      <c r="AK498" s="169">
        <v>385</v>
      </c>
      <c r="AL498" s="170">
        <v>385</v>
      </c>
      <c r="AM498" s="170">
        <v>0</v>
      </c>
      <c r="AN498" s="170">
        <f>(Table232[[#This Row],[UB (LBBD (FBPP))]]-Table232[[#This Row],[Best LB]])/Table232[[#This Row],[UB (LBBD (FBPP))]]</f>
        <v>0</v>
      </c>
      <c r="AO498" s="171">
        <v>132.55766804423689</v>
      </c>
      <c r="AP498" s="169">
        <v>385</v>
      </c>
      <c r="AQ498" s="170">
        <v>385</v>
      </c>
      <c r="AR498" s="170">
        <v>0</v>
      </c>
      <c r="AS498" s="170">
        <f>(Table232[[#This Row],[UB (LBBD (CBPP))]]-Table232[[#This Row],[Best LB]])/Table232[[#This Row],[UB (LBBD (CBPP))]]</f>
        <v>0</v>
      </c>
      <c r="AT498" s="171">
        <v>69.435520422650811</v>
      </c>
      <c r="AU498" s="169">
        <v>385</v>
      </c>
      <c r="AV498" s="170">
        <v>385</v>
      </c>
      <c r="AW498" s="170">
        <v>0</v>
      </c>
      <c r="AX498" s="170">
        <f>(Table232[[#This Row],[UB (LBBD (CBPP-light))]]-Table232[[#This Row],[Best LB]])/Table232[[#This Row],[UB (LBBD (CBPP-light))]]</f>
        <v>0</v>
      </c>
      <c r="AY498" s="171">
        <v>485.6877844790049</v>
      </c>
      <c r="AZ498" s="150">
        <v>385</v>
      </c>
    </row>
    <row r="499" spans="1:52" x14ac:dyDescent="0.35">
      <c r="A499" s="162">
        <v>497</v>
      </c>
      <c r="B499" s="163" t="s">
        <v>532</v>
      </c>
      <c r="C499" s="150" t="s">
        <v>1098</v>
      </c>
      <c r="D499" s="150">
        <v>100</v>
      </c>
      <c r="E499" s="164">
        <v>10</v>
      </c>
      <c r="F499" s="164">
        <v>20</v>
      </c>
      <c r="G499" s="165">
        <v>2</v>
      </c>
      <c r="H499" s="166">
        <v>23</v>
      </c>
      <c r="I499" s="150">
        <f>MAX(0,Table232[[#This Row],[k*]]-Table232[[#This Row],[AGVs]])</f>
        <v>13</v>
      </c>
      <c r="J499" s="150">
        <v>322</v>
      </c>
      <c r="K499" s="150">
        <v>339</v>
      </c>
      <c r="L499" s="167">
        <v>1.24968023970996</v>
      </c>
      <c r="M499" s="86">
        <f>IF( Table232[[#This Row],[UB_init]]-Table232[[#This Row],[LB_init]]&gt;0.1,0,1)</f>
        <v>0</v>
      </c>
      <c r="N499" s="59">
        <v>322</v>
      </c>
      <c r="O499" s="60">
        <v>316.99999999999801</v>
      </c>
      <c r="P499" s="60">
        <v>1.5527950310558401E-2</v>
      </c>
      <c r="Q499" s="83">
        <v>3606.3035374097499</v>
      </c>
      <c r="R499" s="166">
        <v>322</v>
      </c>
      <c r="S499" s="150">
        <v>322</v>
      </c>
      <c r="T499" s="168">
        <v>0</v>
      </c>
      <c r="U499" s="168">
        <v>87.990372230000006</v>
      </c>
      <c r="V499" s="169">
        <v>322</v>
      </c>
      <c r="W499" s="170">
        <v>322</v>
      </c>
      <c r="X499" s="150">
        <v>0</v>
      </c>
      <c r="Y499" s="150">
        <f>(Table232[[#This Row],[UB (A-BGAP +LB+ UB)]]-Table232[[#This Row],[Best LB]])/Table232[[#This Row],[UB (A-BGAP +LB+ UB)]]</f>
        <v>0</v>
      </c>
      <c r="Z499" s="171">
        <v>49.840903142469863</v>
      </c>
      <c r="AA499" s="169">
        <v>323</v>
      </c>
      <c r="AB499" s="170">
        <v>322</v>
      </c>
      <c r="AC499" s="170">
        <v>3.105590062111801E-3</v>
      </c>
      <c r="AD499" s="170">
        <f>(Table232[[#This Row],[UB (3S-MH)]]-Table232[[#This Row],[Best LB]])/Table232[[#This Row],[UB (3S-MH)]]</f>
        <v>3.0959752321981426E-3</v>
      </c>
      <c r="AE499" s="167">
        <v>0.96855199999999997</v>
      </c>
      <c r="AF499" s="169">
        <v>322</v>
      </c>
      <c r="AG499" s="170">
        <v>322</v>
      </c>
      <c r="AH499" s="150">
        <v>0</v>
      </c>
      <c r="AI499" s="150">
        <f>(Table232[[#This Row],[UB (BPP-MIP+LB+UB)]]-Table232[[#This Row],[Best LB]])/Table232[[#This Row],[UB (BPP-MIP+LB+UB)]]</f>
        <v>0</v>
      </c>
      <c r="AJ499" s="171">
        <v>55.54887645039976</v>
      </c>
      <c r="AK499" s="169">
        <v>322</v>
      </c>
      <c r="AL499" s="170">
        <v>322</v>
      </c>
      <c r="AM499" s="170">
        <v>0</v>
      </c>
      <c r="AN499" s="170">
        <f>(Table232[[#This Row],[UB (LBBD (FBPP))]]-Table232[[#This Row],[Best LB]])/Table232[[#This Row],[UB (LBBD (FBPP))]]</f>
        <v>0</v>
      </c>
      <c r="AO499" s="171">
        <v>8.1797039918628798</v>
      </c>
      <c r="AP499" s="169">
        <v>322</v>
      </c>
      <c r="AQ499" s="170">
        <v>322</v>
      </c>
      <c r="AR499" s="170">
        <v>0</v>
      </c>
      <c r="AS499" s="170">
        <f>(Table232[[#This Row],[UB (LBBD (CBPP))]]-Table232[[#This Row],[Best LB]])/Table232[[#This Row],[UB (LBBD (CBPP))]]</f>
        <v>0</v>
      </c>
      <c r="AT499" s="171">
        <v>5.6054239086833997</v>
      </c>
      <c r="AU499" s="169">
        <v>322</v>
      </c>
      <c r="AV499" s="170">
        <v>322</v>
      </c>
      <c r="AW499" s="170">
        <v>0</v>
      </c>
      <c r="AX499" s="170">
        <f>(Table232[[#This Row],[UB (LBBD (CBPP-light))]]-Table232[[#This Row],[Best LB]])/Table232[[#This Row],[UB (LBBD (CBPP-light))]]</f>
        <v>0</v>
      </c>
      <c r="AY499" s="171">
        <v>5.8753531528664098</v>
      </c>
      <c r="AZ499" s="150">
        <v>322</v>
      </c>
    </row>
    <row r="500" spans="1:52" x14ac:dyDescent="0.35">
      <c r="A500" s="162">
        <v>498</v>
      </c>
      <c r="B500" s="163" t="s">
        <v>533</v>
      </c>
      <c r="C500" s="150" t="s">
        <v>1098</v>
      </c>
      <c r="D500" s="150">
        <v>100</v>
      </c>
      <c r="E500" s="164">
        <v>10</v>
      </c>
      <c r="F500" s="164">
        <v>20</v>
      </c>
      <c r="G500" s="165">
        <v>2</v>
      </c>
      <c r="H500" s="166">
        <v>26</v>
      </c>
      <c r="I500" s="150">
        <f>MAX(0,Table232[[#This Row],[k*]]-Table232[[#This Row],[AGVs]])</f>
        <v>16</v>
      </c>
      <c r="J500" s="150">
        <v>376</v>
      </c>
      <c r="K500" s="150">
        <v>385</v>
      </c>
      <c r="L500" s="167">
        <v>7.7030292097499569</v>
      </c>
      <c r="M500" s="142">
        <f>IF( Table232[[#This Row],[UB_init]]-Table232[[#This Row],[LB_init]]&gt;0.1,0,1)</f>
        <v>0</v>
      </c>
      <c r="N500" s="61">
        <v>384</v>
      </c>
      <c r="O500" s="62">
        <v>376</v>
      </c>
      <c r="P500" s="62">
        <v>2.0833333333327899E-2</v>
      </c>
      <c r="Q500" s="84">
        <v>3610.8493655770999</v>
      </c>
      <c r="R500" s="166">
        <v>380</v>
      </c>
      <c r="S500" s="150">
        <v>375.2</v>
      </c>
      <c r="T500" s="168">
        <v>1.2631579E-2</v>
      </c>
      <c r="U500" s="168">
        <v>3616.0982650000001</v>
      </c>
      <c r="V500" s="169">
        <v>378</v>
      </c>
      <c r="W500" s="170">
        <v>376</v>
      </c>
      <c r="X500" s="150">
        <v>5.2910052910038899E-3</v>
      </c>
      <c r="Y500" s="150">
        <f>(Table232[[#This Row],[UB (A-BGAP +LB+ UB)]]-Table232[[#This Row],[Best LB]])/Table232[[#This Row],[UB (A-BGAP +LB+ UB)]]</f>
        <v>5.2910052910052907E-3</v>
      </c>
      <c r="Z500" s="171">
        <v>3608.3441732115998</v>
      </c>
      <c r="AA500" s="169">
        <v>381</v>
      </c>
      <c r="AB500" s="170">
        <v>376</v>
      </c>
      <c r="AC500" s="170">
        <v>1.3297872340425532E-2</v>
      </c>
      <c r="AD500" s="170">
        <f>(Table232[[#This Row],[UB (3S-MH)]]-Table232[[#This Row],[Best LB]])/Table232[[#This Row],[UB (3S-MH)]]</f>
        <v>1.3123359580052493E-2</v>
      </c>
      <c r="AE500" s="167">
        <v>63.328800000000001</v>
      </c>
      <c r="AF500" s="169">
        <v>380</v>
      </c>
      <c r="AG500" s="170">
        <v>376</v>
      </c>
      <c r="AH500" s="150">
        <v>1.05263157894709E-2</v>
      </c>
      <c r="AI500" s="150">
        <f>(Table232[[#This Row],[UB (BPP-MIP+LB+UB)]]-Table232[[#This Row],[Best LB]])/Table232[[#This Row],[UB (BPP-MIP+LB+UB)]]</f>
        <v>1.0526315789473684E-2</v>
      </c>
      <c r="AJ500" s="171">
        <v>3610.5455735512096</v>
      </c>
      <c r="AK500" s="169">
        <v>376</v>
      </c>
      <c r="AL500" s="170">
        <v>376</v>
      </c>
      <c r="AM500" s="170">
        <v>0</v>
      </c>
      <c r="AN500" s="170">
        <f>(Table232[[#This Row],[UB (LBBD (FBPP))]]-Table232[[#This Row],[Best LB]])/Table232[[#This Row],[UB (LBBD (FBPP))]]</f>
        <v>0</v>
      </c>
      <c r="AO500" s="171">
        <v>131.18403534777596</v>
      </c>
      <c r="AP500" s="169">
        <v>376</v>
      </c>
      <c r="AQ500" s="170">
        <v>376</v>
      </c>
      <c r="AR500" s="170">
        <v>0</v>
      </c>
      <c r="AS500" s="170">
        <f>(Table232[[#This Row],[UB (LBBD (CBPP))]]-Table232[[#This Row],[Best LB]])/Table232[[#This Row],[UB (LBBD (CBPP))]]</f>
        <v>0</v>
      </c>
      <c r="AT500" s="171">
        <v>281.82632092479798</v>
      </c>
      <c r="AU500" s="169">
        <v>382</v>
      </c>
      <c r="AV500" s="170">
        <v>376</v>
      </c>
      <c r="AW500" s="170">
        <v>1.5706806282722512E-2</v>
      </c>
      <c r="AX500" s="170">
        <f>(Table232[[#This Row],[UB (LBBD (CBPP-light))]]-Table232[[#This Row],[Best LB]])/Table232[[#This Row],[UB (LBBD (CBPP-light))]]</f>
        <v>1.5706806282722512E-2</v>
      </c>
      <c r="AY500" s="171">
        <v>3605.1948574902499</v>
      </c>
      <c r="AZ500" s="150">
        <v>376</v>
      </c>
    </row>
    <row r="501" spans="1:52" x14ac:dyDescent="0.35">
      <c r="A501" s="162">
        <v>499</v>
      </c>
      <c r="B501" s="163" t="s">
        <v>534</v>
      </c>
      <c r="C501" s="150" t="s">
        <v>1098</v>
      </c>
      <c r="D501" s="150">
        <v>100</v>
      </c>
      <c r="E501" s="164">
        <v>10</v>
      </c>
      <c r="F501" s="164">
        <v>20</v>
      </c>
      <c r="G501" s="165">
        <v>2</v>
      </c>
      <c r="H501" s="166">
        <v>27</v>
      </c>
      <c r="I501" s="150">
        <f>MAX(0,Table232[[#This Row],[k*]]-Table232[[#This Row],[AGVs]])</f>
        <v>17</v>
      </c>
      <c r="J501" s="150">
        <v>358</v>
      </c>
      <c r="K501" s="150">
        <v>366</v>
      </c>
      <c r="L501" s="167">
        <v>11.073655735709963</v>
      </c>
      <c r="M501" s="86">
        <f>IF( Table232[[#This Row],[UB_init]]-Table232[[#This Row],[LB_init]]&gt;0.1,0,1)</f>
        <v>0</v>
      </c>
      <c r="N501" s="59">
        <v>359</v>
      </c>
      <c r="O501" s="60">
        <v>351.99999999999898</v>
      </c>
      <c r="P501" s="60">
        <v>1.94986072423355E-2</v>
      </c>
      <c r="Q501" s="83">
        <v>3608.0935430340401</v>
      </c>
      <c r="R501" s="166">
        <v>359</v>
      </c>
      <c r="S501" s="150">
        <v>357.5</v>
      </c>
      <c r="T501" s="168">
        <v>4.1782729999999997E-3</v>
      </c>
      <c r="U501" s="168">
        <v>3611.3930169999999</v>
      </c>
      <c r="V501" s="169">
        <v>358</v>
      </c>
      <c r="W501" s="170">
        <v>358</v>
      </c>
      <c r="X501" s="150">
        <v>0</v>
      </c>
      <c r="Y501" s="150">
        <f>(Table232[[#This Row],[UB (A-BGAP +LB+ UB)]]-Table232[[#This Row],[Best LB]])/Table232[[#This Row],[UB (A-BGAP +LB+ UB)]]</f>
        <v>0</v>
      </c>
      <c r="Z501" s="171">
        <v>78.162419135690868</v>
      </c>
      <c r="AA501" s="169">
        <v>358</v>
      </c>
      <c r="AB501" s="170">
        <v>358</v>
      </c>
      <c r="AC501" s="170">
        <v>0</v>
      </c>
      <c r="AD501" s="170">
        <f>(Table232[[#This Row],[UB (3S-MH)]]-Table232[[#This Row],[Best LB]])/Table232[[#This Row],[UB (3S-MH)]]</f>
        <v>0</v>
      </c>
      <c r="AE501" s="167">
        <v>2.7024599999999999</v>
      </c>
      <c r="AF501" s="169">
        <v>358</v>
      </c>
      <c r="AG501" s="170">
        <v>358</v>
      </c>
      <c r="AH501" s="150">
        <v>0</v>
      </c>
      <c r="AI501" s="150">
        <f>(Table232[[#This Row],[UB (BPP-MIP+LB+UB)]]-Table232[[#This Row],[Best LB]])/Table232[[#This Row],[UB (BPP-MIP+LB+UB)]]</f>
        <v>0</v>
      </c>
      <c r="AJ501" s="171">
        <v>114.35823454988096</v>
      </c>
      <c r="AK501" s="169">
        <v>358</v>
      </c>
      <c r="AL501" s="170">
        <v>358</v>
      </c>
      <c r="AM501" s="170">
        <v>0</v>
      </c>
      <c r="AN501" s="170">
        <f>(Table232[[#This Row],[UB (LBBD (FBPP))]]-Table232[[#This Row],[Best LB]])/Table232[[#This Row],[UB (LBBD (FBPP))]]</f>
        <v>0</v>
      </c>
      <c r="AO501" s="171">
        <v>22.478981313769964</v>
      </c>
      <c r="AP501" s="169">
        <v>358</v>
      </c>
      <c r="AQ501" s="170">
        <v>358</v>
      </c>
      <c r="AR501" s="170">
        <v>0</v>
      </c>
      <c r="AS501" s="170">
        <f>(Table232[[#This Row],[UB (LBBD (CBPP))]]-Table232[[#This Row],[Best LB]])/Table232[[#This Row],[UB (LBBD (CBPP))]]</f>
        <v>0</v>
      </c>
      <c r="AT501" s="171">
        <v>16.103922935211351</v>
      </c>
      <c r="AU501" s="169">
        <v>358</v>
      </c>
      <c r="AV501" s="170">
        <v>358</v>
      </c>
      <c r="AW501" s="170">
        <v>0</v>
      </c>
      <c r="AX501" s="170">
        <f>(Table232[[#This Row],[UB (LBBD (CBPP-light))]]-Table232[[#This Row],[Best LB]])/Table232[[#This Row],[UB (LBBD (CBPP-light))]]</f>
        <v>0</v>
      </c>
      <c r="AY501" s="171">
        <v>21.662558849909562</v>
      </c>
      <c r="AZ501" s="150">
        <v>358</v>
      </c>
    </row>
    <row r="502" spans="1:52" x14ac:dyDescent="0.35">
      <c r="A502" s="162">
        <v>500</v>
      </c>
      <c r="B502" s="163" t="s">
        <v>535</v>
      </c>
      <c r="C502" s="150" t="s">
        <v>1098</v>
      </c>
      <c r="D502" s="150">
        <v>100</v>
      </c>
      <c r="E502" s="164">
        <v>10</v>
      </c>
      <c r="F502" s="164">
        <v>20</v>
      </c>
      <c r="G502" s="165">
        <v>2</v>
      </c>
      <c r="H502" s="166">
        <v>25</v>
      </c>
      <c r="I502" s="150">
        <f>MAX(0,Table232[[#This Row],[k*]]-Table232[[#This Row],[AGVs]])</f>
        <v>15</v>
      </c>
      <c r="J502" s="150">
        <v>335</v>
      </c>
      <c r="K502" s="150">
        <v>348.99999999999898</v>
      </c>
      <c r="L502" s="167">
        <v>3.0204025525599718</v>
      </c>
      <c r="M502" s="142">
        <f>IF( Table232[[#This Row],[UB_init]]-Table232[[#This Row],[LB_init]]&gt;0.1,0,1)</f>
        <v>0</v>
      </c>
      <c r="N502" s="61">
        <v>335</v>
      </c>
      <c r="O502" s="62">
        <v>335</v>
      </c>
      <c r="P502" s="62">
        <v>0</v>
      </c>
      <c r="Q502" s="84">
        <v>1350.2472703680301</v>
      </c>
      <c r="R502" s="166">
        <v>337</v>
      </c>
      <c r="S502" s="150">
        <v>332</v>
      </c>
      <c r="T502" s="168">
        <v>1.4836795E-2</v>
      </c>
      <c r="U502" s="168">
        <v>3612.3499320000001</v>
      </c>
      <c r="V502" s="169">
        <v>335</v>
      </c>
      <c r="W502" s="170">
        <v>335</v>
      </c>
      <c r="X502" s="150">
        <v>0</v>
      </c>
      <c r="Y502" s="150">
        <f>(Table232[[#This Row],[UB (A-BGAP +LB+ UB)]]-Table232[[#This Row],[Best LB]])/Table232[[#This Row],[UB (A-BGAP +LB+ UB)]]</f>
        <v>0</v>
      </c>
      <c r="Z502" s="171">
        <v>70.589584371074977</v>
      </c>
      <c r="AA502" s="169">
        <v>336</v>
      </c>
      <c r="AB502" s="170">
        <v>335</v>
      </c>
      <c r="AC502" s="170">
        <v>2.9850746268656717E-3</v>
      </c>
      <c r="AD502" s="170">
        <f>(Table232[[#This Row],[UB (3S-MH)]]-Table232[[#This Row],[Best LB]])/Table232[[#This Row],[UB (3S-MH)]]</f>
        <v>2.976190476190476E-3</v>
      </c>
      <c r="AE502" s="167">
        <v>1.18719</v>
      </c>
      <c r="AF502" s="169">
        <v>335</v>
      </c>
      <c r="AG502" s="170">
        <v>335</v>
      </c>
      <c r="AH502" s="150">
        <v>0</v>
      </c>
      <c r="AI502" s="150">
        <f>(Table232[[#This Row],[UB (BPP-MIP+LB+UB)]]-Table232[[#This Row],[Best LB]])/Table232[[#This Row],[UB (BPP-MIP+LB+UB)]]</f>
        <v>0</v>
      </c>
      <c r="AJ502" s="171">
        <v>702.11143405456096</v>
      </c>
      <c r="AK502" s="169">
        <v>335</v>
      </c>
      <c r="AL502" s="170">
        <v>335</v>
      </c>
      <c r="AM502" s="170">
        <v>0</v>
      </c>
      <c r="AN502" s="170">
        <f>(Table232[[#This Row],[UB (LBBD (FBPP))]]-Table232[[#This Row],[Best LB]])/Table232[[#This Row],[UB (LBBD (FBPP))]]</f>
        <v>0</v>
      </c>
      <c r="AO502" s="171">
        <v>13.488863550592171</v>
      </c>
      <c r="AP502" s="169">
        <v>335</v>
      </c>
      <c r="AQ502" s="170">
        <v>335</v>
      </c>
      <c r="AR502" s="170">
        <v>0</v>
      </c>
      <c r="AS502" s="170">
        <f>(Table232[[#This Row],[UB (LBBD (CBPP))]]-Table232[[#This Row],[Best LB]])/Table232[[#This Row],[UB (LBBD (CBPP))]]</f>
        <v>0</v>
      </c>
      <c r="AT502" s="171">
        <v>12.236349599435922</v>
      </c>
      <c r="AU502" s="169">
        <v>335</v>
      </c>
      <c r="AV502" s="170">
        <v>335</v>
      </c>
      <c r="AW502" s="170">
        <v>0</v>
      </c>
      <c r="AX502" s="170">
        <f>(Table232[[#This Row],[UB (LBBD (CBPP-light))]]-Table232[[#This Row],[Best LB]])/Table232[[#This Row],[UB (LBBD (CBPP-light))]]</f>
        <v>0</v>
      </c>
      <c r="AY502" s="171">
        <v>9.8626021686941314</v>
      </c>
      <c r="AZ502" s="150">
        <v>335</v>
      </c>
    </row>
    <row r="503" spans="1:52" x14ac:dyDescent="0.35">
      <c r="A503" s="162">
        <v>501</v>
      </c>
      <c r="B503" s="163" t="s">
        <v>536</v>
      </c>
      <c r="C503" s="150" t="s">
        <v>1098</v>
      </c>
      <c r="D503" s="150">
        <v>100</v>
      </c>
      <c r="E503" s="164">
        <v>10</v>
      </c>
      <c r="F503" s="164">
        <v>20</v>
      </c>
      <c r="G503" s="165">
        <v>4</v>
      </c>
      <c r="H503" s="166">
        <v>51</v>
      </c>
      <c r="I503" s="150">
        <f>MAX(0,Table232[[#This Row],[k*]]-Table232[[#This Row],[AGVs]])</f>
        <v>41</v>
      </c>
      <c r="J503" s="150">
        <v>486</v>
      </c>
      <c r="K503" s="150">
        <v>492</v>
      </c>
      <c r="L503" s="167">
        <v>613.83824408426995</v>
      </c>
      <c r="M503" s="86">
        <f>IF( Table232[[#This Row],[UB_init]]-Table232[[#This Row],[LB_init]]&gt;0.1,0,1)</f>
        <v>0</v>
      </c>
      <c r="N503" s="59">
        <v>1172</v>
      </c>
      <c r="O503" s="60">
        <v>256.58826253852698</v>
      </c>
      <c r="P503" s="60">
        <v>0.78106803537661595</v>
      </c>
      <c r="Q503" s="83">
        <v>3601.0132757965398</v>
      </c>
      <c r="R503" s="166">
        <v>493</v>
      </c>
      <c r="S503" s="150">
        <v>477</v>
      </c>
      <c r="T503" s="168">
        <v>3.2454361000000001E-2</v>
      </c>
      <c r="U503" s="168">
        <v>3611.5352280000002</v>
      </c>
      <c r="V503" s="169">
        <v>492</v>
      </c>
      <c r="W503" s="170">
        <v>486</v>
      </c>
      <c r="X503" s="150">
        <v>1.21951219512195E-2</v>
      </c>
      <c r="Y503" s="150">
        <f>(Table232[[#This Row],[UB (A-BGAP +LB+ UB)]]-Table232[[#This Row],[Best LB]])/Table232[[#This Row],[UB (A-BGAP +LB+ UB)]]</f>
        <v>1.2195121951219513E-2</v>
      </c>
      <c r="Z503" s="171">
        <v>3600.07497635856</v>
      </c>
      <c r="AA503" s="169">
        <v>492</v>
      </c>
      <c r="AB503" s="170">
        <v>486</v>
      </c>
      <c r="AC503" s="170">
        <v>1.2345679012345678E-2</v>
      </c>
      <c r="AD503" s="170">
        <f>(Table232[[#This Row],[UB (3S-MH)]]-Table232[[#This Row],[Best LB]])/Table232[[#This Row],[UB (3S-MH)]]</f>
        <v>1.2195121951219513E-2</v>
      </c>
      <c r="AE503" s="167">
        <v>723.63900000000001</v>
      </c>
      <c r="AF503" s="169">
        <v>492</v>
      </c>
      <c r="AG503" s="170">
        <v>486</v>
      </c>
      <c r="AH503" s="150">
        <v>1.21951219512195E-2</v>
      </c>
      <c r="AI503" s="150">
        <f>(Table232[[#This Row],[UB (BPP-MIP+LB+UB)]]-Table232[[#This Row],[Best LB]])/Table232[[#This Row],[UB (BPP-MIP+LB+UB)]]</f>
        <v>1.2195121951219513E-2</v>
      </c>
      <c r="AJ503" s="171">
        <v>3620.5074520222797</v>
      </c>
      <c r="AK503" s="169">
        <v>492</v>
      </c>
      <c r="AL503" s="170">
        <v>486</v>
      </c>
      <c r="AM503" s="170">
        <v>1.2195121951219513E-2</v>
      </c>
      <c r="AN503" s="170">
        <f>(Table232[[#This Row],[UB (LBBD (FBPP))]]-Table232[[#This Row],[Best LB]])/Table232[[#This Row],[UB (LBBD (FBPP))]]</f>
        <v>1.2195121951219513E-2</v>
      </c>
      <c r="AO503" s="171">
        <v>3600.0000000842701</v>
      </c>
      <c r="AP503" s="169">
        <v>492</v>
      </c>
      <c r="AQ503" s="170">
        <v>486</v>
      </c>
      <c r="AR503" s="170">
        <v>1.2195121951219513E-2</v>
      </c>
      <c r="AS503" s="170">
        <f>(Table232[[#This Row],[UB (LBBD (CBPP))]]-Table232[[#This Row],[Best LB]])/Table232[[#This Row],[UB (LBBD (CBPP))]]</f>
        <v>1.2195121951219513E-2</v>
      </c>
      <c r="AT503" s="171">
        <v>3600.0000000842701</v>
      </c>
      <c r="AU503" s="169">
        <v>492</v>
      </c>
      <c r="AV503" s="170">
        <v>486</v>
      </c>
      <c r="AW503" s="170">
        <v>1.2195121951219513E-2</v>
      </c>
      <c r="AX503" s="170">
        <f>(Table232[[#This Row],[UB (LBBD (CBPP-light))]]-Table232[[#This Row],[Best LB]])/Table232[[#This Row],[UB (LBBD (CBPP-light))]]</f>
        <v>1.2195121951219513E-2</v>
      </c>
      <c r="AY503" s="171">
        <v>3600.0000000842701</v>
      </c>
      <c r="AZ503" s="150">
        <v>486</v>
      </c>
    </row>
    <row r="504" spans="1:52" x14ac:dyDescent="0.35">
      <c r="A504" s="162">
        <v>502</v>
      </c>
      <c r="B504" s="163" t="s">
        <v>537</v>
      </c>
      <c r="C504" s="150" t="s">
        <v>1098</v>
      </c>
      <c r="D504" s="150">
        <v>100</v>
      </c>
      <c r="E504" s="164">
        <v>10</v>
      </c>
      <c r="F504" s="164">
        <v>20</v>
      </c>
      <c r="G504" s="165">
        <v>4</v>
      </c>
      <c r="H504" s="166">
        <v>50</v>
      </c>
      <c r="I504" s="150">
        <f>MAX(0,Table232[[#This Row],[k*]]-Table232[[#This Row],[AGVs]])</f>
        <v>40</v>
      </c>
      <c r="J504" s="150">
        <v>535</v>
      </c>
      <c r="K504" s="150">
        <v>535</v>
      </c>
      <c r="L504" s="167">
        <v>18.780645472930019</v>
      </c>
      <c r="M504" s="142">
        <f>IF( Table232[[#This Row],[UB_init]]-Table232[[#This Row],[LB_init]]&gt;0.1,0,1)</f>
        <v>1</v>
      </c>
      <c r="N504" s="61">
        <v>547</v>
      </c>
      <c r="O504" s="62">
        <v>520</v>
      </c>
      <c r="P504" s="62">
        <v>4.9360146252276103E-2</v>
      </c>
      <c r="Q504" s="84">
        <v>3600.1648120842801</v>
      </c>
      <c r="R504" s="166">
        <v>536</v>
      </c>
      <c r="S504" s="150">
        <v>529</v>
      </c>
      <c r="T504" s="168">
        <v>1.3059701E-2</v>
      </c>
      <c r="U504" s="168">
        <v>3611.8018940000002</v>
      </c>
      <c r="V504" s="169"/>
      <c r="W504" s="170"/>
      <c r="X504" s="150"/>
      <c r="Y504" s="150"/>
      <c r="Z504" s="171"/>
      <c r="AA504" s="169"/>
      <c r="AB504" s="170"/>
      <c r="AC504" s="150"/>
      <c r="AD504" s="170"/>
      <c r="AE504" s="171"/>
      <c r="AF504" s="169"/>
      <c r="AG504" s="170"/>
      <c r="AH504" s="150"/>
      <c r="AI504" s="150"/>
      <c r="AJ504" s="171"/>
      <c r="AK504" s="169"/>
      <c r="AL504" s="170"/>
      <c r="AM504" s="150"/>
      <c r="AN504" s="170"/>
      <c r="AO504" s="171"/>
      <c r="AP504" s="169"/>
      <c r="AQ504" s="170"/>
      <c r="AR504" s="150"/>
      <c r="AS504" s="170"/>
      <c r="AT504" s="171"/>
      <c r="AU504" s="169"/>
      <c r="AV504" s="170"/>
      <c r="AW504" s="150"/>
      <c r="AX504" s="164"/>
      <c r="AY504" s="171"/>
      <c r="AZ504" s="150">
        <v>535</v>
      </c>
    </row>
    <row r="505" spans="1:52" x14ac:dyDescent="0.35">
      <c r="A505" s="162">
        <v>503</v>
      </c>
      <c r="B505" s="163" t="s">
        <v>538</v>
      </c>
      <c r="C505" s="150" t="s">
        <v>1098</v>
      </c>
      <c r="D505" s="150">
        <v>100</v>
      </c>
      <c r="E505" s="164">
        <v>10</v>
      </c>
      <c r="F505" s="164">
        <v>20</v>
      </c>
      <c r="G505" s="165">
        <v>4</v>
      </c>
      <c r="H505" s="166">
        <v>41</v>
      </c>
      <c r="I505" s="150">
        <f>MAX(0,Table232[[#This Row],[k*]]-Table232[[#This Row],[AGVs]])</f>
        <v>31</v>
      </c>
      <c r="J505" s="150">
        <v>467</v>
      </c>
      <c r="K505" s="150">
        <v>467</v>
      </c>
      <c r="L505" s="167">
        <v>4.6755564771599438</v>
      </c>
      <c r="M505" s="86">
        <f>IF( Table232[[#This Row],[UB_init]]-Table232[[#This Row],[LB_init]]&gt;0.1,0,1)</f>
        <v>1</v>
      </c>
      <c r="N505" s="59">
        <v>8573</v>
      </c>
      <c r="O505" s="60">
        <v>285</v>
      </c>
      <c r="P505" s="60">
        <v>0.96675609471595703</v>
      </c>
      <c r="Q505" s="83">
        <v>3600.2431724444</v>
      </c>
      <c r="R505" s="166">
        <v>476</v>
      </c>
      <c r="S505" s="150">
        <v>466.67</v>
      </c>
      <c r="T505" s="168">
        <v>1.9600840000000001E-2</v>
      </c>
      <c r="U505" s="168">
        <v>3610.165058</v>
      </c>
      <c r="V505" s="169"/>
      <c r="W505" s="170"/>
      <c r="X505" s="150"/>
      <c r="Y505" s="150"/>
      <c r="Z505" s="171"/>
      <c r="AA505" s="169"/>
      <c r="AB505" s="170"/>
      <c r="AC505" s="150"/>
      <c r="AD505" s="170"/>
      <c r="AE505" s="171"/>
      <c r="AF505" s="169"/>
      <c r="AG505" s="170"/>
      <c r="AH505" s="150"/>
      <c r="AI505" s="150"/>
      <c r="AJ505" s="171"/>
      <c r="AK505" s="169"/>
      <c r="AL505" s="170"/>
      <c r="AM505" s="150"/>
      <c r="AN505" s="170"/>
      <c r="AO505" s="171"/>
      <c r="AP505" s="169"/>
      <c r="AQ505" s="170"/>
      <c r="AR505" s="150"/>
      <c r="AS505" s="170"/>
      <c r="AT505" s="171"/>
      <c r="AU505" s="169"/>
      <c r="AV505" s="170"/>
      <c r="AW505" s="150"/>
      <c r="AX505" s="164"/>
      <c r="AY505" s="171"/>
      <c r="AZ505" s="150">
        <v>467</v>
      </c>
    </row>
    <row r="506" spans="1:52" x14ac:dyDescent="0.35">
      <c r="A506" s="162">
        <v>504</v>
      </c>
      <c r="B506" s="163" t="s">
        <v>539</v>
      </c>
      <c r="C506" s="150" t="s">
        <v>1098</v>
      </c>
      <c r="D506" s="150">
        <v>100</v>
      </c>
      <c r="E506" s="164">
        <v>10</v>
      </c>
      <c r="F506" s="164">
        <v>20</v>
      </c>
      <c r="G506" s="165">
        <v>4</v>
      </c>
      <c r="H506" s="166">
        <v>46</v>
      </c>
      <c r="I506" s="150">
        <f>MAX(0,Table232[[#This Row],[k*]]-Table232[[#This Row],[AGVs]])</f>
        <v>36</v>
      </c>
      <c r="J506" s="150">
        <v>448</v>
      </c>
      <c r="K506" s="150">
        <v>448</v>
      </c>
      <c r="L506" s="167">
        <v>274.48695207014998</v>
      </c>
      <c r="M506" s="142">
        <f>IF( Table232[[#This Row],[UB_init]]-Table232[[#This Row],[LB_init]]&gt;0.1,0,1)</f>
        <v>1</v>
      </c>
      <c r="N506" s="61">
        <v>8083</v>
      </c>
      <c r="O506" s="62">
        <v>236.23844704485001</v>
      </c>
      <c r="P506" s="62">
        <v>0.970773419888043</v>
      </c>
      <c r="Q506" s="84">
        <v>3600.2323900833699</v>
      </c>
      <c r="R506" s="166">
        <v>456</v>
      </c>
      <c r="S506" s="150">
        <v>447</v>
      </c>
      <c r="T506" s="168">
        <v>1.9736842000000001E-2</v>
      </c>
      <c r="U506" s="168">
        <v>3613.859993</v>
      </c>
      <c r="V506" s="169"/>
      <c r="W506" s="170"/>
      <c r="X506" s="150"/>
      <c r="Y506" s="150"/>
      <c r="Z506" s="171"/>
      <c r="AA506" s="169"/>
      <c r="AB506" s="170"/>
      <c r="AC506" s="150"/>
      <c r="AD506" s="170"/>
      <c r="AE506" s="171"/>
      <c r="AF506" s="169"/>
      <c r="AG506" s="170"/>
      <c r="AH506" s="150"/>
      <c r="AI506" s="150"/>
      <c r="AJ506" s="171"/>
      <c r="AK506" s="169"/>
      <c r="AL506" s="170"/>
      <c r="AM506" s="150"/>
      <c r="AN506" s="170"/>
      <c r="AO506" s="171"/>
      <c r="AP506" s="169"/>
      <c r="AQ506" s="170"/>
      <c r="AR506" s="150"/>
      <c r="AS506" s="170"/>
      <c r="AT506" s="171"/>
      <c r="AU506" s="169"/>
      <c r="AV506" s="170"/>
      <c r="AW506" s="150"/>
      <c r="AX506" s="164"/>
      <c r="AY506" s="171"/>
      <c r="AZ506" s="150">
        <v>448</v>
      </c>
    </row>
    <row r="507" spans="1:52" x14ac:dyDescent="0.35">
      <c r="A507" s="162">
        <v>505</v>
      </c>
      <c r="B507" s="163" t="s">
        <v>540</v>
      </c>
      <c r="C507" s="150" t="s">
        <v>1098</v>
      </c>
      <c r="D507" s="150">
        <v>100</v>
      </c>
      <c r="E507" s="164">
        <v>10</v>
      </c>
      <c r="F507" s="164">
        <v>20</v>
      </c>
      <c r="G507" s="165">
        <v>4</v>
      </c>
      <c r="H507" s="166">
        <v>48</v>
      </c>
      <c r="I507" s="150">
        <f>MAX(0,Table232[[#This Row],[k*]]-Table232[[#This Row],[AGVs]])</f>
        <v>38</v>
      </c>
      <c r="J507" s="150">
        <v>455</v>
      </c>
      <c r="K507" s="150">
        <v>455</v>
      </c>
      <c r="L507" s="167">
        <v>8.2274267952900573</v>
      </c>
      <c r="M507" s="86">
        <f>IF( Table232[[#This Row],[UB_init]]-Table232[[#This Row],[LB_init]]&gt;0.1,0,1)</f>
        <v>1</v>
      </c>
      <c r="N507" s="59">
        <v>462</v>
      </c>
      <c r="O507" s="60">
        <v>455</v>
      </c>
      <c r="P507" s="60">
        <v>1.51515151515118E-2</v>
      </c>
      <c r="Q507" s="83">
        <v>3600.8405962400102</v>
      </c>
      <c r="R507" s="166">
        <v>456</v>
      </c>
      <c r="S507" s="150">
        <v>449</v>
      </c>
      <c r="T507" s="168">
        <v>1.5350877000000001E-2</v>
      </c>
      <c r="U507" s="168">
        <v>3612.1426329999999</v>
      </c>
      <c r="V507" s="169"/>
      <c r="W507" s="170"/>
      <c r="X507" s="150"/>
      <c r="Y507" s="150"/>
      <c r="Z507" s="171"/>
      <c r="AA507" s="169"/>
      <c r="AB507" s="170"/>
      <c r="AC507" s="150"/>
      <c r="AD507" s="170"/>
      <c r="AE507" s="171"/>
      <c r="AF507" s="169"/>
      <c r="AG507" s="170"/>
      <c r="AH507" s="150"/>
      <c r="AI507" s="150"/>
      <c r="AJ507" s="171"/>
      <c r="AK507" s="169"/>
      <c r="AL507" s="170"/>
      <c r="AM507" s="150"/>
      <c r="AN507" s="170"/>
      <c r="AO507" s="171"/>
      <c r="AP507" s="169"/>
      <c r="AQ507" s="170"/>
      <c r="AR507" s="150"/>
      <c r="AS507" s="170"/>
      <c r="AT507" s="171"/>
      <c r="AU507" s="169"/>
      <c r="AV507" s="170"/>
      <c r="AW507" s="150"/>
      <c r="AX507" s="164"/>
      <c r="AY507" s="171"/>
      <c r="AZ507" s="150">
        <v>455</v>
      </c>
    </row>
    <row r="508" spans="1:52" x14ac:dyDescent="0.35">
      <c r="A508" s="162">
        <v>506</v>
      </c>
      <c r="B508" s="163" t="s">
        <v>541</v>
      </c>
      <c r="C508" s="150" t="s">
        <v>1098</v>
      </c>
      <c r="D508" s="150">
        <v>100</v>
      </c>
      <c r="E508" s="164">
        <v>10</v>
      </c>
      <c r="F508" s="164">
        <v>20</v>
      </c>
      <c r="G508" s="165">
        <v>4</v>
      </c>
      <c r="H508" s="183">
        <v>43</v>
      </c>
      <c r="I508" s="184">
        <f>MAX(0,Table232[[#This Row],[k*]]-Table232[[#This Row],[AGVs]])</f>
        <v>33</v>
      </c>
      <c r="J508" s="184">
        <v>475</v>
      </c>
      <c r="K508" s="184">
        <v>481</v>
      </c>
      <c r="L508" s="167">
        <v>616.5248012151601</v>
      </c>
      <c r="M508" s="142">
        <f>IF( Table232[[#This Row],[UB_init]]-Table232[[#This Row],[LB_init]]&gt;0.1,0,1)</f>
        <v>0</v>
      </c>
      <c r="N508" s="61">
        <v>508</v>
      </c>
      <c r="O508" s="62">
        <v>282</v>
      </c>
      <c r="P508" s="62">
        <v>0.44488188976369197</v>
      </c>
      <c r="Q508" s="84">
        <v>3600.2732759658202</v>
      </c>
      <c r="R508" s="166">
        <v>483</v>
      </c>
      <c r="S508" s="150">
        <v>474.12</v>
      </c>
      <c r="T508" s="168">
        <v>1.8393372000000002E-2</v>
      </c>
      <c r="U508" s="168">
        <v>3610.2993799999999</v>
      </c>
      <c r="V508" s="169">
        <v>481</v>
      </c>
      <c r="W508" s="170">
        <v>475</v>
      </c>
      <c r="X508" s="150">
        <v>1.24740124740124E-2</v>
      </c>
      <c r="Y508" s="150">
        <f>(Table232[[#This Row],[UB (A-BGAP +LB+ UB)]]-Table232[[#This Row],[Best LB]])/Table232[[#This Row],[UB (A-BGAP +LB+ UB)]]</f>
        <v>1.2474012474012475E-2</v>
      </c>
      <c r="Z508" s="171">
        <v>3599.5568888019802</v>
      </c>
      <c r="AA508" s="169">
        <v>475</v>
      </c>
      <c r="AB508" s="170">
        <v>475</v>
      </c>
      <c r="AC508" s="170">
        <v>0</v>
      </c>
      <c r="AD508" s="170">
        <f>(Table232[[#This Row],[UB (3S-MH)]]-Table232[[#This Row],[Best LB]])/Table232[[#This Row],[UB (3S-MH)]]</f>
        <v>0</v>
      </c>
      <c r="AE508" s="167">
        <v>68.357399999999998</v>
      </c>
      <c r="AF508" s="169">
        <v>481</v>
      </c>
      <c r="AG508" s="170">
        <v>475</v>
      </c>
      <c r="AH508" s="150">
        <v>1.24740124740124E-2</v>
      </c>
      <c r="AI508" s="150">
        <f>(Table232[[#This Row],[UB (BPP-MIP+LB+UB)]]-Table232[[#This Row],[Best LB]])/Table232[[#This Row],[UB (BPP-MIP+LB+UB)]]</f>
        <v>1.2474012474012475E-2</v>
      </c>
      <c r="AJ508" s="171">
        <v>3610.6215253761002</v>
      </c>
      <c r="AK508" s="169">
        <v>481</v>
      </c>
      <c r="AL508" s="170">
        <v>475</v>
      </c>
      <c r="AM508" s="170">
        <v>1.2474012474012475E-2</v>
      </c>
      <c r="AN508" s="170">
        <f>(Table232[[#This Row],[UB (LBBD (FBPP))]]-Table232[[#This Row],[Best LB]])/Table232[[#This Row],[UB (LBBD (FBPP))]]</f>
        <v>1.2474012474012475E-2</v>
      </c>
      <c r="AO508" s="171">
        <v>3599.5248012151601</v>
      </c>
      <c r="AP508" s="169">
        <v>481</v>
      </c>
      <c r="AQ508" s="170">
        <v>475</v>
      </c>
      <c r="AR508" s="170">
        <v>1.2474012474012475E-2</v>
      </c>
      <c r="AS508" s="170">
        <f>(Table232[[#This Row],[UB (LBBD (CBPP))]]-Table232[[#This Row],[Best LB]])/Table232[[#This Row],[UB (LBBD (CBPP))]]</f>
        <v>1.2474012474012475E-2</v>
      </c>
      <c r="AT508" s="171">
        <v>3599.5248012151601</v>
      </c>
      <c r="AU508" s="169">
        <v>481</v>
      </c>
      <c r="AV508" s="170">
        <v>475</v>
      </c>
      <c r="AW508" s="170">
        <v>1.2474012474012475E-2</v>
      </c>
      <c r="AX508" s="170">
        <f>(Table232[[#This Row],[UB (LBBD (CBPP-light))]]-Table232[[#This Row],[Best LB]])/Table232[[#This Row],[UB (LBBD (CBPP-light))]]</f>
        <v>1.2474012474012475E-2</v>
      </c>
      <c r="AY508" s="171">
        <v>3599.5248012151601</v>
      </c>
      <c r="AZ508" s="150">
        <v>475</v>
      </c>
    </row>
    <row r="509" spans="1:52" x14ac:dyDescent="0.35">
      <c r="A509" s="162">
        <v>507</v>
      </c>
      <c r="B509" s="163" t="s">
        <v>542</v>
      </c>
      <c r="C509" s="150" t="s">
        <v>1098</v>
      </c>
      <c r="D509" s="150">
        <v>100</v>
      </c>
      <c r="E509" s="164">
        <v>10</v>
      </c>
      <c r="F509" s="164">
        <v>20</v>
      </c>
      <c r="G509" s="165">
        <v>4</v>
      </c>
      <c r="H509" s="166">
        <v>49</v>
      </c>
      <c r="I509" s="150">
        <f>MAX(0,Table232[[#This Row],[k*]]-Table232[[#This Row],[AGVs]])</f>
        <v>39</v>
      </c>
      <c r="J509" s="150">
        <v>478</v>
      </c>
      <c r="K509" s="150">
        <v>478</v>
      </c>
      <c r="L509" s="167">
        <v>13.800056353220043</v>
      </c>
      <c r="M509" s="86">
        <f>IF( Table232[[#This Row],[UB_init]]-Table232[[#This Row],[LB_init]]&gt;0.1,0,1)</f>
        <v>1</v>
      </c>
      <c r="N509" s="59">
        <v>6347</v>
      </c>
      <c r="O509" s="60">
        <v>249.25900592398</v>
      </c>
      <c r="P509" s="60">
        <v>0.96072805956765694</v>
      </c>
      <c r="Q509" s="83">
        <v>3600.2278333771901</v>
      </c>
      <c r="R509" s="166">
        <v>480</v>
      </c>
      <c r="S509" s="150">
        <v>470.56</v>
      </c>
      <c r="T509" s="168">
        <v>1.9666666999999999E-2</v>
      </c>
      <c r="U509" s="168">
        <v>3610.5300339999999</v>
      </c>
      <c r="V509" s="169"/>
      <c r="W509" s="170"/>
      <c r="X509" s="150"/>
      <c r="Y509" s="150"/>
      <c r="Z509" s="171"/>
      <c r="AA509" s="169"/>
      <c r="AB509" s="170"/>
      <c r="AC509" s="150"/>
      <c r="AD509" s="170"/>
      <c r="AE509" s="171"/>
      <c r="AF509" s="169"/>
      <c r="AG509" s="170"/>
      <c r="AH509" s="150"/>
      <c r="AI509" s="150"/>
      <c r="AJ509" s="171"/>
      <c r="AK509" s="169"/>
      <c r="AL509" s="170"/>
      <c r="AM509" s="150"/>
      <c r="AN509" s="170"/>
      <c r="AO509" s="171"/>
      <c r="AP509" s="169"/>
      <c r="AQ509" s="170"/>
      <c r="AR509" s="150"/>
      <c r="AS509" s="170"/>
      <c r="AT509" s="171"/>
      <c r="AU509" s="169"/>
      <c r="AV509" s="170"/>
      <c r="AW509" s="150"/>
      <c r="AX509" s="164"/>
      <c r="AY509" s="171"/>
      <c r="AZ509" s="150">
        <v>478</v>
      </c>
    </row>
    <row r="510" spans="1:52" x14ac:dyDescent="0.35">
      <c r="A510" s="162">
        <v>508</v>
      </c>
      <c r="B510" s="163" t="s">
        <v>543</v>
      </c>
      <c r="C510" s="150" t="s">
        <v>1098</v>
      </c>
      <c r="D510" s="150">
        <v>100</v>
      </c>
      <c r="E510" s="164">
        <v>10</v>
      </c>
      <c r="F510" s="164">
        <v>20</v>
      </c>
      <c r="G510" s="165">
        <v>4</v>
      </c>
      <c r="H510" s="166">
        <v>45</v>
      </c>
      <c r="I510" s="150">
        <f>MAX(0,Table232[[#This Row],[k*]]-Table232[[#This Row],[AGVs]])</f>
        <v>35</v>
      </c>
      <c r="J510" s="150">
        <v>490</v>
      </c>
      <c r="K510" s="150">
        <v>490</v>
      </c>
      <c r="L510" s="167">
        <v>10.741344893360065</v>
      </c>
      <c r="M510" s="142">
        <f>IF( Table232[[#This Row],[UB_init]]-Table232[[#This Row],[LB_init]]&gt;0.1,0,1)</f>
        <v>1</v>
      </c>
      <c r="N510" s="61">
        <v>515</v>
      </c>
      <c r="O510" s="62">
        <v>485.36</v>
      </c>
      <c r="P510" s="62">
        <v>5.7553398058240599E-2</v>
      </c>
      <c r="Q510" s="84">
        <v>3600.3015194199902</v>
      </c>
      <c r="R510" s="166">
        <v>499</v>
      </c>
      <c r="S510" s="150">
        <v>489</v>
      </c>
      <c r="T510" s="168">
        <v>2.0040079999999998E-2</v>
      </c>
      <c r="U510" s="168">
        <v>3616.5186309999999</v>
      </c>
      <c r="V510" s="169"/>
      <c r="W510" s="170"/>
      <c r="X510" s="150"/>
      <c r="Y510" s="150"/>
      <c r="Z510" s="171"/>
      <c r="AA510" s="169"/>
      <c r="AB510" s="170"/>
      <c r="AC510" s="150"/>
      <c r="AD510" s="170"/>
      <c r="AE510" s="171"/>
      <c r="AF510" s="169"/>
      <c r="AG510" s="170"/>
      <c r="AH510" s="150"/>
      <c r="AI510" s="150"/>
      <c r="AJ510" s="171"/>
      <c r="AK510" s="169"/>
      <c r="AL510" s="170"/>
      <c r="AM510" s="150"/>
      <c r="AN510" s="170"/>
      <c r="AO510" s="171"/>
      <c r="AP510" s="169"/>
      <c r="AQ510" s="170"/>
      <c r="AR510" s="150"/>
      <c r="AS510" s="170"/>
      <c r="AT510" s="171"/>
      <c r="AU510" s="169"/>
      <c r="AV510" s="170"/>
      <c r="AW510" s="150"/>
      <c r="AX510" s="164"/>
      <c r="AY510" s="171"/>
      <c r="AZ510" s="150">
        <v>490</v>
      </c>
    </row>
    <row r="511" spans="1:52" x14ac:dyDescent="0.35">
      <c r="A511" s="162">
        <v>509</v>
      </c>
      <c r="B511" s="163" t="s">
        <v>544</v>
      </c>
      <c r="C511" s="150" t="s">
        <v>1098</v>
      </c>
      <c r="D511" s="150">
        <v>100</v>
      </c>
      <c r="E511" s="164">
        <v>10</v>
      </c>
      <c r="F511" s="164">
        <v>20</v>
      </c>
      <c r="G511" s="165">
        <v>4</v>
      </c>
      <c r="H511" s="166">
        <v>48</v>
      </c>
      <c r="I511" s="150">
        <f>MAX(0,Table232[[#This Row],[k*]]-Table232[[#This Row],[AGVs]])</f>
        <v>38</v>
      </c>
      <c r="J511" s="150">
        <v>484</v>
      </c>
      <c r="K511" s="150">
        <v>484</v>
      </c>
      <c r="L511" s="167">
        <v>205.65828261152001</v>
      </c>
      <c r="M511" s="86">
        <f>IF( Table232[[#This Row],[UB_init]]-Table232[[#This Row],[LB_init]]&gt;0.1,0,1)</f>
        <v>1</v>
      </c>
      <c r="N511" s="59">
        <v>2411</v>
      </c>
      <c r="O511" s="60">
        <v>272.10939946544499</v>
      </c>
      <c r="P511" s="60">
        <v>0.88713836604498797</v>
      </c>
      <c r="Q511" s="83">
        <v>3601.2306817639601</v>
      </c>
      <c r="R511" s="166">
        <v>486</v>
      </c>
      <c r="S511" s="150">
        <v>478</v>
      </c>
      <c r="T511" s="168">
        <v>1.6460905000000001E-2</v>
      </c>
      <c r="U511" s="168">
        <v>3613.7003490000002</v>
      </c>
      <c r="V511" s="169"/>
      <c r="W511" s="170"/>
      <c r="X511" s="150"/>
      <c r="Y511" s="150"/>
      <c r="Z511" s="171"/>
      <c r="AA511" s="169"/>
      <c r="AB511" s="170"/>
      <c r="AC511" s="150"/>
      <c r="AD511" s="170"/>
      <c r="AE511" s="171"/>
      <c r="AF511" s="169"/>
      <c r="AG511" s="170"/>
      <c r="AH511" s="150"/>
      <c r="AI511" s="150"/>
      <c r="AJ511" s="171"/>
      <c r="AK511" s="169"/>
      <c r="AL511" s="170"/>
      <c r="AM511" s="150"/>
      <c r="AN511" s="170"/>
      <c r="AO511" s="171"/>
      <c r="AP511" s="169"/>
      <c r="AQ511" s="170"/>
      <c r="AR511" s="150"/>
      <c r="AS511" s="170"/>
      <c r="AT511" s="171"/>
      <c r="AU511" s="169"/>
      <c r="AV511" s="170"/>
      <c r="AW511" s="150"/>
      <c r="AX511" s="164"/>
      <c r="AY511" s="171"/>
      <c r="AZ511" s="150">
        <v>484</v>
      </c>
    </row>
    <row r="512" spans="1:52" x14ac:dyDescent="0.35">
      <c r="A512" s="162">
        <v>510</v>
      </c>
      <c r="B512" s="163" t="s">
        <v>545</v>
      </c>
      <c r="C512" s="150" t="s">
        <v>1098</v>
      </c>
      <c r="D512" s="150">
        <v>100</v>
      </c>
      <c r="E512" s="164">
        <v>10</v>
      </c>
      <c r="F512" s="164">
        <v>20</v>
      </c>
      <c r="G512" s="165">
        <v>4</v>
      </c>
      <c r="H512" s="166">
        <v>48</v>
      </c>
      <c r="I512" s="150">
        <f>MAX(0,Table232[[#This Row],[k*]]-Table232[[#This Row],[AGVs]])</f>
        <v>38</v>
      </c>
      <c r="J512" s="150">
        <v>473</v>
      </c>
      <c r="K512" s="150">
        <v>473</v>
      </c>
      <c r="L512" s="167">
        <v>8.259431259710027</v>
      </c>
      <c r="M512" s="142">
        <f>IF( Table232[[#This Row],[UB_init]]-Table232[[#This Row],[LB_init]]&gt;0.1,0,1)</f>
        <v>1</v>
      </c>
      <c r="N512" s="61">
        <v>8221</v>
      </c>
      <c r="O512" s="62">
        <v>250</v>
      </c>
      <c r="P512" s="62">
        <v>0.96959007420020704</v>
      </c>
      <c r="Q512" s="84">
        <v>3600.1406642235802</v>
      </c>
      <c r="R512" s="166">
        <v>479</v>
      </c>
      <c r="S512" s="150">
        <v>467</v>
      </c>
      <c r="T512" s="168">
        <v>2.5052192000000001E-2</v>
      </c>
      <c r="U512" s="168">
        <v>3616.0255999999999</v>
      </c>
      <c r="V512" s="169"/>
      <c r="W512" s="170"/>
      <c r="X512" s="150"/>
      <c r="Y512" s="150"/>
      <c r="Z512" s="171"/>
      <c r="AA512" s="169"/>
      <c r="AB512" s="170"/>
      <c r="AC512" s="150"/>
      <c r="AD512" s="170"/>
      <c r="AE512" s="171"/>
      <c r="AF512" s="169"/>
      <c r="AG512" s="170"/>
      <c r="AH512" s="150"/>
      <c r="AI512" s="150"/>
      <c r="AJ512" s="171"/>
      <c r="AK512" s="169"/>
      <c r="AL512" s="170"/>
      <c r="AM512" s="150"/>
      <c r="AN512" s="170"/>
      <c r="AO512" s="171"/>
      <c r="AP512" s="169"/>
      <c r="AQ512" s="170"/>
      <c r="AR512" s="150"/>
      <c r="AS512" s="170"/>
      <c r="AT512" s="171"/>
      <c r="AU512" s="169"/>
      <c r="AV512" s="170"/>
      <c r="AW512" s="150"/>
      <c r="AX512" s="164"/>
      <c r="AY512" s="171"/>
      <c r="AZ512" s="150">
        <v>473</v>
      </c>
    </row>
    <row r="513" spans="1:52" x14ac:dyDescent="0.35">
      <c r="A513" s="162">
        <v>511</v>
      </c>
      <c r="B513" s="163" t="s">
        <v>546</v>
      </c>
      <c r="C513" s="150" t="s">
        <v>1098</v>
      </c>
      <c r="D513" s="150">
        <v>100</v>
      </c>
      <c r="E513" s="164">
        <v>10</v>
      </c>
      <c r="F513" s="164">
        <v>30</v>
      </c>
      <c r="G513" s="165">
        <v>1</v>
      </c>
      <c r="H513" s="166">
        <v>14</v>
      </c>
      <c r="I513" s="150">
        <f>MAX(0,Table232[[#This Row],[k*]]-Table232[[#This Row],[AGVs]])</f>
        <v>4</v>
      </c>
      <c r="J513" s="150">
        <v>421</v>
      </c>
      <c r="K513" s="150">
        <v>527</v>
      </c>
      <c r="L513" s="167">
        <v>0.91073943302990301</v>
      </c>
      <c r="M513" s="86">
        <f>IF( Table232[[#This Row],[UB_init]]-Table232[[#This Row],[LB_init]]&gt;0.1,0,1)</f>
        <v>0</v>
      </c>
      <c r="N513" s="59">
        <v>421</v>
      </c>
      <c r="O513" s="60">
        <v>421</v>
      </c>
      <c r="P513" s="60">
        <v>0</v>
      </c>
      <c r="Q513" s="83">
        <v>1089.9823015760601</v>
      </c>
      <c r="R513" s="166">
        <v>421</v>
      </c>
      <c r="S513" s="150">
        <v>421</v>
      </c>
      <c r="T513" s="168">
        <v>0</v>
      </c>
      <c r="U513" s="168">
        <v>3286.9835990000001</v>
      </c>
      <c r="V513" s="169">
        <v>421</v>
      </c>
      <c r="W513" s="170">
        <v>421</v>
      </c>
      <c r="X513" s="150">
        <v>0</v>
      </c>
      <c r="Y513" s="150">
        <f>(Table232[[#This Row],[UB (A-BGAP +LB+ UB)]]-Table232[[#This Row],[Best LB]])/Table232[[#This Row],[UB (A-BGAP +LB+ UB)]]</f>
        <v>0</v>
      </c>
      <c r="Z513" s="171">
        <v>40.111416425565402</v>
      </c>
      <c r="AA513" s="169">
        <v>422</v>
      </c>
      <c r="AB513" s="170">
        <v>421</v>
      </c>
      <c r="AC513" s="170">
        <v>2.3752969121140144E-3</v>
      </c>
      <c r="AD513" s="170">
        <f>(Table232[[#This Row],[UB (3S-MH)]]-Table232[[#This Row],[Best LB]])/Table232[[#This Row],[UB (3S-MH)]]</f>
        <v>2.3696682464454978E-3</v>
      </c>
      <c r="AE513" s="167">
        <v>0.92165600000000003</v>
      </c>
      <c r="AF513" s="169">
        <v>421</v>
      </c>
      <c r="AG513" s="170">
        <v>421</v>
      </c>
      <c r="AH513" s="150">
        <v>0</v>
      </c>
      <c r="AI513" s="150">
        <f>(Table232[[#This Row],[UB (BPP-MIP+LB+UB)]]-Table232[[#This Row],[Best LB]])/Table232[[#This Row],[UB (BPP-MIP+LB+UB)]]</f>
        <v>0</v>
      </c>
      <c r="AJ513" s="171">
        <v>56.048395603904702</v>
      </c>
      <c r="AK513" s="169">
        <v>421</v>
      </c>
      <c r="AL513" s="170">
        <v>421</v>
      </c>
      <c r="AM513" s="170">
        <v>0</v>
      </c>
      <c r="AN513" s="170">
        <f>(Table232[[#This Row],[UB (LBBD (FBPP))]]-Table232[[#This Row],[Best LB]])/Table232[[#This Row],[UB (LBBD (FBPP))]]</f>
        <v>0</v>
      </c>
      <c r="AO513" s="171">
        <v>14.398953872276703</v>
      </c>
      <c r="AP513" s="169">
        <v>421</v>
      </c>
      <c r="AQ513" s="170">
        <v>421</v>
      </c>
      <c r="AR513" s="170">
        <v>0</v>
      </c>
      <c r="AS513" s="170">
        <f>(Table232[[#This Row],[UB (LBBD (CBPP))]]-Table232[[#This Row],[Best LB]])/Table232[[#This Row],[UB (LBBD (CBPP))]]</f>
        <v>0</v>
      </c>
      <c r="AT513" s="171">
        <v>6.2434755377566926</v>
      </c>
      <c r="AU513" s="169">
        <v>421</v>
      </c>
      <c r="AV513" s="170">
        <v>421</v>
      </c>
      <c r="AW513" s="170">
        <v>0</v>
      </c>
      <c r="AX513" s="170">
        <f>(Table232[[#This Row],[UB (LBBD (CBPP-light))]]-Table232[[#This Row],[Best LB]])/Table232[[#This Row],[UB (LBBD (CBPP-light))]]</f>
        <v>0</v>
      </c>
      <c r="AY513" s="171">
        <v>10.103445665920383</v>
      </c>
      <c r="AZ513" s="150">
        <v>421</v>
      </c>
    </row>
    <row r="514" spans="1:52" x14ac:dyDescent="0.35">
      <c r="A514" s="162">
        <v>512</v>
      </c>
      <c r="B514" s="163" t="s">
        <v>547</v>
      </c>
      <c r="C514" s="150" t="s">
        <v>1098</v>
      </c>
      <c r="D514" s="150">
        <v>100</v>
      </c>
      <c r="E514" s="164">
        <v>10</v>
      </c>
      <c r="F514" s="164">
        <v>30</v>
      </c>
      <c r="G514" s="165">
        <v>1</v>
      </c>
      <c r="H514" s="166">
        <v>13</v>
      </c>
      <c r="I514" s="150">
        <f>MAX(0,Table232[[#This Row],[k*]]-Table232[[#This Row],[AGVs]])</f>
        <v>3</v>
      </c>
      <c r="J514" s="150">
        <v>379</v>
      </c>
      <c r="K514" s="150">
        <v>481</v>
      </c>
      <c r="L514" s="167">
        <v>1.0280409082799906</v>
      </c>
      <c r="M514" s="142">
        <f>IF( Table232[[#This Row],[UB_init]]-Table232[[#This Row],[LB_init]]&gt;0.1,0,1)</f>
        <v>0</v>
      </c>
      <c r="N514" s="61">
        <v>379</v>
      </c>
      <c r="O514" s="62">
        <v>379</v>
      </c>
      <c r="P514" s="62">
        <v>0</v>
      </c>
      <c r="Q514" s="84">
        <v>951.33096519485105</v>
      </c>
      <c r="R514" s="166">
        <v>379</v>
      </c>
      <c r="S514" s="150">
        <v>379</v>
      </c>
      <c r="T514" s="168">
        <v>0</v>
      </c>
      <c r="U514" s="168">
        <v>24.28688713</v>
      </c>
      <c r="V514" s="169">
        <v>379</v>
      </c>
      <c r="W514" s="170">
        <v>379</v>
      </c>
      <c r="X514" s="150">
        <v>0</v>
      </c>
      <c r="Y514" s="150">
        <f>(Table232[[#This Row],[UB (A-BGAP +LB+ UB)]]-Table232[[#This Row],[Best LB]])/Table232[[#This Row],[UB (A-BGAP +LB+ UB)]]</f>
        <v>0</v>
      </c>
      <c r="Z514" s="171">
        <v>37.764461391608393</v>
      </c>
      <c r="AA514" s="169">
        <v>379</v>
      </c>
      <c r="AB514" s="170">
        <v>379</v>
      </c>
      <c r="AC514" s="170">
        <v>0</v>
      </c>
      <c r="AD514" s="170">
        <f>(Table232[[#This Row],[UB (3S-MH)]]-Table232[[#This Row],[Best LB]])/Table232[[#This Row],[UB (3S-MH)]]</f>
        <v>0</v>
      </c>
      <c r="AE514" s="167">
        <v>0.87478400000000001</v>
      </c>
      <c r="AF514" s="169">
        <v>379</v>
      </c>
      <c r="AG514" s="170">
        <v>379</v>
      </c>
      <c r="AH514" s="150">
        <v>0</v>
      </c>
      <c r="AI514" s="150">
        <f>(Table232[[#This Row],[UB (BPP-MIP+LB+UB)]]-Table232[[#This Row],[Best LB]])/Table232[[#This Row],[UB (BPP-MIP+LB+UB)]]</f>
        <v>0</v>
      </c>
      <c r="AJ514" s="171">
        <v>49.804628899323887</v>
      </c>
      <c r="AK514" s="169">
        <v>379</v>
      </c>
      <c r="AL514" s="170">
        <v>379</v>
      </c>
      <c r="AM514" s="170">
        <v>0</v>
      </c>
      <c r="AN514" s="170">
        <f>(Table232[[#This Row],[UB (LBBD (FBPP))]]-Table232[[#This Row],[Best LB]])/Table232[[#This Row],[UB (LBBD (FBPP))]]</f>
        <v>0</v>
      </c>
      <c r="AO514" s="171">
        <v>11.972646608485991</v>
      </c>
      <c r="AP514" s="169">
        <v>379</v>
      </c>
      <c r="AQ514" s="170">
        <v>379</v>
      </c>
      <c r="AR514" s="170">
        <v>0</v>
      </c>
      <c r="AS514" s="170">
        <f>(Table232[[#This Row],[UB (LBBD (CBPP))]]-Table232[[#This Row],[Best LB]])/Table232[[#This Row],[UB (LBBD (CBPP))]]</f>
        <v>0</v>
      </c>
      <c r="AT514" s="171">
        <v>5.0874952087208305</v>
      </c>
      <c r="AU514" s="169">
        <v>379</v>
      </c>
      <c r="AV514" s="170">
        <v>379</v>
      </c>
      <c r="AW514" s="170">
        <v>0</v>
      </c>
      <c r="AX514" s="170">
        <f>(Table232[[#This Row],[UB (LBBD (CBPP-light))]]-Table232[[#This Row],[Best LB]])/Table232[[#This Row],[UB (LBBD (CBPP-light))]]</f>
        <v>0</v>
      </c>
      <c r="AY514" s="171">
        <v>10.97933099512306</v>
      </c>
      <c r="AZ514" s="150">
        <v>379</v>
      </c>
    </row>
    <row r="515" spans="1:52" x14ac:dyDescent="0.35">
      <c r="A515" s="162">
        <v>513</v>
      </c>
      <c r="B515" s="163" t="s">
        <v>548</v>
      </c>
      <c r="C515" s="150" t="s">
        <v>1098</v>
      </c>
      <c r="D515" s="150">
        <v>100</v>
      </c>
      <c r="E515" s="164">
        <v>10</v>
      </c>
      <c r="F515" s="164">
        <v>30</v>
      </c>
      <c r="G515" s="165">
        <v>1</v>
      </c>
      <c r="H515" s="166">
        <v>14</v>
      </c>
      <c r="I515" s="150">
        <f>MAX(0,Table232[[#This Row],[k*]]-Table232[[#This Row],[AGVs]])</f>
        <v>4</v>
      </c>
      <c r="J515" s="150">
        <v>368</v>
      </c>
      <c r="K515" s="150">
        <v>447</v>
      </c>
      <c r="L515" s="167">
        <v>0.75683886372007692</v>
      </c>
      <c r="M515" s="86">
        <f>IF( Table232[[#This Row],[UB_init]]-Table232[[#This Row],[LB_init]]&gt;0.1,0,1)</f>
        <v>0</v>
      </c>
      <c r="N515" s="59">
        <v>368</v>
      </c>
      <c r="O515" s="60">
        <v>368</v>
      </c>
      <c r="P515" s="60">
        <v>0</v>
      </c>
      <c r="Q515" s="83">
        <v>699.58367370069004</v>
      </c>
      <c r="R515" s="166">
        <v>368</v>
      </c>
      <c r="S515" s="150">
        <v>368</v>
      </c>
      <c r="T515" s="168">
        <v>0</v>
      </c>
      <c r="U515" s="168">
        <v>35.430516500000003</v>
      </c>
      <c r="V515" s="169">
        <v>368</v>
      </c>
      <c r="W515" s="170">
        <v>368</v>
      </c>
      <c r="X515" s="150">
        <v>0</v>
      </c>
      <c r="Y515" s="150">
        <f>(Table232[[#This Row],[UB (A-BGAP +LB+ UB)]]-Table232[[#This Row],[Best LB]])/Table232[[#This Row],[UB (A-BGAP +LB+ UB)]]</f>
        <v>0</v>
      </c>
      <c r="Z515" s="171">
        <v>50.105687853884774</v>
      </c>
      <c r="AA515" s="169">
        <v>368</v>
      </c>
      <c r="AB515" s="170">
        <v>368</v>
      </c>
      <c r="AC515" s="170">
        <v>0</v>
      </c>
      <c r="AD515" s="170">
        <f>(Table232[[#This Row],[UB (3S-MH)]]-Table232[[#This Row],[Best LB]])/Table232[[#This Row],[UB (3S-MH)]]</f>
        <v>0</v>
      </c>
      <c r="AE515" s="167">
        <v>0.87482199999999999</v>
      </c>
      <c r="AF515" s="169">
        <v>368</v>
      </c>
      <c r="AG515" s="170">
        <v>368</v>
      </c>
      <c r="AH515" s="150">
        <v>0</v>
      </c>
      <c r="AI515" s="150">
        <f>(Table232[[#This Row],[UB (BPP-MIP+LB+UB)]]-Table232[[#This Row],[Best LB]])/Table232[[#This Row],[UB (BPP-MIP+LB+UB)]]</f>
        <v>0</v>
      </c>
      <c r="AJ515" s="171">
        <v>58.401848426093174</v>
      </c>
      <c r="AK515" s="169">
        <v>368</v>
      </c>
      <c r="AL515" s="170">
        <v>368</v>
      </c>
      <c r="AM515" s="170">
        <v>0</v>
      </c>
      <c r="AN515" s="170">
        <f>(Table232[[#This Row],[UB (LBBD (FBPP))]]-Table232[[#This Row],[Best LB]])/Table232[[#This Row],[UB (LBBD (FBPP))]]</f>
        <v>0</v>
      </c>
      <c r="AO515" s="171">
        <v>19.912129557695977</v>
      </c>
      <c r="AP515" s="169">
        <v>368</v>
      </c>
      <c r="AQ515" s="170">
        <v>368</v>
      </c>
      <c r="AR515" s="170">
        <v>0</v>
      </c>
      <c r="AS515" s="170">
        <f>(Table232[[#This Row],[UB (LBBD (CBPP))]]-Table232[[#This Row],[Best LB]])/Table232[[#This Row],[UB (LBBD (CBPP))]]</f>
        <v>0</v>
      </c>
      <c r="AT515" s="171">
        <v>6.2418086538136768</v>
      </c>
      <c r="AU515" s="169">
        <v>368</v>
      </c>
      <c r="AV515" s="170">
        <v>368</v>
      </c>
      <c r="AW515" s="170">
        <v>0</v>
      </c>
      <c r="AX515" s="170">
        <f>(Table232[[#This Row],[UB (LBBD (CBPP-light))]]-Table232[[#This Row],[Best LB]])/Table232[[#This Row],[UB (LBBD (CBPP-light))]]</f>
        <v>0</v>
      </c>
      <c r="AY515" s="171">
        <v>5.415735553954617</v>
      </c>
      <c r="AZ515" s="150">
        <v>368</v>
      </c>
    </row>
    <row r="516" spans="1:52" x14ac:dyDescent="0.35">
      <c r="A516" s="162">
        <v>514</v>
      </c>
      <c r="B516" s="163" t="s">
        <v>549</v>
      </c>
      <c r="C516" s="150" t="s">
        <v>1098</v>
      </c>
      <c r="D516" s="150">
        <v>100</v>
      </c>
      <c r="E516" s="164">
        <v>10</v>
      </c>
      <c r="F516" s="164">
        <v>30</v>
      </c>
      <c r="G516" s="165">
        <v>1</v>
      </c>
      <c r="H516" s="166">
        <v>14</v>
      </c>
      <c r="I516" s="150">
        <f>MAX(0,Table232[[#This Row],[k*]]-Table232[[#This Row],[AGVs]])</f>
        <v>4</v>
      </c>
      <c r="J516" s="150">
        <v>441</v>
      </c>
      <c r="K516" s="150">
        <v>898</v>
      </c>
      <c r="L516" s="167">
        <v>0.86706742459000452</v>
      </c>
      <c r="M516" s="142">
        <f>IF( Table232[[#This Row],[UB_init]]-Table232[[#This Row],[LB_init]]&gt;0.1,0,1)</f>
        <v>0</v>
      </c>
      <c r="N516" s="61">
        <v>441</v>
      </c>
      <c r="O516" s="62">
        <v>441</v>
      </c>
      <c r="P516" s="62">
        <v>0</v>
      </c>
      <c r="Q516" s="84">
        <v>2054.87680938839</v>
      </c>
      <c r="R516" s="166">
        <v>441</v>
      </c>
      <c r="S516" s="150">
        <v>441</v>
      </c>
      <c r="T516" s="168">
        <v>0</v>
      </c>
      <c r="U516" s="168">
        <v>57.144254250000003</v>
      </c>
      <c r="V516" s="169">
        <v>441</v>
      </c>
      <c r="W516" s="170">
        <v>441</v>
      </c>
      <c r="X516" s="150">
        <v>0</v>
      </c>
      <c r="Y516" s="150">
        <f>(Table232[[#This Row],[UB (A-BGAP +LB+ UB)]]-Table232[[#This Row],[Best LB]])/Table232[[#This Row],[UB (A-BGAP +LB+ UB)]]</f>
        <v>0</v>
      </c>
      <c r="Z516" s="171">
        <v>66.316011197874502</v>
      </c>
      <c r="AA516" s="169">
        <v>496</v>
      </c>
      <c r="AB516" s="170">
        <v>441</v>
      </c>
      <c r="AC516" s="170">
        <v>0.12471655328798185</v>
      </c>
      <c r="AD516" s="170">
        <f>(Table232[[#This Row],[UB (3S-MH)]]-Table232[[#This Row],[Best LB]])/Table232[[#This Row],[UB (3S-MH)]]</f>
        <v>0.11088709677419355</v>
      </c>
      <c r="AE516" s="167">
        <v>1.0778700000000001</v>
      </c>
      <c r="AF516" s="169">
        <v>441</v>
      </c>
      <c r="AG516" s="170">
        <v>441</v>
      </c>
      <c r="AH516" s="150">
        <v>0</v>
      </c>
      <c r="AI516" s="150">
        <f>(Table232[[#This Row],[UB (BPP-MIP+LB+UB)]]-Table232[[#This Row],[Best LB]])/Table232[[#This Row],[UB (BPP-MIP+LB+UB)]]</f>
        <v>0</v>
      </c>
      <c r="AJ516" s="171">
        <v>42.954224823983601</v>
      </c>
      <c r="AK516" s="169">
        <v>441</v>
      </c>
      <c r="AL516" s="170">
        <v>441</v>
      </c>
      <c r="AM516" s="170">
        <v>0</v>
      </c>
      <c r="AN516" s="170">
        <f>(Table232[[#This Row],[UB (LBBD (FBPP))]]-Table232[[#This Row],[Best LB]])/Table232[[#This Row],[UB (LBBD (FBPP))]]</f>
        <v>0</v>
      </c>
      <c r="AO516" s="171">
        <v>10.764238845566524</v>
      </c>
      <c r="AP516" s="169">
        <v>441</v>
      </c>
      <c r="AQ516" s="170">
        <v>441</v>
      </c>
      <c r="AR516" s="170">
        <v>0</v>
      </c>
      <c r="AS516" s="170">
        <f>(Table232[[#This Row],[UB (LBBD (CBPP))]]-Table232[[#This Row],[Best LB]])/Table232[[#This Row],[UB (LBBD (CBPP))]]</f>
        <v>0</v>
      </c>
      <c r="AT516" s="171">
        <v>5.1650807932114642</v>
      </c>
      <c r="AU516" s="169">
        <v>441</v>
      </c>
      <c r="AV516" s="170">
        <v>441</v>
      </c>
      <c r="AW516" s="170">
        <v>0</v>
      </c>
      <c r="AX516" s="170">
        <f>(Table232[[#This Row],[UB (LBBD (CBPP-light))]]-Table232[[#This Row],[Best LB]])/Table232[[#This Row],[UB (LBBD (CBPP-light))]]</f>
        <v>0</v>
      </c>
      <c r="AY516" s="171">
        <v>9.9683128064593749</v>
      </c>
      <c r="AZ516" s="150">
        <v>441</v>
      </c>
    </row>
    <row r="517" spans="1:52" x14ac:dyDescent="0.35">
      <c r="A517" s="162">
        <v>515</v>
      </c>
      <c r="B517" s="163" t="s">
        <v>550</v>
      </c>
      <c r="C517" s="150" t="s">
        <v>1098</v>
      </c>
      <c r="D517" s="150">
        <v>100</v>
      </c>
      <c r="E517" s="164">
        <v>10</v>
      </c>
      <c r="F517" s="164">
        <v>30</v>
      </c>
      <c r="G517" s="165">
        <v>1</v>
      </c>
      <c r="H517" s="166">
        <v>14</v>
      </c>
      <c r="I517" s="150">
        <f>MAX(0,Table232[[#This Row],[k*]]-Table232[[#This Row],[AGVs]])</f>
        <v>4</v>
      </c>
      <c r="J517" s="150">
        <v>411</v>
      </c>
      <c r="K517" s="150">
        <v>532</v>
      </c>
      <c r="L517" s="167">
        <v>1.0756113287100106</v>
      </c>
      <c r="M517" s="86">
        <f>IF( Table232[[#This Row],[UB_init]]-Table232[[#This Row],[LB_init]]&gt;0.1,0,1)</f>
        <v>0</v>
      </c>
      <c r="N517" s="59">
        <v>413</v>
      </c>
      <c r="O517" s="60">
        <v>408.99999999999898</v>
      </c>
      <c r="P517" s="60">
        <v>9.6852300242110008E-3</v>
      </c>
      <c r="Q517" s="83">
        <v>3601.37516348809</v>
      </c>
      <c r="R517" s="166">
        <v>412</v>
      </c>
      <c r="S517" s="150">
        <v>410.09</v>
      </c>
      <c r="T517" s="168">
        <v>4.6407769999999996E-3</v>
      </c>
      <c r="U517" s="168">
        <v>3692.2714599999999</v>
      </c>
      <c r="V517" s="169">
        <v>411</v>
      </c>
      <c r="W517" s="170">
        <v>411</v>
      </c>
      <c r="X517" s="150">
        <v>0</v>
      </c>
      <c r="Y517" s="150">
        <f>(Table232[[#This Row],[UB (A-BGAP +LB+ UB)]]-Table232[[#This Row],[Best LB]])/Table232[[#This Row],[UB (A-BGAP +LB+ UB)]]</f>
        <v>0</v>
      </c>
      <c r="Z517" s="171">
        <v>63.522762111392012</v>
      </c>
      <c r="AA517" s="169">
        <v>468</v>
      </c>
      <c r="AB517" s="170">
        <v>411</v>
      </c>
      <c r="AC517" s="170">
        <v>0.13868613138686131</v>
      </c>
      <c r="AD517" s="170">
        <f>(Table232[[#This Row],[UB (3S-MH)]]-Table232[[#This Row],[Best LB]])/Table232[[#This Row],[UB (3S-MH)]]</f>
        <v>0.12179487179487179</v>
      </c>
      <c r="AE517" s="167">
        <v>0.937307</v>
      </c>
      <c r="AF517" s="169">
        <v>411</v>
      </c>
      <c r="AG517" s="170">
        <v>411</v>
      </c>
      <c r="AH517" s="150">
        <v>0</v>
      </c>
      <c r="AI517" s="150">
        <f>(Table232[[#This Row],[UB (BPP-MIP+LB+UB)]]-Table232[[#This Row],[Best LB]])/Table232[[#This Row],[UB (BPP-MIP+LB+UB)]]</f>
        <v>0</v>
      </c>
      <c r="AJ517" s="171">
        <v>74.821873058568812</v>
      </c>
      <c r="AK517" s="169">
        <v>411</v>
      </c>
      <c r="AL517" s="170">
        <v>411</v>
      </c>
      <c r="AM517" s="170">
        <v>0</v>
      </c>
      <c r="AN517" s="170">
        <f>(Table232[[#This Row],[UB (LBBD (FBPP))]]-Table232[[#This Row],[Best LB]])/Table232[[#This Row],[UB (LBBD (FBPP))]]</f>
        <v>0</v>
      </c>
      <c r="AO517" s="171">
        <v>18.14081469783941</v>
      </c>
      <c r="AP517" s="169">
        <v>411</v>
      </c>
      <c r="AQ517" s="170">
        <v>411</v>
      </c>
      <c r="AR517" s="170">
        <v>0</v>
      </c>
      <c r="AS517" s="170">
        <f>(Table232[[#This Row],[UB (LBBD (CBPP))]]-Table232[[#This Row],[Best LB]])/Table232[[#This Row],[UB (LBBD (CBPP))]]</f>
        <v>0</v>
      </c>
      <c r="AT517" s="171">
        <v>11.169970523569811</v>
      </c>
      <c r="AU517" s="169">
        <v>411</v>
      </c>
      <c r="AV517" s="170">
        <v>411</v>
      </c>
      <c r="AW517" s="170">
        <v>0</v>
      </c>
      <c r="AX517" s="170">
        <f>(Table232[[#This Row],[UB (LBBD (CBPP-light))]]-Table232[[#This Row],[Best LB]])/Table232[[#This Row],[UB (LBBD (CBPP-light))]]</f>
        <v>0</v>
      </c>
      <c r="AY517" s="171">
        <v>7.644605556506801</v>
      </c>
      <c r="AZ517" s="150">
        <v>411</v>
      </c>
    </row>
    <row r="518" spans="1:52" x14ac:dyDescent="0.35">
      <c r="A518" s="162">
        <v>516</v>
      </c>
      <c r="B518" s="163" t="s">
        <v>551</v>
      </c>
      <c r="C518" s="150" t="s">
        <v>1098</v>
      </c>
      <c r="D518" s="150">
        <v>100</v>
      </c>
      <c r="E518" s="164">
        <v>10</v>
      </c>
      <c r="F518" s="164">
        <v>30</v>
      </c>
      <c r="G518" s="165">
        <v>1</v>
      </c>
      <c r="H518" s="166">
        <v>14</v>
      </c>
      <c r="I518" s="150">
        <f>MAX(0,Table232[[#This Row],[k*]]-Table232[[#This Row],[AGVs]])</f>
        <v>4</v>
      </c>
      <c r="J518" s="150">
        <v>405</v>
      </c>
      <c r="K518" s="150">
        <v>890</v>
      </c>
      <c r="L518" s="167">
        <v>0.91106228903004194</v>
      </c>
      <c r="M518" s="142">
        <f>IF( Table232[[#This Row],[UB_init]]-Table232[[#This Row],[LB_init]]&gt;0.1,0,1)</f>
        <v>0</v>
      </c>
      <c r="N518" s="61">
        <v>405</v>
      </c>
      <c r="O518" s="62">
        <v>405</v>
      </c>
      <c r="P518" s="62">
        <v>0</v>
      </c>
      <c r="Q518" s="84">
        <v>814.43921929597798</v>
      </c>
      <c r="R518" s="166">
        <v>405</v>
      </c>
      <c r="S518" s="150">
        <v>405</v>
      </c>
      <c r="T518" s="168">
        <v>0</v>
      </c>
      <c r="U518" s="168">
        <v>19.531977229999999</v>
      </c>
      <c r="V518" s="169">
        <v>405</v>
      </c>
      <c r="W518" s="170">
        <v>405</v>
      </c>
      <c r="X518" s="150">
        <v>0</v>
      </c>
      <c r="Y518" s="150">
        <f>(Table232[[#This Row],[UB (A-BGAP +LB+ UB)]]-Table232[[#This Row],[Best LB]])/Table232[[#This Row],[UB (A-BGAP +LB+ UB)]]</f>
        <v>0</v>
      </c>
      <c r="Z518" s="171">
        <v>46.563780253753741</v>
      </c>
      <c r="AA518" s="169">
        <v>406</v>
      </c>
      <c r="AB518" s="170">
        <v>405</v>
      </c>
      <c r="AC518" s="170">
        <v>2.4691358024691358E-3</v>
      </c>
      <c r="AD518" s="170">
        <f>(Table232[[#This Row],[UB (3S-MH)]]-Table232[[#This Row],[Best LB]])/Table232[[#This Row],[UB (3S-MH)]]</f>
        <v>2.4630541871921183E-3</v>
      </c>
      <c r="AE518" s="167">
        <v>0.81230899999999995</v>
      </c>
      <c r="AF518" s="169">
        <v>405</v>
      </c>
      <c r="AG518" s="170">
        <v>405</v>
      </c>
      <c r="AH518" s="150">
        <v>0</v>
      </c>
      <c r="AI518" s="150">
        <f>(Table232[[#This Row],[UB (BPP-MIP+LB+UB)]]-Table232[[#This Row],[Best LB]])/Table232[[#This Row],[UB (BPP-MIP+LB+UB)]]</f>
        <v>0</v>
      </c>
      <c r="AJ518" s="171">
        <v>50.157462717034541</v>
      </c>
      <c r="AK518" s="169">
        <v>405</v>
      </c>
      <c r="AL518" s="170">
        <v>405</v>
      </c>
      <c r="AM518" s="170">
        <v>0</v>
      </c>
      <c r="AN518" s="170">
        <f>(Table232[[#This Row],[UB (LBBD (FBPP))]]-Table232[[#This Row],[Best LB]])/Table232[[#This Row],[UB (LBBD (FBPP))]]</f>
        <v>0</v>
      </c>
      <c r="AO518" s="171">
        <v>22.534342281986643</v>
      </c>
      <c r="AP518" s="169">
        <v>405</v>
      </c>
      <c r="AQ518" s="170">
        <v>405</v>
      </c>
      <c r="AR518" s="170">
        <v>0</v>
      </c>
      <c r="AS518" s="170">
        <f>(Table232[[#This Row],[UB (LBBD (CBPP))]]-Table232[[#This Row],[Best LB]])/Table232[[#This Row],[UB (LBBD (CBPP))]]</f>
        <v>0</v>
      </c>
      <c r="AT518" s="171">
        <v>6.5860744453973421</v>
      </c>
      <c r="AU518" s="169">
        <v>405</v>
      </c>
      <c r="AV518" s="170">
        <v>405</v>
      </c>
      <c r="AW518" s="170">
        <v>0</v>
      </c>
      <c r="AX518" s="170">
        <f>(Table232[[#This Row],[UB (LBBD (CBPP-light))]]-Table232[[#This Row],[Best LB]])/Table232[[#This Row],[UB (LBBD (CBPP-light))]]</f>
        <v>0</v>
      </c>
      <c r="AY518" s="171">
        <v>8.7503581633798113</v>
      </c>
      <c r="AZ518" s="150">
        <v>405</v>
      </c>
    </row>
    <row r="519" spans="1:52" x14ac:dyDescent="0.35">
      <c r="A519" s="162">
        <v>517</v>
      </c>
      <c r="B519" s="163" t="s">
        <v>552</v>
      </c>
      <c r="C519" s="150" t="s">
        <v>1098</v>
      </c>
      <c r="D519" s="150">
        <v>100</v>
      </c>
      <c r="E519" s="164">
        <v>10</v>
      </c>
      <c r="F519" s="164">
        <v>30</v>
      </c>
      <c r="G519" s="165">
        <v>1</v>
      </c>
      <c r="H519" s="166">
        <v>14</v>
      </c>
      <c r="I519" s="150">
        <f>MAX(0,Table232[[#This Row],[k*]]-Table232[[#This Row],[AGVs]])</f>
        <v>4</v>
      </c>
      <c r="J519" s="150">
        <v>395</v>
      </c>
      <c r="K519" s="150">
        <v>541</v>
      </c>
      <c r="L519" s="167">
        <v>0.87971416675009095</v>
      </c>
      <c r="M519" s="86">
        <f>IF( Table232[[#This Row],[UB_init]]-Table232[[#This Row],[LB_init]]&gt;0.1,0,1)</f>
        <v>0</v>
      </c>
      <c r="N519" s="59">
        <v>395</v>
      </c>
      <c r="O519" s="60">
        <v>395</v>
      </c>
      <c r="P519" s="60">
        <v>0</v>
      </c>
      <c r="Q519" s="83">
        <v>1123.28230952844</v>
      </c>
      <c r="R519" s="166">
        <v>395</v>
      </c>
      <c r="S519" s="150">
        <v>395</v>
      </c>
      <c r="T519" s="168">
        <v>0</v>
      </c>
      <c r="U519" s="168">
        <v>42.917898780000002</v>
      </c>
      <c r="V519" s="169">
        <v>395</v>
      </c>
      <c r="W519" s="170">
        <v>395</v>
      </c>
      <c r="X519" s="150">
        <v>0</v>
      </c>
      <c r="Y519" s="150">
        <f>(Table232[[#This Row],[UB (A-BGAP +LB+ UB)]]-Table232[[#This Row],[Best LB]])/Table232[[#This Row],[UB (A-BGAP +LB+ UB)]]</f>
        <v>0</v>
      </c>
      <c r="Z519" s="171">
        <v>60.34160470776709</v>
      </c>
      <c r="AA519" s="169">
        <v>395</v>
      </c>
      <c r="AB519" s="170">
        <v>395</v>
      </c>
      <c r="AC519" s="170">
        <v>0</v>
      </c>
      <c r="AD519" s="170">
        <f>(Table232[[#This Row],[UB (3S-MH)]]-Table232[[#This Row],[Best LB]])/Table232[[#This Row],[UB (3S-MH)]]</f>
        <v>0</v>
      </c>
      <c r="AE519" s="167">
        <v>1.07789</v>
      </c>
      <c r="AF519" s="169">
        <v>395</v>
      </c>
      <c r="AG519" s="170">
        <v>395</v>
      </c>
      <c r="AH519" s="150">
        <v>0</v>
      </c>
      <c r="AI519" s="150">
        <f>(Table232[[#This Row],[UB (BPP-MIP+LB+UB)]]-Table232[[#This Row],[Best LB]])/Table232[[#This Row],[UB (BPP-MIP+LB+UB)]]</f>
        <v>0</v>
      </c>
      <c r="AJ519" s="171">
        <v>64.863684601155001</v>
      </c>
      <c r="AK519" s="169">
        <v>395</v>
      </c>
      <c r="AL519" s="170">
        <v>395</v>
      </c>
      <c r="AM519" s="170">
        <v>0</v>
      </c>
      <c r="AN519" s="170">
        <f>(Table232[[#This Row],[UB (LBBD (FBPP))]]-Table232[[#This Row],[Best LB]])/Table232[[#This Row],[UB (LBBD (FBPP))]]</f>
        <v>0</v>
      </c>
      <c r="AO519" s="171">
        <v>13.620823642709091</v>
      </c>
      <c r="AP519" s="169">
        <v>395</v>
      </c>
      <c r="AQ519" s="170">
        <v>395</v>
      </c>
      <c r="AR519" s="170">
        <v>0</v>
      </c>
      <c r="AS519" s="170">
        <f>(Table232[[#This Row],[UB (LBBD (CBPP))]]-Table232[[#This Row],[Best LB]])/Table232[[#This Row],[UB (LBBD (CBPP))]]</f>
        <v>0</v>
      </c>
      <c r="AT519" s="171">
        <v>5.9396479772449311</v>
      </c>
      <c r="AU519" s="169">
        <v>395</v>
      </c>
      <c r="AV519" s="170">
        <v>395</v>
      </c>
      <c r="AW519" s="170">
        <v>0</v>
      </c>
      <c r="AX519" s="170">
        <f>(Table232[[#This Row],[UB (LBBD (CBPP-light))]]-Table232[[#This Row],[Best LB]])/Table232[[#This Row],[UB (LBBD (CBPP-light))]]</f>
        <v>0</v>
      </c>
      <c r="AY519" s="171">
        <v>7.7610637163788807</v>
      </c>
      <c r="AZ519" s="150">
        <v>395</v>
      </c>
    </row>
    <row r="520" spans="1:52" x14ac:dyDescent="0.35">
      <c r="A520" s="162">
        <v>518</v>
      </c>
      <c r="B520" s="163" t="s">
        <v>553</v>
      </c>
      <c r="C520" s="150" t="s">
        <v>1098</v>
      </c>
      <c r="D520" s="150">
        <v>100</v>
      </c>
      <c r="E520" s="164">
        <v>10</v>
      </c>
      <c r="F520" s="164">
        <v>30</v>
      </c>
      <c r="G520" s="165">
        <v>1</v>
      </c>
      <c r="H520" s="166">
        <v>12</v>
      </c>
      <c r="I520" s="150">
        <f>MAX(0,Table232[[#This Row],[k*]]-Table232[[#This Row],[AGVs]])</f>
        <v>2</v>
      </c>
      <c r="J520" s="150">
        <v>407</v>
      </c>
      <c r="K520" s="150">
        <v>518</v>
      </c>
      <c r="L520" s="167">
        <v>0.91090014763994986</v>
      </c>
      <c r="M520" s="142">
        <f>IF( Table232[[#This Row],[UB_init]]-Table232[[#This Row],[LB_init]]&gt;0.1,0,1)</f>
        <v>0</v>
      </c>
      <c r="N520" s="61">
        <v>407</v>
      </c>
      <c r="O520" s="62">
        <v>407</v>
      </c>
      <c r="P520" s="62">
        <v>0</v>
      </c>
      <c r="Q520" s="84">
        <v>824.89711005613196</v>
      </c>
      <c r="R520" s="166">
        <v>407</v>
      </c>
      <c r="S520" s="150">
        <v>407</v>
      </c>
      <c r="T520" s="168">
        <v>0</v>
      </c>
      <c r="U520" s="168">
        <v>23.97723702</v>
      </c>
      <c r="V520" s="169">
        <v>407</v>
      </c>
      <c r="W520" s="170">
        <v>407</v>
      </c>
      <c r="X520" s="150">
        <v>0</v>
      </c>
      <c r="Y520" s="150">
        <f>(Table232[[#This Row],[UB (A-BGAP +LB+ UB)]]-Table232[[#This Row],[Best LB]])/Table232[[#This Row],[UB (A-BGAP +LB+ UB)]]</f>
        <v>0</v>
      </c>
      <c r="Z520" s="171">
        <v>54.154172938325146</v>
      </c>
      <c r="AA520" s="169">
        <v>408</v>
      </c>
      <c r="AB520" s="170">
        <v>407</v>
      </c>
      <c r="AC520" s="170">
        <v>2.4570024570024569E-3</v>
      </c>
      <c r="AD520" s="170">
        <f>(Table232[[#This Row],[UB (3S-MH)]]-Table232[[#This Row],[Best LB]])/Table232[[#This Row],[UB (3S-MH)]]</f>
        <v>2.4509803921568627E-3</v>
      </c>
      <c r="AE520" s="167">
        <v>0.85913300000000004</v>
      </c>
      <c r="AF520" s="169">
        <v>407</v>
      </c>
      <c r="AG520" s="170">
        <v>407</v>
      </c>
      <c r="AH520" s="150">
        <v>0</v>
      </c>
      <c r="AI520" s="150">
        <f>(Table232[[#This Row],[UB (BPP-MIP+LB+UB)]]-Table232[[#This Row],[Best LB]])/Table232[[#This Row],[UB (BPP-MIP+LB+UB)]]</f>
        <v>0</v>
      </c>
      <c r="AJ520" s="171">
        <v>61.140943690211252</v>
      </c>
      <c r="AK520" s="169">
        <v>407</v>
      </c>
      <c r="AL520" s="170">
        <v>407</v>
      </c>
      <c r="AM520" s="170">
        <v>0</v>
      </c>
      <c r="AN520" s="170">
        <f>(Table232[[#This Row],[UB (LBBD (FBPP))]]-Table232[[#This Row],[Best LB]])/Table232[[#This Row],[UB (LBBD (FBPP))]]</f>
        <v>0</v>
      </c>
      <c r="AO520" s="171">
        <v>12.25704653189395</v>
      </c>
      <c r="AP520" s="169">
        <v>407</v>
      </c>
      <c r="AQ520" s="170">
        <v>407</v>
      </c>
      <c r="AR520" s="170">
        <v>0</v>
      </c>
      <c r="AS520" s="170">
        <f>(Table232[[#This Row],[UB (LBBD (CBPP))]]-Table232[[#This Row],[Best LB]])/Table232[[#This Row],[UB (LBBD (CBPP))]]</f>
        <v>0</v>
      </c>
      <c r="AT520" s="171">
        <v>6.1796272602014097</v>
      </c>
      <c r="AU520" s="169">
        <v>407</v>
      </c>
      <c r="AV520" s="170">
        <v>407</v>
      </c>
      <c r="AW520" s="170">
        <v>0</v>
      </c>
      <c r="AX520" s="170">
        <f>(Table232[[#This Row],[UB (LBBD (CBPP-light))]]-Table232[[#This Row],[Best LB]])/Table232[[#This Row],[UB (LBBD (CBPP-light))]]</f>
        <v>0</v>
      </c>
      <c r="AY520" s="171">
        <v>7.4797895075835097</v>
      </c>
      <c r="AZ520" s="150">
        <v>407</v>
      </c>
    </row>
    <row r="521" spans="1:52" x14ac:dyDescent="0.35">
      <c r="A521" s="162">
        <v>519</v>
      </c>
      <c r="B521" s="163" t="s">
        <v>554</v>
      </c>
      <c r="C521" s="150" t="s">
        <v>1098</v>
      </c>
      <c r="D521" s="150">
        <v>100</v>
      </c>
      <c r="E521" s="164">
        <v>10</v>
      </c>
      <c r="F521" s="164">
        <v>30</v>
      </c>
      <c r="G521" s="165">
        <v>1</v>
      </c>
      <c r="H521" s="166">
        <v>14</v>
      </c>
      <c r="I521" s="150">
        <f>MAX(0,Table232[[#This Row],[k*]]-Table232[[#This Row],[AGVs]])</f>
        <v>4</v>
      </c>
      <c r="J521" s="150">
        <v>372</v>
      </c>
      <c r="K521" s="150">
        <v>488</v>
      </c>
      <c r="L521" s="167">
        <v>1.0898557994601106</v>
      </c>
      <c r="M521" s="86">
        <f>IF( Table232[[#This Row],[UB_init]]-Table232[[#This Row],[LB_init]]&gt;0.1,0,1)</f>
        <v>0</v>
      </c>
      <c r="N521" s="59">
        <v>372</v>
      </c>
      <c r="O521" s="60">
        <v>372</v>
      </c>
      <c r="P521" s="60">
        <v>0</v>
      </c>
      <c r="Q521" s="83">
        <v>1179.0340341199101</v>
      </c>
      <c r="R521" s="166">
        <v>372</v>
      </c>
      <c r="S521" s="150">
        <v>372</v>
      </c>
      <c r="T521" s="168">
        <v>0</v>
      </c>
      <c r="U521" s="168">
        <v>26.5488289</v>
      </c>
      <c r="V521" s="169">
        <v>372</v>
      </c>
      <c r="W521" s="170">
        <v>372</v>
      </c>
      <c r="X521" s="150">
        <v>0</v>
      </c>
      <c r="Y521" s="150">
        <f>(Table232[[#This Row],[UB (A-BGAP +LB+ UB)]]-Table232[[#This Row],[Best LB]])/Table232[[#This Row],[UB (A-BGAP +LB+ UB)]]</f>
        <v>0</v>
      </c>
      <c r="Z521" s="171">
        <v>46.290577292450912</v>
      </c>
      <c r="AA521" s="169">
        <v>373</v>
      </c>
      <c r="AB521" s="170">
        <v>372</v>
      </c>
      <c r="AC521" s="170">
        <v>2.6881720430107529E-3</v>
      </c>
      <c r="AD521" s="170">
        <f>(Table232[[#This Row],[UB (3S-MH)]]-Table232[[#This Row],[Best LB]])/Table232[[#This Row],[UB (3S-MH)]]</f>
        <v>2.6809651474530832E-3</v>
      </c>
      <c r="AE521" s="167">
        <v>0.92165399999999997</v>
      </c>
      <c r="AF521" s="169">
        <v>372</v>
      </c>
      <c r="AG521" s="170">
        <v>372</v>
      </c>
      <c r="AH521" s="150">
        <v>0</v>
      </c>
      <c r="AI521" s="150">
        <f>(Table232[[#This Row],[UB (BPP-MIP+LB+UB)]]-Table232[[#This Row],[Best LB]])/Table232[[#This Row],[UB (BPP-MIP+LB+UB)]]</f>
        <v>0</v>
      </c>
      <c r="AJ521" s="171">
        <v>57.389702642345114</v>
      </c>
      <c r="AK521" s="169">
        <v>372</v>
      </c>
      <c r="AL521" s="170">
        <v>372</v>
      </c>
      <c r="AM521" s="170">
        <v>0</v>
      </c>
      <c r="AN521" s="170">
        <f>(Table232[[#This Row],[UB (LBBD (FBPP))]]-Table232[[#This Row],[Best LB]])/Table232[[#This Row],[UB (LBBD (FBPP))]]</f>
        <v>0</v>
      </c>
      <c r="AO521" s="171">
        <v>22.25548550673691</v>
      </c>
      <c r="AP521" s="169">
        <v>372</v>
      </c>
      <c r="AQ521" s="170">
        <v>372</v>
      </c>
      <c r="AR521" s="170">
        <v>0</v>
      </c>
      <c r="AS521" s="170">
        <f>(Table232[[#This Row],[UB (LBBD (CBPP))]]-Table232[[#This Row],[Best LB]])/Table232[[#This Row],[UB (LBBD (CBPP))]]</f>
        <v>0</v>
      </c>
      <c r="AT521" s="171">
        <v>7.2511345166799401</v>
      </c>
      <c r="AU521" s="169">
        <v>372</v>
      </c>
      <c r="AV521" s="170">
        <v>372</v>
      </c>
      <c r="AW521" s="170">
        <v>0</v>
      </c>
      <c r="AX521" s="170">
        <f>(Table232[[#This Row],[UB (LBBD (CBPP-light))]]-Table232[[#This Row],[Best LB]])/Table232[[#This Row],[UB (LBBD (CBPP-light))]]</f>
        <v>0</v>
      </c>
      <c r="AY521" s="171">
        <v>6.8259110078301903</v>
      </c>
      <c r="AZ521" s="150">
        <v>372</v>
      </c>
    </row>
    <row r="522" spans="1:52" x14ac:dyDescent="0.35">
      <c r="A522" s="162">
        <v>520</v>
      </c>
      <c r="B522" s="163" t="s">
        <v>555</v>
      </c>
      <c r="C522" s="150" t="s">
        <v>1098</v>
      </c>
      <c r="D522" s="150">
        <v>100</v>
      </c>
      <c r="E522" s="164">
        <v>10</v>
      </c>
      <c r="F522" s="164">
        <v>30</v>
      </c>
      <c r="G522" s="165">
        <v>1</v>
      </c>
      <c r="H522" s="166">
        <v>13</v>
      </c>
      <c r="I522" s="150">
        <f>MAX(0,Table232[[#This Row],[k*]]-Table232[[#This Row],[AGVs]])</f>
        <v>3</v>
      </c>
      <c r="J522" s="150">
        <v>423</v>
      </c>
      <c r="K522" s="150">
        <v>566</v>
      </c>
      <c r="L522" s="167">
        <v>0.87132366747005108</v>
      </c>
      <c r="M522" s="142">
        <f>IF( Table232[[#This Row],[UB_init]]-Table232[[#This Row],[LB_init]]&gt;0.1,0,1)</f>
        <v>0</v>
      </c>
      <c r="N522" s="61">
        <v>423</v>
      </c>
      <c r="O522" s="62">
        <v>423</v>
      </c>
      <c r="P522" s="62">
        <v>0</v>
      </c>
      <c r="Q522" s="84">
        <v>400.681913772597</v>
      </c>
      <c r="R522" s="166">
        <v>423</v>
      </c>
      <c r="S522" s="150">
        <v>423</v>
      </c>
      <c r="T522" s="168">
        <v>0</v>
      </c>
      <c r="U522" s="168">
        <v>54.028821090000001</v>
      </c>
      <c r="V522" s="169">
        <v>423</v>
      </c>
      <c r="W522" s="170">
        <v>423</v>
      </c>
      <c r="X522" s="150">
        <v>0</v>
      </c>
      <c r="Y522" s="150">
        <f>(Table232[[#This Row],[UB (A-BGAP +LB+ UB)]]-Table232[[#This Row],[Best LB]])/Table232[[#This Row],[UB (A-BGAP +LB+ UB)]]</f>
        <v>0</v>
      </c>
      <c r="Z522" s="171">
        <v>64.390255699868845</v>
      </c>
      <c r="AA522" s="169">
        <v>423</v>
      </c>
      <c r="AB522" s="170">
        <v>423</v>
      </c>
      <c r="AC522" s="170">
        <v>0</v>
      </c>
      <c r="AD522" s="170">
        <f>(Table232[[#This Row],[UB (3S-MH)]]-Table232[[#This Row],[Best LB]])/Table232[[#This Row],[UB (3S-MH)]]</f>
        <v>0</v>
      </c>
      <c r="AE522" s="167">
        <v>0.76543099999999997</v>
      </c>
      <c r="AF522" s="169">
        <v>423</v>
      </c>
      <c r="AG522" s="170">
        <v>423</v>
      </c>
      <c r="AH522" s="150">
        <v>0</v>
      </c>
      <c r="AI522" s="150">
        <f>(Table232[[#This Row],[UB (BPP-MIP+LB+UB)]]-Table232[[#This Row],[Best LB]])/Table232[[#This Row],[UB (BPP-MIP+LB+UB)]]</f>
        <v>0</v>
      </c>
      <c r="AJ522" s="171">
        <v>51.472765021960853</v>
      </c>
      <c r="AK522" s="169">
        <v>423</v>
      </c>
      <c r="AL522" s="170">
        <v>423</v>
      </c>
      <c r="AM522" s="170">
        <v>0</v>
      </c>
      <c r="AN522" s="170">
        <f>(Table232[[#This Row],[UB (LBBD (FBPP))]]-Table232[[#This Row],[Best LB]])/Table232[[#This Row],[UB (LBBD (FBPP))]]</f>
        <v>0</v>
      </c>
      <c r="AO522" s="171">
        <v>34.050652656241851</v>
      </c>
      <c r="AP522" s="169">
        <v>423</v>
      </c>
      <c r="AQ522" s="170">
        <v>423</v>
      </c>
      <c r="AR522" s="170">
        <v>0</v>
      </c>
      <c r="AS522" s="170">
        <f>(Table232[[#This Row],[UB (LBBD (CBPP))]]-Table232[[#This Row],[Best LB]])/Table232[[#This Row],[UB (LBBD (CBPP))]]</f>
        <v>0</v>
      </c>
      <c r="AT522" s="171">
        <v>10.453878315169041</v>
      </c>
      <c r="AU522" s="169">
        <v>423</v>
      </c>
      <c r="AV522" s="170">
        <v>423</v>
      </c>
      <c r="AW522" s="170">
        <v>0</v>
      </c>
      <c r="AX522" s="170">
        <f>(Table232[[#This Row],[UB (LBBD (CBPP-light))]]-Table232[[#This Row],[Best LB]])/Table232[[#This Row],[UB (LBBD (CBPP-light))]]</f>
        <v>0</v>
      </c>
      <c r="AY522" s="171">
        <v>5.6734804911573011</v>
      </c>
      <c r="AZ522" s="150">
        <v>423</v>
      </c>
    </row>
    <row r="523" spans="1:52" x14ac:dyDescent="0.35">
      <c r="A523" s="162">
        <v>521</v>
      </c>
      <c r="B523" s="163" t="s">
        <v>556</v>
      </c>
      <c r="C523" s="150" t="s">
        <v>1098</v>
      </c>
      <c r="D523" s="150">
        <v>100</v>
      </c>
      <c r="E523" s="164">
        <v>10</v>
      </c>
      <c r="F523" s="164">
        <v>30</v>
      </c>
      <c r="G523" s="165">
        <v>2</v>
      </c>
      <c r="H523" s="166">
        <v>23</v>
      </c>
      <c r="I523" s="150">
        <f>MAX(0,Table232[[#This Row],[k*]]-Table232[[#This Row],[AGVs]])</f>
        <v>13</v>
      </c>
      <c r="J523" s="150">
        <v>475</v>
      </c>
      <c r="K523" s="150">
        <v>511</v>
      </c>
      <c r="L523" s="167">
        <v>1.8796917907900479</v>
      </c>
      <c r="M523" s="86">
        <f>IF( Table232[[#This Row],[UB_init]]-Table232[[#This Row],[LB_init]]&gt;0.1,0,1)</f>
        <v>0</v>
      </c>
      <c r="N523" s="59">
        <v>503</v>
      </c>
      <c r="O523" s="60">
        <v>411.45243047066401</v>
      </c>
      <c r="P523" s="60">
        <v>0.182003120336615</v>
      </c>
      <c r="Q523" s="83">
        <v>3600.7301707174602</v>
      </c>
      <c r="R523" s="166">
        <v>476</v>
      </c>
      <c r="S523" s="150">
        <v>471</v>
      </c>
      <c r="T523" s="168">
        <v>1.0504202000000001E-2</v>
      </c>
      <c r="U523" s="168">
        <v>3618.8969059999999</v>
      </c>
      <c r="V523" s="169">
        <v>475</v>
      </c>
      <c r="W523" s="170">
        <v>475</v>
      </c>
      <c r="X523" s="150">
        <v>0</v>
      </c>
      <c r="Y523" s="150">
        <f>(Table232[[#This Row],[UB (A-BGAP +LB+ UB)]]-Table232[[#This Row],[Best LB]])/Table232[[#This Row],[UB (A-BGAP +LB+ UB)]]</f>
        <v>0</v>
      </c>
      <c r="Z523" s="171">
        <v>180.58756641484806</v>
      </c>
      <c r="AA523" s="169">
        <v>476</v>
      </c>
      <c r="AB523" s="170">
        <v>475</v>
      </c>
      <c r="AC523" s="170">
        <v>2.1052631578947368E-3</v>
      </c>
      <c r="AD523" s="170">
        <f>(Table232[[#This Row],[UB (3S-MH)]]-Table232[[#This Row],[Best LB]])/Table232[[#This Row],[UB (3S-MH)]]</f>
        <v>2.1008403361344537E-3</v>
      </c>
      <c r="AE523" s="167">
        <v>0.93727499999999997</v>
      </c>
      <c r="AF523" s="169">
        <v>475</v>
      </c>
      <c r="AG523" s="170">
        <v>475</v>
      </c>
      <c r="AH523" s="150">
        <v>0</v>
      </c>
      <c r="AI523" s="150">
        <f>(Table232[[#This Row],[UB (BPP-MIP+LB+UB)]]-Table232[[#This Row],[Best LB]])/Table232[[#This Row],[UB (BPP-MIP+LB+UB)]]</f>
        <v>0</v>
      </c>
      <c r="AJ523" s="171">
        <v>79.040213387460142</v>
      </c>
      <c r="AK523" s="169">
        <v>475</v>
      </c>
      <c r="AL523" s="170">
        <v>475</v>
      </c>
      <c r="AM523" s="170">
        <v>0</v>
      </c>
      <c r="AN523" s="170">
        <f>(Table232[[#This Row],[UB (LBBD (FBPP))]]-Table232[[#This Row],[Best LB]])/Table232[[#This Row],[UB (LBBD (FBPP))]]</f>
        <v>0</v>
      </c>
      <c r="AO523" s="171">
        <v>18.254395630676949</v>
      </c>
      <c r="AP523" s="169">
        <v>475</v>
      </c>
      <c r="AQ523" s="170">
        <v>475</v>
      </c>
      <c r="AR523" s="170">
        <v>0</v>
      </c>
      <c r="AS523" s="170">
        <f>(Table232[[#This Row],[UB (LBBD (CBPP))]]-Table232[[#This Row],[Best LB]])/Table232[[#This Row],[UB (LBBD (CBPP))]]</f>
        <v>0</v>
      </c>
      <c r="AT523" s="171">
        <v>13.412858160213247</v>
      </c>
      <c r="AU523" s="169">
        <v>475</v>
      </c>
      <c r="AV523" s="170">
        <v>475</v>
      </c>
      <c r="AW523" s="170">
        <v>0</v>
      </c>
      <c r="AX523" s="170">
        <f>(Table232[[#This Row],[UB (LBBD (CBPP-light))]]-Table232[[#This Row],[Best LB]])/Table232[[#This Row],[UB (LBBD (CBPP-light))]]</f>
        <v>0</v>
      </c>
      <c r="AY523" s="171">
        <v>18.124743781984449</v>
      </c>
      <c r="AZ523" s="150">
        <v>475</v>
      </c>
    </row>
    <row r="524" spans="1:52" x14ac:dyDescent="0.35">
      <c r="A524" s="162">
        <v>522</v>
      </c>
      <c r="B524" s="163" t="s">
        <v>557</v>
      </c>
      <c r="C524" s="150" t="s">
        <v>1098</v>
      </c>
      <c r="D524" s="150">
        <v>100</v>
      </c>
      <c r="E524" s="164">
        <v>10</v>
      </c>
      <c r="F524" s="164">
        <v>30</v>
      </c>
      <c r="G524" s="165">
        <v>2</v>
      </c>
      <c r="H524" s="166">
        <v>26</v>
      </c>
      <c r="I524" s="150">
        <f>MAX(0,Table232[[#This Row],[k*]]-Table232[[#This Row],[AGVs]])</f>
        <v>16</v>
      </c>
      <c r="J524" s="150">
        <v>457</v>
      </c>
      <c r="K524" s="150">
        <v>459</v>
      </c>
      <c r="L524" s="167">
        <v>3.4716197010200176</v>
      </c>
      <c r="M524" s="142">
        <f>IF( Table232[[#This Row],[UB_init]]-Table232[[#This Row],[LB_init]]&gt;0.1,0,1)</f>
        <v>0</v>
      </c>
      <c r="N524" s="61">
        <v>464</v>
      </c>
      <c r="O524" s="62">
        <v>454</v>
      </c>
      <c r="P524" s="62">
        <v>2.15517241379263E-2</v>
      </c>
      <c r="Q524" s="84">
        <v>3608.8580721449098</v>
      </c>
      <c r="R524" s="166">
        <v>459</v>
      </c>
      <c r="S524" s="150">
        <v>454</v>
      </c>
      <c r="T524" s="168">
        <v>1.0893246000000001E-2</v>
      </c>
      <c r="U524" s="168">
        <v>3626.5305290000001</v>
      </c>
      <c r="V524" s="169">
        <v>458</v>
      </c>
      <c r="W524" s="170">
        <v>457</v>
      </c>
      <c r="X524" s="150">
        <v>2.1834061135366399E-3</v>
      </c>
      <c r="Y524" s="150">
        <f>(Table232[[#This Row],[UB (A-BGAP +LB+ UB)]]-Table232[[#This Row],[Best LB]])/Table232[[#This Row],[UB (A-BGAP +LB+ UB)]]</f>
        <v>2.1834061135371178E-3</v>
      </c>
      <c r="Z524" s="171">
        <v>3602.8904433241096</v>
      </c>
      <c r="AA524" s="169">
        <v>458</v>
      </c>
      <c r="AB524" s="170">
        <v>457</v>
      </c>
      <c r="AC524" s="170">
        <v>2.1881838074398249E-3</v>
      </c>
      <c r="AD524" s="170">
        <f>(Table232[[#This Row],[UB (3S-MH)]]-Table232[[#This Row],[Best LB]])/Table232[[#This Row],[UB (3S-MH)]]</f>
        <v>2.1834061135371178E-3</v>
      </c>
      <c r="AE524" s="167">
        <v>5.0456500000000002</v>
      </c>
      <c r="AF524" s="169">
        <v>457</v>
      </c>
      <c r="AG524" s="170">
        <v>457</v>
      </c>
      <c r="AH524" s="150">
        <v>0</v>
      </c>
      <c r="AI524" s="150">
        <f>(Table232[[#This Row],[UB (BPP-MIP+LB+UB)]]-Table232[[#This Row],[Best LB]])/Table232[[#This Row],[UB (BPP-MIP+LB+UB)]]</f>
        <v>0</v>
      </c>
      <c r="AJ524" s="171">
        <v>965.77176607121407</v>
      </c>
      <c r="AK524" s="169">
        <v>457</v>
      </c>
      <c r="AL524" s="170">
        <v>457</v>
      </c>
      <c r="AM524" s="170">
        <v>0</v>
      </c>
      <c r="AN524" s="170">
        <f>(Table232[[#This Row],[UB (LBBD (FBPP))]]-Table232[[#This Row],[Best LB]])/Table232[[#This Row],[UB (LBBD (FBPP))]]</f>
        <v>0</v>
      </c>
      <c r="AO524" s="171">
        <v>78.378454103141621</v>
      </c>
      <c r="AP524" s="169">
        <v>457</v>
      </c>
      <c r="AQ524" s="170">
        <v>457</v>
      </c>
      <c r="AR524" s="170">
        <v>0</v>
      </c>
      <c r="AS524" s="170">
        <f>(Table232[[#This Row],[UB (LBBD (CBPP))]]-Table232[[#This Row],[Best LB]])/Table232[[#This Row],[UB (LBBD (CBPP))]]</f>
        <v>0</v>
      </c>
      <c r="AT524" s="171">
        <v>92.862556444488021</v>
      </c>
      <c r="AU524" s="169">
        <v>457</v>
      </c>
      <c r="AV524" s="170">
        <v>457</v>
      </c>
      <c r="AW524" s="170">
        <v>0</v>
      </c>
      <c r="AX524" s="170">
        <f>(Table232[[#This Row],[UB (LBBD (CBPP-light))]]-Table232[[#This Row],[Best LB]])/Table232[[#This Row],[UB (LBBD (CBPP-light))]]</f>
        <v>0</v>
      </c>
      <c r="AY524" s="171">
        <v>1071.80670512747</v>
      </c>
      <c r="AZ524" s="150">
        <v>457</v>
      </c>
    </row>
    <row r="525" spans="1:52" x14ac:dyDescent="0.35">
      <c r="A525" s="162">
        <v>523</v>
      </c>
      <c r="B525" s="163" t="s">
        <v>558</v>
      </c>
      <c r="C525" s="150" t="s">
        <v>1098</v>
      </c>
      <c r="D525" s="150">
        <v>100</v>
      </c>
      <c r="E525" s="164">
        <v>10</v>
      </c>
      <c r="F525" s="164">
        <v>30</v>
      </c>
      <c r="G525" s="165">
        <v>2</v>
      </c>
      <c r="H525" s="166">
        <v>25</v>
      </c>
      <c r="I525" s="150">
        <f>MAX(0,Table232[[#This Row],[k*]]-Table232[[#This Row],[AGVs]])</f>
        <v>15</v>
      </c>
      <c r="J525" s="150">
        <v>434</v>
      </c>
      <c r="K525" s="150">
        <v>436</v>
      </c>
      <c r="L525" s="167">
        <v>2.9129726439800834</v>
      </c>
      <c r="M525" s="86">
        <f>IF( Table232[[#This Row],[UB_init]]-Table232[[#This Row],[LB_init]]&gt;0.1,0,1)</f>
        <v>0</v>
      </c>
      <c r="N525" s="59">
        <v>441</v>
      </c>
      <c r="O525" s="60">
        <v>432.99999999999898</v>
      </c>
      <c r="P525" s="60">
        <v>1.81405895691584E-2</v>
      </c>
      <c r="Q525" s="83">
        <v>3619.9052897803399</v>
      </c>
      <c r="R525" s="166">
        <v>440</v>
      </c>
      <c r="S525" s="150">
        <v>431</v>
      </c>
      <c r="T525" s="168">
        <v>2.0454545000000001E-2</v>
      </c>
      <c r="U525" s="168">
        <v>3623.3924350000002</v>
      </c>
      <c r="V525" s="169">
        <v>434</v>
      </c>
      <c r="W525" s="170">
        <v>434</v>
      </c>
      <c r="X525" s="150">
        <v>0</v>
      </c>
      <c r="Y525" s="150">
        <f>(Table232[[#This Row],[UB (A-BGAP +LB+ UB)]]-Table232[[#This Row],[Best LB]])/Table232[[#This Row],[UB (A-BGAP +LB+ UB)]]</f>
        <v>0</v>
      </c>
      <c r="Z525" s="171">
        <v>165.24593140930708</v>
      </c>
      <c r="AA525" s="169">
        <v>443</v>
      </c>
      <c r="AB525" s="170">
        <v>434</v>
      </c>
      <c r="AC525" s="170">
        <v>2.0737327188940093E-2</v>
      </c>
      <c r="AD525" s="170">
        <f>(Table232[[#This Row],[UB (3S-MH)]]-Table232[[#This Row],[Best LB]])/Table232[[#This Row],[UB (3S-MH)]]</f>
        <v>2.0316027088036117E-2</v>
      </c>
      <c r="AE525" s="167">
        <v>20.791899999999998</v>
      </c>
      <c r="AF525" s="169">
        <v>434</v>
      </c>
      <c r="AG525" s="170">
        <v>434</v>
      </c>
      <c r="AH525" s="150">
        <v>0</v>
      </c>
      <c r="AI525" s="150">
        <f>(Table232[[#This Row],[UB (BPP-MIP+LB+UB)]]-Table232[[#This Row],[Best LB]])/Table232[[#This Row],[UB (BPP-MIP+LB+UB)]]</f>
        <v>0</v>
      </c>
      <c r="AJ525" s="171">
        <v>321.9667206583631</v>
      </c>
      <c r="AK525" s="169">
        <v>434</v>
      </c>
      <c r="AL525" s="170">
        <v>434</v>
      </c>
      <c r="AM525" s="170">
        <v>0</v>
      </c>
      <c r="AN525" s="170">
        <f>(Table232[[#This Row],[UB (LBBD (FBPP))]]-Table232[[#This Row],[Best LB]])/Table232[[#This Row],[UB (LBBD (FBPP))]]</f>
        <v>0</v>
      </c>
      <c r="AO525" s="171">
        <v>11.813768723056903</v>
      </c>
      <c r="AP525" s="169">
        <v>434</v>
      </c>
      <c r="AQ525" s="170">
        <v>434</v>
      </c>
      <c r="AR525" s="170">
        <v>0</v>
      </c>
      <c r="AS525" s="170">
        <f>(Table232[[#This Row],[UB (LBBD (CBPP))]]-Table232[[#This Row],[Best LB]])/Table232[[#This Row],[UB (LBBD (CBPP))]]</f>
        <v>0</v>
      </c>
      <c r="AT525" s="171">
        <v>7.9062182810243931</v>
      </c>
      <c r="AU525" s="169">
        <v>434</v>
      </c>
      <c r="AV525" s="170">
        <v>434</v>
      </c>
      <c r="AW525" s="170">
        <v>0</v>
      </c>
      <c r="AX525" s="170">
        <f>(Table232[[#This Row],[UB (LBBD (CBPP-light))]]-Table232[[#This Row],[Best LB]])/Table232[[#This Row],[UB (LBBD (CBPP-light))]]</f>
        <v>0</v>
      </c>
      <c r="AY525" s="171">
        <v>23.257984207951683</v>
      </c>
      <c r="AZ525" s="150">
        <v>434</v>
      </c>
    </row>
    <row r="526" spans="1:52" x14ac:dyDescent="0.35">
      <c r="A526" s="162">
        <v>524</v>
      </c>
      <c r="B526" s="163" t="s">
        <v>559</v>
      </c>
      <c r="C526" s="150" t="s">
        <v>1098</v>
      </c>
      <c r="D526" s="150">
        <v>100</v>
      </c>
      <c r="E526" s="164">
        <v>10</v>
      </c>
      <c r="F526" s="164">
        <v>30</v>
      </c>
      <c r="G526" s="165">
        <v>2</v>
      </c>
      <c r="H526" s="166">
        <v>31</v>
      </c>
      <c r="I526" s="150">
        <f>MAX(0,Table232[[#This Row],[k*]]-Table232[[#This Row],[AGVs]])</f>
        <v>21</v>
      </c>
      <c r="J526" s="150">
        <v>543</v>
      </c>
      <c r="K526" s="150">
        <v>543</v>
      </c>
      <c r="L526" s="167">
        <v>8.823431937029909</v>
      </c>
      <c r="M526" s="142">
        <f>IF( Table232[[#This Row],[UB_init]]-Table232[[#This Row],[LB_init]]&gt;0.1,0,1)</f>
        <v>1</v>
      </c>
      <c r="N526" s="61">
        <v>556</v>
      </c>
      <c r="O526" s="62">
        <v>533</v>
      </c>
      <c r="P526" s="62">
        <v>4.1366906474812698E-2</v>
      </c>
      <c r="Q526" s="84">
        <v>3605.4392665363798</v>
      </c>
      <c r="R526" s="166">
        <v>546</v>
      </c>
      <c r="S526" s="150">
        <v>540</v>
      </c>
      <c r="T526" s="168">
        <v>1.0989011E-2</v>
      </c>
      <c r="U526" s="168">
        <v>3622.6885240000001</v>
      </c>
      <c r="V526" s="169"/>
      <c r="W526" s="170"/>
      <c r="X526" s="150"/>
      <c r="Y526" s="150"/>
      <c r="Z526" s="171"/>
      <c r="AA526" s="169"/>
      <c r="AB526" s="170"/>
      <c r="AC526" s="150"/>
      <c r="AD526" s="170"/>
      <c r="AE526" s="171"/>
      <c r="AF526" s="169"/>
      <c r="AG526" s="170"/>
      <c r="AH526" s="150"/>
      <c r="AI526" s="150"/>
      <c r="AJ526" s="171"/>
      <c r="AK526" s="169"/>
      <c r="AL526" s="170"/>
      <c r="AM526" s="150"/>
      <c r="AN526" s="170"/>
      <c r="AO526" s="171"/>
      <c r="AP526" s="169"/>
      <c r="AQ526" s="170"/>
      <c r="AR526" s="150"/>
      <c r="AS526" s="170"/>
      <c r="AT526" s="171"/>
      <c r="AU526" s="169"/>
      <c r="AV526" s="170"/>
      <c r="AW526" s="150"/>
      <c r="AX526" s="164"/>
      <c r="AY526" s="171"/>
      <c r="AZ526" s="150">
        <v>543</v>
      </c>
    </row>
    <row r="527" spans="1:52" x14ac:dyDescent="0.35">
      <c r="A527" s="162">
        <v>525</v>
      </c>
      <c r="B527" s="163" t="s">
        <v>560</v>
      </c>
      <c r="C527" s="150" t="s">
        <v>1098</v>
      </c>
      <c r="D527" s="150">
        <v>100</v>
      </c>
      <c r="E527" s="164">
        <v>10</v>
      </c>
      <c r="F527" s="164">
        <v>30</v>
      </c>
      <c r="G527" s="165">
        <v>2</v>
      </c>
      <c r="H527" s="166">
        <v>29</v>
      </c>
      <c r="I527" s="150">
        <f>MAX(0,Table232[[#This Row],[k*]]-Table232[[#This Row],[AGVs]])</f>
        <v>19</v>
      </c>
      <c r="J527" s="150">
        <v>501</v>
      </c>
      <c r="K527" s="150">
        <v>505</v>
      </c>
      <c r="L527" s="167">
        <v>4.6442839093599559</v>
      </c>
      <c r="M527" s="86">
        <f>IF( Table232[[#This Row],[UB_init]]-Table232[[#This Row],[LB_init]]&gt;0.1,0,1)</f>
        <v>0</v>
      </c>
      <c r="N527" s="59">
        <v>946</v>
      </c>
      <c r="O527" s="60">
        <v>402.202316699253</v>
      </c>
      <c r="P527" s="60">
        <v>0.57483898868994598</v>
      </c>
      <c r="Q527" s="83">
        <v>3600.9893020745299</v>
      </c>
      <c r="R527" s="166">
        <v>503</v>
      </c>
      <c r="S527" s="150">
        <v>495</v>
      </c>
      <c r="T527" s="168">
        <v>1.5904573000000002E-2</v>
      </c>
      <c r="U527" s="168">
        <v>3622.6706129999998</v>
      </c>
      <c r="V527" s="169">
        <v>501</v>
      </c>
      <c r="W527" s="170">
        <v>501</v>
      </c>
      <c r="X527" s="150">
        <v>0</v>
      </c>
      <c r="Y527" s="150">
        <f>(Table232[[#This Row],[UB (A-BGAP +LB+ UB)]]-Table232[[#This Row],[Best LB]])/Table232[[#This Row],[UB (A-BGAP +LB+ UB)]]</f>
        <v>0</v>
      </c>
      <c r="Z527" s="171">
        <v>808.81286038738597</v>
      </c>
      <c r="AA527" s="169">
        <v>503</v>
      </c>
      <c r="AB527" s="170">
        <v>501</v>
      </c>
      <c r="AC527" s="170">
        <v>3.9920159680638719E-3</v>
      </c>
      <c r="AD527" s="170">
        <f>(Table232[[#This Row],[UB (3S-MH)]]-Table232[[#This Row],[Best LB]])/Table232[[#This Row],[UB (3S-MH)]]</f>
        <v>3.9761431411530811E-3</v>
      </c>
      <c r="AE527" s="167">
        <v>32.789099999999998</v>
      </c>
      <c r="AF527" s="169">
        <v>501</v>
      </c>
      <c r="AG527" s="170">
        <v>501</v>
      </c>
      <c r="AH527" s="150">
        <v>0</v>
      </c>
      <c r="AI527" s="150">
        <f>(Table232[[#This Row],[UB (BPP-MIP+LB+UB)]]-Table232[[#This Row],[Best LB]])/Table232[[#This Row],[UB (BPP-MIP+LB+UB)]]</f>
        <v>0</v>
      </c>
      <c r="AJ527" s="171">
        <v>75.354836430409861</v>
      </c>
      <c r="AK527" s="169">
        <v>501</v>
      </c>
      <c r="AL527" s="170">
        <v>501</v>
      </c>
      <c r="AM527" s="170">
        <v>0</v>
      </c>
      <c r="AN527" s="170">
        <f>(Table232[[#This Row],[UB (LBBD (FBPP))]]-Table232[[#This Row],[Best LB]])/Table232[[#This Row],[UB (LBBD (FBPP))]]</f>
        <v>0</v>
      </c>
      <c r="AO527" s="171">
        <v>6.9693080145027562</v>
      </c>
      <c r="AP527" s="169">
        <v>501</v>
      </c>
      <c r="AQ527" s="170">
        <v>501</v>
      </c>
      <c r="AR527" s="170">
        <v>0</v>
      </c>
      <c r="AS527" s="170">
        <f>(Table232[[#This Row],[UB (LBBD (CBPP))]]-Table232[[#This Row],[Best LB]])/Table232[[#This Row],[UB (LBBD (CBPP))]]</f>
        <v>0</v>
      </c>
      <c r="AT527" s="171">
        <v>7.4823288992140462</v>
      </c>
      <c r="AU527" s="169">
        <v>501</v>
      </c>
      <c r="AV527" s="170">
        <v>501</v>
      </c>
      <c r="AW527" s="170">
        <v>0</v>
      </c>
      <c r="AX527" s="170">
        <f>(Table232[[#This Row],[UB (LBBD (CBPP-light))]]-Table232[[#This Row],[Best LB]])/Table232[[#This Row],[UB (LBBD (CBPP-light))]]</f>
        <v>0</v>
      </c>
      <c r="AY527" s="171">
        <v>25.399909768262855</v>
      </c>
      <c r="AZ527" s="150">
        <v>501</v>
      </c>
    </row>
    <row r="528" spans="1:52" x14ac:dyDescent="0.35">
      <c r="A528" s="162">
        <v>526</v>
      </c>
      <c r="B528" s="163" t="s">
        <v>561</v>
      </c>
      <c r="C528" s="150" t="s">
        <v>1098</v>
      </c>
      <c r="D528" s="150">
        <v>100</v>
      </c>
      <c r="E528" s="164">
        <v>10</v>
      </c>
      <c r="F528" s="164">
        <v>30</v>
      </c>
      <c r="G528" s="165">
        <v>2</v>
      </c>
      <c r="H528" s="166">
        <v>27</v>
      </c>
      <c r="I528" s="150">
        <f>MAX(0,Table232[[#This Row],[k*]]-Table232[[#This Row],[AGVs]])</f>
        <v>17</v>
      </c>
      <c r="J528" s="150">
        <v>483</v>
      </c>
      <c r="K528" s="150">
        <v>562</v>
      </c>
      <c r="L528" s="167">
        <v>1.4526689574199736</v>
      </c>
      <c r="M528" s="142">
        <f>IF( Table232[[#This Row],[UB_init]]-Table232[[#This Row],[LB_init]]&gt;0.1,0,1)</f>
        <v>0</v>
      </c>
      <c r="N528" s="61">
        <v>489</v>
      </c>
      <c r="O528" s="62">
        <v>476.99999999999898</v>
      </c>
      <c r="P528" s="62">
        <v>2.4539877300609001E-2</v>
      </c>
      <c r="Q528" s="84">
        <v>3603.5554056446999</v>
      </c>
      <c r="R528" s="166">
        <v>485</v>
      </c>
      <c r="S528" s="150">
        <v>479</v>
      </c>
      <c r="T528" s="168">
        <v>1.2371134000000001E-2</v>
      </c>
      <c r="U528" s="168">
        <v>3634.4296909999998</v>
      </c>
      <c r="V528" s="169">
        <v>483</v>
      </c>
      <c r="W528" s="170">
        <v>483</v>
      </c>
      <c r="X528" s="150">
        <v>0</v>
      </c>
      <c r="Y528" s="150">
        <f>(Table232[[#This Row],[UB (A-BGAP +LB+ UB)]]-Table232[[#This Row],[Best LB]])/Table232[[#This Row],[UB (A-BGAP +LB+ UB)]]</f>
        <v>0</v>
      </c>
      <c r="Z528" s="171">
        <v>2102.8791781999198</v>
      </c>
      <c r="AA528" s="169">
        <v>485</v>
      </c>
      <c r="AB528" s="170">
        <v>483</v>
      </c>
      <c r="AC528" s="170">
        <v>4.140786749482402E-3</v>
      </c>
      <c r="AD528" s="170">
        <f>(Table232[[#This Row],[UB (3S-MH)]]-Table232[[#This Row],[Best LB]])/Table232[[#This Row],[UB (3S-MH)]]</f>
        <v>4.1237113402061857E-3</v>
      </c>
      <c r="AE528" s="167">
        <v>177.92699999999999</v>
      </c>
      <c r="AF528" s="169">
        <v>484</v>
      </c>
      <c r="AG528" s="170">
        <v>483</v>
      </c>
      <c r="AH528" s="150">
        <v>2.0661157024787899E-3</v>
      </c>
      <c r="AI528" s="150">
        <f>(Table232[[#This Row],[UB (BPP-MIP+LB+UB)]]-Table232[[#This Row],[Best LB]])/Table232[[#This Row],[UB (BPP-MIP+LB+UB)]]</f>
        <v>2.0661157024793389E-3</v>
      </c>
      <c r="AJ528" s="171">
        <v>3616.1050880812099</v>
      </c>
      <c r="AK528" s="169">
        <v>483</v>
      </c>
      <c r="AL528" s="170">
        <v>483</v>
      </c>
      <c r="AM528" s="170">
        <v>0</v>
      </c>
      <c r="AN528" s="170">
        <f>(Table232[[#This Row],[UB (LBBD (FBPP))]]-Table232[[#This Row],[Best LB]])/Table232[[#This Row],[UB (LBBD (FBPP))]]</f>
        <v>0</v>
      </c>
      <c r="AO528" s="171">
        <v>25.547089915730275</v>
      </c>
      <c r="AP528" s="169">
        <v>483</v>
      </c>
      <c r="AQ528" s="170">
        <v>483</v>
      </c>
      <c r="AR528" s="170">
        <v>0</v>
      </c>
      <c r="AS528" s="170">
        <f>(Table232[[#This Row],[UB (LBBD (CBPP))]]-Table232[[#This Row],[Best LB]])/Table232[[#This Row],[UB (LBBD (CBPP))]]</f>
        <v>0</v>
      </c>
      <c r="AT528" s="171">
        <v>13.292693587027674</v>
      </c>
      <c r="AU528" s="169">
        <v>483</v>
      </c>
      <c r="AV528" s="170">
        <v>483</v>
      </c>
      <c r="AW528" s="170">
        <v>0</v>
      </c>
      <c r="AX528" s="170">
        <f>(Table232[[#This Row],[UB (LBBD (CBPP-light))]]-Table232[[#This Row],[Best LB]])/Table232[[#This Row],[UB (LBBD (CBPP-light))]]</f>
        <v>0</v>
      </c>
      <c r="AY528" s="171">
        <v>21.234021257616774</v>
      </c>
      <c r="AZ528" s="150">
        <v>483</v>
      </c>
    </row>
    <row r="529" spans="1:52" x14ac:dyDescent="0.35">
      <c r="A529" s="162">
        <v>527</v>
      </c>
      <c r="B529" s="163" t="s">
        <v>562</v>
      </c>
      <c r="C529" s="150" t="s">
        <v>1098</v>
      </c>
      <c r="D529" s="150">
        <v>100</v>
      </c>
      <c r="E529" s="164">
        <v>10</v>
      </c>
      <c r="F529" s="164">
        <v>30</v>
      </c>
      <c r="G529" s="165">
        <v>2</v>
      </c>
      <c r="H529" s="166">
        <v>26</v>
      </c>
      <c r="I529" s="150">
        <f>MAX(0,Table232[[#This Row],[k*]]-Table232[[#This Row],[AGVs]])</f>
        <v>16</v>
      </c>
      <c r="J529" s="150">
        <v>467</v>
      </c>
      <c r="K529" s="150">
        <v>478</v>
      </c>
      <c r="L529" s="167">
        <v>6.7242827694899461</v>
      </c>
      <c r="M529" s="86">
        <f>IF( Table232[[#This Row],[UB_init]]-Table232[[#This Row],[LB_init]]&gt;0.1,0,1)</f>
        <v>0</v>
      </c>
      <c r="N529" s="59">
        <v>475</v>
      </c>
      <c r="O529" s="60">
        <v>467</v>
      </c>
      <c r="P529" s="60">
        <v>1.68421052631543E-2</v>
      </c>
      <c r="Q529" s="83">
        <v>3613.0298386551399</v>
      </c>
      <c r="R529" s="166">
        <v>469</v>
      </c>
      <c r="S529" s="150">
        <v>467</v>
      </c>
      <c r="T529" s="168">
        <v>4.2643919999999997E-3</v>
      </c>
      <c r="U529" s="168">
        <v>3621.1266519999999</v>
      </c>
      <c r="V529" s="169">
        <v>475</v>
      </c>
      <c r="W529" s="170">
        <v>467</v>
      </c>
      <c r="X529" s="150">
        <v>1.68421052631543E-2</v>
      </c>
      <c r="Y529" s="150">
        <f>(Table232[[#This Row],[UB (A-BGAP +LB+ UB)]]-Table232[[#This Row],[Best LB]])/Table232[[#This Row],[UB (A-BGAP +LB+ UB)]]</f>
        <v>1.6842105263157894E-2</v>
      </c>
      <c r="Z529" s="171">
        <v>3611.7871037293198</v>
      </c>
      <c r="AA529" s="169">
        <v>471</v>
      </c>
      <c r="AB529" s="170">
        <v>467</v>
      </c>
      <c r="AC529" s="170">
        <v>8.5653104925053538E-3</v>
      </c>
      <c r="AD529" s="170">
        <f>(Table232[[#This Row],[UB (3S-MH)]]-Table232[[#This Row],[Best LB]])/Table232[[#This Row],[UB (3S-MH)]]</f>
        <v>8.4925690021231421E-3</v>
      </c>
      <c r="AE529" s="167">
        <v>48.849499999999999</v>
      </c>
      <c r="AF529" s="169">
        <v>474</v>
      </c>
      <c r="AG529" s="170">
        <v>467</v>
      </c>
      <c r="AH529" s="150">
        <v>1.4767932489448301E-2</v>
      </c>
      <c r="AI529" s="150">
        <f>(Table232[[#This Row],[UB (BPP-MIP+LB+UB)]]-Table232[[#This Row],[Best LB]])/Table232[[#This Row],[UB (BPP-MIP+LB+UB)]]</f>
        <v>1.4767932489451477E-2</v>
      </c>
      <c r="AJ529" s="171">
        <v>3617.4257605839498</v>
      </c>
      <c r="AK529" s="169">
        <v>467</v>
      </c>
      <c r="AL529" s="170">
        <v>467</v>
      </c>
      <c r="AM529" s="170">
        <v>0</v>
      </c>
      <c r="AN529" s="170">
        <f>(Table232[[#This Row],[UB (LBBD (FBPP))]]-Table232[[#This Row],[Best LB]])/Table232[[#This Row],[UB (LBBD (FBPP))]]</f>
        <v>0</v>
      </c>
      <c r="AO529" s="171">
        <v>302.49670066964194</v>
      </c>
      <c r="AP529" s="169">
        <v>469</v>
      </c>
      <c r="AQ529" s="170">
        <v>467</v>
      </c>
      <c r="AR529" s="170">
        <v>4.2643923240938165E-3</v>
      </c>
      <c r="AS529" s="170">
        <f>(Table232[[#This Row],[UB (LBBD (CBPP))]]-Table232[[#This Row],[Best LB]])/Table232[[#This Row],[UB (LBBD (CBPP))]]</f>
        <v>4.2643923240938165E-3</v>
      </c>
      <c r="AT529" s="171">
        <v>3600.1129637016002</v>
      </c>
      <c r="AU529" s="169">
        <v>469</v>
      </c>
      <c r="AV529" s="170">
        <v>467</v>
      </c>
      <c r="AW529" s="170">
        <v>4.2643923240938165E-3</v>
      </c>
      <c r="AX529" s="170">
        <f>(Table232[[#This Row],[UB (LBBD (CBPP-light))]]-Table232[[#This Row],[Best LB]])/Table232[[#This Row],[UB (LBBD (CBPP-light))]]</f>
        <v>4.2643923240938165E-3</v>
      </c>
      <c r="AY529" s="171">
        <v>3602.5546315694201</v>
      </c>
      <c r="AZ529" s="150">
        <v>467</v>
      </c>
    </row>
    <row r="530" spans="1:52" x14ac:dyDescent="0.35">
      <c r="A530" s="162">
        <v>528</v>
      </c>
      <c r="B530" s="163" t="s">
        <v>563</v>
      </c>
      <c r="C530" s="150" t="s">
        <v>1098</v>
      </c>
      <c r="D530" s="150">
        <v>100</v>
      </c>
      <c r="E530" s="164">
        <v>10</v>
      </c>
      <c r="F530" s="164">
        <v>30</v>
      </c>
      <c r="G530" s="165">
        <v>2</v>
      </c>
      <c r="H530" s="166">
        <v>27</v>
      </c>
      <c r="I530" s="150">
        <f>MAX(0,Table232[[#This Row],[k*]]-Table232[[#This Row],[AGVs]])</f>
        <v>17</v>
      </c>
      <c r="J530" s="150">
        <v>497</v>
      </c>
      <c r="K530" s="150">
        <v>501</v>
      </c>
      <c r="L530" s="167">
        <v>11.577324116610043</v>
      </c>
      <c r="M530" s="142">
        <f>IF( Table232[[#This Row],[UB_init]]-Table232[[#This Row],[LB_init]]&gt;0.1,0,1)</f>
        <v>0</v>
      </c>
      <c r="N530" s="61">
        <v>505</v>
      </c>
      <c r="O530" s="62">
        <v>398.78887684889099</v>
      </c>
      <c r="P530" s="62">
        <v>0.21031905574472801</v>
      </c>
      <c r="Q530" s="84">
        <v>3600.4966114610402</v>
      </c>
      <c r="R530" s="166">
        <v>500</v>
      </c>
      <c r="S530" s="150">
        <v>495</v>
      </c>
      <c r="T530" s="168">
        <v>0.01</v>
      </c>
      <c r="U530" s="168">
        <v>3626.3490609999999</v>
      </c>
      <c r="V530" s="169">
        <v>499</v>
      </c>
      <c r="W530" s="170">
        <v>497</v>
      </c>
      <c r="X530" s="150">
        <v>4.0080160320633204E-3</v>
      </c>
      <c r="Y530" s="150">
        <f>(Table232[[#This Row],[UB (A-BGAP +LB+ UB)]]-Table232[[#This Row],[Best LB]])/Table232[[#This Row],[UB (A-BGAP +LB+ UB)]]</f>
        <v>4.0080160320641279E-3</v>
      </c>
      <c r="Z530" s="171">
        <v>3607.47804821097</v>
      </c>
      <c r="AA530" s="169">
        <v>499</v>
      </c>
      <c r="AB530" s="170">
        <v>497</v>
      </c>
      <c r="AC530" s="170">
        <v>4.0241448692152921E-3</v>
      </c>
      <c r="AD530" s="170">
        <f>(Table232[[#This Row],[UB (3S-MH)]]-Table232[[#This Row],[Best LB]])/Table232[[#This Row],[UB (3S-MH)]]</f>
        <v>4.0080160320641279E-3</v>
      </c>
      <c r="AE530" s="167">
        <v>1.9370099999999999</v>
      </c>
      <c r="AF530" s="169">
        <v>498</v>
      </c>
      <c r="AG530" s="170">
        <v>497</v>
      </c>
      <c r="AH530" s="150">
        <v>2.0080321285136501E-3</v>
      </c>
      <c r="AI530" s="150">
        <f>(Table232[[#This Row],[UB (BPP-MIP+LB+UB)]]-Table232[[#This Row],[Best LB]])/Table232[[#This Row],[UB (BPP-MIP+LB+UB)]]</f>
        <v>2.008032128514056E-3</v>
      </c>
      <c r="AJ530" s="171">
        <v>3615.5363618293804</v>
      </c>
      <c r="AK530" s="169">
        <v>497</v>
      </c>
      <c r="AL530" s="170">
        <v>497</v>
      </c>
      <c r="AM530" s="170">
        <v>0</v>
      </c>
      <c r="AN530" s="170">
        <f>(Table232[[#This Row],[UB (LBBD (FBPP))]]-Table232[[#This Row],[Best LB]])/Table232[[#This Row],[UB (LBBD (FBPP))]]</f>
        <v>0</v>
      </c>
      <c r="AO530" s="171">
        <v>22.046495186172443</v>
      </c>
      <c r="AP530" s="169">
        <v>497</v>
      </c>
      <c r="AQ530" s="170">
        <v>497</v>
      </c>
      <c r="AR530" s="170">
        <v>0</v>
      </c>
      <c r="AS530" s="170">
        <f>(Table232[[#This Row],[UB (LBBD (CBPP))]]-Table232[[#This Row],[Best LB]])/Table232[[#This Row],[UB (LBBD (CBPP))]]</f>
        <v>0</v>
      </c>
      <c r="AT530" s="171">
        <v>20.209278180271433</v>
      </c>
      <c r="AU530" s="169">
        <v>497</v>
      </c>
      <c r="AV530" s="170">
        <v>497</v>
      </c>
      <c r="AW530" s="170">
        <v>0</v>
      </c>
      <c r="AX530" s="170">
        <f>(Table232[[#This Row],[UB (LBBD (CBPP-light))]]-Table232[[#This Row],[Best LB]])/Table232[[#This Row],[UB (LBBD (CBPP-light))]]</f>
        <v>0</v>
      </c>
      <c r="AY530" s="171">
        <v>18.152053472593472</v>
      </c>
      <c r="AZ530" s="150">
        <v>497</v>
      </c>
    </row>
    <row r="531" spans="1:52" x14ac:dyDescent="0.35">
      <c r="A531" s="162">
        <v>529</v>
      </c>
      <c r="B531" s="163" t="s">
        <v>564</v>
      </c>
      <c r="C531" s="150" t="s">
        <v>1098</v>
      </c>
      <c r="D531" s="150">
        <v>100</v>
      </c>
      <c r="E531" s="164">
        <v>10</v>
      </c>
      <c r="F531" s="164">
        <v>30</v>
      </c>
      <c r="G531" s="165">
        <v>2</v>
      </c>
      <c r="H531" s="166">
        <v>26</v>
      </c>
      <c r="I531" s="150">
        <f>MAX(0,Table232[[#This Row],[k*]]-Table232[[#This Row],[AGVs]])</f>
        <v>16</v>
      </c>
      <c r="J531" s="150">
        <v>444</v>
      </c>
      <c r="K531" s="150">
        <v>447</v>
      </c>
      <c r="L531" s="167">
        <v>2.8439705427799709</v>
      </c>
      <c r="M531" s="86">
        <f>IF( Table232[[#This Row],[UB_init]]-Table232[[#This Row],[LB_init]]&gt;0.1,0,1)</f>
        <v>0</v>
      </c>
      <c r="N531" s="59">
        <v>517</v>
      </c>
      <c r="O531" s="60">
        <v>362.40482395120398</v>
      </c>
      <c r="P531" s="60">
        <v>0.29902355135157599</v>
      </c>
      <c r="Q531" s="83">
        <v>3600.7942675519698</v>
      </c>
      <c r="R531" s="166">
        <v>447</v>
      </c>
      <c r="S531" s="150">
        <v>441</v>
      </c>
      <c r="T531" s="168">
        <v>1.3422819000000001E-2</v>
      </c>
      <c r="U531" s="168">
        <v>3618.4924190000002</v>
      </c>
      <c r="V531" s="169">
        <v>446</v>
      </c>
      <c r="W531" s="170">
        <v>444</v>
      </c>
      <c r="X531" s="150">
        <v>4.4843049327344198E-3</v>
      </c>
      <c r="Y531" s="150">
        <f>(Table232[[#This Row],[UB (A-BGAP +LB+ UB)]]-Table232[[#This Row],[Best LB]])/Table232[[#This Row],[UB (A-BGAP +LB+ UB)]]</f>
        <v>4.4843049327354259E-3</v>
      </c>
      <c r="Z531" s="171">
        <v>3609.5432877978301</v>
      </c>
      <c r="AA531" s="169">
        <v>446</v>
      </c>
      <c r="AB531" s="170">
        <v>444</v>
      </c>
      <c r="AC531" s="170">
        <v>4.5045045045045045E-3</v>
      </c>
      <c r="AD531" s="170">
        <f>(Table232[[#This Row],[UB (3S-MH)]]-Table232[[#This Row],[Best LB]])/Table232[[#This Row],[UB (3S-MH)]]</f>
        <v>4.4843049327354259E-3</v>
      </c>
      <c r="AE531" s="167">
        <v>4.3114499999999998</v>
      </c>
      <c r="AF531" s="169">
        <v>444</v>
      </c>
      <c r="AG531" s="170">
        <v>444</v>
      </c>
      <c r="AH531" s="150">
        <v>0</v>
      </c>
      <c r="AI531" s="150">
        <f>(Table232[[#This Row],[UB (BPP-MIP+LB+UB)]]-Table232[[#This Row],[Best LB]])/Table232[[#This Row],[UB (BPP-MIP+LB+UB)]]</f>
        <v>0</v>
      </c>
      <c r="AJ531" s="171">
        <v>2383.3667019624299</v>
      </c>
      <c r="AK531" s="169">
        <v>444</v>
      </c>
      <c r="AL531" s="170">
        <v>444</v>
      </c>
      <c r="AM531" s="170">
        <v>0</v>
      </c>
      <c r="AN531" s="170">
        <f>(Table232[[#This Row],[UB (LBBD (FBPP))]]-Table232[[#This Row],[Best LB]])/Table232[[#This Row],[UB (LBBD (FBPP))]]</f>
        <v>0</v>
      </c>
      <c r="AO531" s="171">
        <v>28.49920875766017</v>
      </c>
      <c r="AP531" s="169">
        <v>444</v>
      </c>
      <c r="AQ531" s="170">
        <v>444</v>
      </c>
      <c r="AR531" s="170">
        <v>0</v>
      </c>
      <c r="AS531" s="170">
        <f>(Table232[[#This Row],[UB (LBBD (CBPP))]]-Table232[[#This Row],[Best LB]])/Table232[[#This Row],[UB (LBBD (CBPP))]]</f>
        <v>0</v>
      </c>
      <c r="AT531" s="171">
        <v>15.07088939659927</v>
      </c>
      <c r="AU531" s="169">
        <v>444</v>
      </c>
      <c r="AV531" s="170">
        <v>444</v>
      </c>
      <c r="AW531" s="170">
        <v>0</v>
      </c>
      <c r="AX531" s="170">
        <f>(Table232[[#This Row],[UB (LBBD (CBPP-light))]]-Table232[[#This Row],[Best LB]])/Table232[[#This Row],[UB (LBBD (CBPP-light))]]</f>
        <v>0</v>
      </c>
      <c r="AY531" s="171">
        <v>2473.8055942309998</v>
      </c>
      <c r="AZ531" s="150">
        <v>444</v>
      </c>
    </row>
    <row r="532" spans="1:52" x14ac:dyDescent="0.35">
      <c r="A532" s="162">
        <v>530</v>
      </c>
      <c r="B532" s="163" t="s">
        <v>565</v>
      </c>
      <c r="C532" s="150" t="s">
        <v>1098</v>
      </c>
      <c r="D532" s="150">
        <v>100</v>
      </c>
      <c r="E532" s="164">
        <v>10</v>
      </c>
      <c r="F532" s="164">
        <v>30</v>
      </c>
      <c r="G532" s="165">
        <v>2</v>
      </c>
      <c r="H532" s="166">
        <v>27</v>
      </c>
      <c r="I532" s="150">
        <f>MAX(0,Table232[[#This Row],[k*]]-Table232[[#This Row],[AGVs]])</f>
        <v>17</v>
      </c>
      <c r="J532" s="150">
        <v>507</v>
      </c>
      <c r="K532" s="150">
        <v>517</v>
      </c>
      <c r="L532" s="167">
        <v>35.163482906300032</v>
      </c>
      <c r="M532" s="142">
        <f>IF( Table232[[#This Row],[UB_init]]-Table232[[#This Row],[LB_init]]&gt;0.1,0,1)</f>
        <v>0</v>
      </c>
      <c r="N532" s="61">
        <v>514</v>
      </c>
      <c r="O532" s="62">
        <v>502.46069862704002</v>
      </c>
      <c r="P532" s="62">
        <v>2.2450002671123299E-2</v>
      </c>
      <c r="Q532" s="84">
        <v>3600.2004126049501</v>
      </c>
      <c r="R532" s="166">
        <v>510</v>
      </c>
      <c r="S532" s="150">
        <v>502</v>
      </c>
      <c r="T532" s="168">
        <v>1.5686275E-2</v>
      </c>
      <c r="U532" s="168">
        <v>3620.8993230000001</v>
      </c>
      <c r="V532" s="169">
        <v>507</v>
      </c>
      <c r="W532" s="170">
        <v>507</v>
      </c>
      <c r="X532" s="150">
        <v>0</v>
      </c>
      <c r="Y532" s="150">
        <f>(Table232[[#This Row],[UB (A-BGAP +LB+ UB)]]-Table232[[#This Row],[Best LB]])/Table232[[#This Row],[UB (A-BGAP +LB+ UB)]]</f>
        <v>0</v>
      </c>
      <c r="Z532" s="171">
        <v>426.43566901050804</v>
      </c>
      <c r="AA532" s="169">
        <v>509</v>
      </c>
      <c r="AB532" s="170">
        <v>507</v>
      </c>
      <c r="AC532" s="170">
        <v>3.9447731755424065E-3</v>
      </c>
      <c r="AD532" s="170">
        <f>(Table232[[#This Row],[UB (3S-MH)]]-Table232[[#This Row],[Best LB]])/Table232[[#This Row],[UB (3S-MH)]]</f>
        <v>3.929273084479371E-3</v>
      </c>
      <c r="AE532" s="167">
        <v>2.5462699999999998</v>
      </c>
      <c r="AF532" s="169">
        <v>507</v>
      </c>
      <c r="AG532" s="170">
        <v>507</v>
      </c>
      <c r="AH532" s="150">
        <v>0</v>
      </c>
      <c r="AI532" s="150">
        <f>(Table232[[#This Row],[UB (BPP-MIP+LB+UB)]]-Table232[[#This Row],[Best LB]])/Table232[[#This Row],[UB (BPP-MIP+LB+UB)]]</f>
        <v>0</v>
      </c>
      <c r="AJ532" s="171">
        <v>463.46800120268301</v>
      </c>
      <c r="AK532" s="169">
        <v>507</v>
      </c>
      <c r="AL532" s="170">
        <v>507</v>
      </c>
      <c r="AM532" s="170">
        <v>0</v>
      </c>
      <c r="AN532" s="170">
        <f>(Table232[[#This Row],[UB (LBBD (FBPP))]]-Table232[[#This Row],[Best LB]])/Table232[[#This Row],[UB (LBBD (FBPP))]]</f>
        <v>0</v>
      </c>
      <c r="AO532" s="171">
        <v>53.677983270495531</v>
      </c>
      <c r="AP532" s="169">
        <v>507</v>
      </c>
      <c r="AQ532" s="170">
        <v>507</v>
      </c>
      <c r="AR532" s="170">
        <v>0</v>
      </c>
      <c r="AS532" s="170">
        <f>(Table232[[#This Row],[UB (LBBD (CBPP))]]-Table232[[#This Row],[Best LB]])/Table232[[#This Row],[UB (LBBD (CBPP))]]</f>
        <v>0</v>
      </c>
      <c r="AT532" s="171">
        <v>225.90214152075603</v>
      </c>
      <c r="AU532" s="169">
        <v>507</v>
      </c>
      <c r="AV532" s="170">
        <v>507</v>
      </c>
      <c r="AW532" s="170">
        <v>0</v>
      </c>
      <c r="AX532" s="170">
        <f>(Table232[[#This Row],[UB (LBBD (CBPP-light))]]-Table232[[#This Row],[Best LB]])/Table232[[#This Row],[UB (LBBD (CBPP-light))]]</f>
        <v>0</v>
      </c>
      <c r="AY532" s="171">
        <v>52.315836493860331</v>
      </c>
      <c r="AZ532" s="150">
        <v>507</v>
      </c>
    </row>
    <row r="533" spans="1:52" x14ac:dyDescent="0.35">
      <c r="A533" s="162">
        <v>531</v>
      </c>
      <c r="B533" s="163" t="s">
        <v>566</v>
      </c>
      <c r="C533" s="150" t="s">
        <v>1098</v>
      </c>
      <c r="D533" s="150">
        <v>100</v>
      </c>
      <c r="E533" s="164">
        <v>10</v>
      </c>
      <c r="F533" s="164">
        <v>30</v>
      </c>
      <c r="G533" s="165">
        <v>4</v>
      </c>
      <c r="H533" s="101">
        <v>44</v>
      </c>
      <c r="I533" s="44">
        <f>MAX(0,Table232[[#This Row],[k*]]-Table232[[#This Row],[AGVs]])</f>
        <v>34</v>
      </c>
      <c r="J533" s="44">
        <v>601</v>
      </c>
      <c r="K533" s="44">
        <v>607</v>
      </c>
      <c r="L533" s="167">
        <v>615.27437393367995</v>
      </c>
      <c r="M533" s="86">
        <f>IF( Table232[[#This Row],[UB_init]]-Table232[[#This Row],[LB_init]]&gt;0.1,0,1)</f>
        <v>0</v>
      </c>
      <c r="N533" s="59">
        <v>6363</v>
      </c>
      <c r="O533" s="60">
        <v>402</v>
      </c>
      <c r="P533" s="60">
        <v>0.93682225365392202</v>
      </c>
      <c r="Q533" s="83">
        <v>3600.20597876794</v>
      </c>
      <c r="R533" s="166">
        <v>611</v>
      </c>
      <c r="S533" s="150">
        <v>599</v>
      </c>
      <c r="T533" s="168">
        <v>1.9639935000000001E-2</v>
      </c>
      <c r="U533" s="168">
        <v>3619.4280290000002</v>
      </c>
      <c r="V533" s="169">
        <v>607</v>
      </c>
      <c r="W533" s="170">
        <v>601</v>
      </c>
      <c r="X533" s="150">
        <v>9.8846787479406895E-3</v>
      </c>
      <c r="Y533" s="150">
        <f>(Table232[[#This Row],[UB (A-BGAP +LB+ UB)]]-Table232[[#This Row],[Best LB]])/Table232[[#This Row],[UB (A-BGAP +LB+ UB)]]</f>
        <v>9.8846787479406912E-3</v>
      </c>
      <c r="Z533" s="171">
        <v>3601.5254281572998</v>
      </c>
      <c r="AA533" s="169">
        <v>601</v>
      </c>
      <c r="AB533" s="170">
        <v>601</v>
      </c>
      <c r="AC533" s="170">
        <v>0</v>
      </c>
      <c r="AD533" s="170">
        <f>(Table232[[#This Row],[UB (3S-MH)]]-Table232[[#This Row],[Best LB]])/Table232[[#This Row],[UB (3S-MH)]]</f>
        <v>0</v>
      </c>
      <c r="AE533" s="167">
        <v>144.82499999999999</v>
      </c>
      <c r="AF533" s="169">
        <v>607</v>
      </c>
      <c r="AG533" s="170">
        <v>601</v>
      </c>
      <c r="AH533" s="150">
        <v>9.8846787479406895E-3</v>
      </c>
      <c r="AI533" s="150">
        <f>(Table232[[#This Row],[UB (BPP-MIP+LB+UB)]]-Table232[[#This Row],[Best LB]])/Table232[[#This Row],[UB (BPP-MIP+LB+UB)]]</f>
        <v>9.8846787479406912E-3</v>
      </c>
      <c r="AJ533" s="171">
        <v>3619.0788183622099</v>
      </c>
      <c r="AK533" s="169">
        <v>607</v>
      </c>
      <c r="AL533" s="170">
        <v>601</v>
      </c>
      <c r="AM533" s="170">
        <v>9.8846787479406912E-3</v>
      </c>
      <c r="AN533" s="170">
        <f>(Table232[[#This Row],[UB (LBBD (FBPP))]]-Table232[[#This Row],[Best LB]])/Table232[[#This Row],[UB (LBBD (FBPP))]]</f>
        <v>9.8846787479406912E-3</v>
      </c>
      <c r="AO533" s="171">
        <v>3599.9999999336796</v>
      </c>
      <c r="AP533" s="169">
        <v>607</v>
      </c>
      <c r="AQ533" s="170">
        <v>601</v>
      </c>
      <c r="AR533" s="170">
        <v>9.8846787479406912E-3</v>
      </c>
      <c r="AS533" s="170">
        <f>(Table232[[#This Row],[UB (LBBD (CBPP))]]-Table232[[#This Row],[Best LB]])/Table232[[#This Row],[UB (LBBD (CBPP))]]</f>
        <v>9.8846787479406912E-3</v>
      </c>
      <c r="AT533" s="171">
        <v>3599.9999999336796</v>
      </c>
      <c r="AU533" s="169">
        <v>607</v>
      </c>
      <c r="AV533" s="170">
        <v>601</v>
      </c>
      <c r="AW533" s="170">
        <v>9.8846787479406912E-3</v>
      </c>
      <c r="AX533" s="170">
        <f>(Table232[[#This Row],[UB (LBBD (CBPP-light))]]-Table232[[#This Row],[Best LB]])/Table232[[#This Row],[UB (LBBD (CBPP-light))]]</f>
        <v>9.8846787479406912E-3</v>
      </c>
      <c r="AY533" s="171">
        <v>3599.9999999336796</v>
      </c>
      <c r="AZ533" s="150">
        <v>601</v>
      </c>
    </row>
    <row r="534" spans="1:52" x14ac:dyDescent="0.35">
      <c r="A534" s="162">
        <v>532</v>
      </c>
      <c r="B534" s="163" t="s">
        <v>567</v>
      </c>
      <c r="C534" s="150" t="s">
        <v>1098</v>
      </c>
      <c r="D534" s="150">
        <v>100</v>
      </c>
      <c r="E534" s="164">
        <v>10</v>
      </c>
      <c r="F534" s="164">
        <v>30</v>
      </c>
      <c r="G534" s="165">
        <v>4</v>
      </c>
      <c r="H534" s="166">
        <v>43</v>
      </c>
      <c r="I534" s="150">
        <f>MAX(0,Table232[[#This Row],[k*]]-Table232[[#This Row],[AGVs]])</f>
        <v>33</v>
      </c>
      <c r="J534" s="150">
        <v>559</v>
      </c>
      <c r="K534" s="150">
        <v>559</v>
      </c>
      <c r="L534" s="167">
        <v>13.631154859439903</v>
      </c>
      <c r="M534" s="142">
        <f>IF( Table232[[#This Row],[UB_init]]-Table232[[#This Row],[LB_init]]&gt;0.1,0,1)</f>
        <v>1</v>
      </c>
      <c r="N534" s="61">
        <v>574</v>
      </c>
      <c r="O534" s="62">
        <v>555</v>
      </c>
      <c r="P534" s="62">
        <v>3.3101045296161397E-2</v>
      </c>
      <c r="Q534" s="84">
        <v>3600.75704942829</v>
      </c>
      <c r="R534" s="166">
        <v>567</v>
      </c>
      <c r="S534" s="150">
        <v>555</v>
      </c>
      <c r="T534" s="168">
        <v>2.1164021000000002E-2</v>
      </c>
      <c r="U534" s="168">
        <v>3613.9214480000001</v>
      </c>
      <c r="V534" s="169"/>
      <c r="W534" s="170"/>
      <c r="X534" s="150"/>
      <c r="Y534" s="150"/>
      <c r="Z534" s="171"/>
      <c r="AA534" s="169"/>
      <c r="AB534" s="170"/>
      <c r="AC534" s="150"/>
      <c r="AD534" s="170"/>
      <c r="AE534" s="171"/>
      <c r="AF534" s="169"/>
      <c r="AG534" s="170"/>
      <c r="AH534" s="150"/>
      <c r="AI534" s="150"/>
      <c r="AJ534" s="171"/>
      <c r="AK534" s="169"/>
      <c r="AL534" s="170"/>
      <c r="AM534" s="150"/>
      <c r="AN534" s="170"/>
      <c r="AO534" s="171"/>
      <c r="AP534" s="169"/>
      <c r="AQ534" s="170"/>
      <c r="AR534" s="150"/>
      <c r="AS534" s="170"/>
      <c r="AT534" s="171"/>
      <c r="AU534" s="169"/>
      <c r="AV534" s="170"/>
      <c r="AW534" s="150"/>
      <c r="AX534" s="164"/>
      <c r="AY534" s="171"/>
      <c r="AZ534" s="150">
        <v>559</v>
      </c>
    </row>
    <row r="535" spans="1:52" x14ac:dyDescent="0.35">
      <c r="A535" s="162">
        <v>533</v>
      </c>
      <c r="B535" s="163" t="s">
        <v>568</v>
      </c>
      <c r="C535" s="150" t="s">
        <v>1098</v>
      </c>
      <c r="D535" s="150">
        <v>100</v>
      </c>
      <c r="E535" s="164">
        <v>10</v>
      </c>
      <c r="F535" s="164">
        <v>30</v>
      </c>
      <c r="G535" s="165">
        <v>4</v>
      </c>
      <c r="H535" s="166">
        <v>51</v>
      </c>
      <c r="I535" s="150">
        <f>MAX(0,Table232[[#This Row],[k*]]-Table232[[#This Row],[AGVs]])</f>
        <v>41</v>
      </c>
      <c r="J535" s="150">
        <v>590</v>
      </c>
      <c r="K535" s="150">
        <v>590</v>
      </c>
      <c r="L535" s="167">
        <v>8.499538173899964</v>
      </c>
      <c r="M535" s="86">
        <f>IF( Table232[[#This Row],[UB_init]]-Table232[[#This Row],[LB_init]]&gt;0.1,0,1)</f>
        <v>1</v>
      </c>
      <c r="N535" s="59">
        <v>6465</v>
      </c>
      <c r="O535" s="60">
        <v>349</v>
      </c>
      <c r="P535" s="60">
        <v>0.94601701469449395</v>
      </c>
      <c r="Q535" s="83">
        <v>3600.1277915537298</v>
      </c>
      <c r="R535" s="166">
        <v>590</v>
      </c>
      <c r="S535" s="150">
        <v>590</v>
      </c>
      <c r="T535" s="168">
        <v>0</v>
      </c>
      <c r="U535" s="168">
        <v>263.7186183</v>
      </c>
      <c r="V535" s="169"/>
      <c r="W535" s="170"/>
      <c r="X535" s="150"/>
      <c r="Y535" s="150"/>
      <c r="Z535" s="171"/>
      <c r="AA535" s="169"/>
      <c r="AB535" s="170"/>
      <c r="AC535" s="150"/>
      <c r="AD535" s="170"/>
      <c r="AE535" s="171"/>
      <c r="AF535" s="169"/>
      <c r="AG535" s="170"/>
      <c r="AH535" s="150"/>
      <c r="AI535" s="150"/>
      <c r="AJ535" s="171"/>
      <c r="AK535" s="169"/>
      <c r="AL535" s="170"/>
      <c r="AM535" s="150"/>
      <c r="AN535" s="170"/>
      <c r="AO535" s="171"/>
      <c r="AP535" s="169"/>
      <c r="AQ535" s="170"/>
      <c r="AR535" s="150"/>
      <c r="AS535" s="170"/>
      <c r="AT535" s="171"/>
      <c r="AU535" s="169"/>
      <c r="AV535" s="170"/>
      <c r="AW535" s="150"/>
      <c r="AX535" s="164"/>
      <c r="AY535" s="171"/>
      <c r="AZ535" s="150">
        <v>590</v>
      </c>
    </row>
    <row r="536" spans="1:52" x14ac:dyDescent="0.35">
      <c r="A536" s="162">
        <v>534</v>
      </c>
      <c r="B536" s="163" t="s">
        <v>569</v>
      </c>
      <c r="C536" s="150" t="s">
        <v>1098</v>
      </c>
      <c r="D536" s="150">
        <v>100</v>
      </c>
      <c r="E536" s="164">
        <v>10</v>
      </c>
      <c r="F536" s="164">
        <v>30</v>
      </c>
      <c r="G536" s="165">
        <v>4</v>
      </c>
      <c r="H536" s="166">
        <v>42</v>
      </c>
      <c r="I536" s="150">
        <f>MAX(0,Table232[[#This Row],[k*]]-Table232[[#This Row],[AGVs]])</f>
        <v>32</v>
      </c>
      <c r="J536" s="150">
        <v>609</v>
      </c>
      <c r="K536" s="150">
        <v>609</v>
      </c>
      <c r="L536" s="167">
        <v>17.459582624959921</v>
      </c>
      <c r="M536" s="142">
        <f>IF( Table232[[#This Row],[UB_init]]-Table232[[#This Row],[LB_init]]&gt;0.1,0,1)</f>
        <v>1</v>
      </c>
      <c r="N536" s="61">
        <v>6330</v>
      </c>
      <c r="O536" s="62">
        <v>421.64672985764503</v>
      </c>
      <c r="P536" s="62">
        <v>0.93338914220256797</v>
      </c>
      <c r="Q536" s="84">
        <v>3600.4973881393598</v>
      </c>
      <c r="R536" s="166">
        <v>616</v>
      </c>
      <c r="S536" s="150">
        <v>606</v>
      </c>
      <c r="T536" s="168">
        <v>1.6233766E-2</v>
      </c>
      <c r="U536" s="168">
        <v>3612.3567360000002</v>
      </c>
      <c r="V536" s="169"/>
      <c r="W536" s="170"/>
      <c r="X536" s="150"/>
      <c r="Y536" s="150"/>
      <c r="Z536" s="171"/>
      <c r="AA536" s="169"/>
      <c r="AB536" s="170"/>
      <c r="AC536" s="150"/>
      <c r="AD536" s="170"/>
      <c r="AE536" s="171"/>
      <c r="AF536" s="169"/>
      <c r="AG536" s="170"/>
      <c r="AH536" s="150"/>
      <c r="AI536" s="150"/>
      <c r="AJ536" s="171"/>
      <c r="AK536" s="169"/>
      <c r="AL536" s="170"/>
      <c r="AM536" s="150"/>
      <c r="AN536" s="170"/>
      <c r="AO536" s="171"/>
      <c r="AP536" s="169"/>
      <c r="AQ536" s="170"/>
      <c r="AR536" s="150"/>
      <c r="AS536" s="170"/>
      <c r="AT536" s="171"/>
      <c r="AU536" s="169"/>
      <c r="AV536" s="170"/>
      <c r="AW536" s="150"/>
      <c r="AX536" s="164"/>
      <c r="AY536" s="171"/>
      <c r="AZ536" s="150">
        <v>609</v>
      </c>
    </row>
    <row r="537" spans="1:52" x14ac:dyDescent="0.35">
      <c r="A537" s="162">
        <v>535</v>
      </c>
      <c r="B537" s="163" t="s">
        <v>570</v>
      </c>
      <c r="C537" s="150" t="s">
        <v>1098</v>
      </c>
      <c r="D537" s="150">
        <v>100</v>
      </c>
      <c r="E537" s="164">
        <v>10</v>
      </c>
      <c r="F537" s="164">
        <v>30</v>
      </c>
      <c r="G537" s="165">
        <v>4</v>
      </c>
      <c r="H537" s="166">
        <v>46</v>
      </c>
      <c r="I537" s="150">
        <f>MAX(0,Table232[[#This Row],[k*]]-Table232[[#This Row],[AGVs]])</f>
        <v>36</v>
      </c>
      <c r="J537" s="150">
        <v>603</v>
      </c>
      <c r="K537" s="150">
        <v>603</v>
      </c>
      <c r="L537" s="167">
        <v>15.464279318229956</v>
      </c>
      <c r="M537" s="86">
        <f>IF( Table232[[#This Row],[UB_init]]-Table232[[#This Row],[LB_init]]&gt;0.1,0,1)</f>
        <v>1</v>
      </c>
      <c r="N537" s="59">
        <v>1921</v>
      </c>
      <c r="O537" s="60">
        <v>403.19142508032098</v>
      </c>
      <c r="P537" s="60">
        <v>0.79011378184258196</v>
      </c>
      <c r="Q537" s="83">
        <v>3601.0653740521502</v>
      </c>
      <c r="R537" s="166">
        <v>613</v>
      </c>
      <c r="S537" s="150">
        <v>600</v>
      </c>
      <c r="T537" s="168">
        <v>2.1207178E-2</v>
      </c>
      <c r="U537" s="168">
        <v>3615.25378</v>
      </c>
      <c r="V537" s="169"/>
      <c r="W537" s="170"/>
      <c r="X537" s="150"/>
      <c r="Y537" s="150"/>
      <c r="Z537" s="171"/>
      <c r="AA537" s="169"/>
      <c r="AB537" s="170"/>
      <c r="AC537" s="150"/>
      <c r="AD537" s="170"/>
      <c r="AE537" s="171"/>
      <c r="AF537" s="169"/>
      <c r="AG537" s="170"/>
      <c r="AH537" s="150"/>
      <c r="AI537" s="150"/>
      <c r="AJ537" s="171"/>
      <c r="AK537" s="169"/>
      <c r="AL537" s="170"/>
      <c r="AM537" s="150"/>
      <c r="AN537" s="170"/>
      <c r="AO537" s="171"/>
      <c r="AP537" s="169"/>
      <c r="AQ537" s="170"/>
      <c r="AR537" s="150"/>
      <c r="AS537" s="170"/>
      <c r="AT537" s="171"/>
      <c r="AU537" s="169"/>
      <c r="AV537" s="170"/>
      <c r="AW537" s="150"/>
      <c r="AX537" s="164"/>
      <c r="AY537" s="171"/>
      <c r="AZ537" s="150">
        <v>603</v>
      </c>
    </row>
    <row r="538" spans="1:52" x14ac:dyDescent="0.35">
      <c r="A538" s="162">
        <v>536</v>
      </c>
      <c r="B538" s="163" t="s">
        <v>571</v>
      </c>
      <c r="C538" s="150" t="s">
        <v>1098</v>
      </c>
      <c r="D538" s="150">
        <v>100</v>
      </c>
      <c r="E538" s="164">
        <v>10</v>
      </c>
      <c r="F538" s="164">
        <v>30</v>
      </c>
      <c r="G538" s="165">
        <v>4</v>
      </c>
      <c r="H538" s="166">
        <v>45</v>
      </c>
      <c r="I538" s="150">
        <f>MAX(0,Table232[[#This Row],[k*]]-Table232[[#This Row],[AGVs]])</f>
        <v>35</v>
      </c>
      <c r="J538" s="150">
        <v>591</v>
      </c>
      <c r="K538" s="150">
        <v>597</v>
      </c>
      <c r="L538" s="167">
        <v>612.69465101510991</v>
      </c>
      <c r="M538" s="142">
        <f>IF( Table232[[#This Row],[UB_init]]-Table232[[#This Row],[LB_init]]&gt;0.1,0,1)</f>
        <v>0</v>
      </c>
      <c r="N538" s="61">
        <v>3125</v>
      </c>
      <c r="O538" s="62">
        <v>396.73830514977402</v>
      </c>
      <c r="P538" s="62">
        <v>0.87304374235204396</v>
      </c>
      <c r="Q538" s="84">
        <v>3600.6000737193899</v>
      </c>
      <c r="R538" s="166">
        <v>605</v>
      </c>
      <c r="S538" s="150">
        <v>591</v>
      </c>
      <c r="T538" s="168">
        <v>2.3140496E-2</v>
      </c>
      <c r="U538" s="168">
        <v>3610.711992</v>
      </c>
      <c r="V538" s="169">
        <v>597</v>
      </c>
      <c r="W538" s="170">
        <v>591</v>
      </c>
      <c r="X538" s="150">
        <v>1.0050251256281201E-2</v>
      </c>
      <c r="Y538" s="150">
        <f>(Table232[[#This Row],[UB (A-BGAP +LB+ UB)]]-Table232[[#This Row],[Best LB]])/Table232[[#This Row],[UB (A-BGAP +LB+ UB)]]</f>
        <v>3.3500837520938024E-3</v>
      </c>
      <c r="Z538" s="171">
        <v>3605.20216223225</v>
      </c>
      <c r="AA538" s="169">
        <v>597</v>
      </c>
      <c r="AB538" s="170">
        <v>591</v>
      </c>
      <c r="AC538" s="170">
        <v>1.015228426395939E-2</v>
      </c>
      <c r="AD538" s="170">
        <f>(Table232[[#This Row],[UB (3S-MH)]]-Table232[[#This Row],[Best LB]])/Table232[[#This Row],[UB (3S-MH)]]</f>
        <v>3.3500837520938024E-3</v>
      </c>
      <c r="AE538" s="167">
        <v>721.93899999999996</v>
      </c>
      <c r="AF538" s="169">
        <v>597</v>
      </c>
      <c r="AG538" s="170">
        <v>591</v>
      </c>
      <c r="AH538" s="150">
        <v>1.00502512562814E-2</v>
      </c>
      <c r="AI538" s="150">
        <f>(Table232[[#This Row],[UB (BPP-MIP+LB+UB)]]-Table232[[#This Row],[Best LB]])/Table232[[#This Row],[UB (BPP-MIP+LB+UB)]]</f>
        <v>3.3500837520938024E-3</v>
      </c>
      <c r="AJ538" s="171">
        <v>3619.5836708946199</v>
      </c>
      <c r="AK538" s="169">
        <v>597</v>
      </c>
      <c r="AL538" s="170">
        <v>595</v>
      </c>
      <c r="AM538" s="170">
        <v>3.3500837520938024E-3</v>
      </c>
      <c r="AN538" s="170">
        <f>(Table232[[#This Row],[UB (LBBD (FBPP))]]-Table232[[#This Row],[Best LB]])/Table232[[#This Row],[UB (LBBD (FBPP))]]</f>
        <v>3.3500837520938024E-3</v>
      </c>
      <c r="AO538" s="171">
        <v>3600.0000000151103</v>
      </c>
      <c r="AP538" s="169">
        <v>597</v>
      </c>
      <c r="AQ538" s="170">
        <v>591</v>
      </c>
      <c r="AR538" s="170">
        <v>1.0050251256281407E-2</v>
      </c>
      <c r="AS538" s="170">
        <f>(Table232[[#This Row],[UB (LBBD (CBPP))]]-Table232[[#This Row],[Best LB]])/Table232[[#This Row],[UB (LBBD (CBPP))]]</f>
        <v>3.3500837520938024E-3</v>
      </c>
      <c r="AT538" s="171">
        <v>3600.0000000151103</v>
      </c>
      <c r="AU538" s="169">
        <v>597</v>
      </c>
      <c r="AV538" s="170">
        <v>591</v>
      </c>
      <c r="AW538" s="170">
        <v>1.0050251256281407E-2</v>
      </c>
      <c r="AX538" s="170">
        <f>(Table232[[#This Row],[UB (LBBD (CBPP-light))]]-Table232[[#This Row],[Best LB]])/Table232[[#This Row],[UB (LBBD (CBPP-light))]]</f>
        <v>3.3500837520938024E-3</v>
      </c>
      <c r="AY538" s="171">
        <v>3600.0000000151103</v>
      </c>
      <c r="AZ538" s="150">
        <v>595</v>
      </c>
    </row>
    <row r="539" spans="1:52" x14ac:dyDescent="0.35">
      <c r="A539" s="162">
        <v>537</v>
      </c>
      <c r="B539" s="163" t="s">
        <v>572</v>
      </c>
      <c r="C539" s="150" t="s">
        <v>1098</v>
      </c>
      <c r="D539" s="150">
        <v>100</v>
      </c>
      <c r="E539" s="164">
        <v>10</v>
      </c>
      <c r="F539" s="164">
        <v>30</v>
      </c>
      <c r="G539" s="165">
        <v>4</v>
      </c>
      <c r="H539" s="166">
        <v>43</v>
      </c>
      <c r="I539" s="150">
        <f>MAX(0,Table232[[#This Row],[k*]]-Table232[[#This Row],[AGVs]])</f>
        <v>33</v>
      </c>
      <c r="J539" s="150">
        <v>569</v>
      </c>
      <c r="K539" s="150">
        <v>569</v>
      </c>
      <c r="L539" s="167">
        <v>8.0051646754200192</v>
      </c>
      <c r="M539" s="86">
        <f>IF( Table232[[#This Row],[UB_init]]-Table232[[#This Row],[LB_init]]&gt;0.1,0,1)</f>
        <v>1</v>
      </c>
      <c r="N539" s="59">
        <v>6038</v>
      </c>
      <c r="O539" s="60">
        <v>386.73698760259799</v>
      </c>
      <c r="P539" s="60">
        <v>0.93594948863817595</v>
      </c>
      <c r="Q539" s="83">
        <v>3600.8528160098899</v>
      </c>
      <c r="R539" s="166">
        <v>578</v>
      </c>
      <c r="S539" s="150">
        <v>564.03</v>
      </c>
      <c r="T539" s="168">
        <v>2.4161889999999998E-2</v>
      </c>
      <c r="U539" s="168">
        <v>3609.925495</v>
      </c>
      <c r="V539" s="169"/>
      <c r="W539" s="170"/>
      <c r="X539" s="150"/>
      <c r="Y539" s="150"/>
      <c r="Z539" s="171"/>
      <c r="AA539" s="169"/>
      <c r="AB539" s="170"/>
      <c r="AC539" s="150"/>
      <c r="AD539" s="170"/>
      <c r="AE539" s="171"/>
      <c r="AF539" s="169"/>
      <c r="AG539" s="170"/>
      <c r="AH539" s="150"/>
      <c r="AI539" s="150"/>
      <c r="AJ539" s="171"/>
      <c r="AK539" s="169"/>
      <c r="AL539" s="170"/>
      <c r="AM539" s="150"/>
      <c r="AN539" s="170"/>
      <c r="AO539" s="171"/>
      <c r="AP539" s="169"/>
      <c r="AQ539" s="170"/>
      <c r="AR539" s="150"/>
      <c r="AS539" s="170"/>
      <c r="AT539" s="171"/>
      <c r="AU539" s="169"/>
      <c r="AV539" s="170"/>
      <c r="AW539" s="150"/>
      <c r="AX539" s="164"/>
      <c r="AY539" s="171"/>
      <c r="AZ539" s="150">
        <v>569</v>
      </c>
    </row>
    <row r="540" spans="1:52" x14ac:dyDescent="0.35">
      <c r="A540" s="162">
        <v>538</v>
      </c>
      <c r="B540" s="163" t="s">
        <v>573</v>
      </c>
      <c r="C540" s="150" t="s">
        <v>1098</v>
      </c>
      <c r="D540" s="150">
        <v>100</v>
      </c>
      <c r="E540" s="164">
        <v>10</v>
      </c>
      <c r="F540" s="164">
        <v>30</v>
      </c>
      <c r="G540" s="165">
        <v>4</v>
      </c>
      <c r="H540" s="166">
        <v>46</v>
      </c>
      <c r="I540" s="150">
        <f>MAX(0,Table232[[#This Row],[k*]]-Table232[[#This Row],[AGVs]])</f>
        <v>36</v>
      </c>
      <c r="J540" s="150">
        <v>611</v>
      </c>
      <c r="K540" s="150">
        <v>611</v>
      </c>
      <c r="L540" s="167">
        <v>9.6486339569100892</v>
      </c>
      <c r="M540" s="142">
        <f>IF( Table232[[#This Row],[UB_init]]-Table232[[#This Row],[LB_init]]&gt;0.1,0,1)</f>
        <v>1</v>
      </c>
      <c r="N540" s="61">
        <v>6263</v>
      </c>
      <c r="O540" s="62">
        <v>399</v>
      </c>
      <c r="P540" s="62">
        <v>0.93629251157590698</v>
      </c>
      <c r="Q540" s="84">
        <v>3600.8035693708798</v>
      </c>
      <c r="R540" s="166">
        <v>624</v>
      </c>
      <c r="S540" s="150">
        <v>608</v>
      </c>
      <c r="T540" s="168">
        <v>2.5641026000000001E-2</v>
      </c>
      <c r="U540" s="168">
        <v>3607.7236389999998</v>
      </c>
      <c r="V540" s="169"/>
      <c r="W540" s="170"/>
      <c r="X540" s="150"/>
      <c r="Y540" s="150"/>
      <c r="Z540" s="171"/>
      <c r="AA540" s="169"/>
      <c r="AB540" s="170"/>
      <c r="AC540" s="150"/>
      <c r="AD540" s="170"/>
      <c r="AE540" s="171"/>
      <c r="AF540" s="169"/>
      <c r="AG540" s="170"/>
      <c r="AH540" s="150"/>
      <c r="AI540" s="150"/>
      <c r="AJ540" s="171"/>
      <c r="AK540" s="169"/>
      <c r="AL540" s="170"/>
      <c r="AM540" s="150"/>
      <c r="AN540" s="170"/>
      <c r="AO540" s="171"/>
      <c r="AP540" s="169"/>
      <c r="AQ540" s="170"/>
      <c r="AR540" s="150"/>
      <c r="AS540" s="170"/>
      <c r="AT540" s="171"/>
      <c r="AU540" s="169"/>
      <c r="AV540" s="170"/>
      <c r="AW540" s="150"/>
      <c r="AX540" s="164"/>
      <c r="AY540" s="171"/>
      <c r="AZ540" s="150">
        <v>611</v>
      </c>
    </row>
    <row r="541" spans="1:52" x14ac:dyDescent="0.35">
      <c r="A541" s="162">
        <v>539</v>
      </c>
      <c r="B541" s="163" t="s">
        <v>574</v>
      </c>
      <c r="C541" s="150" t="s">
        <v>1098</v>
      </c>
      <c r="D541" s="150">
        <v>100</v>
      </c>
      <c r="E541" s="164">
        <v>10</v>
      </c>
      <c r="F541" s="164">
        <v>30</v>
      </c>
      <c r="G541" s="165">
        <v>4</v>
      </c>
      <c r="H541" s="166">
        <v>49</v>
      </c>
      <c r="I541" s="150">
        <f>MAX(0,Table232[[#This Row],[k*]]-Table232[[#This Row],[AGVs]])</f>
        <v>39</v>
      </c>
      <c r="J541" s="150">
        <v>582</v>
      </c>
      <c r="K541" s="150">
        <v>582</v>
      </c>
      <c r="L541" s="167">
        <v>6.9759199712500504</v>
      </c>
      <c r="M541" s="86">
        <f>IF( Table232[[#This Row],[UB_init]]-Table232[[#This Row],[LB_init]]&gt;0.1,0,1)</f>
        <v>1</v>
      </c>
      <c r="N541" s="59">
        <v>6406</v>
      </c>
      <c r="O541" s="60">
        <v>353.02285927219799</v>
      </c>
      <c r="P541" s="60">
        <v>0.94489184213670097</v>
      </c>
      <c r="Q541" s="83">
        <v>3600.1905150171301</v>
      </c>
      <c r="R541" s="166">
        <v>590</v>
      </c>
      <c r="S541" s="150">
        <v>576</v>
      </c>
      <c r="T541" s="168">
        <v>2.3728814000000001E-2</v>
      </c>
      <c r="U541" s="168">
        <v>3608.027196</v>
      </c>
      <c r="V541" s="169"/>
      <c r="W541" s="170"/>
      <c r="X541" s="150"/>
      <c r="Y541" s="150"/>
      <c r="Z541" s="171"/>
      <c r="AA541" s="169"/>
      <c r="AB541" s="170"/>
      <c r="AC541" s="150"/>
      <c r="AD541" s="170"/>
      <c r="AE541" s="171"/>
      <c r="AF541" s="169"/>
      <c r="AG541" s="170"/>
      <c r="AH541" s="150"/>
      <c r="AI541" s="150"/>
      <c r="AJ541" s="171"/>
      <c r="AK541" s="169"/>
      <c r="AL541" s="170"/>
      <c r="AM541" s="150"/>
      <c r="AN541" s="170"/>
      <c r="AO541" s="171"/>
      <c r="AP541" s="169"/>
      <c r="AQ541" s="170"/>
      <c r="AR541" s="150"/>
      <c r="AS541" s="170"/>
      <c r="AT541" s="171"/>
      <c r="AU541" s="169"/>
      <c r="AV541" s="170"/>
      <c r="AW541" s="150"/>
      <c r="AX541" s="164"/>
      <c r="AY541" s="171"/>
      <c r="AZ541" s="150">
        <v>582</v>
      </c>
    </row>
    <row r="542" spans="1:52" ht="15" thickBot="1" x14ac:dyDescent="0.4">
      <c r="A542" s="162">
        <v>540</v>
      </c>
      <c r="B542" s="163" t="s">
        <v>575</v>
      </c>
      <c r="C542" s="174" t="s">
        <v>1098</v>
      </c>
      <c r="D542" s="174">
        <v>100</v>
      </c>
      <c r="E542" s="175">
        <v>10</v>
      </c>
      <c r="F542" s="175">
        <v>30</v>
      </c>
      <c r="G542" s="176">
        <v>4</v>
      </c>
      <c r="H542" s="177">
        <v>47</v>
      </c>
      <c r="I542" s="174">
        <f>MAX(0,Table232[[#This Row],[k*]]-Table232[[#This Row],[AGVs]])</f>
        <v>37</v>
      </c>
      <c r="J542" s="174">
        <v>627</v>
      </c>
      <c r="K542" s="174">
        <v>627</v>
      </c>
      <c r="L542" s="178">
        <v>112.48784335517007</v>
      </c>
      <c r="M542" s="143">
        <f>IF( Table232[[#This Row],[UB_init]]-Table232[[#This Row],[LB_init]]&gt;0.1,0,1)</f>
        <v>1</v>
      </c>
      <c r="N542" s="63">
        <v>9828</v>
      </c>
      <c r="O542" s="64">
        <v>410.713763508184</v>
      </c>
      <c r="P542" s="64">
        <v>0.95820983277286498</v>
      </c>
      <c r="Q542" s="85">
        <v>3600.2156763691401</v>
      </c>
      <c r="R542" s="177">
        <v>641</v>
      </c>
      <c r="S542" s="174">
        <v>623</v>
      </c>
      <c r="T542" s="179">
        <v>2.8081123E-2</v>
      </c>
      <c r="U542" s="179">
        <v>3619.6657749999999</v>
      </c>
      <c r="V542" s="180"/>
      <c r="W542" s="181"/>
      <c r="X542" s="174"/>
      <c r="Y542" s="174"/>
      <c r="Z542" s="182"/>
      <c r="AA542" s="180"/>
      <c r="AB542" s="181"/>
      <c r="AC542" s="174"/>
      <c r="AD542" s="181"/>
      <c r="AE542" s="182"/>
      <c r="AF542" s="180"/>
      <c r="AG542" s="181"/>
      <c r="AH542" s="174"/>
      <c r="AI542" s="174"/>
      <c r="AJ542" s="182"/>
      <c r="AK542" s="180"/>
      <c r="AL542" s="181"/>
      <c r="AM542" s="174"/>
      <c r="AN542" s="181"/>
      <c r="AO542" s="182"/>
      <c r="AP542" s="180"/>
      <c r="AQ542" s="181"/>
      <c r="AR542" s="174"/>
      <c r="AS542" s="181"/>
      <c r="AT542" s="182"/>
      <c r="AU542" s="180"/>
      <c r="AV542" s="181"/>
      <c r="AW542" s="174"/>
      <c r="AX542" s="175"/>
      <c r="AY542" s="182"/>
      <c r="AZ542" s="150">
        <v>627</v>
      </c>
    </row>
    <row r="543" spans="1:52" x14ac:dyDescent="0.35">
      <c r="A543" s="151">
        <v>541</v>
      </c>
      <c r="B543" s="152" t="s">
        <v>576</v>
      </c>
      <c r="C543" s="150" t="s">
        <v>1099</v>
      </c>
      <c r="D543" s="150">
        <v>150</v>
      </c>
      <c r="E543" s="164">
        <v>2</v>
      </c>
      <c r="F543" s="164">
        <v>10</v>
      </c>
      <c r="G543" s="165">
        <v>1</v>
      </c>
      <c r="H543" s="156">
        <v>20</v>
      </c>
      <c r="I543" s="153">
        <f>MAX(0,Table232[[#This Row],[k*]]-Table232[[#This Row],[AGVs]])</f>
        <v>18</v>
      </c>
      <c r="J543" s="153">
        <v>1531</v>
      </c>
      <c r="K543" s="153">
        <v>1531</v>
      </c>
      <c r="L543" s="167">
        <v>2.1479175966298953</v>
      </c>
      <c r="M543" s="86">
        <f>IF( Table232[[#This Row],[UB_init]]-Table232[[#This Row],[LB_init]]&gt;0.1,0,1)</f>
        <v>1</v>
      </c>
      <c r="N543" s="59">
        <v>1531</v>
      </c>
      <c r="O543" s="60">
        <v>1531</v>
      </c>
      <c r="P543" s="60">
        <v>0</v>
      </c>
      <c r="Q543" s="83">
        <v>666.58169352449397</v>
      </c>
      <c r="R543" s="166">
        <v>1531</v>
      </c>
      <c r="S543" s="150">
        <v>1531</v>
      </c>
      <c r="T543" s="168">
        <v>0</v>
      </c>
      <c r="U543" s="168">
        <v>37.898609720000003</v>
      </c>
      <c r="V543" s="169"/>
      <c r="W543" s="170"/>
      <c r="X543" s="150"/>
      <c r="Y543" s="150"/>
      <c r="Z543" s="171"/>
      <c r="AA543" s="169"/>
      <c r="AB543" s="170"/>
      <c r="AC543" s="150"/>
      <c r="AD543" s="170"/>
      <c r="AE543" s="171"/>
      <c r="AF543" s="169"/>
      <c r="AG543" s="170"/>
      <c r="AH543" s="150"/>
      <c r="AI543" s="150"/>
      <c r="AJ543" s="171"/>
      <c r="AK543" s="169"/>
      <c r="AL543" s="170"/>
      <c r="AM543" s="150"/>
      <c r="AN543" s="170"/>
      <c r="AO543" s="171"/>
      <c r="AP543" s="169"/>
      <c r="AQ543" s="170"/>
      <c r="AR543" s="150"/>
      <c r="AS543" s="170"/>
      <c r="AT543" s="171"/>
      <c r="AU543" s="169"/>
      <c r="AV543" s="170"/>
      <c r="AW543" s="150"/>
      <c r="AX543" s="164"/>
      <c r="AY543" s="171"/>
      <c r="AZ543" s="150">
        <v>1531</v>
      </c>
    </row>
    <row r="544" spans="1:52" x14ac:dyDescent="0.35">
      <c r="A544" s="162">
        <v>542</v>
      </c>
      <c r="B544" s="163" t="s">
        <v>577</v>
      </c>
      <c r="C544" s="150" t="s">
        <v>1099</v>
      </c>
      <c r="D544" s="150">
        <v>150</v>
      </c>
      <c r="E544" s="164">
        <v>2</v>
      </c>
      <c r="F544" s="164">
        <v>10</v>
      </c>
      <c r="G544" s="165">
        <v>1</v>
      </c>
      <c r="H544" s="166">
        <v>21</v>
      </c>
      <c r="I544" s="150">
        <f>MAX(0,Table232[[#This Row],[k*]]-Table232[[#This Row],[AGVs]])</f>
        <v>19</v>
      </c>
      <c r="J544" s="150">
        <v>1497</v>
      </c>
      <c r="K544" s="150">
        <v>1497</v>
      </c>
      <c r="L544" s="167">
        <v>1.4616528991700761</v>
      </c>
      <c r="M544" s="142">
        <f>IF( Table232[[#This Row],[UB_init]]-Table232[[#This Row],[LB_init]]&gt;0.1,0,1)</f>
        <v>1</v>
      </c>
      <c r="N544" s="61">
        <v>1497</v>
      </c>
      <c r="O544" s="62">
        <v>1497</v>
      </c>
      <c r="P544" s="62">
        <v>0</v>
      </c>
      <c r="Q544" s="84">
        <v>467.87939800321999</v>
      </c>
      <c r="R544" s="166">
        <v>1497</v>
      </c>
      <c r="S544" s="150">
        <v>1497</v>
      </c>
      <c r="T544" s="168">
        <v>0</v>
      </c>
      <c r="U544" s="168">
        <v>11.37880743</v>
      </c>
      <c r="V544" s="169"/>
      <c r="W544" s="170"/>
      <c r="X544" s="150"/>
      <c r="Y544" s="150"/>
      <c r="Z544" s="171"/>
      <c r="AA544" s="169"/>
      <c r="AB544" s="170"/>
      <c r="AC544" s="150"/>
      <c r="AD544" s="170"/>
      <c r="AE544" s="171"/>
      <c r="AF544" s="169"/>
      <c r="AG544" s="170"/>
      <c r="AH544" s="150"/>
      <c r="AI544" s="150"/>
      <c r="AJ544" s="171"/>
      <c r="AK544" s="169"/>
      <c r="AL544" s="170"/>
      <c r="AM544" s="150"/>
      <c r="AN544" s="170"/>
      <c r="AO544" s="171"/>
      <c r="AP544" s="169"/>
      <c r="AQ544" s="170"/>
      <c r="AR544" s="150"/>
      <c r="AS544" s="170"/>
      <c r="AT544" s="171"/>
      <c r="AU544" s="169"/>
      <c r="AV544" s="170"/>
      <c r="AW544" s="150"/>
      <c r="AX544" s="164"/>
      <c r="AY544" s="171"/>
      <c r="AZ544" s="150">
        <v>1497</v>
      </c>
    </row>
    <row r="545" spans="1:52" x14ac:dyDescent="0.35">
      <c r="A545" s="162">
        <v>543</v>
      </c>
      <c r="B545" s="163" t="s">
        <v>578</v>
      </c>
      <c r="C545" s="150" t="s">
        <v>1099</v>
      </c>
      <c r="D545" s="150">
        <v>150</v>
      </c>
      <c r="E545" s="164">
        <v>2</v>
      </c>
      <c r="F545" s="164">
        <v>10</v>
      </c>
      <c r="G545" s="165">
        <v>1</v>
      </c>
      <c r="H545" s="166">
        <v>20</v>
      </c>
      <c r="I545" s="150">
        <f>MAX(0,Table232[[#This Row],[k*]]-Table232[[#This Row],[AGVs]])</f>
        <v>18</v>
      </c>
      <c r="J545" s="150">
        <v>1505</v>
      </c>
      <c r="K545" s="150">
        <v>1505</v>
      </c>
      <c r="L545" s="167">
        <v>1.3712873309900715</v>
      </c>
      <c r="M545" s="86">
        <f>IF( Table232[[#This Row],[UB_init]]-Table232[[#This Row],[LB_init]]&gt;0.1,0,1)</f>
        <v>1</v>
      </c>
      <c r="N545" s="59">
        <v>1505</v>
      </c>
      <c r="O545" s="60">
        <v>1505</v>
      </c>
      <c r="P545" s="60">
        <v>0</v>
      </c>
      <c r="Q545" s="83">
        <v>606.82674383930805</v>
      </c>
      <c r="R545" s="166">
        <v>1505</v>
      </c>
      <c r="S545" s="150">
        <v>1505</v>
      </c>
      <c r="T545" s="168">
        <v>0</v>
      </c>
      <c r="U545" s="168">
        <v>12.595375560000001</v>
      </c>
      <c r="V545" s="169"/>
      <c r="W545" s="170"/>
      <c r="X545" s="150"/>
      <c r="Y545" s="150"/>
      <c r="Z545" s="171"/>
      <c r="AA545" s="169"/>
      <c r="AB545" s="170"/>
      <c r="AC545" s="150"/>
      <c r="AD545" s="170"/>
      <c r="AE545" s="171"/>
      <c r="AF545" s="169"/>
      <c r="AG545" s="170"/>
      <c r="AH545" s="150"/>
      <c r="AI545" s="150"/>
      <c r="AJ545" s="171"/>
      <c r="AK545" s="169"/>
      <c r="AL545" s="170"/>
      <c r="AM545" s="150"/>
      <c r="AN545" s="170"/>
      <c r="AO545" s="171"/>
      <c r="AP545" s="169"/>
      <c r="AQ545" s="170"/>
      <c r="AR545" s="150"/>
      <c r="AS545" s="170"/>
      <c r="AT545" s="171"/>
      <c r="AU545" s="169"/>
      <c r="AV545" s="170"/>
      <c r="AW545" s="150"/>
      <c r="AX545" s="164"/>
      <c r="AY545" s="171"/>
      <c r="AZ545" s="150">
        <v>1505</v>
      </c>
    </row>
    <row r="546" spans="1:52" x14ac:dyDescent="0.35">
      <c r="A546" s="162">
        <v>544</v>
      </c>
      <c r="B546" s="163" t="s">
        <v>579</v>
      </c>
      <c r="C546" s="150" t="s">
        <v>1099</v>
      </c>
      <c r="D546" s="150">
        <v>150</v>
      </c>
      <c r="E546" s="164">
        <v>2</v>
      </c>
      <c r="F546" s="164">
        <v>10</v>
      </c>
      <c r="G546" s="165">
        <v>1</v>
      </c>
      <c r="H546" s="166">
        <v>20</v>
      </c>
      <c r="I546" s="150">
        <f>MAX(0,Table232[[#This Row],[k*]]-Table232[[#This Row],[AGVs]])</f>
        <v>18</v>
      </c>
      <c r="J546" s="150">
        <v>1467</v>
      </c>
      <c r="K546" s="150">
        <v>1467</v>
      </c>
      <c r="L546" s="167">
        <v>1.0650304686300842</v>
      </c>
      <c r="M546" s="142">
        <f>IF( Table232[[#This Row],[UB_init]]-Table232[[#This Row],[LB_init]]&gt;0.1,0,1)</f>
        <v>1</v>
      </c>
      <c r="N546" s="61">
        <v>1467</v>
      </c>
      <c r="O546" s="62">
        <v>1467</v>
      </c>
      <c r="P546" s="62">
        <v>0</v>
      </c>
      <c r="Q546" s="84">
        <v>793.83721406199004</v>
      </c>
      <c r="R546" s="166">
        <v>1467</v>
      </c>
      <c r="S546" s="150">
        <v>1467</v>
      </c>
      <c r="T546" s="168">
        <v>0</v>
      </c>
      <c r="U546" s="168">
        <v>5.7932501170000004</v>
      </c>
      <c r="V546" s="169"/>
      <c r="W546" s="170"/>
      <c r="X546" s="150"/>
      <c r="Y546" s="150"/>
      <c r="Z546" s="171"/>
      <c r="AA546" s="169"/>
      <c r="AB546" s="170"/>
      <c r="AC546" s="150"/>
      <c r="AD546" s="170"/>
      <c r="AE546" s="171"/>
      <c r="AF546" s="169"/>
      <c r="AG546" s="170"/>
      <c r="AH546" s="150"/>
      <c r="AI546" s="150"/>
      <c r="AJ546" s="171"/>
      <c r="AK546" s="169"/>
      <c r="AL546" s="170"/>
      <c r="AM546" s="150"/>
      <c r="AN546" s="170"/>
      <c r="AO546" s="171"/>
      <c r="AP546" s="169"/>
      <c r="AQ546" s="170"/>
      <c r="AR546" s="150"/>
      <c r="AS546" s="170"/>
      <c r="AT546" s="171"/>
      <c r="AU546" s="169"/>
      <c r="AV546" s="170"/>
      <c r="AW546" s="150"/>
      <c r="AX546" s="164"/>
      <c r="AY546" s="171"/>
      <c r="AZ546" s="150">
        <v>1467</v>
      </c>
    </row>
    <row r="547" spans="1:52" x14ac:dyDescent="0.35">
      <c r="A547" s="162">
        <v>545</v>
      </c>
      <c r="B547" s="163" t="s">
        <v>580</v>
      </c>
      <c r="C547" s="150" t="s">
        <v>1099</v>
      </c>
      <c r="D547" s="150">
        <v>150</v>
      </c>
      <c r="E547" s="164">
        <v>2</v>
      </c>
      <c r="F547" s="164">
        <v>10</v>
      </c>
      <c r="G547" s="165">
        <v>1</v>
      </c>
      <c r="H547" s="166">
        <v>19</v>
      </c>
      <c r="I547" s="150">
        <f>MAX(0,Table232[[#This Row],[k*]]-Table232[[#This Row],[AGVs]])</f>
        <v>17</v>
      </c>
      <c r="J547" s="150">
        <v>1508</v>
      </c>
      <c r="K547" s="150">
        <v>1508</v>
      </c>
      <c r="L547" s="167">
        <v>1.1110201645699362</v>
      </c>
      <c r="M547" s="86">
        <f>IF( Table232[[#This Row],[UB_init]]-Table232[[#This Row],[LB_init]]&gt;0.1,0,1)</f>
        <v>1</v>
      </c>
      <c r="N547" s="59">
        <v>1508</v>
      </c>
      <c r="O547" s="60">
        <v>1508</v>
      </c>
      <c r="P547" s="60">
        <v>0</v>
      </c>
      <c r="Q547" s="83">
        <v>469.30790730938298</v>
      </c>
      <c r="R547" s="166">
        <v>1508</v>
      </c>
      <c r="S547" s="150">
        <v>1508</v>
      </c>
      <c r="T547" s="168">
        <v>0</v>
      </c>
      <c r="U547" s="168">
        <v>7.5405514819999997</v>
      </c>
      <c r="V547" s="169"/>
      <c r="W547" s="170"/>
      <c r="X547" s="150"/>
      <c r="Y547" s="150"/>
      <c r="Z547" s="171"/>
      <c r="AA547" s="169"/>
      <c r="AB547" s="170"/>
      <c r="AC547" s="150"/>
      <c r="AD547" s="170"/>
      <c r="AE547" s="171"/>
      <c r="AF547" s="169"/>
      <c r="AG547" s="170"/>
      <c r="AH547" s="150"/>
      <c r="AI547" s="150"/>
      <c r="AJ547" s="171"/>
      <c r="AK547" s="169"/>
      <c r="AL547" s="170"/>
      <c r="AM547" s="150"/>
      <c r="AN547" s="170"/>
      <c r="AO547" s="171"/>
      <c r="AP547" s="169"/>
      <c r="AQ547" s="170"/>
      <c r="AR547" s="150"/>
      <c r="AS547" s="170"/>
      <c r="AT547" s="171"/>
      <c r="AU547" s="169"/>
      <c r="AV547" s="170"/>
      <c r="AW547" s="150"/>
      <c r="AX547" s="164"/>
      <c r="AY547" s="171"/>
      <c r="AZ547" s="150">
        <v>1508</v>
      </c>
    </row>
    <row r="548" spans="1:52" x14ac:dyDescent="0.35">
      <c r="A548" s="162">
        <v>546</v>
      </c>
      <c r="B548" s="163" t="s">
        <v>581</v>
      </c>
      <c r="C548" s="150" t="s">
        <v>1099</v>
      </c>
      <c r="D548" s="150">
        <v>150</v>
      </c>
      <c r="E548" s="164">
        <v>2</v>
      </c>
      <c r="F548" s="164">
        <v>10</v>
      </c>
      <c r="G548" s="165">
        <v>1</v>
      </c>
      <c r="H548" s="166">
        <v>20</v>
      </c>
      <c r="I548" s="150">
        <f>MAX(0,Table232[[#This Row],[k*]]-Table232[[#This Row],[AGVs]])</f>
        <v>18</v>
      </c>
      <c r="J548" s="150">
        <v>1482</v>
      </c>
      <c r="K548" s="150">
        <v>1482</v>
      </c>
      <c r="L548" s="167">
        <v>1.3351210355799594</v>
      </c>
      <c r="M548" s="142">
        <f>IF( Table232[[#This Row],[UB_init]]-Table232[[#This Row],[LB_init]]&gt;0.1,0,1)</f>
        <v>1</v>
      </c>
      <c r="N548" s="61">
        <v>1482</v>
      </c>
      <c r="O548" s="62">
        <v>1482</v>
      </c>
      <c r="P548" s="62">
        <v>0</v>
      </c>
      <c r="Q548" s="84">
        <v>897.98376704193595</v>
      </c>
      <c r="R548" s="166">
        <v>1482</v>
      </c>
      <c r="S548" s="150">
        <v>1482</v>
      </c>
      <c r="T548" s="168">
        <v>0</v>
      </c>
      <c r="U548" s="168">
        <v>13.859359</v>
      </c>
      <c r="V548" s="169"/>
      <c r="W548" s="170"/>
      <c r="X548" s="150"/>
      <c r="Y548" s="150"/>
      <c r="Z548" s="171"/>
      <c r="AA548" s="169"/>
      <c r="AB548" s="170"/>
      <c r="AC548" s="150"/>
      <c r="AD548" s="170"/>
      <c r="AE548" s="171"/>
      <c r="AF548" s="169"/>
      <c r="AG548" s="170"/>
      <c r="AH548" s="150"/>
      <c r="AI548" s="150"/>
      <c r="AJ548" s="171"/>
      <c r="AK548" s="169"/>
      <c r="AL548" s="170"/>
      <c r="AM548" s="150"/>
      <c r="AN548" s="170"/>
      <c r="AO548" s="171"/>
      <c r="AP548" s="169"/>
      <c r="AQ548" s="170"/>
      <c r="AR548" s="150"/>
      <c r="AS548" s="170"/>
      <c r="AT548" s="171"/>
      <c r="AU548" s="169"/>
      <c r="AV548" s="170"/>
      <c r="AW548" s="150"/>
      <c r="AX548" s="164"/>
      <c r="AY548" s="171"/>
      <c r="AZ548" s="150">
        <v>1482</v>
      </c>
    </row>
    <row r="549" spans="1:52" x14ac:dyDescent="0.35">
      <c r="A549" s="162">
        <v>547</v>
      </c>
      <c r="B549" s="163" t="s">
        <v>582</v>
      </c>
      <c r="C549" s="150" t="s">
        <v>1099</v>
      </c>
      <c r="D549" s="150">
        <v>150</v>
      </c>
      <c r="E549" s="164">
        <v>2</v>
      </c>
      <c r="F549" s="164">
        <v>10</v>
      </c>
      <c r="G549" s="165">
        <v>1</v>
      </c>
      <c r="H549" s="166">
        <v>19</v>
      </c>
      <c r="I549" s="150">
        <f>MAX(0,Table232[[#This Row],[k*]]-Table232[[#This Row],[AGVs]])</f>
        <v>17</v>
      </c>
      <c r="J549" s="150">
        <v>1517</v>
      </c>
      <c r="K549" s="150">
        <v>1517</v>
      </c>
      <c r="L549" s="167">
        <v>0.87682663276996209</v>
      </c>
      <c r="M549" s="86">
        <f>IF( Table232[[#This Row],[UB_init]]-Table232[[#This Row],[LB_init]]&gt;0.1,0,1)</f>
        <v>1</v>
      </c>
      <c r="N549" s="59">
        <v>1517</v>
      </c>
      <c r="O549" s="60">
        <v>1517</v>
      </c>
      <c r="P549" s="60">
        <v>0</v>
      </c>
      <c r="Q549" s="83">
        <v>562.216968618333</v>
      </c>
      <c r="R549" s="166">
        <v>1517</v>
      </c>
      <c r="S549" s="150">
        <v>1517</v>
      </c>
      <c r="T549" s="168">
        <v>0</v>
      </c>
      <c r="U549" s="168">
        <v>14.43003356</v>
      </c>
      <c r="V549" s="169"/>
      <c r="W549" s="170"/>
      <c r="X549" s="150"/>
      <c r="Y549" s="150"/>
      <c r="Z549" s="171"/>
      <c r="AA549" s="169"/>
      <c r="AB549" s="170"/>
      <c r="AC549" s="150"/>
      <c r="AD549" s="170"/>
      <c r="AE549" s="171"/>
      <c r="AF549" s="169"/>
      <c r="AG549" s="170"/>
      <c r="AH549" s="150"/>
      <c r="AI549" s="150"/>
      <c r="AJ549" s="171"/>
      <c r="AK549" s="169"/>
      <c r="AL549" s="170"/>
      <c r="AM549" s="150"/>
      <c r="AN549" s="170"/>
      <c r="AO549" s="171"/>
      <c r="AP549" s="169"/>
      <c r="AQ549" s="170"/>
      <c r="AR549" s="150"/>
      <c r="AS549" s="170"/>
      <c r="AT549" s="171"/>
      <c r="AU549" s="169"/>
      <c r="AV549" s="170"/>
      <c r="AW549" s="150"/>
      <c r="AX549" s="164"/>
      <c r="AY549" s="171"/>
      <c r="AZ549" s="150">
        <v>1517</v>
      </c>
    </row>
    <row r="550" spans="1:52" x14ac:dyDescent="0.35">
      <c r="A550" s="162">
        <v>548</v>
      </c>
      <c r="B550" s="163" t="s">
        <v>583</v>
      </c>
      <c r="C550" s="150" t="s">
        <v>1099</v>
      </c>
      <c r="D550" s="150">
        <v>150</v>
      </c>
      <c r="E550" s="164">
        <v>2</v>
      </c>
      <c r="F550" s="164">
        <v>10</v>
      </c>
      <c r="G550" s="165">
        <v>1</v>
      </c>
      <c r="H550" s="166">
        <v>19</v>
      </c>
      <c r="I550" s="150">
        <f>MAX(0,Table232[[#This Row],[k*]]-Table232[[#This Row],[AGVs]])</f>
        <v>17</v>
      </c>
      <c r="J550" s="150">
        <v>1384</v>
      </c>
      <c r="K550" s="150">
        <v>1384</v>
      </c>
      <c r="L550" s="167">
        <v>0.95764187164991199</v>
      </c>
      <c r="M550" s="142">
        <f>IF( Table232[[#This Row],[UB_init]]-Table232[[#This Row],[LB_init]]&gt;0.1,0,1)</f>
        <v>1</v>
      </c>
      <c r="N550" s="61">
        <v>1384</v>
      </c>
      <c r="O550" s="62">
        <v>1384</v>
      </c>
      <c r="P550" s="62">
        <v>0</v>
      </c>
      <c r="Q550" s="84">
        <v>449.62412288226102</v>
      </c>
      <c r="R550" s="166">
        <v>1384</v>
      </c>
      <c r="S550" s="150">
        <v>1384</v>
      </c>
      <c r="T550" s="168">
        <v>0</v>
      </c>
      <c r="U550" s="168">
        <v>10.23209052</v>
      </c>
      <c r="V550" s="169"/>
      <c r="W550" s="170"/>
      <c r="X550" s="150"/>
      <c r="Y550" s="150"/>
      <c r="Z550" s="171"/>
      <c r="AA550" s="169"/>
      <c r="AB550" s="170"/>
      <c r="AC550" s="150"/>
      <c r="AD550" s="170"/>
      <c r="AE550" s="171"/>
      <c r="AF550" s="169"/>
      <c r="AG550" s="170"/>
      <c r="AH550" s="150"/>
      <c r="AI550" s="150"/>
      <c r="AJ550" s="171"/>
      <c r="AK550" s="169"/>
      <c r="AL550" s="170"/>
      <c r="AM550" s="150"/>
      <c r="AN550" s="170"/>
      <c r="AO550" s="171"/>
      <c r="AP550" s="169"/>
      <c r="AQ550" s="170"/>
      <c r="AR550" s="150"/>
      <c r="AS550" s="170"/>
      <c r="AT550" s="171"/>
      <c r="AU550" s="169"/>
      <c r="AV550" s="170"/>
      <c r="AW550" s="150"/>
      <c r="AX550" s="164"/>
      <c r="AY550" s="171"/>
      <c r="AZ550" s="150">
        <v>1384</v>
      </c>
    </row>
    <row r="551" spans="1:52" x14ac:dyDescent="0.35">
      <c r="A551" s="162">
        <v>549</v>
      </c>
      <c r="B551" s="163" t="s">
        <v>584</v>
      </c>
      <c r="C551" s="150" t="s">
        <v>1099</v>
      </c>
      <c r="D551" s="150">
        <v>150</v>
      </c>
      <c r="E551" s="164">
        <v>2</v>
      </c>
      <c r="F551" s="164">
        <v>10</v>
      </c>
      <c r="G551" s="165">
        <v>1</v>
      </c>
      <c r="H551" s="166">
        <v>20</v>
      </c>
      <c r="I551" s="150">
        <f>MAX(0,Table232[[#This Row],[k*]]-Table232[[#This Row],[AGVs]])</f>
        <v>18</v>
      </c>
      <c r="J551" s="150">
        <v>1495</v>
      </c>
      <c r="K551" s="150">
        <v>1495</v>
      </c>
      <c r="L551" s="167">
        <v>0.98769153096009177</v>
      </c>
      <c r="M551" s="86">
        <f>IF( Table232[[#This Row],[UB_init]]-Table232[[#This Row],[LB_init]]&gt;0.1,0,1)</f>
        <v>1</v>
      </c>
      <c r="N551" s="59">
        <v>1495</v>
      </c>
      <c r="O551" s="60">
        <v>1495</v>
      </c>
      <c r="P551" s="60">
        <v>0</v>
      </c>
      <c r="Q551" s="83">
        <v>588.67995681054799</v>
      </c>
      <c r="R551" s="166">
        <v>1495</v>
      </c>
      <c r="S551" s="150">
        <v>1495</v>
      </c>
      <c r="T551" s="168">
        <v>0</v>
      </c>
      <c r="U551" s="168">
        <v>9.4271486079999995</v>
      </c>
      <c r="V551" s="169"/>
      <c r="W551" s="170"/>
      <c r="X551" s="150"/>
      <c r="Y551" s="150"/>
      <c r="Z551" s="171"/>
      <c r="AA551" s="169"/>
      <c r="AB551" s="170"/>
      <c r="AC551" s="150"/>
      <c r="AD551" s="170"/>
      <c r="AE551" s="171"/>
      <c r="AF551" s="169"/>
      <c r="AG551" s="170"/>
      <c r="AH551" s="150"/>
      <c r="AI551" s="150"/>
      <c r="AJ551" s="171"/>
      <c r="AK551" s="169"/>
      <c r="AL551" s="170"/>
      <c r="AM551" s="150"/>
      <c r="AN551" s="170"/>
      <c r="AO551" s="171"/>
      <c r="AP551" s="169"/>
      <c r="AQ551" s="170"/>
      <c r="AR551" s="150"/>
      <c r="AS551" s="170"/>
      <c r="AT551" s="171"/>
      <c r="AU551" s="169"/>
      <c r="AV551" s="170"/>
      <c r="AW551" s="150"/>
      <c r="AX551" s="164"/>
      <c r="AY551" s="171"/>
      <c r="AZ551" s="150">
        <v>1495</v>
      </c>
    </row>
    <row r="552" spans="1:52" x14ac:dyDescent="0.35">
      <c r="A552" s="162">
        <v>550</v>
      </c>
      <c r="B552" s="163" t="s">
        <v>585</v>
      </c>
      <c r="C552" s="150" t="s">
        <v>1099</v>
      </c>
      <c r="D552" s="150">
        <v>150</v>
      </c>
      <c r="E552" s="164">
        <v>2</v>
      </c>
      <c r="F552" s="164">
        <v>10</v>
      </c>
      <c r="G552" s="165">
        <v>1</v>
      </c>
      <c r="H552" s="166">
        <v>21</v>
      </c>
      <c r="I552" s="150">
        <f>MAX(0,Table232[[#This Row],[k*]]-Table232[[#This Row],[AGVs]])</f>
        <v>19</v>
      </c>
      <c r="J552" s="150">
        <v>1470</v>
      </c>
      <c r="K552" s="150">
        <v>1470</v>
      </c>
      <c r="L552" s="167">
        <v>0.75790735148007116</v>
      </c>
      <c r="M552" s="142">
        <f>IF( Table232[[#This Row],[UB_init]]-Table232[[#This Row],[LB_init]]&gt;0.1,0,1)</f>
        <v>1</v>
      </c>
      <c r="N552" s="61">
        <v>1470</v>
      </c>
      <c r="O552" s="62">
        <v>1470</v>
      </c>
      <c r="P552" s="62">
        <v>0</v>
      </c>
      <c r="Q552" s="84">
        <v>402.46646046079599</v>
      </c>
      <c r="R552" s="166">
        <v>1470</v>
      </c>
      <c r="S552" s="150">
        <v>1470</v>
      </c>
      <c r="T552" s="168">
        <v>0</v>
      </c>
      <c r="U552" s="168">
        <v>7.8114902590000002</v>
      </c>
      <c r="V552" s="169"/>
      <c r="W552" s="170"/>
      <c r="X552" s="150"/>
      <c r="Y552" s="150"/>
      <c r="Z552" s="171"/>
      <c r="AA552" s="169"/>
      <c r="AB552" s="170"/>
      <c r="AC552" s="150"/>
      <c r="AD552" s="170"/>
      <c r="AE552" s="171"/>
      <c r="AF552" s="169"/>
      <c r="AG552" s="170"/>
      <c r="AH552" s="150"/>
      <c r="AI552" s="150"/>
      <c r="AJ552" s="171"/>
      <c r="AK552" s="169"/>
      <c r="AL552" s="170"/>
      <c r="AM552" s="150"/>
      <c r="AN552" s="170"/>
      <c r="AO552" s="171"/>
      <c r="AP552" s="169"/>
      <c r="AQ552" s="170"/>
      <c r="AR552" s="150"/>
      <c r="AS552" s="170"/>
      <c r="AT552" s="171"/>
      <c r="AU552" s="169"/>
      <c r="AV552" s="170"/>
      <c r="AW552" s="150"/>
      <c r="AX552" s="164"/>
      <c r="AY552" s="171"/>
      <c r="AZ552" s="150">
        <v>1470</v>
      </c>
    </row>
    <row r="553" spans="1:52" x14ac:dyDescent="0.35">
      <c r="A553" s="162">
        <v>551</v>
      </c>
      <c r="B553" s="163" t="s">
        <v>586</v>
      </c>
      <c r="C553" s="150" t="s">
        <v>1099</v>
      </c>
      <c r="D553" s="150">
        <v>150</v>
      </c>
      <c r="E553" s="164">
        <v>2</v>
      </c>
      <c r="F553" s="164">
        <v>10</v>
      </c>
      <c r="G553" s="165">
        <v>2</v>
      </c>
      <c r="H553" s="166">
        <v>40</v>
      </c>
      <c r="I553" s="150">
        <f>MAX(0,Table232[[#This Row],[k*]]-Table232[[#This Row],[AGVs]])</f>
        <v>38</v>
      </c>
      <c r="J553" s="150">
        <v>2131</v>
      </c>
      <c r="K553" s="150">
        <v>2131</v>
      </c>
      <c r="L553" s="167">
        <v>4.8552587702899928</v>
      </c>
      <c r="M553" s="86">
        <f>IF( Table232[[#This Row],[UB_init]]-Table232[[#This Row],[LB_init]]&gt;0.1,0,1)</f>
        <v>1</v>
      </c>
      <c r="N553" s="59">
        <v>2161</v>
      </c>
      <c r="O553" s="60">
        <v>2128.35408620423</v>
      </c>
      <c r="P553" s="60">
        <v>1.51068550651389E-2</v>
      </c>
      <c r="Q553" s="83">
        <v>3621.3897173516398</v>
      </c>
      <c r="R553" s="166">
        <v>2131</v>
      </c>
      <c r="S553" s="150">
        <v>2131</v>
      </c>
      <c r="T553" s="168">
        <v>0</v>
      </c>
      <c r="U553" s="168">
        <v>29.216705480000002</v>
      </c>
      <c r="V553" s="169"/>
      <c r="W553" s="170"/>
      <c r="X553" s="150"/>
      <c r="Y553" s="150"/>
      <c r="Z553" s="171"/>
      <c r="AA553" s="169"/>
      <c r="AB553" s="170"/>
      <c r="AC553" s="150"/>
      <c r="AD553" s="170"/>
      <c r="AE553" s="171"/>
      <c r="AF553" s="169"/>
      <c r="AG553" s="170"/>
      <c r="AH553" s="150"/>
      <c r="AI553" s="150"/>
      <c r="AJ553" s="171"/>
      <c r="AK553" s="169"/>
      <c r="AL553" s="170"/>
      <c r="AM553" s="150"/>
      <c r="AN553" s="170"/>
      <c r="AO553" s="171"/>
      <c r="AP553" s="169"/>
      <c r="AQ553" s="170"/>
      <c r="AR553" s="150"/>
      <c r="AS553" s="170"/>
      <c r="AT553" s="171"/>
      <c r="AU553" s="169"/>
      <c r="AV553" s="170"/>
      <c r="AW553" s="150"/>
      <c r="AX553" s="164"/>
      <c r="AY553" s="171"/>
      <c r="AZ553" s="150">
        <v>2131</v>
      </c>
    </row>
    <row r="554" spans="1:52" x14ac:dyDescent="0.35">
      <c r="A554" s="162">
        <v>552</v>
      </c>
      <c r="B554" s="163" t="s">
        <v>587</v>
      </c>
      <c r="C554" s="150" t="s">
        <v>1099</v>
      </c>
      <c r="D554" s="150">
        <v>150</v>
      </c>
      <c r="E554" s="164">
        <v>2</v>
      </c>
      <c r="F554" s="164">
        <v>10</v>
      </c>
      <c r="G554" s="165">
        <v>2</v>
      </c>
      <c r="H554" s="166">
        <v>38</v>
      </c>
      <c r="I554" s="150">
        <f>MAX(0,Table232[[#This Row],[k*]]-Table232[[#This Row],[AGVs]])</f>
        <v>36</v>
      </c>
      <c r="J554" s="150">
        <v>2007</v>
      </c>
      <c r="K554" s="150">
        <v>2007</v>
      </c>
      <c r="L554" s="167">
        <v>1.9072977192699909</v>
      </c>
      <c r="M554" s="142">
        <f>IF( Table232[[#This Row],[UB_init]]-Table232[[#This Row],[LB_init]]&gt;0.1,0,1)</f>
        <v>1</v>
      </c>
      <c r="N554" s="61">
        <v>2007</v>
      </c>
      <c r="O554" s="62">
        <v>2007</v>
      </c>
      <c r="P554" s="62">
        <v>0</v>
      </c>
      <c r="Q554" s="84">
        <v>963.07731070555701</v>
      </c>
      <c r="R554" s="166">
        <v>2007</v>
      </c>
      <c r="S554" s="150">
        <v>2007</v>
      </c>
      <c r="T554" s="168">
        <v>0</v>
      </c>
      <c r="U554" s="168">
        <v>17.625894160000001</v>
      </c>
      <c r="V554" s="169"/>
      <c r="W554" s="170"/>
      <c r="X554" s="150"/>
      <c r="Y554" s="150"/>
      <c r="Z554" s="171"/>
      <c r="AA554" s="169"/>
      <c r="AB554" s="170"/>
      <c r="AC554" s="150"/>
      <c r="AD554" s="170"/>
      <c r="AE554" s="171"/>
      <c r="AF554" s="169"/>
      <c r="AG554" s="170"/>
      <c r="AH554" s="150"/>
      <c r="AI554" s="150"/>
      <c r="AJ554" s="171"/>
      <c r="AK554" s="169"/>
      <c r="AL554" s="170"/>
      <c r="AM554" s="150"/>
      <c r="AN554" s="170"/>
      <c r="AO554" s="171"/>
      <c r="AP554" s="169"/>
      <c r="AQ554" s="170"/>
      <c r="AR554" s="150"/>
      <c r="AS554" s="170"/>
      <c r="AT554" s="171"/>
      <c r="AU554" s="169"/>
      <c r="AV554" s="170"/>
      <c r="AW554" s="150"/>
      <c r="AX554" s="164"/>
      <c r="AY554" s="171"/>
      <c r="AZ554" s="150">
        <v>2007</v>
      </c>
    </row>
    <row r="555" spans="1:52" x14ac:dyDescent="0.35">
      <c r="A555" s="162">
        <v>553</v>
      </c>
      <c r="B555" s="163" t="s">
        <v>588</v>
      </c>
      <c r="C555" s="150" t="s">
        <v>1099</v>
      </c>
      <c r="D555" s="150">
        <v>150</v>
      </c>
      <c r="E555" s="164">
        <v>2</v>
      </c>
      <c r="F555" s="164">
        <v>10</v>
      </c>
      <c r="G555" s="165">
        <v>2</v>
      </c>
      <c r="H555" s="166">
        <v>38</v>
      </c>
      <c r="I555" s="150">
        <f>MAX(0,Table232[[#This Row],[k*]]-Table232[[#This Row],[AGVs]])</f>
        <v>36</v>
      </c>
      <c r="J555" s="150">
        <v>2045</v>
      </c>
      <c r="K555" s="150">
        <v>2045</v>
      </c>
      <c r="L555" s="167">
        <v>4.5217539537700304</v>
      </c>
      <c r="M555" s="86">
        <f>IF( Table232[[#This Row],[UB_init]]-Table232[[#This Row],[LB_init]]&gt;0.1,0,1)</f>
        <v>1</v>
      </c>
      <c r="N555" s="59">
        <v>2045</v>
      </c>
      <c r="O555" s="60">
        <v>2045</v>
      </c>
      <c r="P555" s="60">
        <v>0</v>
      </c>
      <c r="Q555" s="83">
        <v>1598.79198098182</v>
      </c>
      <c r="R555" s="166">
        <v>2045</v>
      </c>
      <c r="S555" s="150">
        <v>2045</v>
      </c>
      <c r="T555" s="168">
        <v>0</v>
      </c>
      <c r="U555" s="168">
        <v>26.248809349999998</v>
      </c>
      <c r="V555" s="169"/>
      <c r="W555" s="170"/>
      <c r="X555" s="150"/>
      <c r="Y555" s="150"/>
      <c r="Z555" s="171"/>
      <c r="AA555" s="169"/>
      <c r="AB555" s="170"/>
      <c r="AC555" s="150"/>
      <c r="AD555" s="170"/>
      <c r="AE555" s="171"/>
      <c r="AF555" s="169"/>
      <c r="AG555" s="170"/>
      <c r="AH555" s="150"/>
      <c r="AI555" s="150"/>
      <c r="AJ555" s="171"/>
      <c r="AK555" s="169"/>
      <c r="AL555" s="170"/>
      <c r="AM555" s="150"/>
      <c r="AN555" s="170"/>
      <c r="AO555" s="171"/>
      <c r="AP555" s="169"/>
      <c r="AQ555" s="170"/>
      <c r="AR555" s="150"/>
      <c r="AS555" s="170"/>
      <c r="AT555" s="171"/>
      <c r="AU555" s="169"/>
      <c r="AV555" s="170"/>
      <c r="AW555" s="150"/>
      <c r="AX555" s="164"/>
      <c r="AY555" s="171"/>
      <c r="AZ555" s="150">
        <v>2045</v>
      </c>
    </row>
    <row r="556" spans="1:52" x14ac:dyDescent="0.35">
      <c r="A556" s="162">
        <v>554</v>
      </c>
      <c r="B556" s="163" t="s">
        <v>589</v>
      </c>
      <c r="C556" s="150" t="s">
        <v>1099</v>
      </c>
      <c r="D556" s="150">
        <v>150</v>
      </c>
      <c r="E556" s="164">
        <v>2</v>
      </c>
      <c r="F556" s="164">
        <v>10</v>
      </c>
      <c r="G556" s="165">
        <v>2</v>
      </c>
      <c r="H556" s="166">
        <v>36</v>
      </c>
      <c r="I556" s="150">
        <f>MAX(0,Table232[[#This Row],[k*]]-Table232[[#This Row],[AGVs]])</f>
        <v>34</v>
      </c>
      <c r="J556" s="150">
        <v>1947</v>
      </c>
      <c r="K556" s="150">
        <v>1947</v>
      </c>
      <c r="L556" s="167">
        <v>2.9721950646498954</v>
      </c>
      <c r="M556" s="142">
        <f>IF( Table232[[#This Row],[UB_init]]-Table232[[#This Row],[LB_init]]&gt;0.1,0,1)</f>
        <v>1</v>
      </c>
      <c r="N556" s="61">
        <v>1947</v>
      </c>
      <c r="O556" s="62">
        <v>1947</v>
      </c>
      <c r="P556" s="62">
        <v>0</v>
      </c>
      <c r="Q556" s="84">
        <v>792.39551063254396</v>
      </c>
      <c r="R556" s="166">
        <v>1947</v>
      </c>
      <c r="S556" s="150">
        <v>1947</v>
      </c>
      <c r="T556" s="168">
        <v>0</v>
      </c>
      <c r="U556" s="168">
        <v>30.451024010000001</v>
      </c>
      <c r="V556" s="169"/>
      <c r="W556" s="170"/>
      <c r="X556" s="150"/>
      <c r="Y556" s="150"/>
      <c r="Z556" s="171"/>
      <c r="AA556" s="169"/>
      <c r="AB556" s="170"/>
      <c r="AC556" s="150"/>
      <c r="AD556" s="170"/>
      <c r="AE556" s="171"/>
      <c r="AF556" s="169"/>
      <c r="AG556" s="170"/>
      <c r="AH556" s="150"/>
      <c r="AI556" s="150"/>
      <c r="AJ556" s="171"/>
      <c r="AK556" s="169"/>
      <c r="AL556" s="170"/>
      <c r="AM556" s="150"/>
      <c r="AN556" s="170"/>
      <c r="AO556" s="171"/>
      <c r="AP556" s="169"/>
      <c r="AQ556" s="170"/>
      <c r="AR556" s="150"/>
      <c r="AS556" s="170"/>
      <c r="AT556" s="171"/>
      <c r="AU556" s="169"/>
      <c r="AV556" s="170"/>
      <c r="AW556" s="150"/>
      <c r="AX556" s="164"/>
      <c r="AY556" s="171"/>
      <c r="AZ556" s="150">
        <v>1947</v>
      </c>
    </row>
    <row r="557" spans="1:52" x14ac:dyDescent="0.35">
      <c r="A557" s="162">
        <v>555</v>
      </c>
      <c r="B557" s="163" t="s">
        <v>590</v>
      </c>
      <c r="C557" s="150" t="s">
        <v>1099</v>
      </c>
      <c r="D557" s="150">
        <v>150</v>
      </c>
      <c r="E557" s="164">
        <v>2</v>
      </c>
      <c r="F557" s="164">
        <v>10</v>
      </c>
      <c r="G557" s="165">
        <v>2</v>
      </c>
      <c r="H557" s="166">
        <v>39</v>
      </c>
      <c r="I557" s="150">
        <f>MAX(0,Table232[[#This Row],[k*]]-Table232[[#This Row],[AGVs]])</f>
        <v>37</v>
      </c>
      <c r="J557" s="150">
        <v>2108</v>
      </c>
      <c r="K557" s="150">
        <v>2108</v>
      </c>
      <c r="L557" s="167">
        <v>5.1156768314599503</v>
      </c>
      <c r="M557" s="86">
        <f>IF( Table232[[#This Row],[UB_init]]-Table232[[#This Row],[LB_init]]&gt;0.1,0,1)</f>
        <v>1</v>
      </c>
      <c r="N557" s="59">
        <v>2108</v>
      </c>
      <c r="O557" s="60">
        <v>2108</v>
      </c>
      <c r="P557" s="60">
        <v>0</v>
      </c>
      <c r="Q557" s="83">
        <v>1284.1605376489399</v>
      </c>
      <c r="R557" s="166">
        <v>2108</v>
      </c>
      <c r="S557" s="150">
        <v>2108</v>
      </c>
      <c r="T557" s="168">
        <v>0</v>
      </c>
      <c r="U557" s="168">
        <v>31.041026309999999</v>
      </c>
      <c r="V557" s="169"/>
      <c r="W557" s="170"/>
      <c r="X557" s="150"/>
      <c r="Y557" s="150"/>
      <c r="Z557" s="171"/>
      <c r="AA557" s="169"/>
      <c r="AB557" s="170"/>
      <c r="AC557" s="150"/>
      <c r="AD557" s="170"/>
      <c r="AE557" s="171"/>
      <c r="AF557" s="169"/>
      <c r="AG557" s="170"/>
      <c r="AH557" s="150"/>
      <c r="AI557" s="150"/>
      <c r="AJ557" s="171"/>
      <c r="AK557" s="169"/>
      <c r="AL557" s="170"/>
      <c r="AM557" s="150"/>
      <c r="AN557" s="170"/>
      <c r="AO557" s="171"/>
      <c r="AP557" s="169"/>
      <c r="AQ557" s="170"/>
      <c r="AR557" s="150"/>
      <c r="AS557" s="170"/>
      <c r="AT557" s="171"/>
      <c r="AU557" s="169"/>
      <c r="AV557" s="170"/>
      <c r="AW557" s="150"/>
      <c r="AX557" s="164"/>
      <c r="AY557" s="171"/>
      <c r="AZ557" s="150">
        <v>2108</v>
      </c>
    </row>
    <row r="558" spans="1:52" x14ac:dyDescent="0.35">
      <c r="A558" s="162">
        <v>556</v>
      </c>
      <c r="B558" s="163" t="s">
        <v>591</v>
      </c>
      <c r="C558" s="150" t="s">
        <v>1099</v>
      </c>
      <c r="D558" s="150">
        <v>150</v>
      </c>
      <c r="E558" s="164">
        <v>2</v>
      </c>
      <c r="F558" s="164">
        <v>10</v>
      </c>
      <c r="G558" s="165">
        <v>2</v>
      </c>
      <c r="H558" s="166">
        <v>41</v>
      </c>
      <c r="I558" s="150">
        <f>MAX(0,Table232[[#This Row],[k*]]-Table232[[#This Row],[AGVs]])</f>
        <v>39</v>
      </c>
      <c r="J558" s="150">
        <v>2112</v>
      </c>
      <c r="K558" s="150">
        <v>2112</v>
      </c>
      <c r="L558" s="167">
        <v>1.057797960939979</v>
      </c>
      <c r="M558" s="142">
        <f>IF( Table232[[#This Row],[UB_init]]-Table232[[#This Row],[LB_init]]&gt;0.1,0,1)</f>
        <v>1</v>
      </c>
      <c r="N558" s="61">
        <v>2112</v>
      </c>
      <c r="O558" s="62">
        <v>2112</v>
      </c>
      <c r="P558" s="62">
        <v>0</v>
      </c>
      <c r="Q558" s="84">
        <v>1646.82984879426</v>
      </c>
      <c r="R558" s="166">
        <v>2112</v>
      </c>
      <c r="S558" s="150">
        <v>2112</v>
      </c>
      <c r="T558" s="168">
        <v>0</v>
      </c>
      <c r="U558" s="168">
        <v>18.529207599999999</v>
      </c>
      <c r="V558" s="169"/>
      <c r="W558" s="170"/>
      <c r="X558" s="150"/>
      <c r="Y558" s="150"/>
      <c r="Z558" s="171"/>
      <c r="AA558" s="169"/>
      <c r="AB558" s="170"/>
      <c r="AC558" s="150"/>
      <c r="AD558" s="170"/>
      <c r="AE558" s="171"/>
      <c r="AF558" s="169"/>
      <c r="AG558" s="170"/>
      <c r="AH558" s="150"/>
      <c r="AI558" s="150"/>
      <c r="AJ558" s="171"/>
      <c r="AK558" s="169"/>
      <c r="AL558" s="170"/>
      <c r="AM558" s="150"/>
      <c r="AN558" s="170"/>
      <c r="AO558" s="171"/>
      <c r="AP558" s="169"/>
      <c r="AQ558" s="170"/>
      <c r="AR558" s="150"/>
      <c r="AS558" s="170"/>
      <c r="AT558" s="171"/>
      <c r="AU558" s="169"/>
      <c r="AV558" s="170"/>
      <c r="AW558" s="150"/>
      <c r="AX558" s="164"/>
      <c r="AY558" s="171"/>
      <c r="AZ558" s="150">
        <v>2112</v>
      </c>
    </row>
    <row r="559" spans="1:52" x14ac:dyDescent="0.35">
      <c r="A559" s="162">
        <v>557</v>
      </c>
      <c r="B559" s="163" t="s">
        <v>592</v>
      </c>
      <c r="C559" s="150" t="s">
        <v>1099</v>
      </c>
      <c r="D559" s="150">
        <v>150</v>
      </c>
      <c r="E559" s="164">
        <v>2</v>
      </c>
      <c r="F559" s="164">
        <v>10</v>
      </c>
      <c r="G559" s="165">
        <v>2</v>
      </c>
      <c r="H559" s="166">
        <v>42</v>
      </c>
      <c r="I559" s="150">
        <f>MAX(0,Table232[[#This Row],[k*]]-Table232[[#This Row],[AGVs]])</f>
        <v>40</v>
      </c>
      <c r="J559" s="150">
        <v>2207</v>
      </c>
      <c r="K559" s="150">
        <v>2207</v>
      </c>
      <c r="L559" s="167">
        <v>3.1862937752200651</v>
      </c>
      <c r="M559" s="86">
        <f>IF( Table232[[#This Row],[UB_init]]-Table232[[#This Row],[LB_init]]&gt;0.1,0,1)</f>
        <v>1</v>
      </c>
      <c r="N559" s="59">
        <v>2207</v>
      </c>
      <c r="O559" s="60">
        <v>2207</v>
      </c>
      <c r="P559" s="60">
        <v>0</v>
      </c>
      <c r="Q559" s="83">
        <v>1314.9915451873001</v>
      </c>
      <c r="R559" s="166">
        <v>2207</v>
      </c>
      <c r="S559" s="150">
        <v>2207</v>
      </c>
      <c r="T559" s="168">
        <v>0</v>
      </c>
      <c r="U559" s="168">
        <v>19.88596059</v>
      </c>
      <c r="V559" s="169"/>
      <c r="W559" s="170"/>
      <c r="X559" s="150"/>
      <c r="Y559" s="150"/>
      <c r="Z559" s="171"/>
      <c r="AA559" s="169"/>
      <c r="AB559" s="170"/>
      <c r="AC559" s="150"/>
      <c r="AD559" s="170"/>
      <c r="AE559" s="171"/>
      <c r="AF559" s="169"/>
      <c r="AG559" s="170"/>
      <c r="AH559" s="150"/>
      <c r="AI559" s="150"/>
      <c r="AJ559" s="171"/>
      <c r="AK559" s="169"/>
      <c r="AL559" s="170"/>
      <c r="AM559" s="150"/>
      <c r="AN559" s="170"/>
      <c r="AO559" s="171"/>
      <c r="AP559" s="169"/>
      <c r="AQ559" s="170"/>
      <c r="AR559" s="150"/>
      <c r="AS559" s="170"/>
      <c r="AT559" s="171"/>
      <c r="AU559" s="169"/>
      <c r="AV559" s="170"/>
      <c r="AW559" s="150"/>
      <c r="AX559" s="164"/>
      <c r="AY559" s="171"/>
      <c r="AZ559" s="150">
        <v>2207</v>
      </c>
    </row>
    <row r="560" spans="1:52" x14ac:dyDescent="0.35">
      <c r="A560" s="162">
        <v>558</v>
      </c>
      <c r="B560" s="163" t="s">
        <v>593</v>
      </c>
      <c r="C560" s="150" t="s">
        <v>1099</v>
      </c>
      <c r="D560" s="150">
        <v>150</v>
      </c>
      <c r="E560" s="164">
        <v>2</v>
      </c>
      <c r="F560" s="164">
        <v>10</v>
      </c>
      <c r="G560" s="165">
        <v>2</v>
      </c>
      <c r="H560" s="166">
        <v>40</v>
      </c>
      <c r="I560" s="150">
        <f>MAX(0,Table232[[#This Row],[k*]]-Table232[[#This Row],[AGVs]])</f>
        <v>38</v>
      </c>
      <c r="J560" s="150">
        <v>2014</v>
      </c>
      <c r="K560" s="150">
        <v>2014</v>
      </c>
      <c r="L560" s="167">
        <v>1.0448945593100234</v>
      </c>
      <c r="M560" s="142">
        <f>IF( Table232[[#This Row],[UB_init]]-Table232[[#This Row],[LB_init]]&gt;0.1,0,1)</f>
        <v>1</v>
      </c>
      <c r="N560" s="61">
        <v>2014</v>
      </c>
      <c r="O560" s="62">
        <v>2014</v>
      </c>
      <c r="P560" s="62">
        <v>0</v>
      </c>
      <c r="Q560" s="84">
        <v>1289.48031509108</v>
      </c>
      <c r="R560" s="166">
        <v>2014</v>
      </c>
      <c r="S560" s="150">
        <v>2014</v>
      </c>
      <c r="T560" s="168">
        <v>0</v>
      </c>
      <c r="U560" s="168">
        <v>17.779297339999999</v>
      </c>
      <c r="V560" s="169"/>
      <c r="W560" s="170"/>
      <c r="X560" s="150"/>
      <c r="Y560" s="150"/>
      <c r="Z560" s="171"/>
      <c r="AA560" s="169"/>
      <c r="AB560" s="170"/>
      <c r="AC560" s="150"/>
      <c r="AD560" s="170"/>
      <c r="AE560" s="171"/>
      <c r="AF560" s="169"/>
      <c r="AG560" s="170"/>
      <c r="AH560" s="150"/>
      <c r="AI560" s="150"/>
      <c r="AJ560" s="171"/>
      <c r="AK560" s="169"/>
      <c r="AL560" s="170"/>
      <c r="AM560" s="150"/>
      <c r="AN560" s="170"/>
      <c r="AO560" s="171"/>
      <c r="AP560" s="169"/>
      <c r="AQ560" s="170"/>
      <c r="AR560" s="150"/>
      <c r="AS560" s="170"/>
      <c r="AT560" s="171"/>
      <c r="AU560" s="169"/>
      <c r="AV560" s="170"/>
      <c r="AW560" s="150"/>
      <c r="AX560" s="164"/>
      <c r="AY560" s="171"/>
      <c r="AZ560" s="150">
        <v>2014</v>
      </c>
    </row>
    <row r="561" spans="1:52" x14ac:dyDescent="0.35">
      <c r="A561" s="162">
        <v>559</v>
      </c>
      <c r="B561" s="163" t="s">
        <v>594</v>
      </c>
      <c r="C561" s="150" t="s">
        <v>1099</v>
      </c>
      <c r="D561" s="150">
        <v>150</v>
      </c>
      <c r="E561" s="164">
        <v>2</v>
      </c>
      <c r="F561" s="164">
        <v>10</v>
      </c>
      <c r="G561" s="165">
        <v>2</v>
      </c>
      <c r="H561" s="166">
        <v>38</v>
      </c>
      <c r="I561" s="150">
        <f>MAX(0,Table232[[#This Row],[k*]]-Table232[[#This Row],[AGVs]])</f>
        <v>36</v>
      </c>
      <c r="J561" s="150">
        <v>2035</v>
      </c>
      <c r="K561" s="150">
        <v>2035</v>
      </c>
      <c r="L561" s="167">
        <v>9.9845796581400919</v>
      </c>
      <c r="M561" s="86">
        <f>IF( Table232[[#This Row],[UB_init]]-Table232[[#This Row],[LB_init]]&gt;0.1,0,1)</f>
        <v>1</v>
      </c>
      <c r="N561" s="59">
        <v>2035</v>
      </c>
      <c r="O561" s="60">
        <v>2035</v>
      </c>
      <c r="P561" s="60">
        <v>0</v>
      </c>
      <c r="Q561" s="83">
        <v>1172.7528948877</v>
      </c>
      <c r="R561" s="166">
        <v>2035</v>
      </c>
      <c r="S561" s="150">
        <v>2035</v>
      </c>
      <c r="T561" s="168">
        <v>0</v>
      </c>
      <c r="U561" s="168">
        <v>23.99529583</v>
      </c>
      <c r="V561" s="169"/>
      <c r="W561" s="170"/>
      <c r="X561" s="150"/>
      <c r="Y561" s="150"/>
      <c r="Z561" s="171"/>
      <c r="AA561" s="169"/>
      <c r="AB561" s="170"/>
      <c r="AC561" s="150"/>
      <c r="AD561" s="170"/>
      <c r="AE561" s="171"/>
      <c r="AF561" s="169"/>
      <c r="AG561" s="170"/>
      <c r="AH561" s="150"/>
      <c r="AI561" s="150"/>
      <c r="AJ561" s="171"/>
      <c r="AK561" s="169"/>
      <c r="AL561" s="170"/>
      <c r="AM561" s="150"/>
      <c r="AN561" s="170"/>
      <c r="AO561" s="171"/>
      <c r="AP561" s="169"/>
      <c r="AQ561" s="170"/>
      <c r="AR561" s="150"/>
      <c r="AS561" s="170"/>
      <c r="AT561" s="171"/>
      <c r="AU561" s="169"/>
      <c r="AV561" s="170"/>
      <c r="AW561" s="150"/>
      <c r="AX561" s="164"/>
      <c r="AY561" s="171"/>
      <c r="AZ561" s="150">
        <v>2035</v>
      </c>
    </row>
    <row r="562" spans="1:52" x14ac:dyDescent="0.35">
      <c r="A562" s="162">
        <v>560</v>
      </c>
      <c r="B562" s="163" t="s">
        <v>595</v>
      </c>
      <c r="C562" s="150" t="s">
        <v>1099</v>
      </c>
      <c r="D562" s="150">
        <v>150</v>
      </c>
      <c r="E562" s="164">
        <v>2</v>
      </c>
      <c r="F562" s="164">
        <v>10</v>
      </c>
      <c r="G562" s="165">
        <v>2</v>
      </c>
      <c r="H562" s="166">
        <v>43</v>
      </c>
      <c r="I562" s="150">
        <f>MAX(0,Table232[[#This Row],[k*]]-Table232[[#This Row],[AGVs]])</f>
        <v>41</v>
      </c>
      <c r="J562" s="150">
        <v>2130</v>
      </c>
      <c r="K562" s="150">
        <v>2130</v>
      </c>
      <c r="L562" s="167">
        <v>2.5029755253399344</v>
      </c>
      <c r="M562" s="142">
        <f>IF( Table232[[#This Row],[UB_init]]-Table232[[#This Row],[LB_init]]&gt;0.1,0,1)</f>
        <v>1</v>
      </c>
      <c r="N562" s="61">
        <v>2130</v>
      </c>
      <c r="O562" s="62">
        <v>2130</v>
      </c>
      <c r="P562" s="62">
        <v>0</v>
      </c>
      <c r="Q562" s="84">
        <v>1497.6547623798201</v>
      </c>
      <c r="R562" s="166">
        <v>2130</v>
      </c>
      <c r="S562" s="150">
        <v>2130</v>
      </c>
      <c r="T562" s="168">
        <v>0</v>
      </c>
      <c r="U562" s="168">
        <v>36.136083370000001</v>
      </c>
      <c r="V562" s="169"/>
      <c r="W562" s="170"/>
      <c r="X562" s="150"/>
      <c r="Y562" s="150"/>
      <c r="Z562" s="171"/>
      <c r="AA562" s="169"/>
      <c r="AB562" s="170"/>
      <c r="AC562" s="150"/>
      <c r="AD562" s="170"/>
      <c r="AE562" s="171"/>
      <c r="AF562" s="169"/>
      <c r="AG562" s="170"/>
      <c r="AH562" s="150"/>
      <c r="AI562" s="150"/>
      <c r="AJ562" s="171"/>
      <c r="AK562" s="169"/>
      <c r="AL562" s="170"/>
      <c r="AM562" s="150"/>
      <c r="AN562" s="170"/>
      <c r="AO562" s="171"/>
      <c r="AP562" s="169"/>
      <c r="AQ562" s="170"/>
      <c r="AR562" s="150"/>
      <c r="AS562" s="170"/>
      <c r="AT562" s="171"/>
      <c r="AU562" s="169"/>
      <c r="AV562" s="170"/>
      <c r="AW562" s="150"/>
      <c r="AX562" s="164"/>
      <c r="AY562" s="171"/>
      <c r="AZ562" s="150">
        <v>2130</v>
      </c>
    </row>
    <row r="563" spans="1:52" x14ac:dyDescent="0.35">
      <c r="A563" s="162">
        <v>561</v>
      </c>
      <c r="B563" s="163" t="s">
        <v>596</v>
      </c>
      <c r="C563" s="150" t="s">
        <v>1099</v>
      </c>
      <c r="D563" s="150">
        <v>150</v>
      </c>
      <c r="E563" s="164">
        <v>2</v>
      </c>
      <c r="F563" s="164">
        <v>10</v>
      </c>
      <c r="G563" s="165">
        <v>4</v>
      </c>
      <c r="H563" s="166">
        <v>63</v>
      </c>
      <c r="I563" s="150">
        <f>MAX(0,Table232[[#This Row],[k*]]-Table232[[#This Row],[AGVs]])</f>
        <v>61</v>
      </c>
      <c r="J563" s="150">
        <v>2821</v>
      </c>
      <c r="K563" s="150">
        <v>2851</v>
      </c>
      <c r="L563" s="167">
        <v>623.83180899918989</v>
      </c>
      <c r="M563" s="86">
        <f>IF( Table232[[#This Row],[UB_init]]-Table232[[#This Row],[LB_init]]&gt;0.1,0,1)</f>
        <v>0</v>
      </c>
      <c r="N563" s="59">
        <v>2851</v>
      </c>
      <c r="O563" s="60">
        <v>2821</v>
      </c>
      <c r="P563" s="60">
        <v>1.05226236408274E-2</v>
      </c>
      <c r="Q563" s="83">
        <v>3618.6289737708798</v>
      </c>
      <c r="R563" s="166">
        <v>2851</v>
      </c>
      <c r="S563" s="150">
        <v>2821</v>
      </c>
      <c r="T563" s="168">
        <v>1.0522624E-2</v>
      </c>
      <c r="U563" s="168">
        <v>3611.594204</v>
      </c>
      <c r="V563" s="169">
        <v>2851</v>
      </c>
      <c r="W563" s="170">
        <v>2821</v>
      </c>
      <c r="X563" s="150">
        <v>1.05226236408277E-2</v>
      </c>
      <c r="Y563" s="150">
        <f>(Table232[[#This Row],[UB (A-BGAP +LB+ UB)]]-Table232[[#This Row],[Best LB]])/Table232[[#This Row],[UB (A-BGAP +LB+ UB)]]</f>
        <v>1.052262364082778E-2</v>
      </c>
      <c r="Z563" s="171">
        <v>3608.8633198365601</v>
      </c>
      <c r="AA563" s="169">
        <v>2851</v>
      </c>
      <c r="AB563" s="170">
        <v>2821</v>
      </c>
      <c r="AC563" s="170">
        <v>1.0634526763559022E-2</v>
      </c>
      <c r="AD563" s="170">
        <f>(Table232[[#This Row],[UB (3S-MH)]]-Table232[[#This Row],[Best LB]])/Table232[[#This Row],[UB (3S-MH)]]</f>
        <v>1.052262364082778E-2</v>
      </c>
      <c r="AE563" s="167">
        <v>721.37800000000004</v>
      </c>
      <c r="AF563" s="169">
        <v>2851</v>
      </c>
      <c r="AG563" s="170">
        <v>2821</v>
      </c>
      <c r="AH563" s="150">
        <v>1.05226236408274E-2</v>
      </c>
      <c r="AI563" s="150">
        <f>(Table232[[#This Row],[UB (BPP-MIP+LB+UB)]]-Table232[[#This Row],[Best LB]])/Table232[[#This Row],[UB (BPP-MIP+LB+UB)]]</f>
        <v>1.052262364082778E-2</v>
      </c>
      <c r="AJ563" s="171">
        <v>3612.3229835061397</v>
      </c>
      <c r="AK563" s="166">
        <v>2851</v>
      </c>
      <c r="AL563" s="170">
        <v>2821</v>
      </c>
      <c r="AM563" s="170">
        <v>1.052262364082778E-2</v>
      </c>
      <c r="AN563" s="170">
        <f>(Table232[[#This Row],[UB (LBBD (FBPP))]]-Table232[[#This Row],[Best LB]])/Table232[[#This Row],[UB (LBBD (FBPP))]]</f>
        <v>1.052262364082778E-2</v>
      </c>
      <c r="AO563" s="171">
        <v>1656.5300894472798</v>
      </c>
      <c r="AP563" s="169">
        <v>2821</v>
      </c>
      <c r="AQ563" s="170">
        <v>2821</v>
      </c>
      <c r="AR563" s="170">
        <v>0</v>
      </c>
      <c r="AS563" s="170">
        <f>(Table232[[#This Row],[UB (LBBD (CBPP))]]-Table232[[#This Row],[Best LB]])/Table232[[#This Row],[UB (LBBD (CBPP))]]</f>
        <v>0</v>
      </c>
      <c r="AT563" s="171">
        <v>3697.5842309100599</v>
      </c>
      <c r="AU563" s="166">
        <v>2851</v>
      </c>
      <c r="AV563" s="170">
        <v>2821</v>
      </c>
      <c r="AW563" s="170">
        <v>1.052262364082778E-2</v>
      </c>
      <c r="AX563" s="170">
        <f>(Table232[[#This Row],[UB (LBBD (CBPP-light))]]-Table232[[#This Row],[Best LB]])/Table232[[#This Row],[UB (LBBD (CBPP-light))]]</f>
        <v>1.052262364082778E-2</v>
      </c>
      <c r="AY563" s="171">
        <v>2393.3300214363298</v>
      </c>
      <c r="AZ563" s="150">
        <v>2821</v>
      </c>
    </row>
    <row r="564" spans="1:52" x14ac:dyDescent="0.35">
      <c r="A564" s="162">
        <v>562</v>
      </c>
      <c r="B564" s="163" t="s">
        <v>597</v>
      </c>
      <c r="C564" s="150" t="s">
        <v>1099</v>
      </c>
      <c r="D564" s="150">
        <v>150</v>
      </c>
      <c r="E564" s="164">
        <v>2</v>
      </c>
      <c r="F564" s="164">
        <v>10</v>
      </c>
      <c r="G564" s="165">
        <v>4</v>
      </c>
      <c r="H564" s="166">
        <v>68</v>
      </c>
      <c r="I564" s="150">
        <f>MAX(0,Table232[[#This Row],[k*]]-Table232[[#This Row],[AGVs]])</f>
        <v>66</v>
      </c>
      <c r="J564" s="150">
        <v>2907</v>
      </c>
      <c r="K564" s="150">
        <v>2907</v>
      </c>
      <c r="L564" s="167">
        <v>26.750764785339925</v>
      </c>
      <c r="M564" s="142">
        <f>IF( Table232[[#This Row],[UB_init]]-Table232[[#This Row],[LB_init]]&gt;0.1,0,1)</f>
        <v>1</v>
      </c>
      <c r="N564" s="61">
        <v>2937</v>
      </c>
      <c r="O564" s="62">
        <v>2905</v>
      </c>
      <c r="P564" s="62">
        <v>1.0895471569628499E-2</v>
      </c>
      <c r="Q564" s="84">
        <v>3613.2562928423199</v>
      </c>
      <c r="R564" s="166">
        <v>2937</v>
      </c>
      <c r="S564" s="150">
        <v>2902</v>
      </c>
      <c r="T564" s="168">
        <v>1.1916922E-2</v>
      </c>
      <c r="U564" s="168">
        <v>3606.67398</v>
      </c>
      <c r="V564" s="169"/>
      <c r="W564" s="170"/>
      <c r="X564" s="150"/>
      <c r="Y564" s="150"/>
      <c r="Z564" s="171"/>
      <c r="AA564" s="169"/>
      <c r="AB564" s="170"/>
      <c r="AC564" s="150"/>
      <c r="AD564" s="170"/>
      <c r="AE564" s="171"/>
      <c r="AF564" s="169"/>
      <c r="AG564" s="170"/>
      <c r="AH564" s="150"/>
      <c r="AI564" s="150"/>
      <c r="AJ564" s="171"/>
      <c r="AK564" s="169"/>
      <c r="AL564" s="170"/>
      <c r="AM564" s="150"/>
      <c r="AN564" s="170"/>
      <c r="AO564" s="171"/>
      <c r="AP564" s="169"/>
      <c r="AQ564" s="170"/>
      <c r="AR564" s="150"/>
      <c r="AS564" s="170"/>
      <c r="AT564" s="171"/>
      <c r="AU564" s="169"/>
      <c r="AV564" s="170"/>
      <c r="AW564" s="150"/>
      <c r="AX564" s="164"/>
      <c r="AY564" s="171"/>
      <c r="AZ564" s="150">
        <v>2907</v>
      </c>
    </row>
    <row r="565" spans="1:52" x14ac:dyDescent="0.35">
      <c r="A565" s="162">
        <v>563</v>
      </c>
      <c r="B565" s="163" t="s">
        <v>598</v>
      </c>
      <c r="C565" s="150" t="s">
        <v>1099</v>
      </c>
      <c r="D565" s="150">
        <v>150</v>
      </c>
      <c r="E565" s="164">
        <v>2</v>
      </c>
      <c r="F565" s="164">
        <v>10</v>
      </c>
      <c r="G565" s="165">
        <v>4</v>
      </c>
      <c r="H565" s="166">
        <v>69</v>
      </c>
      <c r="I565" s="150">
        <f>MAX(0,Table232[[#This Row],[k*]]-Table232[[#This Row],[AGVs]])</f>
        <v>67</v>
      </c>
      <c r="J565" s="150">
        <v>2975</v>
      </c>
      <c r="K565" s="150">
        <v>2975</v>
      </c>
      <c r="L565" s="167">
        <v>26.939849438150077</v>
      </c>
      <c r="M565" s="86">
        <f>IF( Table232[[#This Row],[UB_init]]-Table232[[#This Row],[LB_init]]&gt;0.1,0,1)</f>
        <v>1</v>
      </c>
      <c r="N565" s="59">
        <v>3005</v>
      </c>
      <c r="O565" s="60">
        <v>2966.5053846153801</v>
      </c>
      <c r="P565" s="60">
        <v>1.28101881479574E-2</v>
      </c>
      <c r="Q565" s="83">
        <v>3608.35177371092</v>
      </c>
      <c r="R565" s="166">
        <v>3005</v>
      </c>
      <c r="S565" s="150">
        <v>2975</v>
      </c>
      <c r="T565" s="168">
        <v>9.9833609999999996E-3</v>
      </c>
      <c r="U565" s="168">
        <v>3607.7208879999998</v>
      </c>
      <c r="V565" s="169"/>
      <c r="W565" s="170"/>
      <c r="X565" s="150"/>
      <c r="Y565" s="150"/>
      <c r="Z565" s="171"/>
      <c r="AA565" s="169"/>
      <c r="AB565" s="170"/>
      <c r="AC565" s="150"/>
      <c r="AD565" s="170"/>
      <c r="AE565" s="171"/>
      <c r="AF565" s="169"/>
      <c r="AG565" s="170"/>
      <c r="AH565" s="150"/>
      <c r="AI565" s="150"/>
      <c r="AJ565" s="171"/>
      <c r="AK565" s="169"/>
      <c r="AL565" s="170"/>
      <c r="AM565" s="150"/>
      <c r="AN565" s="170"/>
      <c r="AO565" s="171"/>
      <c r="AP565" s="169"/>
      <c r="AQ565" s="170"/>
      <c r="AR565" s="150"/>
      <c r="AS565" s="170"/>
      <c r="AT565" s="171"/>
      <c r="AU565" s="169"/>
      <c r="AV565" s="170"/>
      <c r="AW565" s="150"/>
      <c r="AX565" s="164"/>
      <c r="AY565" s="171"/>
      <c r="AZ565" s="150">
        <v>2975</v>
      </c>
    </row>
    <row r="566" spans="1:52" x14ac:dyDescent="0.35">
      <c r="A566" s="162">
        <v>564</v>
      </c>
      <c r="B566" s="163" t="s">
        <v>599</v>
      </c>
      <c r="C566" s="150" t="s">
        <v>1099</v>
      </c>
      <c r="D566" s="150">
        <v>150</v>
      </c>
      <c r="E566" s="164">
        <v>2</v>
      </c>
      <c r="F566" s="164">
        <v>10</v>
      </c>
      <c r="G566" s="165">
        <v>4</v>
      </c>
      <c r="H566" s="166">
        <v>71</v>
      </c>
      <c r="I566" s="150">
        <f>MAX(0,Table232[[#This Row],[k*]]-Table232[[#This Row],[AGVs]])</f>
        <v>69</v>
      </c>
      <c r="J566" s="150">
        <v>2997</v>
      </c>
      <c r="K566" s="150">
        <v>2997</v>
      </c>
      <c r="L566" s="167">
        <v>12.139944646510003</v>
      </c>
      <c r="M566" s="142">
        <f>IF( Table232[[#This Row],[UB_init]]-Table232[[#This Row],[LB_init]]&gt;0.1,0,1)</f>
        <v>1</v>
      </c>
      <c r="N566" s="61">
        <v>3027</v>
      </c>
      <c r="O566" s="62">
        <v>2966.99999999999</v>
      </c>
      <c r="P566" s="62">
        <v>1.9821605550049901E-2</v>
      </c>
      <c r="Q566" s="84">
        <v>3610.8832498919201</v>
      </c>
      <c r="R566" s="166">
        <v>2997</v>
      </c>
      <c r="S566" s="150">
        <v>2967</v>
      </c>
      <c r="T566" s="168">
        <v>1.001001E-2</v>
      </c>
      <c r="U566" s="168">
        <v>3609.731839</v>
      </c>
      <c r="V566" s="169"/>
      <c r="W566" s="170"/>
      <c r="X566" s="150"/>
      <c r="Y566" s="150"/>
      <c r="Z566" s="171"/>
      <c r="AA566" s="169"/>
      <c r="AB566" s="170"/>
      <c r="AC566" s="150"/>
      <c r="AD566" s="170"/>
      <c r="AE566" s="171"/>
      <c r="AF566" s="169"/>
      <c r="AG566" s="170"/>
      <c r="AH566" s="150"/>
      <c r="AI566" s="150"/>
      <c r="AJ566" s="171"/>
      <c r="AK566" s="169"/>
      <c r="AL566" s="170"/>
      <c r="AM566" s="150"/>
      <c r="AN566" s="170"/>
      <c r="AO566" s="171"/>
      <c r="AP566" s="169"/>
      <c r="AQ566" s="170"/>
      <c r="AR566" s="150"/>
      <c r="AS566" s="170"/>
      <c r="AT566" s="171"/>
      <c r="AU566" s="169"/>
      <c r="AV566" s="170"/>
      <c r="AW566" s="150"/>
      <c r="AX566" s="164"/>
      <c r="AY566" s="171"/>
      <c r="AZ566" s="150">
        <v>2997</v>
      </c>
    </row>
    <row r="567" spans="1:52" x14ac:dyDescent="0.35">
      <c r="A567" s="162">
        <v>565</v>
      </c>
      <c r="B567" s="163" t="s">
        <v>600</v>
      </c>
      <c r="C567" s="150" t="s">
        <v>1099</v>
      </c>
      <c r="D567" s="150">
        <v>150</v>
      </c>
      <c r="E567" s="164">
        <v>2</v>
      </c>
      <c r="F567" s="164">
        <v>10</v>
      </c>
      <c r="G567" s="165">
        <v>4</v>
      </c>
      <c r="H567" s="166">
        <v>72</v>
      </c>
      <c r="I567" s="150">
        <f>MAX(0,Table232[[#This Row],[k*]]-Table232[[#This Row],[AGVs]])</f>
        <v>70</v>
      </c>
      <c r="J567" s="150">
        <v>3098</v>
      </c>
      <c r="K567" s="150">
        <v>3128</v>
      </c>
      <c r="L567" s="167">
        <v>600.42037760839003</v>
      </c>
      <c r="M567" s="86">
        <f>IF( Table232[[#This Row],[UB_init]]-Table232[[#This Row],[LB_init]]&gt;0.1,0,1)</f>
        <v>0</v>
      </c>
      <c r="N567" s="59">
        <v>3128</v>
      </c>
      <c r="O567" s="60">
        <v>3068</v>
      </c>
      <c r="P567" s="60">
        <v>1.9181585677748698E-2</v>
      </c>
      <c r="Q567" s="83">
        <v>3600.7142233792601</v>
      </c>
      <c r="R567" s="166">
        <v>3128</v>
      </c>
      <c r="S567" s="150">
        <v>3068</v>
      </c>
      <c r="T567" s="168">
        <v>1.9181586E-2</v>
      </c>
      <c r="U567" s="168">
        <v>3611.9134469999999</v>
      </c>
      <c r="V567" s="169">
        <v>3128</v>
      </c>
      <c r="W567" s="170">
        <v>3098</v>
      </c>
      <c r="X567" s="150">
        <v>9.5907928388746806E-3</v>
      </c>
      <c r="Y567" s="150">
        <f>(Table232[[#This Row],[UB (A-BGAP +LB+ UB)]]-Table232[[#This Row],[Best LB]])/Table232[[#This Row],[UB (A-BGAP +LB+ UB)]]</f>
        <v>8.9514066496163679E-3</v>
      </c>
      <c r="Z567" s="171">
        <v>3602.89139809273</v>
      </c>
      <c r="AA567" s="169">
        <v>3128</v>
      </c>
      <c r="AB567" s="170">
        <v>3068</v>
      </c>
      <c r="AC567" s="170">
        <v>1.955671447196871E-2</v>
      </c>
      <c r="AD567" s="170">
        <f>(Table232[[#This Row],[UB (3S-MH)]]-Table232[[#This Row],[Best LB]])/Table232[[#This Row],[UB (3S-MH)]]</f>
        <v>8.9514066496163679E-3</v>
      </c>
      <c r="AE567" s="167">
        <v>721.06899999999996</v>
      </c>
      <c r="AF567" s="169">
        <v>3128</v>
      </c>
      <c r="AG567" s="170">
        <v>3098</v>
      </c>
      <c r="AH567" s="150">
        <v>9.59079283887437E-3</v>
      </c>
      <c r="AI567" s="150">
        <f>(Table232[[#This Row],[UB (BPP-MIP+LB+UB)]]-Table232[[#This Row],[Best LB]])/Table232[[#This Row],[UB (BPP-MIP+LB+UB)]]</f>
        <v>8.9514066496163679E-3</v>
      </c>
      <c r="AJ567" s="171">
        <v>3606.4038501242098</v>
      </c>
      <c r="AK567" s="166">
        <v>3128</v>
      </c>
      <c r="AL567" s="170">
        <v>3100</v>
      </c>
      <c r="AM567" s="170">
        <v>8.9514066496163679E-3</v>
      </c>
      <c r="AN567" s="170">
        <f>(Table232[[#This Row],[UB (LBBD (FBPP))]]-Table232[[#This Row],[Best LB]])/Table232[[#This Row],[UB (LBBD (FBPP))]]</f>
        <v>8.9514066496163679E-3</v>
      </c>
      <c r="AO567" s="171">
        <v>3599.9999996083902</v>
      </c>
      <c r="AP567" s="169">
        <v>3128</v>
      </c>
      <c r="AQ567" s="170">
        <v>3098</v>
      </c>
      <c r="AR567" s="170">
        <v>9.5907928388746806E-3</v>
      </c>
      <c r="AS567" s="170">
        <f>(Table232[[#This Row],[UB (LBBD (CBPP))]]-Table232[[#This Row],[Best LB]])/Table232[[#This Row],[UB (LBBD (CBPP))]]</f>
        <v>8.9514066496163679E-3</v>
      </c>
      <c r="AT567" s="171">
        <v>3599.9999996083902</v>
      </c>
      <c r="AU567" s="166">
        <v>3128</v>
      </c>
      <c r="AV567" s="170">
        <v>3098</v>
      </c>
      <c r="AW567" s="170">
        <v>9.5907928388746806E-3</v>
      </c>
      <c r="AX567" s="170">
        <f>(Table232[[#This Row],[UB (LBBD (CBPP-light))]]-Table232[[#This Row],[Best LB]])/Table232[[#This Row],[UB (LBBD (CBPP-light))]]</f>
        <v>8.9514066496163679E-3</v>
      </c>
      <c r="AY567" s="171">
        <v>3599.9999996083902</v>
      </c>
      <c r="AZ567" s="150">
        <v>3100</v>
      </c>
    </row>
    <row r="568" spans="1:52" x14ac:dyDescent="0.35">
      <c r="A568" s="162">
        <v>566</v>
      </c>
      <c r="B568" s="163" t="s">
        <v>601</v>
      </c>
      <c r="C568" s="150" t="s">
        <v>1099</v>
      </c>
      <c r="D568" s="150">
        <v>150</v>
      </c>
      <c r="E568" s="164">
        <v>2</v>
      </c>
      <c r="F568" s="164">
        <v>10</v>
      </c>
      <c r="G568" s="165">
        <v>4</v>
      </c>
      <c r="H568" s="166">
        <v>68</v>
      </c>
      <c r="I568" s="150">
        <f>MAX(0,Table232[[#This Row],[k*]]-Table232[[#This Row],[AGVs]])</f>
        <v>66</v>
      </c>
      <c r="J568" s="150">
        <v>2922</v>
      </c>
      <c r="K568" s="150">
        <v>2922</v>
      </c>
      <c r="L568" s="167">
        <v>13.673426143830056</v>
      </c>
      <c r="M568" s="142">
        <f>IF( Table232[[#This Row],[UB_init]]-Table232[[#This Row],[LB_init]]&gt;0.1,0,1)</f>
        <v>1</v>
      </c>
      <c r="N568" s="61">
        <v>2982</v>
      </c>
      <c r="O568" s="62">
        <v>2899.99999999999</v>
      </c>
      <c r="P568" s="62">
        <v>2.7498323272970498E-2</v>
      </c>
      <c r="Q568" s="84">
        <v>3616.0616580266501</v>
      </c>
      <c r="R568" s="166">
        <v>2952</v>
      </c>
      <c r="S568" s="150">
        <v>2920</v>
      </c>
      <c r="T568" s="168">
        <v>1.0840107999999999E-2</v>
      </c>
      <c r="U568" s="168">
        <v>3626.064793</v>
      </c>
      <c r="V568" s="169"/>
      <c r="W568" s="170"/>
      <c r="X568" s="150"/>
      <c r="Y568" s="150"/>
      <c r="Z568" s="171"/>
      <c r="AA568" s="169"/>
      <c r="AB568" s="170"/>
      <c r="AC568" s="150"/>
      <c r="AD568" s="170"/>
      <c r="AE568" s="171"/>
      <c r="AF568" s="169"/>
      <c r="AG568" s="170"/>
      <c r="AH568" s="150"/>
      <c r="AI568" s="150"/>
      <c r="AJ568" s="171"/>
      <c r="AK568" s="169"/>
      <c r="AL568" s="170"/>
      <c r="AM568" s="150"/>
      <c r="AN568" s="170"/>
      <c r="AO568" s="171"/>
      <c r="AP568" s="169"/>
      <c r="AQ568" s="170"/>
      <c r="AR568" s="150"/>
      <c r="AS568" s="170"/>
      <c r="AT568" s="171"/>
      <c r="AU568" s="169"/>
      <c r="AV568" s="170"/>
      <c r="AW568" s="150"/>
      <c r="AX568" s="164"/>
      <c r="AY568" s="171"/>
      <c r="AZ568" s="150">
        <v>2922</v>
      </c>
    </row>
    <row r="569" spans="1:52" x14ac:dyDescent="0.35">
      <c r="A569" s="162">
        <v>567</v>
      </c>
      <c r="B569" s="163" t="s">
        <v>602</v>
      </c>
      <c r="C569" s="150" t="s">
        <v>1099</v>
      </c>
      <c r="D569" s="150">
        <v>150</v>
      </c>
      <c r="E569" s="164">
        <v>2</v>
      </c>
      <c r="F569" s="164">
        <v>10</v>
      </c>
      <c r="G569" s="165">
        <v>4</v>
      </c>
      <c r="H569" s="166">
        <v>64</v>
      </c>
      <c r="I569" s="150">
        <f>MAX(0,Table232[[#This Row],[k*]]-Table232[[#This Row],[AGVs]])</f>
        <v>62</v>
      </c>
      <c r="J569" s="150">
        <v>2867</v>
      </c>
      <c r="K569" s="150">
        <v>2867</v>
      </c>
      <c r="L569" s="167">
        <v>102.09248226508998</v>
      </c>
      <c r="M569" s="86">
        <f>IF( Table232[[#This Row],[UB_init]]-Table232[[#This Row],[LB_init]]&gt;0.1,0,1)</f>
        <v>1</v>
      </c>
      <c r="N569" s="59">
        <v>2897</v>
      </c>
      <c r="O569" s="60">
        <v>2866.9999999942202</v>
      </c>
      <c r="P569" s="60">
        <v>1.03555402160073E-2</v>
      </c>
      <c r="Q569" s="83">
        <v>3627.1937083881298</v>
      </c>
      <c r="R569" s="166">
        <v>2897</v>
      </c>
      <c r="S569" s="150">
        <v>2866</v>
      </c>
      <c r="T569" s="168">
        <v>1.0700724999999999E-2</v>
      </c>
      <c r="U569" s="168">
        <v>3606.5603139999998</v>
      </c>
      <c r="V569" s="169"/>
      <c r="W569" s="170"/>
      <c r="X569" s="150"/>
      <c r="Y569" s="150"/>
      <c r="Z569" s="171"/>
      <c r="AA569" s="169"/>
      <c r="AB569" s="170"/>
      <c r="AC569" s="150"/>
      <c r="AD569" s="170"/>
      <c r="AE569" s="171"/>
      <c r="AF569" s="169"/>
      <c r="AG569" s="170"/>
      <c r="AH569" s="150"/>
      <c r="AI569" s="150"/>
      <c r="AJ569" s="171"/>
      <c r="AK569" s="169"/>
      <c r="AL569" s="170"/>
      <c r="AM569" s="150"/>
      <c r="AN569" s="170"/>
      <c r="AO569" s="171"/>
      <c r="AP569" s="169"/>
      <c r="AQ569" s="170"/>
      <c r="AR569" s="150"/>
      <c r="AS569" s="170"/>
      <c r="AT569" s="171"/>
      <c r="AU569" s="169"/>
      <c r="AV569" s="170"/>
      <c r="AW569" s="150"/>
      <c r="AX569" s="164"/>
      <c r="AY569" s="171"/>
      <c r="AZ569" s="150">
        <v>2867</v>
      </c>
    </row>
    <row r="570" spans="1:52" x14ac:dyDescent="0.35">
      <c r="A570" s="162">
        <v>568</v>
      </c>
      <c r="B570" s="163" t="s">
        <v>603</v>
      </c>
      <c r="C570" s="150" t="s">
        <v>1099</v>
      </c>
      <c r="D570" s="150">
        <v>150</v>
      </c>
      <c r="E570" s="164">
        <v>2</v>
      </c>
      <c r="F570" s="164">
        <v>10</v>
      </c>
      <c r="G570" s="165">
        <v>4</v>
      </c>
      <c r="H570" s="166">
        <v>76</v>
      </c>
      <c r="I570" s="150">
        <f>MAX(0,Table232[[#This Row],[k*]]-Table232[[#This Row],[AGVs]])</f>
        <v>74</v>
      </c>
      <c r="J570" s="150">
        <v>3094</v>
      </c>
      <c r="K570" s="150">
        <v>3094</v>
      </c>
      <c r="L570" s="167">
        <v>27.395560441540056</v>
      </c>
      <c r="M570" s="142">
        <f>IF( Table232[[#This Row],[UB_init]]-Table232[[#This Row],[LB_init]]&gt;0.1,0,1)</f>
        <v>1</v>
      </c>
      <c r="N570" s="61">
        <v>3094</v>
      </c>
      <c r="O570" s="62">
        <v>3078.99999999998</v>
      </c>
      <c r="P570" s="62">
        <v>4.8480930833933603E-3</v>
      </c>
      <c r="Q570" s="84">
        <v>3601.00992642343</v>
      </c>
      <c r="R570" s="166">
        <v>3094</v>
      </c>
      <c r="S570" s="150">
        <v>3064</v>
      </c>
      <c r="T570" s="168">
        <v>9.6961860000000007E-3</v>
      </c>
      <c r="U570" s="168">
        <v>3616.0378959999998</v>
      </c>
      <c r="V570" s="169"/>
      <c r="W570" s="170"/>
      <c r="X570" s="150"/>
      <c r="Y570" s="150"/>
      <c r="Z570" s="171"/>
      <c r="AA570" s="169"/>
      <c r="AB570" s="170"/>
      <c r="AC570" s="150"/>
      <c r="AD570" s="170"/>
      <c r="AE570" s="171"/>
      <c r="AF570" s="169"/>
      <c r="AG570" s="170"/>
      <c r="AH570" s="150"/>
      <c r="AI570" s="150"/>
      <c r="AJ570" s="171"/>
      <c r="AK570" s="169"/>
      <c r="AL570" s="170"/>
      <c r="AM570" s="150"/>
      <c r="AN570" s="170"/>
      <c r="AO570" s="171"/>
      <c r="AP570" s="169"/>
      <c r="AQ570" s="170"/>
      <c r="AR570" s="150"/>
      <c r="AS570" s="170"/>
      <c r="AT570" s="171"/>
      <c r="AU570" s="169"/>
      <c r="AV570" s="170"/>
      <c r="AW570" s="150"/>
      <c r="AX570" s="164"/>
      <c r="AY570" s="171"/>
      <c r="AZ570" s="150">
        <v>3094</v>
      </c>
    </row>
    <row r="571" spans="1:52" x14ac:dyDescent="0.35">
      <c r="A571" s="162">
        <v>569</v>
      </c>
      <c r="B571" s="163" t="s">
        <v>604</v>
      </c>
      <c r="C571" s="150" t="s">
        <v>1099</v>
      </c>
      <c r="D571" s="150">
        <v>150</v>
      </c>
      <c r="E571" s="164">
        <v>2</v>
      </c>
      <c r="F571" s="164">
        <v>10</v>
      </c>
      <c r="G571" s="165">
        <v>4</v>
      </c>
      <c r="H571" s="166">
        <v>62</v>
      </c>
      <c r="I571" s="150">
        <f>MAX(0,Table232[[#This Row],[k*]]-Table232[[#This Row],[AGVs]])</f>
        <v>60</v>
      </c>
      <c r="J571" s="150">
        <v>2755</v>
      </c>
      <c r="K571" s="150">
        <v>2785</v>
      </c>
      <c r="L571" s="167">
        <v>607.63768788800007</v>
      </c>
      <c r="M571" s="86">
        <f>IF( Table232[[#This Row],[UB_init]]-Table232[[#This Row],[LB_init]]&gt;0.1,0,1)</f>
        <v>0</v>
      </c>
      <c r="N571" s="59">
        <v>2785</v>
      </c>
      <c r="O571" s="60">
        <v>2755</v>
      </c>
      <c r="P571" s="60">
        <v>1.0771992818671E-2</v>
      </c>
      <c r="Q571" s="83">
        <v>3600.58555675856</v>
      </c>
      <c r="R571" s="166">
        <v>2785</v>
      </c>
      <c r="S571" s="150">
        <v>2755</v>
      </c>
      <c r="T571" s="168">
        <v>1.0771993000000001E-2</v>
      </c>
      <c r="U571" s="168">
        <v>3629.4855259999999</v>
      </c>
      <c r="V571" s="169">
        <v>2785</v>
      </c>
      <c r="W571" s="170">
        <v>2755</v>
      </c>
      <c r="X571" s="150">
        <v>1.0771992818671401E-2</v>
      </c>
      <c r="Y571" s="150">
        <f>(Table232[[#This Row],[UB (A-BGAP +LB+ UB)]]-Table232[[#This Row],[Best LB]])/Table232[[#This Row],[UB (A-BGAP +LB+ UB)]]</f>
        <v>1.0771992818671455E-2</v>
      </c>
      <c r="Z571" s="171">
        <v>3605.8655573921301</v>
      </c>
      <c r="AA571" s="169">
        <v>2785</v>
      </c>
      <c r="AB571" s="170">
        <v>2755</v>
      </c>
      <c r="AC571" s="170">
        <v>1.0889292196007259E-2</v>
      </c>
      <c r="AD571" s="170">
        <f>(Table232[[#This Row],[UB (3S-MH)]]-Table232[[#This Row],[Best LB]])/Table232[[#This Row],[UB (3S-MH)]]</f>
        <v>1.0771992818671455E-2</v>
      </c>
      <c r="AE571" s="167">
        <v>721.11699999999996</v>
      </c>
      <c r="AF571" s="169">
        <v>2785</v>
      </c>
      <c r="AG571" s="170">
        <v>2755</v>
      </c>
      <c r="AH571" s="150">
        <v>1.0771992818670899E-2</v>
      </c>
      <c r="AI571" s="150">
        <f>(Table232[[#This Row],[UB (BPP-MIP+LB+UB)]]-Table232[[#This Row],[Best LB]])/Table232[[#This Row],[UB (BPP-MIP+LB+UB)]]</f>
        <v>1.0771992818671455E-2</v>
      </c>
      <c r="AJ571" s="171">
        <v>3604.8075813120199</v>
      </c>
      <c r="AK571" s="166">
        <v>2785</v>
      </c>
      <c r="AL571" s="170">
        <v>2755</v>
      </c>
      <c r="AM571" s="170">
        <v>1.0771992818671455E-2</v>
      </c>
      <c r="AN571" s="170">
        <f>(Table232[[#This Row],[UB (LBBD (FBPP))]]-Table232[[#This Row],[Best LB]])/Table232[[#This Row],[UB (LBBD (FBPP))]]</f>
        <v>1.0771992818671455E-2</v>
      </c>
      <c r="AO571" s="171">
        <v>1536.4818290397561</v>
      </c>
      <c r="AP571" s="166">
        <v>2785</v>
      </c>
      <c r="AQ571" s="170">
        <v>2755</v>
      </c>
      <c r="AR571" s="170">
        <v>1.0771992818671455E-2</v>
      </c>
      <c r="AS571" s="170">
        <f>(Table232[[#This Row],[UB (LBBD (CBPP))]]-Table232[[#This Row],[Best LB]])/Table232[[#This Row],[UB (LBBD (CBPP))]]</f>
        <v>1.0771992818671455E-2</v>
      </c>
      <c r="AT571" s="171">
        <v>3279.9682432105801</v>
      </c>
      <c r="AU571" s="166">
        <v>2785</v>
      </c>
      <c r="AV571" s="170">
        <v>2755</v>
      </c>
      <c r="AW571" s="170">
        <v>1.0771992818671455E-2</v>
      </c>
      <c r="AX571" s="170">
        <f>(Table232[[#This Row],[UB (LBBD (CBPP-light))]]-Table232[[#This Row],[Best LB]])/Table232[[#This Row],[UB (LBBD (CBPP-light))]]</f>
        <v>1.0771992818671455E-2</v>
      </c>
      <c r="AY571" s="171">
        <v>4227.3252376811597</v>
      </c>
      <c r="AZ571" s="150">
        <v>2755</v>
      </c>
    </row>
    <row r="572" spans="1:52" x14ac:dyDescent="0.35">
      <c r="A572" s="162">
        <v>570</v>
      </c>
      <c r="B572" s="163" t="s">
        <v>605</v>
      </c>
      <c r="C572" s="150" t="s">
        <v>1099</v>
      </c>
      <c r="D572" s="150">
        <v>150</v>
      </c>
      <c r="E572" s="164">
        <v>2</v>
      </c>
      <c r="F572" s="164">
        <v>10</v>
      </c>
      <c r="G572" s="165">
        <v>4</v>
      </c>
      <c r="H572" s="166">
        <v>69</v>
      </c>
      <c r="I572" s="150">
        <f>MAX(0,Table232[[#This Row],[k*]]-Table232[[#This Row],[AGVs]])</f>
        <v>67</v>
      </c>
      <c r="J572" s="150">
        <v>2910</v>
      </c>
      <c r="K572" s="150">
        <v>2940</v>
      </c>
      <c r="L572" s="167">
        <v>606.01463627256999</v>
      </c>
      <c r="M572" s="142">
        <f>IF( Table232[[#This Row],[UB_init]]-Table232[[#This Row],[LB_init]]&gt;0.1,0,1)</f>
        <v>0</v>
      </c>
      <c r="N572" s="61">
        <v>2970</v>
      </c>
      <c r="O572" s="62">
        <v>2909.9999999930801</v>
      </c>
      <c r="P572" s="62">
        <v>2.02020202043477E-2</v>
      </c>
      <c r="Q572" s="84">
        <v>3600.2343662213498</v>
      </c>
      <c r="R572" s="166">
        <v>2940</v>
      </c>
      <c r="S572" s="150">
        <v>2907</v>
      </c>
      <c r="T572" s="168">
        <v>1.122449E-2</v>
      </c>
      <c r="U572" s="168">
        <v>3619.5010609999999</v>
      </c>
      <c r="V572" s="169">
        <v>2940</v>
      </c>
      <c r="W572" s="170">
        <v>2910</v>
      </c>
      <c r="X572" s="150">
        <v>1.0204081632653E-2</v>
      </c>
      <c r="Y572" s="150">
        <f>(Table232[[#This Row],[UB (A-BGAP +LB+ UB)]]-Table232[[#This Row],[Best LB]])/Table232[[#This Row],[UB (A-BGAP +LB+ UB)]]</f>
        <v>1.020408163265306E-2</v>
      </c>
      <c r="Z572" s="171">
        <v>3608.29066427611</v>
      </c>
      <c r="AA572" s="169">
        <v>2940</v>
      </c>
      <c r="AB572" s="170">
        <v>2910</v>
      </c>
      <c r="AC572" s="170">
        <v>1.0309278350515464E-2</v>
      </c>
      <c r="AD572" s="170">
        <f>(Table232[[#This Row],[UB (3S-MH)]]-Table232[[#This Row],[Best LB]])/Table232[[#This Row],[UB (3S-MH)]]</f>
        <v>1.020408163265306E-2</v>
      </c>
      <c r="AE572" s="167">
        <v>721.33799999999997</v>
      </c>
      <c r="AF572" s="169">
        <v>2940</v>
      </c>
      <c r="AG572" s="170">
        <v>2910</v>
      </c>
      <c r="AH572" s="150">
        <v>1.02040816326527E-2</v>
      </c>
      <c r="AI572" s="150">
        <f>(Table232[[#This Row],[UB (BPP-MIP+LB+UB)]]-Table232[[#This Row],[Best LB]])/Table232[[#This Row],[UB (BPP-MIP+LB+UB)]]</f>
        <v>1.020408163265306E-2</v>
      </c>
      <c r="AJ572" s="171">
        <v>3606.82834673766</v>
      </c>
      <c r="AK572" s="166">
        <v>2940</v>
      </c>
      <c r="AL572" s="170">
        <v>2910</v>
      </c>
      <c r="AM572" s="170">
        <v>1.020408163265306E-2</v>
      </c>
      <c r="AN572" s="170">
        <f>(Table232[[#This Row],[UB (LBBD (FBPP))]]-Table232[[#This Row],[Best LB]])/Table232[[#This Row],[UB (LBBD (FBPP))]]</f>
        <v>1.020408163265306E-2</v>
      </c>
      <c r="AO572" s="171">
        <v>2103.89453591034</v>
      </c>
      <c r="AP572" s="185">
        <v>2940</v>
      </c>
      <c r="AQ572" s="170">
        <v>2910</v>
      </c>
      <c r="AR572" s="170">
        <v>1.020408163265306E-2</v>
      </c>
      <c r="AS572" s="170">
        <f>(Table232[[#This Row],[UB (LBBD (CBPP))]]-Table232[[#This Row],[Best LB]])/Table232[[#This Row],[UB (LBBD (CBPP))]]</f>
        <v>1.020408163265306E-2</v>
      </c>
      <c r="AT572" s="171">
        <v>3600.0000002725701</v>
      </c>
      <c r="AU572" s="166">
        <v>2940</v>
      </c>
      <c r="AV572" s="170">
        <v>2910</v>
      </c>
      <c r="AW572" s="170">
        <v>1.020408163265306E-2</v>
      </c>
      <c r="AX572" s="170">
        <f>(Table232[[#This Row],[UB (LBBD (CBPP-light))]]-Table232[[#This Row],[Best LB]])/Table232[[#This Row],[UB (LBBD (CBPP-light))]]</f>
        <v>1.020408163265306E-2</v>
      </c>
      <c r="AY572" s="171">
        <v>3600.0000002725701</v>
      </c>
      <c r="AZ572" s="150">
        <v>2910</v>
      </c>
    </row>
    <row r="573" spans="1:52" x14ac:dyDescent="0.35">
      <c r="A573" s="162">
        <v>571</v>
      </c>
      <c r="B573" s="163" t="s">
        <v>606</v>
      </c>
      <c r="C573" s="150" t="s">
        <v>1099</v>
      </c>
      <c r="D573" s="150">
        <v>150</v>
      </c>
      <c r="E573" s="164">
        <v>2</v>
      </c>
      <c r="F573" s="164">
        <v>20</v>
      </c>
      <c r="G573" s="165">
        <v>1</v>
      </c>
      <c r="H573" s="166">
        <v>22</v>
      </c>
      <c r="I573" s="150">
        <f>MAX(0,Table232[[#This Row],[k*]]-Table232[[#This Row],[AGVs]])</f>
        <v>20</v>
      </c>
      <c r="J573" s="150">
        <v>2421</v>
      </c>
      <c r="K573" s="150">
        <v>2421</v>
      </c>
      <c r="L573" s="167">
        <v>1.0534088816500571</v>
      </c>
      <c r="M573" s="86">
        <f>IF( Table232[[#This Row],[UB_init]]-Table232[[#This Row],[LB_init]]&gt;0.1,0,1)</f>
        <v>1</v>
      </c>
      <c r="N573" s="59">
        <v>2421</v>
      </c>
      <c r="O573" s="60">
        <v>2421</v>
      </c>
      <c r="P573" s="60">
        <v>0</v>
      </c>
      <c r="Q573" s="83">
        <v>1239.21868457086</v>
      </c>
      <c r="R573" s="166">
        <v>2421</v>
      </c>
      <c r="S573" s="150">
        <v>2421</v>
      </c>
      <c r="T573" s="168">
        <v>0</v>
      </c>
      <c r="U573" s="168">
        <v>15.5211518</v>
      </c>
      <c r="V573" s="169"/>
      <c r="W573" s="170"/>
      <c r="X573" s="150"/>
      <c r="Y573" s="150"/>
      <c r="Z573" s="171"/>
      <c r="AA573" s="169"/>
      <c r="AB573" s="170"/>
      <c r="AC573" s="150"/>
      <c r="AD573" s="170"/>
      <c r="AE573" s="171"/>
      <c r="AF573" s="169"/>
      <c r="AG573" s="170"/>
      <c r="AH573" s="150"/>
      <c r="AI573" s="150"/>
      <c r="AJ573" s="171"/>
      <c r="AK573" s="169"/>
      <c r="AL573" s="170"/>
      <c r="AM573" s="150"/>
      <c r="AN573" s="170"/>
      <c r="AO573" s="171"/>
      <c r="AP573" s="169"/>
      <c r="AQ573" s="170"/>
      <c r="AR573" s="150"/>
      <c r="AS573" s="170"/>
      <c r="AT573" s="171"/>
      <c r="AU573" s="169"/>
      <c r="AV573" s="170"/>
      <c r="AW573" s="150"/>
      <c r="AX573" s="164"/>
      <c r="AY573" s="171"/>
      <c r="AZ573" s="150">
        <v>2421</v>
      </c>
    </row>
    <row r="574" spans="1:52" x14ac:dyDescent="0.35">
      <c r="A574" s="162">
        <v>572</v>
      </c>
      <c r="B574" s="163" t="s">
        <v>607</v>
      </c>
      <c r="C574" s="150" t="s">
        <v>1099</v>
      </c>
      <c r="D574" s="150">
        <v>150</v>
      </c>
      <c r="E574" s="164">
        <v>2</v>
      </c>
      <c r="F574" s="164">
        <v>20</v>
      </c>
      <c r="G574" s="165">
        <v>1</v>
      </c>
      <c r="H574" s="166">
        <v>20</v>
      </c>
      <c r="I574" s="150">
        <f>MAX(0,Table232[[#This Row],[k*]]-Table232[[#This Row],[AGVs]])</f>
        <v>18</v>
      </c>
      <c r="J574" s="150">
        <v>2508</v>
      </c>
      <c r="K574" s="150">
        <v>2508</v>
      </c>
      <c r="L574" s="167">
        <v>1.0215809177700521</v>
      </c>
      <c r="M574" s="142">
        <f>IF( Table232[[#This Row],[UB_init]]-Table232[[#This Row],[LB_init]]&gt;0.1,0,1)</f>
        <v>1</v>
      </c>
      <c r="N574" s="61">
        <v>2508</v>
      </c>
      <c r="O574" s="62">
        <v>2508</v>
      </c>
      <c r="P574" s="62">
        <v>0</v>
      </c>
      <c r="Q574" s="84">
        <v>651.18992057256401</v>
      </c>
      <c r="R574" s="166">
        <v>2508</v>
      </c>
      <c r="S574" s="150">
        <v>2508</v>
      </c>
      <c r="T574" s="168">
        <v>0</v>
      </c>
      <c r="U574" s="168">
        <v>14.71788521</v>
      </c>
      <c r="V574" s="169"/>
      <c r="W574" s="170"/>
      <c r="X574" s="150"/>
      <c r="Y574" s="150"/>
      <c r="Z574" s="171"/>
      <c r="AA574" s="169"/>
      <c r="AB574" s="170"/>
      <c r="AC574" s="150"/>
      <c r="AD574" s="170"/>
      <c r="AE574" s="171"/>
      <c r="AF574" s="169"/>
      <c r="AG574" s="170"/>
      <c r="AH574" s="150"/>
      <c r="AI574" s="150"/>
      <c r="AJ574" s="171"/>
      <c r="AK574" s="169"/>
      <c r="AL574" s="170"/>
      <c r="AM574" s="150"/>
      <c r="AN574" s="170"/>
      <c r="AO574" s="171"/>
      <c r="AP574" s="169"/>
      <c r="AQ574" s="170"/>
      <c r="AR574" s="150"/>
      <c r="AS574" s="170"/>
      <c r="AT574" s="171"/>
      <c r="AU574" s="169"/>
      <c r="AV574" s="170"/>
      <c r="AW574" s="150"/>
      <c r="AX574" s="164"/>
      <c r="AY574" s="171"/>
      <c r="AZ574" s="150">
        <v>2508</v>
      </c>
    </row>
    <row r="575" spans="1:52" x14ac:dyDescent="0.35">
      <c r="A575" s="162">
        <v>573</v>
      </c>
      <c r="B575" s="163" t="s">
        <v>608</v>
      </c>
      <c r="C575" s="150" t="s">
        <v>1099</v>
      </c>
      <c r="D575" s="150">
        <v>150</v>
      </c>
      <c r="E575" s="164">
        <v>2</v>
      </c>
      <c r="F575" s="164">
        <v>20</v>
      </c>
      <c r="G575" s="165">
        <v>1</v>
      </c>
      <c r="H575" s="166">
        <v>22</v>
      </c>
      <c r="I575" s="150">
        <f>MAX(0,Table232[[#This Row],[k*]]-Table232[[#This Row],[AGVs]])</f>
        <v>20</v>
      </c>
      <c r="J575" s="150">
        <v>2353</v>
      </c>
      <c r="K575" s="150">
        <v>2353</v>
      </c>
      <c r="L575" s="167">
        <v>2.5034663360600007</v>
      </c>
      <c r="M575" s="86">
        <f>IF( Table232[[#This Row],[UB_init]]-Table232[[#This Row],[LB_init]]&gt;0.1,0,1)</f>
        <v>1</v>
      </c>
      <c r="N575" s="59">
        <v>2353</v>
      </c>
      <c r="O575" s="60">
        <v>2353</v>
      </c>
      <c r="P575" s="60">
        <v>0</v>
      </c>
      <c r="Q575" s="83">
        <v>697.04986150003901</v>
      </c>
      <c r="R575" s="166">
        <v>2353</v>
      </c>
      <c r="S575" s="150">
        <v>2353</v>
      </c>
      <c r="T575" s="168">
        <v>0</v>
      </c>
      <c r="U575" s="168">
        <v>12.896853950000001</v>
      </c>
      <c r="V575" s="169"/>
      <c r="W575" s="170"/>
      <c r="X575" s="150"/>
      <c r="Y575" s="150"/>
      <c r="Z575" s="171"/>
      <c r="AA575" s="169"/>
      <c r="AB575" s="170"/>
      <c r="AC575" s="150"/>
      <c r="AD575" s="170"/>
      <c r="AE575" s="171"/>
      <c r="AF575" s="169"/>
      <c r="AG575" s="170"/>
      <c r="AH575" s="150"/>
      <c r="AI575" s="150"/>
      <c r="AJ575" s="171"/>
      <c r="AK575" s="169"/>
      <c r="AL575" s="170"/>
      <c r="AM575" s="150"/>
      <c r="AN575" s="170"/>
      <c r="AO575" s="171"/>
      <c r="AP575" s="169"/>
      <c r="AQ575" s="170"/>
      <c r="AR575" s="150"/>
      <c r="AS575" s="170"/>
      <c r="AT575" s="171"/>
      <c r="AU575" s="169"/>
      <c r="AV575" s="170"/>
      <c r="AW575" s="150"/>
      <c r="AX575" s="164"/>
      <c r="AY575" s="171"/>
      <c r="AZ575" s="150">
        <v>2353</v>
      </c>
    </row>
    <row r="576" spans="1:52" x14ac:dyDescent="0.35">
      <c r="A576" s="162">
        <v>574</v>
      </c>
      <c r="B576" s="163" t="s">
        <v>609</v>
      </c>
      <c r="C576" s="150" t="s">
        <v>1099</v>
      </c>
      <c r="D576" s="150">
        <v>150</v>
      </c>
      <c r="E576" s="164">
        <v>2</v>
      </c>
      <c r="F576" s="164">
        <v>20</v>
      </c>
      <c r="G576" s="165">
        <v>1</v>
      </c>
      <c r="H576" s="166">
        <v>19</v>
      </c>
      <c r="I576" s="150">
        <f>MAX(0,Table232[[#This Row],[k*]]-Table232[[#This Row],[AGVs]])</f>
        <v>17</v>
      </c>
      <c r="J576" s="150">
        <v>2350</v>
      </c>
      <c r="K576" s="150">
        <v>2350</v>
      </c>
      <c r="L576" s="167">
        <v>1.0778447724899252</v>
      </c>
      <c r="M576" s="142">
        <f>IF( Table232[[#This Row],[UB_init]]-Table232[[#This Row],[LB_init]]&gt;0.1,0,1)</f>
        <v>1</v>
      </c>
      <c r="N576" s="61">
        <v>2350</v>
      </c>
      <c r="O576" s="62">
        <v>2350</v>
      </c>
      <c r="P576" s="62">
        <v>0</v>
      </c>
      <c r="Q576" s="84">
        <v>1329.8968023750899</v>
      </c>
      <c r="R576" s="166">
        <v>2350</v>
      </c>
      <c r="S576" s="150">
        <v>2350</v>
      </c>
      <c r="T576" s="168">
        <v>0</v>
      </c>
      <c r="U576" s="168">
        <v>13.50798648</v>
      </c>
      <c r="V576" s="169"/>
      <c r="W576" s="170"/>
      <c r="X576" s="150"/>
      <c r="Y576" s="150"/>
      <c r="Z576" s="171"/>
      <c r="AA576" s="169"/>
      <c r="AB576" s="170"/>
      <c r="AC576" s="150"/>
      <c r="AD576" s="170"/>
      <c r="AE576" s="171"/>
      <c r="AF576" s="169"/>
      <c r="AG576" s="170"/>
      <c r="AH576" s="150"/>
      <c r="AI576" s="150"/>
      <c r="AJ576" s="171"/>
      <c r="AK576" s="169"/>
      <c r="AL576" s="170"/>
      <c r="AM576" s="150"/>
      <c r="AN576" s="170"/>
      <c r="AO576" s="171"/>
      <c r="AP576" s="169"/>
      <c r="AQ576" s="170"/>
      <c r="AR576" s="150"/>
      <c r="AS576" s="170"/>
      <c r="AT576" s="171"/>
      <c r="AU576" s="169"/>
      <c r="AV576" s="170"/>
      <c r="AW576" s="150"/>
      <c r="AX576" s="164"/>
      <c r="AY576" s="171"/>
      <c r="AZ576" s="150">
        <v>2350</v>
      </c>
    </row>
    <row r="577" spans="1:52" x14ac:dyDescent="0.35">
      <c r="A577" s="162">
        <v>575</v>
      </c>
      <c r="B577" s="163" t="s">
        <v>610</v>
      </c>
      <c r="C577" s="150" t="s">
        <v>1099</v>
      </c>
      <c r="D577" s="150">
        <v>150</v>
      </c>
      <c r="E577" s="164">
        <v>2</v>
      </c>
      <c r="F577" s="164">
        <v>20</v>
      </c>
      <c r="G577" s="165">
        <v>1</v>
      </c>
      <c r="H577" s="166">
        <v>19</v>
      </c>
      <c r="I577" s="150">
        <f>MAX(0,Table232[[#This Row],[k*]]-Table232[[#This Row],[AGVs]])</f>
        <v>17</v>
      </c>
      <c r="J577" s="150">
        <v>2311</v>
      </c>
      <c r="K577" s="150">
        <v>2311</v>
      </c>
      <c r="L577" s="167">
        <v>0.99181653932009795</v>
      </c>
      <c r="M577" s="86">
        <f>IF( Table232[[#This Row],[UB_init]]-Table232[[#This Row],[LB_init]]&gt;0.1,0,1)</f>
        <v>1</v>
      </c>
      <c r="N577" s="59">
        <v>2311</v>
      </c>
      <c r="O577" s="60">
        <v>2311</v>
      </c>
      <c r="P577" s="60">
        <v>0</v>
      </c>
      <c r="Q577" s="83">
        <v>632.22533721290495</v>
      </c>
      <c r="R577" s="166">
        <v>2311</v>
      </c>
      <c r="S577" s="150">
        <v>2311</v>
      </c>
      <c r="T577" s="168">
        <v>0</v>
      </c>
      <c r="U577" s="168">
        <v>15.36200431</v>
      </c>
      <c r="V577" s="169"/>
      <c r="W577" s="170"/>
      <c r="X577" s="150"/>
      <c r="Y577" s="150"/>
      <c r="Z577" s="171"/>
      <c r="AA577" s="169"/>
      <c r="AB577" s="170"/>
      <c r="AC577" s="150"/>
      <c r="AD577" s="170"/>
      <c r="AE577" s="171"/>
      <c r="AF577" s="169"/>
      <c r="AG577" s="170"/>
      <c r="AH577" s="150"/>
      <c r="AI577" s="150"/>
      <c r="AJ577" s="171"/>
      <c r="AK577" s="169"/>
      <c r="AL577" s="170"/>
      <c r="AM577" s="150"/>
      <c r="AN577" s="170"/>
      <c r="AO577" s="171"/>
      <c r="AP577" s="169"/>
      <c r="AQ577" s="170"/>
      <c r="AR577" s="150"/>
      <c r="AS577" s="170"/>
      <c r="AT577" s="171"/>
      <c r="AU577" s="169"/>
      <c r="AV577" s="170"/>
      <c r="AW577" s="150"/>
      <c r="AX577" s="164"/>
      <c r="AY577" s="171"/>
      <c r="AZ577" s="150">
        <v>2311</v>
      </c>
    </row>
    <row r="578" spans="1:52" x14ac:dyDescent="0.35">
      <c r="A578" s="162">
        <v>576</v>
      </c>
      <c r="B578" s="163" t="s">
        <v>611</v>
      </c>
      <c r="C578" s="150" t="s">
        <v>1099</v>
      </c>
      <c r="D578" s="150">
        <v>150</v>
      </c>
      <c r="E578" s="164">
        <v>2</v>
      </c>
      <c r="F578" s="164">
        <v>20</v>
      </c>
      <c r="G578" s="165">
        <v>1</v>
      </c>
      <c r="H578" s="166">
        <v>19</v>
      </c>
      <c r="I578" s="150">
        <f>MAX(0,Table232[[#This Row],[k*]]-Table232[[#This Row],[AGVs]])</f>
        <v>17</v>
      </c>
      <c r="J578" s="150">
        <v>2450</v>
      </c>
      <c r="K578" s="150">
        <v>2450</v>
      </c>
      <c r="L578" s="167">
        <v>0.78789635934003854</v>
      </c>
      <c r="M578" s="142">
        <f>IF( Table232[[#This Row],[UB_init]]-Table232[[#This Row],[LB_init]]&gt;0.1,0,1)</f>
        <v>1</v>
      </c>
      <c r="N578" s="61">
        <v>2450</v>
      </c>
      <c r="O578" s="62">
        <v>2450</v>
      </c>
      <c r="P578" s="62">
        <v>0</v>
      </c>
      <c r="Q578" s="84">
        <v>670.42924518138102</v>
      </c>
      <c r="R578" s="166">
        <v>2450</v>
      </c>
      <c r="S578" s="150">
        <v>2450</v>
      </c>
      <c r="T578" s="168">
        <v>0</v>
      </c>
      <c r="U578" s="168">
        <v>15.21609724</v>
      </c>
      <c r="V578" s="169"/>
      <c r="W578" s="170"/>
      <c r="X578" s="150"/>
      <c r="Y578" s="150"/>
      <c r="Z578" s="171"/>
      <c r="AA578" s="169"/>
      <c r="AB578" s="170"/>
      <c r="AC578" s="150"/>
      <c r="AD578" s="170"/>
      <c r="AE578" s="171"/>
      <c r="AF578" s="169"/>
      <c r="AG578" s="170"/>
      <c r="AH578" s="150"/>
      <c r="AI578" s="150"/>
      <c r="AJ578" s="171"/>
      <c r="AK578" s="169"/>
      <c r="AL578" s="170"/>
      <c r="AM578" s="150"/>
      <c r="AN578" s="170"/>
      <c r="AO578" s="171"/>
      <c r="AP578" s="169"/>
      <c r="AQ578" s="170"/>
      <c r="AR578" s="150"/>
      <c r="AS578" s="170"/>
      <c r="AT578" s="171"/>
      <c r="AU578" s="169"/>
      <c r="AV578" s="170"/>
      <c r="AW578" s="150"/>
      <c r="AX578" s="164"/>
      <c r="AY578" s="171"/>
      <c r="AZ578" s="150">
        <v>2450</v>
      </c>
    </row>
    <row r="579" spans="1:52" x14ac:dyDescent="0.35">
      <c r="A579" s="162">
        <v>577</v>
      </c>
      <c r="B579" s="163" t="s">
        <v>612</v>
      </c>
      <c r="C579" s="150" t="s">
        <v>1099</v>
      </c>
      <c r="D579" s="150">
        <v>150</v>
      </c>
      <c r="E579" s="164">
        <v>2</v>
      </c>
      <c r="F579" s="164">
        <v>20</v>
      </c>
      <c r="G579" s="165">
        <v>1</v>
      </c>
      <c r="H579" s="166">
        <v>21</v>
      </c>
      <c r="I579" s="150">
        <f>MAX(0,Table232[[#This Row],[k*]]-Table232[[#This Row],[AGVs]])</f>
        <v>19</v>
      </c>
      <c r="J579" s="150">
        <v>2330</v>
      </c>
      <c r="K579" s="150">
        <v>2330</v>
      </c>
      <c r="L579" s="167">
        <v>0.94417614489998414</v>
      </c>
      <c r="M579" s="86">
        <f>IF( Table232[[#This Row],[UB_init]]-Table232[[#This Row],[LB_init]]&gt;0.1,0,1)</f>
        <v>1</v>
      </c>
      <c r="N579" s="59">
        <v>2330</v>
      </c>
      <c r="O579" s="60">
        <v>2330</v>
      </c>
      <c r="P579" s="60">
        <v>0</v>
      </c>
      <c r="Q579" s="83">
        <v>744.05907151102997</v>
      </c>
      <c r="R579" s="166">
        <v>2330</v>
      </c>
      <c r="S579" s="150">
        <v>2330</v>
      </c>
      <c r="T579" s="168">
        <v>0</v>
      </c>
      <c r="U579" s="168">
        <v>14.671029860000001</v>
      </c>
      <c r="V579" s="169"/>
      <c r="W579" s="170"/>
      <c r="X579" s="150"/>
      <c r="Y579" s="150"/>
      <c r="Z579" s="171"/>
      <c r="AA579" s="169"/>
      <c r="AB579" s="170"/>
      <c r="AC579" s="150"/>
      <c r="AD579" s="170"/>
      <c r="AE579" s="171"/>
      <c r="AF579" s="169"/>
      <c r="AG579" s="170"/>
      <c r="AH579" s="150"/>
      <c r="AI579" s="150"/>
      <c r="AJ579" s="171"/>
      <c r="AK579" s="169"/>
      <c r="AL579" s="170"/>
      <c r="AM579" s="150"/>
      <c r="AN579" s="170"/>
      <c r="AO579" s="171"/>
      <c r="AP579" s="169"/>
      <c r="AQ579" s="170"/>
      <c r="AR579" s="150"/>
      <c r="AS579" s="170"/>
      <c r="AT579" s="171"/>
      <c r="AU579" s="169"/>
      <c r="AV579" s="170"/>
      <c r="AW579" s="150"/>
      <c r="AX579" s="164"/>
      <c r="AY579" s="171"/>
      <c r="AZ579" s="150">
        <v>2330</v>
      </c>
    </row>
    <row r="580" spans="1:52" x14ac:dyDescent="0.35">
      <c r="A580" s="162">
        <v>578</v>
      </c>
      <c r="B580" s="163" t="s">
        <v>613</v>
      </c>
      <c r="C580" s="150" t="s">
        <v>1099</v>
      </c>
      <c r="D580" s="150">
        <v>150</v>
      </c>
      <c r="E580" s="164">
        <v>2</v>
      </c>
      <c r="F580" s="164">
        <v>20</v>
      </c>
      <c r="G580" s="165">
        <v>1</v>
      </c>
      <c r="H580" s="166">
        <v>20</v>
      </c>
      <c r="I580" s="150">
        <f>MAX(0,Table232[[#This Row],[k*]]-Table232[[#This Row],[AGVs]])</f>
        <v>18</v>
      </c>
      <c r="J580" s="150">
        <v>2314</v>
      </c>
      <c r="K580" s="150">
        <v>2314</v>
      </c>
      <c r="L580" s="167">
        <v>0.82720906288000151</v>
      </c>
      <c r="M580" s="142">
        <f>IF( Table232[[#This Row],[UB_init]]-Table232[[#This Row],[LB_init]]&gt;0.1,0,1)</f>
        <v>1</v>
      </c>
      <c r="N580" s="61">
        <v>2314</v>
      </c>
      <c r="O580" s="62">
        <v>2314</v>
      </c>
      <c r="P580" s="62">
        <v>0</v>
      </c>
      <c r="Q580" s="84">
        <v>377.26411435753101</v>
      </c>
      <c r="R580" s="166">
        <v>2314</v>
      </c>
      <c r="S580" s="150">
        <v>2314</v>
      </c>
      <c r="T580" s="168">
        <v>0</v>
      </c>
      <c r="U580" s="168">
        <v>15.72708012</v>
      </c>
      <c r="V580" s="169"/>
      <c r="W580" s="170"/>
      <c r="X580" s="150"/>
      <c r="Y580" s="150"/>
      <c r="Z580" s="171"/>
      <c r="AA580" s="169"/>
      <c r="AB580" s="170"/>
      <c r="AC580" s="150"/>
      <c r="AD580" s="170"/>
      <c r="AE580" s="171"/>
      <c r="AF580" s="169"/>
      <c r="AG580" s="170"/>
      <c r="AH580" s="150"/>
      <c r="AI580" s="150"/>
      <c r="AJ580" s="171"/>
      <c r="AK580" s="169"/>
      <c r="AL580" s="170"/>
      <c r="AM580" s="150"/>
      <c r="AN580" s="170"/>
      <c r="AO580" s="171"/>
      <c r="AP580" s="169"/>
      <c r="AQ580" s="170"/>
      <c r="AR580" s="150"/>
      <c r="AS580" s="170"/>
      <c r="AT580" s="171"/>
      <c r="AU580" s="169"/>
      <c r="AV580" s="170"/>
      <c r="AW580" s="150"/>
      <c r="AX580" s="164"/>
      <c r="AY580" s="171"/>
      <c r="AZ580" s="150">
        <v>2314</v>
      </c>
    </row>
    <row r="581" spans="1:52" x14ac:dyDescent="0.35">
      <c r="A581" s="162">
        <v>579</v>
      </c>
      <c r="B581" s="163" t="s">
        <v>614</v>
      </c>
      <c r="C581" s="150" t="s">
        <v>1099</v>
      </c>
      <c r="D581" s="150">
        <v>150</v>
      </c>
      <c r="E581" s="164">
        <v>2</v>
      </c>
      <c r="F581" s="164">
        <v>20</v>
      </c>
      <c r="G581" s="165">
        <v>1</v>
      </c>
      <c r="H581" s="166">
        <v>20</v>
      </c>
      <c r="I581" s="150">
        <f>MAX(0,Table232[[#This Row],[k*]]-Table232[[#This Row],[AGVs]])</f>
        <v>18</v>
      </c>
      <c r="J581" s="150">
        <v>2490</v>
      </c>
      <c r="K581" s="150">
        <v>2490</v>
      </c>
      <c r="L581" s="167">
        <v>1.1810157280499425</v>
      </c>
      <c r="M581" s="86">
        <f>IF( Table232[[#This Row],[UB_init]]-Table232[[#This Row],[LB_init]]&gt;0.1,0,1)</f>
        <v>1</v>
      </c>
      <c r="N581" s="59">
        <v>2490</v>
      </c>
      <c r="O581" s="60">
        <v>2490</v>
      </c>
      <c r="P581" s="60">
        <v>0</v>
      </c>
      <c r="Q581" s="83">
        <v>1156.9945886041901</v>
      </c>
      <c r="R581" s="166">
        <v>2490</v>
      </c>
      <c r="S581" s="150">
        <v>2490</v>
      </c>
      <c r="T581" s="168">
        <v>0</v>
      </c>
      <c r="U581" s="168">
        <v>14.97859265</v>
      </c>
      <c r="V581" s="169"/>
      <c r="W581" s="170"/>
      <c r="X581" s="150"/>
      <c r="Y581" s="150"/>
      <c r="Z581" s="171"/>
      <c r="AA581" s="169"/>
      <c r="AB581" s="170"/>
      <c r="AC581" s="150"/>
      <c r="AD581" s="170"/>
      <c r="AE581" s="171"/>
      <c r="AF581" s="169"/>
      <c r="AG581" s="170"/>
      <c r="AH581" s="150"/>
      <c r="AI581" s="150"/>
      <c r="AJ581" s="171"/>
      <c r="AK581" s="169"/>
      <c r="AL581" s="170"/>
      <c r="AM581" s="150"/>
      <c r="AN581" s="170"/>
      <c r="AO581" s="171"/>
      <c r="AP581" s="169"/>
      <c r="AQ581" s="170"/>
      <c r="AR581" s="150"/>
      <c r="AS581" s="170"/>
      <c r="AT581" s="171"/>
      <c r="AU581" s="169"/>
      <c r="AV581" s="170"/>
      <c r="AW581" s="150"/>
      <c r="AX581" s="164"/>
      <c r="AY581" s="171"/>
      <c r="AZ581" s="150">
        <v>2490</v>
      </c>
    </row>
    <row r="582" spans="1:52" x14ac:dyDescent="0.35">
      <c r="A582" s="162">
        <v>580</v>
      </c>
      <c r="B582" s="163" t="s">
        <v>615</v>
      </c>
      <c r="C582" s="150" t="s">
        <v>1099</v>
      </c>
      <c r="D582" s="150">
        <v>150</v>
      </c>
      <c r="E582" s="164">
        <v>2</v>
      </c>
      <c r="F582" s="164">
        <v>20</v>
      </c>
      <c r="G582" s="165">
        <v>1</v>
      </c>
      <c r="H582" s="166">
        <v>18</v>
      </c>
      <c r="I582" s="150">
        <f>MAX(0,Table232[[#This Row],[k*]]-Table232[[#This Row],[AGVs]])</f>
        <v>16</v>
      </c>
      <c r="J582" s="150">
        <v>2297</v>
      </c>
      <c r="K582" s="150">
        <v>2297</v>
      </c>
      <c r="L582" s="167">
        <v>0.93980283290989064</v>
      </c>
      <c r="M582" s="142">
        <f>IF( Table232[[#This Row],[UB_init]]-Table232[[#This Row],[LB_init]]&gt;0.1,0,1)</f>
        <v>1</v>
      </c>
      <c r="N582" s="61">
        <v>2297</v>
      </c>
      <c r="O582" s="62">
        <v>2297</v>
      </c>
      <c r="P582" s="62">
        <v>0</v>
      </c>
      <c r="Q582" s="84">
        <v>637.15879621729198</v>
      </c>
      <c r="R582" s="166">
        <v>2297</v>
      </c>
      <c r="S582" s="150">
        <v>2297</v>
      </c>
      <c r="T582" s="168">
        <v>0</v>
      </c>
      <c r="U582" s="168">
        <v>10.07614401</v>
      </c>
      <c r="V582" s="169"/>
      <c r="W582" s="170"/>
      <c r="X582" s="150"/>
      <c r="Y582" s="150"/>
      <c r="Z582" s="171"/>
      <c r="AA582" s="169"/>
      <c r="AB582" s="170"/>
      <c r="AC582" s="150"/>
      <c r="AD582" s="170"/>
      <c r="AE582" s="171"/>
      <c r="AF582" s="169"/>
      <c r="AG582" s="170"/>
      <c r="AH582" s="150"/>
      <c r="AI582" s="150"/>
      <c r="AJ582" s="171"/>
      <c r="AK582" s="169"/>
      <c r="AL582" s="170"/>
      <c r="AM582" s="150"/>
      <c r="AN582" s="170"/>
      <c r="AO582" s="171"/>
      <c r="AP582" s="169"/>
      <c r="AQ582" s="170"/>
      <c r="AR582" s="150"/>
      <c r="AS582" s="170"/>
      <c r="AT582" s="171"/>
      <c r="AU582" s="169"/>
      <c r="AV582" s="170"/>
      <c r="AW582" s="150"/>
      <c r="AX582" s="164"/>
      <c r="AY582" s="171"/>
      <c r="AZ582" s="150">
        <v>2297</v>
      </c>
    </row>
    <row r="583" spans="1:52" x14ac:dyDescent="0.35">
      <c r="A583" s="162">
        <v>581</v>
      </c>
      <c r="B583" s="163" t="s">
        <v>616</v>
      </c>
      <c r="C583" s="150" t="s">
        <v>1099</v>
      </c>
      <c r="D583" s="150">
        <v>150</v>
      </c>
      <c r="E583" s="164">
        <v>2</v>
      </c>
      <c r="F583" s="164">
        <v>20</v>
      </c>
      <c r="G583" s="165">
        <v>2</v>
      </c>
      <c r="H583" s="166">
        <v>42</v>
      </c>
      <c r="I583" s="150">
        <f>MAX(0,Table232[[#This Row],[k*]]-Table232[[#This Row],[AGVs]])</f>
        <v>40</v>
      </c>
      <c r="J583" s="150">
        <v>3021</v>
      </c>
      <c r="K583" s="150">
        <v>3021</v>
      </c>
      <c r="L583" s="167">
        <v>7.3396988026800045</v>
      </c>
      <c r="M583" s="86">
        <f>IF( Table232[[#This Row],[UB_init]]-Table232[[#This Row],[LB_init]]&gt;0.1,0,1)</f>
        <v>1</v>
      </c>
      <c r="N583" s="59">
        <v>3021</v>
      </c>
      <c r="O583" s="60">
        <v>3021</v>
      </c>
      <c r="P583" s="60">
        <v>0</v>
      </c>
      <c r="Q583" s="83">
        <v>3530.09961062297</v>
      </c>
      <c r="R583" s="166">
        <v>3021</v>
      </c>
      <c r="S583" s="150">
        <v>3021</v>
      </c>
      <c r="T583" s="168">
        <v>0</v>
      </c>
      <c r="U583" s="168">
        <v>353.5624191</v>
      </c>
      <c r="V583" s="169"/>
      <c r="W583" s="170"/>
      <c r="X583" s="150"/>
      <c r="Y583" s="150"/>
      <c r="Z583" s="171"/>
      <c r="AA583" s="169"/>
      <c r="AB583" s="170"/>
      <c r="AC583" s="150"/>
      <c r="AD583" s="170"/>
      <c r="AE583" s="171"/>
      <c r="AF583" s="169"/>
      <c r="AG583" s="170"/>
      <c r="AH583" s="150"/>
      <c r="AI583" s="150"/>
      <c r="AJ583" s="171"/>
      <c r="AK583" s="169"/>
      <c r="AL583" s="170"/>
      <c r="AM583" s="150"/>
      <c r="AN583" s="170"/>
      <c r="AO583" s="171"/>
      <c r="AP583" s="169"/>
      <c r="AQ583" s="170"/>
      <c r="AR583" s="150"/>
      <c r="AS583" s="170"/>
      <c r="AT583" s="171"/>
      <c r="AU583" s="169"/>
      <c r="AV583" s="170"/>
      <c r="AW583" s="150"/>
      <c r="AX583" s="164"/>
      <c r="AY583" s="171"/>
      <c r="AZ583" s="150">
        <v>3021</v>
      </c>
    </row>
    <row r="584" spans="1:52" x14ac:dyDescent="0.35">
      <c r="A584" s="162">
        <v>582</v>
      </c>
      <c r="B584" s="163" t="s">
        <v>617</v>
      </c>
      <c r="C584" s="150" t="s">
        <v>1099</v>
      </c>
      <c r="D584" s="150">
        <v>150</v>
      </c>
      <c r="E584" s="164">
        <v>2</v>
      </c>
      <c r="F584" s="164">
        <v>20</v>
      </c>
      <c r="G584" s="165">
        <v>2</v>
      </c>
      <c r="H584" s="166">
        <v>35</v>
      </c>
      <c r="I584" s="150">
        <f>MAX(0,Table232[[#This Row],[k*]]-Table232[[#This Row],[AGVs]])</f>
        <v>33</v>
      </c>
      <c r="J584" s="150">
        <v>2958</v>
      </c>
      <c r="K584" s="150">
        <v>2958</v>
      </c>
      <c r="L584" s="167">
        <v>25.668215919290105</v>
      </c>
      <c r="M584" s="142">
        <f>IF( Table232[[#This Row],[UB_init]]-Table232[[#This Row],[LB_init]]&gt;0.1,0,1)</f>
        <v>1</v>
      </c>
      <c r="N584" s="61">
        <v>2958</v>
      </c>
      <c r="O584" s="62">
        <v>2958</v>
      </c>
      <c r="P584" s="62">
        <v>0</v>
      </c>
      <c r="Q584" s="84">
        <v>1558.41330695338</v>
      </c>
      <c r="R584" s="166">
        <v>2958</v>
      </c>
      <c r="S584" s="150">
        <v>2958</v>
      </c>
      <c r="T584" s="168">
        <v>0</v>
      </c>
      <c r="U584" s="168">
        <v>3420.5857120000001</v>
      </c>
      <c r="V584" s="169"/>
      <c r="W584" s="170"/>
      <c r="X584" s="150"/>
      <c r="Y584" s="150"/>
      <c r="Z584" s="171"/>
      <c r="AA584" s="169"/>
      <c r="AB584" s="170"/>
      <c r="AC584" s="150"/>
      <c r="AD584" s="170"/>
      <c r="AE584" s="171"/>
      <c r="AF584" s="169"/>
      <c r="AG584" s="170"/>
      <c r="AH584" s="150"/>
      <c r="AI584" s="150"/>
      <c r="AJ584" s="171"/>
      <c r="AK584" s="169"/>
      <c r="AL584" s="170"/>
      <c r="AM584" s="150"/>
      <c r="AN584" s="170"/>
      <c r="AO584" s="171"/>
      <c r="AP584" s="169"/>
      <c r="AQ584" s="170"/>
      <c r="AR584" s="150"/>
      <c r="AS584" s="170"/>
      <c r="AT584" s="171"/>
      <c r="AU584" s="169"/>
      <c r="AV584" s="170"/>
      <c r="AW584" s="150"/>
      <c r="AX584" s="164"/>
      <c r="AY584" s="171"/>
      <c r="AZ584" s="150">
        <v>2958</v>
      </c>
    </row>
    <row r="585" spans="1:52" x14ac:dyDescent="0.35">
      <c r="A585" s="162">
        <v>583</v>
      </c>
      <c r="B585" s="163" t="s">
        <v>618</v>
      </c>
      <c r="C585" s="150" t="s">
        <v>1099</v>
      </c>
      <c r="D585" s="150">
        <v>150</v>
      </c>
      <c r="E585" s="164">
        <v>2</v>
      </c>
      <c r="F585" s="164">
        <v>20</v>
      </c>
      <c r="G585" s="165">
        <v>2</v>
      </c>
      <c r="H585" s="166">
        <v>38</v>
      </c>
      <c r="I585" s="150">
        <f>MAX(0,Table232[[#This Row],[k*]]-Table232[[#This Row],[AGVs]])</f>
        <v>36</v>
      </c>
      <c r="J585" s="150">
        <v>2833</v>
      </c>
      <c r="K585" s="150">
        <v>2833</v>
      </c>
      <c r="L585" s="167">
        <v>3.6237188093400619</v>
      </c>
      <c r="M585" s="86">
        <f>IF( Table232[[#This Row],[UB_init]]-Table232[[#This Row],[LB_init]]&gt;0.1,0,1)</f>
        <v>1</v>
      </c>
      <c r="N585" s="59">
        <v>2833</v>
      </c>
      <c r="O585" s="60">
        <v>2833</v>
      </c>
      <c r="P585" s="60">
        <v>0</v>
      </c>
      <c r="Q585" s="83">
        <v>1346.38138728588</v>
      </c>
      <c r="R585" s="166">
        <v>2833</v>
      </c>
      <c r="S585" s="150">
        <v>2833</v>
      </c>
      <c r="T585" s="168">
        <v>0</v>
      </c>
      <c r="U585" s="168">
        <v>27.20613097</v>
      </c>
      <c r="V585" s="169"/>
      <c r="W585" s="170"/>
      <c r="X585" s="150"/>
      <c r="Y585" s="150"/>
      <c r="Z585" s="171"/>
      <c r="AA585" s="169"/>
      <c r="AB585" s="170"/>
      <c r="AC585" s="150"/>
      <c r="AD585" s="170"/>
      <c r="AE585" s="171"/>
      <c r="AF585" s="169"/>
      <c r="AG585" s="170"/>
      <c r="AH585" s="150"/>
      <c r="AI585" s="150"/>
      <c r="AJ585" s="171"/>
      <c r="AK585" s="169"/>
      <c r="AL585" s="170"/>
      <c r="AM585" s="150"/>
      <c r="AN585" s="170"/>
      <c r="AO585" s="171"/>
      <c r="AP585" s="169"/>
      <c r="AQ585" s="170"/>
      <c r="AR585" s="150"/>
      <c r="AS585" s="170"/>
      <c r="AT585" s="171"/>
      <c r="AU585" s="169"/>
      <c r="AV585" s="170"/>
      <c r="AW585" s="150"/>
      <c r="AX585" s="164"/>
      <c r="AY585" s="171"/>
      <c r="AZ585" s="150">
        <v>2833</v>
      </c>
    </row>
    <row r="586" spans="1:52" x14ac:dyDescent="0.35">
      <c r="A586" s="162">
        <v>584</v>
      </c>
      <c r="B586" s="163" t="s">
        <v>619</v>
      </c>
      <c r="C586" s="150" t="s">
        <v>1099</v>
      </c>
      <c r="D586" s="150">
        <v>150</v>
      </c>
      <c r="E586" s="164">
        <v>2</v>
      </c>
      <c r="F586" s="164">
        <v>20</v>
      </c>
      <c r="G586" s="165">
        <v>2</v>
      </c>
      <c r="H586" s="166">
        <v>40</v>
      </c>
      <c r="I586" s="150">
        <f>MAX(0,Table232[[#This Row],[k*]]-Table232[[#This Row],[AGVs]])</f>
        <v>38</v>
      </c>
      <c r="J586" s="150">
        <v>2980</v>
      </c>
      <c r="K586" s="150">
        <v>2980</v>
      </c>
      <c r="L586" s="167">
        <v>3.8281003795600554</v>
      </c>
      <c r="M586" s="142">
        <f>IF( Table232[[#This Row],[UB_init]]-Table232[[#This Row],[LB_init]]&gt;0.1,0,1)</f>
        <v>1</v>
      </c>
      <c r="N586" s="61">
        <v>2980</v>
      </c>
      <c r="O586" s="62">
        <v>2980</v>
      </c>
      <c r="P586" s="62">
        <v>0</v>
      </c>
      <c r="Q586" s="84">
        <v>1390.7475387863799</v>
      </c>
      <c r="R586" s="166">
        <v>2980</v>
      </c>
      <c r="S586" s="150">
        <v>2980</v>
      </c>
      <c r="T586" s="168">
        <v>0</v>
      </c>
      <c r="U586" s="168">
        <v>32.174680690000002</v>
      </c>
      <c r="V586" s="169"/>
      <c r="W586" s="170"/>
      <c r="X586" s="150"/>
      <c r="Y586" s="150"/>
      <c r="Z586" s="171"/>
      <c r="AA586" s="169"/>
      <c r="AB586" s="170"/>
      <c r="AC586" s="150"/>
      <c r="AD586" s="170"/>
      <c r="AE586" s="171"/>
      <c r="AF586" s="169"/>
      <c r="AG586" s="170"/>
      <c r="AH586" s="150"/>
      <c r="AI586" s="150"/>
      <c r="AJ586" s="171"/>
      <c r="AK586" s="169"/>
      <c r="AL586" s="170"/>
      <c r="AM586" s="150"/>
      <c r="AN586" s="170"/>
      <c r="AO586" s="171"/>
      <c r="AP586" s="169"/>
      <c r="AQ586" s="170"/>
      <c r="AR586" s="150"/>
      <c r="AS586" s="170"/>
      <c r="AT586" s="171"/>
      <c r="AU586" s="169"/>
      <c r="AV586" s="170"/>
      <c r="AW586" s="150"/>
      <c r="AX586" s="164"/>
      <c r="AY586" s="171"/>
      <c r="AZ586" s="150">
        <v>2980</v>
      </c>
    </row>
    <row r="587" spans="1:52" x14ac:dyDescent="0.35">
      <c r="A587" s="162">
        <v>585</v>
      </c>
      <c r="B587" s="163" t="s">
        <v>620</v>
      </c>
      <c r="C587" s="150" t="s">
        <v>1099</v>
      </c>
      <c r="D587" s="150">
        <v>150</v>
      </c>
      <c r="E587" s="164">
        <v>2</v>
      </c>
      <c r="F587" s="164">
        <v>20</v>
      </c>
      <c r="G587" s="165">
        <v>2</v>
      </c>
      <c r="H587" s="166">
        <v>37</v>
      </c>
      <c r="I587" s="150">
        <f>MAX(0,Table232[[#This Row],[k*]]-Table232[[#This Row],[AGVs]])</f>
        <v>35</v>
      </c>
      <c r="J587" s="150">
        <v>2851</v>
      </c>
      <c r="K587" s="150">
        <v>2851</v>
      </c>
      <c r="L587" s="167">
        <v>4.4818945843799156</v>
      </c>
      <c r="M587" s="86">
        <f>IF( Table232[[#This Row],[UB_init]]-Table232[[#This Row],[LB_init]]&gt;0.1,0,1)</f>
        <v>1</v>
      </c>
      <c r="N587" s="59">
        <v>2851</v>
      </c>
      <c r="O587" s="60">
        <v>2851</v>
      </c>
      <c r="P587" s="60">
        <v>0</v>
      </c>
      <c r="Q587" s="83">
        <v>2303.8479707501801</v>
      </c>
      <c r="R587" s="166">
        <v>2851</v>
      </c>
      <c r="S587" s="150">
        <v>2851</v>
      </c>
      <c r="T587" s="168">
        <v>0</v>
      </c>
      <c r="U587" s="168">
        <v>50.723733199999998</v>
      </c>
      <c r="V587" s="169"/>
      <c r="W587" s="170"/>
      <c r="X587" s="150"/>
      <c r="Y587" s="150"/>
      <c r="Z587" s="171"/>
      <c r="AA587" s="169"/>
      <c r="AB587" s="170"/>
      <c r="AC587" s="150"/>
      <c r="AD587" s="170"/>
      <c r="AE587" s="171"/>
      <c r="AF587" s="169"/>
      <c r="AG587" s="170"/>
      <c r="AH587" s="150"/>
      <c r="AI587" s="150"/>
      <c r="AJ587" s="171"/>
      <c r="AK587" s="169"/>
      <c r="AL587" s="170"/>
      <c r="AM587" s="150"/>
      <c r="AN587" s="170"/>
      <c r="AO587" s="171"/>
      <c r="AP587" s="169"/>
      <c r="AQ587" s="170"/>
      <c r="AR587" s="150"/>
      <c r="AS587" s="170"/>
      <c r="AT587" s="171"/>
      <c r="AU587" s="169"/>
      <c r="AV587" s="170"/>
      <c r="AW587" s="150"/>
      <c r="AX587" s="164"/>
      <c r="AY587" s="171"/>
      <c r="AZ587" s="150">
        <v>2851</v>
      </c>
    </row>
    <row r="588" spans="1:52" x14ac:dyDescent="0.35">
      <c r="A588" s="162">
        <v>586</v>
      </c>
      <c r="B588" s="163" t="s">
        <v>621</v>
      </c>
      <c r="C588" s="150" t="s">
        <v>1099</v>
      </c>
      <c r="D588" s="150">
        <v>150</v>
      </c>
      <c r="E588" s="164">
        <v>2</v>
      </c>
      <c r="F588" s="164">
        <v>20</v>
      </c>
      <c r="G588" s="165">
        <v>2</v>
      </c>
      <c r="H588" s="166">
        <v>38</v>
      </c>
      <c r="I588" s="150">
        <f>MAX(0,Table232[[#This Row],[k*]]-Table232[[#This Row],[AGVs]])</f>
        <v>36</v>
      </c>
      <c r="J588" s="150">
        <v>3020</v>
      </c>
      <c r="K588" s="150">
        <v>3020</v>
      </c>
      <c r="L588" s="167">
        <v>0.55835479312008829</v>
      </c>
      <c r="M588" s="142">
        <f>IF( Table232[[#This Row],[UB_init]]-Table232[[#This Row],[LB_init]]&gt;0.1,0,1)</f>
        <v>1</v>
      </c>
      <c r="N588" s="61">
        <v>3020</v>
      </c>
      <c r="O588" s="62">
        <v>3020</v>
      </c>
      <c r="P588" s="62">
        <v>0</v>
      </c>
      <c r="Q588" s="84">
        <v>1210.89283921383</v>
      </c>
      <c r="R588" s="166">
        <v>3020</v>
      </c>
      <c r="S588" s="150">
        <v>3020</v>
      </c>
      <c r="T588" s="168">
        <v>0</v>
      </c>
      <c r="U588" s="168">
        <v>19.011804810000001</v>
      </c>
      <c r="V588" s="169"/>
      <c r="W588" s="170"/>
      <c r="X588" s="150"/>
      <c r="Y588" s="150"/>
      <c r="Z588" s="171"/>
      <c r="AA588" s="169"/>
      <c r="AB588" s="170"/>
      <c r="AC588" s="150"/>
      <c r="AD588" s="170"/>
      <c r="AE588" s="171"/>
      <c r="AF588" s="169"/>
      <c r="AG588" s="170"/>
      <c r="AH588" s="150"/>
      <c r="AI588" s="150"/>
      <c r="AJ588" s="171"/>
      <c r="AK588" s="169"/>
      <c r="AL588" s="170"/>
      <c r="AM588" s="150"/>
      <c r="AN588" s="170"/>
      <c r="AO588" s="171"/>
      <c r="AP588" s="169"/>
      <c r="AQ588" s="170"/>
      <c r="AR588" s="150"/>
      <c r="AS588" s="170"/>
      <c r="AT588" s="171"/>
      <c r="AU588" s="169"/>
      <c r="AV588" s="170"/>
      <c r="AW588" s="150"/>
      <c r="AX588" s="164"/>
      <c r="AY588" s="171"/>
      <c r="AZ588" s="150">
        <v>3020</v>
      </c>
    </row>
    <row r="589" spans="1:52" x14ac:dyDescent="0.35">
      <c r="A589" s="162">
        <v>587</v>
      </c>
      <c r="B589" s="163" t="s">
        <v>622</v>
      </c>
      <c r="C589" s="150" t="s">
        <v>1099</v>
      </c>
      <c r="D589" s="150">
        <v>150</v>
      </c>
      <c r="E589" s="164">
        <v>2</v>
      </c>
      <c r="F589" s="164">
        <v>20</v>
      </c>
      <c r="G589" s="165">
        <v>2</v>
      </c>
      <c r="H589" s="166">
        <v>44</v>
      </c>
      <c r="I589" s="150">
        <f>MAX(0,Table232[[#This Row],[k*]]-Table232[[#This Row],[AGVs]])</f>
        <v>42</v>
      </c>
      <c r="J589" s="150">
        <v>3020</v>
      </c>
      <c r="K589" s="150">
        <v>3020</v>
      </c>
      <c r="L589" s="167">
        <v>32.41071522795005</v>
      </c>
      <c r="M589" s="86">
        <f>IF( Table232[[#This Row],[UB_init]]-Table232[[#This Row],[LB_init]]&gt;0.1,0,1)</f>
        <v>1</v>
      </c>
      <c r="N589" s="59">
        <v>3020</v>
      </c>
      <c r="O589" s="60">
        <v>3020</v>
      </c>
      <c r="P589" s="60">
        <v>0</v>
      </c>
      <c r="Q589" s="83">
        <v>1754.26649772375</v>
      </c>
      <c r="R589" s="166">
        <v>3020</v>
      </c>
      <c r="S589" s="150">
        <v>3020</v>
      </c>
      <c r="T589" s="168">
        <v>0</v>
      </c>
      <c r="U589" s="168">
        <v>79.08660682</v>
      </c>
      <c r="V589" s="169"/>
      <c r="W589" s="170"/>
      <c r="X589" s="150"/>
      <c r="Y589" s="150"/>
      <c r="Z589" s="171"/>
      <c r="AA589" s="169"/>
      <c r="AB589" s="170"/>
      <c r="AC589" s="150"/>
      <c r="AD589" s="170"/>
      <c r="AE589" s="171"/>
      <c r="AF589" s="169"/>
      <c r="AG589" s="170"/>
      <c r="AH589" s="150"/>
      <c r="AI589" s="150"/>
      <c r="AJ589" s="171"/>
      <c r="AK589" s="169"/>
      <c r="AL589" s="170"/>
      <c r="AM589" s="150"/>
      <c r="AN589" s="170"/>
      <c r="AO589" s="171"/>
      <c r="AP589" s="169"/>
      <c r="AQ589" s="170"/>
      <c r="AR589" s="150"/>
      <c r="AS589" s="170"/>
      <c r="AT589" s="171"/>
      <c r="AU589" s="169"/>
      <c r="AV589" s="170"/>
      <c r="AW589" s="150"/>
      <c r="AX589" s="164"/>
      <c r="AY589" s="171"/>
      <c r="AZ589" s="150">
        <v>3020</v>
      </c>
    </row>
    <row r="590" spans="1:52" x14ac:dyDescent="0.35">
      <c r="A590" s="162">
        <v>588</v>
      </c>
      <c r="B590" s="163" t="s">
        <v>623</v>
      </c>
      <c r="C590" s="150" t="s">
        <v>1099</v>
      </c>
      <c r="D590" s="150">
        <v>150</v>
      </c>
      <c r="E590" s="164">
        <v>2</v>
      </c>
      <c r="F590" s="164">
        <v>20</v>
      </c>
      <c r="G590" s="165">
        <v>2</v>
      </c>
      <c r="H590" s="166">
        <v>41</v>
      </c>
      <c r="I590" s="150">
        <f>MAX(0,Table232[[#This Row],[k*]]-Table232[[#This Row],[AGVs]])</f>
        <v>39</v>
      </c>
      <c r="J590" s="150">
        <v>2944</v>
      </c>
      <c r="K590" s="150">
        <v>2944</v>
      </c>
      <c r="L590" s="167">
        <v>4.9549748413301131</v>
      </c>
      <c r="M590" s="142">
        <f>IF( Table232[[#This Row],[UB_init]]-Table232[[#This Row],[LB_init]]&gt;0.1,0,1)</f>
        <v>1</v>
      </c>
      <c r="N590" s="61">
        <v>2944</v>
      </c>
      <c r="O590" s="62">
        <v>2944</v>
      </c>
      <c r="P590" s="62">
        <v>0</v>
      </c>
      <c r="Q590" s="84">
        <v>1122.1668803784901</v>
      </c>
      <c r="R590" s="166">
        <v>2944</v>
      </c>
      <c r="S590" s="150">
        <v>2944</v>
      </c>
      <c r="T590" s="168">
        <v>0</v>
      </c>
      <c r="U590" s="168">
        <v>26.82096426</v>
      </c>
      <c r="V590" s="169"/>
      <c r="W590" s="170"/>
      <c r="X590" s="150"/>
      <c r="Y590" s="150"/>
      <c r="Z590" s="171"/>
      <c r="AA590" s="169"/>
      <c r="AB590" s="170"/>
      <c r="AC590" s="150"/>
      <c r="AD590" s="170"/>
      <c r="AE590" s="171"/>
      <c r="AF590" s="169"/>
      <c r="AG590" s="170"/>
      <c r="AH590" s="150"/>
      <c r="AI590" s="150"/>
      <c r="AJ590" s="171"/>
      <c r="AK590" s="169"/>
      <c r="AL590" s="170"/>
      <c r="AM590" s="150"/>
      <c r="AN590" s="170"/>
      <c r="AO590" s="171"/>
      <c r="AP590" s="169"/>
      <c r="AQ590" s="170"/>
      <c r="AR590" s="150"/>
      <c r="AS590" s="170"/>
      <c r="AT590" s="171"/>
      <c r="AU590" s="169"/>
      <c r="AV590" s="170"/>
      <c r="AW590" s="150"/>
      <c r="AX590" s="164"/>
      <c r="AY590" s="171"/>
      <c r="AZ590" s="150">
        <v>2944</v>
      </c>
    </row>
    <row r="591" spans="1:52" x14ac:dyDescent="0.35">
      <c r="A591" s="162">
        <v>589</v>
      </c>
      <c r="B591" s="163" t="s">
        <v>624</v>
      </c>
      <c r="C591" s="150" t="s">
        <v>1099</v>
      </c>
      <c r="D591" s="150">
        <v>150</v>
      </c>
      <c r="E591" s="164">
        <v>2</v>
      </c>
      <c r="F591" s="164">
        <v>20</v>
      </c>
      <c r="G591" s="165">
        <v>2</v>
      </c>
      <c r="H591" s="166">
        <v>39</v>
      </c>
      <c r="I591" s="150">
        <f>MAX(0,Table232[[#This Row],[k*]]-Table232[[#This Row],[AGVs]])</f>
        <v>37</v>
      </c>
      <c r="J591" s="150">
        <v>3060</v>
      </c>
      <c r="K591" s="150">
        <v>3060</v>
      </c>
      <c r="L591" s="167">
        <v>2.8350914605000526</v>
      </c>
      <c r="M591" s="86">
        <f>IF( Table232[[#This Row],[UB_init]]-Table232[[#This Row],[LB_init]]&gt;0.1,0,1)</f>
        <v>1</v>
      </c>
      <c r="N591" s="59">
        <v>3059.9999999998099</v>
      </c>
      <c r="O591" s="60">
        <v>3059.9999999998099</v>
      </c>
      <c r="P591" s="60">
        <v>0</v>
      </c>
      <c r="Q591" s="83">
        <v>1554.3451239354899</v>
      </c>
      <c r="R591" s="166">
        <v>3060</v>
      </c>
      <c r="S591" s="150">
        <v>3060</v>
      </c>
      <c r="T591" s="168">
        <v>0</v>
      </c>
      <c r="U591" s="168">
        <v>37.387462939999999</v>
      </c>
      <c r="V591" s="169"/>
      <c r="W591" s="170"/>
      <c r="X591" s="150"/>
      <c r="Y591" s="150"/>
      <c r="Z591" s="171"/>
      <c r="AA591" s="169"/>
      <c r="AB591" s="170"/>
      <c r="AC591" s="150"/>
      <c r="AD591" s="170"/>
      <c r="AE591" s="171"/>
      <c r="AF591" s="169"/>
      <c r="AG591" s="170"/>
      <c r="AH591" s="150"/>
      <c r="AI591" s="150"/>
      <c r="AJ591" s="171"/>
      <c r="AK591" s="169"/>
      <c r="AL591" s="170"/>
      <c r="AM591" s="150"/>
      <c r="AN591" s="170"/>
      <c r="AO591" s="171"/>
      <c r="AP591" s="169"/>
      <c r="AQ591" s="170"/>
      <c r="AR591" s="150"/>
      <c r="AS591" s="170"/>
      <c r="AT591" s="171"/>
      <c r="AU591" s="169"/>
      <c r="AV591" s="170"/>
      <c r="AW591" s="150"/>
      <c r="AX591" s="164"/>
      <c r="AY591" s="171"/>
      <c r="AZ591" s="150">
        <v>3060</v>
      </c>
    </row>
    <row r="592" spans="1:52" x14ac:dyDescent="0.35">
      <c r="A592" s="162">
        <v>590</v>
      </c>
      <c r="B592" s="163" t="s">
        <v>625</v>
      </c>
      <c r="C592" s="150" t="s">
        <v>1099</v>
      </c>
      <c r="D592" s="150">
        <v>150</v>
      </c>
      <c r="E592" s="164">
        <v>2</v>
      </c>
      <c r="F592" s="164">
        <v>20</v>
      </c>
      <c r="G592" s="165">
        <v>2</v>
      </c>
      <c r="H592" s="166">
        <v>42</v>
      </c>
      <c r="I592" s="150">
        <f>MAX(0,Table232[[#This Row],[k*]]-Table232[[#This Row],[AGVs]])</f>
        <v>40</v>
      </c>
      <c r="J592" s="150">
        <v>3017</v>
      </c>
      <c r="K592" s="150">
        <v>3017</v>
      </c>
      <c r="L592" s="167">
        <v>1.6056494936399304</v>
      </c>
      <c r="M592" s="142">
        <f>IF( Table232[[#This Row],[UB_init]]-Table232[[#This Row],[LB_init]]&gt;0.1,0,1)</f>
        <v>1</v>
      </c>
      <c r="N592" s="61">
        <v>3017</v>
      </c>
      <c r="O592" s="62">
        <v>3017</v>
      </c>
      <c r="P592" s="62">
        <v>0</v>
      </c>
      <c r="Q592" s="84">
        <v>2510.5491597391601</v>
      </c>
      <c r="R592" s="166">
        <v>3017</v>
      </c>
      <c r="S592" s="150">
        <v>3017</v>
      </c>
      <c r="T592" s="168">
        <v>0</v>
      </c>
      <c r="U592" s="168">
        <v>30.289437490000001</v>
      </c>
      <c r="V592" s="169"/>
      <c r="W592" s="170"/>
      <c r="X592" s="150"/>
      <c r="Y592" s="150"/>
      <c r="Z592" s="171"/>
      <c r="AA592" s="169"/>
      <c r="AB592" s="170"/>
      <c r="AC592" s="150"/>
      <c r="AD592" s="170"/>
      <c r="AE592" s="171"/>
      <c r="AF592" s="169"/>
      <c r="AG592" s="170"/>
      <c r="AH592" s="150"/>
      <c r="AI592" s="150"/>
      <c r="AJ592" s="171"/>
      <c r="AK592" s="169"/>
      <c r="AL592" s="170"/>
      <c r="AM592" s="150"/>
      <c r="AN592" s="170"/>
      <c r="AO592" s="171"/>
      <c r="AP592" s="169"/>
      <c r="AQ592" s="170"/>
      <c r="AR592" s="150"/>
      <c r="AS592" s="170"/>
      <c r="AT592" s="171"/>
      <c r="AU592" s="169"/>
      <c r="AV592" s="170"/>
      <c r="AW592" s="150"/>
      <c r="AX592" s="164"/>
      <c r="AY592" s="171"/>
      <c r="AZ592" s="150">
        <v>3017</v>
      </c>
    </row>
    <row r="593" spans="1:52" x14ac:dyDescent="0.35">
      <c r="A593" s="162">
        <v>591</v>
      </c>
      <c r="B593" s="163" t="s">
        <v>626</v>
      </c>
      <c r="C593" s="150" t="s">
        <v>1099</v>
      </c>
      <c r="D593" s="150">
        <v>150</v>
      </c>
      <c r="E593" s="164">
        <v>2</v>
      </c>
      <c r="F593" s="164">
        <v>20</v>
      </c>
      <c r="G593" s="165">
        <v>4</v>
      </c>
      <c r="H593" s="166">
        <v>64</v>
      </c>
      <c r="I593" s="150">
        <f>MAX(0,Table232[[#This Row],[k*]]-Table232[[#This Row],[AGVs]])</f>
        <v>62</v>
      </c>
      <c r="J593" s="150">
        <v>3681</v>
      </c>
      <c r="K593" s="150">
        <v>3681</v>
      </c>
      <c r="L593" s="167">
        <v>24.994338205089889</v>
      </c>
      <c r="M593" s="86">
        <f>IF( Table232[[#This Row],[UB_init]]-Table232[[#This Row],[LB_init]]&gt;0.1,0,1)</f>
        <v>1</v>
      </c>
      <c r="N593" s="59">
        <v>3682</v>
      </c>
      <c r="O593" s="60">
        <v>3680.99999999992</v>
      </c>
      <c r="P593" s="60">
        <v>2.7159152636351398E-4</v>
      </c>
      <c r="Q593" s="83">
        <v>3600.4326758440502</v>
      </c>
      <c r="R593" s="166">
        <v>3711</v>
      </c>
      <c r="S593" s="150">
        <v>3670</v>
      </c>
      <c r="T593" s="168">
        <v>1.1048235E-2</v>
      </c>
      <c r="U593" s="168">
        <v>3625.2298569999998</v>
      </c>
      <c r="V593" s="169"/>
      <c r="W593" s="170"/>
      <c r="X593" s="150"/>
      <c r="Y593" s="150"/>
      <c r="Z593" s="171"/>
      <c r="AA593" s="169"/>
      <c r="AB593" s="170"/>
      <c r="AC593" s="150"/>
      <c r="AD593" s="170"/>
      <c r="AE593" s="171"/>
      <c r="AF593" s="169"/>
      <c r="AG593" s="170"/>
      <c r="AH593" s="150"/>
      <c r="AI593" s="150"/>
      <c r="AJ593" s="171"/>
      <c r="AK593" s="169"/>
      <c r="AL593" s="170"/>
      <c r="AM593" s="150"/>
      <c r="AN593" s="170"/>
      <c r="AO593" s="171"/>
      <c r="AP593" s="169"/>
      <c r="AQ593" s="170"/>
      <c r="AR593" s="150"/>
      <c r="AS593" s="170"/>
      <c r="AT593" s="171"/>
      <c r="AU593" s="169"/>
      <c r="AV593" s="170"/>
      <c r="AW593" s="150"/>
      <c r="AX593" s="164"/>
      <c r="AY593" s="171"/>
      <c r="AZ593" s="150">
        <v>3681</v>
      </c>
    </row>
    <row r="594" spans="1:52" x14ac:dyDescent="0.35">
      <c r="A594" s="162">
        <v>592</v>
      </c>
      <c r="B594" s="163" t="s">
        <v>627</v>
      </c>
      <c r="C594" s="150" t="s">
        <v>1099</v>
      </c>
      <c r="D594" s="150">
        <v>150</v>
      </c>
      <c r="E594" s="164">
        <v>2</v>
      </c>
      <c r="F594" s="164">
        <v>20</v>
      </c>
      <c r="G594" s="165">
        <v>4</v>
      </c>
      <c r="H594" s="166">
        <v>70</v>
      </c>
      <c r="I594" s="150">
        <f>MAX(0,Table232[[#This Row],[k*]]-Table232[[#This Row],[AGVs]])</f>
        <v>68</v>
      </c>
      <c r="J594" s="150">
        <v>4008</v>
      </c>
      <c r="K594" s="150">
        <v>4008</v>
      </c>
      <c r="L594" s="167">
        <v>103.50141984225002</v>
      </c>
      <c r="M594" s="142">
        <f>IF( Table232[[#This Row],[UB_init]]-Table232[[#This Row],[LB_init]]&gt;0.1,0,1)</f>
        <v>1</v>
      </c>
      <c r="N594" s="61">
        <v>4038</v>
      </c>
      <c r="O594" s="62">
        <v>3972</v>
      </c>
      <c r="P594" s="62">
        <v>1.6344725111440899E-2</v>
      </c>
      <c r="Q594" s="84">
        <v>3620.1375669315398</v>
      </c>
      <c r="R594" s="166">
        <v>4008</v>
      </c>
      <c r="S594" s="150">
        <v>3977</v>
      </c>
      <c r="T594" s="168">
        <v>7.7345310000000002E-3</v>
      </c>
      <c r="U594" s="168">
        <v>3620.2740100000001</v>
      </c>
      <c r="V594" s="169"/>
      <c r="W594" s="170"/>
      <c r="X594" s="150"/>
      <c r="Y594" s="150"/>
      <c r="Z594" s="171"/>
      <c r="AA594" s="169"/>
      <c r="AB594" s="170"/>
      <c r="AC594" s="150"/>
      <c r="AD594" s="170"/>
      <c r="AE594" s="171"/>
      <c r="AF594" s="169"/>
      <c r="AG594" s="170"/>
      <c r="AH594" s="150"/>
      <c r="AI594" s="150"/>
      <c r="AJ594" s="171"/>
      <c r="AK594" s="169"/>
      <c r="AL594" s="170"/>
      <c r="AM594" s="150"/>
      <c r="AN594" s="170"/>
      <c r="AO594" s="171"/>
      <c r="AP594" s="169"/>
      <c r="AQ594" s="170"/>
      <c r="AR594" s="150"/>
      <c r="AS594" s="170"/>
      <c r="AT594" s="171"/>
      <c r="AU594" s="169"/>
      <c r="AV594" s="170"/>
      <c r="AW594" s="150"/>
      <c r="AX594" s="164"/>
      <c r="AY594" s="171"/>
      <c r="AZ594" s="150">
        <v>4008</v>
      </c>
    </row>
    <row r="595" spans="1:52" x14ac:dyDescent="0.35">
      <c r="A595" s="162">
        <v>593</v>
      </c>
      <c r="B595" s="163" t="s">
        <v>628</v>
      </c>
      <c r="C595" s="150" t="s">
        <v>1099</v>
      </c>
      <c r="D595" s="150">
        <v>150</v>
      </c>
      <c r="E595" s="164">
        <v>2</v>
      </c>
      <c r="F595" s="164">
        <v>20</v>
      </c>
      <c r="G595" s="165">
        <v>4</v>
      </c>
      <c r="H595" s="166">
        <v>67</v>
      </c>
      <c r="I595" s="150">
        <f>MAX(0,Table232[[#This Row],[k*]]-Table232[[#This Row],[AGVs]])</f>
        <v>65</v>
      </c>
      <c r="J595" s="150">
        <v>3703</v>
      </c>
      <c r="K595" s="150">
        <v>3703</v>
      </c>
      <c r="L595" s="167">
        <v>5.6189764943001137</v>
      </c>
      <c r="M595" s="86">
        <f>IF( Table232[[#This Row],[UB_init]]-Table232[[#This Row],[LB_init]]&gt;0.1,0,1)</f>
        <v>1</v>
      </c>
      <c r="N595" s="59">
        <v>3703.00000000001</v>
      </c>
      <c r="O595" s="60">
        <v>3703.00000000001</v>
      </c>
      <c r="P595" s="60">
        <v>0</v>
      </c>
      <c r="Q595" s="83">
        <v>2650.5040218755598</v>
      </c>
      <c r="R595" s="166">
        <v>3703</v>
      </c>
      <c r="S595" s="150">
        <v>3703</v>
      </c>
      <c r="T595" s="168">
        <v>0</v>
      </c>
      <c r="U595" s="168">
        <v>280.91165690000003</v>
      </c>
      <c r="V595" s="169"/>
      <c r="W595" s="170"/>
      <c r="X595" s="150"/>
      <c r="Y595" s="150"/>
      <c r="Z595" s="171"/>
      <c r="AA595" s="169"/>
      <c r="AB595" s="170"/>
      <c r="AC595" s="150"/>
      <c r="AD595" s="170"/>
      <c r="AE595" s="171"/>
      <c r="AF595" s="169"/>
      <c r="AG595" s="170"/>
      <c r="AH595" s="150"/>
      <c r="AI595" s="150"/>
      <c r="AJ595" s="171"/>
      <c r="AK595" s="169"/>
      <c r="AL595" s="170"/>
      <c r="AM595" s="150"/>
      <c r="AN595" s="170"/>
      <c r="AO595" s="171"/>
      <c r="AP595" s="169"/>
      <c r="AQ595" s="170"/>
      <c r="AR595" s="150"/>
      <c r="AS595" s="170"/>
      <c r="AT595" s="171"/>
      <c r="AU595" s="169"/>
      <c r="AV595" s="170"/>
      <c r="AW595" s="150"/>
      <c r="AX595" s="164"/>
      <c r="AY595" s="171"/>
      <c r="AZ595" s="150">
        <v>3703.00000000001</v>
      </c>
    </row>
    <row r="596" spans="1:52" x14ac:dyDescent="0.35">
      <c r="A596" s="162">
        <v>594</v>
      </c>
      <c r="B596" s="163" t="s">
        <v>629</v>
      </c>
      <c r="C596" s="150" t="s">
        <v>1099</v>
      </c>
      <c r="D596" s="150">
        <v>150</v>
      </c>
      <c r="E596" s="164">
        <v>2</v>
      </c>
      <c r="F596" s="164">
        <v>20</v>
      </c>
      <c r="G596" s="165">
        <v>4</v>
      </c>
      <c r="H596" s="166">
        <v>72</v>
      </c>
      <c r="I596" s="150">
        <f>MAX(0,Table232[[#This Row],[k*]]-Table232[[#This Row],[AGVs]])</f>
        <v>70</v>
      </c>
      <c r="J596" s="150">
        <v>3940</v>
      </c>
      <c r="K596" s="150">
        <v>3940</v>
      </c>
      <c r="L596" s="167">
        <v>17.952681245290023</v>
      </c>
      <c r="M596" s="142">
        <f>IF( Table232[[#This Row],[UB_init]]-Table232[[#This Row],[LB_init]]&gt;0.1,0,1)</f>
        <v>1</v>
      </c>
      <c r="N596" s="61">
        <v>3970</v>
      </c>
      <c r="O596" s="62">
        <v>3904.5233841878398</v>
      </c>
      <c r="P596" s="62">
        <v>1.6492850330517901E-2</v>
      </c>
      <c r="Q596" s="84">
        <v>3616.4205310642701</v>
      </c>
      <c r="R596" s="166">
        <v>3940</v>
      </c>
      <c r="S596" s="150">
        <v>3903</v>
      </c>
      <c r="T596" s="168">
        <v>9.3908629999999993E-3</v>
      </c>
      <c r="U596" s="168">
        <v>3625.246369</v>
      </c>
      <c r="V596" s="169"/>
      <c r="W596" s="170"/>
      <c r="X596" s="150"/>
      <c r="Y596" s="150"/>
      <c r="Z596" s="171"/>
      <c r="AA596" s="169"/>
      <c r="AB596" s="170"/>
      <c r="AC596" s="150"/>
      <c r="AD596" s="170"/>
      <c r="AE596" s="171"/>
      <c r="AF596" s="169"/>
      <c r="AG596" s="170"/>
      <c r="AH596" s="150"/>
      <c r="AI596" s="150"/>
      <c r="AJ596" s="171"/>
      <c r="AK596" s="169"/>
      <c r="AL596" s="170"/>
      <c r="AM596" s="150"/>
      <c r="AN596" s="170"/>
      <c r="AO596" s="171"/>
      <c r="AP596" s="169"/>
      <c r="AQ596" s="170"/>
      <c r="AR596" s="150"/>
      <c r="AS596" s="170"/>
      <c r="AT596" s="171"/>
      <c r="AU596" s="169"/>
      <c r="AV596" s="170"/>
      <c r="AW596" s="150"/>
      <c r="AX596" s="164"/>
      <c r="AY596" s="171"/>
      <c r="AZ596" s="150">
        <v>3940</v>
      </c>
    </row>
    <row r="597" spans="1:52" x14ac:dyDescent="0.35">
      <c r="A597" s="162">
        <v>595</v>
      </c>
      <c r="B597" s="163" t="s">
        <v>630</v>
      </c>
      <c r="C597" s="150" t="s">
        <v>1099</v>
      </c>
      <c r="D597" s="150">
        <v>150</v>
      </c>
      <c r="E597" s="164">
        <v>2</v>
      </c>
      <c r="F597" s="164">
        <v>20</v>
      </c>
      <c r="G597" s="165">
        <v>4</v>
      </c>
      <c r="H597" s="166">
        <v>69</v>
      </c>
      <c r="I597" s="150">
        <f>MAX(0,Table232[[#This Row],[k*]]-Table232[[#This Row],[AGVs]])</f>
        <v>67</v>
      </c>
      <c r="J597" s="150">
        <v>3811</v>
      </c>
      <c r="K597" s="150">
        <v>3841</v>
      </c>
      <c r="L597" s="167">
        <v>611.84552784450989</v>
      </c>
      <c r="M597" s="86">
        <f>IF( Table232[[#This Row],[UB_init]]-Table232[[#This Row],[LB_init]]&gt;0.1,0,1)</f>
        <v>0</v>
      </c>
      <c r="N597" s="59">
        <v>3841</v>
      </c>
      <c r="O597" s="60">
        <v>3811</v>
      </c>
      <c r="P597" s="60">
        <v>7.8104660244724703E-3</v>
      </c>
      <c r="Q597" s="83">
        <v>3600.2772465757998</v>
      </c>
      <c r="R597" s="166">
        <v>3841</v>
      </c>
      <c r="S597" s="150">
        <v>3811</v>
      </c>
      <c r="T597" s="168">
        <v>7.8104660000000003E-3</v>
      </c>
      <c r="U597" s="168">
        <v>3609.298272</v>
      </c>
      <c r="V597" s="169">
        <v>3841</v>
      </c>
      <c r="W597" s="170">
        <v>3811</v>
      </c>
      <c r="X597" s="150">
        <v>7.8104660244727904E-3</v>
      </c>
      <c r="Y597" s="150">
        <f>(Table232[[#This Row],[UB (A-BGAP +LB+ UB)]]-Table232[[#This Row],[Best LB]])/Table232[[#This Row],[UB (A-BGAP +LB+ UB)]]</f>
        <v>7.8104660244727939E-3</v>
      </c>
      <c r="Z597" s="171">
        <v>3600.17458129954</v>
      </c>
      <c r="AA597" s="169">
        <v>3841</v>
      </c>
      <c r="AB597" s="170">
        <v>3811</v>
      </c>
      <c r="AC597" s="170">
        <v>7.8719496195224347E-3</v>
      </c>
      <c r="AD597" s="170">
        <f>(Table232[[#This Row],[UB (3S-MH)]]-Table232[[#This Row],[Best LB]])/Table232[[#This Row],[UB (3S-MH)]]</f>
        <v>7.8104660244727939E-3</v>
      </c>
      <c r="AE597" s="167">
        <v>721.13300000000004</v>
      </c>
      <c r="AF597" s="169">
        <v>3841</v>
      </c>
      <c r="AG597" s="170">
        <v>3811</v>
      </c>
      <c r="AH597" s="150">
        <v>7.81046602447259E-3</v>
      </c>
      <c r="AI597" s="150">
        <f>(Table232[[#This Row],[UB (BPP-MIP+LB+UB)]]-Table232[[#This Row],[Best LB]])/Table232[[#This Row],[UB (BPP-MIP+LB+UB)]]</f>
        <v>7.8104660244727939E-3</v>
      </c>
      <c r="AJ597" s="171">
        <v>3609.5778837418197</v>
      </c>
      <c r="AK597" s="166">
        <v>3841</v>
      </c>
      <c r="AL597" s="170">
        <v>3811</v>
      </c>
      <c r="AM597" s="170">
        <v>7.8104660244727939E-3</v>
      </c>
      <c r="AN597" s="170">
        <f>(Table232[[#This Row],[UB (LBBD (FBPP))]]-Table232[[#This Row],[Best LB]])/Table232[[#This Row],[UB (LBBD (FBPP))]]</f>
        <v>7.8104660244727939E-3</v>
      </c>
      <c r="AO597" s="171">
        <v>3602.19132908248</v>
      </c>
      <c r="AP597" s="166">
        <v>3841</v>
      </c>
      <c r="AQ597" s="170">
        <v>3811</v>
      </c>
      <c r="AR597" s="170">
        <v>7.8104660244727939E-3</v>
      </c>
      <c r="AS597" s="170">
        <f>(Table232[[#This Row],[UB (LBBD (CBPP))]]-Table232[[#This Row],[Best LB]])/Table232[[#This Row],[UB (LBBD (CBPP))]]</f>
        <v>7.8104660244727939E-3</v>
      </c>
      <c r="AT597" s="171">
        <v>4401.9650791371296</v>
      </c>
      <c r="AU597" s="166">
        <v>3841</v>
      </c>
      <c r="AV597" s="170">
        <v>3811</v>
      </c>
      <c r="AW597" s="170">
        <v>7.8104660244727939E-3</v>
      </c>
      <c r="AX597" s="170">
        <f>(Table232[[#This Row],[UB (LBBD (CBPP-light))]]-Table232[[#This Row],[Best LB]])/Table232[[#This Row],[UB (LBBD (CBPP-light))]]</f>
        <v>7.8104660244727939E-3</v>
      </c>
      <c r="AY597" s="171">
        <v>3629.37927378621</v>
      </c>
      <c r="AZ597" s="150">
        <v>3811</v>
      </c>
    </row>
    <row r="598" spans="1:52" x14ac:dyDescent="0.35">
      <c r="A598" s="162">
        <v>596</v>
      </c>
      <c r="B598" s="163" t="s">
        <v>631</v>
      </c>
      <c r="C598" s="150" t="s">
        <v>1099</v>
      </c>
      <c r="D598" s="150">
        <v>150</v>
      </c>
      <c r="E598" s="164">
        <v>2</v>
      </c>
      <c r="F598" s="164">
        <v>20</v>
      </c>
      <c r="G598" s="165">
        <v>4</v>
      </c>
      <c r="H598" s="166">
        <v>63</v>
      </c>
      <c r="I598" s="150">
        <f>MAX(0,Table232[[#This Row],[k*]]-Table232[[#This Row],[AGVs]])</f>
        <v>61</v>
      </c>
      <c r="J598" s="150">
        <v>3770</v>
      </c>
      <c r="K598" s="150">
        <v>3800</v>
      </c>
      <c r="L598" s="167">
        <v>600.29591593891996</v>
      </c>
      <c r="M598" s="142">
        <f>IF( Table232[[#This Row],[UB_init]]-Table232[[#This Row],[LB_init]]&gt;0.1,0,1)</f>
        <v>0</v>
      </c>
      <c r="N598" s="61">
        <v>3830</v>
      </c>
      <c r="O598" s="62">
        <v>3770</v>
      </c>
      <c r="P598" s="62">
        <v>1.5665796344647102E-2</v>
      </c>
      <c r="Q598" s="84">
        <v>3630.3094145674199</v>
      </c>
      <c r="R598" s="166">
        <v>3800</v>
      </c>
      <c r="S598" s="150">
        <v>3770</v>
      </c>
      <c r="T598" s="168">
        <v>7.8947370000000006E-3</v>
      </c>
      <c r="U598" s="168">
        <v>3609.2686469999999</v>
      </c>
      <c r="V598" s="169">
        <v>3800</v>
      </c>
      <c r="W598" s="170">
        <v>3770</v>
      </c>
      <c r="X598" s="150">
        <v>7.8947368421052599E-3</v>
      </c>
      <c r="Y598" s="150">
        <f>(Table232[[#This Row],[UB (A-BGAP +LB+ UB)]]-Table232[[#This Row],[Best LB]])/Table232[[#This Row],[UB (A-BGAP +LB+ UB)]]</f>
        <v>7.8947368421052634E-3</v>
      </c>
      <c r="Z598" s="171">
        <v>3605.7307976828897</v>
      </c>
      <c r="AA598" s="169">
        <v>3800</v>
      </c>
      <c r="AB598" s="170">
        <v>3770</v>
      </c>
      <c r="AC598" s="170">
        <v>7.9575596816976128E-3</v>
      </c>
      <c r="AD598" s="170">
        <f>(Table232[[#This Row],[UB (3S-MH)]]-Table232[[#This Row],[Best LB]])/Table232[[#This Row],[UB (3S-MH)]]</f>
        <v>7.8947368421052634E-3</v>
      </c>
      <c r="AE598" s="167">
        <v>721.24900000000002</v>
      </c>
      <c r="AF598" s="169">
        <v>3800</v>
      </c>
      <c r="AG598" s="170">
        <v>3770</v>
      </c>
      <c r="AH598" s="150">
        <v>7.8947368421052599E-3</v>
      </c>
      <c r="AI598" s="150">
        <f>(Table232[[#This Row],[UB (BPP-MIP+LB+UB)]]-Table232[[#This Row],[Best LB]])/Table232[[#This Row],[UB (BPP-MIP+LB+UB)]]</f>
        <v>7.8947368421052634E-3</v>
      </c>
      <c r="AJ598" s="171">
        <v>3606.4296520985699</v>
      </c>
      <c r="AK598" s="166">
        <v>3800</v>
      </c>
      <c r="AL598" s="170">
        <v>3770</v>
      </c>
      <c r="AM598" s="170">
        <v>7.8947368421052634E-3</v>
      </c>
      <c r="AN598" s="170">
        <f>(Table232[[#This Row],[UB (LBBD (FBPP))]]-Table232[[#This Row],[Best LB]])/Table232[[#This Row],[UB (LBBD (FBPP))]]</f>
        <v>7.8947368421052634E-3</v>
      </c>
      <c r="AO598" s="171">
        <v>3609.0950774680796</v>
      </c>
      <c r="AP598" s="185">
        <v>3770</v>
      </c>
      <c r="AQ598" s="170">
        <v>3770</v>
      </c>
      <c r="AR598" s="170">
        <v>0</v>
      </c>
      <c r="AS598" s="170">
        <f>(Table232[[#This Row],[UB (LBBD (CBPP))]]-Table232[[#This Row],[Best LB]])/Table232[[#This Row],[UB (LBBD (CBPP))]]</f>
        <v>0</v>
      </c>
      <c r="AT598" s="171">
        <v>1378.8682434400598</v>
      </c>
      <c r="AU598" s="166">
        <v>3800</v>
      </c>
      <c r="AV598" s="170">
        <v>3770</v>
      </c>
      <c r="AW598" s="170">
        <v>7.8947368421052634E-3</v>
      </c>
      <c r="AX598" s="170">
        <f>(Table232[[#This Row],[UB (LBBD (CBPP-light))]]-Table232[[#This Row],[Best LB]])/Table232[[#This Row],[UB (LBBD (CBPP-light))]]</f>
        <v>7.8947368421052634E-3</v>
      </c>
      <c r="AY598" s="171">
        <v>3617.8532152231801</v>
      </c>
      <c r="AZ598" s="150">
        <v>3770</v>
      </c>
    </row>
    <row r="599" spans="1:52" x14ac:dyDescent="0.35">
      <c r="A599" s="162">
        <v>597</v>
      </c>
      <c r="B599" s="163" t="s">
        <v>632</v>
      </c>
      <c r="C599" s="150" t="s">
        <v>1099</v>
      </c>
      <c r="D599" s="150">
        <v>150</v>
      </c>
      <c r="E599" s="164">
        <v>2</v>
      </c>
      <c r="F599" s="164">
        <v>20</v>
      </c>
      <c r="G599" s="165">
        <v>4</v>
      </c>
      <c r="H599" s="166">
        <v>75</v>
      </c>
      <c r="I599" s="150">
        <f>MAX(0,Table232[[#This Row],[k*]]-Table232[[#This Row],[AGVs]])</f>
        <v>73</v>
      </c>
      <c r="J599" s="150">
        <v>3950</v>
      </c>
      <c r="K599" s="150">
        <v>3950</v>
      </c>
      <c r="L599" s="167">
        <v>109.64780828543007</v>
      </c>
      <c r="M599" s="86">
        <f>IF( Table232[[#This Row],[UB_init]]-Table232[[#This Row],[LB_init]]&gt;0.1,0,1)</f>
        <v>1</v>
      </c>
      <c r="N599" s="59">
        <v>3950</v>
      </c>
      <c r="O599" s="60">
        <v>3860</v>
      </c>
      <c r="P599" s="60">
        <v>2.2784810126581699E-2</v>
      </c>
      <c r="Q599" s="83">
        <v>3600.2780732177198</v>
      </c>
      <c r="R599" s="166">
        <v>3950</v>
      </c>
      <c r="S599" s="150">
        <v>3950</v>
      </c>
      <c r="T599" s="168">
        <v>0</v>
      </c>
      <c r="U599" s="168">
        <v>1884.092866</v>
      </c>
      <c r="V599" s="169"/>
      <c r="W599" s="170"/>
      <c r="X599" s="150"/>
      <c r="Y599" s="150"/>
      <c r="Z599" s="171"/>
      <c r="AA599" s="169"/>
      <c r="AB599" s="170"/>
      <c r="AC599" s="150"/>
      <c r="AD599" s="170"/>
      <c r="AE599" s="171"/>
      <c r="AF599" s="169"/>
      <c r="AG599" s="170"/>
      <c r="AH599" s="150"/>
      <c r="AI599" s="150"/>
      <c r="AJ599" s="171"/>
      <c r="AK599" s="169"/>
      <c r="AL599" s="170"/>
      <c r="AM599" s="150"/>
      <c r="AN599" s="170"/>
      <c r="AO599" s="171"/>
      <c r="AP599" s="169"/>
      <c r="AQ599" s="170"/>
      <c r="AR599" s="150"/>
      <c r="AS599" s="170"/>
      <c r="AT599" s="171"/>
      <c r="AU599" s="169"/>
      <c r="AV599" s="170"/>
      <c r="AW599" s="150"/>
      <c r="AX599" s="164"/>
      <c r="AY599" s="171"/>
      <c r="AZ599" s="150">
        <v>3950</v>
      </c>
    </row>
    <row r="600" spans="1:52" x14ac:dyDescent="0.35">
      <c r="A600" s="162">
        <v>598</v>
      </c>
      <c r="B600" s="163" t="s">
        <v>633</v>
      </c>
      <c r="C600" s="150" t="s">
        <v>1099</v>
      </c>
      <c r="D600" s="150">
        <v>150</v>
      </c>
      <c r="E600" s="164">
        <v>2</v>
      </c>
      <c r="F600" s="164">
        <v>20</v>
      </c>
      <c r="G600" s="165">
        <v>4</v>
      </c>
      <c r="H600" s="166">
        <v>71</v>
      </c>
      <c r="I600" s="150">
        <f>MAX(0,Table232[[#This Row],[k*]]-Table232[[#This Row],[AGVs]])</f>
        <v>69</v>
      </c>
      <c r="J600" s="150">
        <v>3844</v>
      </c>
      <c r="K600" s="150">
        <v>3844</v>
      </c>
      <c r="L600" s="167">
        <v>49.525594225159921</v>
      </c>
      <c r="M600" s="142">
        <f>IF( Table232[[#This Row],[UB_init]]-Table232[[#This Row],[LB_init]]&gt;0.1,0,1)</f>
        <v>1</v>
      </c>
      <c r="N600" s="61">
        <v>3874</v>
      </c>
      <c r="O600" s="62">
        <v>3780.99999999999</v>
      </c>
      <c r="P600" s="62">
        <v>2.4006195147134798E-2</v>
      </c>
      <c r="Q600" s="84">
        <v>3600.5439792796901</v>
      </c>
      <c r="R600" s="166">
        <v>3844</v>
      </c>
      <c r="S600" s="150">
        <v>3814</v>
      </c>
      <c r="T600" s="168">
        <v>7.8043699999999997E-3</v>
      </c>
      <c r="U600" s="168">
        <v>3610.9369059999999</v>
      </c>
      <c r="V600" s="169"/>
      <c r="W600" s="170"/>
      <c r="X600" s="150"/>
      <c r="Y600" s="150"/>
      <c r="Z600" s="171"/>
      <c r="AA600" s="169"/>
      <c r="AB600" s="170"/>
      <c r="AC600" s="150"/>
      <c r="AD600" s="170"/>
      <c r="AE600" s="171"/>
      <c r="AF600" s="169"/>
      <c r="AG600" s="170"/>
      <c r="AH600" s="150"/>
      <c r="AI600" s="150"/>
      <c r="AJ600" s="171"/>
      <c r="AK600" s="169"/>
      <c r="AL600" s="170"/>
      <c r="AM600" s="150"/>
      <c r="AN600" s="170"/>
      <c r="AO600" s="171"/>
      <c r="AP600" s="169"/>
      <c r="AQ600" s="170"/>
      <c r="AR600" s="150"/>
      <c r="AS600" s="170"/>
      <c r="AT600" s="171"/>
      <c r="AU600" s="169"/>
      <c r="AV600" s="170"/>
      <c r="AW600" s="150"/>
      <c r="AX600" s="164"/>
      <c r="AY600" s="171"/>
      <c r="AZ600" s="150">
        <v>3844</v>
      </c>
    </row>
    <row r="601" spans="1:52" x14ac:dyDescent="0.35">
      <c r="A601" s="162">
        <v>599</v>
      </c>
      <c r="B601" s="163" t="s">
        <v>634</v>
      </c>
      <c r="C601" s="150" t="s">
        <v>1099</v>
      </c>
      <c r="D601" s="150">
        <v>150</v>
      </c>
      <c r="E601" s="164">
        <v>2</v>
      </c>
      <c r="F601" s="164">
        <v>20</v>
      </c>
      <c r="G601" s="165">
        <v>4</v>
      </c>
      <c r="H601" s="166">
        <v>69</v>
      </c>
      <c r="I601" s="150">
        <f>MAX(0,Table232[[#This Row],[k*]]-Table232[[#This Row],[AGVs]])</f>
        <v>67</v>
      </c>
      <c r="J601" s="150">
        <v>3960</v>
      </c>
      <c r="K601" s="150">
        <v>3959.99999999999</v>
      </c>
      <c r="L601" s="167">
        <v>11.956902153789997</v>
      </c>
      <c r="M601" s="86">
        <f>IF( Table232[[#This Row],[UB_init]]-Table232[[#This Row],[LB_init]]&gt;0.1,0,1)</f>
        <v>1</v>
      </c>
      <c r="N601" s="59">
        <v>3990</v>
      </c>
      <c r="O601" s="60">
        <v>3931</v>
      </c>
      <c r="P601" s="60">
        <v>1.47869674185458E-2</v>
      </c>
      <c r="Q601" s="83">
        <v>3610.6145619601002</v>
      </c>
      <c r="R601" s="166">
        <v>3960</v>
      </c>
      <c r="S601" s="150">
        <v>3931</v>
      </c>
      <c r="T601" s="168">
        <v>7.3232319999999998E-3</v>
      </c>
      <c r="U601" s="168">
        <v>3600.3005010000002</v>
      </c>
      <c r="V601" s="169"/>
      <c r="W601" s="170"/>
      <c r="X601" s="150"/>
      <c r="Y601" s="150"/>
      <c r="Z601" s="171"/>
      <c r="AA601" s="169"/>
      <c r="AB601" s="170"/>
      <c r="AC601" s="150"/>
      <c r="AD601" s="170"/>
      <c r="AE601" s="171"/>
      <c r="AF601" s="169"/>
      <c r="AG601" s="170"/>
      <c r="AH601" s="150"/>
      <c r="AI601" s="150"/>
      <c r="AJ601" s="171"/>
      <c r="AK601" s="169"/>
      <c r="AL601" s="170"/>
      <c r="AM601" s="150"/>
      <c r="AN601" s="170"/>
      <c r="AO601" s="171"/>
      <c r="AP601" s="169"/>
      <c r="AQ601" s="170"/>
      <c r="AR601" s="150"/>
      <c r="AS601" s="170"/>
      <c r="AT601" s="171"/>
      <c r="AU601" s="169"/>
      <c r="AV601" s="170"/>
      <c r="AW601" s="150"/>
      <c r="AX601" s="164"/>
      <c r="AY601" s="171"/>
      <c r="AZ601" s="150">
        <v>3960</v>
      </c>
    </row>
    <row r="602" spans="1:52" x14ac:dyDescent="0.35">
      <c r="A602" s="162">
        <v>600</v>
      </c>
      <c r="B602" s="163" t="s">
        <v>635</v>
      </c>
      <c r="C602" s="150" t="s">
        <v>1099</v>
      </c>
      <c r="D602" s="150">
        <v>150</v>
      </c>
      <c r="E602" s="164">
        <v>2</v>
      </c>
      <c r="F602" s="164">
        <v>20</v>
      </c>
      <c r="G602" s="165">
        <v>4</v>
      </c>
      <c r="H602" s="166">
        <v>67</v>
      </c>
      <c r="I602" s="150">
        <f>MAX(0,Table232[[#This Row],[k*]]-Table232[[#This Row],[AGVs]])</f>
        <v>65</v>
      </c>
      <c r="J602" s="150">
        <v>3767</v>
      </c>
      <c r="K602" s="150">
        <v>3797</v>
      </c>
      <c r="L602" s="167">
        <v>628.56123499573005</v>
      </c>
      <c r="M602" s="142">
        <f>IF( Table232[[#This Row],[UB_init]]-Table232[[#This Row],[LB_init]]&gt;0.1,0,1)</f>
        <v>0</v>
      </c>
      <c r="N602" s="61">
        <v>3797</v>
      </c>
      <c r="O602" s="62">
        <v>3767</v>
      </c>
      <c r="P602" s="62">
        <v>7.9009744535157196E-3</v>
      </c>
      <c r="Q602" s="84">
        <v>3630.37967555969</v>
      </c>
      <c r="R602" s="166">
        <v>3797</v>
      </c>
      <c r="S602" s="150">
        <v>3766</v>
      </c>
      <c r="T602" s="168">
        <v>8.1643400000000008E-3</v>
      </c>
      <c r="U602" s="168">
        <v>3611.1316390000002</v>
      </c>
      <c r="V602" s="169">
        <v>3797</v>
      </c>
      <c r="W602" s="170">
        <v>3767</v>
      </c>
      <c r="X602" s="150">
        <v>7.9009744535159295E-3</v>
      </c>
      <c r="Y602" s="150">
        <f>(Table232[[#This Row],[UB (A-BGAP +LB+ UB)]]-Table232[[#This Row],[Best LB]])/Table232[[#This Row],[UB (A-BGAP +LB+ UB)]]</f>
        <v>7.900974453515933E-3</v>
      </c>
      <c r="Z602" s="171">
        <v>3609.0658105369698</v>
      </c>
      <c r="AA602" s="169">
        <v>3797</v>
      </c>
      <c r="AB602" s="170">
        <v>3767</v>
      </c>
      <c r="AC602" s="170">
        <v>7.963897000265464E-3</v>
      </c>
      <c r="AD602" s="170">
        <f>(Table232[[#This Row],[UB (3S-MH)]]-Table232[[#This Row],[Best LB]])/Table232[[#This Row],[UB (3S-MH)]]</f>
        <v>7.900974453515933E-3</v>
      </c>
      <c r="AE602" s="167">
        <v>721.15200000000004</v>
      </c>
      <c r="AF602" s="169">
        <v>3797</v>
      </c>
      <c r="AG602" s="170">
        <v>3767</v>
      </c>
      <c r="AH602" s="150">
        <v>7.9009744535157196E-3</v>
      </c>
      <c r="AI602" s="150">
        <f>(Table232[[#This Row],[UB (BPP-MIP+LB+UB)]]-Table232[[#This Row],[Best LB]])/Table232[[#This Row],[UB (BPP-MIP+LB+UB)]]</f>
        <v>7.900974453515933E-3</v>
      </c>
      <c r="AJ602" s="171">
        <v>3604.0947911506501</v>
      </c>
      <c r="AK602" s="166">
        <v>3797</v>
      </c>
      <c r="AL602" s="170">
        <v>3767</v>
      </c>
      <c r="AM602" s="170">
        <v>7.900974453515933E-3</v>
      </c>
      <c r="AN602" s="170">
        <f>(Table232[[#This Row],[UB (LBBD (FBPP))]]-Table232[[#This Row],[Best LB]])/Table232[[#This Row],[UB (LBBD (FBPP))]]</f>
        <v>7.900974453515933E-3</v>
      </c>
      <c r="AO602" s="171">
        <v>2984.65510864929</v>
      </c>
      <c r="AP602" s="166">
        <v>3797</v>
      </c>
      <c r="AQ602" s="170">
        <v>3767</v>
      </c>
      <c r="AR602" s="170">
        <v>7.900974453515933E-3</v>
      </c>
      <c r="AS602" s="170">
        <f>(Table232[[#This Row],[UB (LBBD (CBPP))]]-Table232[[#This Row],[Best LB]])/Table232[[#This Row],[UB (LBBD (CBPP))]]</f>
        <v>7.900974453515933E-3</v>
      </c>
      <c r="AT602" s="171">
        <v>3808.5640462599699</v>
      </c>
      <c r="AU602" s="166">
        <v>3797</v>
      </c>
      <c r="AV602" s="170">
        <v>3767</v>
      </c>
      <c r="AW602" s="170">
        <v>7.900974453515933E-3</v>
      </c>
      <c r="AX602" s="170">
        <f>(Table232[[#This Row],[UB (LBBD (CBPP-light))]]-Table232[[#This Row],[Best LB]])/Table232[[#This Row],[UB (LBBD (CBPP-light))]]</f>
        <v>7.900974453515933E-3</v>
      </c>
      <c r="AY602" s="171">
        <v>4251.7446713494201</v>
      </c>
      <c r="AZ602" s="150">
        <v>3767</v>
      </c>
    </row>
    <row r="603" spans="1:52" x14ac:dyDescent="0.35">
      <c r="A603" s="162">
        <v>601</v>
      </c>
      <c r="B603" s="163" t="s">
        <v>636</v>
      </c>
      <c r="C603" s="150" t="s">
        <v>1099</v>
      </c>
      <c r="D603" s="150">
        <v>150</v>
      </c>
      <c r="E603" s="164">
        <v>2</v>
      </c>
      <c r="F603" s="164">
        <v>30</v>
      </c>
      <c r="G603" s="165">
        <v>1</v>
      </c>
      <c r="H603" s="166">
        <v>21</v>
      </c>
      <c r="I603" s="150">
        <f>MAX(0,Table232[[#This Row],[k*]]-Table232[[#This Row],[AGVs]])</f>
        <v>19</v>
      </c>
      <c r="J603" s="150">
        <v>3282</v>
      </c>
      <c r="K603" s="150">
        <v>3282</v>
      </c>
      <c r="L603" s="167">
        <v>0.93365652860006776</v>
      </c>
      <c r="M603" s="86">
        <f>IF( Table232[[#This Row],[UB_init]]-Table232[[#This Row],[LB_init]]&gt;0.1,0,1)</f>
        <v>1</v>
      </c>
      <c r="N603" s="59">
        <v>3282</v>
      </c>
      <c r="O603" s="60">
        <v>3282</v>
      </c>
      <c r="P603" s="60">
        <v>0</v>
      </c>
      <c r="Q603" s="83">
        <v>1344.3528355210999</v>
      </c>
      <c r="R603" s="166">
        <v>3282</v>
      </c>
      <c r="S603" s="150">
        <v>3282</v>
      </c>
      <c r="T603" s="168">
        <v>0</v>
      </c>
      <c r="U603" s="168">
        <v>19.82600433</v>
      </c>
      <c r="V603" s="169"/>
      <c r="W603" s="170"/>
      <c r="X603" s="150"/>
      <c r="Y603" s="150"/>
      <c r="Z603" s="171"/>
      <c r="AA603" s="169"/>
      <c r="AB603" s="170"/>
      <c r="AC603" s="150"/>
      <c r="AD603" s="170"/>
      <c r="AE603" s="171"/>
      <c r="AF603" s="169"/>
      <c r="AG603" s="170"/>
      <c r="AH603" s="150"/>
      <c r="AI603" s="150"/>
      <c r="AJ603" s="171"/>
      <c r="AK603" s="169"/>
      <c r="AL603" s="170"/>
      <c r="AM603" s="150"/>
      <c r="AN603" s="170"/>
      <c r="AO603" s="171"/>
      <c r="AP603" s="169"/>
      <c r="AQ603" s="170"/>
      <c r="AR603" s="150"/>
      <c r="AS603" s="170"/>
      <c r="AT603" s="171"/>
      <c r="AU603" s="169"/>
      <c r="AV603" s="170"/>
      <c r="AW603" s="150"/>
      <c r="AX603" s="164"/>
      <c r="AY603" s="171"/>
      <c r="AZ603" s="150">
        <v>3282</v>
      </c>
    </row>
    <row r="604" spans="1:52" x14ac:dyDescent="0.35">
      <c r="A604" s="162">
        <v>602</v>
      </c>
      <c r="B604" s="163" t="s">
        <v>637</v>
      </c>
      <c r="C604" s="150" t="s">
        <v>1099</v>
      </c>
      <c r="D604" s="150">
        <v>150</v>
      </c>
      <c r="E604" s="164">
        <v>2</v>
      </c>
      <c r="F604" s="164">
        <v>30</v>
      </c>
      <c r="G604" s="165">
        <v>1</v>
      </c>
      <c r="H604" s="166">
        <v>20</v>
      </c>
      <c r="I604" s="150">
        <f>MAX(0,Table232[[#This Row],[k*]]-Table232[[#This Row],[AGVs]])</f>
        <v>18</v>
      </c>
      <c r="J604" s="150">
        <v>3634</v>
      </c>
      <c r="K604" s="150">
        <v>3634</v>
      </c>
      <c r="L604" s="167">
        <v>0.94347891398001593</v>
      </c>
      <c r="M604" s="142">
        <f>IF( Table232[[#This Row],[UB_init]]-Table232[[#This Row],[LB_init]]&gt;0.1,0,1)</f>
        <v>1</v>
      </c>
      <c r="N604" s="61">
        <v>3634</v>
      </c>
      <c r="O604" s="62">
        <v>3634</v>
      </c>
      <c r="P604" s="62">
        <v>0</v>
      </c>
      <c r="Q604" s="84">
        <v>537.87264548055805</v>
      </c>
      <c r="R604" s="166">
        <v>3634</v>
      </c>
      <c r="S604" s="150">
        <v>3634</v>
      </c>
      <c r="T604" s="168">
        <v>0</v>
      </c>
      <c r="U604" s="168">
        <v>18.497097310000001</v>
      </c>
      <c r="V604" s="169"/>
      <c r="W604" s="170"/>
      <c r="X604" s="150"/>
      <c r="Y604" s="150"/>
      <c r="Z604" s="171"/>
      <c r="AA604" s="169"/>
      <c r="AB604" s="170"/>
      <c r="AC604" s="150"/>
      <c r="AD604" s="170"/>
      <c r="AE604" s="171"/>
      <c r="AF604" s="169"/>
      <c r="AG604" s="170"/>
      <c r="AH604" s="150"/>
      <c r="AI604" s="150"/>
      <c r="AJ604" s="171"/>
      <c r="AK604" s="169"/>
      <c r="AL604" s="170"/>
      <c r="AM604" s="150"/>
      <c r="AN604" s="170"/>
      <c r="AO604" s="171"/>
      <c r="AP604" s="169"/>
      <c r="AQ604" s="170"/>
      <c r="AR604" s="150"/>
      <c r="AS604" s="170"/>
      <c r="AT604" s="171"/>
      <c r="AU604" s="169"/>
      <c r="AV604" s="170"/>
      <c r="AW604" s="150"/>
      <c r="AX604" s="164"/>
      <c r="AY604" s="171"/>
      <c r="AZ604" s="150">
        <v>3634</v>
      </c>
    </row>
    <row r="605" spans="1:52" x14ac:dyDescent="0.35">
      <c r="A605" s="162">
        <v>603</v>
      </c>
      <c r="B605" s="163" t="s">
        <v>638</v>
      </c>
      <c r="C605" s="150" t="s">
        <v>1099</v>
      </c>
      <c r="D605" s="150">
        <v>150</v>
      </c>
      <c r="E605" s="164">
        <v>2</v>
      </c>
      <c r="F605" s="164">
        <v>30</v>
      </c>
      <c r="G605" s="165">
        <v>1</v>
      </c>
      <c r="H605" s="166">
        <v>20</v>
      </c>
      <c r="I605" s="150">
        <f>MAX(0,Table232[[#This Row],[k*]]-Table232[[#This Row],[AGVs]])</f>
        <v>18</v>
      </c>
      <c r="J605" s="150">
        <v>3352</v>
      </c>
      <c r="K605" s="150">
        <v>3352</v>
      </c>
      <c r="L605" s="167">
        <v>1.2048731297300037</v>
      </c>
      <c r="M605" s="86">
        <f>IF( Table232[[#This Row],[UB_init]]-Table232[[#This Row],[LB_init]]&gt;0.1,0,1)</f>
        <v>1</v>
      </c>
      <c r="N605" s="59">
        <v>3352</v>
      </c>
      <c r="O605" s="60">
        <v>3352</v>
      </c>
      <c r="P605" s="60">
        <v>0</v>
      </c>
      <c r="Q605" s="83">
        <v>1334.5140184499301</v>
      </c>
      <c r="R605" s="166">
        <v>3352</v>
      </c>
      <c r="S605" s="150">
        <v>3352</v>
      </c>
      <c r="T605" s="168">
        <v>0</v>
      </c>
      <c r="U605" s="168">
        <v>21.09031388</v>
      </c>
      <c r="V605" s="169"/>
      <c r="W605" s="170"/>
      <c r="X605" s="150"/>
      <c r="Y605" s="150"/>
      <c r="Z605" s="171"/>
      <c r="AA605" s="169"/>
      <c r="AB605" s="170"/>
      <c r="AC605" s="150"/>
      <c r="AD605" s="170"/>
      <c r="AE605" s="171"/>
      <c r="AF605" s="169"/>
      <c r="AG605" s="170"/>
      <c r="AH605" s="150"/>
      <c r="AI605" s="150"/>
      <c r="AJ605" s="171"/>
      <c r="AK605" s="169"/>
      <c r="AL605" s="170"/>
      <c r="AM605" s="150"/>
      <c r="AN605" s="170"/>
      <c r="AO605" s="171"/>
      <c r="AP605" s="169"/>
      <c r="AQ605" s="170"/>
      <c r="AR605" s="150"/>
      <c r="AS605" s="170"/>
      <c r="AT605" s="171"/>
      <c r="AU605" s="169"/>
      <c r="AV605" s="170"/>
      <c r="AW605" s="150"/>
      <c r="AX605" s="164"/>
      <c r="AY605" s="171"/>
      <c r="AZ605" s="150">
        <v>3352</v>
      </c>
    </row>
    <row r="606" spans="1:52" x14ac:dyDescent="0.35">
      <c r="A606" s="162">
        <v>604</v>
      </c>
      <c r="B606" s="163" t="s">
        <v>639</v>
      </c>
      <c r="C606" s="150" t="s">
        <v>1099</v>
      </c>
      <c r="D606" s="150">
        <v>150</v>
      </c>
      <c r="E606" s="164">
        <v>2</v>
      </c>
      <c r="F606" s="164">
        <v>30</v>
      </c>
      <c r="G606" s="165">
        <v>1</v>
      </c>
      <c r="H606" s="166">
        <v>20</v>
      </c>
      <c r="I606" s="150">
        <f>MAX(0,Table232[[#This Row],[k*]]-Table232[[#This Row],[AGVs]])</f>
        <v>18</v>
      </c>
      <c r="J606" s="150">
        <v>3567</v>
      </c>
      <c r="K606" s="150">
        <v>3567</v>
      </c>
      <c r="L606" s="167">
        <v>1.2584983985900635</v>
      </c>
      <c r="M606" s="142">
        <f>IF( Table232[[#This Row],[UB_init]]-Table232[[#This Row],[LB_init]]&gt;0.1,0,1)</f>
        <v>1</v>
      </c>
      <c r="N606" s="61">
        <v>3567</v>
      </c>
      <c r="O606" s="62">
        <v>3567</v>
      </c>
      <c r="P606" s="62">
        <v>0</v>
      </c>
      <c r="Q606" s="84">
        <v>1783.5232298057499</v>
      </c>
      <c r="R606" s="166">
        <v>3567</v>
      </c>
      <c r="S606" s="150">
        <v>3567</v>
      </c>
      <c r="T606" s="168">
        <v>0</v>
      </c>
      <c r="U606" s="168">
        <v>25.377256299999999</v>
      </c>
      <c r="V606" s="169"/>
      <c r="W606" s="170"/>
      <c r="X606" s="150"/>
      <c r="Y606" s="150"/>
      <c r="Z606" s="171"/>
      <c r="AA606" s="169"/>
      <c r="AB606" s="170"/>
      <c r="AC606" s="150"/>
      <c r="AD606" s="170"/>
      <c r="AE606" s="171"/>
      <c r="AF606" s="169"/>
      <c r="AG606" s="170"/>
      <c r="AH606" s="150"/>
      <c r="AI606" s="150"/>
      <c r="AJ606" s="171"/>
      <c r="AK606" s="169"/>
      <c r="AL606" s="170"/>
      <c r="AM606" s="150"/>
      <c r="AN606" s="170"/>
      <c r="AO606" s="171"/>
      <c r="AP606" s="169"/>
      <c r="AQ606" s="170"/>
      <c r="AR606" s="150"/>
      <c r="AS606" s="170"/>
      <c r="AT606" s="171"/>
      <c r="AU606" s="169"/>
      <c r="AV606" s="170"/>
      <c r="AW606" s="150"/>
      <c r="AX606" s="164"/>
      <c r="AY606" s="171"/>
      <c r="AZ606" s="150">
        <v>3567</v>
      </c>
    </row>
    <row r="607" spans="1:52" x14ac:dyDescent="0.35">
      <c r="A607" s="162">
        <v>605</v>
      </c>
      <c r="B607" s="163" t="s">
        <v>640</v>
      </c>
      <c r="C607" s="150" t="s">
        <v>1099</v>
      </c>
      <c r="D607" s="150">
        <v>150</v>
      </c>
      <c r="E607" s="164">
        <v>2</v>
      </c>
      <c r="F607" s="164">
        <v>30</v>
      </c>
      <c r="G607" s="165">
        <v>1</v>
      </c>
      <c r="H607" s="166">
        <v>19</v>
      </c>
      <c r="I607" s="150">
        <f>MAX(0,Table232[[#This Row],[k*]]-Table232[[#This Row],[AGVs]])</f>
        <v>17</v>
      </c>
      <c r="J607" s="150">
        <v>3573</v>
      </c>
      <c r="K607" s="150">
        <v>3573</v>
      </c>
      <c r="L607" s="167">
        <v>2.6005882974800443</v>
      </c>
      <c r="M607" s="86">
        <f>IF( Table232[[#This Row],[UB_init]]-Table232[[#This Row],[LB_init]]&gt;0.1,0,1)</f>
        <v>1</v>
      </c>
      <c r="N607" s="59">
        <v>14780</v>
      </c>
      <c r="O607" s="60">
        <v>3113.0369286149198</v>
      </c>
      <c r="P607" s="60">
        <v>0.789375038659336</v>
      </c>
      <c r="Q607" s="83">
        <v>3600.13014033436</v>
      </c>
      <c r="R607" s="166">
        <v>3573</v>
      </c>
      <c r="S607" s="150">
        <v>3573</v>
      </c>
      <c r="T607" s="168">
        <v>0</v>
      </c>
      <c r="U607" s="168">
        <v>30.466753820000001</v>
      </c>
      <c r="V607" s="169"/>
      <c r="W607" s="170"/>
      <c r="X607" s="150"/>
      <c r="Y607" s="150"/>
      <c r="Z607" s="171"/>
      <c r="AA607" s="169"/>
      <c r="AB607" s="170"/>
      <c r="AC607" s="150"/>
      <c r="AD607" s="170"/>
      <c r="AE607" s="171"/>
      <c r="AF607" s="169"/>
      <c r="AG607" s="170"/>
      <c r="AH607" s="150"/>
      <c r="AI607" s="150"/>
      <c r="AJ607" s="171"/>
      <c r="AK607" s="169"/>
      <c r="AL607" s="170"/>
      <c r="AM607" s="150"/>
      <c r="AN607" s="170"/>
      <c r="AO607" s="171"/>
      <c r="AP607" s="169"/>
      <c r="AQ607" s="170"/>
      <c r="AR607" s="150"/>
      <c r="AS607" s="170"/>
      <c r="AT607" s="171"/>
      <c r="AU607" s="169"/>
      <c r="AV607" s="170"/>
      <c r="AW607" s="150"/>
      <c r="AX607" s="164"/>
      <c r="AY607" s="171"/>
      <c r="AZ607" s="150">
        <v>3573</v>
      </c>
    </row>
    <row r="608" spans="1:52" x14ac:dyDescent="0.35">
      <c r="A608" s="162">
        <v>606</v>
      </c>
      <c r="B608" s="163" t="s">
        <v>641</v>
      </c>
      <c r="C608" s="150" t="s">
        <v>1099</v>
      </c>
      <c r="D608" s="150">
        <v>150</v>
      </c>
      <c r="E608" s="164">
        <v>2</v>
      </c>
      <c r="F608" s="164">
        <v>30</v>
      </c>
      <c r="G608" s="165">
        <v>1</v>
      </c>
      <c r="H608" s="166">
        <v>20</v>
      </c>
      <c r="I608" s="150">
        <f>MAX(0,Table232[[#This Row],[k*]]-Table232[[#This Row],[AGVs]])</f>
        <v>18</v>
      </c>
      <c r="J608" s="150">
        <v>3455</v>
      </c>
      <c r="K608" s="150">
        <v>3455</v>
      </c>
      <c r="L608" s="167">
        <v>1.0075299479099158</v>
      </c>
      <c r="M608" s="142">
        <f>IF( Table232[[#This Row],[UB_init]]-Table232[[#This Row],[LB_init]]&gt;0.1,0,1)</f>
        <v>1</v>
      </c>
      <c r="N608" s="61">
        <v>3455</v>
      </c>
      <c r="O608" s="62">
        <v>3455</v>
      </c>
      <c r="P608" s="62">
        <v>0</v>
      </c>
      <c r="Q608" s="84">
        <v>2528.4585725422899</v>
      </c>
      <c r="R608" s="166">
        <v>3455</v>
      </c>
      <c r="S608" s="150">
        <v>3455</v>
      </c>
      <c r="T608" s="168">
        <v>0</v>
      </c>
      <c r="U608" s="168">
        <v>19.296324519999999</v>
      </c>
      <c r="V608" s="169"/>
      <c r="W608" s="170"/>
      <c r="X608" s="150"/>
      <c r="Y608" s="150"/>
      <c r="Z608" s="171"/>
      <c r="AA608" s="169"/>
      <c r="AB608" s="170"/>
      <c r="AC608" s="150"/>
      <c r="AD608" s="170"/>
      <c r="AE608" s="171"/>
      <c r="AF608" s="169"/>
      <c r="AG608" s="170"/>
      <c r="AH608" s="150"/>
      <c r="AI608" s="150"/>
      <c r="AJ608" s="171"/>
      <c r="AK608" s="169"/>
      <c r="AL608" s="170"/>
      <c r="AM608" s="150"/>
      <c r="AN608" s="170"/>
      <c r="AO608" s="171"/>
      <c r="AP608" s="169"/>
      <c r="AQ608" s="170"/>
      <c r="AR608" s="150"/>
      <c r="AS608" s="170"/>
      <c r="AT608" s="171"/>
      <c r="AU608" s="169"/>
      <c r="AV608" s="170"/>
      <c r="AW608" s="150"/>
      <c r="AX608" s="164"/>
      <c r="AY608" s="171"/>
      <c r="AZ608" s="150">
        <v>3455</v>
      </c>
    </row>
    <row r="609" spans="1:52" x14ac:dyDescent="0.35">
      <c r="A609" s="162">
        <v>607</v>
      </c>
      <c r="B609" s="163" t="s">
        <v>642</v>
      </c>
      <c r="C609" s="150" t="s">
        <v>1099</v>
      </c>
      <c r="D609" s="150">
        <v>150</v>
      </c>
      <c r="E609" s="164">
        <v>2</v>
      </c>
      <c r="F609" s="164">
        <v>30</v>
      </c>
      <c r="G609" s="165">
        <v>1</v>
      </c>
      <c r="H609" s="166">
        <v>21</v>
      </c>
      <c r="I609" s="150">
        <f>MAX(0,Table232[[#This Row],[k*]]-Table232[[#This Row],[AGVs]])</f>
        <v>19</v>
      </c>
      <c r="J609" s="150">
        <v>3562</v>
      </c>
      <c r="K609" s="150">
        <v>3562</v>
      </c>
      <c r="L609" s="167">
        <v>0.96238372848006293</v>
      </c>
      <c r="M609" s="86">
        <f>IF( Table232[[#This Row],[UB_init]]-Table232[[#This Row],[LB_init]]&gt;0.1,0,1)</f>
        <v>1</v>
      </c>
      <c r="N609" s="59">
        <v>3562</v>
      </c>
      <c r="O609" s="60">
        <v>3562</v>
      </c>
      <c r="P609" s="60">
        <v>0</v>
      </c>
      <c r="Q609" s="83">
        <v>2128.9072033744301</v>
      </c>
      <c r="R609" s="166">
        <v>3562</v>
      </c>
      <c r="S609" s="150">
        <v>3562</v>
      </c>
      <c r="T609" s="168">
        <v>0</v>
      </c>
      <c r="U609" s="168">
        <v>17.532829599999999</v>
      </c>
      <c r="V609" s="169"/>
      <c r="W609" s="170"/>
      <c r="X609" s="150"/>
      <c r="Y609" s="150"/>
      <c r="Z609" s="171"/>
      <c r="AA609" s="169"/>
      <c r="AB609" s="170"/>
      <c r="AC609" s="150"/>
      <c r="AD609" s="170"/>
      <c r="AE609" s="171"/>
      <c r="AF609" s="169"/>
      <c r="AG609" s="170"/>
      <c r="AH609" s="150"/>
      <c r="AI609" s="150"/>
      <c r="AJ609" s="171"/>
      <c r="AK609" s="169"/>
      <c r="AL609" s="170"/>
      <c r="AM609" s="150"/>
      <c r="AN609" s="170"/>
      <c r="AO609" s="171"/>
      <c r="AP609" s="169"/>
      <c r="AQ609" s="170"/>
      <c r="AR609" s="150"/>
      <c r="AS609" s="170"/>
      <c r="AT609" s="171"/>
      <c r="AU609" s="169"/>
      <c r="AV609" s="170"/>
      <c r="AW609" s="150"/>
      <c r="AX609" s="164"/>
      <c r="AY609" s="171"/>
      <c r="AZ609" s="150">
        <v>3562</v>
      </c>
    </row>
    <row r="610" spans="1:52" x14ac:dyDescent="0.35">
      <c r="A610" s="162">
        <v>608</v>
      </c>
      <c r="B610" s="163" t="s">
        <v>643</v>
      </c>
      <c r="C610" s="150" t="s">
        <v>1099</v>
      </c>
      <c r="D610" s="150">
        <v>150</v>
      </c>
      <c r="E610" s="164">
        <v>2</v>
      </c>
      <c r="F610" s="164">
        <v>30</v>
      </c>
      <c r="G610" s="165">
        <v>1</v>
      </c>
      <c r="H610" s="166">
        <v>22</v>
      </c>
      <c r="I610" s="150">
        <f>MAX(0,Table232[[#This Row],[k*]]-Table232[[#This Row],[AGVs]])</f>
        <v>20</v>
      </c>
      <c r="J610" s="150">
        <v>3513</v>
      </c>
      <c r="K610" s="150">
        <v>3513</v>
      </c>
      <c r="L610" s="167">
        <v>1.3825462646800588</v>
      </c>
      <c r="M610" s="142">
        <f>IF( Table232[[#This Row],[UB_init]]-Table232[[#This Row],[LB_init]]&gt;0.1,0,1)</f>
        <v>1</v>
      </c>
      <c r="N610" s="61">
        <v>3513</v>
      </c>
      <c r="O610" s="62">
        <v>3513</v>
      </c>
      <c r="P610" s="62">
        <v>0</v>
      </c>
      <c r="Q610" s="84">
        <v>1929.8544484376901</v>
      </c>
      <c r="R610" s="166">
        <v>3513</v>
      </c>
      <c r="S610" s="150">
        <v>3513</v>
      </c>
      <c r="T610" s="168">
        <v>0</v>
      </c>
      <c r="U610" s="168">
        <v>17.470213359999999</v>
      </c>
      <c r="V610" s="169"/>
      <c r="W610" s="170"/>
      <c r="X610" s="150"/>
      <c r="Y610" s="150"/>
      <c r="Z610" s="171"/>
      <c r="AA610" s="169"/>
      <c r="AB610" s="170"/>
      <c r="AC610" s="150"/>
      <c r="AD610" s="170"/>
      <c r="AE610" s="171"/>
      <c r="AF610" s="169"/>
      <c r="AG610" s="170"/>
      <c r="AH610" s="150"/>
      <c r="AI610" s="150"/>
      <c r="AJ610" s="171"/>
      <c r="AK610" s="169"/>
      <c r="AL610" s="170"/>
      <c r="AM610" s="150"/>
      <c r="AN610" s="170"/>
      <c r="AO610" s="171"/>
      <c r="AP610" s="169"/>
      <c r="AQ610" s="170"/>
      <c r="AR610" s="150"/>
      <c r="AS610" s="170"/>
      <c r="AT610" s="171"/>
      <c r="AU610" s="169"/>
      <c r="AV610" s="170"/>
      <c r="AW610" s="150"/>
      <c r="AX610" s="164"/>
      <c r="AY610" s="171"/>
      <c r="AZ610" s="150">
        <v>3513</v>
      </c>
    </row>
    <row r="611" spans="1:52" x14ac:dyDescent="0.35">
      <c r="A611" s="162">
        <v>609</v>
      </c>
      <c r="B611" s="163" t="s">
        <v>644</v>
      </c>
      <c r="C611" s="150" t="s">
        <v>1099</v>
      </c>
      <c r="D611" s="150">
        <v>150</v>
      </c>
      <c r="E611" s="164">
        <v>2</v>
      </c>
      <c r="F611" s="164">
        <v>30</v>
      </c>
      <c r="G611" s="165">
        <v>1</v>
      </c>
      <c r="H611" s="166">
        <v>20</v>
      </c>
      <c r="I611" s="150">
        <f>MAX(0,Table232[[#This Row],[k*]]-Table232[[#This Row],[AGVs]])</f>
        <v>18</v>
      </c>
      <c r="J611" s="150">
        <v>3291</v>
      </c>
      <c r="K611" s="150">
        <v>3291</v>
      </c>
      <c r="L611" s="167">
        <v>2.2623055446899798</v>
      </c>
      <c r="M611" s="86">
        <f>IF( Table232[[#This Row],[UB_init]]-Table232[[#This Row],[LB_init]]&gt;0.1,0,1)</f>
        <v>1</v>
      </c>
      <c r="N611" s="59">
        <v>3291</v>
      </c>
      <c r="O611" s="60">
        <v>3291</v>
      </c>
      <c r="P611" s="60">
        <v>0</v>
      </c>
      <c r="Q611" s="83">
        <v>1551.40548615902</v>
      </c>
      <c r="R611" s="166">
        <v>3291</v>
      </c>
      <c r="S611" s="150">
        <v>3291</v>
      </c>
      <c r="T611" s="168">
        <v>0</v>
      </c>
      <c r="U611" s="168">
        <v>20.16630408</v>
      </c>
      <c r="V611" s="169"/>
      <c r="W611" s="170"/>
      <c r="X611" s="150"/>
      <c r="Y611" s="150"/>
      <c r="Z611" s="171"/>
      <c r="AA611" s="169"/>
      <c r="AB611" s="170"/>
      <c r="AC611" s="150"/>
      <c r="AD611" s="170"/>
      <c r="AE611" s="171"/>
      <c r="AF611" s="169"/>
      <c r="AG611" s="170"/>
      <c r="AH611" s="150"/>
      <c r="AI611" s="150"/>
      <c r="AJ611" s="171"/>
      <c r="AK611" s="169"/>
      <c r="AL611" s="170"/>
      <c r="AM611" s="150"/>
      <c r="AN611" s="170"/>
      <c r="AO611" s="171"/>
      <c r="AP611" s="169"/>
      <c r="AQ611" s="170"/>
      <c r="AR611" s="150"/>
      <c r="AS611" s="170"/>
      <c r="AT611" s="171"/>
      <c r="AU611" s="169"/>
      <c r="AV611" s="170"/>
      <c r="AW611" s="150"/>
      <c r="AX611" s="164"/>
      <c r="AY611" s="171"/>
      <c r="AZ611" s="150">
        <v>3291</v>
      </c>
    </row>
    <row r="612" spans="1:52" x14ac:dyDescent="0.35">
      <c r="A612" s="162">
        <v>610</v>
      </c>
      <c r="B612" s="163" t="s">
        <v>645</v>
      </c>
      <c r="C612" s="150" t="s">
        <v>1099</v>
      </c>
      <c r="D612" s="150">
        <v>150</v>
      </c>
      <c r="E612" s="164">
        <v>2</v>
      </c>
      <c r="F612" s="164">
        <v>30</v>
      </c>
      <c r="G612" s="165">
        <v>1</v>
      </c>
      <c r="H612" s="166">
        <v>20</v>
      </c>
      <c r="I612" s="150">
        <f>MAX(0,Table232[[#This Row],[k*]]-Table232[[#This Row],[AGVs]])</f>
        <v>18</v>
      </c>
      <c r="J612" s="150">
        <v>3472</v>
      </c>
      <c r="K612" s="150">
        <v>3472</v>
      </c>
      <c r="L612" s="167">
        <v>1.0504540130500573</v>
      </c>
      <c r="M612" s="142">
        <f>IF( Table232[[#This Row],[UB_init]]-Table232[[#This Row],[LB_init]]&gt;0.1,0,1)</f>
        <v>1</v>
      </c>
      <c r="N612" s="61">
        <v>3472</v>
      </c>
      <c r="O612" s="62">
        <v>3472</v>
      </c>
      <c r="P612" s="62">
        <v>0</v>
      </c>
      <c r="Q612" s="84">
        <v>719.72628737613502</v>
      </c>
      <c r="R612" s="166">
        <v>3472</v>
      </c>
      <c r="S612" s="150">
        <v>3472</v>
      </c>
      <c r="T612" s="168">
        <v>0</v>
      </c>
      <c r="U612" s="168">
        <v>15.871712820000001</v>
      </c>
      <c r="V612" s="169"/>
      <c r="W612" s="170"/>
      <c r="X612" s="150"/>
      <c r="Y612" s="150"/>
      <c r="Z612" s="171"/>
      <c r="AA612" s="169"/>
      <c r="AB612" s="170"/>
      <c r="AC612" s="150"/>
      <c r="AD612" s="170"/>
      <c r="AE612" s="171"/>
      <c r="AF612" s="169"/>
      <c r="AG612" s="170"/>
      <c r="AH612" s="150"/>
      <c r="AI612" s="150"/>
      <c r="AJ612" s="171"/>
      <c r="AK612" s="169"/>
      <c r="AL612" s="170"/>
      <c r="AM612" s="150"/>
      <c r="AN612" s="170"/>
      <c r="AO612" s="171"/>
      <c r="AP612" s="169"/>
      <c r="AQ612" s="170"/>
      <c r="AR612" s="150"/>
      <c r="AS612" s="170"/>
      <c r="AT612" s="171"/>
      <c r="AU612" s="169"/>
      <c r="AV612" s="170"/>
      <c r="AW612" s="150"/>
      <c r="AX612" s="164"/>
      <c r="AY612" s="171"/>
      <c r="AZ612" s="150">
        <v>3472</v>
      </c>
    </row>
    <row r="613" spans="1:52" x14ac:dyDescent="0.35">
      <c r="A613" s="162">
        <v>611</v>
      </c>
      <c r="B613" s="163" t="s">
        <v>646</v>
      </c>
      <c r="C613" s="150" t="s">
        <v>1099</v>
      </c>
      <c r="D613" s="150">
        <v>150</v>
      </c>
      <c r="E613" s="164">
        <v>2</v>
      </c>
      <c r="F613" s="164">
        <v>30</v>
      </c>
      <c r="G613" s="165">
        <v>2</v>
      </c>
      <c r="H613" s="166">
        <v>41</v>
      </c>
      <c r="I613" s="150">
        <f>MAX(0,Table232[[#This Row],[k*]]-Table232[[#This Row],[AGVs]])</f>
        <v>39</v>
      </c>
      <c r="J613" s="150">
        <v>3882</v>
      </c>
      <c r="K613" s="150">
        <v>3882</v>
      </c>
      <c r="L613" s="167">
        <v>6.5930651296000633</v>
      </c>
      <c r="M613" s="86">
        <f>IF( Table232[[#This Row],[UB_init]]-Table232[[#This Row],[LB_init]]&gt;0.1,0,1)</f>
        <v>1</v>
      </c>
      <c r="N613" s="59">
        <v>3912</v>
      </c>
      <c r="O613" s="60">
        <v>3874.99999999999</v>
      </c>
      <c r="P613" s="60">
        <v>9.4580777096113199E-3</v>
      </c>
      <c r="Q613" s="83">
        <v>3608.19818799942</v>
      </c>
      <c r="R613" s="166">
        <v>3882</v>
      </c>
      <c r="S613" s="150">
        <v>3882</v>
      </c>
      <c r="T613" s="168">
        <v>0</v>
      </c>
      <c r="U613" s="168">
        <v>98.862392130000003</v>
      </c>
      <c r="V613" s="169"/>
      <c r="W613" s="170"/>
      <c r="X613" s="150"/>
      <c r="Y613" s="150"/>
      <c r="Z613" s="171"/>
      <c r="AA613" s="169"/>
      <c r="AB613" s="170"/>
      <c r="AC613" s="150"/>
      <c r="AD613" s="170"/>
      <c r="AE613" s="171"/>
      <c r="AF613" s="169"/>
      <c r="AG613" s="170"/>
      <c r="AH613" s="150"/>
      <c r="AI613" s="150"/>
      <c r="AJ613" s="171"/>
      <c r="AK613" s="169"/>
      <c r="AL613" s="170"/>
      <c r="AM613" s="150"/>
      <c r="AN613" s="170"/>
      <c r="AO613" s="171"/>
      <c r="AP613" s="169"/>
      <c r="AQ613" s="170"/>
      <c r="AR613" s="150"/>
      <c r="AS613" s="170"/>
      <c r="AT613" s="171"/>
      <c r="AU613" s="169"/>
      <c r="AV613" s="170"/>
      <c r="AW613" s="150"/>
      <c r="AX613" s="164"/>
      <c r="AY613" s="171"/>
      <c r="AZ613" s="150">
        <v>3882</v>
      </c>
    </row>
    <row r="614" spans="1:52" x14ac:dyDescent="0.35">
      <c r="A614" s="162">
        <v>612</v>
      </c>
      <c r="B614" s="163" t="s">
        <v>647</v>
      </c>
      <c r="C614" s="150" t="s">
        <v>1099</v>
      </c>
      <c r="D614" s="150">
        <v>150</v>
      </c>
      <c r="E614" s="164">
        <v>2</v>
      </c>
      <c r="F614" s="164">
        <v>30</v>
      </c>
      <c r="G614" s="165">
        <v>2</v>
      </c>
      <c r="H614" s="166">
        <v>40</v>
      </c>
      <c r="I614" s="150">
        <f>MAX(0,Table232[[#This Row],[k*]]-Table232[[#This Row],[AGVs]])</f>
        <v>38</v>
      </c>
      <c r="J614" s="150">
        <v>4234</v>
      </c>
      <c r="K614" s="150">
        <v>4234</v>
      </c>
      <c r="L614" s="167">
        <v>4.9276714902400727</v>
      </c>
      <c r="M614" s="142">
        <f>IF( Table232[[#This Row],[UB_init]]-Table232[[#This Row],[LB_init]]&gt;0.1,0,1)</f>
        <v>1</v>
      </c>
      <c r="N614" s="61">
        <v>4234</v>
      </c>
      <c r="O614" s="62">
        <v>4223.99999999999</v>
      </c>
      <c r="P614" s="62">
        <v>2.3618327822395998E-3</v>
      </c>
      <c r="Q614" s="84">
        <v>3600.51388835534</v>
      </c>
      <c r="R614" s="166">
        <v>4234</v>
      </c>
      <c r="S614" s="150">
        <v>4234</v>
      </c>
      <c r="T614" s="168">
        <v>0</v>
      </c>
      <c r="U614" s="168">
        <v>45.878163649999998</v>
      </c>
      <c r="V614" s="169"/>
      <c r="W614" s="170"/>
      <c r="X614" s="150"/>
      <c r="Y614" s="150"/>
      <c r="Z614" s="171"/>
      <c r="AA614" s="169"/>
      <c r="AB614" s="170"/>
      <c r="AC614" s="150"/>
      <c r="AD614" s="170"/>
      <c r="AE614" s="171"/>
      <c r="AF614" s="169"/>
      <c r="AG614" s="170"/>
      <c r="AH614" s="150"/>
      <c r="AI614" s="150"/>
      <c r="AJ614" s="171"/>
      <c r="AK614" s="169"/>
      <c r="AL614" s="170"/>
      <c r="AM614" s="150"/>
      <c r="AN614" s="170"/>
      <c r="AO614" s="171"/>
      <c r="AP614" s="169"/>
      <c r="AQ614" s="170"/>
      <c r="AR614" s="150"/>
      <c r="AS614" s="170"/>
      <c r="AT614" s="171"/>
      <c r="AU614" s="169"/>
      <c r="AV614" s="170"/>
      <c r="AW614" s="150"/>
      <c r="AX614" s="164"/>
      <c r="AY614" s="171"/>
      <c r="AZ614" s="150">
        <v>4234</v>
      </c>
    </row>
    <row r="615" spans="1:52" x14ac:dyDescent="0.35">
      <c r="A615" s="162">
        <v>613</v>
      </c>
      <c r="B615" s="163" t="s">
        <v>648</v>
      </c>
      <c r="C615" s="150" t="s">
        <v>1099</v>
      </c>
      <c r="D615" s="150">
        <v>150</v>
      </c>
      <c r="E615" s="164">
        <v>2</v>
      </c>
      <c r="F615" s="164">
        <v>30</v>
      </c>
      <c r="G615" s="165">
        <v>2</v>
      </c>
      <c r="H615" s="166">
        <v>40</v>
      </c>
      <c r="I615" s="150">
        <f>MAX(0,Table232[[#This Row],[k*]]-Table232[[#This Row],[AGVs]])</f>
        <v>38</v>
      </c>
      <c r="J615" s="150">
        <v>3952</v>
      </c>
      <c r="K615" s="150">
        <v>3952</v>
      </c>
      <c r="L615" s="167">
        <v>13.630781345070091</v>
      </c>
      <c r="M615" s="86">
        <f>IF( Table232[[#This Row],[UB_init]]-Table232[[#This Row],[LB_init]]&gt;0.1,0,1)</f>
        <v>1</v>
      </c>
      <c r="N615" s="59">
        <v>3982</v>
      </c>
      <c r="O615" s="60">
        <v>3951.2972264069099</v>
      </c>
      <c r="P615" s="60">
        <v>7.7103901539649503E-3</v>
      </c>
      <c r="Q615" s="83">
        <v>3620.16763984411</v>
      </c>
      <c r="R615" s="166">
        <v>3952</v>
      </c>
      <c r="S615" s="150">
        <v>3952</v>
      </c>
      <c r="T615" s="168">
        <v>0</v>
      </c>
      <c r="U615" s="168">
        <v>48.99145154</v>
      </c>
      <c r="V615" s="169"/>
      <c r="W615" s="170"/>
      <c r="X615" s="150"/>
      <c r="Y615" s="150"/>
      <c r="Z615" s="171"/>
      <c r="AA615" s="169"/>
      <c r="AB615" s="170"/>
      <c r="AC615" s="150"/>
      <c r="AD615" s="170"/>
      <c r="AE615" s="171"/>
      <c r="AF615" s="169"/>
      <c r="AG615" s="170"/>
      <c r="AH615" s="150"/>
      <c r="AI615" s="150"/>
      <c r="AJ615" s="171"/>
      <c r="AK615" s="169"/>
      <c r="AL615" s="170"/>
      <c r="AM615" s="150"/>
      <c r="AN615" s="170"/>
      <c r="AO615" s="171"/>
      <c r="AP615" s="169"/>
      <c r="AQ615" s="170"/>
      <c r="AR615" s="150"/>
      <c r="AS615" s="170"/>
      <c r="AT615" s="171"/>
      <c r="AU615" s="169"/>
      <c r="AV615" s="170"/>
      <c r="AW615" s="150"/>
      <c r="AX615" s="164"/>
      <c r="AY615" s="171"/>
      <c r="AZ615" s="150">
        <v>3952</v>
      </c>
    </row>
    <row r="616" spans="1:52" x14ac:dyDescent="0.35">
      <c r="A616" s="162">
        <v>614</v>
      </c>
      <c r="B616" s="163" t="s">
        <v>649</v>
      </c>
      <c r="C616" s="150" t="s">
        <v>1099</v>
      </c>
      <c r="D616" s="150">
        <v>150</v>
      </c>
      <c r="E616" s="164">
        <v>2</v>
      </c>
      <c r="F616" s="164">
        <v>30</v>
      </c>
      <c r="G616" s="165">
        <v>2</v>
      </c>
      <c r="H616" s="166">
        <v>37</v>
      </c>
      <c r="I616" s="150">
        <f>MAX(0,Table232[[#This Row],[k*]]-Table232[[#This Row],[AGVs]])</f>
        <v>35</v>
      </c>
      <c r="J616" s="150">
        <v>4077</v>
      </c>
      <c r="K616" s="150">
        <v>4077</v>
      </c>
      <c r="L616" s="167">
        <v>1.3450690768700042</v>
      </c>
      <c r="M616" s="142">
        <f>IF( Table232[[#This Row],[UB_init]]-Table232[[#This Row],[LB_init]]&gt;0.1,0,1)</f>
        <v>1</v>
      </c>
      <c r="N616" s="61">
        <v>4077</v>
      </c>
      <c r="O616" s="62">
        <v>4077</v>
      </c>
      <c r="P616" s="62">
        <v>0</v>
      </c>
      <c r="Q616" s="84">
        <v>1979.1916264761201</v>
      </c>
      <c r="R616" s="166">
        <v>4077</v>
      </c>
      <c r="S616" s="150">
        <v>4077</v>
      </c>
      <c r="T616" s="168">
        <v>0</v>
      </c>
      <c r="U616" s="168">
        <v>35.62396365</v>
      </c>
      <c r="V616" s="169"/>
      <c r="W616" s="170"/>
      <c r="X616" s="150"/>
      <c r="Y616" s="150"/>
      <c r="Z616" s="171"/>
      <c r="AA616" s="169"/>
      <c r="AB616" s="170"/>
      <c r="AC616" s="150"/>
      <c r="AD616" s="170"/>
      <c r="AE616" s="171"/>
      <c r="AF616" s="169"/>
      <c r="AG616" s="170"/>
      <c r="AH616" s="150"/>
      <c r="AI616" s="150"/>
      <c r="AJ616" s="171"/>
      <c r="AK616" s="169"/>
      <c r="AL616" s="170"/>
      <c r="AM616" s="150"/>
      <c r="AN616" s="170"/>
      <c r="AO616" s="171"/>
      <c r="AP616" s="169"/>
      <c r="AQ616" s="170"/>
      <c r="AR616" s="150"/>
      <c r="AS616" s="170"/>
      <c r="AT616" s="171"/>
      <c r="AU616" s="169"/>
      <c r="AV616" s="170"/>
      <c r="AW616" s="150"/>
      <c r="AX616" s="164"/>
      <c r="AY616" s="171"/>
      <c r="AZ616" s="150">
        <v>4077</v>
      </c>
    </row>
    <row r="617" spans="1:52" x14ac:dyDescent="0.35">
      <c r="A617" s="162">
        <v>615</v>
      </c>
      <c r="B617" s="163" t="s">
        <v>650</v>
      </c>
      <c r="C617" s="150" t="s">
        <v>1099</v>
      </c>
      <c r="D617" s="150">
        <v>150</v>
      </c>
      <c r="E617" s="164">
        <v>2</v>
      </c>
      <c r="F617" s="164">
        <v>30</v>
      </c>
      <c r="G617" s="165">
        <v>2</v>
      </c>
      <c r="H617" s="166">
        <v>38</v>
      </c>
      <c r="I617" s="150">
        <f>MAX(0,Table232[[#This Row],[k*]]-Table232[[#This Row],[AGVs]])</f>
        <v>36</v>
      </c>
      <c r="J617" s="150">
        <v>4143</v>
      </c>
      <c r="K617" s="150">
        <v>4143</v>
      </c>
      <c r="L617" s="167">
        <v>5.2813374959000612</v>
      </c>
      <c r="M617" s="86">
        <f>IF( Table232[[#This Row],[UB_init]]-Table232[[#This Row],[LB_init]]&gt;0.1,0,1)</f>
        <v>1</v>
      </c>
      <c r="N617" s="59">
        <v>4143</v>
      </c>
      <c r="O617" s="60">
        <v>4143</v>
      </c>
      <c r="P617" s="60">
        <v>0</v>
      </c>
      <c r="Q617" s="83">
        <v>2670.3629526682198</v>
      </c>
      <c r="R617" s="166">
        <v>4143</v>
      </c>
      <c r="S617" s="150">
        <v>4143</v>
      </c>
      <c r="T617" s="168">
        <v>0</v>
      </c>
      <c r="U617" s="168">
        <v>55.425922120000003</v>
      </c>
      <c r="V617" s="169"/>
      <c r="W617" s="170"/>
      <c r="X617" s="150"/>
      <c r="Y617" s="150"/>
      <c r="Z617" s="171"/>
      <c r="AA617" s="169"/>
      <c r="AB617" s="170"/>
      <c r="AC617" s="150"/>
      <c r="AD617" s="170"/>
      <c r="AE617" s="171"/>
      <c r="AF617" s="169"/>
      <c r="AG617" s="170"/>
      <c r="AH617" s="150"/>
      <c r="AI617" s="150"/>
      <c r="AJ617" s="171"/>
      <c r="AK617" s="169"/>
      <c r="AL617" s="170"/>
      <c r="AM617" s="150"/>
      <c r="AN617" s="170"/>
      <c r="AO617" s="171"/>
      <c r="AP617" s="169"/>
      <c r="AQ617" s="170"/>
      <c r="AR617" s="150"/>
      <c r="AS617" s="170"/>
      <c r="AT617" s="171"/>
      <c r="AU617" s="169"/>
      <c r="AV617" s="170"/>
      <c r="AW617" s="150"/>
      <c r="AX617" s="164"/>
      <c r="AY617" s="171"/>
      <c r="AZ617" s="150">
        <v>4143</v>
      </c>
    </row>
    <row r="618" spans="1:52" x14ac:dyDescent="0.35">
      <c r="A618" s="162">
        <v>616</v>
      </c>
      <c r="B618" s="163" t="s">
        <v>651</v>
      </c>
      <c r="C618" s="150" t="s">
        <v>1099</v>
      </c>
      <c r="D618" s="150">
        <v>150</v>
      </c>
      <c r="E618" s="164">
        <v>2</v>
      </c>
      <c r="F618" s="164">
        <v>30</v>
      </c>
      <c r="G618" s="165">
        <v>2</v>
      </c>
      <c r="H618" s="166">
        <v>38</v>
      </c>
      <c r="I618" s="150">
        <f>MAX(0,Table232[[#This Row],[k*]]-Table232[[#This Row],[AGVs]])</f>
        <v>36</v>
      </c>
      <c r="J618" s="150">
        <v>3995</v>
      </c>
      <c r="K618" s="150">
        <v>3995</v>
      </c>
      <c r="L618" s="167">
        <v>16.448617836470021</v>
      </c>
      <c r="M618" s="142">
        <f>IF( Table232[[#This Row],[UB_init]]-Table232[[#This Row],[LB_init]]&gt;0.1,0,1)</f>
        <v>1</v>
      </c>
      <c r="N618" s="61">
        <v>3995</v>
      </c>
      <c r="O618" s="62">
        <v>3995</v>
      </c>
      <c r="P618" s="62">
        <v>0</v>
      </c>
      <c r="Q618" s="84">
        <v>2173.60301011614</v>
      </c>
      <c r="R618" s="166">
        <v>3995</v>
      </c>
      <c r="S618" s="150">
        <v>3995</v>
      </c>
      <c r="T618" s="168">
        <v>0</v>
      </c>
      <c r="U618" s="168">
        <v>147.17694460000001</v>
      </c>
      <c r="V618" s="169"/>
      <c r="W618" s="170"/>
      <c r="X618" s="150"/>
      <c r="Y618" s="150"/>
      <c r="Z618" s="171"/>
      <c r="AA618" s="169"/>
      <c r="AB618" s="170"/>
      <c r="AC618" s="150"/>
      <c r="AD618" s="170"/>
      <c r="AE618" s="171"/>
      <c r="AF618" s="169"/>
      <c r="AG618" s="170"/>
      <c r="AH618" s="150"/>
      <c r="AI618" s="150"/>
      <c r="AJ618" s="171"/>
      <c r="AK618" s="169"/>
      <c r="AL618" s="170"/>
      <c r="AM618" s="150"/>
      <c r="AN618" s="170"/>
      <c r="AO618" s="171"/>
      <c r="AP618" s="169"/>
      <c r="AQ618" s="170"/>
      <c r="AR618" s="150"/>
      <c r="AS618" s="170"/>
      <c r="AT618" s="171"/>
      <c r="AU618" s="169"/>
      <c r="AV618" s="170"/>
      <c r="AW618" s="150"/>
      <c r="AX618" s="164"/>
      <c r="AY618" s="171"/>
      <c r="AZ618" s="150">
        <v>3995</v>
      </c>
    </row>
    <row r="619" spans="1:52" x14ac:dyDescent="0.35">
      <c r="A619" s="162">
        <v>617</v>
      </c>
      <c r="B619" s="163" t="s">
        <v>652</v>
      </c>
      <c r="C619" s="150" t="s">
        <v>1099</v>
      </c>
      <c r="D619" s="150">
        <v>150</v>
      </c>
      <c r="E619" s="164">
        <v>2</v>
      </c>
      <c r="F619" s="164">
        <v>30</v>
      </c>
      <c r="G619" s="165">
        <v>2</v>
      </c>
      <c r="H619" s="166">
        <v>38</v>
      </c>
      <c r="I619" s="150">
        <f>MAX(0,Table232[[#This Row],[k*]]-Table232[[#This Row],[AGVs]])</f>
        <v>36</v>
      </c>
      <c r="J619" s="150">
        <v>4072</v>
      </c>
      <c r="K619" s="150">
        <v>4072</v>
      </c>
      <c r="L619" s="167">
        <v>1.4068171493800037</v>
      </c>
      <c r="M619" s="86">
        <f>IF( Table232[[#This Row],[UB_init]]-Table232[[#This Row],[LB_init]]&gt;0.1,0,1)</f>
        <v>1</v>
      </c>
      <c r="N619" s="59">
        <v>4072</v>
      </c>
      <c r="O619" s="60">
        <v>4072</v>
      </c>
      <c r="P619" s="60">
        <v>0</v>
      </c>
      <c r="Q619" s="83">
        <v>2385.2325292360001</v>
      </c>
      <c r="R619" s="166">
        <v>4072</v>
      </c>
      <c r="S619" s="150">
        <v>4072</v>
      </c>
      <c r="T619" s="168">
        <v>0</v>
      </c>
      <c r="U619" s="168">
        <v>29.192125579999999</v>
      </c>
      <c r="V619" s="169"/>
      <c r="W619" s="170"/>
      <c r="X619" s="150"/>
      <c r="Y619" s="150"/>
      <c r="Z619" s="171"/>
      <c r="AA619" s="169"/>
      <c r="AB619" s="170"/>
      <c r="AC619" s="150"/>
      <c r="AD619" s="170"/>
      <c r="AE619" s="171"/>
      <c r="AF619" s="169"/>
      <c r="AG619" s="170"/>
      <c r="AH619" s="150"/>
      <c r="AI619" s="150"/>
      <c r="AJ619" s="171"/>
      <c r="AK619" s="169"/>
      <c r="AL619" s="170"/>
      <c r="AM619" s="150"/>
      <c r="AN619" s="170"/>
      <c r="AO619" s="171"/>
      <c r="AP619" s="169"/>
      <c r="AQ619" s="170"/>
      <c r="AR619" s="150"/>
      <c r="AS619" s="170"/>
      <c r="AT619" s="171"/>
      <c r="AU619" s="169"/>
      <c r="AV619" s="170"/>
      <c r="AW619" s="150"/>
      <c r="AX619" s="164"/>
      <c r="AY619" s="171"/>
      <c r="AZ619" s="150">
        <v>4072</v>
      </c>
    </row>
    <row r="620" spans="1:52" x14ac:dyDescent="0.35">
      <c r="A620" s="162">
        <v>618</v>
      </c>
      <c r="B620" s="163" t="s">
        <v>653</v>
      </c>
      <c r="C620" s="150" t="s">
        <v>1099</v>
      </c>
      <c r="D620" s="150">
        <v>150</v>
      </c>
      <c r="E620" s="164">
        <v>2</v>
      </c>
      <c r="F620" s="164">
        <v>30</v>
      </c>
      <c r="G620" s="165">
        <v>2</v>
      </c>
      <c r="H620" s="166">
        <v>41</v>
      </c>
      <c r="I620" s="150">
        <f>MAX(0,Table232[[#This Row],[k*]]-Table232[[#This Row],[AGVs]])</f>
        <v>39</v>
      </c>
      <c r="J620" s="150">
        <v>4083</v>
      </c>
      <c r="K620" s="150">
        <v>4083</v>
      </c>
      <c r="L620" s="167">
        <v>7.1806853823400161</v>
      </c>
      <c r="M620" s="142">
        <f>IF( Table232[[#This Row],[UB_init]]-Table232[[#This Row],[LB_init]]&gt;0.1,0,1)</f>
        <v>1</v>
      </c>
      <c r="N620" s="61">
        <v>4083</v>
      </c>
      <c r="O620" s="62">
        <v>4083</v>
      </c>
      <c r="P620" s="62">
        <v>0</v>
      </c>
      <c r="Q620" s="84">
        <v>2630.96030848287</v>
      </c>
      <c r="R620" s="166">
        <v>4083</v>
      </c>
      <c r="S620" s="150">
        <v>4083</v>
      </c>
      <c r="T620" s="168">
        <v>0</v>
      </c>
      <c r="U620" s="168">
        <v>43.239217349999997</v>
      </c>
      <c r="V620" s="169"/>
      <c r="W620" s="170"/>
      <c r="X620" s="150"/>
      <c r="Y620" s="150"/>
      <c r="Z620" s="171"/>
      <c r="AA620" s="169"/>
      <c r="AB620" s="170"/>
      <c r="AC620" s="150"/>
      <c r="AD620" s="170"/>
      <c r="AE620" s="171"/>
      <c r="AF620" s="169"/>
      <c r="AG620" s="170"/>
      <c r="AH620" s="150"/>
      <c r="AI620" s="150"/>
      <c r="AJ620" s="171"/>
      <c r="AK620" s="169"/>
      <c r="AL620" s="170"/>
      <c r="AM620" s="150"/>
      <c r="AN620" s="170"/>
      <c r="AO620" s="171"/>
      <c r="AP620" s="169"/>
      <c r="AQ620" s="170"/>
      <c r="AR620" s="150"/>
      <c r="AS620" s="170"/>
      <c r="AT620" s="171"/>
      <c r="AU620" s="169"/>
      <c r="AV620" s="170"/>
      <c r="AW620" s="150"/>
      <c r="AX620" s="164"/>
      <c r="AY620" s="171"/>
      <c r="AZ620" s="150">
        <v>4083</v>
      </c>
    </row>
    <row r="621" spans="1:52" x14ac:dyDescent="0.35">
      <c r="A621" s="162">
        <v>619</v>
      </c>
      <c r="B621" s="163" t="s">
        <v>654</v>
      </c>
      <c r="C621" s="150" t="s">
        <v>1099</v>
      </c>
      <c r="D621" s="150">
        <v>150</v>
      </c>
      <c r="E621" s="164">
        <v>2</v>
      </c>
      <c r="F621" s="164">
        <v>30</v>
      </c>
      <c r="G621" s="165">
        <v>2</v>
      </c>
      <c r="H621" s="166">
        <v>40</v>
      </c>
      <c r="I621" s="150">
        <f>MAX(0,Table232[[#This Row],[k*]]-Table232[[#This Row],[AGVs]])</f>
        <v>38</v>
      </c>
      <c r="J621" s="150">
        <v>3891</v>
      </c>
      <c r="K621" s="150">
        <v>3891</v>
      </c>
      <c r="L621" s="167">
        <v>110.15113119409011</v>
      </c>
      <c r="M621" s="86">
        <f>IF( Table232[[#This Row],[UB_init]]-Table232[[#This Row],[LB_init]]&gt;0.1,0,1)</f>
        <v>1</v>
      </c>
      <c r="N621" s="59">
        <v>3921</v>
      </c>
      <c r="O621" s="60">
        <v>3889.5</v>
      </c>
      <c r="P621" s="60">
        <v>8.0336648814071307E-3</v>
      </c>
      <c r="Q621" s="83">
        <v>3610.6523758061198</v>
      </c>
      <c r="R621" s="166">
        <v>3921</v>
      </c>
      <c r="S621" s="150">
        <v>3890</v>
      </c>
      <c r="T621" s="168">
        <v>7.9061459999999993E-3</v>
      </c>
      <c r="U621" s="168">
        <v>3617.203027</v>
      </c>
      <c r="V621" s="169"/>
      <c r="W621" s="170"/>
      <c r="X621" s="150"/>
      <c r="Y621" s="150"/>
      <c r="Z621" s="171"/>
      <c r="AA621" s="169"/>
      <c r="AB621" s="170"/>
      <c r="AC621" s="150"/>
      <c r="AD621" s="170"/>
      <c r="AE621" s="171"/>
      <c r="AF621" s="169"/>
      <c r="AG621" s="170"/>
      <c r="AH621" s="150"/>
      <c r="AI621" s="150"/>
      <c r="AJ621" s="171"/>
      <c r="AK621" s="169"/>
      <c r="AL621" s="170"/>
      <c r="AM621" s="150"/>
      <c r="AN621" s="170"/>
      <c r="AO621" s="171"/>
      <c r="AP621" s="169"/>
      <c r="AQ621" s="170"/>
      <c r="AR621" s="150"/>
      <c r="AS621" s="170"/>
      <c r="AT621" s="171"/>
      <c r="AU621" s="169"/>
      <c r="AV621" s="170"/>
      <c r="AW621" s="150"/>
      <c r="AX621" s="164"/>
      <c r="AY621" s="171"/>
      <c r="AZ621" s="150">
        <v>3891</v>
      </c>
    </row>
    <row r="622" spans="1:52" x14ac:dyDescent="0.35">
      <c r="A622" s="162">
        <v>620</v>
      </c>
      <c r="B622" s="163" t="s">
        <v>655</v>
      </c>
      <c r="C622" s="150" t="s">
        <v>1099</v>
      </c>
      <c r="D622" s="150">
        <v>150</v>
      </c>
      <c r="E622" s="164">
        <v>2</v>
      </c>
      <c r="F622" s="164">
        <v>30</v>
      </c>
      <c r="G622" s="165">
        <v>2</v>
      </c>
      <c r="H622" s="166">
        <v>41</v>
      </c>
      <c r="I622" s="150">
        <f>MAX(0,Table232[[#This Row],[k*]]-Table232[[#This Row],[AGVs]])</f>
        <v>39</v>
      </c>
      <c r="J622" s="150">
        <v>4102</v>
      </c>
      <c r="K622" s="150">
        <v>4102</v>
      </c>
      <c r="L622" s="167">
        <v>18.213987441740073</v>
      </c>
      <c r="M622" s="142">
        <f>IF( Table232[[#This Row],[UB_init]]-Table232[[#This Row],[LB_init]]&gt;0.1,0,1)</f>
        <v>1</v>
      </c>
      <c r="N622" s="61">
        <v>4102</v>
      </c>
      <c r="O622" s="62">
        <v>4099.99999999999</v>
      </c>
      <c r="P622" s="62">
        <v>4.8756704046827403E-4</v>
      </c>
      <c r="Q622" s="84">
        <v>3600.9405585937202</v>
      </c>
      <c r="R622" s="166">
        <v>4102</v>
      </c>
      <c r="S622" s="150">
        <v>4102</v>
      </c>
      <c r="T622" s="168">
        <v>0</v>
      </c>
      <c r="U622" s="168">
        <v>66.601860860000002</v>
      </c>
      <c r="V622" s="169"/>
      <c r="W622" s="170"/>
      <c r="X622" s="150"/>
      <c r="Y622" s="150"/>
      <c r="Z622" s="171"/>
      <c r="AA622" s="169"/>
      <c r="AB622" s="170"/>
      <c r="AC622" s="150"/>
      <c r="AD622" s="170"/>
      <c r="AE622" s="171"/>
      <c r="AF622" s="169"/>
      <c r="AG622" s="170"/>
      <c r="AH622" s="150"/>
      <c r="AI622" s="150"/>
      <c r="AJ622" s="171"/>
      <c r="AK622" s="169"/>
      <c r="AL622" s="170"/>
      <c r="AM622" s="150"/>
      <c r="AN622" s="170"/>
      <c r="AO622" s="171"/>
      <c r="AP622" s="169"/>
      <c r="AQ622" s="170"/>
      <c r="AR622" s="150"/>
      <c r="AS622" s="170"/>
      <c r="AT622" s="171"/>
      <c r="AU622" s="169"/>
      <c r="AV622" s="170"/>
      <c r="AW622" s="150"/>
      <c r="AX622" s="164"/>
      <c r="AY622" s="171"/>
      <c r="AZ622" s="150">
        <v>4102</v>
      </c>
    </row>
    <row r="623" spans="1:52" x14ac:dyDescent="0.35">
      <c r="A623" s="162">
        <v>621</v>
      </c>
      <c r="B623" s="163" t="s">
        <v>656</v>
      </c>
      <c r="C623" s="150" t="s">
        <v>1099</v>
      </c>
      <c r="D623" s="150">
        <v>150</v>
      </c>
      <c r="E623" s="164">
        <v>2</v>
      </c>
      <c r="F623" s="164">
        <v>30</v>
      </c>
      <c r="G623" s="165">
        <v>4</v>
      </c>
      <c r="H623" s="166">
        <v>66</v>
      </c>
      <c r="I623" s="150">
        <f>MAX(0,Table232[[#This Row],[k*]]-Table232[[#This Row],[AGVs]])</f>
        <v>64</v>
      </c>
      <c r="J623" s="150">
        <v>4632</v>
      </c>
      <c r="K623" s="150">
        <v>4632</v>
      </c>
      <c r="L623" s="167">
        <v>9.6365076284901079</v>
      </c>
      <c r="M623" s="86">
        <f>IF( Table232[[#This Row],[UB_init]]-Table232[[#This Row],[LB_init]]&gt;0.1,0,1)</f>
        <v>1</v>
      </c>
      <c r="N623" s="59">
        <v>4662</v>
      </c>
      <c r="O623" s="60">
        <v>4608</v>
      </c>
      <c r="P623" s="60">
        <v>1.15830115830113E-2</v>
      </c>
      <c r="Q623" s="83">
        <v>3600.2389802709199</v>
      </c>
      <c r="R623" s="166">
        <v>4632</v>
      </c>
      <c r="S623" s="150">
        <v>4632</v>
      </c>
      <c r="T623" s="168">
        <v>0</v>
      </c>
      <c r="U623" s="168">
        <v>295.092286</v>
      </c>
      <c r="V623" s="169"/>
      <c r="W623" s="170"/>
      <c r="X623" s="150"/>
      <c r="Y623" s="150"/>
      <c r="Z623" s="171"/>
      <c r="AA623" s="169"/>
      <c r="AB623" s="170"/>
      <c r="AC623" s="150"/>
      <c r="AD623" s="170"/>
      <c r="AE623" s="171"/>
      <c r="AF623" s="169"/>
      <c r="AG623" s="170"/>
      <c r="AH623" s="150"/>
      <c r="AI623" s="150"/>
      <c r="AJ623" s="171"/>
      <c r="AK623" s="169"/>
      <c r="AL623" s="170"/>
      <c r="AM623" s="150"/>
      <c r="AN623" s="170"/>
      <c r="AO623" s="171"/>
      <c r="AP623" s="169"/>
      <c r="AQ623" s="170"/>
      <c r="AR623" s="150"/>
      <c r="AS623" s="170"/>
      <c r="AT623" s="171"/>
      <c r="AU623" s="169"/>
      <c r="AV623" s="170"/>
      <c r="AW623" s="150"/>
      <c r="AX623" s="164"/>
      <c r="AY623" s="171"/>
      <c r="AZ623" s="150">
        <v>4632</v>
      </c>
    </row>
    <row r="624" spans="1:52" x14ac:dyDescent="0.35">
      <c r="A624" s="162">
        <v>622</v>
      </c>
      <c r="B624" s="163" t="s">
        <v>657</v>
      </c>
      <c r="C624" s="150" t="s">
        <v>1099</v>
      </c>
      <c r="D624" s="150">
        <v>150</v>
      </c>
      <c r="E624" s="164">
        <v>2</v>
      </c>
      <c r="F624" s="164">
        <v>30</v>
      </c>
      <c r="G624" s="165">
        <v>4</v>
      </c>
      <c r="H624" s="166">
        <v>70</v>
      </c>
      <c r="I624" s="150">
        <f>MAX(0,Table232[[#This Row],[k*]]-Table232[[#This Row],[AGVs]])</f>
        <v>68</v>
      </c>
      <c r="J624" s="150">
        <v>5134</v>
      </c>
      <c r="K624" s="150">
        <v>5164</v>
      </c>
      <c r="L624" s="167">
        <v>605.12022476829998</v>
      </c>
      <c r="M624" s="142">
        <f>IF( Table232[[#This Row],[UB_init]]-Table232[[#This Row],[LB_init]]&gt;0.1,0,1)</f>
        <v>0</v>
      </c>
      <c r="N624" s="61">
        <v>5164</v>
      </c>
      <c r="O624" s="62">
        <v>5103</v>
      </c>
      <c r="P624" s="62">
        <v>1.1812548412083399E-2</v>
      </c>
      <c r="Q624" s="84">
        <v>3602.4560344759302</v>
      </c>
      <c r="R624" s="166">
        <v>5164</v>
      </c>
      <c r="S624" s="150">
        <v>5103</v>
      </c>
      <c r="T624" s="168">
        <v>1.1812548000000001E-2</v>
      </c>
      <c r="U624" s="168">
        <v>3628.6415569999999</v>
      </c>
      <c r="V624" s="169">
        <v>5164</v>
      </c>
      <c r="W624" s="170">
        <v>5134</v>
      </c>
      <c r="X624" s="168">
        <v>5.80945003872966E-3</v>
      </c>
      <c r="Y624" s="168">
        <f>(Table232[[#This Row],[UB (A-BGAP +LB+ UB)]]-Table232[[#This Row],[Best LB]])/Table232[[#This Row],[UB (A-BGAP +LB+ UB)]]</f>
        <v>5.8094500387296669E-3</v>
      </c>
      <c r="Z624" s="186">
        <v>3605.5055952314301</v>
      </c>
      <c r="AA624" s="169">
        <v>5164</v>
      </c>
      <c r="AB624" s="170">
        <v>5104</v>
      </c>
      <c r="AC624" s="168">
        <v>1.1755485893416929E-2</v>
      </c>
      <c r="AD624" s="170">
        <f>(Table232[[#This Row],[UB (3S-MH)]]-Table232[[#This Row],[Best LB]])/Table232[[#This Row],[UB (3S-MH)]]</f>
        <v>5.8094500387296669E-3</v>
      </c>
      <c r="AE624" s="186">
        <v>721.18600000000004</v>
      </c>
      <c r="AF624" s="169">
        <v>5164</v>
      </c>
      <c r="AG624" s="170">
        <v>5134</v>
      </c>
      <c r="AH624" s="150">
        <v>5.8094500387295498E-3</v>
      </c>
      <c r="AI624" s="150">
        <f>(Table232[[#This Row],[UB (BPP-MIP+LB+UB)]]-Table232[[#This Row],[Best LB]])/Table232[[#This Row],[UB (BPP-MIP+LB+UB)]]</f>
        <v>5.8094500387296669E-3</v>
      </c>
      <c r="AJ624" s="171">
        <v>3604.1473630927499</v>
      </c>
      <c r="AK624" s="166">
        <v>5135</v>
      </c>
      <c r="AL624" s="170">
        <v>5134</v>
      </c>
      <c r="AM624" s="170">
        <v>1.9474196689386563E-4</v>
      </c>
      <c r="AN624" s="170">
        <f>(Table232[[#This Row],[UB (LBBD (FBPP))]]-Table232[[#This Row],[Best LB]])/Table232[[#This Row],[UB (LBBD (FBPP))]]</f>
        <v>1.9474196689386563E-4</v>
      </c>
      <c r="AO624" s="171">
        <v>3731.5455522979601</v>
      </c>
      <c r="AP624" s="185">
        <v>5164</v>
      </c>
      <c r="AQ624" s="170">
        <v>5134</v>
      </c>
      <c r="AR624" s="170">
        <v>5.8094500387296669E-3</v>
      </c>
      <c r="AS624" s="170">
        <f>(Table232[[#This Row],[UB (LBBD (CBPP))]]-Table232[[#This Row],[Best LB]])/Table232[[#This Row],[UB (LBBD (CBPP))]]</f>
        <v>5.8094500387296669E-3</v>
      </c>
      <c r="AT624" s="171">
        <v>4130.7677534576505</v>
      </c>
      <c r="AU624" s="166">
        <v>5164</v>
      </c>
      <c r="AV624" s="170">
        <v>5134</v>
      </c>
      <c r="AW624" s="170">
        <v>5.8094500387296669E-3</v>
      </c>
      <c r="AX624" s="170">
        <f>(Table232[[#This Row],[UB (LBBD (CBPP-light))]]-Table232[[#This Row],[Best LB]])/Table232[[#This Row],[UB (LBBD (CBPP-light))]]</f>
        <v>5.8094500387296669E-3</v>
      </c>
      <c r="AY624" s="171">
        <v>4798.1766233677008</v>
      </c>
      <c r="AZ624" s="150">
        <v>5134</v>
      </c>
    </row>
    <row r="625" spans="1:52" x14ac:dyDescent="0.35">
      <c r="A625" s="162">
        <v>623</v>
      </c>
      <c r="B625" s="163" t="s">
        <v>658</v>
      </c>
      <c r="C625" s="150" t="s">
        <v>1099</v>
      </c>
      <c r="D625" s="150">
        <v>150</v>
      </c>
      <c r="E625" s="164">
        <v>2</v>
      </c>
      <c r="F625" s="164">
        <v>30</v>
      </c>
      <c r="G625" s="165">
        <v>4</v>
      </c>
      <c r="H625" s="166">
        <v>66</v>
      </c>
      <c r="I625" s="150">
        <f>MAX(0,Table232[[#This Row],[k*]]-Table232[[#This Row],[AGVs]])</f>
        <v>64</v>
      </c>
      <c r="J625" s="150">
        <v>4732</v>
      </c>
      <c r="K625" s="150">
        <v>4732</v>
      </c>
      <c r="L625" s="167">
        <v>11.125725410880023</v>
      </c>
      <c r="M625" s="86">
        <f>IF( Table232[[#This Row],[UB_init]]-Table232[[#This Row],[LB_init]]&gt;0.1,0,1)</f>
        <v>1</v>
      </c>
      <c r="N625" s="59">
        <v>4762</v>
      </c>
      <c r="O625" s="60">
        <v>4704.2</v>
      </c>
      <c r="P625" s="60">
        <v>1.2137757244854599E-2</v>
      </c>
      <c r="Q625" s="83">
        <v>3600.1125222072001</v>
      </c>
      <c r="R625" s="166">
        <v>4732</v>
      </c>
      <c r="S625" s="150">
        <v>4705</v>
      </c>
      <c r="T625" s="168">
        <v>5.7058330000000004E-3</v>
      </c>
      <c r="U625" s="168">
        <v>3615.5221409999999</v>
      </c>
      <c r="V625" s="169"/>
      <c r="W625" s="170"/>
      <c r="X625" s="150"/>
      <c r="Y625" s="150"/>
      <c r="Z625" s="171"/>
      <c r="AA625" s="169"/>
      <c r="AB625" s="170"/>
      <c r="AC625" s="150"/>
      <c r="AD625" s="170"/>
      <c r="AE625" s="171"/>
      <c r="AF625" s="169"/>
      <c r="AG625" s="170"/>
      <c r="AH625" s="150"/>
      <c r="AI625" s="150"/>
      <c r="AJ625" s="171"/>
      <c r="AK625" s="169"/>
      <c r="AL625" s="170"/>
      <c r="AM625" s="150"/>
      <c r="AN625" s="170"/>
      <c r="AO625" s="171"/>
      <c r="AP625" s="169"/>
      <c r="AQ625" s="170"/>
      <c r="AR625" s="150"/>
      <c r="AS625" s="170"/>
      <c r="AT625" s="171"/>
      <c r="AU625" s="169"/>
      <c r="AV625" s="170"/>
      <c r="AW625" s="150"/>
      <c r="AX625" s="164"/>
      <c r="AY625" s="171"/>
      <c r="AZ625" s="150">
        <v>4732</v>
      </c>
    </row>
    <row r="626" spans="1:52" x14ac:dyDescent="0.35">
      <c r="A626" s="162">
        <v>624</v>
      </c>
      <c r="B626" s="163" t="s">
        <v>659</v>
      </c>
      <c r="C626" s="150" t="s">
        <v>1099</v>
      </c>
      <c r="D626" s="150">
        <v>150</v>
      </c>
      <c r="E626" s="164">
        <v>2</v>
      </c>
      <c r="F626" s="164">
        <v>30</v>
      </c>
      <c r="G626" s="165">
        <v>4</v>
      </c>
      <c r="H626" s="166">
        <v>63</v>
      </c>
      <c r="I626" s="150">
        <f>MAX(0,Table232[[#This Row],[k*]]-Table232[[#This Row],[AGVs]])</f>
        <v>61</v>
      </c>
      <c r="J626" s="150">
        <v>4857</v>
      </c>
      <c r="K626" s="150">
        <v>4857</v>
      </c>
      <c r="L626" s="167">
        <v>33.768376467749931</v>
      </c>
      <c r="M626" s="142">
        <f>IF( Table232[[#This Row],[UB_init]]-Table232[[#This Row],[LB_init]]&gt;0.1,0,1)</f>
        <v>1</v>
      </c>
      <c r="N626" s="61">
        <v>4917</v>
      </c>
      <c r="O626" s="62">
        <v>4846</v>
      </c>
      <c r="P626" s="62">
        <v>1.4439699003457099E-2</v>
      </c>
      <c r="Q626" s="84">
        <v>3600.4876485113</v>
      </c>
      <c r="R626" s="166">
        <v>4887</v>
      </c>
      <c r="S626" s="150">
        <v>4852.82</v>
      </c>
      <c r="T626" s="168">
        <v>6.9940660000000002E-3</v>
      </c>
      <c r="U626" s="168">
        <v>3612.274973</v>
      </c>
      <c r="V626" s="169"/>
      <c r="W626" s="170"/>
      <c r="X626" s="150"/>
      <c r="Y626" s="150"/>
      <c r="Z626" s="171"/>
      <c r="AA626" s="169"/>
      <c r="AB626" s="170"/>
      <c r="AC626" s="150"/>
      <c r="AD626" s="170"/>
      <c r="AE626" s="171"/>
      <c r="AF626" s="169"/>
      <c r="AG626" s="170"/>
      <c r="AH626" s="150"/>
      <c r="AI626" s="150"/>
      <c r="AJ626" s="171"/>
      <c r="AK626" s="169"/>
      <c r="AL626" s="170"/>
      <c r="AM626" s="150"/>
      <c r="AN626" s="170"/>
      <c r="AO626" s="171"/>
      <c r="AP626" s="169"/>
      <c r="AQ626" s="170"/>
      <c r="AR626" s="150"/>
      <c r="AS626" s="170"/>
      <c r="AT626" s="171"/>
      <c r="AU626" s="169"/>
      <c r="AV626" s="170"/>
      <c r="AW626" s="150"/>
      <c r="AX626" s="164"/>
      <c r="AY626" s="171"/>
      <c r="AZ626" s="150">
        <v>4857</v>
      </c>
    </row>
    <row r="627" spans="1:52" x14ac:dyDescent="0.35">
      <c r="A627" s="162">
        <v>625</v>
      </c>
      <c r="B627" s="163" t="s">
        <v>660</v>
      </c>
      <c r="C627" s="150" t="s">
        <v>1099</v>
      </c>
      <c r="D627" s="150">
        <v>150</v>
      </c>
      <c r="E627" s="164">
        <v>2</v>
      </c>
      <c r="F627" s="164">
        <v>30</v>
      </c>
      <c r="G627" s="165">
        <v>4</v>
      </c>
      <c r="H627" s="166">
        <v>65</v>
      </c>
      <c r="I627" s="150">
        <f>MAX(0,Table232[[#This Row],[k*]]-Table232[[#This Row],[AGVs]])</f>
        <v>63</v>
      </c>
      <c r="J627" s="150">
        <v>4953</v>
      </c>
      <c r="K627" s="150">
        <v>4953</v>
      </c>
      <c r="L627" s="167">
        <v>20.409994347030079</v>
      </c>
      <c r="M627" s="86">
        <f>IF( Table232[[#This Row],[UB_init]]-Table232[[#This Row],[LB_init]]&gt;0.1,0,1)</f>
        <v>1</v>
      </c>
      <c r="N627" s="59">
        <v>4983</v>
      </c>
      <c r="O627" s="60">
        <v>4929</v>
      </c>
      <c r="P627" s="60">
        <v>1.0836845273930701E-2</v>
      </c>
      <c r="Q627" s="83">
        <v>3613.9932957440601</v>
      </c>
      <c r="R627" s="166">
        <v>5013</v>
      </c>
      <c r="S627" s="150">
        <v>4929</v>
      </c>
      <c r="T627" s="168">
        <v>1.6756433000000001E-2</v>
      </c>
      <c r="U627" s="168">
        <v>3613.7430680000002</v>
      </c>
      <c r="V627" s="169"/>
      <c r="W627" s="170"/>
      <c r="X627" s="150"/>
      <c r="Y627" s="150"/>
      <c r="Z627" s="171"/>
      <c r="AA627" s="169"/>
      <c r="AB627" s="170"/>
      <c r="AC627" s="150"/>
      <c r="AD627" s="170"/>
      <c r="AE627" s="171"/>
      <c r="AF627" s="169"/>
      <c r="AG627" s="170"/>
      <c r="AH627" s="150"/>
      <c r="AI627" s="150"/>
      <c r="AJ627" s="171"/>
      <c r="AK627" s="169"/>
      <c r="AL627" s="170"/>
      <c r="AM627" s="150"/>
      <c r="AN627" s="170"/>
      <c r="AO627" s="171"/>
      <c r="AP627" s="169"/>
      <c r="AQ627" s="170"/>
      <c r="AR627" s="150"/>
      <c r="AS627" s="170"/>
      <c r="AT627" s="171"/>
      <c r="AU627" s="169"/>
      <c r="AV627" s="170"/>
      <c r="AW627" s="150"/>
      <c r="AX627" s="164"/>
      <c r="AY627" s="171"/>
      <c r="AZ627" s="150">
        <v>4953</v>
      </c>
    </row>
    <row r="628" spans="1:52" x14ac:dyDescent="0.35">
      <c r="A628" s="162">
        <v>626</v>
      </c>
      <c r="B628" s="163" t="s">
        <v>661</v>
      </c>
      <c r="C628" s="150" t="s">
        <v>1099</v>
      </c>
      <c r="D628" s="150">
        <v>150</v>
      </c>
      <c r="E628" s="164">
        <v>2</v>
      </c>
      <c r="F628" s="164">
        <v>30</v>
      </c>
      <c r="G628" s="165">
        <v>4</v>
      </c>
      <c r="H628" s="166">
        <v>68</v>
      </c>
      <c r="I628" s="150">
        <f>MAX(0,Table232[[#This Row],[k*]]-Table232[[#This Row],[AGVs]])</f>
        <v>66</v>
      </c>
      <c r="J628" s="150">
        <v>4895</v>
      </c>
      <c r="K628" s="150">
        <v>4925</v>
      </c>
      <c r="L628" s="167">
        <v>615.35218377412002</v>
      </c>
      <c r="M628" s="142">
        <f>IF( Table232[[#This Row],[UB_init]]-Table232[[#This Row],[LB_init]]&gt;0.1,0,1)</f>
        <v>0</v>
      </c>
      <c r="N628" s="61">
        <v>4955</v>
      </c>
      <c r="O628" s="62">
        <v>4884</v>
      </c>
      <c r="P628" s="62">
        <v>1.4328960645811999E-2</v>
      </c>
      <c r="Q628" s="84">
        <v>3600.44215003401</v>
      </c>
      <c r="R628" s="166">
        <v>4925</v>
      </c>
      <c r="S628" s="150">
        <v>4881</v>
      </c>
      <c r="T628" s="168">
        <v>8.9340099999999992E-3</v>
      </c>
      <c r="U628" s="168">
        <v>3612.9175289999998</v>
      </c>
      <c r="V628" s="169">
        <v>4925</v>
      </c>
      <c r="W628" s="170">
        <v>4895</v>
      </c>
      <c r="X628" s="168">
        <v>6.0913705583756301E-3</v>
      </c>
      <c r="Y628" s="168">
        <f>(Table232[[#This Row],[UB (A-BGAP +LB+ UB)]]-Table232[[#This Row],[Best LB]])/Table232[[#This Row],[UB (A-BGAP +LB+ UB)]]</f>
        <v>6.0913705583756344E-3</v>
      </c>
      <c r="Z628" s="186">
        <v>3604.5650882432301</v>
      </c>
      <c r="AA628" s="169">
        <v>4925</v>
      </c>
      <c r="AB628" s="170">
        <v>4895</v>
      </c>
      <c r="AC628" s="168">
        <v>6.1287027579162408E-3</v>
      </c>
      <c r="AD628" s="170">
        <f>(Table232[[#This Row],[UB (3S-MH)]]-Table232[[#This Row],[Best LB]])/Table232[[#This Row],[UB (3S-MH)]]</f>
        <v>6.0913705583756344E-3</v>
      </c>
      <c r="AE628" s="186">
        <v>721.15300000000002</v>
      </c>
      <c r="AF628" s="169">
        <v>4925</v>
      </c>
      <c r="AG628" s="170">
        <v>4895</v>
      </c>
      <c r="AH628" s="150">
        <v>6.0913705583755104E-3</v>
      </c>
      <c r="AI628" s="150">
        <f>(Table232[[#This Row],[UB (BPP-MIP+LB+UB)]]-Table232[[#This Row],[Best LB]])/Table232[[#This Row],[UB (BPP-MIP+LB+UB)]]</f>
        <v>6.0913705583756344E-3</v>
      </c>
      <c r="AJ628" s="171">
        <v>3604.2935305032902</v>
      </c>
      <c r="AK628" s="166">
        <v>4895</v>
      </c>
      <c r="AL628" s="170">
        <v>4895</v>
      </c>
      <c r="AM628" s="170">
        <v>0</v>
      </c>
      <c r="AN628" s="170">
        <f>(Table232[[#This Row],[UB (LBBD (FBPP))]]-Table232[[#This Row],[Best LB]])/Table232[[#This Row],[UB (LBBD (FBPP))]]</f>
        <v>0</v>
      </c>
      <c r="AO628" s="171">
        <v>743.14599642111602</v>
      </c>
      <c r="AP628" s="166">
        <v>4895</v>
      </c>
      <c r="AQ628" s="170">
        <v>4895</v>
      </c>
      <c r="AR628" s="170">
        <v>0</v>
      </c>
      <c r="AS628" s="170">
        <f>(Table232[[#This Row],[UB (LBBD (CBPP))]]-Table232[[#This Row],[Best LB]])/Table232[[#This Row],[UB (LBBD (CBPP))]]</f>
        <v>0</v>
      </c>
      <c r="AT628" s="171">
        <v>1014.9146884456341</v>
      </c>
      <c r="AU628" s="166">
        <v>4925</v>
      </c>
      <c r="AV628" s="170">
        <v>4895</v>
      </c>
      <c r="AW628" s="170">
        <v>6.0913705583756344E-3</v>
      </c>
      <c r="AX628" s="170">
        <f>(Table232[[#This Row],[UB (LBBD (CBPP-light))]]-Table232[[#This Row],[Best LB]])/Table232[[#This Row],[UB (LBBD (CBPP-light))]]</f>
        <v>6.0913705583756344E-3</v>
      </c>
      <c r="AY628" s="171">
        <v>1225.6121711665819</v>
      </c>
      <c r="AZ628" s="150">
        <v>4895</v>
      </c>
    </row>
    <row r="629" spans="1:52" x14ac:dyDescent="0.35">
      <c r="A629" s="162">
        <v>627</v>
      </c>
      <c r="B629" s="163" t="s">
        <v>662</v>
      </c>
      <c r="C629" s="150" t="s">
        <v>1099</v>
      </c>
      <c r="D629" s="150">
        <v>150</v>
      </c>
      <c r="E629" s="164">
        <v>2</v>
      </c>
      <c r="F629" s="164">
        <v>30</v>
      </c>
      <c r="G629" s="165">
        <v>4</v>
      </c>
      <c r="H629" s="166">
        <v>68</v>
      </c>
      <c r="I629" s="150">
        <f>MAX(0,Table232[[#This Row],[k*]]-Table232[[#This Row],[AGVs]])</f>
        <v>66</v>
      </c>
      <c r="J629" s="150">
        <v>4972</v>
      </c>
      <c r="K629" s="150">
        <v>5002</v>
      </c>
      <c r="L629" s="167">
        <v>600.19693526066999</v>
      </c>
      <c r="M629" s="86">
        <f>IF( Table232[[#This Row],[UB_init]]-Table232[[#This Row],[LB_init]]&gt;0.1,0,1)</f>
        <v>0</v>
      </c>
      <c r="N629" s="59">
        <v>5032</v>
      </c>
      <c r="O629" s="60">
        <v>4972</v>
      </c>
      <c r="P629" s="60">
        <v>1.1923688394276301E-2</v>
      </c>
      <c r="Q629" s="83">
        <v>3600.2837744168901</v>
      </c>
      <c r="R629" s="166">
        <v>5032</v>
      </c>
      <c r="S629" s="150">
        <v>4966</v>
      </c>
      <c r="T629" s="168">
        <v>1.3116057E-2</v>
      </c>
      <c r="U629" s="168">
        <v>3607.9813509999999</v>
      </c>
      <c r="V629" s="169">
        <v>5002</v>
      </c>
      <c r="W629" s="170">
        <v>4972</v>
      </c>
      <c r="X629" s="168">
        <v>5.9976009596161501E-3</v>
      </c>
      <c r="Y629" s="168">
        <f>(Table232[[#This Row],[UB (A-BGAP +LB+ UB)]]-Table232[[#This Row],[Best LB]])/Table232[[#This Row],[UB (A-BGAP +LB+ UB)]]</f>
        <v>5.9976009596161535E-3</v>
      </c>
      <c r="Z629" s="186">
        <v>3610.0511857839301</v>
      </c>
      <c r="AA629" s="169">
        <v>5002</v>
      </c>
      <c r="AB629" s="170">
        <v>4972</v>
      </c>
      <c r="AC629" s="168">
        <v>6.0337892196299274E-3</v>
      </c>
      <c r="AD629" s="170">
        <f>(Table232[[#This Row],[UB (3S-MH)]]-Table232[[#This Row],[Best LB]])/Table232[[#This Row],[UB (3S-MH)]]</f>
        <v>5.9976009596161535E-3</v>
      </c>
      <c r="AE629" s="186">
        <v>721.12400000000002</v>
      </c>
      <c r="AF629" s="169">
        <v>5002</v>
      </c>
      <c r="AG629" s="170">
        <v>4972</v>
      </c>
      <c r="AH629" s="150">
        <v>5.9976009596161501E-3</v>
      </c>
      <c r="AI629" s="150">
        <f>(Table232[[#This Row],[UB (BPP-MIP+LB+UB)]]-Table232[[#This Row],[Best LB]])/Table232[[#This Row],[UB (BPP-MIP+LB+UB)]]</f>
        <v>5.9976009596161535E-3</v>
      </c>
      <c r="AJ629" s="171">
        <v>3600.1138596627798</v>
      </c>
      <c r="AK629" s="166">
        <v>5002</v>
      </c>
      <c r="AL629" s="170">
        <v>4972</v>
      </c>
      <c r="AM629" s="170">
        <v>5.9976009596161535E-3</v>
      </c>
      <c r="AN629" s="170">
        <f>(Table232[[#This Row],[UB (LBBD (FBPP))]]-Table232[[#This Row],[Best LB]])/Table232[[#This Row],[UB (LBBD (FBPP))]]</f>
        <v>5.9976009596161535E-3</v>
      </c>
      <c r="AO629" s="171">
        <v>3607.1950155035602</v>
      </c>
      <c r="AP629" s="185">
        <v>5002</v>
      </c>
      <c r="AQ629" s="170">
        <v>4972</v>
      </c>
      <c r="AR629" s="170">
        <v>5.9976009596161535E-3</v>
      </c>
      <c r="AS629" s="170">
        <f>(Table232[[#This Row],[UB (LBBD (CBPP))]]-Table232[[#This Row],[Best LB]])/Table232[[#This Row],[UB (LBBD (CBPP))]]</f>
        <v>5.9976009596161535E-3</v>
      </c>
      <c r="AT629" s="171">
        <v>3616.49090584647</v>
      </c>
      <c r="AU629" s="166">
        <v>5002</v>
      </c>
      <c r="AV629" s="170">
        <v>4972</v>
      </c>
      <c r="AW629" s="170">
        <v>5.9976009596161535E-3</v>
      </c>
      <c r="AX629" s="170">
        <f>(Table232[[#This Row],[UB (LBBD (CBPP-light))]]-Table232[[#This Row],[Best LB]])/Table232[[#This Row],[UB (LBBD (CBPP-light))]]</f>
        <v>5.9976009596161535E-3</v>
      </c>
      <c r="AY629" s="171">
        <v>4567.2559847170496</v>
      </c>
      <c r="AZ629" s="150">
        <v>4972</v>
      </c>
    </row>
    <row r="630" spans="1:52" x14ac:dyDescent="0.35">
      <c r="A630" s="162">
        <v>628</v>
      </c>
      <c r="B630" s="163" t="s">
        <v>663</v>
      </c>
      <c r="C630" s="150" t="s">
        <v>1099</v>
      </c>
      <c r="D630" s="150">
        <v>150</v>
      </c>
      <c r="E630" s="164">
        <v>2</v>
      </c>
      <c r="F630" s="164">
        <v>30</v>
      </c>
      <c r="G630" s="165">
        <v>4</v>
      </c>
      <c r="H630" s="166">
        <v>67</v>
      </c>
      <c r="I630" s="150">
        <f>MAX(0,Table232[[#This Row],[k*]]-Table232[[#This Row],[AGVs]])</f>
        <v>65</v>
      </c>
      <c r="J630" s="150">
        <v>4863</v>
      </c>
      <c r="K630" s="150">
        <v>4893</v>
      </c>
      <c r="L630" s="167">
        <v>608.01561587676997</v>
      </c>
      <c r="M630" s="142">
        <f>IF( Table232[[#This Row],[UB_init]]-Table232[[#This Row],[LB_init]]&gt;0.1,0,1)</f>
        <v>0</v>
      </c>
      <c r="N630" s="61">
        <v>4983</v>
      </c>
      <c r="O630" s="62">
        <v>4858.3</v>
      </c>
      <c r="P630" s="62">
        <v>2.5025085289985202E-2</v>
      </c>
      <c r="Q630" s="84">
        <v>3600.4179631546099</v>
      </c>
      <c r="R630" s="166">
        <v>4893</v>
      </c>
      <c r="S630" s="150">
        <v>4859</v>
      </c>
      <c r="T630" s="168">
        <v>6.9487020000000002E-3</v>
      </c>
      <c r="U630" s="168">
        <v>3614.4067049999999</v>
      </c>
      <c r="V630" s="169">
        <v>4893</v>
      </c>
      <c r="W630" s="170">
        <v>4863</v>
      </c>
      <c r="X630" s="168">
        <v>6.1312078479460403E-3</v>
      </c>
      <c r="Y630" s="168">
        <f>(Table232[[#This Row],[UB (A-BGAP +LB+ UB)]]-Table232[[#This Row],[Best LB]])/Table232[[#This Row],[UB (A-BGAP +LB+ UB)]]</f>
        <v>6.1312078479460455E-3</v>
      </c>
      <c r="Z630" s="186">
        <v>3608.2556901816301</v>
      </c>
      <c r="AA630" s="169">
        <v>4893</v>
      </c>
      <c r="AB630" s="170">
        <v>4863</v>
      </c>
      <c r="AC630" s="168">
        <v>6.1690314620604569E-3</v>
      </c>
      <c r="AD630" s="170">
        <f>(Table232[[#This Row],[UB (3S-MH)]]-Table232[[#This Row],[Best LB]])/Table232[[#This Row],[UB (3S-MH)]]</f>
        <v>6.1312078479460455E-3</v>
      </c>
      <c r="AE630" s="186">
        <v>721.20299999999997</v>
      </c>
      <c r="AF630" s="169">
        <v>4893</v>
      </c>
      <c r="AG630" s="170">
        <v>4863</v>
      </c>
      <c r="AH630" s="150">
        <v>6.1312078479459197E-3</v>
      </c>
      <c r="AI630" s="150">
        <f>(Table232[[#This Row],[UB (BPP-MIP+LB+UB)]]-Table232[[#This Row],[Best LB]])/Table232[[#This Row],[UB (BPP-MIP+LB+UB)]]</f>
        <v>6.1312078479460455E-3</v>
      </c>
      <c r="AJ630" s="171">
        <v>3600.2105639558299</v>
      </c>
      <c r="AK630" s="166">
        <v>4892</v>
      </c>
      <c r="AL630" s="170">
        <v>4863</v>
      </c>
      <c r="AM630" s="170">
        <v>5.9280457890433357E-3</v>
      </c>
      <c r="AN630" s="170">
        <f>(Table232[[#This Row],[UB (LBBD (FBPP))]]-Table232[[#This Row],[Best LB]])/Table232[[#This Row],[UB (LBBD (FBPP))]]</f>
        <v>5.9280457890433357E-3</v>
      </c>
      <c r="AO630" s="171">
        <v>3766.2762537268</v>
      </c>
      <c r="AP630" s="166">
        <v>4893</v>
      </c>
      <c r="AQ630" s="170">
        <v>4863</v>
      </c>
      <c r="AR630" s="170">
        <v>6.1312078479460455E-3</v>
      </c>
      <c r="AS630" s="170">
        <f>(Table232[[#This Row],[UB (LBBD (CBPP))]]-Table232[[#This Row],[Best LB]])/Table232[[#This Row],[UB (LBBD (CBPP))]]</f>
        <v>6.1312078479460455E-3</v>
      </c>
      <c r="AT630" s="171">
        <v>3639.4250478465101</v>
      </c>
      <c r="AU630" s="166">
        <v>4893</v>
      </c>
      <c r="AV630" s="170">
        <v>4863</v>
      </c>
      <c r="AW630" s="170">
        <v>6.1312078479460455E-3</v>
      </c>
      <c r="AX630" s="170">
        <f>(Table232[[#This Row],[UB (LBBD (CBPP-light))]]-Table232[[#This Row],[Best LB]])/Table232[[#This Row],[UB (LBBD (CBPP-light))]]</f>
        <v>6.1312078479460455E-3</v>
      </c>
      <c r="AY630" s="171">
        <v>3599.9999998767698</v>
      </c>
      <c r="AZ630" s="150">
        <v>4863</v>
      </c>
    </row>
    <row r="631" spans="1:52" x14ac:dyDescent="0.35">
      <c r="A631" s="162">
        <v>629</v>
      </c>
      <c r="B631" s="163" t="s">
        <v>664</v>
      </c>
      <c r="C631" s="150" t="s">
        <v>1099</v>
      </c>
      <c r="D631" s="150">
        <v>150</v>
      </c>
      <c r="E631" s="164">
        <v>2</v>
      </c>
      <c r="F631" s="164">
        <v>30</v>
      </c>
      <c r="G631" s="165">
        <v>4</v>
      </c>
      <c r="H631" s="166">
        <v>68</v>
      </c>
      <c r="I631" s="150">
        <f>MAX(0,Table232[[#This Row],[k*]]-Table232[[#This Row],[AGVs]])</f>
        <v>66</v>
      </c>
      <c r="J631" s="150">
        <v>4731</v>
      </c>
      <c r="K631" s="150">
        <v>4731</v>
      </c>
      <c r="L631" s="167">
        <v>16.967162463819932</v>
      </c>
      <c r="M631" s="86">
        <f>IF( Table232[[#This Row],[UB_init]]-Table232[[#This Row],[LB_init]]&gt;0.1,0,1)</f>
        <v>1</v>
      </c>
      <c r="N631" s="59">
        <v>4731</v>
      </c>
      <c r="O631" s="60">
        <v>4701</v>
      </c>
      <c r="P631" s="60">
        <v>6.3411540900442497E-3</v>
      </c>
      <c r="Q631" s="83">
        <v>3616.5756792202501</v>
      </c>
      <c r="R631" s="166">
        <v>4761</v>
      </c>
      <c r="S631" s="150">
        <v>4695</v>
      </c>
      <c r="T631" s="168">
        <v>1.3862634E-2</v>
      </c>
      <c r="U631" s="168">
        <v>3607.423323</v>
      </c>
      <c r="V631" s="169"/>
      <c r="W631" s="170"/>
      <c r="X631" s="150"/>
      <c r="Y631" s="150"/>
      <c r="Z631" s="171"/>
      <c r="AA631" s="169"/>
      <c r="AB631" s="170"/>
      <c r="AC631" s="150"/>
      <c r="AD631" s="170"/>
      <c r="AE631" s="171"/>
      <c r="AF631" s="169"/>
      <c r="AG631" s="170"/>
      <c r="AH631" s="150"/>
      <c r="AI631" s="150"/>
      <c r="AJ631" s="171"/>
      <c r="AK631" s="169"/>
      <c r="AL631" s="170"/>
      <c r="AM631" s="150"/>
      <c r="AN631" s="170"/>
      <c r="AO631" s="171"/>
      <c r="AP631" s="169"/>
      <c r="AQ631" s="170"/>
      <c r="AR631" s="150"/>
      <c r="AS631" s="170"/>
      <c r="AT631" s="171"/>
      <c r="AU631" s="169"/>
      <c r="AV631" s="170"/>
      <c r="AW631" s="150"/>
      <c r="AX631" s="164"/>
      <c r="AY631" s="171"/>
      <c r="AZ631" s="150">
        <v>4731</v>
      </c>
    </row>
    <row r="632" spans="1:52" ht="15" thickBot="1" x14ac:dyDescent="0.4">
      <c r="A632" s="162">
        <v>630</v>
      </c>
      <c r="B632" s="163" t="s">
        <v>665</v>
      </c>
      <c r="C632" s="174" t="s">
        <v>1099</v>
      </c>
      <c r="D632" s="174">
        <v>150</v>
      </c>
      <c r="E632" s="175">
        <v>2</v>
      </c>
      <c r="F632" s="175">
        <v>30</v>
      </c>
      <c r="G632" s="176">
        <v>4</v>
      </c>
      <c r="H632" s="177">
        <v>72</v>
      </c>
      <c r="I632" s="174">
        <f>MAX(0,Table232[[#This Row],[k*]]-Table232[[#This Row],[AGVs]])</f>
        <v>70</v>
      </c>
      <c r="J632" s="174">
        <v>5032</v>
      </c>
      <c r="K632" s="174">
        <v>5092</v>
      </c>
      <c r="L632" s="178">
        <v>605.27924736030991</v>
      </c>
      <c r="M632" s="143">
        <f>IF( Table232[[#This Row],[UB_init]]-Table232[[#This Row],[LB_init]]&gt;0.1,0,1)</f>
        <v>0</v>
      </c>
      <c r="N632" s="63">
        <v>5092</v>
      </c>
      <c r="O632" s="64">
        <v>5014.6999999987702</v>
      </c>
      <c r="P632" s="64">
        <v>1.51806755697604E-2</v>
      </c>
      <c r="Q632" s="85">
        <v>3600.2063653375899</v>
      </c>
      <c r="R632" s="177">
        <v>5092</v>
      </c>
      <c r="S632" s="174">
        <v>5015</v>
      </c>
      <c r="T632" s="179">
        <v>1.512176E-2</v>
      </c>
      <c r="U632" s="179">
        <v>3607.4851669999998</v>
      </c>
      <c r="V632" s="180">
        <v>5092</v>
      </c>
      <c r="W632" s="181">
        <v>5032</v>
      </c>
      <c r="X632" s="179">
        <v>1.1783189316575E-2</v>
      </c>
      <c r="Y632" s="179">
        <f>(Table232[[#This Row],[UB (A-BGAP +LB+ UB)]]-Table232[[#This Row],[Best LB]])/Table232[[#This Row],[UB (A-BGAP +LB+ UB)]]</f>
        <v>1.1783189316575019E-2</v>
      </c>
      <c r="Z632" s="187">
        <v>3600.0692964643299</v>
      </c>
      <c r="AA632" s="180">
        <v>5092</v>
      </c>
      <c r="AB632" s="181">
        <v>5032</v>
      </c>
      <c r="AC632" s="179">
        <v>1.192368839427663E-2</v>
      </c>
      <c r="AD632" s="181">
        <f>(Table232[[#This Row],[UB (3S-MH)]]-Table232[[#This Row],[Best LB]])/Table232[[#This Row],[UB (3S-MH)]]</f>
        <v>1.1783189316575019E-2</v>
      </c>
      <c r="AE632" s="187">
        <v>721.12900000000002</v>
      </c>
      <c r="AF632" s="180">
        <v>5092</v>
      </c>
      <c r="AG632" s="181">
        <v>5032</v>
      </c>
      <c r="AH632" s="174">
        <v>1.1783189316575E-2</v>
      </c>
      <c r="AI632" s="174">
        <f>(Table232[[#This Row],[UB (BPP-MIP+LB+UB)]]-Table232[[#This Row],[Best LB]])/Table232[[#This Row],[UB (BPP-MIP+LB+UB)]]</f>
        <v>1.1783189316575019E-2</v>
      </c>
      <c r="AJ632" s="182">
        <v>3605.9371862420799</v>
      </c>
      <c r="AK632" s="177">
        <v>5062</v>
      </c>
      <c r="AL632" s="181">
        <v>5032</v>
      </c>
      <c r="AM632" s="181">
        <v>5.9265112603713943E-3</v>
      </c>
      <c r="AN632" s="181">
        <f>(Table232[[#This Row],[UB (LBBD (FBPP))]]-Table232[[#This Row],[Best LB]])/Table232[[#This Row],[UB (LBBD (FBPP))]]</f>
        <v>5.9265112603713943E-3</v>
      </c>
      <c r="AO632" s="182">
        <v>3604.0687362672797</v>
      </c>
      <c r="AP632" s="188">
        <v>5092</v>
      </c>
      <c r="AQ632" s="181">
        <v>5032</v>
      </c>
      <c r="AR632" s="181">
        <v>1.1783189316575019E-2</v>
      </c>
      <c r="AS632" s="181">
        <f>(Table232[[#This Row],[UB (LBBD (CBPP))]]-Table232[[#This Row],[Best LB]])/Table232[[#This Row],[UB (LBBD (CBPP))]]</f>
        <v>1.1783189316575019E-2</v>
      </c>
      <c r="AT632" s="182">
        <v>3600.00000036031</v>
      </c>
      <c r="AU632" s="177">
        <v>5092</v>
      </c>
      <c r="AV632" s="181">
        <v>5032</v>
      </c>
      <c r="AW632" s="181">
        <v>1.1783189316575019E-2</v>
      </c>
      <c r="AX632" s="181">
        <f>(Table232[[#This Row],[UB (LBBD (CBPP-light))]]-Table232[[#This Row],[Best LB]])/Table232[[#This Row],[UB (LBBD (CBPP-light))]]</f>
        <v>1.1783189316575019E-2</v>
      </c>
      <c r="AY632" s="182">
        <v>4067.7916050963099</v>
      </c>
      <c r="AZ632" s="150">
        <v>5032</v>
      </c>
    </row>
    <row r="633" spans="1:52" x14ac:dyDescent="0.35">
      <c r="A633" s="151">
        <v>631</v>
      </c>
      <c r="B633" s="152" t="s">
        <v>666</v>
      </c>
      <c r="C633" s="150" t="s">
        <v>1100</v>
      </c>
      <c r="D633" s="150">
        <v>150</v>
      </c>
      <c r="E633" s="164">
        <v>5</v>
      </c>
      <c r="F633" s="164">
        <v>10</v>
      </c>
      <c r="G633" s="165">
        <v>1</v>
      </c>
      <c r="H633" s="156">
        <v>20</v>
      </c>
      <c r="I633" s="153">
        <f>MAX(0,Table232[[#This Row],[k*]]-Table232[[#This Row],[AGVs]])</f>
        <v>15</v>
      </c>
      <c r="J633" s="153">
        <v>568</v>
      </c>
      <c r="K633" s="153">
        <v>568</v>
      </c>
      <c r="L633" s="167">
        <v>1.1938596349300497</v>
      </c>
      <c r="M633" s="86">
        <f>IF( Table232[[#This Row],[UB_init]]-Table232[[#This Row],[LB_init]]&gt;0.1,0,1)</f>
        <v>1</v>
      </c>
      <c r="N633" s="59">
        <v>568</v>
      </c>
      <c r="O633" s="60">
        <v>568</v>
      </c>
      <c r="P633" s="60">
        <v>0</v>
      </c>
      <c r="Q633" s="83">
        <v>1399.20534168928</v>
      </c>
      <c r="R633" s="166">
        <v>568</v>
      </c>
      <c r="S633" s="150">
        <v>568</v>
      </c>
      <c r="T633" s="168">
        <v>0</v>
      </c>
      <c r="U633" s="168">
        <v>36.22600765</v>
      </c>
      <c r="V633" s="169"/>
      <c r="W633" s="170"/>
      <c r="X633" s="150"/>
      <c r="Y633" s="150"/>
      <c r="Z633" s="171"/>
      <c r="AA633" s="169"/>
      <c r="AB633" s="170"/>
      <c r="AC633" s="150"/>
      <c r="AD633" s="170"/>
      <c r="AE633" s="171"/>
      <c r="AF633" s="169"/>
      <c r="AG633" s="170"/>
      <c r="AH633" s="150"/>
      <c r="AI633" s="150"/>
      <c r="AJ633" s="171"/>
      <c r="AK633" s="169"/>
      <c r="AL633" s="170"/>
      <c r="AM633" s="150"/>
      <c r="AN633" s="170"/>
      <c r="AO633" s="171"/>
      <c r="AP633" s="169"/>
      <c r="AQ633" s="170"/>
      <c r="AR633" s="150"/>
      <c r="AS633" s="170"/>
      <c r="AT633" s="171"/>
      <c r="AU633" s="169"/>
      <c r="AV633" s="170"/>
      <c r="AW633" s="150"/>
      <c r="AX633" s="164"/>
      <c r="AY633" s="171"/>
      <c r="AZ633" s="150">
        <v>568</v>
      </c>
    </row>
    <row r="634" spans="1:52" x14ac:dyDescent="0.35">
      <c r="A634" s="162">
        <v>632</v>
      </c>
      <c r="B634" s="163" t="s">
        <v>667</v>
      </c>
      <c r="C634" s="150" t="s">
        <v>1100</v>
      </c>
      <c r="D634" s="150">
        <v>150</v>
      </c>
      <c r="E634" s="164">
        <v>5</v>
      </c>
      <c r="F634" s="164">
        <v>10</v>
      </c>
      <c r="G634" s="165">
        <v>1</v>
      </c>
      <c r="H634" s="166">
        <v>21</v>
      </c>
      <c r="I634" s="150">
        <f>MAX(0,Table232[[#This Row],[k*]]-Table232[[#This Row],[AGVs]])</f>
        <v>16</v>
      </c>
      <c r="J634" s="150">
        <v>556</v>
      </c>
      <c r="K634" s="150">
        <v>556</v>
      </c>
      <c r="L634" s="167">
        <v>1.5155246723500113</v>
      </c>
      <c r="M634" s="142">
        <f>IF( Table232[[#This Row],[UB_init]]-Table232[[#This Row],[LB_init]]&gt;0.1,0,1)</f>
        <v>1</v>
      </c>
      <c r="N634" s="61">
        <v>556</v>
      </c>
      <c r="O634" s="62">
        <v>556</v>
      </c>
      <c r="P634" s="62">
        <v>0</v>
      </c>
      <c r="Q634" s="84">
        <v>1650.2077965065801</v>
      </c>
      <c r="R634" s="166">
        <v>556</v>
      </c>
      <c r="S634" s="150">
        <v>556</v>
      </c>
      <c r="T634" s="168">
        <v>0</v>
      </c>
      <c r="U634" s="168">
        <v>28.933649429999999</v>
      </c>
      <c r="V634" s="169"/>
      <c r="W634" s="170"/>
      <c r="X634" s="150"/>
      <c r="Y634" s="150"/>
      <c r="Z634" s="171"/>
      <c r="AA634" s="169"/>
      <c r="AB634" s="170"/>
      <c r="AC634" s="150"/>
      <c r="AD634" s="170"/>
      <c r="AE634" s="171"/>
      <c r="AF634" s="169"/>
      <c r="AG634" s="170"/>
      <c r="AH634" s="150"/>
      <c r="AI634" s="150"/>
      <c r="AJ634" s="171"/>
      <c r="AK634" s="169"/>
      <c r="AL634" s="170"/>
      <c r="AM634" s="150"/>
      <c r="AN634" s="170"/>
      <c r="AO634" s="171"/>
      <c r="AP634" s="169"/>
      <c r="AQ634" s="170"/>
      <c r="AR634" s="150"/>
      <c r="AS634" s="170"/>
      <c r="AT634" s="171"/>
      <c r="AU634" s="169"/>
      <c r="AV634" s="170"/>
      <c r="AW634" s="150"/>
      <c r="AX634" s="164"/>
      <c r="AY634" s="171"/>
      <c r="AZ634" s="150">
        <v>556</v>
      </c>
    </row>
    <row r="635" spans="1:52" x14ac:dyDescent="0.35">
      <c r="A635" s="162">
        <v>633</v>
      </c>
      <c r="B635" s="163" t="s">
        <v>668</v>
      </c>
      <c r="C635" s="150" t="s">
        <v>1100</v>
      </c>
      <c r="D635" s="150">
        <v>150</v>
      </c>
      <c r="E635" s="164">
        <v>5</v>
      </c>
      <c r="F635" s="164">
        <v>10</v>
      </c>
      <c r="G635" s="165">
        <v>1</v>
      </c>
      <c r="H635" s="166">
        <v>20</v>
      </c>
      <c r="I635" s="150">
        <f>MAX(0,Table232[[#This Row],[k*]]-Table232[[#This Row],[AGVs]])</f>
        <v>15</v>
      </c>
      <c r="J635" s="150">
        <v>523</v>
      </c>
      <c r="K635" s="150">
        <v>523</v>
      </c>
      <c r="L635" s="167">
        <v>1.2289504669699909</v>
      </c>
      <c r="M635" s="86">
        <f>IF( Table232[[#This Row],[UB_init]]-Table232[[#This Row],[LB_init]]&gt;0.1,0,1)</f>
        <v>1</v>
      </c>
      <c r="N635" s="59">
        <v>523</v>
      </c>
      <c r="O635" s="60">
        <v>523</v>
      </c>
      <c r="P635" s="60">
        <v>0</v>
      </c>
      <c r="Q635" s="83">
        <v>1649.0570103637799</v>
      </c>
      <c r="R635" s="166">
        <v>523</v>
      </c>
      <c r="S635" s="150">
        <v>523</v>
      </c>
      <c r="T635" s="168">
        <v>0</v>
      </c>
      <c r="U635" s="168">
        <v>32.78744674</v>
      </c>
      <c r="V635" s="169"/>
      <c r="W635" s="170"/>
      <c r="X635" s="150"/>
      <c r="Y635" s="150"/>
      <c r="Z635" s="171"/>
      <c r="AA635" s="169"/>
      <c r="AB635" s="170"/>
      <c r="AC635" s="150"/>
      <c r="AD635" s="170"/>
      <c r="AE635" s="171"/>
      <c r="AF635" s="169"/>
      <c r="AG635" s="170"/>
      <c r="AH635" s="150"/>
      <c r="AI635" s="150"/>
      <c r="AJ635" s="171"/>
      <c r="AK635" s="169"/>
      <c r="AL635" s="170"/>
      <c r="AM635" s="150"/>
      <c r="AN635" s="170"/>
      <c r="AO635" s="171"/>
      <c r="AP635" s="169"/>
      <c r="AQ635" s="170"/>
      <c r="AR635" s="150"/>
      <c r="AS635" s="170"/>
      <c r="AT635" s="171"/>
      <c r="AU635" s="169"/>
      <c r="AV635" s="170"/>
      <c r="AW635" s="150"/>
      <c r="AX635" s="164"/>
      <c r="AY635" s="171"/>
      <c r="AZ635" s="150">
        <v>523</v>
      </c>
    </row>
    <row r="636" spans="1:52" x14ac:dyDescent="0.35">
      <c r="A636" s="162">
        <v>634</v>
      </c>
      <c r="B636" s="163" t="s">
        <v>669</v>
      </c>
      <c r="C636" s="150" t="s">
        <v>1100</v>
      </c>
      <c r="D636" s="150">
        <v>150</v>
      </c>
      <c r="E636" s="164">
        <v>5</v>
      </c>
      <c r="F636" s="164">
        <v>10</v>
      </c>
      <c r="G636" s="165">
        <v>1</v>
      </c>
      <c r="H636" s="166">
        <v>21</v>
      </c>
      <c r="I636" s="150">
        <f>MAX(0,Table232[[#This Row],[k*]]-Table232[[#This Row],[AGVs]])</f>
        <v>16</v>
      </c>
      <c r="J636" s="150">
        <v>536</v>
      </c>
      <c r="K636" s="150">
        <v>536</v>
      </c>
      <c r="L636" s="167">
        <v>1.2616507224799989</v>
      </c>
      <c r="M636" s="142">
        <f>IF( Table232[[#This Row],[UB_init]]-Table232[[#This Row],[LB_init]]&gt;0.1,0,1)</f>
        <v>1</v>
      </c>
      <c r="N636" s="61">
        <v>536</v>
      </c>
      <c r="O636" s="62">
        <v>524</v>
      </c>
      <c r="P636" s="62">
        <v>2.23880597014883E-2</v>
      </c>
      <c r="Q636" s="84">
        <v>3600.36067690141</v>
      </c>
      <c r="R636" s="166">
        <v>536</v>
      </c>
      <c r="S636" s="150">
        <v>536</v>
      </c>
      <c r="T636" s="168">
        <v>0</v>
      </c>
      <c r="U636" s="168">
        <v>27.33785906</v>
      </c>
      <c r="V636" s="169"/>
      <c r="W636" s="170"/>
      <c r="X636" s="150"/>
      <c r="Y636" s="150"/>
      <c r="Z636" s="171"/>
      <c r="AA636" s="169"/>
      <c r="AB636" s="170"/>
      <c r="AC636" s="150"/>
      <c r="AD636" s="170"/>
      <c r="AE636" s="171"/>
      <c r="AF636" s="169"/>
      <c r="AG636" s="170"/>
      <c r="AH636" s="150"/>
      <c r="AI636" s="150"/>
      <c r="AJ636" s="171"/>
      <c r="AK636" s="169"/>
      <c r="AL636" s="170"/>
      <c r="AM636" s="150"/>
      <c r="AN636" s="170"/>
      <c r="AO636" s="171"/>
      <c r="AP636" s="169"/>
      <c r="AQ636" s="170"/>
      <c r="AR636" s="150"/>
      <c r="AS636" s="170"/>
      <c r="AT636" s="171"/>
      <c r="AU636" s="169"/>
      <c r="AV636" s="170"/>
      <c r="AW636" s="150"/>
      <c r="AX636" s="164"/>
      <c r="AY636" s="171"/>
      <c r="AZ636" s="150">
        <v>536</v>
      </c>
    </row>
    <row r="637" spans="1:52" x14ac:dyDescent="0.35">
      <c r="A637" s="162">
        <v>635</v>
      </c>
      <c r="B637" s="163" t="s">
        <v>670</v>
      </c>
      <c r="C637" s="150" t="s">
        <v>1100</v>
      </c>
      <c r="D637" s="150">
        <v>150</v>
      </c>
      <c r="E637" s="164">
        <v>5</v>
      </c>
      <c r="F637" s="164">
        <v>10</v>
      </c>
      <c r="G637" s="165">
        <v>1</v>
      </c>
      <c r="H637" s="166">
        <v>21</v>
      </c>
      <c r="I637" s="150">
        <f>MAX(0,Table232[[#This Row],[k*]]-Table232[[#This Row],[AGVs]])</f>
        <v>16</v>
      </c>
      <c r="J637" s="150">
        <v>574</v>
      </c>
      <c r="K637" s="150">
        <v>574</v>
      </c>
      <c r="L637" s="167">
        <v>1.235252829269939</v>
      </c>
      <c r="M637" s="86">
        <f>IF( Table232[[#This Row],[UB_init]]-Table232[[#This Row],[LB_init]]&gt;0.1,0,1)</f>
        <v>1</v>
      </c>
      <c r="N637" s="59">
        <v>574</v>
      </c>
      <c r="O637" s="60">
        <v>574</v>
      </c>
      <c r="P637" s="60">
        <v>0</v>
      </c>
      <c r="Q637" s="83">
        <v>2026.9016171600599</v>
      </c>
      <c r="R637" s="166">
        <v>574</v>
      </c>
      <c r="S637" s="150">
        <v>574</v>
      </c>
      <c r="T637" s="168">
        <v>0</v>
      </c>
      <c r="U637" s="168">
        <v>34.937028300000001</v>
      </c>
      <c r="V637" s="169"/>
      <c r="W637" s="170"/>
      <c r="X637" s="150"/>
      <c r="Y637" s="150"/>
      <c r="Z637" s="171"/>
      <c r="AA637" s="169"/>
      <c r="AB637" s="170"/>
      <c r="AC637" s="150"/>
      <c r="AD637" s="170"/>
      <c r="AE637" s="171"/>
      <c r="AF637" s="169"/>
      <c r="AG637" s="170"/>
      <c r="AH637" s="150"/>
      <c r="AI637" s="150"/>
      <c r="AJ637" s="171"/>
      <c r="AK637" s="169"/>
      <c r="AL637" s="170"/>
      <c r="AM637" s="150"/>
      <c r="AN637" s="170"/>
      <c r="AO637" s="171"/>
      <c r="AP637" s="169"/>
      <c r="AQ637" s="170"/>
      <c r="AR637" s="150"/>
      <c r="AS637" s="170"/>
      <c r="AT637" s="171"/>
      <c r="AU637" s="169"/>
      <c r="AV637" s="170"/>
      <c r="AW637" s="150"/>
      <c r="AX637" s="164"/>
      <c r="AY637" s="171"/>
      <c r="AZ637" s="150">
        <v>574</v>
      </c>
    </row>
    <row r="638" spans="1:52" x14ac:dyDescent="0.35">
      <c r="A638" s="162">
        <v>636</v>
      </c>
      <c r="B638" s="163" t="s">
        <v>671</v>
      </c>
      <c r="C638" s="150" t="s">
        <v>1100</v>
      </c>
      <c r="D638" s="150">
        <v>150</v>
      </c>
      <c r="E638" s="164">
        <v>5</v>
      </c>
      <c r="F638" s="164">
        <v>10</v>
      </c>
      <c r="G638" s="165">
        <v>1</v>
      </c>
      <c r="H638" s="166">
        <v>20</v>
      </c>
      <c r="I638" s="150">
        <f>MAX(0,Table232[[#This Row],[k*]]-Table232[[#This Row],[AGVs]])</f>
        <v>15</v>
      </c>
      <c r="J638" s="150">
        <v>568</v>
      </c>
      <c r="K638" s="150">
        <v>568</v>
      </c>
      <c r="L638" s="167">
        <v>1.2226853687400308</v>
      </c>
      <c r="M638" s="142">
        <f>IF( Table232[[#This Row],[UB_init]]-Table232[[#This Row],[LB_init]]&gt;0.1,0,1)</f>
        <v>1</v>
      </c>
      <c r="N638" s="61">
        <v>568</v>
      </c>
      <c r="O638" s="62">
        <v>568</v>
      </c>
      <c r="P638" s="62">
        <v>0</v>
      </c>
      <c r="Q638" s="84">
        <v>1818.76857093535</v>
      </c>
      <c r="R638" s="166">
        <v>568</v>
      </c>
      <c r="S638" s="150">
        <v>568</v>
      </c>
      <c r="T638" s="168">
        <v>0</v>
      </c>
      <c r="U638" s="168">
        <v>49.239780619999998</v>
      </c>
      <c r="V638" s="169"/>
      <c r="W638" s="170"/>
      <c r="X638" s="150"/>
      <c r="Y638" s="150"/>
      <c r="Z638" s="171"/>
      <c r="AA638" s="169"/>
      <c r="AB638" s="170"/>
      <c r="AC638" s="150"/>
      <c r="AD638" s="170"/>
      <c r="AE638" s="171"/>
      <c r="AF638" s="169"/>
      <c r="AG638" s="170"/>
      <c r="AH638" s="150"/>
      <c r="AI638" s="150"/>
      <c r="AJ638" s="171"/>
      <c r="AK638" s="169"/>
      <c r="AL638" s="170"/>
      <c r="AM638" s="150"/>
      <c r="AN638" s="170"/>
      <c r="AO638" s="171"/>
      <c r="AP638" s="169"/>
      <c r="AQ638" s="170"/>
      <c r="AR638" s="150"/>
      <c r="AS638" s="170"/>
      <c r="AT638" s="171"/>
      <c r="AU638" s="169"/>
      <c r="AV638" s="170"/>
      <c r="AW638" s="150"/>
      <c r="AX638" s="164"/>
      <c r="AY638" s="171"/>
      <c r="AZ638" s="150">
        <v>568</v>
      </c>
    </row>
    <row r="639" spans="1:52" x14ac:dyDescent="0.35">
      <c r="A639" s="162">
        <v>637</v>
      </c>
      <c r="B639" s="163" t="s">
        <v>672</v>
      </c>
      <c r="C639" s="150" t="s">
        <v>1100</v>
      </c>
      <c r="D639" s="150">
        <v>150</v>
      </c>
      <c r="E639" s="164">
        <v>5</v>
      </c>
      <c r="F639" s="164">
        <v>10</v>
      </c>
      <c r="G639" s="165">
        <v>1</v>
      </c>
      <c r="H639" s="166">
        <v>20</v>
      </c>
      <c r="I639" s="150">
        <f>MAX(0,Table232[[#This Row],[k*]]-Table232[[#This Row],[AGVs]])</f>
        <v>15</v>
      </c>
      <c r="J639" s="150">
        <v>550</v>
      </c>
      <c r="K639" s="150">
        <v>550</v>
      </c>
      <c r="L639" s="167">
        <v>1.3775122929400823</v>
      </c>
      <c r="M639" s="86">
        <f>IF( Table232[[#This Row],[UB_init]]-Table232[[#This Row],[LB_init]]&gt;0.1,0,1)</f>
        <v>1</v>
      </c>
      <c r="N639" s="59">
        <v>550</v>
      </c>
      <c r="O639" s="60">
        <v>550</v>
      </c>
      <c r="P639" s="60">
        <v>0</v>
      </c>
      <c r="Q639" s="83">
        <v>1170.4765011277</v>
      </c>
      <c r="R639" s="166">
        <v>550</v>
      </c>
      <c r="S639" s="150">
        <v>550</v>
      </c>
      <c r="T639" s="168">
        <v>0</v>
      </c>
      <c r="U639" s="168">
        <v>25.31163201</v>
      </c>
      <c r="V639" s="169"/>
      <c r="W639" s="170"/>
      <c r="X639" s="150"/>
      <c r="Y639" s="150"/>
      <c r="Z639" s="171"/>
      <c r="AA639" s="169"/>
      <c r="AB639" s="170"/>
      <c r="AC639" s="150"/>
      <c r="AD639" s="170"/>
      <c r="AE639" s="171"/>
      <c r="AF639" s="169"/>
      <c r="AG639" s="170"/>
      <c r="AH639" s="150"/>
      <c r="AI639" s="150"/>
      <c r="AJ639" s="171"/>
      <c r="AK639" s="169"/>
      <c r="AL639" s="170"/>
      <c r="AM639" s="150"/>
      <c r="AN639" s="170"/>
      <c r="AO639" s="171"/>
      <c r="AP639" s="169"/>
      <c r="AQ639" s="170"/>
      <c r="AR639" s="150"/>
      <c r="AS639" s="170"/>
      <c r="AT639" s="171"/>
      <c r="AU639" s="169"/>
      <c r="AV639" s="170"/>
      <c r="AW639" s="150"/>
      <c r="AX639" s="164"/>
      <c r="AY639" s="171"/>
      <c r="AZ639" s="150">
        <v>550</v>
      </c>
    </row>
    <row r="640" spans="1:52" x14ac:dyDescent="0.35">
      <c r="A640" s="162">
        <v>638</v>
      </c>
      <c r="B640" s="163" t="s">
        <v>673</v>
      </c>
      <c r="C640" s="150" t="s">
        <v>1100</v>
      </c>
      <c r="D640" s="150">
        <v>150</v>
      </c>
      <c r="E640" s="164">
        <v>5</v>
      </c>
      <c r="F640" s="164">
        <v>10</v>
      </c>
      <c r="G640" s="165">
        <v>1</v>
      </c>
      <c r="H640" s="166">
        <v>19</v>
      </c>
      <c r="I640" s="150">
        <f>MAX(0,Table232[[#This Row],[k*]]-Table232[[#This Row],[AGVs]])</f>
        <v>14</v>
      </c>
      <c r="J640" s="150">
        <v>537</v>
      </c>
      <c r="K640" s="150">
        <v>540</v>
      </c>
      <c r="L640" s="167">
        <v>1.9988863151600071</v>
      </c>
      <c r="M640" s="142">
        <f>IF( Table232[[#This Row],[UB_init]]-Table232[[#This Row],[LB_init]]&gt;0.1,0,1)</f>
        <v>0</v>
      </c>
      <c r="N640" s="61">
        <v>537</v>
      </c>
      <c r="O640" s="62">
        <v>537</v>
      </c>
      <c r="P640" s="62">
        <v>0</v>
      </c>
      <c r="Q640" s="84">
        <v>1739.1239140089599</v>
      </c>
      <c r="R640" s="166">
        <v>537</v>
      </c>
      <c r="S640" s="150">
        <v>537</v>
      </c>
      <c r="T640" s="168">
        <v>0</v>
      </c>
      <c r="U640" s="168">
        <v>33.161192380000003</v>
      </c>
      <c r="V640" s="169">
        <v>537</v>
      </c>
      <c r="W640" s="170">
        <v>537</v>
      </c>
      <c r="X640" s="168">
        <v>0</v>
      </c>
      <c r="Y640" s="168">
        <f>(Table232[[#This Row],[UB (A-BGAP +LB+ UB)]]-Table232[[#This Row],[Best LB]])/Table232[[#This Row],[UB (A-BGAP +LB+ UB)]]</f>
        <v>0</v>
      </c>
      <c r="Z640" s="186">
        <v>46.117849923678207</v>
      </c>
      <c r="AA640" s="169">
        <v>537</v>
      </c>
      <c r="AB640" s="170">
        <v>537</v>
      </c>
      <c r="AC640" s="168">
        <v>0</v>
      </c>
      <c r="AD640" s="170">
        <f>(Table232[[#This Row],[UB (3S-MH)]]-Table232[[#This Row],[Best LB]])/Table232[[#This Row],[UB (3S-MH)]]</f>
        <v>0</v>
      </c>
      <c r="AE640" s="186">
        <v>3.3429600000000002</v>
      </c>
      <c r="AF640" s="169">
        <v>537</v>
      </c>
      <c r="AG640" s="170">
        <v>537</v>
      </c>
      <c r="AH640" s="150">
        <v>0</v>
      </c>
      <c r="AI640" s="150">
        <f>(Table232[[#This Row],[UB (BPP-MIP+LB+UB)]]-Table232[[#This Row],[Best LB]])/Table232[[#This Row],[UB (BPP-MIP+LB+UB)]]</f>
        <v>0</v>
      </c>
      <c r="AJ640" s="171">
        <v>53.429578304298708</v>
      </c>
      <c r="AK640" s="169">
        <v>537</v>
      </c>
      <c r="AL640" s="170">
        <v>537</v>
      </c>
      <c r="AM640" s="170">
        <v>0</v>
      </c>
      <c r="AN640" s="170">
        <f>(Table232[[#This Row],[UB (LBBD (FBPP))]]-Table232[[#This Row],[Best LB]])/Table232[[#This Row],[UB (LBBD (FBPP))]]</f>
        <v>0</v>
      </c>
      <c r="AO640" s="171">
        <v>2.9499146449459204</v>
      </c>
      <c r="AP640" s="169">
        <v>537</v>
      </c>
      <c r="AQ640" s="170">
        <v>537</v>
      </c>
      <c r="AR640" s="170">
        <v>0</v>
      </c>
      <c r="AS640" s="170">
        <f>(Table232[[#This Row],[UB (LBBD (CBPP))]]-Table232[[#This Row],[Best LB]])/Table232[[#This Row],[UB (LBBD (CBPP))]]</f>
        <v>0</v>
      </c>
      <c r="AT640" s="171">
        <v>2.343138042845339</v>
      </c>
      <c r="AU640" s="169">
        <v>537</v>
      </c>
      <c r="AV640" s="170">
        <v>537</v>
      </c>
      <c r="AW640" s="170">
        <v>0</v>
      </c>
      <c r="AX640" s="170">
        <f>(Table232[[#This Row],[UB (LBBD (CBPP-light))]]-Table232[[#This Row],[Best LB]])/Table232[[#This Row],[UB (LBBD (CBPP-light))]]</f>
        <v>0</v>
      </c>
      <c r="AY640" s="171">
        <v>2.3762876624321052</v>
      </c>
      <c r="AZ640" s="150">
        <v>537</v>
      </c>
    </row>
    <row r="641" spans="1:52" x14ac:dyDescent="0.35">
      <c r="A641" s="162">
        <v>639</v>
      </c>
      <c r="B641" s="163" t="s">
        <v>674</v>
      </c>
      <c r="C641" s="150" t="s">
        <v>1100</v>
      </c>
      <c r="D641" s="150">
        <v>150</v>
      </c>
      <c r="E641" s="164">
        <v>5</v>
      </c>
      <c r="F641" s="164">
        <v>10</v>
      </c>
      <c r="G641" s="165">
        <v>1</v>
      </c>
      <c r="H641" s="166">
        <v>21</v>
      </c>
      <c r="I641" s="150">
        <f>MAX(0,Table232[[#This Row],[k*]]-Table232[[#This Row],[AGVs]])</f>
        <v>16</v>
      </c>
      <c r="J641" s="150">
        <v>571</v>
      </c>
      <c r="K641" s="150">
        <v>572</v>
      </c>
      <c r="L641" s="167">
        <v>1.7478019930499613</v>
      </c>
      <c r="M641" s="86">
        <f>IF( Table232[[#This Row],[UB_init]]-Table232[[#This Row],[LB_init]]&gt;0.1,0,1)</f>
        <v>0</v>
      </c>
      <c r="N641" s="59">
        <v>571</v>
      </c>
      <c r="O641" s="60">
        <v>571</v>
      </c>
      <c r="P641" s="60">
        <v>0</v>
      </c>
      <c r="Q641" s="83">
        <v>3087.31496252119</v>
      </c>
      <c r="R641" s="166">
        <v>571</v>
      </c>
      <c r="S641" s="150">
        <v>571</v>
      </c>
      <c r="T641" s="168">
        <v>0</v>
      </c>
      <c r="U641" s="168">
        <v>25.7862151</v>
      </c>
      <c r="V641" s="169">
        <v>571</v>
      </c>
      <c r="W641" s="170">
        <v>571</v>
      </c>
      <c r="X641" s="168">
        <v>0</v>
      </c>
      <c r="Y641" s="168">
        <f>(Table232[[#This Row],[UB (A-BGAP +LB+ UB)]]-Table232[[#This Row],[Best LB]])/Table232[[#This Row],[UB (A-BGAP +LB+ UB)]]</f>
        <v>0</v>
      </c>
      <c r="Z641" s="186">
        <v>32.482884595178263</v>
      </c>
      <c r="AA641" s="169">
        <v>571</v>
      </c>
      <c r="AB641" s="170">
        <v>571</v>
      </c>
      <c r="AC641" s="168">
        <v>0</v>
      </c>
      <c r="AD641" s="170">
        <f>(Table232[[#This Row],[UB (3S-MH)]]-Table232[[#This Row],[Best LB]])/Table232[[#This Row],[UB (3S-MH)]]</f>
        <v>0</v>
      </c>
      <c r="AE641" s="186">
        <v>2.1633200000000001</v>
      </c>
      <c r="AF641" s="169">
        <v>571</v>
      </c>
      <c r="AG641" s="170">
        <v>571</v>
      </c>
      <c r="AH641" s="150">
        <v>0</v>
      </c>
      <c r="AI641" s="150">
        <f>(Table232[[#This Row],[UB (BPP-MIP+LB+UB)]]-Table232[[#This Row],[Best LB]])/Table232[[#This Row],[UB (BPP-MIP+LB+UB)]]</f>
        <v>0</v>
      </c>
      <c r="AJ641" s="171">
        <v>46.032702740289459</v>
      </c>
      <c r="AK641" s="169">
        <v>571</v>
      </c>
      <c r="AL641" s="170">
        <v>571</v>
      </c>
      <c r="AM641" s="170">
        <v>0</v>
      </c>
      <c r="AN641" s="170">
        <f>(Table232[[#This Row],[UB (LBBD (FBPP))]]-Table232[[#This Row],[Best LB]])/Table232[[#This Row],[UB (LBBD (FBPP))]]</f>
        <v>0</v>
      </c>
      <c r="AO641" s="171">
        <v>4.6587572330686218</v>
      </c>
      <c r="AP641" s="169">
        <v>571</v>
      </c>
      <c r="AQ641" s="170">
        <v>571</v>
      </c>
      <c r="AR641" s="170">
        <v>0</v>
      </c>
      <c r="AS641" s="170">
        <f>(Table232[[#This Row],[UB (LBBD (CBPP))]]-Table232[[#This Row],[Best LB]])/Table232[[#This Row],[UB (LBBD (CBPP))]]</f>
        <v>0</v>
      </c>
      <c r="AT641" s="171">
        <v>2.4543483816164553</v>
      </c>
      <c r="AU641" s="169">
        <v>571</v>
      </c>
      <c r="AV641" s="170">
        <v>571</v>
      </c>
      <c r="AW641" s="170">
        <v>0</v>
      </c>
      <c r="AX641" s="170">
        <f>(Table232[[#This Row],[UB (LBBD (CBPP-light))]]-Table232[[#This Row],[Best LB]])/Table232[[#This Row],[UB (LBBD (CBPP-light))]]</f>
        <v>0</v>
      </c>
      <c r="AY641" s="171">
        <v>2.3113355059253982</v>
      </c>
      <c r="AZ641" s="150">
        <v>571</v>
      </c>
    </row>
    <row r="642" spans="1:52" x14ac:dyDescent="0.35">
      <c r="A642" s="162">
        <v>640</v>
      </c>
      <c r="B642" s="163" t="s">
        <v>675</v>
      </c>
      <c r="C642" s="150" t="s">
        <v>1100</v>
      </c>
      <c r="D642" s="150">
        <v>150</v>
      </c>
      <c r="E642" s="164">
        <v>5</v>
      </c>
      <c r="F642" s="164">
        <v>10</v>
      </c>
      <c r="G642" s="165">
        <v>1</v>
      </c>
      <c r="H642" s="166">
        <v>21</v>
      </c>
      <c r="I642" s="150">
        <f>MAX(0,Table232[[#This Row],[k*]]-Table232[[#This Row],[AGVs]])</f>
        <v>16</v>
      </c>
      <c r="J642" s="150">
        <v>539</v>
      </c>
      <c r="K642" s="150">
        <v>539</v>
      </c>
      <c r="L642" s="167">
        <v>1.3117297105500256</v>
      </c>
      <c r="M642" s="142">
        <f>IF( Table232[[#This Row],[UB_init]]-Table232[[#This Row],[LB_init]]&gt;0.1,0,1)</f>
        <v>1</v>
      </c>
      <c r="N642" s="61">
        <v>539</v>
      </c>
      <c r="O642" s="62">
        <v>539</v>
      </c>
      <c r="P642" s="62">
        <v>0</v>
      </c>
      <c r="Q642" s="84">
        <v>2299.7773355916102</v>
      </c>
      <c r="R642" s="166">
        <v>539</v>
      </c>
      <c r="S642" s="150">
        <v>539</v>
      </c>
      <c r="T642" s="168">
        <v>0</v>
      </c>
      <c r="U642" s="168">
        <v>31.122885440000001</v>
      </c>
      <c r="V642" s="169"/>
      <c r="W642" s="170"/>
      <c r="X642" s="150"/>
      <c r="Y642" s="150"/>
      <c r="Z642" s="171"/>
      <c r="AA642" s="169"/>
      <c r="AB642" s="170"/>
      <c r="AC642" s="150"/>
      <c r="AD642" s="170"/>
      <c r="AE642" s="171"/>
      <c r="AF642" s="169"/>
      <c r="AG642" s="170"/>
      <c r="AH642" s="150"/>
      <c r="AI642" s="150"/>
      <c r="AJ642" s="171"/>
      <c r="AK642" s="169"/>
      <c r="AL642" s="170"/>
      <c r="AM642" s="150"/>
      <c r="AN642" s="170"/>
      <c r="AO642" s="171"/>
      <c r="AP642" s="169"/>
      <c r="AQ642" s="170"/>
      <c r="AR642" s="150"/>
      <c r="AS642" s="170"/>
      <c r="AT642" s="171"/>
      <c r="AU642" s="169"/>
      <c r="AV642" s="170"/>
      <c r="AW642" s="150"/>
      <c r="AX642" s="164"/>
      <c r="AY642" s="171"/>
      <c r="AZ642" s="150">
        <v>539</v>
      </c>
    </row>
    <row r="643" spans="1:52" x14ac:dyDescent="0.35">
      <c r="A643" s="162">
        <v>641</v>
      </c>
      <c r="B643" s="163" t="s">
        <v>676</v>
      </c>
      <c r="C643" s="150" t="s">
        <v>1100</v>
      </c>
      <c r="D643" s="150">
        <v>150</v>
      </c>
      <c r="E643" s="164">
        <v>5</v>
      </c>
      <c r="F643" s="164">
        <v>10</v>
      </c>
      <c r="G643" s="165">
        <v>2</v>
      </c>
      <c r="H643" s="166">
        <v>40</v>
      </c>
      <c r="I643" s="150">
        <f>MAX(0,Table232[[#This Row],[k*]]-Table232[[#This Row],[AGVs]])</f>
        <v>35</v>
      </c>
      <c r="J643" s="150">
        <v>808</v>
      </c>
      <c r="K643" s="150">
        <v>808</v>
      </c>
      <c r="L643" s="167">
        <v>4.8939339034300247</v>
      </c>
      <c r="M643" s="86">
        <f>IF( Table232[[#This Row],[UB_init]]-Table232[[#This Row],[LB_init]]&gt;0.1,0,1)</f>
        <v>1</v>
      </c>
      <c r="N643" s="59">
        <v>1175</v>
      </c>
      <c r="O643" s="60">
        <v>398</v>
      </c>
      <c r="P643" s="60">
        <v>0.66127659574462405</v>
      </c>
      <c r="Q643" s="83">
        <v>3600.2082233633801</v>
      </c>
      <c r="R643" s="166">
        <v>808</v>
      </c>
      <c r="S643" s="150">
        <v>808</v>
      </c>
      <c r="T643" s="168">
        <v>0</v>
      </c>
      <c r="U643" s="168">
        <v>46.171894430000002</v>
      </c>
      <c r="V643" s="169"/>
      <c r="W643" s="170"/>
      <c r="X643" s="150"/>
      <c r="Y643" s="150"/>
      <c r="Z643" s="171"/>
      <c r="AA643" s="169"/>
      <c r="AB643" s="170"/>
      <c r="AC643" s="150"/>
      <c r="AD643" s="170"/>
      <c r="AE643" s="171"/>
      <c r="AF643" s="169"/>
      <c r="AG643" s="170"/>
      <c r="AH643" s="150"/>
      <c r="AI643" s="150"/>
      <c r="AJ643" s="171"/>
      <c r="AK643" s="169"/>
      <c r="AL643" s="170"/>
      <c r="AM643" s="150"/>
      <c r="AN643" s="170"/>
      <c r="AO643" s="171"/>
      <c r="AP643" s="169"/>
      <c r="AQ643" s="170"/>
      <c r="AR643" s="150"/>
      <c r="AS643" s="170"/>
      <c r="AT643" s="171"/>
      <c r="AU643" s="169"/>
      <c r="AV643" s="170"/>
      <c r="AW643" s="150"/>
      <c r="AX643" s="164"/>
      <c r="AY643" s="171"/>
      <c r="AZ643" s="150">
        <v>808</v>
      </c>
    </row>
    <row r="644" spans="1:52" x14ac:dyDescent="0.35">
      <c r="A644" s="162">
        <v>642</v>
      </c>
      <c r="B644" s="163" t="s">
        <v>677</v>
      </c>
      <c r="C644" s="150" t="s">
        <v>1100</v>
      </c>
      <c r="D644" s="150">
        <v>150</v>
      </c>
      <c r="E644" s="164">
        <v>5</v>
      </c>
      <c r="F644" s="164">
        <v>10</v>
      </c>
      <c r="G644" s="165">
        <v>2</v>
      </c>
      <c r="H644" s="166">
        <v>41</v>
      </c>
      <c r="I644" s="150">
        <f>MAX(0,Table232[[#This Row],[k*]]-Table232[[#This Row],[AGVs]])</f>
        <v>36</v>
      </c>
      <c r="J644" s="150">
        <v>796</v>
      </c>
      <c r="K644" s="150">
        <v>796</v>
      </c>
      <c r="L644" s="167">
        <v>4.5593921281399616</v>
      </c>
      <c r="M644" s="142">
        <f>IF( Table232[[#This Row],[UB_init]]-Table232[[#This Row],[LB_init]]&gt;0.1,0,1)</f>
        <v>1</v>
      </c>
      <c r="N644" s="61">
        <v>10526</v>
      </c>
      <c r="O644" s="62">
        <v>377.76946322438198</v>
      </c>
      <c r="P644" s="62">
        <v>0.964110824318404</v>
      </c>
      <c r="Q644" s="84">
        <v>3600.3504401966902</v>
      </c>
      <c r="R644" s="166">
        <v>796</v>
      </c>
      <c r="S644" s="150">
        <v>796</v>
      </c>
      <c r="T644" s="168">
        <v>0</v>
      </c>
      <c r="U644" s="168">
        <v>56.04729416</v>
      </c>
      <c r="V644" s="169"/>
      <c r="W644" s="170"/>
      <c r="X644" s="150"/>
      <c r="Y644" s="150"/>
      <c r="Z644" s="171"/>
      <c r="AA644" s="169"/>
      <c r="AB644" s="170"/>
      <c r="AC644" s="150"/>
      <c r="AD644" s="170"/>
      <c r="AE644" s="171"/>
      <c r="AF644" s="169"/>
      <c r="AG644" s="170"/>
      <c r="AH644" s="150"/>
      <c r="AI644" s="150"/>
      <c r="AJ644" s="171"/>
      <c r="AK644" s="169"/>
      <c r="AL644" s="170"/>
      <c r="AM644" s="150"/>
      <c r="AN644" s="170"/>
      <c r="AO644" s="171"/>
      <c r="AP644" s="169"/>
      <c r="AQ644" s="170"/>
      <c r="AR644" s="150"/>
      <c r="AS644" s="170"/>
      <c r="AT644" s="171"/>
      <c r="AU644" s="169"/>
      <c r="AV644" s="170"/>
      <c r="AW644" s="150"/>
      <c r="AX644" s="164"/>
      <c r="AY644" s="171"/>
      <c r="AZ644" s="150">
        <v>796</v>
      </c>
    </row>
    <row r="645" spans="1:52" x14ac:dyDescent="0.35">
      <c r="A645" s="162">
        <v>643</v>
      </c>
      <c r="B645" s="163" t="s">
        <v>678</v>
      </c>
      <c r="C645" s="150" t="s">
        <v>1100</v>
      </c>
      <c r="D645" s="150">
        <v>150</v>
      </c>
      <c r="E645" s="164">
        <v>5</v>
      </c>
      <c r="F645" s="164">
        <v>10</v>
      </c>
      <c r="G645" s="165">
        <v>2</v>
      </c>
      <c r="H645" s="166">
        <v>40</v>
      </c>
      <c r="I645" s="150">
        <f>MAX(0,Table232[[#This Row],[k*]]-Table232[[#This Row],[AGVs]])</f>
        <v>35</v>
      </c>
      <c r="J645" s="150">
        <v>763</v>
      </c>
      <c r="K645" s="150">
        <v>763</v>
      </c>
      <c r="L645" s="167">
        <v>5.820592122159951</v>
      </c>
      <c r="M645" s="86">
        <f>IF( Table232[[#This Row],[UB_init]]-Table232[[#This Row],[LB_init]]&gt;0.1,0,1)</f>
        <v>1</v>
      </c>
      <c r="N645" s="59">
        <v>10431</v>
      </c>
      <c r="O645" s="60">
        <v>353</v>
      </c>
      <c r="P645" s="60">
        <v>0.96615856581343096</v>
      </c>
      <c r="Q645" s="83">
        <v>3600.87992975115</v>
      </c>
      <c r="R645" s="166">
        <v>763</v>
      </c>
      <c r="S645" s="150">
        <v>763</v>
      </c>
      <c r="T645" s="168">
        <v>0</v>
      </c>
      <c r="U645" s="168">
        <v>41.257240279999998</v>
      </c>
      <c r="V645" s="169"/>
      <c r="W645" s="170"/>
      <c r="X645" s="150"/>
      <c r="Y645" s="150"/>
      <c r="Z645" s="171"/>
      <c r="AA645" s="169"/>
      <c r="AB645" s="170"/>
      <c r="AC645" s="150"/>
      <c r="AD645" s="170"/>
      <c r="AE645" s="171"/>
      <c r="AF645" s="169"/>
      <c r="AG645" s="170"/>
      <c r="AH645" s="150"/>
      <c r="AI645" s="150"/>
      <c r="AJ645" s="171"/>
      <c r="AK645" s="169"/>
      <c r="AL645" s="170"/>
      <c r="AM645" s="150"/>
      <c r="AN645" s="170"/>
      <c r="AO645" s="171"/>
      <c r="AP645" s="169"/>
      <c r="AQ645" s="170"/>
      <c r="AR645" s="150"/>
      <c r="AS645" s="170"/>
      <c r="AT645" s="171"/>
      <c r="AU645" s="169"/>
      <c r="AV645" s="170"/>
      <c r="AW645" s="150"/>
      <c r="AX645" s="164"/>
      <c r="AY645" s="171"/>
      <c r="AZ645" s="150">
        <v>763</v>
      </c>
    </row>
    <row r="646" spans="1:52" x14ac:dyDescent="0.35">
      <c r="A646" s="162">
        <v>644</v>
      </c>
      <c r="B646" s="163" t="s">
        <v>679</v>
      </c>
      <c r="C646" s="150" t="s">
        <v>1100</v>
      </c>
      <c r="D646" s="150">
        <v>150</v>
      </c>
      <c r="E646" s="164">
        <v>5</v>
      </c>
      <c r="F646" s="164">
        <v>10</v>
      </c>
      <c r="G646" s="165">
        <v>2</v>
      </c>
      <c r="H646" s="166">
        <v>39</v>
      </c>
      <c r="I646" s="150">
        <f>MAX(0,Table232[[#This Row],[k*]]-Table232[[#This Row],[AGVs]])</f>
        <v>34</v>
      </c>
      <c r="J646" s="150">
        <v>752</v>
      </c>
      <c r="K646" s="150">
        <v>752</v>
      </c>
      <c r="L646" s="167">
        <v>5.5340333599599489</v>
      </c>
      <c r="M646" s="142">
        <f>IF( Table232[[#This Row],[UB_init]]-Table232[[#This Row],[LB_init]]&gt;0.1,0,1)</f>
        <v>1</v>
      </c>
      <c r="N646" s="61">
        <v>10423</v>
      </c>
      <c r="O646" s="62">
        <v>354</v>
      </c>
      <c r="P646" s="62">
        <v>0.96603664971696201</v>
      </c>
      <c r="Q646" s="84">
        <v>3600.1924322005302</v>
      </c>
      <c r="R646" s="166">
        <v>752</v>
      </c>
      <c r="S646" s="150">
        <v>752</v>
      </c>
      <c r="T646" s="168">
        <v>0</v>
      </c>
      <c r="U646" s="168">
        <v>94.30787334</v>
      </c>
      <c r="V646" s="169"/>
      <c r="W646" s="170"/>
      <c r="X646" s="150"/>
      <c r="Y646" s="150"/>
      <c r="Z646" s="171"/>
      <c r="AA646" s="169"/>
      <c r="AB646" s="170"/>
      <c r="AC646" s="150"/>
      <c r="AD646" s="170"/>
      <c r="AE646" s="171"/>
      <c r="AF646" s="169"/>
      <c r="AG646" s="170"/>
      <c r="AH646" s="150"/>
      <c r="AI646" s="150"/>
      <c r="AJ646" s="171"/>
      <c r="AK646" s="169"/>
      <c r="AL646" s="170"/>
      <c r="AM646" s="150"/>
      <c r="AN646" s="170"/>
      <c r="AO646" s="171"/>
      <c r="AP646" s="169"/>
      <c r="AQ646" s="170"/>
      <c r="AR646" s="150"/>
      <c r="AS646" s="170"/>
      <c r="AT646" s="171"/>
      <c r="AU646" s="169"/>
      <c r="AV646" s="170"/>
      <c r="AW646" s="150"/>
      <c r="AX646" s="164"/>
      <c r="AY646" s="171"/>
      <c r="AZ646" s="150">
        <v>752</v>
      </c>
    </row>
    <row r="647" spans="1:52" x14ac:dyDescent="0.35">
      <c r="A647" s="162">
        <v>645</v>
      </c>
      <c r="B647" s="163" t="s">
        <v>680</v>
      </c>
      <c r="C647" s="150" t="s">
        <v>1100</v>
      </c>
      <c r="D647" s="150">
        <v>150</v>
      </c>
      <c r="E647" s="164">
        <v>5</v>
      </c>
      <c r="F647" s="164">
        <v>10</v>
      </c>
      <c r="G647" s="165">
        <v>2</v>
      </c>
      <c r="H647" s="166">
        <v>42</v>
      </c>
      <c r="I647" s="150">
        <f>MAX(0,Table232[[#This Row],[k*]]-Table232[[#This Row],[AGVs]])</f>
        <v>37</v>
      </c>
      <c r="J647" s="150">
        <v>826</v>
      </c>
      <c r="K647" s="150">
        <v>826</v>
      </c>
      <c r="L647" s="167">
        <v>5.9434703327799525</v>
      </c>
      <c r="M647" s="86">
        <f>IF( Table232[[#This Row],[UB_init]]-Table232[[#This Row],[LB_init]]&gt;0.1,0,1)</f>
        <v>1</v>
      </c>
      <c r="N647" s="59">
        <v>10588</v>
      </c>
      <c r="O647" s="60">
        <v>396.227175624192</v>
      </c>
      <c r="P647" s="60">
        <v>0.96257771291799299</v>
      </c>
      <c r="Q647" s="83">
        <v>3600.17404344119</v>
      </c>
      <c r="R647" s="166">
        <v>826</v>
      </c>
      <c r="S647" s="150">
        <v>826</v>
      </c>
      <c r="T647" s="168">
        <v>0</v>
      </c>
      <c r="U647" s="168">
        <v>91.593841400000002</v>
      </c>
      <c r="V647" s="169"/>
      <c r="W647" s="170"/>
      <c r="X647" s="150"/>
      <c r="Y647" s="150"/>
      <c r="Z647" s="171"/>
      <c r="AA647" s="169"/>
      <c r="AB647" s="170"/>
      <c r="AC647" s="150"/>
      <c r="AD647" s="170"/>
      <c r="AE647" s="171"/>
      <c r="AF647" s="169"/>
      <c r="AG647" s="170"/>
      <c r="AH647" s="150"/>
      <c r="AI647" s="150"/>
      <c r="AJ647" s="171"/>
      <c r="AK647" s="169"/>
      <c r="AL647" s="170"/>
      <c r="AM647" s="150"/>
      <c r="AN647" s="170"/>
      <c r="AO647" s="171"/>
      <c r="AP647" s="169"/>
      <c r="AQ647" s="170"/>
      <c r="AR647" s="150"/>
      <c r="AS647" s="170"/>
      <c r="AT647" s="171"/>
      <c r="AU647" s="169"/>
      <c r="AV647" s="170"/>
      <c r="AW647" s="150"/>
      <c r="AX647" s="164"/>
      <c r="AY647" s="171"/>
      <c r="AZ647" s="150">
        <v>826</v>
      </c>
    </row>
    <row r="648" spans="1:52" x14ac:dyDescent="0.35">
      <c r="A648" s="162">
        <v>646</v>
      </c>
      <c r="B648" s="163" t="s">
        <v>681</v>
      </c>
      <c r="C648" s="150" t="s">
        <v>1100</v>
      </c>
      <c r="D648" s="150">
        <v>150</v>
      </c>
      <c r="E648" s="164">
        <v>5</v>
      </c>
      <c r="F648" s="164">
        <v>10</v>
      </c>
      <c r="G648" s="165">
        <v>2</v>
      </c>
      <c r="H648" s="166">
        <v>38</v>
      </c>
      <c r="I648" s="150">
        <f>MAX(0,Table232[[#This Row],[k*]]-Table232[[#This Row],[AGVs]])</f>
        <v>33</v>
      </c>
      <c r="J648" s="150">
        <v>784</v>
      </c>
      <c r="K648" s="150">
        <v>784</v>
      </c>
      <c r="L648" s="167">
        <v>3.7328925393599093</v>
      </c>
      <c r="M648" s="142">
        <f>IF( Table232[[#This Row],[UB_init]]-Table232[[#This Row],[LB_init]]&gt;0.1,0,1)</f>
        <v>1</v>
      </c>
      <c r="N648" s="61">
        <v>954</v>
      </c>
      <c r="O648" s="62">
        <v>398</v>
      </c>
      <c r="P648" s="62">
        <v>0.58280922431859705</v>
      </c>
      <c r="Q648" s="84">
        <v>3600.14076407626</v>
      </c>
      <c r="R648" s="166">
        <v>784</v>
      </c>
      <c r="S648" s="150">
        <v>784</v>
      </c>
      <c r="T648" s="168">
        <v>0</v>
      </c>
      <c r="U648" s="168">
        <v>63.274409489999996</v>
      </c>
      <c r="V648" s="169"/>
      <c r="W648" s="170"/>
      <c r="X648" s="150"/>
      <c r="Y648" s="150"/>
      <c r="Z648" s="171"/>
      <c r="AA648" s="169"/>
      <c r="AB648" s="170"/>
      <c r="AC648" s="150"/>
      <c r="AD648" s="170"/>
      <c r="AE648" s="171"/>
      <c r="AF648" s="169"/>
      <c r="AG648" s="170"/>
      <c r="AH648" s="150"/>
      <c r="AI648" s="150"/>
      <c r="AJ648" s="171"/>
      <c r="AK648" s="169"/>
      <c r="AL648" s="170"/>
      <c r="AM648" s="150"/>
      <c r="AN648" s="170"/>
      <c r="AO648" s="171"/>
      <c r="AP648" s="169"/>
      <c r="AQ648" s="170"/>
      <c r="AR648" s="150"/>
      <c r="AS648" s="170"/>
      <c r="AT648" s="171"/>
      <c r="AU648" s="169"/>
      <c r="AV648" s="170"/>
      <c r="AW648" s="150"/>
      <c r="AX648" s="164"/>
      <c r="AY648" s="171"/>
      <c r="AZ648" s="150">
        <v>784</v>
      </c>
    </row>
    <row r="649" spans="1:52" x14ac:dyDescent="0.35">
      <c r="A649" s="162">
        <v>647</v>
      </c>
      <c r="B649" s="163" t="s">
        <v>682</v>
      </c>
      <c r="C649" s="150" t="s">
        <v>1100</v>
      </c>
      <c r="D649" s="150">
        <v>150</v>
      </c>
      <c r="E649" s="164">
        <v>5</v>
      </c>
      <c r="F649" s="164">
        <v>10</v>
      </c>
      <c r="G649" s="165">
        <v>2</v>
      </c>
      <c r="H649" s="166">
        <v>39</v>
      </c>
      <c r="I649" s="150">
        <f>MAX(0,Table232[[#This Row],[k*]]-Table232[[#This Row],[AGVs]])</f>
        <v>34</v>
      </c>
      <c r="J649" s="150">
        <v>778</v>
      </c>
      <c r="K649" s="150">
        <v>778</v>
      </c>
      <c r="L649" s="167">
        <v>1.6734145879800053</v>
      </c>
      <c r="M649" s="86">
        <f>IF( Table232[[#This Row],[UB_init]]-Table232[[#This Row],[LB_init]]&gt;0.1,0,1)</f>
        <v>1</v>
      </c>
      <c r="N649" s="59">
        <v>778</v>
      </c>
      <c r="O649" s="60">
        <v>778</v>
      </c>
      <c r="P649" s="60">
        <v>0</v>
      </c>
      <c r="Q649" s="83">
        <v>2950.89482755772</v>
      </c>
      <c r="R649" s="166">
        <v>778</v>
      </c>
      <c r="S649" s="150">
        <v>778</v>
      </c>
      <c r="T649" s="168">
        <v>0</v>
      </c>
      <c r="U649" s="168">
        <v>52.232650110000002</v>
      </c>
      <c r="V649" s="169"/>
      <c r="W649" s="170"/>
      <c r="X649" s="150"/>
      <c r="Y649" s="150"/>
      <c r="Z649" s="171"/>
      <c r="AA649" s="169"/>
      <c r="AB649" s="170"/>
      <c r="AC649" s="150"/>
      <c r="AD649" s="170"/>
      <c r="AE649" s="171"/>
      <c r="AF649" s="169"/>
      <c r="AG649" s="170"/>
      <c r="AH649" s="150"/>
      <c r="AI649" s="150"/>
      <c r="AJ649" s="171"/>
      <c r="AK649" s="169"/>
      <c r="AL649" s="170"/>
      <c r="AM649" s="150"/>
      <c r="AN649" s="170"/>
      <c r="AO649" s="171"/>
      <c r="AP649" s="169"/>
      <c r="AQ649" s="170"/>
      <c r="AR649" s="150"/>
      <c r="AS649" s="170"/>
      <c r="AT649" s="171"/>
      <c r="AU649" s="169"/>
      <c r="AV649" s="170"/>
      <c r="AW649" s="150"/>
      <c r="AX649" s="164"/>
      <c r="AY649" s="171"/>
      <c r="AZ649" s="150">
        <v>778</v>
      </c>
    </row>
    <row r="650" spans="1:52" x14ac:dyDescent="0.35">
      <c r="A650" s="162">
        <v>648</v>
      </c>
      <c r="B650" s="163" t="s">
        <v>683</v>
      </c>
      <c r="C650" s="150" t="s">
        <v>1100</v>
      </c>
      <c r="D650" s="150">
        <v>150</v>
      </c>
      <c r="E650" s="164">
        <v>5</v>
      </c>
      <c r="F650" s="164">
        <v>10</v>
      </c>
      <c r="G650" s="165">
        <v>2</v>
      </c>
      <c r="H650" s="166">
        <v>38</v>
      </c>
      <c r="I650" s="150">
        <f>MAX(0,Table232[[#This Row],[k*]]-Table232[[#This Row],[AGVs]])</f>
        <v>33</v>
      </c>
      <c r="J650" s="150">
        <v>765</v>
      </c>
      <c r="K650" s="150">
        <v>765</v>
      </c>
      <c r="L650" s="167">
        <v>4.8977475911399324</v>
      </c>
      <c r="M650" s="142">
        <f>IF( Table232[[#This Row],[UB_init]]-Table232[[#This Row],[LB_init]]&gt;0.1,0,1)</f>
        <v>1</v>
      </c>
      <c r="N650" s="61">
        <v>10590</v>
      </c>
      <c r="O650" s="62">
        <v>380.03061162156598</v>
      </c>
      <c r="P650" s="62">
        <v>0.96411420098001299</v>
      </c>
      <c r="Q650" s="84">
        <v>3601.2138901520502</v>
      </c>
      <c r="R650" s="166">
        <v>765</v>
      </c>
      <c r="S650" s="150">
        <v>765</v>
      </c>
      <c r="T650" s="168">
        <v>0</v>
      </c>
      <c r="U650" s="168">
        <v>59.45822639</v>
      </c>
      <c r="V650" s="169"/>
      <c r="W650" s="170"/>
      <c r="X650" s="150"/>
      <c r="Y650" s="150"/>
      <c r="Z650" s="171"/>
      <c r="AA650" s="169"/>
      <c r="AB650" s="170"/>
      <c r="AC650" s="150"/>
      <c r="AD650" s="170"/>
      <c r="AE650" s="171"/>
      <c r="AF650" s="169"/>
      <c r="AG650" s="170"/>
      <c r="AH650" s="150"/>
      <c r="AI650" s="150"/>
      <c r="AJ650" s="171"/>
      <c r="AK650" s="169"/>
      <c r="AL650" s="170"/>
      <c r="AM650" s="150"/>
      <c r="AN650" s="170"/>
      <c r="AO650" s="171"/>
      <c r="AP650" s="169"/>
      <c r="AQ650" s="170"/>
      <c r="AR650" s="150"/>
      <c r="AS650" s="170"/>
      <c r="AT650" s="171"/>
      <c r="AU650" s="169"/>
      <c r="AV650" s="170"/>
      <c r="AW650" s="150"/>
      <c r="AX650" s="164"/>
      <c r="AY650" s="171"/>
      <c r="AZ650" s="150">
        <v>765</v>
      </c>
    </row>
    <row r="651" spans="1:52" x14ac:dyDescent="0.35">
      <c r="A651" s="162">
        <v>649</v>
      </c>
      <c r="B651" s="163" t="s">
        <v>684</v>
      </c>
      <c r="C651" s="150" t="s">
        <v>1100</v>
      </c>
      <c r="D651" s="150">
        <v>150</v>
      </c>
      <c r="E651" s="164">
        <v>5</v>
      </c>
      <c r="F651" s="164">
        <v>10</v>
      </c>
      <c r="G651" s="165">
        <v>2</v>
      </c>
      <c r="H651" s="166">
        <v>41</v>
      </c>
      <c r="I651" s="150">
        <f>MAX(0,Table232[[#This Row],[k*]]-Table232[[#This Row],[AGVs]])</f>
        <v>36</v>
      </c>
      <c r="J651" s="150">
        <v>811</v>
      </c>
      <c r="K651" s="150">
        <v>811</v>
      </c>
      <c r="L651" s="167">
        <v>4.5222591310800908</v>
      </c>
      <c r="M651" s="86">
        <f>IF( Table232[[#This Row],[UB_init]]-Table232[[#This Row],[LB_init]]&gt;0.1,0,1)</f>
        <v>1</v>
      </c>
      <c r="N651" s="59">
        <v>9289</v>
      </c>
      <c r="O651" s="60">
        <v>395.75687993281502</v>
      </c>
      <c r="P651" s="60">
        <v>0.95739510389353899</v>
      </c>
      <c r="Q651" s="83">
        <v>3600.21223264746</v>
      </c>
      <c r="R651" s="166">
        <v>811</v>
      </c>
      <c r="S651" s="150">
        <v>811</v>
      </c>
      <c r="T651" s="168">
        <v>0</v>
      </c>
      <c r="U651" s="168">
        <v>59.383175680000001</v>
      </c>
      <c r="V651" s="169"/>
      <c r="W651" s="170"/>
      <c r="X651" s="150"/>
      <c r="Y651" s="150"/>
      <c r="Z651" s="171"/>
      <c r="AA651" s="169"/>
      <c r="AB651" s="170"/>
      <c r="AC651" s="150"/>
      <c r="AD651" s="170"/>
      <c r="AE651" s="171"/>
      <c r="AF651" s="169"/>
      <c r="AG651" s="170"/>
      <c r="AH651" s="150"/>
      <c r="AI651" s="150"/>
      <c r="AJ651" s="171"/>
      <c r="AK651" s="169"/>
      <c r="AL651" s="170"/>
      <c r="AM651" s="150"/>
      <c r="AN651" s="170"/>
      <c r="AO651" s="171"/>
      <c r="AP651" s="169"/>
      <c r="AQ651" s="170"/>
      <c r="AR651" s="150"/>
      <c r="AS651" s="170"/>
      <c r="AT651" s="171"/>
      <c r="AU651" s="169"/>
      <c r="AV651" s="170"/>
      <c r="AW651" s="150"/>
      <c r="AX651" s="164"/>
      <c r="AY651" s="171"/>
      <c r="AZ651" s="150">
        <v>811</v>
      </c>
    </row>
    <row r="652" spans="1:52" x14ac:dyDescent="0.35">
      <c r="A652" s="162">
        <v>650</v>
      </c>
      <c r="B652" s="163" t="s">
        <v>685</v>
      </c>
      <c r="C652" s="150" t="s">
        <v>1100</v>
      </c>
      <c r="D652" s="150">
        <v>150</v>
      </c>
      <c r="E652" s="164">
        <v>5</v>
      </c>
      <c r="F652" s="164">
        <v>10</v>
      </c>
      <c r="G652" s="165">
        <v>2</v>
      </c>
      <c r="H652" s="166">
        <v>38</v>
      </c>
      <c r="I652" s="150">
        <f>MAX(0,Table232[[#This Row],[k*]]-Table232[[#This Row],[AGVs]])</f>
        <v>33</v>
      </c>
      <c r="J652" s="150">
        <v>743</v>
      </c>
      <c r="K652" s="150">
        <v>743</v>
      </c>
      <c r="L652" s="167">
        <v>4.4465829450700767</v>
      </c>
      <c r="M652" s="142">
        <f>IF( Table232[[#This Row],[UB_init]]-Table232[[#This Row],[LB_init]]&gt;0.1,0,1)</f>
        <v>1</v>
      </c>
      <c r="N652" s="61">
        <v>789</v>
      </c>
      <c r="O652" s="62">
        <v>357</v>
      </c>
      <c r="P652" s="62">
        <v>0.54752851711019601</v>
      </c>
      <c r="Q652" s="84">
        <v>3600.1329180207099</v>
      </c>
      <c r="R652" s="166">
        <v>743</v>
      </c>
      <c r="S652" s="150">
        <v>743</v>
      </c>
      <c r="T652" s="168">
        <v>0</v>
      </c>
      <c r="U652" s="168">
        <v>50.52407298</v>
      </c>
      <c r="V652" s="169"/>
      <c r="W652" s="170"/>
      <c r="X652" s="150"/>
      <c r="Y652" s="150"/>
      <c r="Z652" s="171"/>
      <c r="AA652" s="169"/>
      <c r="AB652" s="170"/>
      <c r="AC652" s="150"/>
      <c r="AD652" s="170"/>
      <c r="AE652" s="171"/>
      <c r="AF652" s="169"/>
      <c r="AG652" s="170"/>
      <c r="AH652" s="150"/>
      <c r="AI652" s="150"/>
      <c r="AJ652" s="171"/>
      <c r="AK652" s="169"/>
      <c r="AL652" s="170"/>
      <c r="AM652" s="150"/>
      <c r="AN652" s="170"/>
      <c r="AO652" s="171"/>
      <c r="AP652" s="169"/>
      <c r="AQ652" s="170"/>
      <c r="AR652" s="150"/>
      <c r="AS652" s="170"/>
      <c r="AT652" s="171"/>
      <c r="AU652" s="169"/>
      <c r="AV652" s="170"/>
      <c r="AW652" s="150"/>
      <c r="AX652" s="164"/>
      <c r="AY652" s="171"/>
      <c r="AZ652" s="150">
        <v>743</v>
      </c>
    </row>
    <row r="653" spans="1:52" x14ac:dyDescent="0.35">
      <c r="A653" s="162">
        <v>651</v>
      </c>
      <c r="B653" s="163" t="s">
        <v>686</v>
      </c>
      <c r="C653" s="150" t="s">
        <v>1100</v>
      </c>
      <c r="D653" s="150">
        <v>150</v>
      </c>
      <c r="E653" s="164">
        <v>5</v>
      </c>
      <c r="F653" s="164">
        <v>10</v>
      </c>
      <c r="G653" s="165">
        <v>4</v>
      </c>
      <c r="H653" s="166">
        <v>67</v>
      </c>
      <c r="I653" s="150">
        <f>MAX(0,Table232[[#This Row],[k*]]-Table232[[#This Row],[AGVs]])</f>
        <v>62</v>
      </c>
      <c r="J653" s="150">
        <v>1132</v>
      </c>
      <c r="K653" s="150">
        <v>1144</v>
      </c>
      <c r="L653" s="167">
        <v>605.89905548469005</v>
      </c>
      <c r="M653" s="86">
        <f>IF( Table232[[#This Row],[UB_init]]-Table232[[#This Row],[LB_init]]&gt;0.1,0,1)</f>
        <v>0</v>
      </c>
      <c r="N653" s="59">
        <v>10642</v>
      </c>
      <c r="O653" s="60">
        <v>398.29950472759998</v>
      </c>
      <c r="P653" s="60">
        <v>0.96257287119641999</v>
      </c>
      <c r="Q653" s="83">
        <v>3600.1569130513799</v>
      </c>
      <c r="R653" s="166">
        <v>1146</v>
      </c>
      <c r="S653" s="150">
        <v>1132</v>
      </c>
      <c r="T653" s="168">
        <v>1.2216405E-2</v>
      </c>
      <c r="U653" s="168">
        <v>3614.7599319999999</v>
      </c>
      <c r="V653" s="169">
        <v>1144</v>
      </c>
      <c r="W653" s="170">
        <v>1132</v>
      </c>
      <c r="X653" s="168">
        <v>1.04895104895104E-2</v>
      </c>
      <c r="Y653" s="168">
        <f>(Table232[[#This Row],[UB (A-BGAP +LB+ UB)]]-Table232[[#This Row],[Best LB]])/Table232[[#This Row],[UB (A-BGAP +LB+ UB)]]</f>
        <v>1.7482517482517483E-3</v>
      </c>
      <c r="Z653" s="186">
        <v>3607.52572403569</v>
      </c>
      <c r="AA653" s="169">
        <v>1144</v>
      </c>
      <c r="AB653" s="170">
        <v>1132</v>
      </c>
      <c r="AC653" s="168">
        <v>1.0600706713780919E-2</v>
      </c>
      <c r="AD653" s="170">
        <f>(Table232[[#This Row],[UB (3S-MH)]]-Table232[[#This Row],[Best LB]])/Table232[[#This Row],[UB (3S-MH)]]</f>
        <v>1.7482517482517483E-3</v>
      </c>
      <c r="AE653" s="186">
        <v>721.28800000000001</v>
      </c>
      <c r="AF653" s="169">
        <v>1144</v>
      </c>
      <c r="AG653" s="170">
        <v>1132</v>
      </c>
      <c r="AH653" s="150">
        <v>1.04895104895104E-2</v>
      </c>
      <c r="AI653" s="150">
        <f>(Table232[[#This Row],[UB (BPP-MIP+LB+UB)]]-Table232[[#This Row],[Best LB]])/Table232[[#This Row],[UB (BPP-MIP+LB+UB)]]</f>
        <v>1.7482517482517483E-3</v>
      </c>
      <c r="AJ653" s="171">
        <v>3612.8351605115499</v>
      </c>
      <c r="AK653" s="169">
        <v>1144</v>
      </c>
      <c r="AL653" s="170">
        <v>1142</v>
      </c>
      <c r="AM653" s="170">
        <v>1.7482517482517483E-3</v>
      </c>
      <c r="AN653" s="170">
        <f>(Table232[[#This Row],[UB (LBBD (FBPP))]]-Table232[[#This Row],[Best LB]])/Table232[[#This Row],[UB (LBBD (FBPP))]]</f>
        <v>1.7482517482517483E-3</v>
      </c>
      <c r="AO653" s="171">
        <v>3600.0000004846902</v>
      </c>
      <c r="AP653" s="169">
        <v>1144</v>
      </c>
      <c r="AQ653" s="170">
        <v>1132</v>
      </c>
      <c r="AR653" s="170">
        <v>1.048951048951049E-2</v>
      </c>
      <c r="AS653" s="170">
        <f>(Table232[[#This Row],[UB (LBBD (CBPP))]]-Table232[[#This Row],[Best LB]])/Table232[[#This Row],[UB (LBBD (CBPP))]]</f>
        <v>1.7482517482517483E-3</v>
      </c>
      <c r="AT653" s="171">
        <v>3600.0000004846902</v>
      </c>
      <c r="AU653" s="169">
        <v>1144</v>
      </c>
      <c r="AV653" s="170">
        <v>1132</v>
      </c>
      <c r="AW653" s="170">
        <v>1.048951048951049E-2</v>
      </c>
      <c r="AX653" s="170">
        <f>(Table232[[#This Row],[UB (LBBD (CBPP-light))]]-Table232[[#This Row],[Best LB]])/Table232[[#This Row],[UB (LBBD (CBPP-light))]]</f>
        <v>1.7482517482517483E-3</v>
      </c>
      <c r="AY653" s="171">
        <v>3600.0000004846902</v>
      </c>
      <c r="AZ653" s="150">
        <v>1142</v>
      </c>
    </row>
    <row r="654" spans="1:52" x14ac:dyDescent="0.35">
      <c r="A654" s="162">
        <v>652</v>
      </c>
      <c r="B654" s="163" t="s">
        <v>687</v>
      </c>
      <c r="C654" s="150" t="s">
        <v>1100</v>
      </c>
      <c r="D654" s="150">
        <v>150</v>
      </c>
      <c r="E654" s="164">
        <v>5</v>
      </c>
      <c r="F654" s="164">
        <v>10</v>
      </c>
      <c r="G654" s="165">
        <v>4</v>
      </c>
      <c r="H654" s="166">
        <v>69</v>
      </c>
      <c r="I654" s="150">
        <f>MAX(0,Table232[[#This Row],[k*]]-Table232[[#This Row],[AGVs]])</f>
        <v>64</v>
      </c>
      <c r="J654" s="150">
        <v>1132</v>
      </c>
      <c r="K654" s="150">
        <v>1132</v>
      </c>
      <c r="L654" s="167">
        <v>44.936479941020025</v>
      </c>
      <c r="M654" s="142">
        <f>IF( Table232[[#This Row],[UB_init]]-Table232[[#This Row],[LB_init]]&gt;0.1,0,1)</f>
        <v>1</v>
      </c>
      <c r="N654" s="61">
        <v>10552</v>
      </c>
      <c r="O654" s="62">
        <v>375.11647769106099</v>
      </c>
      <c r="P654" s="62">
        <v>0.964450674972407</v>
      </c>
      <c r="Q654" s="84">
        <v>3600.2593477461401</v>
      </c>
      <c r="R654" s="166">
        <v>1132</v>
      </c>
      <c r="S654" s="150">
        <v>1119</v>
      </c>
      <c r="T654" s="168">
        <v>1.1484098999999999E-2</v>
      </c>
      <c r="U654" s="168">
        <v>3611.422384</v>
      </c>
      <c r="V654" s="169"/>
      <c r="W654" s="170"/>
      <c r="X654" s="150"/>
      <c r="Y654" s="150"/>
      <c r="Z654" s="171"/>
      <c r="AA654" s="169"/>
      <c r="AB654" s="170"/>
      <c r="AC654" s="150"/>
      <c r="AD654" s="170"/>
      <c r="AE654" s="171"/>
      <c r="AF654" s="169"/>
      <c r="AG654" s="170"/>
      <c r="AH654" s="150"/>
      <c r="AI654" s="150"/>
      <c r="AJ654" s="171"/>
      <c r="AK654" s="169"/>
      <c r="AL654" s="170"/>
      <c r="AM654" s="150"/>
      <c r="AN654" s="170"/>
      <c r="AO654" s="171"/>
      <c r="AP654" s="169"/>
      <c r="AQ654" s="170"/>
      <c r="AR654" s="150"/>
      <c r="AS654" s="170"/>
      <c r="AT654" s="171"/>
      <c r="AU654" s="169"/>
      <c r="AV654" s="170"/>
      <c r="AW654" s="150"/>
      <c r="AX654" s="164"/>
      <c r="AY654" s="171"/>
      <c r="AZ654" s="150">
        <v>1132</v>
      </c>
    </row>
    <row r="655" spans="1:52" x14ac:dyDescent="0.35">
      <c r="A655" s="162">
        <v>653</v>
      </c>
      <c r="B655" s="163" t="s">
        <v>688</v>
      </c>
      <c r="C655" s="150" t="s">
        <v>1100</v>
      </c>
      <c r="D655" s="150">
        <v>150</v>
      </c>
      <c r="E655" s="164">
        <v>5</v>
      </c>
      <c r="F655" s="164">
        <v>10</v>
      </c>
      <c r="G655" s="165">
        <v>4</v>
      </c>
      <c r="H655" s="166">
        <v>69</v>
      </c>
      <c r="I655" s="150">
        <f>MAX(0,Table232[[#This Row],[k*]]-Table232[[#This Row],[AGVs]])</f>
        <v>64</v>
      </c>
      <c r="J655" s="150">
        <v>1111</v>
      </c>
      <c r="K655" s="150">
        <v>1123</v>
      </c>
      <c r="L655" s="167">
        <v>606.59657519311008</v>
      </c>
      <c r="M655" s="86">
        <f>IF( Table232[[#This Row],[UB_init]]-Table232[[#This Row],[LB_init]]&gt;0.1,0,1)</f>
        <v>0</v>
      </c>
      <c r="N655" s="59">
        <v>10444</v>
      </c>
      <c r="O655" s="60">
        <v>353.52866686029603</v>
      </c>
      <c r="P655" s="60">
        <v>0.966150070197204</v>
      </c>
      <c r="Q655" s="83">
        <v>3600.1486862525298</v>
      </c>
      <c r="R655" s="166">
        <v>1123</v>
      </c>
      <c r="S655" s="150">
        <v>1111</v>
      </c>
      <c r="T655" s="168">
        <v>1.0685663E-2</v>
      </c>
      <c r="U655" s="168">
        <v>3608.1056819999999</v>
      </c>
      <c r="V655" s="169">
        <v>1123</v>
      </c>
      <c r="W655" s="170">
        <v>1111</v>
      </c>
      <c r="X655" s="168">
        <v>1.0685663401602799E-2</v>
      </c>
      <c r="Y655" s="168">
        <f>(Table232[[#This Row],[UB (A-BGAP +LB+ UB)]]-Table232[[#This Row],[Best LB]])/Table232[[#This Row],[UB (A-BGAP +LB+ UB)]]</f>
        <v>2.6714158504007124E-3</v>
      </c>
      <c r="Z655" s="186">
        <v>3600.0434659970897</v>
      </c>
      <c r="AA655" s="169">
        <v>1123</v>
      </c>
      <c r="AB655" s="170">
        <v>1111</v>
      </c>
      <c r="AC655" s="168">
        <v>1.0801080108010801E-2</v>
      </c>
      <c r="AD655" s="170">
        <f>(Table232[[#This Row],[UB (3S-MH)]]-Table232[[#This Row],[Best LB]])/Table232[[#This Row],[UB (3S-MH)]]</f>
        <v>2.6714158504007124E-3</v>
      </c>
      <c r="AE655" s="186">
        <v>721.49400000000003</v>
      </c>
      <c r="AF655" s="169">
        <v>1123</v>
      </c>
      <c r="AG655" s="170">
        <v>1111</v>
      </c>
      <c r="AH655" s="150">
        <v>1.0685663401602799E-2</v>
      </c>
      <c r="AI655" s="150">
        <f>(Table232[[#This Row],[UB (BPP-MIP+LB+UB)]]-Table232[[#This Row],[Best LB]])/Table232[[#This Row],[UB (BPP-MIP+LB+UB)]]</f>
        <v>2.6714158504007124E-3</v>
      </c>
      <c r="AJ655" s="171">
        <v>3605.8762797489699</v>
      </c>
      <c r="AK655" s="169">
        <v>1123</v>
      </c>
      <c r="AL655" s="170">
        <v>1120</v>
      </c>
      <c r="AM655" s="170">
        <v>2.6714158504007124E-3</v>
      </c>
      <c r="AN655" s="170">
        <f>(Table232[[#This Row],[UB (LBBD (FBPP))]]-Table232[[#This Row],[Best LB]])/Table232[[#This Row],[UB (LBBD (FBPP))]]</f>
        <v>2.6714158504007124E-3</v>
      </c>
      <c r="AO655" s="171">
        <v>3600.0000001931103</v>
      </c>
      <c r="AP655" s="169">
        <v>1123</v>
      </c>
      <c r="AQ655" s="170">
        <v>1111</v>
      </c>
      <c r="AR655" s="170">
        <v>1.068566340160285E-2</v>
      </c>
      <c r="AS655" s="170">
        <f>(Table232[[#This Row],[UB (LBBD (CBPP))]]-Table232[[#This Row],[Best LB]])/Table232[[#This Row],[UB (LBBD (CBPP))]]</f>
        <v>2.6714158504007124E-3</v>
      </c>
      <c r="AT655" s="171">
        <v>3600.0000001931103</v>
      </c>
      <c r="AU655" s="169">
        <v>1123</v>
      </c>
      <c r="AV655" s="170">
        <v>1111</v>
      </c>
      <c r="AW655" s="170">
        <v>1.068566340160285E-2</v>
      </c>
      <c r="AX655" s="170">
        <f>(Table232[[#This Row],[UB (LBBD (CBPP-light))]]-Table232[[#This Row],[Best LB]])/Table232[[#This Row],[UB (LBBD (CBPP-light))]]</f>
        <v>2.6714158504007124E-3</v>
      </c>
      <c r="AY655" s="171">
        <v>3600.0000001931103</v>
      </c>
      <c r="AZ655" s="150">
        <v>1120</v>
      </c>
    </row>
    <row r="656" spans="1:52" x14ac:dyDescent="0.35">
      <c r="A656" s="162">
        <v>654</v>
      </c>
      <c r="B656" s="163" t="s">
        <v>689</v>
      </c>
      <c r="C656" s="150" t="s">
        <v>1100</v>
      </c>
      <c r="D656" s="150">
        <v>150</v>
      </c>
      <c r="E656" s="164">
        <v>5</v>
      </c>
      <c r="F656" s="164">
        <v>10</v>
      </c>
      <c r="G656" s="165">
        <v>4</v>
      </c>
      <c r="H656" s="166">
        <v>64</v>
      </c>
      <c r="I656" s="150">
        <f>MAX(0,Table232[[#This Row],[k*]]-Table232[[#This Row],[AGVs]])</f>
        <v>59</v>
      </c>
      <c r="J656" s="150">
        <v>1052</v>
      </c>
      <c r="K656" s="150">
        <v>1064</v>
      </c>
      <c r="L656" s="167">
        <v>604.44448845461011</v>
      </c>
      <c r="M656" s="142">
        <f>IF( Table232[[#This Row],[UB_init]]-Table232[[#This Row],[LB_init]]&gt;0.1,0,1)</f>
        <v>0</v>
      </c>
      <c r="N656" s="61">
        <v>10410</v>
      </c>
      <c r="O656" s="62">
        <v>354.45838041431199</v>
      </c>
      <c r="P656" s="62">
        <v>0.96595020361052697</v>
      </c>
      <c r="Q656" s="84">
        <v>3600.1630657222099</v>
      </c>
      <c r="R656" s="166">
        <v>1064</v>
      </c>
      <c r="S656" s="150">
        <v>1052</v>
      </c>
      <c r="T656" s="168">
        <v>1.1278195E-2</v>
      </c>
      <c r="U656" s="168">
        <v>3628.7506079999998</v>
      </c>
      <c r="V656" s="169">
        <v>1064</v>
      </c>
      <c r="W656" s="170">
        <v>1052</v>
      </c>
      <c r="X656" s="168">
        <v>1.12781954887218E-2</v>
      </c>
      <c r="Y656" s="168">
        <f>(Table232[[#This Row],[UB (A-BGAP +LB+ UB)]]-Table232[[#This Row],[Best LB]])/Table232[[#This Row],[UB (A-BGAP +LB+ UB)]]</f>
        <v>8.4586466165413529E-3</v>
      </c>
      <c r="Z656" s="186">
        <v>3604.7941976143002</v>
      </c>
      <c r="AA656" s="169">
        <v>1064</v>
      </c>
      <c r="AB656" s="170">
        <v>1052</v>
      </c>
      <c r="AC656" s="168">
        <v>1.1406844106463879E-2</v>
      </c>
      <c r="AD656" s="170">
        <f>(Table232[[#This Row],[UB (3S-MH)]]-Table232[[#This Row],[Best LB]])/Table232[[#This Row],[UB (3S-MH)]]</f>
        <v>8.4586466165413529E-3</v>
      </c>
      <c r="AE656" s="186">
        <v>721.29899999999998</v>
      </c>
      <c r="AF656" s="169">
        <v>1064</v>
      </c>
      <c r="AG656" s="170">
        <v>1052</v>
      </c>
      <c r="AH656" s="150">
        <v>1.1278195488720701E-2</v>
      </c>
      <c r="AI656" s="150">
        <f>(Table232[[#This Row],[UB (BPP-MIP+LB+UB)]]-Table232[[#This Row],[Best LB]])/Table232[[#This Row],[UB (BPP-MIP+LB+UB)]]</f>
        <v>8.4586466165413529E-3</v>
      </c>
      <c r="AJ656" s="171">
        <v>3613.2080476712399</v>
      </c>
      <c r="AK656" s="169">
        <v>1064</v>
      </c>
      <c r="AL656" s="170">
        <v>1055</v>
      </c>
      <c r="AM656" s="170">
        <v>8.4586466165413529E-3</v>
      </c>
      <c r="AN656" s="170">
        <f>(Table232[[#This Row],[UB (LBBD (FBPP))]]-Table232[[#This Row],[Best LB]])/Table232[[#This Row],[UB (LBBD (FBPP))]]</f>
        <v>8.4586466165413529E-3</v>
      </c>
      <c r="AO656" s="171">
        <v>3600.00000045461</v>
      </c>
      <c r="AP656" s="169">
        <v>1064</v>
      </c>
      <c r="AQ656" s="170">
        <v>1052</v>
      </c>
      <c r="AR656" s="170">
        <v>1.1278195488721804E-2</v>
      </c>
      <c r="AS656" s="170">
        <f>(Table232[[#This Row],[UB (LBBD (CBPP))]]-Table232[[#This Row],[Best LB]])/Table232[[#This Row],[UB (LBBD (CBPP))]]</f>
        <v>8.4586466165413529E-3</v>
      </c>
      <c r="AT656" s="171">
        <v>3600.00000045461</v>
      </c>
      <c r="AU656" s="169">
        <v>1064</v>
      </c>
      <c r="AV656" s="170">
        <v>1052</v>
      </c>
      <c r="AW656" s="170">
        <v>1.1278195488721804E-2</v>
      </c>
      <c r="AX656" s="170">
        <f>(Table232[[#This Row],[UB (LBBD (CBPP-light))]]-Table232[[#This Row],[Best LB]])/Table232[[#This Row],[UB (LBBD (CBPP-light))]]</f>
        <v>8.4586466165413529E-3</v>
      </c>
      <c r="AY656" s="171">
        <v>3600.00000045461</v>
      </c>
      <c r="AZ656" s="150">
        <v>1055</v>
      </c>
    </row>
    <row r="657" spans="1:52" x14ac:dyDescent="0.35">
      <c r="A657" s="162">
        <v>655</v>
      </c>
      <c r="B657" s="163" t="s">
        <v>690</v>
      </c>
      <c r="C657" s="150" t="s">
        <v>1100</v>
      </c>
      <c r="D657" s="150">
        <v>150</v>
      </c>
      <c r="E657" s="164">
        <v>5</v>
      </c>
      <c r="F657" s="164">
        <v>10</v>
      </c>
      <c r="G657" s="165">
        <v>4</v>
      </c>
      <c r="H657" s="166">
        <v>68</v>
      </c>
      <c r="I657" s="150">
        <f>MAX(0,Table232[[#This Row],[k*]]-Table232[[#This Row],[AGVs]])</f>
        <v>63</v>
      </c>
      <c r="J657" s="150">
        <v>1138</v>
      </c>
      <c r="K657" s="150">
        <v>1138</v>
      </c>
      <c r="L657" s="167">
        <v>83.8202891666499</v>
      </c>
      <c r="M657" s="86">
        <f>IF( Table232[[#This Row],[UB_init]]-Table232[[#This Row],[LB_init]]&gt;0.1,0,1)</f>
        <v>1</v>
      </c>
      <c r="N657" s="59">
        <v>10627</v>
      </c>
      <c r="O657" s="60">
        <v>392.68980582524199</v>
      </c>
      <c r="P657" s="60">
        <v>0.96304791513829502</v>
      </c>
      <c r="Q657" s="83">
        <v>3600.2240788787599</v>
      </c>
      <c r="R657" s="166">
        <v>1138</v>
      </c>
      <c r="S657" s="150">
        <v>1113</v>
      </c>
      <c r="T657" s="168">
        <v>2.1968366E-2</v>
      </c>
      <c r="U657" s="168">
        <v>3615.054255</v>
      </c>
      <c r="V657" s="169"/>
      <c r="W657" s="170"/>
      <c r="X657" s="150"/>
      <c r="Y657" s="150"/>
      <c r="Z657" s="171"/>
      <c r="AA657" s="169"/>
      <c r="AB657" s="170"/>
      <c r="AC657" s="150"/>
      <c r="AD657" s="170"/>
      <c r="AE657" s="171"/>
      <c r="AF657" s="169"/>
      <c r="AG657" s="170"/>
      <c r="AH657" s="150"/>
      <c r="AI657" s="150"/>
      <c r="AJ657" s="171"/>
      <c r="AK657" s="169"/>
      <c r="AL657" s="170"/>
      <c r="AM657" s="150"/>
      <c r="AN657" s="170"/>
      <c r="AO657" s="171"/>
      <c r="AP657" s="169"/>
      <c r="AQ657" s="170"/>
      <c r="AR657" s="150"/>
      <c r="AS657" s="170"/>
      <c r="AT657" s="171"/>
      <c r="AU657" s="169"/>
      <c r="AV657" s="170"/>
      <c r="AW657" s="150"/>
      <c r="AX657" s="164"/>
      <c r="AY657" s="171"/>
      <c r="AZ657" s="150">
        <v>1138</v>
      </c>
    </row>
    <row r="658" spans="1:52" x14ac:dyDescent="0.35">
      <c r="A658" s="162">
        <v>656</v>
      </c>
      <c r="B658" s="163" t="s">
        <v>691</v>
      </c>
      <c r="C658" s="150" t="s">
        <v>1100</v>
      </c>
      <c r="D658" s="150">
        <v>150</v>
      </c>
      <c r="E658" s="164">
        <v>5</v>
      </c>
      <c r="F658" s="164">
        <v>10</v>
      </c>
      <c r="G658" s="165">
        <v>4</v>
      </c>
      <c r="H658" s="166">
        <v>71</v>
      </c>
      <c r="I658" s="150">
        <f>MAX(0,Table232[[#This Row],[k*]]-Table232[[#This Row],[AGVs]])</f>
        <v>66</v>
      </c>
      <c r="J658" s="150">
        <v>1180</v>
      </c>
      <c r="K658" s="150">
        <v>1180</v>
      </c>
      <c r="L658" s="167">
        <v>40.860098453239971</v>
      </c>
      <c r="M658" s="142">
        <f>IF( Table232[[#This Row],[UB_init]]-Table232[[#This Row],[LB_init]]&gt;0.1,0,1)</f>
        <v>1</v>
      </c>
      <c r="N658" s="61">
        <v>10643</v>
      </c>
      <c r="O658" s="62">
        <v>398.53941480206498</v>
      </c>
      <c r="P658" s="62">
        <v>0.96255384620857198</v>
      </c>
      <c r="Q658" s="84">
        <v>3600.1757965274101</v>
      </c>
      <c r="R658" s="166">
        <v>1192</v>
      </c>
      <c r="S658" s="150">
        <v>1166.73</v>
      </c>
      <c r="T658" s="168">
        <v>2.1201342000000001E-2</v>
      </c>
      <c r="U658" s="168">
        <v>3605.5470749999999</v>
      </c>
      <c r="V658" s="169"/>
      <c r="W658" s="170"/>
      <c r="X658" s="150"/>
      <c r="Y658" s="150"/>
      <c r="Z658" s="171"/>
      <c r="AA658" s="169"/>
      <c r="AB658" s="170"/>
      <c r="AC658" s="150"/>
      <c r="AD658" s="170"/>
      <c r="AE658" s="171"/>
      <c r="AF658" s="169"/>
      <c r="AG658" s="170"/>
      <c r="AH658" s="150"/>
      <c r="AI658" s="150"/>
      <c r="AJ658" s="171"/>
      <c r="AK658" s="169"/>
      <c r="AL658" s="170"/>
      <c r="AM658" s="150"/>
      <c r="AN658" s="170"/>
      <c r="AO658" s="171"/>
      <c r="AP658" s="169"/>
      <c r="AQ658" s="170"/>
      <c r="AR658" s="150"/>
      <c r="AS658" s="170"/>
      <c r="AT658" s="171"/>
      <c r="AU658" s="169"/>
      <c r="AV658" s="170"/>
      <c r="AW658" s="150"/>
      <c r="AX658" s="164"/>
      <c r="AY658" s="171"/>
      <c r="AZ658" s="150">
        <v>1180</v>
      </c>
    </row>
    <row r="659" spans="1:52" x14ac:dyDescent="0.35">
      <c r="A659" s="162">
        <v>657</v>
      </c>
      <c r="B659" s="163" t="s">
        <v>692</v>
      </c>
      <c r="C659" s="150" t="s">
        <v>1100</v>
      </c>
      <c r="D659" s="150">
        <v>150</v>
      </c>
      <c r="E659" s="164">
        <v>5</v>
      </c>
      <c r="F659" s="164">
        <v>10</v>
      </c>
      <c r="G659" s="165">
        <v>4</v>
      </c>
      <c r="H659" s="166">
        <v>71</v>
      </c>
      <c r="I659" s="150">
        <f>MAX(0,Table232[[#This Row],[k*]]-Table232[[#This Row],[AGVs]])</f>
        <v>66</v>
      </c>
      <c r="J659" s="150">
        <v>1162</v>
      </c>
      <c r="K659" s="150">
        <v>1162</v>
      </c>
      <c r="L659" s="167">
        <v>32.453260742129942</v>
      </c>
      <c r="M659" s="86">
        <f>IF( Table232[[#This Row],[UB_init]]-Table232[[#This Row],[LB_init]]&gt;0.1,0,1)</f>
        <v>1</v>
      </c>
      <c r="N659" s="59">
        <v>10565</v>
      </c>
      <c r="O659" s="60">
        <v>380.34285714285699</v>
      </c>
      <c r="P659" s="60">
        <v>0.96399972956526703</v>
      </c>
      <c r="Q659" s="83">
        <v>3600.1645858455399</v>
      </c>
      <c r="R659" s="166">
        <v>1162</v>
      </c>
      <c r="S659" s="150">
        <v>1150</v>
      </c>
      <c r="T659" s="168">
        <v>1.0327022E-2</v>
      </c>
      <c r="U659" s="168">
        <v>3631.2994229999999</v>
      </c>
      <c r="V659" s="169"/>
      <c r="W659" s="170"/>
      <c r="X659" s="150"/>
      <c r="Y659" s="150"/>
      <c r="Z659" s="171"/>
      <c r="AA659" s="169"/>
      <c r="AB659" s="170"/>
      <c r="AC659" s="150"/>
      <c r="AD659" s="170"/>
      <c r="AE659" s="171"/>
      <c r="AF659" s="169"/>
      <c r="AG659" s="170"/>
      <c r="AH659" s="150"/>
      <c r="AI659" s="150"/>
      <c r="AJ659" s="171"/>
      <c r="AK659" s="169"/>
      <c r="AL659" s="170"/>
      <c r="AM659" s="150"/>
      <c r="AN659" s="170"/>
      <c r="AO659" s="171"/>
      <c r="AP659" s="169"/>
      <c r="AQ659" s="170"/>
      <c r="AR659" s="150"/>
      <c r="AS659" s="170"/>
      <c r="AT659" s="171"/>
      <c r="AU659" s="169"/>
      <c r="AV659" s="170"/>
      <c r="AW659" s="150"/>
      <c r="AX659" s="164"/>
      <c r="AY659" s="171"/>
      <c r="AZ659" s="150">
        <v>1162</v>
      </c>
    </row>
    <row r="660" spans="1:52" x14ac:dyDescent="0.35">
      <c r="A660" s="162">
        <v>658</v>
      </c>
      <c r="B660" s="163" t="s">
        <v>693</v>
      </c>
      <c r="C660" s="150" t="s">
        <v>1100</v>
      </c>
      <c r="D660" s="150">
        <v>150</v>
      </c>
      <c r="E660" s="164">
        <v>5</v>
      </c>
      <c r="F660" s="164">
        <v>10</v>
      </c>
      <c r="G660" s="165">
        <v>4</v>
      </c>
      <c r="H660" s="166">
        <v>68</v>
      </c>
      <c r="I660" s="150">
        <f>MAX(0,Table232[[#This Row],[k*]]-Table232[[#This Row],[AGVs]])</f>
        <v>63</v>
      </c>
      <c r="J660" s="150">
        <v>1125</v>
      </c>
      <c r="K660" s="150">
        <v>1125</v>
      </c>
      <c r="L660" s="167">
        <v>25.948426457129926</v>
      </c>
      <c r="M660" s="142">
        <f>IF( Table232[[#This Row],[UB_init]]-Table232[[#This Row],[LB_init]]&gt;0.1,0,1)</f>
        <v>1</v>
      </c>
      <c r="N660" s="61">
        <v>10551</v>
      </c>
      <c r="O660" s="62">
        <v>380.107142857143</v>
      </c>
      <c r="P660" s="62">
        <v>0.96397430169109599</v>
      </c>
      <c r="Q660" s="84">
        <v>3600.1498234532701</v>
      </c>
      <c r="R660" s="166">
        <v>1137</v>
      </c>
      <c r="S660" s="150">
        <v>1121</v>
      </c>
      <c r="T660" s="168">
        <v>1.407212E-2</v>
      </c>
      <c r="U660" s="168">
        <v>3624.6690269999999</v>
      </c>
      <c r="V660" s="169"/>
      <c r="W660" s="170"/>
      <c r="X660" s="150"/>
      <c r="Y660" s="150"/>
      <c r="Z660" s="171"/>
      <c r="AA660" s="169"/>
      <c r="AB660" s="170"/>
      <c r="AC660" s="150"/>
      <c r="AD660" s="170"/>
      <c r="AE660" s="171"/>
      <c r="AF660" s="169"/>
      <c r="AG660" s="170"/>
      <c r="AH660" s="150"/>
      <c r="AI660" s="150"/>
      <c r="AJ660" s="171"/>
      <c r="AK660" s="169"/>
      <c r="AL660" s="170"/>
      <c r="AM660" s="150"/>
      <c r="AN660" s="170"/>
      <c r="AO660" s="171"/>
      <c r="AP660" s="169"/>
      <c r="AQ660" s="170"/>
      <c r="AR660" s="150"/>
      <c r="AS660" s="170"/>
      <c r="AT660" s="171"/>
      <c r="AU660" s="169"/>
      <c r="AV660" s="170"/>
      <c r="AW660" s="150"/>
      <c r="AX660" s="164"/>
      <c r="AY660" s="171"/>
      <c r="AZ660" s="150">
        <v>1125</v>
      </c>
    </row>
    <row r="661" spans="1:52" x14ac:dyDescent="0.35">
      <c r="A661" s="162">
        <v>659</v>
      </c>
      <c r="B661" s="163" t="s">
        <v>694</v>
      </c>
      <c r="C661" s="150" t="s">
        <v>1100</v>
      </c>
      <c r="D661" s="150">
        <v>150</v>
      </c>
      <c r="E661" s="164">
        <v>5</v>
      </c>
      <c r="F661" s="164">
        <v>10</v>
      </c>
      <c r="G661" s="165">
        <v>4</v>
      </c>
      <c r="H661" s="166">
        <v>68</v>
      </c>
      <c r="I661" s="150">
        <f>MAX(0,Table232[[#This Row],[k*]]-Table232[[#This Row],[AGVs]])</f>
        <v>63</v>
      </c>
      <c r="J661" s="150">
        <v>1135</v>
      </c>
      <c r="K661" s="150">
        <v>1135</v>
      </c>
      <c r="L661" s="167">
        <v>75.527915827929974</v>
      </c>
      <c r="M661" s="86">
        <f>IF( Table232[[#This Row],[UB_init]]-Table232[[#This Row],[LB_init]]&gt;0.1,0,1)</f>
        <v>1</v>
      </c>
      <c r="N661" s="59">
        <v>10600</v>
      </c>
      <c r="O661" s="60">
        <v>389.90421021200302</v>
      </c>
      <c r="P661" s="60">
        <v>0.96321658394225396</v>
      </c>
      <c r="Q661" s="83">
        <v>3600.2000574618501</v>
      </c>
      <c r="R661" s="166">
        <v>1147</v>
      </c>
      <c r="S661" s="150">
        <v>1123</v>
      </c>
      <c r="T661" s="168">
        <v>2.0924149999999999E-2</v>
      </c>
      <c r="U661" s="168">
        <v>3614.3001949999998</v>
      </c>
      <c r="V661" s="169"/>
      <c r="W661" s="170"/>
      <c r="X661" s="150"/>
      <c r="Y661" s="150"/>
      <c r="Z661" s="171"/>
      <c r="AA661" s="169"/>
      <c r="AB661" s="170"/>
      <c r="AC661" s="150"/>
      <c r="AD661" s="170"/>
      <c r="AE661" s="171"/>
      <c r="AF661" s="169"/>
      <c r="AG661" s="170"/>
      <c r="AH661" s="150"/>
      <c r="AI661" s="150"/>
      <c r="AJ661" s="171"/>
      <c r="AK661" s="169"/>
      <c r="AL661" s="170"/>
      <c r="AM661" s="150"/>
      <c r="AN661" s="170"/>
      <c r="AO661" s="171"/>
      <c r="AP661" s="169"/>
      <c r="AQ661" s="170"/>
      <c r="AR661" s="150"/>
      <c r="AS661" s="170"/>
      <c r="AT661" s="171"/>
      <c r="AU661" s="169"/>
      <c r="AV661" s="170"/>
      <c r="AW661" s="150"/>
      <c r="AX661" s="164"/>
      <c r="AY661" s="171"/>
      <c r="AZ661" s="150">
        <v>1135</v>
      </c>
    </row>
    <row r="662" spans="1:52" x14ac:dyDescent="0.35">
      <c r="A662" s="162">
        <v>660</v>
      </c>
      <c r="B662" s="163" t="s">
        <v>695</v>
      </c>
      <c r="C662" s="150" t="s">
        <v>1100</v>
      </c>
      <c r="D662" s="150">
        <v>150</v>
      </c>
      <c r="E662" s="164">
        <v>5</v>
      </c>
      <c r="F662" s="164">
        <v>10</v>
      </c>
      <c r="G662" s="165">
        <v>4</v>
      </c>
      <c r="H662" s="166">
        <v>64</v>
      </c>
      <c r="I662" s="150">
        <f>MAX(0,Table232[[#This Row],[k*]]-Table232[[#This Row],[AGVs]])</f>
        <v>59</v>
      </c>
      <c r="J662" s="150">
        <v>1055</v>
      </c>
      <c r="K662" s="150">
        <v>1067</v>
      </c>
      <c r="L662" s="167">
        <v>607.90858829580998</v>
      </c>
      <c r="M662" s="142">
        <f>IF( Table232[[#This Row],[UB_init]]-Table232[[#This Row],[LB_init]]&gt;0.1,0,1)</f>
        <v>0</v>
      </c>
      <c r="N662" s="61">
        <v>10437</v>
      </c>
      <c r="O662" s="62">
        <v>357.26206034078399</v>
      </c>
      <c r="P662" s="62">
        <v>0.96576965983128404</v>
      </c>
      <c r="Q662" s="84">
        <v>3600.2116979472298</v>
      </c>
      <c r="R662" s="166">
        <v>1067</v>
      </c>
      <c r="S662" s="150">
        <v>1055</v>
      </c>
      <c r="T662" s="168">
        <v>1.1246485000000001E-2</v>
      </c>
      <c r="U662" s="168">
        <v>3614.5503330000001</v>
      </c>
      <c r="V662" s="169">
        <v>1067</v>
      </c>
      <c r="W662" s="170">
        <v>1055</v>
      </c>
      <c r="X662" s="168">
        <v>1.12464854732895E-2</v>
      </c>
      <c r="Y662" s="168">
        <f>(Table232[[#This Row],[UB (A-BGAP +LB+ UB)]]-Table232[[#This Row],[Best LB]])/Table232[[#This Row],[UB (A-BGAP +LB+ UB)]]</f>
        <v>1.1246485473289597E-2</v>
      </c>
      <c r="Z662" s="186">
        <v>3604.2627238435698</v>
      </c>
      <c r="AA662" s="169">
        <v>1067</v>
      </c>
      <c r="AB662" s="170">
        <v>1055</v>
      </c>
      <c r="AC662" s="168">
        <v>1.1374407582938388E-2</v>
      </c>
      <c r="AD662" s="170">
        <f>(Table232[[#This Row],[UB (3S-MH)]]-Table232[[#This Row],[Best LB]])/Table232[[#This Row],[UB (3S-MH)]]</f>
        <v>1.1246485473289597E-2</v>
      </c>
      <c r="AE662" s="186">
        <v>721.58799999999997</v>
      </c>
      <c r="AF662" s="169">
        <v>1067</v>
      </c>
      <c r="AG662" s="170">
        <v>1055</v>
      </c>
      <c r="AH662" s="150">
        <v>1.12464854732895E-2</v>
      </c>
      <c r="AI662" s="150">
        <f>(Table232[[#This Row],[UB (BPP-MIP+LB+UB)]]-Table232[[#This Row],[Best LB]])/Table232[[#This Row],[UB (BPP-MIP+LB+UB)]]</f>
        <v>1.1246485473289597E-2</v>
      </c>
      <c r="AJ662" s="171">
        <v>3604.1103305676997</v>
      </c>
      <c r="AK662" s="169">
        <v>1067</v>
      </c>
      <c r="AL662" s="170">
        <v>1055</v>
      </c>
      <c r="AM662" s="170">
        <v>1.1246485473289597E-2</v>
      </c>
      <c r="AN662" s="170">
        <f>(Table232[[#This Row],[UB (LBBD (FBPP))]]-Table232[[#This Row],[Best LB]])/Table232[[#This Row],[UB (LBBD (FBPP))]]</f>
        <v>1.1246485473289597E-2</v>
      </c>
      <c r="AO662" s="171">
        <v>3600.0000002958004</v>
      </c>
      <c r="AP662" s="169">
        <v>1067</v>
      </c>
      <c r="AQ662" s="170">
        <v>1055</v>
      </c>
      <c r="AR662" s="170">
        <v>1.1246485473289597E-2</v>
      </c>
      <c r="AS662" s="170">
        <f>(Table232[[#This Row],[UB (LBBD (CBPP))]]-Table232[[#This Row],[Best LB]])/Table232[[#This Row],[UB (LBBD (CBPP))]]</f>
        <v>1.1246485473289597E-2</v>
      </c>
      <c r="AT662" s="171">
        <v>3600.0000002958004</v>
      </c>
      <c r="AU662" s="169">
        <v>1067</v>
      </c>
      <c r="AV662" s="170">
        <v>1055</v>
      </c>
      <c r="AW662" s="170">
        <v>1.1246485473289597E-2</v>
      </c>
      <c r="AX662" s="170">
        <f>(Table232[[#This Row],[UB (LBBD (CBPP-light))]]-Table232[[#This Row],[Best LB]])/Table232[[#This Row],[UB (LBBD (CBPP-light))]]</f>
        <v>1.1246485473289597E-2</v>
      </c>
      <c r="AY662" s="171">
        <v>3600.0000002958004</v>
      </c>
      <c r="AZ662" s="150">
        <v>1055</v>
      </c>
    </row>
    <row r="663" spans="1:52" x14ac:dyDescent="0.35">
      <c r="A663" s="162">
        <v>661</v>
      </c>
      <c r="B663" s="163" t="s">
        <v>696</v>
      </c>
      <c r="C663" s="150" t="s">
        <v>1100</v>
      </c>
      <c r="D663" s="150">
        <v>150</v>
      </c>
      <c r="E663" s="164">
        <v>5</v>
      </c>
      <c r="F663" s="164">
        <v>20</v>
      </c>
      <c r="G663" s="165">
        <v>1</v>
      </c>
      <c r="H663" s="166">
        <v>20</v>
      </c>
      <c r="I663" s="150">
        <f>MAX(0,Table232[[#This Row],[k*]]-Table232[[#This Row],[AGVs]])</f>
        <v>15</v>
      </c>
      <c r="J663" s="150">
        <v>883</v>
      </c>
      <c r="K663" s="150">
        <v>883</v>
      </c>
      <c r="L663" s="167">
        <v>1.9823269229400466</v>
      </c>
      <c r="M663" s="86">
        <f>IF( Table232[[#This Row],[UB_init]]-Table232[[#This Row],[LB_init]]&gt;0.1,0,1)</f>
        <v>1</v>
      </c>
      <c r="N663" s="59">
        <v>883</v>
      </c>
      <c r="O663" s="60">
        <v>883</v>
      </c>
      <c r="P663" s="60">
        <v>0</v>
      </c>
      <c r="Q663" s="83">
        <v>2770.5536503139801</v>
      </c>
      <c r="R663" s="166">
        <v>883</v>
      </c>
      <c r="S663" s="150">
        <v>883</v>
      </c>
      <c r="T663" s="168">
        <v>0</v>
      </c>
      <c r="U663" s="168">
        <v>46.103240820000003</v>
      </c>
      <c r="V663" s="169"/>
      <c r="W663" s="170"/>
      <c r="X663" s="150"/>
      <c r="Y663" s="150"/>
      <c r="Z663" s="171"/>
      <c r="AA663" s="169"/>
      <c r="AB663" s="170"/>
      <c r="AC663" s="150"/>
      <c r="AD663" s="170"/>
      <c r="AE663" s="171"/>
      <c r="AF663" s="169"/>
      <c r="AG663" s="170"/>
      <c r="AH663" s="150"/>
      <c r="AI663" s="150"/>
      <c r="AJ663" s="171"/>
      <c r="AK663" s="169"/>
      <c r="AL663" s="170"/>
      <c r="AM663" s="150"/>
      <c r="AN663" s="170"/>
      <c r="AO663" s="171"/>
      <c r="AP663" s="169"/>
      <c r="AQ663" s="170"/>
      <c r="AR663" s="150"/>
      <c r="AS663" s="170"/>
      <c r="AT663" s="171"/>
      <c r="AU663" s="169"/>
      <c r="AV663" s="170"/>
      <c r="AW663" s="150"/>
      <c r="AX663" s="164"/>
      <c r="AY663" s="171"/>
      <c r="AZ663" s="150">
        <v>883</v>
      </c>
    </row>
    <row r="664" spans="1:52" x14ac:dyDescent="0.35">
      <c r="A664" s="162">
        <v>662</v>
      </c>
      <c r="B664" s="163" t="s">
        <v>697</v>
      </c>
      <c r="C664" s="150" t="s">
        <v>1100</v>
      </c>
      <c r="D664" s="150">
        <v>150</v>
      </c>
      <c r="E664" s="164">
        <v>5</v>
      </c>
      <c r="F664" s="164">
        <v>20</v>
      </c>
      <c r="G664" s="165">
        <v>1</v>
      </c>
      <c r="H664" s="166">
        <v>20</v>
      </c>
      <c r="I664" s="150">
        <f>MAX(0,Table232[[#This Row],[k*]]-Table232[[#This Row],[AGVs]])</f>
        <v>15</v>
      </c>
      <c r="J664" s="150">
        <v>963</v>
      </c>
      <c r="K664" s="150">
        <v>964</v>
      </c>
      <c r="L664" s="167">
        <v>3.1357529051699657</v>
      </c>
      <c r="M664" s="142">
        <f>IF( Table232[[#This Row],[UB_init]]-Table232[[#This Row],[LB_init]]&gt;0.1,0,1)</f>
        <v>0</v>
      </c>
      <c r="N664" s="61">
        <v>963</v>
      </c>
      <c r="O664" s="62">
        <v>963</v>
      </c>
      <c r="P664" s="62">
        <v>0</v>
      </c>
      <c r="Q664" s="84">
        <v>1240.9065059684201</v>
      </c>
      <c r="R664" s="166">
        <v>963</v>
      </c>
      <c r="S664" s="150">
        <v>963</v>
      </c>
      <c r="T664" s="168">
        <v>0</v>
      </c>
      <c r="U664" s="168">
        <v>34.330249260000002</v>
      </c>
      <c r="V664" s="169">
        <v>963</v>
      </c>
      <c r="W664" s="170">
        <v>963</v>
      </c>
      <c r="X664" s="168">
        <v>0</v>
      </c>
      <c r="Y664" s="168">
        <f>(Table232[[#This Row],[UB (A-BGAP +LB+ UB)]]-Table232[[#This Row],[Best LB]])/Table232[[#This Row],[UB (A-BGAP +LB+ UB)]]</f>
        <v>0</v>
      </c>
      <c r="Z664" s="186">
        <v>35.263949477123468</v>
      </c>
      <c r="AA664" s="169">
        <v>963</v>
      </c>
      <c r="AB664" s="170">
        <v>963</v>
      </c>
      <c r="AC664" s="168">
        <v>0</v>
      </c>
      <c r="AD664" s="170">
        <f>(Table232[[#This Row],[UB (3S-MH)]]-Table232[[#This Row],[Best LB]])/Table232[[#This Row],[UB (3S-MH)]]</f>
        <v>0</v>
      </c>
      <c r="AE664" s="186">
        <v>3.8970799999999999</v>
      </c>
      <c r="AF664" s="169">
        <v>963</v>
      </c>
      <c r="AG664" s="170">
        <v>963</v>
      </c>
      <c r="AH664" s="150">
        <v>0</v>
      </c>
      <c r="AI664" s="150">
        <f>(Table232[[#This Row],[UB (BPP-MIP+LB+UB)]]-Table232[[#This Row],[Best LB]])/Table232[[#This Row],[UB (BPP-MIP+LB+UB)]]</f>
        <v>0</v>
      </c>
      <c r="AJ664" s="171">
        <v>54.613865969712364</v>
      </c>
      <c r="AK664" s="169">
        <v>963</v>
      </c>
      <c r="AL664" s="170">
        <v>963</v>
      </c>
      <c r="AM664" s="170">
        <v>0</v>
      </c>
      <c r="AN664" s="170">
        <f>(Table232[[#This Row],[UB (LBBD (FBPP))]]-Table232[[#This Row],[Best LB]])/Table232[[#This Row],[UB (LBBD (FBPP))]]</f>
        <v>0</v>
      </c>
      <c r="AO664" s="171">
        <v>5.5818796432674755</v>
      </c>
      <c r="AP664" s="169">
        <v>963</v>
      </c>
      <c r="AQ664" s="170">
        <v>963</v>
      </c>
      <c r="AR664" s="170">
        <v>0</v>
      </c>
      <c r="AS664" s="170">
        <f>(Table232[[#This Row],[UB (LBBD (CBPP))]]-Table232[[#This Row],[Best LB]])/Table232[[#This Row],[UB (LBBD (CBPP))]]</f>
        <v>0</v>
      </c>
      <c r="AT664" s="171">
        <v>4.4605512451478262</v>
      </c>
      <c r="AU664" s="169">
        <v>963</v>
      </c>
      <c r="AV664" s="170">
        <v>963</v>
      </c>
      <c r="AW664" s="170">
        <v>0</v>
      </c>
      <c r="AX664" s="170">
        <f>(Table232[[#This Row],[UB (LBBD (CBPP-light))]]-Table232[[#This Row],[Best LB]])/Table232[[#This Row],[UB (LBBD (CBPP-light))]]</f>
        <v>0</v>
      </c>
      <c r="AY664" s="171">
        <v>4.4198478367277358</v>
      </c>
      <c r="AZ664" s="150">
        <v>963</v>
      </c>
    </row>
    <row r="665" spans="1:52" x14ac:dyDescent="0.35">
      <c r="A665" s="162">
        <v>663</v>
      </c>
      <c r="B665" s="163" t="s">
        <v>698</v>
      </c>
      <c r="C665" s="150" t="s">
        <v>1100</v>
      </c>
      <c r="D665" s="150">
        <v>150</v>
      </c>
      <c r="E665" s="164">
        <v>5</v>
      </c>
      <c r="F665" s="164">
        <v>20</v>
      </c>
      <c r="G665" s="165">
        <v>1</v>
      </c>
      <c r="H665" s="166">
        <v>22</v>
      </c>
      <c r="I665" s="150">
        <f>MAX(0,Table232[[#This Row],[k*]]-Table232[[#This Row],[AGVs]])</f>
        <v>17</v>
      </c>
      <c r="J665" s="150">
        <v>933</v>
      </c>
      <c r="K665" s="150">
        <v>933</v>
      </c>
      <c r="L665" s="167">
        <v>1.66152867116989</v>
      </c>
      <c r="M665" s="86">
        <f>IF( Table232[[#This Row],[UB_init]]-Table232[[#This Row],[LB_init]]&gt;0.1,0,1)</f>
        <v>1</v>
      </c>
      <c r="N665" s="59">
        <v>933</v>
      </c>
      <c r="O665" s="60">
        <v>933</v>
      </c>
      <c r="P665" s="60">
        <v>0</v>
      </c>
      <c r="Q665" s="83">
        <v>1927.46554087288</v>
      </c>
      <c r="R665" s="166">
        <v>933</v>
      </c>
      <c r="S665" s="150">
        <v>933</v>
      </c>
      <c r="T665" s="168">
        <v>0</v>
      </c>
      <c r="U665" s="168">
        <v>73.200017110000005</v>
      </c>
      <c r="V665" s="169"/>
      <c r="W665" s="170"/>
      <c r="X665" s="150"/>
      <c r="Y665" s="150"/>
      <c r="Z665" s="171"/>
      <c r="AA665" s="169"/>
      <c r="AB665" s="170"/>
      <c r="AC665" s="150"/>
      <c r="AD665" s="170"/>
      <c r="AE665" s="171"/>
      <c r="AF665" s="169"/>
      <c r="AG665" s="170"/>
      <c r="AH665" s="150"/>
      <c r="AI665" s="150"/>
      <c r="AJ665" s="171"/>
      <c r="AK665" s="169"/>
      <c r="AL665" s="170"/>
      <c r="AM665" s="150"/>
      <c r="AN665" s="170"/>
      <c r="AO665" s="171"/>
      <c r="AP665" s="169"/>
      <c r="AQ665" s="170"/>
      <c r="AR665" s="150"/>
      <c r="AS665" s="170"/>
      <c r="AT665" s="171"/>
      <c r="AU665" s="169"/>
      <c r="AV665" s="170"/>
      <c r="AW665" s="150"/>
      <c r="AX665" s="164"/>
      <c r="AY665" s="171"/>
      <c r="AZ665" s="150">
        <v>933</v>
      </c>
    </row>
    <row r="666" spans="1:52" x14ac:dyDescent="0.35">
      <c r="A666" s="162">
        <v>664</v>
      </c>
      <c r="B666" s="163" t="s">
        <v>699</v>
      </c>
      <c r="C666" s="150" t="s">
        <v>1100</v>
      </c>
      <c r="D666" s="150">
        <v>150</v>
      </c>
      <c r="E666" s="164">
        <v>5</v>
      </c>
      <c r="F666" s="164">
        <v>20</v>
      </c>
      <c r="G666" s="165">
        <v>1</v>
      </c>
      <c r="H666" s="166">
        <v>20</v>
      </c>
      <c r="I666" s="150">
        <f>MAX(0,Table232[[#This Row],[k*]]-Table232[[#This Row],[AGVs]])</f>
        <v>15</v>
      </c>
      <c r="J666" s="150">
        <v>900</v>
      </c>
      <c r="K666" s="150">
        <v>900</v>
      </c>
      <c r="L666" s="167">
        <v>1.5888639353299823</v>
      </c>
      <c r="M666" s="142">
        <f>IF( Table232[[#This Row],[UB_init]]-Table232[[#This Row],[LB_init]]&gt;0.1,0,1)</f>
        <v>1</v>
      </c>
      <c r="N666" s="61">
        <v>900</v>
      </c>
      <c r="O666" s="62">
        <v>900</v>
      </c>
      <c r="P666" s="62">
        <v>0</v>
      </c>
      <c r="Q666" s="84">
        <v>1515.4532831627801</v>
      </c>
      <c r="R666" s="166">
        <v>900</v>
      </c>
      <c r="S666" s="150">
        <v>900</v>
      </c>
      <c r="T666" s="168">
        <v>0</v>
      </c>
      <c r="U666" s="168">
        <v>47.985250790000002</v>
      </c>
      <c r="V666" s="169"/>
      <c r="W666" s="170"/>
      <c r="X666" s="150"/>
      <c r="Y666" s="150"/>
      <c r="Z666" s="171"/>
      <c r="AA666" s="169"/>
      <c r="AB666" s="170"/>
      <c r="AC666" s="150"/>
      <c r="AD666" s="170"/>
      <c r="AE666" s="171"/>
      <c r="AF666" s="169"/>
      <c r="AG666" s="170"/>
      <c r="AH666" s="150"/>
      <c r="AI666" s="150"/>
      <c r="AJ666" s="171"/>
      <c r="AK666" s="169"/>
      <c r="AL666" s="170"/>
      <c r="AM666" s="150"/>
      <c r="AN666" s="170"/>
      <c r="AO666" s="171"/>
      <c r="AP666" s="169"/>
      <c r="AQ666" s="170"/>
      <c r="AR666" s="150"/>
      <c r="AS666" s="170"/>
      <c r="AT666" s="171"/>
      <c r="AU666" s="169"/>
      <c r="AV666" s="170"/>
      <c r="AW666" s="150"/>
      <c r="AX666" s="164"/>
      <c r="AY666" s="171"/>
      <c r="AZ666" s="150">
        <v>900</v>
      </c>
    </row>
    <row r="667" spans="1:52" x14ac:dyDescent="0.35">
      <c r="A667" s="162">
        <v>665</v>
      </c>
      <c r="B667" s="163" t="s">
        <v>700</v>
      </c>
      <c r="C667" s="150" t="s">
        <v>1100</v>
      </c>
      <c r="D667" s="150">
        <v>150</v>
      </c>
      <c r="E667" s="164">
        <v>5</v>
      </c>
      <c r="F667" s="164">
        <v>20</v>
      </c>
      <c r="G667" s="165">
        <v>1</v>
      </c>
      <c r="H667" s="166">
        <v>20</v>
      </c>
      <c r="I667" s="150">
        <f>MAX(0,Table232[[#This Row],[k*]]-Table232[[#This Row],[AGVs]])</f>
        <v>15</v>
      </c>
      <c r="J667" s="150">
        <v>908</v>
      </c>
      <c r="K667" s="150">
        <v>908</v>
      </c>
      <c r="L667" s="167">
        <v>2.853092130279947</v>
      </c>
      <c r="M667" s="86">
        <f>IF( Table232[[#This Row],[UB_init]]-Table232[[#This Row],[LB_init]]&gt;0.1,0,1)</f>
        <v>1</v>
      </c>
      <c r="N667" s="59">
        <v>908</v>
      </c>
      <c r="O667" s="60">
        <v>908</v>
      </c>
      <c r="P667" s="60">
        <v>0</v>
      </c>
      <c r="Q667" s="83">
        <v>1894.3645843434999</v>
      </c>
      <c r="R667" s="166">
        <v>908</v>
      </c>
      <c r="S667" s="150">
        <v>908</v>
      </c>
      <c r="T667" s="168">
        <v>0</v>
      </c>
      <c r="U667" s="168">
        <v>46.473301820000003</v>
      </c>
      <c r="V667" s="169"/>
      <c r="W667" s="170"/>
      <c r="X667" s="150"/>
      <c r="Y667" s="150"/>
      <c r="Z667" s="171"/>
      <c r="AA667" s="169"/>
      <c r="AB667" s="170"/>
      <c r="AC667" s="150"/>
      <c r="AD667" s="170"/>
      <c r="AE667" s="171"/>
      <c r="AF667" s="169"/>
      <c r="AG667" s="170"/>
      <c r="AH667" s="150"/>
      <c r="AI667" s="150"/>
      <c r="AJ667" s="171"/>
      <c r="AK667" s="169"/>
      <c r="AL667" s="170"/>
      <c r="AM667" s="150"/>
      <c r="AN667" s="170"/>
      <c r="AO667" s="171"/>
      <c r="AP667" s="169"/>
      <c r="AQ667" s="170"/>
      <c r="AR667" s="150"/>
      <c r="AS667" s="170"/>
      <c r="AT667" s="171"/>
      <c r="AU667" s="169"/>
      <c r="AV667" s="170"/>
      <c r="AW667" s="150"/>
      <c r="AX667" s="164"/>
      <c r="AY667" s="171"/>
      <c r="AZ667" s="150">
        <v>908</v>
      </c>
    </row>
    <row r="668" spans="1:52" x14ac:dyDescent="0.35">
      <c r="A668" s="162">
        <v>666</v>
      </c>
      <c r="B668" s="163" t="s">
        <v>701</v>
      </c>
      <c r="C668" s="150" t="s">
        <v>1100</v>
      </c>
      <c r="D668" s="150">
        <v>150</v>
      </c>
      <c r="E668" s="164">
        <v>5</v>
      </c>
      <c r="F668" s="164">
        <v>20</v>
      </c>
      <c r="G668" s="165">
        <v>1</v>
      </c>
      <c r="H668" s="166">
        <v>19</v>
      </c>
      <c r="I668" s="150">
        <f>MAX(0,Table232[[#This Row],[k*]]-Table232[[#This Row],[AGVs]])</f>
        <v>14</v>
      </c>
      <c r="J668" s="150">
        <v>974</v>
      </c>
      <c r="K668" s="150">
        <v>974</v>
      </c>
      <c r="L668" s="167">
        <v>1.9697278309699868</v>
      </c>
      <c r="M668" s="142">
        <f>IF( Table232[[#This Row],[UB_init]]-Table232[[#This Row],[LB_init]]&gt;0.1,0,1)</f>
        <v>1</v>
      </c>
      <c r="N668" s="61">
        <v>974</v>
      </c>
      <c r="O668" s="62">
        <v>974</v>
      </c>
      <c r="P668" s="62">
        <v>0</v>
      </c>
      <c r="Q668" s="84">
        <v>2228.7980774566499</v>
      </c>
      <c r="R668" s="166">
        <v>974</v>
      </c>
      <c r="S668" s="150">
        <v>974</v>
      </c>
      <c r="T668" s="168">
        <v>0</v>
      </c>
      <c r="U668" s="168">
        <v>39.897971300000002</v>
      </c>
      <c r="V668" s="169"/>
      <c r="W668" s="170"/>
      <c r="X668" s="150"/>
      <c r="Y668" s="150"/>
      <c r="Z668" s="171"/>
      <c r="AA668" s="169"/>
      <c r="AB668" s="170"/>
      <c r="AC668" s="150"/>
      <c r="AD668" s="170"/>
      <c r="AE668" s="171"/>
      <c r="AF668" s="169"/>
      <c r="AG668" s="170"/>
      <c r="AH668" s="150"/>
      <c r="AI668" s="150"/>
      <c r="AJ668" s="171"/>
      <c r="AK668" s="169"/>
      <c r="AL668" s="170"/>
      <c r="AM668" s="150"/>
      <c r="AN668" s="170"/>
      <c r="AO668" s="171"/>
      <c r="AP668" s="169"/>
      <c r="AQ668" s="170"/>
      <c r="AR668" s="150"/>
      <c r="AS668" s="170"/>
      <c r="AT668" s="171"/>
      <c r="AU668" s="169"/>
      <c r="AV668" s="170"/>
      <c r="AW668" s="150"/>
      <c r="AX668" s="164"/>
      <c r="AY668" s="171"/>
      <c r="AZ668" s="150">
        <v>974</v>
      </c>
    </row>
    <row r="669" spans="1:52" x14ac:dyDescent="0.35">
      <c r="A669" s="162">
        <v>667</v>
      </c>
      <c r="B669" s="163" t="s">
        <v>702</v>
      </c>
      <c r="C669" s="150" t="s">
        <v>1100</v>
      </c>
      <c r="D669" s="150">
        <v>150</v>
      </c>
      <c r="E669" s="164">
        <v>5</v>
      </c>
      <c r="F669" s="164">
        <v>20</v>
      </c>
      <c r="G669" s="165">
        <v>1</v>
      </c>
      <c r="H669" s="166">
        <v>19</v>
      </c>
      <c r="I669" s="150">
        <f>MAX(0,Table232[[#This Row],[k*]]-Table232[[#This Row],[AGVs]])</f>
        <v>14</v>
      </c>
      <c r="J669" s="150">
        <v>945</v>
      </c>
      <c r="K669" s="150">
        <v>946</v>
      </c>
      <c r="L669" s="167">
        <v>2.2154267784299009</v>
      </c>
      <c r="M669" s="86">
        <f>IF( Table232[[#This Row],[UB_init]]-Table232[[#This Row],[LB_init]]&gt;0.1,0,1)</f>
        <v>0</v>
      </c>
      <c r="N669" s="59">
        <v>945</v>
      </c>
      <c r="O669" s="60">
        <v>945</v>
      </c>
      <c r="P669" s="60">
        <v>0</v>
      </c>
      <c r="Q669" s="83">
        <v>2426.2369262576099</v>
      </c>
      <c r="R669" s="166">
        <v>945</v>
      </c>
      <c r="S669" s="150">
        <v>945</v>
      </c>
      <c r="T669" s="168">
        <v>0</v>
      </c>
      <c r="U669" s="168">
        <v>45.79110317</v>
      </c>
      <c r="V669" s="169">
        <v>945</v>
      </c>
      <c r="W669" s="170">
        <v>945</v>
      </c>
      <c r="X669" s="168">
        <v>0</v>
      </c>
      <c r="Y669" s="168">
        <f>(Table232[[#This Row],[UB (A-BGAP +LB+ UB)]]-Table232[[#This Row],[Best LB]])/Table232[[#This Row],[UB (A-BGAP +LB+ UB)]]</f>
        <v>0</v>
      </c>
      <c r="Z669" s="186">
        <v>40.897482556299998</v>
      </c>
      <c r="AA669" s="169">
        <v>945</v>
      </c>
      <c r="AB669" s="170">
        <v>945</v>
      </c>
      <c r="AC669" s="168">
        <v>0</v>
      </c>
      <c r="AD669" s="170">
        <f>(Table232[[#This Row],[UB (3S-MH)]]-Table232[[#This Row],[Best LB]])/Table232[[#This Row],[UB (3S-MH)]]</f>
        <v>0</v>
      </c>
      <c r="AE669" s="186">
        <v>3.7723800000000001</v>
      </c>
      <c r="AF669" s="169">
        <v>945</v>
      </c>
      <c r="AG669" s="170">
        <v>945</v>
      </c>
      <c r="AH669" s="150">
        <v>0</v>
      </c>
      <c r="AI669" s="150">
        <f>(Table232[[#This Row],[UB (BPP-MIP+LB+UB)]]-Table232[[#This Row],[Best LB]])/Table232[[#This Row],[UB (BPP-MIP+LB+UB)]]</f>
        <v>0</v>
      </c>
      <c r="AJ669" s="171">
        <v>45.779406012045001</v>
      </c>
      <c r="AK669" s="169">
        <v>945</v>
      </c>
      <c r="AL669" s="170">
        <v>945</v>
      </c>
      <c r="AM669" s="170">
        <v>0</v>
      </c>
      <c r="AN669" s="170">
        <f>(Table232[[#This Row],[UB (LBBD (FBPP))]]-Table232[[#This Row],[Best LB]])/Table232[[#This Row],[UB (LBBD (FBPP))]]</f>
        <v>0</v>
      </c>
      <c r="AO669" s="171">
        <v>2.8251105365434341</v>
      </c>
      <c r="AP669" s="169">
        <v>945</v>
      </c>
      <c r="AQ669" s="170">
        <v>945</v>
      </c>
      <c r="AR669" s="170">
        <v>0</v>
      </c>
      <c r="AS669" s="170">
        <f>(Table232[[#This Row],[UB (LBBD (CBPP))]]-Table232[[#This Row],[Best LB]])/Table232[[#This Row],[UB (LBBD (CBPP))]]</f>
        <v>0</v>
      </c>
      <c r="AT669" s="171">
        <v>2.6410797657536018</v>
      </c>
      <c r="AU669" s="169">
        <v>945</v>
      </c>
      <c r="AV669" s="170">
        <v>945</v>
      </c>
      <c r="AW669" s="170">
        <v>0</v>
      </c>
      <c r="AX669" s="170">
        <f>(Table232[[#This Row],[UB (LBBD (CBPP-light))]]-Table232[[#This Row],[Best LB]])/Table232[[#This Row],[UB (LBBD (CBPP-light))]]</f>
        <v>0</v>
      </c>
      <c r="AY669" s="171">
        <v>4.0907998681159308</v>
      </c>
      <c r="AZ669" s="150">
        <v>945</v>
      </c>
    </row>
    <row r="670" spans="1:52" x14ac:dyDescent="0.35">
      <c r="A670" s="162">
        <v>668</v>
      </c>
      <c r="B670" s="163" t="s">
        <v>703</v>
      </c>
      <c r="C670" s="150" t="s">
        <v>1100</v>
      </c>
      <c r="D670" s="150">
        <v>150</v>
      </c>
      <c r="E670" s="164">
        <v>5</v>
      </c>
      <c r="F670" s="164">
        <v>20</v>
      </c>
      <c r="G670" s="165">
        <v>1</v>
      </c>
      <c r="H670" s="166">
        <v>21</v>
      </c>
      <c r="I670" s="150">
        <f>MAX(0,Table232[[#This Row],[k*]]-Table232[[#This Row],[AGVs]])</f>
        <v>16</v>
      </c>
      <c r="J670" s="150">
        <v>957</v>
      </c>
      <c r="K670" s="150">
        <v>957</v>
      </c>
      <c r="L670" s="167">
        <v>2.9569314550699346</v>
      </c>
      <c r="M670" s="142">
        <f>IF( Table232[[#This Row],[UB_init]]-Table232[[#This Row],[LB_init]]&gt;0.1,0,1)</f>
        <v>1</v>
      </c>
      <c r="N670" s="61">
        <v>959</v>
      </c>
      <c r="O670" s="62">
        <v>957</v>
      </c>
      <c r="P670" s="62">
        <v>2.0855057351405501E-3</v>
      </c>
      <c r="Q670" s="84">
        <v>3600.2901402041298</v>
      </c>
      <c r="R670" s="166">
        <v>957</v>
      </c>
      <c r="S670" s="150">
        <v>957</v>
      </c>
      <c r="T670" s="168">
        <v>0</v>
      </c>
      <c r="U670" s="168">
        <v>50.085134750000002</v>
      </c>
      <c r="V670" s="169"/>
      <c r="W670" s="170"/>
      <c r="X670" s="150"/>
      <c r="Y670" s="150"/>
      <c r="Z670" s="171"/>
      <c r="AA670" s="169"/>
      <c r="AB670" s="170"/>
      <c r="AC670" s="150"/>
      <c r="AD670" s="170"/>
      <c r="AE670" s="171"/>
      <c r="AF670" s="169"/>
      <c r="AG670" s="170"/>
      <c r="AH670" s="150"/>
      <c r="AI670" s="150"/>
      <c r="AJ670" s="171"/>
      <c r="AK670" s="169"/>
      <c r="AL670" s="170"/>
      <c r="AM670" s="150"/>
      <c r="AN670" s="170"/>
      <c r="AO670" s="171"/>
      <c r="AP670" s="169"/>
      <c r="AQ670" s="170"/>
      <c r="AR670" s="150"/>
      <c r="AS670" s="170"/>
      <c r="AT670" s="171"/>
      <c r="AU670" s="169"/>
      <c r="AV670" s="170"/>
      <c r="AW670" s="150"/>
      <c r="AX670" s="164"/>
      <c r="AY670" s="171"/>
      <c r="AZ670" s="150">
        <v>957</v>
      </c>
    </row>
    <row r="671" spans="1:52" x14ac:dyDescent="0.35">
      <c r="A671" s="162">
        <v>669</v>
      </c>
      <c r="B671" s="163" t="s">
        <v>704</v>
      </c>
      <c r="C671" s="150" t="s">
        <v>1100</v>
      </c>
      <c r="D671" s="150">
        <v>150</v>
      </c>
      <c r="E671" s="164">
        <v>5</v>
      </c>
      <c r="F671" s="164">
        <v>20</v>
      </c>
      <c r="G671" s="165">
        <v>1</v>
      </c>
      <c r="H671" s="166">
        <v>20</v>
      </c>
      <c r="I671" s="150">
        <f>MAX(0,Table232[[#This Row],[k*]]-Table232[[#This Row],[AGVs]])</f>
        <v>15</v>
      </c>
      <c r="J671" s="150">
        <v>972</v>
      </c>
      <c r="K671" s="150">
        <v>973</v>
      </c>
      <c r="L671" s="167">
        <v>1.6431561112499367</v>
      </c>
      <c r="M671" s="86">
        <f>IF( Table232[[#This Row],[UB_init]]-Table232[[#This Row],[LB_init]]&gt;0.1,0,1)</f>
        <v>0</v>
      </c>
      <c r="N671" s="59">
        <v>972</v>
      </c>
      <c r="O671" s="60">
        <v>972</v>
      </c>
      <c r="P671" s="60">
        <v>0</v>
      </c>
      <c r="Q671" s="83">
        <v>2902.5238689631201</v>
      </c>
      <c r="R671" s="166">
        <v>972</v>
      </c>
      <c r="S671" s="150">
        <v>972</v>
      </c>
      <c r="T671" s="168">
        <v>0</v>
      </c>
      <c r="U671" s="168">
        <v>42.458386490000002</v>
      </c>
      <c r="V671" s="169">
        <v>972</v>
      </c>
      <c r="W671" s="170">
        <v>972</v>
      </c>
      <c r="X671" s="168">
        <v>0</v>
      </c>
      <c r="Y671" s="168">
        <f>(Table232[[#This Row],[UB (A-BGAP +LB+ UB)]]-Table232[[#This Row],[Best LB]])/Table232[[#This Row],[UB (A-BGAP +LB+ UB)]]</f>
        <v>0</v>
      </c>
      <c r="Z671" s="186">
        <v>39.838691322142438</v>
      </c>
      <c r="AA671" s="169">
        <v>972</v>
      </c>
      <c r="AB671" s="170">
        <v>972</v>
      </c>
      <c r="AC671" s="168">
        <v>0</v>
      </c>
      <c r="AD671" s="170">
        <f>(Table232[[#This Row],[UB (3S-MH)]]-Table232[[#This Row],[Best LB]])/Table232[[#This Row],[UB (3S-MH)]]</f>
        <v>0</v>
      </c>
      <c r="AE671" s="186">
        <v>4.38924</v>
      </c>
      <c r="AF671" s="169">
        <v>972</v>
      </c>
      <c r="AG671" s="170">
        <v>972</v>
      </c>
      <c r="AH671" s="150">
        <v>0</v>
      </c>
      <c r="AI671" s="150">
        <f>(Table232[[#This Row],[UB (BPP-MIP+LB+UB)]]-Table232[[#This Row],[Best LB]])/Table232[[#This Row],[UB (BPP-MIP+LB+UB)]]</f>
        <v>0</v>
      </c>
      <c r="AJ671" s="171">
        <v>48.456540611582035</v>
      </c>
      <c r="AK671" s="169">
        <v>972</v>
      </c>
      <c r="AL671" s="170">
        <v>972</v>
      </c>
      <c r="AM671" s="170">
        <v>0</v>
      </c>
      <c r="AN671" s="170">
        <f>(Table232[[#This Row],[UB (LBBD (FBPP))]]-Table232[[#This Row],[Best LB]])/Table232[[#This Row],[UB (LBBD (FBPP))]]</f>
        <v>0</v>
      </c>
      <c r="AO671" s="171">
        <v>3.8453781162484066</v>
      </c>
      <c r="AP671" s="169">
        <v>972</v>
      </c>
      <c r="AQ671" s="170">
        <v>972</v>
      </c>
      <c r="AR671" s="170">
        <v>0</v>
      </c>
      <c r="AS671" s="170">
        <f>(Table232[[#This Row],[UB (LBBD (CBPP))]]-Table232[[#This Row],[Best LB]])/Table232[[#This Row],[UB (LBBD (CBPP))]]</f>
        <v>0</v>
      </c>
      <c r="AT671" s="171">
        <v>2.6540529718717965</v>
      </c>
      <c r="AU671" s="169">
        <v>972</v>
      </c>
      <c r="AV671" s="170">
        <v>972</v>
      </c>
      <c r="AW671" s="170">
        <v>0</v>
      </c>
      <c r="AX671" s="170">
        <f>(Table232[[#This Row],[UB (LBBD (CBPP-light))]]-Table232[[#This Row],[Best LB]])/Table232[[#This Row],[UB (LBBD (CBPP-light))]]</f>
        <v>0</v>
      </c>
      <c r="AY671" s="171">
        <v>2.6941378405413063</v>
      </c>
      <c r="AZ671" s="150">
        <v>972</v>
      </c>
    </row>
    <row r="672" spans="1:52" x14ac:dyDescent="0.35">
      <c r="A672" s="162">
        <v>670</v>
      </c>
      <c r="B672" s="163" t="s">
        <v>705</v>
      </c>
      <c r="C672" s="150" t="s">
        <v>1100</v>
      </c>
      <c r="D672" s="150">
        <v>150</v>
      </c>
      <c r="E672" s="164">
        <v>5</v>
      </c>
      <c r="F672" s="164">
        <v>20</v>
      </c>
      <c r="G672" s="165">
        <v>1</v>
      </c>
      <c r="H672" s="166">
        <v>19</v>
      </c>
      <c r="I672" s="150">
        <f>MAX(0,Table232[[#This Row],[k*]]-Table232[[#This Row],[AGVs]])</f>
        <v>14</v>
      </c>
      <c r="J672" s="150">
        <v>879</v>
      </c>
      <c r="K672" s="150">
        <v>879.99999999999898</v>
      </c>
      <c r="L672" s="167">
        <v>1.6538265459300874</v>
      </c>
      <c r="M672" s="142">
        <f>IF( Table232[[#This Row],[UB_init]]-Table232[[#This Row],[LB_init]]&gt;0.1,0,1)</f>
        <v>0</v>
      </c>
      <c r="N672" s="61">
        <v>879</v>
      </c>
      <c r="O672" s="62">
        <v>875</v>
      </c>
      <c r="P672" s="62">
        <v>4.5506257110347397E-3</v>
      </c>
      <c r="Q672" s="84">
        <v>3600.3785710837601</v>
      </c>
      <c r="R672" s="166">
        <v>879</v>
      </c>
      <c r="S672" s="150">
        <v>879</v>
      </c>
      <c r="T672" s="168">
        <v>0</v>
      </c>
      <c r="U672" s="168">
        <v>45.878250989999998</v>
      </c>
      <c r="V672" s="169">
        <v>879</v>
      </c>
      <c r="W672" s="170">
        <v>879</v>
      </c>
      <c r="X672" s="168">
        <v>0</v>
      </c>
      <c r="Y672" s="168">
        <f>(Table232[[#This Row],[UB (A-BGAP +LB+ UB)]]-Table232[[#This Row],[Best LB]])/Table232[[#This Row],[UB (A-BGAP +LB+ UB)]]</f>
        <v>0</v>
      </c>
      <c r="Z672" s="186">
        <v>51.995856381958887</v>
      </c>
      <c r="AA672" s="169">
        <v>879</v>
      </c>
      <c r="AB672" s="170">
        <v>879</v>
      </c>
      <c r="AC672" s="168">
        <v>0</v>
      </c>
      <c r="AD672" s="170">
        <f>(Table232[[#This Row],[UB (3S-MH)]]-Table232[[#This Row],[Best LB]])/Table232[[#This Row],[UB (3S-MH)]]</f>
        <v>0</v>
      </c>
      <c r="AE672" s="186">
        <v>4.3997400000000004</v>
      </c>
      <c r="AF672" s="169">
        <v>879</v>
      </c>
      <c r="AG672" s="170">
        <v>879</v>
      </c>
      <c r="AH672" s="150">
        <v>0</v>
      </c>
      <c r="AI672" s="150">
        <f>(Table232[[#This Row],[UB (BPP-MIP+LB+UB)]]-Table232[[#This Row],[Best LB]])/Table232[[#This Row],[UB (BPP-MIP+LB+UB)]]</f>
        <v>0</v>
      </c>
      <c r="AJ672" s="171">
        <v>42.088359264662991</v>
      </c>
      <c r="AK672" s="169">
        <v>879</v>
      </c>
      <c r="AL672" s="170">
        <v>879</v>
      </c>
      <c r="AM672" s="170">
        <v>0</v>
      </c>
      <c r="AN672" s="170">
        <f>(Table232[[#This Row],[UB (LBBD (FBPP))]]-Table232[[#This Row],[Best LB]])/Table232[[#This Row],[UB (LBBD (FBPP))]]</f>
        <v>0</v>
      </c>
      <c r="AO672" s="171">
        <v>2.5751977148527194</v>
      </c>
      <c r="AP672" s="169">
        <v>879</v>
      </c>
      <c r="AQ672" s="170">
        <v>879</v>
      </c>
      <c r="AR672" s="170">
        <v>0</v>
      </c>
      <c r="AS672" s="170">
        <f>(Table232[[#This Row],[UB (LBBD (CBPP))]]-Table232[[#This Row],[Best LB]])/Table232[[#This Row],[UB (LBBD (CBPP))]]</f>
        <v>0</v>
      </c>
      <c r="AT672" s="171">
        <v>2.2142583718584774</v>
      </c>
      <c r="AU672" s="169">
        <v>879</v>
      </c>
      <c r="AV672" s="170">
        <v>879</v>
      </c>
      <c r="AW672" s="170">
        <v>0</v>
      </c>
      <c r="AX672" s="170">
        <f>(Table232[[#This Row],[UB (LBBD (CBPP-light))]]-Table232[[#This Row],[Best LB]])/Table232[[#This Row],[UB (LBBD (CBPP-light))]]</f>
        <v>0</v>
      </c>
      <c r="AY672" s="171">
        <v>2.3264289451824425</v>
      </c>
      <c r="AZ672" s="150">
        <v>879</v>
      </c>
    </row>
    <row r="673" spans="1:52" x14ac:dyDescent="0.35">
      <c r="A673" s="162">
        <v>671</v>
      </c>
      <c r="B673" s="163" t="s">
        <v>74</v>
      </c>
      <c r="C673" s="150" t="s">
        <v>1100</v>
      </c>
      <c r="D673" s="150">
        <v>150</v>
      </c>
      <c r="E673" s="164">
        <v>5</v>
      </c>
      <c r="F673" s="164">
        <v>20</v>
      </c>
      <c r="G673" s="165">
        <v>2</v>
      </c>
      <c r="H673" s="166">
        <v>40</v>
      </c>
      <c r="I673" s="150">
        <f>MAX(0,Table232[[#This Row],[k*]]-Table232[[#This Row],[AGVs]])</f>
        <v>35</v>
      </c>
      <c r="J673" s="150">
        <v>1123</v>
      </c>
      <c r="K673" s="150">
        <v>1123</v>
      </c>
      <c r="L673" s="167">
        <v>2.0975972488599837</v>
      </c>
      <c r="M673" s="86">
        <f>IF( Table232[[#This Row],[UB_init]]-Table232[[#This Row],[LB_init]]&gt;0.1,0,1)</f>
        <v>1</v>
      </c>
      <c r="N673" s="59">
        <v>12233</v>
      </c>
      <c r="O673" s="60">
        <v>714</v>
      </c>
      <c r="P673" s="60">
        <v>0.94163328701053695</v>
      </c>
      <c r="Q673" s="83">
        <v>3614.56299512647</v>
      </c>
      <c r="R673" s="166">
        <v>1123</v>
      </c>
      <c r="S673" s="150">
        <v>1123</v>
      </c>
      <c r="T673" s="168">
        <v>0</v>
      </c>
      <c r="U673" s="168">
        <v>98.238970710000004</v>
      </c>
      <c r="V673" s="169"/>
      <c r="W673" s="170"/>
      <c r="X673" s="150"/>
      <c r="Y673" s="150"/>
      <c r="Z673" s="171"/>
      <c r="AA673" s="169"/>
      <c r="AB673" s="170"/>
      <c r="AC673" s="150"/>
      <c r="AD673" s="170"/>
      <c r="AE673" s="171"/>
      <c r="AF673" s="169"/>
      <c r="AG673" s="170"/>
      <c r="AH673" s="150"/>
      <c r="AI673" s="150"/>
      <c r="AJ673" s="171"/>
      <c r="AK673" s="169"/>
      <c r="AL673" s="170"/>
      <c r="AM673" s="150"/>
      <c r="AN673" s="170"/>
      <c r="AO673" s="171"/>
      <c r="AP673" s="169"/>
      <c r="AQ673" s="170"/>
      <c r="AR673" s="150"/>
      <c r="AS673" s="170"/>
      <c r="AT673" s="171"/>
      <c r="AU673" s="169"/>
      <c r="AV673" s="170"/>
      <c r="AW673" s="150"/>
      <c r="AX673" s="164"/>
      <c r="AY673" s="171"/>
      <c r="AZ673" s="150">
        <v>1123</v>
      </c>
    </row>
    <row r="674" spans="1:52" x14ac:dyDescent="0.35">
      <c r="A674" s="162">
        <v>672</v>
      </c>
      <c r="B674" s="163" t="s">
        <v>75</v>
      </c>
      <c r="C674" s="150" t="s">
        <v>1100</v>
      </c>
      <c r="D674" s="150">
        <v>150</v>
      </c>
      <c r="E674" s="164">
        <v>5</v>
      </c>
      <c r="F674" s="164">
        <v>20</v>
      </c>
      <c r="G674" s="165">
        <v>2</v>
      </c>
      <c r="H674" s="166">
        <v>39</v>
      </c>
      <c r="I674" s="150">
        <f>MAX(0,Table232[[#This Row],[k*]]-Table232[[#This Row],[AGVs]])</f>
        <v>34</v>
      </c>
      <c r="J674" s="150">
        <v>1191</v>
      </c>
      <c r="K674" s="150">
        <v>1191</v>
      </c>
      <c r="L674" s="167">
        <v>7.1252365130999351</v>
      </c>
      <c r="M674" s="142">
        <f>IF( Table232[[#This Row],[UB_init]]-Table232[[#This Row],[LB_init]]&gt;0.1,0,1)</f>
        <v>1</v>
      </c>
      <c r="N674" s="61">
        <v>12647</v>
      </c>
      <c r="O674" s="62">
        <v>794</v>
      </c>
      <c r="P674" s="62">
        <v>0.93721831264330702</v>
      </c>
      <c r="Q674" s="84">
        <v>3605.6830799952099</v>
      </c>
      <c r="R674" s="166">
        <v>1192</v>
      </c>
      <c r="S674" s="150">
        <v>1191</v>
      </c>
      <c r="T674" s="168">
        <v>8.3892600000000004E-4</v>
      </c>
      <c r="U674" s="168">
        <v>3619.0340470000001</v>
      </c>
      <c r="V674" s="169"/>
      <c r="W674" s="170"/>
      <c r="X674" s="150"/>
      <c r="Y674" s="150"/>
      <c r="Z674" s="171"/>
      <c r="AA674" s="169"/>
      <c r="AB674" s="170"/>
      <c r="AC674" s="150"/>
      <c r="AD674" s="170"/>
      <c r="AE674" s="171"/>
      <c r="AF674" s="169"/>
      <c r="AG674" s="170"/>
      <c r="AH674" s="150"/>
      <c r="AI674" s="150"/>
      <c r="AJ674" s="171"/>
      <c r="AK674" s="169"/>
      <c r="AL674" s="170"/>
      <c r="AM674" s="150"/>
      <c r="AN674" s="170"/>
      <c r="AO674" s="171"/>
      <c r="AP674" s="169"/>
      <c r="AQ674" s="170"/>
      <c r="AR674" s="150"/>
      <c r="AS674" s="170"/>
      <c r="AT674" s="171"/>
      <c r="AU674" s="169"/>
      <c r="AV674" s="170"/>
      <c r="AW674" s="150"/>
      <c r="AX674" s="164"/>
      <c r="AY674" s="171"/>
      <c r="AZ674" s="150">
        <v>1191</v>
      </c>
    </row>
    <row r="675" spans="1:52" x14ac:dyDescent="0.35">
      <c r="A675" s="162">
        <v>673</v>
      </c>
      <c r="B675" s="163" t="s">
        <v>76</v>
      </c>
      <c r="C675" s="150" t="s">
        <v>1100</v>
      </c>
      <c r="D675" s="150">
        <v>150</v>
      </c>
      <c r="E675" s="164">
        <v>5</v>
      </c>
      <c r="F675" s="164">
        <v>20</v>
      </c>
      <c r="G675" s="165">
        <v>2</v>
      </c>
      <c r="H675" s="166">
        <v>39</v>
      </c>
      <c r="I675" s="150">
        <f>MAX(0,Table232[[#This Row],[k*]]-Table232[[#This Row],[AGVs]])</f>
        <v>34</v>
      </c>
      <c r="J675" s="150">
        <v>1137</v>
      </c>
      <c r="K675" s="150">
        <v>1137</v>
      </c>
      <c r="L675" s="167">
        <v>1.6912394855201001</v>
      </c>
      <c r="M675" s="86">
        <f>IF( Table232[[#This Row],[UB_init]]-Table232[[#This Row],[LB_init]]&gt;0.1,0,1)</f>
        <v>1</v>
      </c>
      <c r="N675" s="59">
        <v>12349</v>
      </c>
      <c r="O675" s="60">
        <v>740</v>
      </c>
      <c r="P675" s="60">
        <v>0.94007611952383996</v>
      </c>
      <c r="Q675" s="83">
        <v>3619.0077449753799</v>
      </c>
      <c r="R675" s="166">
        <v>1137</v>
      </c>
      <c r="S675" s="150">
        <v>1137</v>
      </c>
      <c r="T675" s="168">
        <v>0</v>
      </c>
      <c r="U675" s="168">
        <v>128.06635080000001</v>
      </c>
      <c r="V675" s="169"/>
      <c r="W675" s="170"/>
      <c r="X675" s="150"/>
      <c r="Y675" s="150"/>
      <c r="Z675" s="171"/>
      <c r="AA675" s="169"/>
      <c r="AB675" s="170"/>
      <c r="AC675" s="150"/>
      <c r="AD675" s="170"/>
      <c r="AE675" s="171"/>
      <c r="AF675" s="169"/>
      <c r="AG675" s="170"/>
      <c r="AH675" s="150"/>
      <c r="AI675" s="150"/>
      <c r="AJ675" s="171"/>
      <c r="AK675" s="169"/>
      <c r="AL675" s="170"/>
      <c r="AM675" s="150"/>
      <c r="AN675" s="170"/>
      <c r="AO675" s="171"/>
      <c r="AP675" s="169"/>
      <c r="AQ675" s="170"/>
      <c r="AR675" s="150"/>
      <c r="AS675" s="170"/>
      <c r="AT675" s="171"/>
      <c r="AU675" s="169"/>
      <c r="AV675" s="170"/>
      <c r="AW675" s="150"/>
      <c r="AX675" s="164"/>
      <c r="AY675" s="171"/>
      <c r="AZ675" s="150">
        <v>1137</v>
      </c>
    </row>
    <row r="676" spans="1:52" x14ac:dyDescent="0.35">
      <c r="A676" s="162">
        <v>674</v>
      </c>
      <c r="B676" s="163" t="s">
        <v>77</v>
      </c>
      <c r="C676" s="150" t="s">
        <v>1100</v>
      </c>
      <c r="D676" s="150">
        <v>150</v>
      </c>
      <c r="E676" s="164">
        <v>5</v>
      </c>
      <c r="F676" s="164">
        <v>20</v>
      </c>
      <c r="G676" s="165">
        <v>2</v>
      </c>
      <c r="H676" s="166">
        <v>40</v>
      </c>
      <c r="I676" s="150">
        <f>MAX(0,Table232[[#This Row],[k*]]-Table232[[#This Row],[AGVs]])</f>
        <v>35</v>
      </c>
      <c r="J676" s="150">
        <v>1140</v>
      </c>
      <c r="K676" s="150">
        <v>1140</v>
      </c>
      <c r="L676" s="167">
        <v>0.84113458916999662</v>
      </c>
      <c r="M676" s="142">
        <f>IF( Table232[[#This Row],[UB_init]]-Table232[[#This Row],[LB_init]]&gt;0.1,0,1)</f>
        <v>1</v>
      </c>
      <c r="N676" s="61">
        <v>12328</v>
      </c>
      <c r="O676" s="62">
        <v>731.87212444291004</v>
      </c>
      <c r="P676" s="62">
        <v>0.94063334486996997</v>
      </c>
      <c r="Q676" s="84">
        <v>3600.2246752679298</v>
      </c>
      <c r="R676" s="166">
        <v>1140</v>
      </c>
      <c r="S676" s="150">
        <v>1140</v>
      </c>
      <c r="T676" s="168">
        <v>0</v>
      </c>
      <c r="U676" s="168">
        <v>57.58545238</v>
      </c>
      <c r="V676" s="169"/>
      <c r="W676" s="170"/>
      <c r="X676" s="150"/>
      <c r="Y676" s="150"/>
      <c r="Z676" s="171"/>
      <c r="AA676" s="169"/>
      <c r="AB676" s="170"/>
      <c r="AC676" s="150"/>
      <c r="AD676" s="170"/>
      <c r="AE676" s="171"/>
      <c r="AF676" s="169"/>
      <c r="AG676" s="170"/>
      <c r="AH676" s="150"/>
      <c r="AI676" s="150"/>
      <c r="AJ676" s="171"/>
      <c r="AK676" s="169"/>
      <c r="AL676" s="170"/>
      <c r="AM676" s="150"/>
      <c r="AN676" s="170"/>
      <c r="AO676" s="171"/>
      <c r="AP676" s="169"/>
      <c r="AQ676" s="170"/>
      <c r="AR676" s="150"/>
      <c r="AS676" s="170"/>
      <c r="AT676" s="171"/>
      <c r="AU676" s="169"/>
      <c r="AV676" s="170"/>
      <c r="AW676" s="150"/>
      <c r="AX676" s="164"/>
      <c r="AY676" s="171"/>
      <c r="AZ676" s="150">
        <v>1140</v>
      </c>
    </row>
    <row r="677" spans="1:52" x14ac:dyDescent="0.35">
      <c r="A677" s="162">
        <v>675</v>
      </c>
      <c r="B677" s="163" t="s">
        <v>78</v>
      </c>
      <c r="C677" s="150" t="s">
        <v>1100</v>
      </c>
      <c r="D677" s="150">
        <v>150</v>
      </c>
      <c r="E677" s="164">
        <v>5</v>
      </c>
      <c r="F677" s="164">
        <v>20</v>
      </c>
      <c r="G677" s="165">
        <v>2</v>
      </c>
      <c r="H677" s="166">
        <v>40</v>
      </c>
      <c r="I677" s="150">
        <f>MAX(0,Table232[[#This Row],[k*]]-Table232[[#This Row],[AGVs]])</f>
        <v>35</v>
      </c>
      <c r="J677" s="150">
        <v>1148</v>
      </c>
      <c r="K677" s="150">
        <v>1148</v>
      </c>
      <c r="L677" s="167">
        <v>2.5171954520099007</v>
      </c>
      <c r="M677" s="86">
        <f>IF( Table232[[#This Row],[UB_init]]-Table232[[#This Row],[LB_init]]&gt;0.1,0,1)</f>
        <v>1</v>
      </c>
      <c r="N677" s="59">
        <v>12345</v>
      </c>
      <c r="O677" s="60">
        <v>742.03320984668596</v>
      </c>
      <c r="P677" s="60">
        <v>0.93989200406263396</v>
      </c>
      <c r="Q677" s="83">
        <v>3600.1728121116698</v>
      </c>
      <c r="R677" s="166">
        <v>1148</v>
      </c>
      <c r="S677" s="150">
        <v>1148</v>
      </c>
      <c r="T677" s="168">
        <v>0</v>
      </c>
      <c r="U677" s="168">
        <v>87.712435760000005</v>
      </c>
      <c r="V677" s="169"/>
      <c r="W677" s="170"/>
      <c r="X677" s="150"/>
      <c r="Y677" s="150"/>
      <c r="Z677" s="171"/>
      <c r="AA677" s="169"/>
      <c r="AB677" s="170"/>
      <c r="AC677" s="150"/>
      <c r="AD677" s="170"/>
      <c r="AE677" s="171"/>
      <c r="AF677" s="169"/>
      <c r="AG677" s="170"/>
      <c r="AH677" s="150"/>
      <c r="AI677" s="150"/>
      <c r="AJ677" s="171"/>
      <c r="AK677" s="169"/>
      <c r="AL677" s="170"/>
      <c r="AM677" s="150"/>
      <c r="AN677" s="170"/>
      <c r="AO677" s="171"/>
      <c r="AP677" s="169"/>
      <c r="AQ677" s="170"/>
      <c r="AR677" s="150"/>
      <c r="AS677" s="170"/>
      <c r="AT677" s="171"/>
      <c r="AU677" s="169"/>
      <c r="AV677" s="170"/>
      <c r="AW677" s="150"/>
      <c r="AX677" s="164"/>
      <c r="AY677" s="171"/>
      <c r="AZ677" s="150">
        <v>1148</v>
      </c>
    </row>
    <row r="678" spans="1:52" x14ac:dyDescent="0.35">
      <c r="A678" s="162">
        <v>676</v>
      </c>
      <c r="B678" s="163" t="s">
        <v>706</v>
      </c>
      <c r="C678" s="150" t="s">
        <v>1100</v>
      </c>
      <c r="D678" s="150">
        <v>150</v>
      </c>
      <c r="E678" s="164">
        <v>5</v>
      </c>
      <c r="F678" s="164">
        <v>20</v>
      </c>
      <c r="G678" s="165">
        <v>2</v>
      </c>
      <c r="H678" s="166">
        <v>40</v>
      </c>
      <c r="I678" s="150">
        <f>MAX(0,Table232[[#This Row],[k*]]-Table232[[#This Row],[AGVs]])</f>
        <v>35</v>
      </c>
      <c r="J678" s="150">
        <v>1226</v>
      </c>
      <c r="K678" s="150">
        <v>1226</v>
      </c>
      <c r="L678" s="167">
        <v>4.6043124627399266</v>
      </c>
      <c r="M678" s="142">
        <f>IF( Table232[[#This Row],[UB_init]]-Table232[[#This Row],[LB_init]]&gt;0.1,0,1)</f>
        <v>1</v>
      </c>
      <c r="N678" s="61">
        <v>5940</v>
      </c>
      <c r="O678" s="62">
        <v>817</v>
      </c>
      <c r="P678" s="62">
        <v>0.86245791245789705</v>
      </c>
      <c r="Q678" s="84">
        <v>3601.6944436710301</v>
      </c>
      <c r="R678" s="166">
        <v>1226</v>
      </c>
      <c r="S678" s="150">
        <v>1226</v>
      </c>
      <c r="T678" s="168">
        <v>0</v>
      </c>
      <c r="U678" s="168">
        <v>123.4004556</v>
      </c>
      <c r="V678" s="169"/>
      <c r="W678" s="170"/>
      <c r="X678" s="150"/>
      <c r="Y678" s="150"/>
      <c r="Z678" s="171"/>
      <c r="AA678" s="169"/>
      <c r="AB678" s="170"/>
      <c r="AC678" s="150"/>
      <c r="AD678" s="170"/>
      <c r="AE678" s="171"/>
      <c r="AF678" s="169"/>
      <c r="AG678" s="170"/>
      <c r="AH678" s="150"/>
      <c r="AI678" s="150"/>
      <c r="AJ678" s="171"/>
      <c r="AK678" s="169"/>
      <c r="AL678" s="170"/>
      <c r="AM678" s="150"/>
      <c r="AN678" s="170"/>
      <c r="AO678" s="171"/>
      <c r="AP678" s="169"/>
      <c r="AQ678" s="170"/>
      <c r="AR678" s="150"/>
      <c r="AS678" s="170"/>
      <c r="AT678" s="171"/>
      <c r="AU678" s="169"/>
      <c r="AV678" s="170"/>
      <c r="AW678" s="150"/>
      <c r="AX678" s="164"/>
      <c r="AY678" s="171"/>
      <c r="AZ678" s="150">
        <v>1226</v>
      </c>
    </row>
    <row r="679" spans="1:52" x14ac:dyDescent="0.35">
      <c r="A679" s="162">
        <v>677</v>
      </c>
      <c r="B679" s="163" t="s">
        <v>707</v>
      </c>
      <c r="C679" s="150" t="s">
        <v>1100</v>
      </c>
      <c r="D679" s="150">
        <v>150</v>
      </c>
      <c r="E679" s="164">
        <v>5</v>
      </c>
      <c r="F679" s="164">
        <v>20</v>
      </c>
      <c r="G679" s="165">
        <v>2</v>
      </c>
      <c r="H679" s="166">
        <v>39</v>
      </c>
      <c r="I679" s="150">
        <f>MAX(0,Table232[[#This Row],[k*]]-Table232[[#This Row],[AGVs]])</f>
        <v>34</v>
      </c>
      <c r="J679" s="150">
        <v>1185</v>
      </c>
      <c r="K679" s="150">
        <v>1185</v>
      </c>
      <c r="L679" s="167">
        <v>7.0383169669698873</v>
      </c>
      <c r="M679" s="86">
        <f>IF( Table232[[#This Row],[UB_init]]-Table232[[#This Row],[LB_init]]&gt;0.1,0,1)</f>
        <v>1</v>
      </c>
      <c r="N679" s="59">
        <v>12602</v>
      </c>
      <c r="O679" s="60">
        <v>788.18769311201697</v>
      </c>
      <c r="P679" s="60">
        <v>0.93745534890397397</v>
      </c>
      <c r="Q679" s="83">
        <v>3600.1322592757601</v>
      </c>
      <c r="R679" s="166">
        <v>1185</v>
      </c>
      <c r="S679" s="150">
        <v>1185</v>
      </c>
      <c r="T679" s="168">
        <v>0</v>
      </c>
      <c r="U679" s="168">
        <v>67.745986900000005</v>
      </c>
      <c r="V679" s="169"/>
      <c r="W679" s="170"/>
      <c r="X679" s="150"/>
      <c r="Y679" s="150"/>
      <c r="Z679" s="171"/>
      <c r="AA679" s="169"/>
      <c r="AB679" s="170"/>
      <c r="AC679" s="150"/>
      <c r="AD679" s="170"/>
      <c r="AE679" s="171"/>
      <c r="AF679" s="169"/>
      <c r="AG679" s="170"/>
      <c r="AH679" s="150"/>
      <c r="AI679" s="150"/>
      <c r="AJ679" s="171"/>
      <c r="AK679" s="169"/>
      <c r="AL679" s="170"/>
      <c r="AM679" s="150"/>
      <c r="AN679" s="170"/>
      <c r="AO679" s="171"/>
      <c r="AP679" s="169"/>
      <c r="AQ679" s="170"/>
      <c r="AR679" s="150"/>
      <c r="AS679" s="170"/>
      <c r="AT679" s="171"/>
      <c r="AU679" s="169"/>
      <c r="AV679" s="170"/>
      <c r="AW679" s="150"/>
      <c r="AX679" s="164"/>
      <c r="AY679" s="171"/>
      <c r="AZ679" s="150">
        <v>1185</v>
      </c>
    </row>
    <row r="680" spans="1:52" x14ac:dyDescent="0.35">
      <c r="A680" s="162">
        <v>678</v>
      </c>
      <c r="B680" s="163" t="s">
        <v>708</v>
      </c>
      <c r="C680" s="150" t="s">
        <v>1100</v>
      </c>
      <c r="D680" s="150">
        <v>150</v>
      </c>
      <c r="E680" s="164">
        <v>5</v>
      </c>
      <c r="F680" s="164">
        <v>20</v>
      </c>
      <c r="G680" s="165">
        <v>2</v>
      </c>
      <c r="H680" s="166">
        <v>38</v>
      </c>
      <c r="I680" s="150">
        <f>MAX(0,Table232[[#This Row],[k*]]-Table232[[#This Row],[AGVs]])</f>
        <v>33</v>
      </c>
      <c r="J680" s="150">
        <v>1161</v>
      </c>
      <c r="K680" s="150">
        <v>1161</v>
      </c>
      <c r="L680" s="167">
        <v>4.1338488571400376</v>
      </c>
      <c r="M680" s="142">
        <f>IF( Table232[[#This Row],[UB_init]]-Table232[[#This Row],[LB_init]]&gt;0.1,0,1)</f>
        <v>1</v>
      </c>
      <c r="N680" s="61">
        <v>9709</v>
      </c>
      <c r="O680" s="62">
        <v>779.01462315217202</v>
      </c>
      <c r="P680" s="62">
        <v>0.91976366019649103</v>
      </c>
      <c r="Q680" s="84">
        <v>3600.3716070894102</v>
      </c>
      <c r="R680" s="166">
        <v>1162</v>
      </c>
      <c r="S680" s="150">
        <v>1161</v>
      </c>
      <c r="T680" s="168">
        <v>8.6058499999999997E-4</v>
      </c>
      <c r="U680" s="168">
        <v>3609.0401440000001</v>
      </c>
      <c r="V680" s="169"/>
      <c r="W680" s="170"/>
      <c r="X680" s="150"/>
      <c r="Y680" s="150"/>
      <c r="Z680" s="171"/>
      <c r="AA680" s="169"/>
      <c r="AB680" s="170"/>
      <c r="AC680" s="150"/>
      <c r="AD680" s="170"/>
      <c r="AE680" s="171"/>
      <c r="AF680" s="169"/>
      <c r="AG680" s="170"/>
      <c r="AH680" s="150"/>
      <c r="AI680" s="150"/>
      <c r="AJ680" s="171"/>
      <c r="AK680" s="169"/>
      <c r="AL680" s="170"/>
      <c r="AM680" s="150"/>
      <c r="AN680" s="170"/>
      <c r="AO680" s="171"/>
      <c r="AP680" s="169"/>
      <c r="AQ680" s="170"/>
      <c r="AR680" s="150"/>
      <c r="AS680" s="170"/>
      <c r="AT680" s="171"/>
      <c r="AU680" s="169"/>
      <c r="AV680" s="170"/>
      <c r="AW680" s="150"/>
      <c r="AX680" s="164"/>
      <c r="AY680" s="171"/>
      <c r="AZ680" s="150">
        <v>1161</v>
      </c>
    </row>
    <row r="681" spans="1:52" x14ac:dyDescent="0.35">
      <c r="A681" s="162">
        <v>679</v>
      </c>
      <c r="B681" s="163" t="s">
        <v>709</v>
      </c>
      <c r="C681" s="150" t="s">
        <v>1100</v>
      </c>
      <c r="D681" s="150">
        <v>150</v>
      </c>
      <c r="E681" s="164">
        <v>5</v>
      </c>
      <c r="F681" s="164">
        <v>20</v>
      </c>
      <c r="G681" s="165">
        <v>2</v>
      </c>
      <c r="H681" s="166">
        <v>40</v>
      </c>
      <c r="I681" s="150">
        <f>MAX(0,Table232[[#This Row],[k*]]-Table232[[#This Row],[AGVs]])</f>
        <v>35</v>
      </c>
      <c r="J681" s="150">
        <v>1212</v>
      </c>
      <c r="K681" s="150">
        <v>1212</v>
      </c>
      <c r="L681" s="167">
        <v>5.2570503130600628</v>
      </c>
      <c r="M681" s="86">
        <f>IF( Table232[[#This Row],[UB_init]]-Table232[[#This Row],[LB_init]]&gt;0.1,0,1)</f>
        <v>1</v>
      </c>
      <c r="N681" s="59">
        <v>12639</v>
      </c>
      <c r="O681" s="60">
        <v>808.21944882766695</v>
      </c>
      <c r="P681" s="60">
        <v>0.93605352885293402</v>
      </c>
      <c r="Q681" s="83">
        <v>3600.1307212207398</v>
      </c>
      <c r="R681" s="166">
        <v>1224</v>
      </c>
      <c r="S681" s="150">
        <v>1211.6199999999999</v>
      </c>
      <c r="T681" s="168">
        <v>1.0114379E-2</v>
      </c>
      <c r="U681" s="168">
        <v>3616.1963390000001</v>
      </c>
      <c r="V681" s="169"/>
      <c r="W681" s="170"/>
      <c r="X681" s="150"/>
      <c r="Y681" s="150"/>
      <c r="Z681" s="171"/>
      <c r="AA681" s="169"/>
      <c r="AB681" s="170"/>
      <c r="AC681" s="150"/>
      <c r="AD681" s="170"/>
      <c r="AE681" s="171"/>
      <c r="AF681" s="169"/>
      <c r="AG681" s="170"/>
      <c r="AH681" s="150"/>
      <c r="AI681" s="150"/>
      <c r="AJ681" s="171"/>
      <c r="AK681" s="169"/>
      <c r="AL681" s="170"/>
      <c r="AM681" s="150"/>
      <c r="AN681" s="170"/>
      <c r="AO681" s="171"/>
      <c r="AP681" s="169"/>
      <c r="AQ681" s="170"/>
      <c r="AR681" s="150"/>
      <c r="AS681" s="170"/>
      <c r="AT681" s="171"/>
      <c r="AU681" s="169"/>
      <c r="AV681" s="170"/>
      <c r="AW681" s="150"/>
      <c r="AX681" s="164"/>
      <c r="AY681" s="171"/>
      <c r="AZ681" s="150">
        <v>1212</v>
      </c>
    </row>
    <row r="682" spans="1:52" x14ac:dyDescent="0.35">
      <c r="A682" s="162">
        <v>680</v>
      </c>
      <c r="B682" s="163" t="s">
        <v>710</v>
      </c>
      <c r="C682" s="150" t="s">
        <v>1100</v>
      </c>
      <c r="D682" s="150">
        <v>150</v>
      </c>
      <c r="E682" s="164">
        <v>5</v>
      </c>
      <c r="F682" s="164">
        <v>20</v>
      </c>
      <c r="G682" s="165">
        <v>2</v>
      </c>
      <c r="H682" s="166">
        <v>39</v>
      </c>
      <c r="I682" s="150">
        <f>MAX(0,Table232[[#This Row],[k*]]-Table232[[#This Row],[AGVs]])</f>
        <v>34</v>
      </c>
      <c r="J682" s="150">
        <v>1119</v>
      </c>
      <c r="K682" s="150">
        <v>1119</v>
      </c>
      <c r="L682" s="167">
        <v>5.4878393784199488</v>
      </c>
      <c r="M682" s="142">
        <f>IF( Table232[[#This Row],[UB_init]]-Table232[[#This Row],[LB_init]]&gt;0.1,0,1)</f>
        <v>1</v>
      </c>
      <c r="N682" s="61">
        <v>9567</v>
      </c>
      <c r="O682" s="62">
        <v>724.18859839027596</v>
      </c>
      <c r="P682" s="62">
        <v>0.92430348088320602</v>
      </c>
      <c r="Q682" s="84">
        <v>3600.1942998189402</v>
      </c>
      <c r="R682" s="166">
        <v>1119</v>
      </c>
      <c r="S682" s="150">
        <v>1119</v>
      </c>
      <c r="T682" s="168">
        <v>0</v>
      </c>
      <c r="U682" s="168">
        <v>336.85974069999997</v>
      </c>
      <c r="V682" s="169"/>
      <c r="W682" s="170"/>
      <c r="X682" s="150"/>
      <c r="Y682" s="150"/>
      <c r="Z682" s="171"/>
      <c r="AA682" s="169"/>
      <c r="AB682" s="170"/>
      <c r="AC682" s="150"/>
      <c r="AD682" s="170"/>
      <c r="AE682" s="171"/>
      <c r="AF682" s="169"/>
      <c r="AG682" s="170"/>
      <c r="AH682" s="150"/>
      <c r="AI682" s="150"/>
      <c r="AJ682" s="171"/>
      <c r="AK682" s="169"/>
      <c r="AL682" s="170"/>
      <c r="AM682" s="150"/>
      <c r="AN682" s="170"/>
      <c r="AO682" s="171"/>
      <c r="AP682" s="169"/>
      <c r="AQ682" s="170"/>
      <c r="AR682" s="150"/>
      <c r="AS682" s="170"/>
      <c r="AT682" s="171"/>
      <c r="AU682" s="169"/>
      <c r="AV682" s="170"/>
      <c r="AW682" s="150"/>
      <c r="AX682" s="164"/>
      <c r="AY682" s="171"/>
      <c r="AZ682" s="150">
        <v>1119</v>
      </c>
    </row>
    <row r="683" spans="1:52" x14ac:dyDescent="0.35">
      <c r="A683" s="162">
        <v>681</v>
      </c>
      <c r="B683" s="163" t="s">
        <v>79</v>
      </c>
      <c r="C683" s="150" t="s">
        <v>1100</v>
      </c>
      <c r="D683" s="150">
        <v>150</v>
      </c>
      <c r="E683" s="164">
        <v>5</v>
      </c>
      <c r="F683" s="164">
        <v>20</v>
      </c>
      <c r="G683" s="165">
        <v>4</v>
      </c>
      <c r="H683" s="166">
        <v>71</v>
      </c>
      <c r="I683" s="150">
        <f>MAX(0,Table232[[#This Row],[k*]]-Table232[[#This Row],[AGVs]])</f>
        <v>66</v>
      </c>
      <c r="J683" s="150">
        <v>1495</v>
      </c>
      <c r="K683" s="150">
        <v>1519</v>
      </c>
      <c r="L683" s="167">
        <v>605.86514548771993</v>
      </c>
      <c r="M683" s="86">
        <f>IF( Table232[[#This Row],[UB_init]]-Table232[[#This Row],[LB_init]]&gt;0.1,0,1)</f>
        <v>0</v>
      </c>
      <c r="N683" s="59">
        <v>12207</v>
      </c>
      <c r="O683" s="60">
        <v>713.95302089215102</v>
      </c>
      <c r="P683" s="60">
        <v>0.94151281880132298</v>
      </c>
      <c r="Q683" s="83">
        <v>3600.2672477289998</v>
      </c>
      <c r="R683" s="166">
        <v>1531</v>
      </c>
      <c r="S683" s="150">
        <v>1493</v>
      </c>
      <c r="T683" s="168">
        <v>2.4820379E-2</v>
      </c>
      <c r="U683" s="168">
        <v>3611.9000860000001</v>
      </c>
      <c r="V683" s="169">
        <v>1519</v>
      </c>
      <c r="W683" s="170">
        <v>1495</v>
      </c>
      <c r="X683" s="168">
        <v>1.5799868334430499E-2</v>
      </c>
      <c r="Y683" s="168">
        <f>(Table232[[#This Row],[UB (A-BGAP +LB+ UB)]]-Table232[[#This Row],[Best LB]])/Table232[[#This Row],[UB (A-BGAP +LB+ UB)]]</f>
        <v>1.053324555628703E-2</v>
      </c>
      <c r="Z683" s="186">
        <v>3602.8507499992897</v>
      </c>
      <c r="AA683" s="169">
        <v>1519</v>
      </c>
      <c r="AB683" s="170">
        <v>1495</v>
      </c>
      <c r="AC683" s="168">
        <v>1.6053511705685617E-2</v>
      </c>
      <c r="AD683" s="170">
        <f>(Table232[[#This Row],[UB (3S-MH)]]-Table232[[#This Row],[Best LB]])/Table232[[#This Row],[UB (3S-MH)]]</f>
        <v>1.053324555628703E-2</v>
      </c>
      <c r="AE683" s="186">
        <v>721.72799999999995</v>
      </c>
      <c r="AF683" s="169">
        <v>1519</v>
      </c>
      <c r="AG683" s="170">
        <v>1495</v>
      </c>
      <c r="AH683" s="150">
        <v>1.5799868334430499E-2</v>
      </c>
      <c r="AI683" s="150">
        <f>(Table232[[#This Row],[UB (BPP-MIP+LB+UB)]]-Table232[[#This Row],[Best LB]])/Table232[[#This Row],[UB (BPP-MIP+LB+UB)]]</f>
        <v>1.053324555628703E-2</v>
      </c>
      <c r="AJ683" s="171">
        <v>3603.94333521929</v>
      </c>
      <c r="AK683" s="169">
        <v>1519</v>
      </c>
      <c r="AL683" s="170">
        <v>1503</v>
      </c>
      <c r="AM683" s="170">
        <v>1.053324555628703E-2</v>
      </c>
      <c r="AN683" s="170">
        <f>(Table232[[#This Row],[UB (LBBD (FBPP))]]-Table232[[#This Row],[Best LB]])/Table232[[#This Row],[UB (LBBD (FBPP))]]</f>
        <v>1.053324555628703E-2</v>
      </c>
      <c r="AO683" s="171">
        <v>3600.0000004877197</v>
      </c>
      <c r="AP683" s="169">
        <v>1519</v>
      </c>
      <c r="AQ683" s="170">
        <v>1495</v>
      </c>
      <c r="AR683" s="170">
        <v>1.5799868334430547E-2</v>
      </c>
      <c r="AS683" s="170">
        <f>(Table232[[#This Row],[UB (LBBD (CBPP))]]-Table232[[#This Row],[Best LB]])/Table232[[#This Row],[UB (LBBD (CBPP))]]</f>
        <v>1.053324555628703E-2</v>
      </c>
      <c r="AT683" s="171">
        <v>3600</v>
      </c>
      <c r="AU683" s="169">
        <v>1519</v>
      </c>
      <c r="AV683" s="170">
        <v>1495</v>
      </c>
      <c r="AW683" s="170">
        <v>1.5799868334430547E-2</v>
      </c>
      <c r="AX683" s="170">
        <f>(Table232[[#This Row],[UB (LBBD (CBPP-light))]]-Table232[[#This Row],[Best LB]])/Table232[[#This Row],[UB (LBBD (CBPP-light))]]</f>
        <v>1.053324555628703E-2</v>
      </c>
      <c r="AY683" s="171">
        <v>3600.0000004877197</v>
      </c>
      <c r="AZ683" s="150">
        <v>1503</v>
      </c>
    </row>
    <row r="684" spans="1:52" x14ac:dyDescent="0.35">
      <c r="A684" s="162">
        <v>682</v>
      </c>
      <c r="B684" s="163" t="s">
        <v>80</v>
      </c>
      <c r="C684" s="150" t="s">
        <v>1100</v>
      </c>
      <c r="D684" s="150">
        <v>150</v>
      </c>
      <c r="E684" s="164">
        <v>5</v>
      </c>
      <c r="F684" s="164">
        <v>20</v>
      </c>
      <c r="G684" s="165">
        <v>4</v>
      </c>
      <c r="H684" s="166">
        <v>74</v>
      </c>
      <c r="I684" s="150">
        <f>MAX(0,Table232[[#This Row],[k*]]-Table232[[#This Row],[AGVs]])</f>
        <v>69</v>
      </c>
      <c r="J684" s="150">
        <v>1611</v>
      </c>
      <c r="K684" s="150">
        <v>1623</v>
      </c>
      <c r="L684" s="167">
        <v>600.84996369854002</v>
      </c>
      <c r="M684" s="142">
        <f>IF( Table232[[#This Row],[UB_init]]-Table232[[#This Row],[LB_init]]&gt;0.1,0,1)</f>
        <v>0</v>
      </c>
      <c r="N684" s="61">
        <v>12608</v>
      </c>
      <c r="O684" s="62">
        <v>794.17864476386001</v>
      </c>
      <c r="P684" s="62">
        <v>0.93700994251554903</v>
      </c>
      <c r="Q684" s="84">
        <v>3600.16360690072</v>
      </c>
      <c r="R684" s="166">
        <v>1623</v>
      </c>
      <c r="S684" s="150">
        <v>1600</v>
      </c>
      <c r="T684" s="168">
        <v>1.4171288000000001E-2</v>
      </c>
      <c r="U684" s="168">
        <v>3608.8992069999999</v>
      </c>
      <c r="V684" s="169">
        <v>1623</v>
      </c>
      <c r="W684" s="170">
        <v>1611</v>
      </c>
      <c r="X684" s="168">
        <v>7.3937153419593301E-3</v>
      </c>
      <c r="Y684" s="168">
        <f>(Table232[[#This Row],[UB (A-BGAP +LB+ UB)]]-Table232[[#This Row],[Best LB]])/Table232[[#This Row],[UB (A-BGAP +LB+ UB)]]</f>
        <v>7.3937153419593345E-3</v>
      </c>
      <c r="Z684" s="186">
        <v>3600.0471414756003</v>
      </c>
      <c r="AA684" s="169">
        <v>1623</v>
      </c>
      <c r="AB684" s="170">
        <v>1611</v>
      </c>
      <c r="AC684" s="168">
        <v>7.4487895716945996E-3</v>
      </c>
      <c r="AD684" s="170">
        <f>(Table232[[#This Row],[UB (3S-MH)]]-Table232[[#This Row],[Best LB]])/Table232[[#This Row],[UB (3S-MH)]]</f>
        <v>7.3937153419593345E-3</v>
      </c>
      <c r="AE684" s="186">
        <v>721.85500000000002</v>
      </c>
      <c r="AF684" s="169">
        <v>1623</v>
      </c>
      <c r="AG684" s="170">
        <v>1611</v>
      </c>
      <c r="AH684" s="150">
        <v>7.3937153419593301E-3</v>
      </c>
      <c r="AI684" s="150">
        <f>(Table232[[#This Row],[UB (BPP-MIP+LB+UB)]]-Table232[[#This Row],[Best LB]])/Table232[[#This Row],[UB (BPP-MIP+LB+UB)]]</f>
        <v>7.3937153419593345E-3</v>
      </c>
      <c r="AJ684" s="171">
        <v>3626.6737435627701</v>
      </c>
      <c r="AK684" s="169">
        <v>1623</v>
      </c>
      <c r="AL684" s="170">
        <v>1611</v>
      </c>
      <c r="AM684" s="170">
        <v>7.3937153419593345E-3</v>
      </c>
      <c r="AN684" s="170">
        <f>(Table232[[#This Row],[UB (LBBD (FBPP))]]-Table232[[#This Row],[Best LB]])/Table232[[#This Row],[UB (LBBD (FBPP))]]</f>
        <v>7.3937153419593345E-3</v>
      </c>
      <c r="AO684" s="171">
        <v>3599.9999996985398</v>
      </c>
      <c r="AP684" s="169">
        <v>1623</v>
      </c>
      <c r="AQ684" s="170">
        <v>1611</v>
      </c>
      <c r="AR684" s="170">
        <v>7.3937153419593345E-3</v>
      </c>
      <c r="AS684" s="170">
        <f>(Table232[[#This Row],[UB (LBBD (CBPP))]]-Table232[[#This Row],[Best LB]])/Table232[[#This Row],[UB (LBBD (CBPP))]]</f>
        <v>7.3937153419593345E-3</v>
      </c>
      <c r="AT684" s="171">
        <v>3599.9999996985398</v>
      </c>
      <c r="AU684" s="169">
        <v>1623</v>
      </c>
      <c r="AV684" s="170">
        <v>1611</v>
      </c>
      <c r="AW684" s="170">
        <v>7.3937153419593345E-3</v>
      </c>
      <c r="AX684" s="170">
        <f>(Table232[[#This Row],[UB (LBBD (CBPP-light))]]-Table232[[#This Row],[Best LB]])/Table232[[#This Row],[UB (LBBD (CBPP-light))]]</f>
        <v>7.3937153419593345E-3</v>
      </c>
      <c r="AY684" s="171">
        <v>3599.9999996985398</v>
      </c>
      <c r="AZ684" s="150">
        <v>1611</v>
      </c>
    </row>
    <row r="685" spans="1:52" x14ac:dyDescent="0.35">
      <c r="A685" s="162">
        <v>683</v>
      </c>
      <c r="B685" s="163" t="s">
        <v>81</v>
      </c>
      <c r="C685" s="150" t="s">
        <v>1100</v>
      </c>
      <c r="D685" s="150">
        <v>150</v>
      </c>
      <c r="E685" s="164">
        <v>5</v>
      </c>
      <c r="F685" s="164">
        <v>20</v>
      </c>
      <c r="G685" s="165">
        <v>4</v>
      </c>
      <c r="H685" s="166">
        <v>67</v>
      </c>
      <c r="I685" s="150">
        <f>MAX(0,Table232[[#This Row],[k*]]-Table232[[#This Row],[AGVs]])</f>
        <v>62</v>
      </c>
      <c r="J685" s="150">
        <v>1473</v>
      </c>
      <c r="K685" s="150">
        <v>1485</v>
      </c>
      <c r="L685" s="167">
        <v>607.25861282274991</v>
      </c>
      <c r="M685" s="86">
        <f>IF( Table232[[#This Row],[UB_init]]-Table232[[#This Row],[LB_init]]&gt;0.1,0,1)</f>
        <v>0</v>
      </c>
      <c r="N685" s="59">
        <v>12362</v>
      </c>
      <c r="O685" s="60">
        <v>739.69665763324201</v>
      </c>
      <c r="P685" s="60">
        <v>0.94016367435420301</v>
      </c>
      <c r="Q685" s="83">
        <v>3600.1474434696102</v>
      </c>
      <c r="R685" s="166">
        <v>1485</v>
      </c>
      <c r="S685" s="150">
        <v>1471</v>
      </c>
      <c r="T685" s="168">
        <v>9.427609E-3</v>
      </c>
      <c r="U685" s="168">
        <v>3610.0804600000001</v>
      </c>
      <c r="V685" s="169">
        <v>1485</v>
      </c>
      <c r="W685" s="170">
        <v>1473</v>
      </c>
      <c r="X685" s="168">
        <v>8.0808080808080808E-3</v>
      </c>
      <c r="Y685" s="168">
        <f>(Table232[[#This Row],[UB (A-BGAP +LB+ UB)]]-Table232[[#This Row],[Best LB]])/Table232[[#This Row],[UB (A-BGAP +LB+ UB)]]</f>
        <v>6.0606060606060606E-3</v>
      </c>
      <c r="Z685" s="186">
        <v>3602.27595735249</v>
      </c>
      <c r="AA685" s="169">
        <v>1485</v>
      </c>
      <c r="AB685" s="170">
        <v>1473</v>
      </c>
      <c r="AC685" s="168">
        <v>8.1466395112016286E-3</v>
      </c>
      <c r="AD685" s="170">
        <f>(Table232[[#This Row],[UB (3S-MH)]]-Table232[[#This Row],[Best LB]])/Table232[[#This Row],[UB (3S-MH)]]</f>
        <v>6.0606060606060606E-3</v>
      </c>
      <c r="AE685" s="186">
        <v>721.73599999999999</v>
      </c>
      <c r="AF685" s="169">
        <v>1485</v>
      </c>
      <c r="AG685" s="170">
        <v>1473</v>
      </c>
      <c r="AH685" s="150">
        <v>8.0808080808080808E-3</v>
      </c>
      <c r="AI685" s="150">
        <f>(Table232[[#This Row],[UB (BPP-MIP+LB+UB)]]-Table232[[#This Row],[Best LB]])/Table232[[#This Row],[UB (BPP-MIP+LB+UB)]]</f>
        <v>6.0606060606060606E-3</v>
      </c>
      <c r="AJ685" s="171">
        <v>3611.8230451839099</v>
      </c>
      <c r="AK685" s="169">
        <v>1485</v>
      </c>
      <c r="AL685" s="170">
        <v>1476</v>
      </c>
      <c r="AM685" s="170">
        <v>6.0606060606060606E-3</v>
      </c>
      <c r="AN685" s="170">
        <f>(Table232[[#This Row],[UB (LBBD (FBPP))]]-Table232[[#This Row],[Best LB]])/Table232[[#This Row],[UB (LBBD (FBPP))]]</f>
        <v>6.0606060606060606E-3</v>
      </c>
      <c r="AO685" s="171">
        <v>3599.9999998227499</v>
      </c>
      <c r="AP685" s="169">
        <v>1485</v>
      </c>
      <c r="AQ685" s="170">
        <v>1473</v>
      </c>
      <c r="AR685" s="170">
        <v>8.0808080808080808E-3</v>
      </c>
      <c r="AS685" s="170">
        <f>(Table232[[#This Row],[UB (LBBD (CBPP))]]-Table232[[#This Row],[Best LB]])/Table232[[#This Row],[UB (LBBD (CBPP))]]</f>
        <v>6.0606060606060606E-3</v>
      </c>
      <c r="AT685" s="171">
        <v>3599.9999998227499</v>
      </c>
      <c r="AU685" s="169">
        <v>1485</v>
      </c>
      <c r="AV685" s="170">
        <v>1473</v>
      </c>
      <c r="AW685" s="170">
        <v>8.0808080808080808E-3</v>
      </c>
      <c r="AX685" s="170">
        <f>(Table232[[#This Row],[UB (LBBD (CBPP-light))]]-Table232[[#This Row],[Best LB]])/Table232[[#This Row],[UB (LBBD (CBPP-light))]]</f>
        <v>6.0606060606060606E-3</v>
      </c>
      <c r="AY685" s="171">
        <v>3599.9999998227499</v>
      </c>
      <c r="AZ685" s="150">
        <v>1476</v>
      </c>
    </row>
    <row r="686" spans="1:52" x14ac:dyDescent="0.35">
      <c r="A686" s="162">
        <v>684</v>
      </c>
      <c r="B686" s="163" t="s">
        <v>82</v>
      </c>
      <c r="C686" s="150" t="s">
        <v>1100</v>
      </c>
      <c r="D686" s="150">
        <v>150</v>
      </c>
      <c r="E686" s="164">
        <v>5</v>
      </c>
      <c r="F686" s="164">
        <v>20</v>
      </c>
      <c r="G686" s="165">
        <v>4</v>
      </c>
      <c r="H686" s="166">
        <v>68</v>
      </c>
      <c r="I686" s="150">
        <f>MAX(0,Table232[[#This Row],[k*]]-Table232[[#This Row],[AGVs]])</f>
        <v>63</v>
      </c>
      <c r="J686" s="150">
        <v>1476</v>
      </c>
      <c r="K686" s="150">
        <v>1476</v>
      </c>
      <c r="L686" s="167">
        <v>22.525224493819906</v>
      </c>
      <c r="M686" s="142">
        <f>IF( Table232[[#This Row],[UB_init]]-Table232[[#This Row],[LB_init]]&gt;0.1,0,1)</f>
        <v>1</v>
      </c>
      <c r="N686" s="61">
        <v>12302</v>
      </c>
      <c r="O686" s="62">
        <v>730.30674408217897</v>
      </c>
      <c r="P686" s="62">
        <v>0.94063512078667899</v>
      </c>
      <c r="Q686" s="84">
        <v>3600.1720754448302</v>
      </c>
      <c r="R686" s="166">
        <v>1488</v>
      </c>
      <c r="S686" s="150">
        <v>1473</v>
      </c>
      <c r="T686" s="168">
        <v>1.0080644999999999E-2</v>
      </c>
      <c r="U686" s="168">
        <v>3614.1912299999999</v>
      </c>
      <c r="V686" s="169"/>
      <c r="W686" s="170"/>
      <c r="X686" s="150"/>
      <c r="Y686" s="150"/>
      <c r="Z686" s="171"/>
      <c r="AA686" s="169"/>
      <c r="AB686" s="170"/>
      <c r="AC686" s="150"/>
      <c r="AD686" s="170"/>
      <c r="AE686" s="171"/>
      <c r="AF686" s="169"/>
      <c r="AG686" s="170"/>
      <c r="AH686" s="150"/>
      <c r="AI686" s="150"/>
      <c r="AJ686" s="171"/>
      <c r="AK686" s="169"/>
      <c r="AL686" s="170"/>
      <c r="AM686" s="150"/>
      <c r="AN686" s="170"/>
      <c r="AO686" s="171"/>
      <c r="AP686" s="169"/>
      <c r="AQ686" s="170"/>
      <c r="AR686" s="150"/>
      <c r="AS686" s="170"/>
      <c r="AT686" s="171"/>
      <c r="AU686" s="169"/>
      <c r="AV686" s="170"/>
      <c r="AW686" s="150"/>
      <c r="AX686" s="164"/>
      <c r="AY686" s="171"/>
      <c r="AZ686" s="150">
        <v>1476</v>
      </c>
    </row>
    <row r="687" spans="1:52" x14ac:dyDescent="0.35">
      <c r="A687" s="162">
        <v>685</v>
      </c>
      <c r="B687" s="163" t="s">
        <v>83</v>
      </c>
      <c r="C687" s="150" t="s">
        <v>1100</v>
      </c>
      <c r="D687" s="150">
        <v>150</v>
      </c>
      <c r="E687" s="164">
        <v>5</v>
      </c>
      <c r="F687" s="164">
        <v>20</v>
      </c>
      <c r="G687" s="165">
        <v>4</v>
      </c>
      <c r="H687" s="166">
        <v>71</v>
      </c>
      <c r="I687" s="150">
        <f>MAX(0,Table232[[#This Row],[k*]]-Table232[[#This Row],[AGVs]])</f>
        <v>66</v>
      </c>
      <c r="J687" s="150">
        <v>1520</v>
      </c>
      <c r="K687" s="150">
        <v>1520</v>
      </c>
      <c r="L687" s="167">
        <v>38.112004894770052</v>
      </c>
      <c r="M687" s="86">
        <f>IF( Table232[[#This Row],[UB_init]]-Table232[[#This Row],[LB_init]]&gt;0.1,0,1)</f>
        <v>1</v>
      </c>
      <c r="N687" s="59">
        <v>12332</v>
      </c>
      <c r="O687" s="60">
        <v>738.94064737897395</v>
      </c>
      <c r="P687" s="60">
        <v>0.94007941555472996</v>
      </c>
      <c r="Q687" s="83">
        <v>3600.2155397497099</v>
      </c>
      <c r="R687" s="166">
        <v>1532</v>
      </c>
      <c r="S687" s="150">
        <v>1506</v>
      </c>
      <c r="T687" s="168">
        <v>1.6971278999999999E-2</v>
      </c>
      <c r="U687" s="168">
        <v>3607.9507480000002</v>
      </c>
      <c r="V687" s="169"/>
      <c r="W687" s="170"/>
      <c r="X687" s="150"/>
      <c r="Y687" s="150"/>
      <c r="Z687" s="171"/>
      <c r="AA687" s="169"/>
      <c r="AB687" s="170"/>
      <c r="AC687" s="150"/>
      <c r="AD687" s="170"/>
      <c r="AE687" s="171"/>
      <c r="AF687" s="169"/>
      <c r="AG687" s="170"/>
      <c r="AH687" s="150"/>
      <c r="AI687" s="150"/>
      <c r="AJ687" s="171"/>
      <c r="AK687" s="169"/>
      <c r="AL687" s="170"/>
      <c r="AM687" s="150"/>
      <c r="AN687" s="170"/>
      <c r="AO687" s="171"/>
      <c r="AP687" s="169"/>
      <c r="AQ687" s="170"/>
      <c r="AR687" s="150"/>
      <c r="AS687" s="170"/>
      <c r="AT687" s="171"/>
      <c r="AU687" s="169"/>
      <c r="AV687" s="170"/>
      <c r="AW687" s="150"/>
      <c r="AX687" s="164"/>
      <c r="AY687" s="171"/>
      <c r="AZ687" s="150">
        <v>1520</v>
      </c>
    </row>
    <row r="688" spans="1:52" x14ac:dyDescent="0.35">
      <c r="A688" s="162">
        <v>686</v>
      </c>
      <c r="B688" s="163" t="s">
        <v>711</v>
      </c>
      <c r="C688" s="150" t="s">
        <v>1100</v>
      </c>
      <c r="D688" s="150">
        <v>150</v>
      </c>
      <c r="E688" s="164">
        <v>5</v>
      </c>
      <c r="F688" s="164">
        <v>20</v>
      </c>
      <c r="G688" s="165">
        <v>4</v>
      </c>
      <c r="H688" s="166">
        <v>70</v>
      </c>
      <c r="I688" s="150">
        <f>MAX(0,Table232[[#This Row],[k*]]-Table232[[#This Row],[AGVs]])</f>
        <v>65</v>
      </c>
      <c r="J688" s="150">
        <v>1586</v>
      </c>
      <c r="K688" s="150">
        <v>1610</v>
      </c>
      <c r="L688" s="167">
        <v>606.86992090009994</v>
      </c>
      <c r="M688" s="142">
        <f>IF( Table232[[#This Row],[UB_init]]-Table232[[#This Row],[LB_init]]&gt;0.1,0,1)</f>
        <v>0</v>
      </c>
      <c r="N688" s="61">
        <v>12747</v>
      </c>
      <c r="O688" s="62">
        <v>816.73953821884402</v>
      </c>
      <c r="P688" s="62">
        <v>0.935926920983844</v>
      </c>
      <c r="Q688" s="84">
        <v>3600.1654442641802</v>
      </c>
      <c r="R688" s="166">
        <v>1598</v>
      </c>
      <c r="S688" s="150">
        <v>1584.93</v>
      </c>
      <c r="T688" s="168">
        <v>8.1775010000000002E-3</v>
      </c>
      <c r="U688" s="168">
        <v>3625.2825750000002</v>
      </c>
      <c r="V688" s="169">
        <v>1610</v>
      </c>
      <c r="W688" s="170">
        <v>1586</v>
      </c>
      <c r="X688" s="168">
        <v>1.4906832298136601E-2</v>
      </c>
      <c r="Y688" s="168">
        <f>(Table232[[#This Row],[UB (A-BGAP +LB+ UB)]]-Table232[[#This Row],[Best LB]])/Table232[[#This Row],[UB (A-BGAP +LB+ UB)]]</f>
        <v>8.6956521739130436E-3</v>
      </c>
      <c r="Z688" s="186">
        <v>3601.46669160482</v>
      </c>
      <c r="AA688" s="169">
        <v>1610</v>
      </c>
      <c r="AB688" s="170">
        <v>1586</v>
      </c>
      <c r="AC688" s="168">
        <v>1.5132408575031526E-2</v>
      </c>
      <c r="AD688" s="170">
        <f>(Table232[[#This Row],[UB (3S-MH)]]-Table232[[#This Row],[Best LB]])/Table232[[#This Row],[UB (3S-MH)]]</f>
        <v>8.6956521739130436E-3</v>
      </c>
      <c r="AE688" s="186">
        <v>721.67600000000004</v>
      </c>
      <c r="AF688" s="169">
        <v>1598</v>
      </c>
      <c r="AG688" s="170">
        <v>1586</v>
      </c>
      <c r="AH688" s="150">
        <v>7.5093867334162998E-3</v>
      </c>
      <c r="AI688" s="150">
        <f>(Table232[[#This Row],[UB (BPP-MIP+LB+UB)]]-Table232[[#This Row],[Best LB]])/Table232[[#This Row],[UB (BPP-MIP+LB+UB)]]</f>
        <v>1.2515644555694619E-3</v>
      </c>
      <c r="AJ688" s="171">
        <v>3604.1920812139297</v>
      </c>
      <c r="AK688" s="169">
        <v>1610</v>
      </c>
      <c r="AL688" s="170">
        <v>1596</v>
      </c>
      <c r="AM688" s="170">
        <v>8.6956521739130436E-3</v>
      </c>
      <c r="AN688" s="170">
        <f>(Table232[[#This Row],[UB (LBBD (FBPP))]]-Table232[[#This Row],[Best LB]])/Table232[[#This Row],[UB (LBBD (FBPP))]]</f>
        <v>8.6956521739130436E-3</v>
      </c>
      <c r="AO688" s="171">
        <v>3599.9999999001002</v>
      </c>
      <c r="AP688" s="169">
        <v>1610</v>
      </c>
      <c r="AQ688" s="170">
        <v>1586</v>
      </c>
      <c r="AR688" s="170">
        <v>1.4906832298136646E-2</v>
      </c>
      <c r="AS688" s="170">
        <f>(Table232[[#This Row],[UB (LBBD (CBPP))]]-Table232[[#This Row],[Best LB]])/Table232[[#This Row],[UB (LBBD (CBPP))]]</f>
        <v>8.6956521739130436E-3</v>
      </c>
      <c r="AT688" s="171">
        <v>3599.9999999001002</v>
      </c>
      <c r="AU688" s="169">
        <v>1610</v>
      </c>
      <c r="AV688" s="170">
        <v>1586</v>
      </c>
      <c r="AW688" s="170">
        <v>1.4906832298136646E-2</v>
      </c>
      <c r="AX688" s="170">
        <f>(Table232[[#This Row],[UB (LBBD (CBPP-light))]]-Table232[[#This Row],[Best LB]])/Table232[[#This Row],[UB (LBBD (CBPP-light))]]</f>
        <v>8.6956521739130436E-3</v>
      </c>
      <c r="AY688" s="171">
        <v>3599.9999999001002</v>
      </c>
      <c r="AZ688" s="150">
        <v>1596</v>
      </c>
    </row>
    <row r="689" spans="1:52" x14ac:dyDescent="0.35">
      <c r="A689" s="162">
        <v>687</v>
      </c>
      <c r="B689" s="163" t="s">
        <v>712</v>
      </c>
      <c r="C689" s="150" t="s">
        <v>1100</v>
      </c>
      <c r="D689" s="150">
        <v>150</v>
      </c>
      <c r="E689" s="164">
        <v>5</v>
      </c>
      <c r="F689" s="164">
        <v>20</v>
      </c>
      <c r="G689" s="165">
        <v>4</v>
      </c>
      <c r="H689" s="166">
        <v>65</v>
      </c>
      <c r="I689" s="150">
        <f>MAX(0,Table232[[#This Row],[k*]]-Table232[[#This Row],[AGVs]])</f>
        <v>60</v>
      </c>
      <c r="J689" s="150">
        <v>1497</v>
      </c>
      <c r="K689" s="150">
        <v>1497</v>
      </c>
      <c r="L689" s="167">
        <v>17.781309023499944</v>
      </c>
      <c r="M689" s="86">
        <f>IF( Table232[[#This Row],[UB_init]]-Table232[[#This Row],[LB_init]]&gt;0.1,0,1)</f>
        <v>1</v>
      </c>
      <c r="N689" s="59">
        <v>12524</v>
      </c>
      <c r="O689" s="60">
        <v>787.662499999999</v>
      </c>
      <c r="P689" s="60">
        <v>0.93710775311401295</v>
      </c>
      <c r="Q689" s="83">
        <v>3600.1665684971899</v>
      </c>
      <c r="R689" s="166">
        <v>1509</v>
      </c>
      <c r="S689" s="150">
        <v>1485</v>
      </c>
      <c r="T689" s="168">
        <v>1.5904573000000002E-2</v>
      </c>
      <c r="U689" s="168">
        <v>3607.7681699999998</v>
      </c>
      <c r="V689" s="169"/>
      <c r="W689" s="170"/>
      <c r="X689" s="150"/>
      <c r="Y689" s="150"/>
      <c r="Z689" s="171"/>
      <c r="AA689" s="169"/>
      <c r="AB689" s="170"/>
      <c r="AC689" s="150"/>
      <c r="AD689" s="170"/>
      <c r="AE689" s="171"/>
      <c r="AF689" s="169"/>
      <c r="AG689" s="170"/>
      <c r="AH689" s="150"/>
      <c r="AI689" s="150"/>
      <c r="AJ689" s="171"/>
      <c r="AK689" s="169"/>
      <c r="AL689" s="170"/>
      <c r="AM689" s="150"/>
      <c r="AN689" s="170"/>
      <c r="AO689" s="171"/>
      <c r="AP689" s="169"/>
      <c r="AQ689" s="170"/>
      <c r="AR689" s="150"/>
      <c r="AS689" s="170"/>
      <c r="AT689" s="171"/>
      <c r="AU689" s="169"/>
      <c r="AV689" s="170"/>
      <c r="AW689" s="150"/>
      <c r="AX689" s="164"/>
      <c r="AY689" s="171"/>
      <c r="AZ689" s="150">
        <v>1497</v>
      </c>
    </row>
    <row r="690" spans="1:52" x14ac:dyDescent="0.35">
      <c r="A690" s="162">
        <v>688</v>
      </c>
      <c r="B690" s="163" t="s">
        <v>713</v>
      </c>
      <c r="C690" s="150" t="s">
        <v>1100</v>
      </c>
      <c r="D690" s="150">
        <v>150</v>
      </c>
      <c r="E690" s="164">
        <v>5</v>
      </c>
      <c r="F690" s="164">
        <v>20</v>
      </c>
      <c r="G690" s="165">
        <v>4</v>
      </c>
      <c r="H690" s="166">
        <v>79</v>
      </c>
      <c r="I690" s="150">
        <f>MAX(0,Table232[[#This Row],[k*]]-Table232[[#This Row],[AGVs]])</f>
        <v>74</v>
      </c>
      <c r="J690" s="150">
        <v>1653</v>
      </c>
      <c r="K690" s="150">
        <v>1653</v>
      </c>
      <c r="L690" s="167">
        <v>43.8922306075699</v>
      </c>
      <c r="M690" s="142">
        <f>IF( Table232[[#This Row],[UB_init]]-Table232[[#This Row],[LB_init]]&gt;0.1,0,1)</f>
        <v>1</v>
      </c>
      <c r="N690" s="61">
        <v>12505</v>
      </c>
      <c r="O690" s="62">
        <v>776.17796958487395</v>
      </c>
      <c r="P690" s="62">
        <v>0.93793059019712299</v>
      </c>
      <c r="Q690" s="84">
        <v>3600.1508267968802</v>
      </c>
      <c r="R690" s="166">
        <v>1653</v>
      </c>
      <c r="S690" s="150">
        <v>1617</v>
      </c>
      <c r="T690" s="168">
        <v>2.1778584E-2</v>
      </c>
      <c r="U690" s="168">
        <v>3612.1815219999999</v>
      </c>
      <c r="V690" s="169"/>
      <c r="W690" s="170"/>
      <c r="X690" s="150"/>
      <c r="Y690" s="150"/>
      <c r="Z690" s="171"/>
      <c r="AA690" s="169"/>
      <c r="AB690" s="170"/>
      <c r="AC690" s="150"/>
      <c r="AD690" s="170"/>
      <c r="AE690" s="171"/>
      <c r="AF690" s="169"/>
      <c r="AG690" s="170"/>
      <c r="AH690" s="150"/>
      <c r="AI690" s="150"/>
      <c r="AJ690" s="171"/>
      <c r="AK690" s="169"/>
      <c r="AL690" s="170"/>
      <c r="AM690" s="150"/>
      <c r="AN690" s="170"/>
      <c r="AO690" s="171"/>
      <c r="AP690" s="169"/>
      <c r="AQ690" s="170"/>
      <c r="AR690" s="150"/>
      <c r="AS690" s="170"/>
      <c r="AT690" s="171"/>
      <c r="AU690" s="169"/>
      <c r="AV690" s="170"/>
      <c r="AW690" s="150"/>
      <c r="AX690" s="164"/>
      <c r="AY690" s="171"/>
      <c r="AZ690" s="150">
        <v>1653</v>
      </c>
    </row>
    <row r="691" spans="1:52" x14ac:dyDescent="0.35">
      <c r="A691" s="162">
        <v>689</v>
      </c>
      <c r="B691" s="163" t="s">
        <v>714</v>
      </c>
      <c r="C691" s="150" t="s">
        <v>1100</v>
      </c>
      <c r="D691" s="150">
        <v>150</v>
      </c>
      <c r="E691" s="164">
        <v>5</v>
      </c>
      <c r="F691" s="164">
        <v>20</v>
      </c>
      <c r="G691" s="165">
        <v>4</v>
      </c>
      <c r="H691" s="166">
        <v>74</v>
      </c>
      <c r="I691" s="150">
        <f>MAX(0,Table232[[#This Row],[k*]]-Table232[[#This Row],[AGVs]])</f>
        <v>69</v>
      </c>
      <c r="J691" s="150">
        <v>1620</v>
      </c>
      <c r="K691" s="150">
        <v>1620</v>
      </c>
      <c r="L691" s="167">
        <v>31.134256865829911</v>
      </c>
      <c r="M691" s="86">
        <f>IF( Table232[[#This Row],[UB_init]]-Table232[[#This Row],[LB_init]]&gt;0.1,0,1)</f>
        <v>1</v>
      </c>
      <c r="N691" s="59">
        <v>12665</v>
      </c>
      <c r="O691" s="60">
        <v>802.97616366881698</v>
      </c>
      <c r="P691" s="60">
        <v>0.93659880271070495</v>
      </c>
      <c r="Q691" s="83">
        <v>3600.2244567275002</v>
      </c>
      <c r="R691" s="166">
        <v>1632</v>
      </c>
      <c r="S691" s="150">
        <v>1606</v>
      </c>
      <c r="T691" s="168">
        <v>1.5931372999999999E-2</v>
      </c>
      <c r="U691" s="168">
        <v>3604.5739090000002</v>
      </c>
      <c r="V691" s="169"/>
      <c r="W691" s="170"/>
      <c r="X691" s="150"/>
      <c r="Y691" s="150"/>
      <c r="Z691" s="171"/>
      <c r="AA691" s="169"/>
      <c r="AB691" s="170"/>
      <c r="AC691" s="150"/>
      <c r="AD691" s="170"/>
      <c r="AE691" s="171"/>
      <c r="AF691" s="169"/>
      <c r="AG691" s="170"/>
      <c r="AH691" s="150"/>
      <c r="AI691" s="150"/>
      <c r="AJ691" s="171"/>
      <c r="AK691" s="169"/>
      <c r="AL691" s="170"/>
      <c r="AM691" s="150"/>
      <c r="AN691" s="170"/>
      <c r="AO691" s="171"/>
      <c r="AP691" s="169"/>
      <c r="AQ691" s="170"/>
      <c r="AR691" s="150"/>
      <c r="AS691" s="170"/>
      <c r="AT691" s="171"/>
      <c r="AU691" s="169"/>
      <c r="AV691" s="170"/>
      <c r="AW691" s="150"/>
      <c r="AX691" s="164"/>
      <c r="AY691" s="171"/>
      <c r="AZ691" s="150">
        <v>1620</v>
      </c>
    </row>
    <row r="692" spans="1:52" x14ac:dyDescent="0.35">
      <c r="A692" s="162">
        <v>690</v>
      </c>
      <c r="B692" s="163" t="s">
        <v>715</v>
      </c>
      <c r="C692" s="150" t="s">
        <v>1100</v>
      </c>
      <c r="D692" s="150">
        <v>150</v>
      </c>
      <c r="E692" s="164">
        <v>5</v>
      </c>
      <c r="F692" s="164">
        <v>20</v>
      </c>
      <c r="G692" s="165">
        <v>4</v>
      </c>
      <c r="H692" s="166">
        <v>68</v>
      </c>
      <c r="I692" s="150">
        <f>MAX(0,Table232[[#This Row],[k*]]-Table232[[#This Row],[AGVs]])</f>
        <v>63</v>
      </c>
      <c r="J692" s="150">
        <v>1467</v>
      </c>
      <c r="K692" s="150">
        <v>1467</v>
      </c>
      <c r="L692" s="167">
        <v>12.081035848709917</v>
      </c>
      <c r="M692" s="142">
        <f>IF( Table232[[#This Row],[UB_init]]-Table232[[#This Row],[LB_init]]&gt;0.1,0,1)</f>
        <v>1</v>
      </c>
      <c r="N692" s="61">
        <v>12274</v>
      </c>
      <c r="O692" s="62">
        <v>722.107142857143</v>
      </c>
      <c r="P692" s="62">
        <v>0.94116774133475301</v>
      </c>
      <c r="Q692" s="84">
        <v>3600.1750549133799</v>
      </c>
      <c r="R692" s="166">
        <v>1479</v>
      </c>
      <c r="S692" s="150">
        <v>1463</v>
      </c>
      <c r="T692" s="168">
        <v>1.0818120000000001E-2</v>
      </c>
      <c r="U692" s="168">
        <v>3611.194602</v>
      </c>
      <c r="V692" s="169"/>
      <c r="W692" s="170"/>
      <c r="X692" s="150"/>
      <c r="Y692" s="150"/>
      <c r="Z692" s="171"/>
      <c r="AA692" s="169"/>
      <c r="AB692" s="170"/>
      <c r="AC692" s="150"/>
      <c r="AD692" s="170"/>
      <c r="AE692" s="171"/>
      <c r="AF692" s="169"/>
      <c r="AG692" s="170"/>
      <c r="AH692" s="150"/>
      <c r="AI692" s="150"/>
      <c r="AJ692" s="171"/>
      <c r="AK692" s="169"/>
      <c r="AL692" s="170"/>
      <c r="AM692" s="150"/>
      <c r="AN692" s="170"/>
      <c r="AO692" s="171"/>
      <c r="AP692" s="169"/>
      <c r="AQ692" s="170"/>
      <c r="AR692" s="150"/>
      <c r="AS692" s="170"/>
      <c r="AT692" s="171"/>
      <c r="AU692" s="169"/>
      <c r="AV692" s="170"/>
      <c r="AW692" s="150"/>
      <c r="AX692" s="164"/>
      <c r="AY692" s="171"/>
      <c r="AZ692" s="150">
        <v>1467</v>
      </c>
    </row>
    <row r="693" spans="1:52" x14ac:dyDescent="0.35">
      <c r="A693" s="162">
        <v>691</v>
      </c>
      <c r="B693" s="163" t="s">
        <v>716</v>
      </c>
      <c r="C693" s="150" t="s">
        <v>1100</v>
      </c>
      <c r="D693" s="150">
        <v>150</v>
      </c>
      <c r="E693" s="164">
        <v>5</v>
      </c>
      <c r="F693" s="164">
        <v>30</v>
      </c>
      <c r="G693" s="165">
        <v>1</v>
      </c>
      <c r="H693" s="166">
        <v>21</v>
      </c>
      <c r="I693" s="150">
        <f>MAX(0,Table232[[#This Row],[k*]]-Table232[[#This Row],[AGVs]])</f>
        <v>16</v>
      </c>
      <c r="J693" s="150">
        <v>1253</v>
      </c>
      <c r="K693" s="150">
        <v>1253</v>
      </c>
      <c r="L693" s="167">
        <v>1.6871124505998978</v>
      </c>
      <c r="M693" s="86">
        <f>IF( Table232[[#This Row],[UB_init]]-Table232[[#This Row],[LB_init]]&gt;0.1,0,1)</f>
        <v>1</v>
      </c>
      <c r="N693" s="59">
        <v>1253</v>
      </c>
      <c r="O693" s="60">
        <v>1253</v>
      </c>
      <c r="P693" s="60">
        <v>0</v>
      </c>
      <c r="Q693" s="83">
        <v>2459.42871660739</v>
      </c>
      <c r="R693" s="166">
        <v>1253</v>
      </c>
      <c r="S693" s="150">
        <v>1253</v>
      </c>
      <c r="T693" s="168">
        <v>0</v>
      </c>
      <c r="U693" s="168">
        <v>118.3089882</v>
      </c>
      <c r="V693" s="169"/>
      <c r="W693" s="170"/>
      <c r="X693" s="150"/>
      <c r="Y693" s="150"/>
      <c r="Z693" s="171"/>
      <c r="AA693" s="169"/>
      <c r="AB693" s="170"/>
      <c r="AC693" s="150"/>
      <c r="AD693" s="170"/>
      <c r="AE693" s="171"/>
      <c r="AF693" s="169"/>
      <c r="AG693" s="170"/>
      <c r="AH693" s="150"/>
      <c r="AI693" s="150"/>
      <c r="AJ693" s="171"/>
      <c r="AK693" s="169"/>
      <c r="AL693" s="170"/>
      <c r="AM693" s="150"/>
      <c r="AN693" s="170"/>
      <c r="AO693" s="171"/>
      <c r="AP693" s="169"/>
      <c r="AQ693" s="170"/>
      <c r="AR693" s="150"/>
      <c r="AS693" s="170"/>
      <c r="AT693" s="171"/>
      <c r="AU693" s="169"/>
      <c r="AV693" s="170"/>
      <c r="AW693" s="150"/>
      <c r="AX693" s="164"/>
      <c r="AY693" s="171"/>
      <c r="AZ693" s="150">
        <v>1253</v>
      </c>
    </row>
    <row r="694" spans="1:52" x14ac:dyDescent="0.35">
      <c r="A694" s="162">
        <v>692</v>
      </c>
      <c r="B694" s="163" t="s">
        <v>717</v>
      </c>
      <c r="C694" s="150" t="s">
        <v>1100</v>
      </c>
      <c r="D694" s="150">
        <v>150</v>
      </c>
      <c r="E694" s="164">
        <v>5</v>
      </c>
      <c r="F694" s="164">
        <v>30</v>
      </c>
      <c r="G694" s="165">
        <v>1</v>
      </c>
      <c r="H694" s="166">
        <v>19</v>
      </c>
      <c r="I694" s="150">
        <f>MAX(0,Table232[[#This Row],[k*]]-Table232[[#This Row],[AGVs]])</f>
        <v>14</v>
      </c>
      <c r="J694" s="150">
        <v>1321</v>
      </c>
      <c r="K694" s="150">
        <v>1324</v>
      </c>
      <c r="L694" s="167">
        <v>3.1900231279500986</v>
      </c>
      <c r="M694" s="142">
        <f>IF( Table232[[#This Row],[UB_init]]-Table232[[#This Row],[LB_init]]&gt;0.1,0,1)</f>
        <v>0</v>
      </c>
      <c r="N694" s="61">
        <v>1321</v>
      </c>
      <c r="O694" s="62">
        <v>1299.4018539004801</v>
      </c>
      <c r="P694" s="62">
        <v>1.6349845646871398E-2</v>
      </c>
      <c r="Q694" s="84">
        <v>3600.1386277247202</v>
      </c>
      <c r="R694" s="166">
        <v>1321</v>
      </c>
      <c r="S694" s="150">
        <v>1321</v>
      </c>
      <c r="T694" s="168">
        <v>0</v>
      </c>
      <c r="U694" s="168">
        <v>199.2608554</v>
      </c>
      <c r="V694" s="169">
        <v>1321</v>
      </c>
      <c r="W694" s="170">
        <v>1321</v>
      </c>
      <c r="X694" s="168">
        <v>0</v>
      </c>
      <c r="Y694" s="168">
        <f>(Table232[[#This Row],[UB (A-BGAP +LB+ UB)]]-Table232[[#This Row],[Best LB]])/Table232[[#This Row],[UB (A-BGAP +LB+ UB)]]</f>
        <v>0</v>
      </c>
      <c r="Z694" s="186">
        <v>100.7440309422158</v>
      </c>
      <c r="AA694" s="169">
        <v>1322</v>
      </c>
      <c r="AB694" s="170">
        <v>1321</v>
      </c>
      <c r="AC694" s="168">
        <v>7.5700227100681302E-4</v>
      </c>
      <c r="AD694" s="170">
        <f>(Table232[[#This Row],[UB (3S-MH)]]-Table232[[#This Row],[Best LB]])/Table232[[#This Row],[UB (3S-MH)]]</f>
        <v>7.5642965204236008E-4</v>
      </c>
      <c r="AE694" s="186">
        <v>2.6107999999999998</v>
      </c>
      <c r="AF694" s="169">
        <v>1321</v>
      </c>
      <c r="AG694" s="170">
        <v>1321</v>
      </c>
      <c r="AH694" s="150">
        <v>0</v>
      </c>
      <c r="AI694" s="150">
        <f>(Table232[[#This Row],[UB (BPP-MIP+LB+UB)]]-Table232[[#This Row],[Best LB]])/Table232[[#This Row],[UB (BPP-MIP+LB+UB)]]</f>
        <v>0</v>
      </c>
      <c r="AJ694" s="171">
        <v>73.642301597639204</v>
      </c>
      <c r="AK694" s="169">
        <v>1321</v>
      </c>
      <c r="AL694" s="170">
        <v>1321</v>
      </c>
      <c r="AM694" s="170">
        <v>0</v>
      </c>
      <c r="AN694" s="170">
        <f>(Table232[[#This Row],[UB (LBBD (FBPP))]]-Table232[[#This Row],[Best LB]])/Table232[[#This Row],[UB (LBBD (FBPP))]]</f>
        <v>0</v>
      </c>
      <c r="AO694" s="171">
        <v>5.4556730738909192</v>
      </c>
      <c r="AP694" s="169">
        <v>1321</v>
      </c>
      <c r="AQ694" s="170">
        <v>1321</v>
      </c>
      <c r="AR694" s="170">
        <v>0</v>
      </c>
      <c r="AS694" s="170">
        <f>(Table232[[#This Row],[UB (LBBD (CBPP))]]-Table232[[#This Row],[Best LB]])/Table232[[#This Row],[UB (LBBD (CBPP))]]</f>
        <v>0</v>
      </c>
      <c r="AT694" s="171">
        <v>6.1319101173498884</v>
      </c>
      <c r="AU694" s="169">
        <v>1321</v>
      </c>
      <c r="AV694" s="170">
        <v>1321</v>
      </c>
      <c r="AW694" s="170">
        <v>0</v>
      </c>
      <c r="AX694" s="170">
        <f>(Table232[[#This Row],[UB (LBBD (CBPP-light))]]-Table232[[#This Row],[Best LB]])/Table232[[#This Row],[UB (LBBD (CBPP-light))]]</f>
        <v>0</v>
      </c>
      <c r="AY694" s="171">
        <v>5.7859048154273287</v>
      </c>
      <c r="AZ694" s="150">
        <v>1321</v>
      </c>
    </row>
    <row r="695" spans="1:52" x14ac:dyDescent="0.35">
      <c r="A695" s="162">
        <v>693</v>
      </c>
      <c r="B695" s="163" t="s">
        <v>718</v>
      </c>
      <c r="C695" s="150" t="s">
        <v>1100</v>
      </c>
      <c r="D695" s="150">
        <v>150</v>
      </c>
      <c r="E695" s="164">
        <v>5</v>
      </c>
      <c r="F695" s="164">
        <v>30</v>
      </c>
      <c r="G695" s="165">
        <v>1</v>
      </c>
      <c r="H695" s="166">
        <v>21</v>
      </c>
      <c r="I695" s="150">
        <f>MAX(0,Table232[[#This Row],[k*]]-Table232[[#This Row],[AGVs]])</f>
        <v>16</v>
      </c>
      <c r="J695" s="150">
        <v>1316</v>
      </c>
      <c r="K695" s="150">
        <v>1317</v>
      </c>
      <c r="L695" s="167">
        <v>2.5531513206699401</v>
      </c>
      <c r="M695" s="86">
        <f>IF( Table232[[#This Row],[UB_init]]-Table232[[#This Row],[LB_init]]&gt;0.1,0,1)</f>
        <v>0</v>
      </c>
      <c r="N695" s="59">
        <v>1316</v>
      </c>
      <c r="O695" s="60">
        <v>1316</v>
      </c>
      <c r="P695" s="60">
        <v>0</v>
      </c>
      <c r="Q695" s="83">
        <v>3449.71659467369</v>
      </c>
      <c r="R695" s="166">
        <v>1316</v>
      </c>
      <c r="S695" s="150">
        <v>1316</v>
      </c>
      <c r="T695" s="168">
        <v>0</v>
      </c>
      <c r="U695" s="168">
        <v>94.770236620000006</v>
      </c>
      <c r="V695" s="169">
        <v>1316</v>
      </c>
      <c r="W695" s="170">
        <v>1316</v>
      </c>
      <c r="X695" s="168">
        <v>0</v>
      </c>
      <c r="Y695" s="168">
        <f>(Table232[[#This Row],[UB (A-BGAP +LB+ UB)]]-Table232[[#This Row],[Best LB]])/Table232[[#This Row],[UB (A-BGAP +LB+ UB)]]</f>
        <v>0</v>
      </c>
      <c r="Z695" s="186">
        <v>65.827445463281236</v>
      </c>
      <c r="AA695" s="169">
        <v>1316</v>
      </c>
      <c r="AB695" s="170">
        <v>1316</v>
      </c>
      <c r="AC695" s="168">
        <v>0</v>
      </c>
      <c r="AD695" s="170">
        <f>(Table232[[#This Row],[UB (3S-MH)]]-Table232[[#This Row],[Best LB]])/Table232[[#This Row],[UB (3S-MH)]]</f>
        <v>0</v>
      </c>
      <c r="AE695" s="186">
        <v>4.2455499999999997</v>
      </c>
      <c r="AF695" s="169">
        <v>1316</v>
      </c>
      <c r="AG695" s="170">
        <v>1316</v>
      </c>
      <c r="AH695" s="150">
        <v>0</v>
      </c>
      <c r="AI695" s="150">
        <f>(Table232[[#This Row],[UB (BPP-MIP+LB+UB)]]-Table232[[#This Row],[Best LB]])/Table232[[#This Row],[UB (BPP-MIP+LB+UB)]]</f>
        <v>0</v>
      </c>
      <c r="AJ695" s="171">
        <v>66.107701044533542</v>
      </c>
      <c r="AK695" s="169">
        <v>1316</v>
      </c>
      <c r="AL695" s="170">
        <v>1316</v>
      </c>
      <c r="AM695" s="170">
        <v>0</v>
      </c>
      <c r="AN695" s="170">
        <f>(Table232[[#This Row],[UB (LBBD (FBPP))]]-Table232[[#This Row],[Best LB]])/Table232[[#This Row],[UB (LBBD (FBPP))]]</f>
        <v>0</v>
      </c>
      <c r="AO695" s="171">
        <v>3.1998170320914592</v>
      </c>
      <c r="AP695" s="169">
        <v>1316</v>
      </c>
      <c r="AQ695" s="170">
        <v>1316</v>
      </c>
      <c r="AR695" s="170">
        <v>0</v>
      </c>
      <c r="AS695" s="170">
        <f>(Table232[[#This Row],[UB (LBBD (CBPP))]]-Table232[[#This Row],[Best LB]])/Table232[[#This Row],[UB (LBBD (CBPP))]]</f>
        <v>0</v>
      </c>
      <c r="AT695" s="171">
        <v>4.2154250536152604</v>
      </c>
      <c r="AU695" s="169">
        <v>1316</v>
      </c>
      <c r="AV695" s="170">
        <v>1316</v>
      </c>
      <c r="AW695" s="170">
        <v>0</v>
      </c>
      <c r="AX695" s="170">
        <f>(Table232[[#This Row],[UB (LBBD (CBPP-light))]]-Table232[[#This Row],[Best LB]])/Table232[[#This Row],[UB (LBBD (CBPP-light))]]</f>
        <v>0</v>
      </c>
      <c r="AY695" s="171">
        <v>3.213304697539797</v>
      </c>
      <c r="AZ695" s="150">
        <v>1316</v>
      </c>
    </row>
    <row r="696" spans="1:52" x14ac:dyDescent="0.35">
      <c r="A696" s="162">
        <v>694</v>
      </c>
      <c r="B696" s="163" t="s">
        <v>719</v>
      </c>
      <c r="C696" s="150" t="s">
        <v>1100</v>
      </c>
      <c r="D696" s="150">
        <v>150</v>
      </c>
      <c r="E696" s="164">
        <v>5</v>
      </c>
      <c r="F696" s="164">
        <v>30</v>
      </c>
      <c r="G696" s="165">
        <v>1</v>
      </c>
      <c r="H696" s="166">
        <v>21</v>
      </c>
      <c r="I696" s="150">
        <f>MAX(0,Table232[[#This Row],[k*]]-Table232[[#This Row],[AGVs]])</f>
        <v>16</v>
      </c>
      <c r="J696" s="150">
        <v>1332</v>
      </c>
      <c r="K696" s="150">
        <v>1333</v>
      </c>
      <c r="L696" s="167">
        <v>1.9199829753499671</v>
      </c>
      <c r="M696" s="142">
        <f>IF( Table232[[#This Row],[UB_init]]-Table232[[#This Row],[LB_init]]&gt;0.1,0,1)</f>
        <v>0</v>
      </c>
      <c r="N696" s="61">
        <v>1332</v>
      </c>
      <c r="O696" s="62">
        <v>1320</v>
      </c>
      <c r="P696" s="62">
        <v>9.0090090090083307E-3</v>
      </c>
      <c r="Q696" s="84">
        <v>3600.32177040539</v>
      </c>
      <c r="R696" s="166">
        <v>1332</v>
      </c>
      <c r="S696" s="150">
        <v>1332</v>
      </c>
      <c r="T696" s="168">
        <v>0</v>
      </c>
      <c r="U696" s="168">
        <v>93.609924939999999</v>
      </c>
      <c r="V696" s="169">
        <v>1332</v>
      </c>
      <c r="W696" s="170">
        <v>1332</v>
      </c>
      <c r="X696" s="168">
        <v>0</v>
      </c>
      <c r="Y696" s="168">
        <f>(Table232[[#This Row],[UB (A-BGAP +LB+ UB)]]-Table232[[#This Row],[Best LB]])/Table232[[#This Row],[UB (A-BGAP +LB+ UB)]]</f>
        <v>0</v>
      </c>
      <c r="Z696" s="186">
        <v>50.122673886829169</v>
      </c>
      <c r="AA696" s="169">
        <v>1332</v>
      </c>
      <c r="AB696" s="170">
        <v>1332</v>
      </c>
      <c r="AC696" s="168">
        <v>0</v>
      </c>
      <c r="AD696" s="170">
        <f>(Table232[[#This Row],[UB (3S-MH)]]-Table232[[#This Row],[Best LB]])/Table232[[#This Row],[UB (3S-MH)]]</f>
        <v>0</v>
      </c>
      <c r="AE696" s="186">
        <v>2.3924400000000001</v>
      </c>
      <c r="AF696" s="169">
        <v>1332</v>
      </c>
      <c r="AG696" s="170">
        <v>1332</v>
      </c>
      <c r="AH696" s="150">
        <v>0</v>
      </c>
      <c r="AI696" s="150">
        <f>(Table232[[#This Row],[UB (BPP-MIP+LB+UB)]]-Table232[[#This Row],[Best LB]])/Table232[[#This Row],[UB (BPP-MIP+LB+UB)]]</f>
        <v>0</v>
      </c>
      <c r="AJ696" s="171">
        <v>59.510312790052168</v>
      </c>
      <c r="AK696" s="169">
        <v>1332</v>
      </c>
      <c r="AL696" s="170">
        <v>1332</v>
      </c>
      <c r="AM696" s="170">
        <v>0</v>
      </c>
      <c r="AN696" s="170">
        <f>(Table232[[#This Row],[UB (LBBD (FBPP))]]-Table232[[#This Row],[Best LB]])/Table232[[#This Row],[UB (LBBD (FBPP))]]</f>
        <v>0</v>
      </c>
      <c r="AO696" s="171">
        <v>3.1179164852958268</v>
      </c>
      <c r="AP696" s="169">
        <v>1332</v>
      </c>
      <c r="AQ696" s="170">
        <v>1332</v>
      </c>
      <c r="AR696" s="170">
        <v>0</v>
      </c>
      <c r="AS696" s="170">
        <f>(Table232[[#This Row],[UB (LBBD (CBPP))]]-Table232[[#This Row],[Best LB]])/Table232[[#This Row],[UB (LBBD (CBPP))]]</f>
        <v>0</v>
      </c>
      <c r="AT696" s="171">
        <v>2.9957386814069169</v>
      </c>
      <c r="AU696" s="169">
        <v>1332</v>
      </c>
      <c r="AV696" s="170">
        <v>1332</v>
      </c>
      <c r="AW696" s="170">
        <v>0</v>
      </c>
      <c r="AX696" s="170">
        <f>(Table232[[#This Row],[UB (LBBD (CBPP-light))]]-Table232[[#This Row],[Best LB]])/Table232[[#This Row],[UB (LBBD (CBPP-light))]]</f>
        <v>0</v>
      </c>
      <c r="AY696" s="171">
        <v>2.6597984218981301</v>
      </c>
      <c r="AZ696" s="150">
        <v>1332</v>
      </c>
    </row>
    <row r="697" spans="1:52" x14ac:dyDescent="0.35">
      <c r="A697" s="162">
        <v>695</v>
      </c>
      <c r="B697" s="163" t="s">
        <v>720</v>
      </c>
      <c r="C697" s="150" t="s">
        <v>1100</v>
      </c>
      <c r="D697" s="150">
        <v>150</v>
      </c>
      <c r="E697" s="164">
        <v>5</v>
      </c>
      <c r="F697" s="164">
        <v>30</v>
      </c>
      <c r="G697" s="165">
        <v>1</v>
      </c>
      <c r="H697" s="166">
        <v>22</v>
      </c>
      <c r="I697" s="150">
        <f>MAX(0,Table232[[#This Row],[k*]]-Table232[[#This Row],[AGVs]])</f>
        <v>17</v>
      </c>
      <c r="J697" s="150">
        <v>1281</v>
      </c>
      <c r="K697" s="150">
        <v>1281</v>
      </c>
      <c r="L697" s="167">
        <v>1.8578227404600511</v>
      </c>
      <c r="M697" s="86">
        <f>IF( Table232[[#This Row],[UB_init]]-Table232[[#This Row],[LB_init]]&gt;0.1,0,1)</f>
        <v>1</v>
      </c>
      <c r="N697" s="59">
        <v>1281</v>
      </c>
      <c r="O697" s="60">
        <v>1281</v>
      </c>
      <c r="P697" s="60">
        <v>0</v>
      </c>
      <c r="Q697" s="83">
        <v>2613.6324869208001</v>
      </c>
      <c r="R697" s="166">
        <v>1281</v>
      </c>
      <c r="S697" s="150">
        <v>1281</v>
      </c>
      <c r="T697" s="168">
        <v>0</v>
      </c>
      <c r="U697" s="168">
        <v>79.001792769999994</v>
      </c>
      <c r="V697" s="169"/>
      <c r="W697" s="170"/>
      <c r="X697" s="150"/>
      <c r="Y697" s="150"/>
      <c r="Z697" s="171"/>
      <c r="AA697" s="169"/>
      <c r="AB697" s="170"/>
      <c r="AC697" s="150"/>
      <c r="AD697" s="170"/>
      <c r="AE697" s="171"/>
      <c r="AF697" s="169"/>
      <c r="AG697" s="170"/>
      <c r="AH697" s="150"/>
      <c r="AI697" s="150"/>
      <c r="AJ697" s="171"/>
      <c r="AK697" s="169"/>
      <c r="AL697" s="170"/>
      <c r="AM697" s="150"/>
      <c r="AN697" s="170"/>
      <c r="AO697" s="171"/>
      <c r="AP697" s="169"/>
      <c r="AQ697" s="170"/>
      <c r="AR697" s="150"/>
      <c r="AS697" s="170"/>
      <c r="AT697" s="171"/>
      <c r="AU697" s="169"/>
      <c r="AV697" s="170"/>
      <c r="AW697" s="150"/>
      <c r="AX697" s="164"/>
      <c r="AY697" s="171"/>
      <c r="AZ697" s="150">
        <v>1281</v>
      </c>
    </row>
    <row r="698" spans="1:52" x14ac:dyDescent="0.35">
      <c r="A698" s="162">
        <v>696</v>
      </c>
      <c r="B698" s="163" t="s">
        <v>721</v>
      </c>
      <c r="C698" s="150" t="s">
        <v>1100</v>
      </c>
      <c r="D698" s="150">
        <v>150</v>
      </c>
      <c r="E698" s="164">
        <v>5</v>
      </c>
      <c r="F698" s="164">
        <v>30</v>
      </c>
      <c r="G698" s="165">
        <v>1</v>
      </c>
      <c r="H698" s="166">
        <v>19</v>
      </c>
      <c r="I698" s="150">
        <f>MAX(0,Table232[[#This Row],[k*]]-Table232[[#This Row],[AGVs]])</f>
        <v>14</v>
      </c>
      <c r="J698" s="150">
        <v>1341</v>
      </c>
      <c r="K698" s="150">
        <v>1342</v>
      </c>
      <c r="L698" s="167">
        <v>1.9853895977200864</v>
      </c>
      <c r="M698" s="142">
        <f>IF( Table232[[#This Row],[UB_init]]-Table232[[#This Row],[LB_init]]&gt;0.1,0,1)</f>
        <v>0</v>
      </c>
      <c r="N698" s="61">
        <v>1569</v>
      </c>
      <c r="O698" s="62">
        <v>1183.51256174527</v>
      </c>
      <c r="P698" s="62">
        <v>0.24568989053836501</v>
      </c>
      <c r="Q698" s="84">
        <v>3600.1627835053901</v>
      </c>
      <c r="R698" s="166">
        <v>1341</v>
      </c>
      <c r="S698" s="150">
        <v>1341</v>
      </c>
      <c r="T698" s="168">
        <v>0</v>
      </c>
      <c r="U698" s="168">
        <v>64.37337067</v>
      </c>
      <c r="V698" s="169">
        <v>1341</v>
      </c>
      <c r="W698" s="170">
        <v>1341</v>
      </c>
      <c r="X698" s="168">
        <v>0</v>
      </c>
      <c r="Y698" s="168">
        <f>(Table232[[#This Row],[UB (A-BGAP +LB+ UB)]]-Table232[[#This Row],[Best LB]])/Table232[[#This Row],[UB (A-BGAP +LB+ UB)]]</f>
        <v>0</v>
      </c>
      <c r="Z698" s="186">
        <v>484.25593927503206</v>
      </c>
      <c r="AA698" s="169">
        <v>1341</v>
      </c>
      <c r="AB698" s="170">
        <v>1341</v>
      </c>
      <c r="AC698" s="168">
        <v>0</v>
      </c>
      <c r="AD698" s="170">
        <f>(Table232[[#This Row],[UB (3S-MH)]]-Table232[[#This Row],[Best LB]])/Table232[[#This Row],[UB (3S-MH)]]</f>
        <v>0</v>
      </c>
      <c r="AE698" s="186">
        <v>4.2644399999999996</v>
      </c>
      <c r="AF698" s="169">
        <v>1341</v>
      </c>
      <c r="AG698" s="170">
        <v>1341</v>
      </c>
      <c r="AH698" s="150">
        <v>0</v>
      </c>
      <c r="AI698" s="150">
        <f>(Table232[[#This Row],[UB (BPP-MIP+LB+UB)]]-Table232[[#This Row],[Best LB]])/Table232[[#This Row],[UB (BPP-MIP+LB+UB)]]</f>
        <v>0</v>
      </c>
      <c r="AJ698" s="171">
        <v>96.754687380051791</v>
      </c>
      <c r="AK698" s="169">
        <v>1341</v>
      </c>
      <c r="AL698" s="170">
        <v>1341</v>
      </c>
      <c r="AM698" s="170">
        <v>0</v>
      </c>
      <c r="AN698" s="170">
        <f>(Table232[[#This Row],[UB (LBBD (FBPP))]]-Table232[[#This Row],[Best LB]])/Table232[[#This Row],[UB (LBBD (FBPP))]]</f>
        <v>0</v>
      </c>
      <c r="AO698" s="171">
        <v>3.7271748646223761</v>
      </c>
      <c r="AP698" s="169">
        <v>1341</v>
      </c>
      <c r="AQ698" s="170">
        <v>1341</v>
      </c>
      <c r="AR698" s="170">
        <v>0</v>
      </c>
      <c r="AS698" s="170">
        <f>(Table232[[#This Row],[UB (LBBD (CBPP))]]-Table232[[#This Row],[Best LB]])/Table232[[#This Row],[UB (LBBD (CBPP))]]</f>
        <v>0</v>
      </c>
      <c r="AT698" s="171">
        <v>4.9154675742672662</v>
      </c>
      <c r="AU698" s="169">
        <v>1341</v>
      </c>
      <c r="AV698" s="170">
        <v>1341</v>
      </c>
      <c r="AW698" s="170">
        <v>0</v>
      </c>
      <c r="AX698" s="170">
        <f>(Table232[[#This Row],[UB (LBBD (CBPP-light))]]-Table232[[#This Row],[Best LB]])/Table232[[#This Row],[UB (LBBD (CBPP-light))]]</f>
        <v>0</v>
      </c>
      <c r="AY698" s="171">
        <v>4.8362222556086163</v>
      </c>
      <c r="AZ698" s="150">
        <v>1341</v>
      </c>
    </row>
    <row r="699" spans="1:52" x14ac:dyDescent="0.35">
      <c r="A699" s="162">
        <v>697</v>
      </c>
      <c r="B699" s="163" t="s">
        <v>722</v>
      </c>
      <c r="C699" s="150" t="s">
        <v>1100</v>
      </c>
      <c r="D699" s="150">
        <v>150</v>
      </c>
      <c r="E699" s="164">
        <v>5</v>
      </c>
      <c r="F699" s="164">
        <v>30</v>
      </c>
      <c r="G699" s="165">
        <v>1</v>
      </c>
      <c r="H699" s="166">
        <v>19</v>
      </c>
      <c r="I699" s="150">
        <f>MAX(0,Table232[[#This Row],[k*]]-Table232[[#This Row],[AGVs]])</f>
        <v>14</v>
      </c>
      <c r="J699" s="150">
        <v>1416</v>
      </c>
      <c r="K699" s="150">
        <v>1417</v>
      </c>
      <c r="L699" s="167">
        <v>2.9388717599299525</v>
      </c>
      <c r="M699" s="86">
        <f>IF( Table232[[#This Row],[UB_init]]-Table232[[#This Row],[LB_init]]&gt;0.1,0,1)</f>
        <v>0</v>
      </c>
      <c r="N699" s="59">
        <v>1428</v>
      </c>
      <c r="O699" s="60">
        <v>1363.08663735197</v>
      </c>
      <c r="P699" s="60">
        <v>4.5457536868359502E-2</v>
      </c>
      <c r="Q699" s="83">
        <v>3600.2601276841001</v>
      </c>
      <c r="R699" s="166">
        <v>1416</v>
      </c>
      <c r="S699" s="150">
        <v>1416</v>
      </c>
      <c r="T699" s="168">
        <v>0</v>
      </c>
      <c r="U699" s="168">
        <v>45.924698300000003</v>
      </c>
      <c r="V699" s="169">
        <v>1416</v>
      </c>
      <c r="W699" s="170">
        <v>1416</v>
      </c>
      <c r="X699" s="168">
        <v>0</v>
      </c>
      <c r="Y699" s="168">
        <f>(Table232[[#This Row],[UB (A-BGAP +LB+ UB)]]-Table232[[#This Row],[Best LB]])/Table232[[#This Row],[UB (A-BGAP +LB+ UB)]]</f>
        <v>0</v>
      </c>
      <c r="Z699" s="186">
        <v>152.86848680955194</v>
      </c>
      <c r="AA699" s="169">
        <v>1417</v>
      </c>
      <c r="AB699" s="170">
        <v>1416</v>
      </c>
      <c r="AC699" s="168">
        <v>7.0621468926553672E-4</v>
      </c>
      <c r="AD699" s="170">
        <f>(Table232[[#This Row],[UB (3S-MH)]]-Table232[[#This Row],[Best LB]])/Table232[[#This Row],[UB (3S-MH)]]</f>
        <v>7.0571630204657732E-4</v>
      </c>
      <c r="AE699" s="186">
        <v>2.1783600000000001</v>
      </c>
      <c r="AF699" s="169">
        <v>1416</v>
      </c>
      <c r="AG699" s="170">
        <v>1416</v>
      </c>
      <c r="AH699" s="150">
        <v>0</v>
      </c>
      <c r="AI699" s="150">
        <f>(Table232[[#This Row],[UB (BPP-MIP+LB+UB)]]-Table232[[#This Row],[Best LB]])/Table232[[#This Row],[UB (BPP-MIP+LB+UB)]]</f>
        <v>0</v>
      </c>
      <c r="AJ699" s="171">
        <v>92.345309394420354</v>
      </c>
      <c r="AK699" s="169">
        <v>1416</v>
      </c>
      <c r="AL699" s="170">
        <v>1416</v>
      </c>
      <c r="AM699" s="170">
        <v>0</v>
      </c>
      <c r="AN699" s="170">
        <f>(Table232[[#This Row],[UB (LBBD (FBPP))]]-Table232[[#This Row],[Best LB]])/Table232[[#This Row],[UB (LBBD (FBPP))]]</f>
        <v>0</v>
      </c>
      <c r="AO699" s="171">
        <v>4.0499380529013225</v>
      </c>
      <c r="AP699" s="169">
        <v>1416</v>
      </c>
      <c r="AQ699" s="170">
        <v>1416</v>
      </c>
      <c r="AR699" s="170">
        <v>0</v>
      </c>
      <c r="AS699" s="170">
        <f>(Table232[[#This Row],[UB (LBBD (CBPP))]]-Table232[[#This Row],[Best LB]])/Table232[[#This Row],[UB (LBBD (CBPP))]]</f>
        <v>0</v>
      </c>
      <c r="AT699" s="171">
        <v>5.8050860697489925</v>
      </c>
      <c r="AU699" s="169">
        <v>1416</v>
      </c>
      <c r="AV699" s="170">
        <v>1416</v>
      </c>
      <c r="AW699" s="170">
        <v>0</v>
      </c>
      <c r="AX699" s="170">
        <f>(Table232[[#This Row],[UB (LBBD (CBPP-light))]]-Table232[[#This Row],[Best LB]])/Table232[[#This Row],[UB (LBBD (CBPP-light))]]</f>
        <v>0</v>
      </c>
      <c r="AY699" s="171">
        <v>5.3814612608489325</v>
      </c>
      <c r="AZ699" s="150">
        <v>1416</v>
      </c>
    </row>
    <row r="700" spans="1:52" x14ac:dyDescent="0.35">
      <c r="A700" s="162">
        <v>698</v>
      </c>
      <c r="B700" s="163" t="s">
        <v>723</v>
      </c>
      <c r="C700" s="150" t="s">
        <v>1100</v>
      </c>
      <c r="D700" s="150">
        <v>150</v>
      </c>
      <c r="E700" s="164">
        <v>5</v>
      </c>
      <c r="F700" s="164">
        <v>30</v>
      </c>
      <c r="G700" s="165">
        <v>1</v>
      </c>
      <c r="H700" s="166">
        <v>21</v>
      </c>
      <c r="I700" s="150">
        <f>MAX(0,Table232[[#This Row],[k*]]-Table232[[#This Row],[AGVs]])</f>
        <v>16</v>
      </c>
      <c r="J700" s="150">
        <v>1419</v>
      </c>
      <c r="K700" s="150">
        <v>1420</v>
      </c>
      <c r="L700" s="167">
        <v>2.1726648714400199</v>
      </c>
      <c r="M700" s="142">
        <f>IF( Table232[[#This Row],[UB_init]]-Table232[[#This Row],[LB_init]]&gt;0.1,0,1)</f>
        <v>0</v>
      </c>
      <c r="N700" s="61">
        <v>14853</v>
      </c>
      <c r="O700" s="62">
        <v>1236.07897643102</v>
      </c>
      <c r="P700" s="62">
        <v>0.91677917077821802</v>
      </c>
      <c r="Q700" s="84">
        <v>3604.5931324511698</v>
      </c>
      <c r="R700" s="166">
        <v>1419</v>
      </c>
      <c r="S700" s="150">
        <v>1419</v>
      </c>
      <c r="T700" s="168">
        <v>0</v>
      </c>
      <c r="U700" s="168">
        <v>52.453985840000001</v>
      </c>
      <c r="V700" s="169">
        <v>1419</v>
      </c>
      <c r="W700" s="170">
        <v>1419</v>
      </c>
      <c r="X700" s="168">
        <v>0</v>
      </c>
      <c r="Y700" s="168">
        <f>(Table232[[#This Row],[UB (A-BGAP +LB+ UB)]]-Table232[[#This Row],[Best LB]])/Table232[[#This Row],[UB (A-BGAP +LB+ UB)]]</f>
        <v>0</v>
      </c>
      <c r="Z700" s="186">
        <v>100.14633726328672</v>
      </c>
      <c r="AA700" s="169">
        <v>1419</v>
      </c>
      <c r="AB700" s="170">
        <v>1419</v>
      </c>
      <c r="AC700" s="168">
        <v>0</v>
      </c>
      <c r="AD700" s="170">
        <f>(Table232[[#This Row],[UB (3S-MH)]]-Table232[[#This Row],[Best LB]])/Table232[[#This Row],[UB (3S-MH)]]</f>
        <v>0</v>
      </c>
      <c r="AE700" s="186">
        <v>5.5331599999999996</v>
      </c>
      <c r="AF700" s="169">
        <v>1419</v>
      </c>
      <c r="AG700" s="170">
        <v>1419</v>
      </c>
      <c r="AH700" s="150">
        <v>0</v>
      </c>
      <c r="AI700" s="150">
        <f>(Table232[[#This Row],[UB (BPP-MIP+LB+UB)]]-Table232[[#This Row],[Best LB]])/Table232[[#This Row],[UB (BPP-MIP+LB+UB)]]</f>
        <v>0</v>
      </c>
      <c r="AJ700" s="171">
        <v>49.910621091724117</v>
      </c>
      <c r="AK700" s="169">
        <v>1419</v>
      </c>
      <c r="AL700" s="170">
        <v>1419</v>
      </c>
      <c r="AM700" s="170">
        <v>0</v>
      </c>
      <c r="AN700" s="170">
        <f>(Table232[[#This Row],[UB (LBBD (FBPP))]]-Table232[[#This Row],[Best LB]])/Table232[[#This Row],[UB (LBBD (FBPP))]]</f>
        <v>0</v>
      </c>
      <c r="AO700" s="171">
        <v>2.6366306394345429</v>
      </c>
      <c r="AP700" s="169">
        <v>1419</v>
      </c>
      <c r="AQ700" s="170">
        <v>1419</v>
      </c>
      <c r="AR700" s="170">
        <v>0</v>
      </c>
      <c r="AS700" s="170">
        <f>(Table232[[#This Row],[UB (LBBD (CBPP))]]-Table232[[#This Row],[Best LB]])/Table232[[#This Row],[UB (LBBD (CBPP))]]</f>
        <v>0</v>
      </c>
      <c r="AT700" s="171">
        <v>3.016924916767266</v>
      </c>
      <c r="AU700" s="169">
        <v>1419</v>
      </c>
      <c r="AV700" s="170">
        <v>1419</v>
      </c>
      <c r="AW700" s="170">
        <v>0</v>
      </c>
      <c r="AX700" s="170">
        <f>(Table232[[#This Row],[UB (LBBD (CBPP-light))]]-Table232[[#This Row],[Best LB]])/Table232[[#This Row],[UB (LBBD (CBPP-light))]]</f>
        <v>0</v>
      </c>
      <c r="AY700" s="171">
        <v>2.9793757805607579</v>
      </c>
      <c r="AZ700" s="150">
        <v>1419</v>
      </c>
    </row>
    <row r="701" spans="1:52" x14ac:dyDescent="0.35">
      <c r="A701" s="162">
        <v>699</v>
      </c>
      <c r="B701" s="163" t="s">
        <v>724</v>
      </c>
      <c r="C701" s="150" t="s">
        <v>1100</v>
      </c>
      <c r="D701" s="150">
        <v>150</v>
      </c>
      <c r="E701" s="164">
        <v>5</v>
      </c>
      <c r="F701" s="164">
        <v>30</v>
      </c>
      <c r="G701" s="165">
        <v>1</v>
      </c>
      <c r="H701" s="166">
        <v>22</v>
      </c>
      <c r="I701" s="150">
        <f>MAX(0,Table232[[#This Row],[k*]]-Table232[[#This Row],[AGVs]])</f>
        <v>17</v>
      </c>
      <c r="J701" s="150">
        <v>1312</v>
      </c>
      <c r="K701" s="150">
        <v>1312</v>
      </c>
      <c r="L701" s="167">
        <v>2.1912144180400901</v>
      </c>
      <c r="M701" s="86">
        <f>IF( Table232[[#This Row],[UB_init]]-Table232[[#This Row],[LB_init]]&gt;0.1,0,1)</f>
        <v>1</v>
      </c>
      <c r="N701" s="59">
        <v>14258</v>
      </c>
      <c r="O701" s="60">
        <v>1117.39179462318</v>
      </c>
      <c r="P701" s="60">
        <v>0.92163053761935199</v>
      </c>
      <c r="Q701" s="83">
        <v>3602.5541187748299</v>
      </c>
      <c r="R701" s="166">
        <v>1312</v>
      </c>
      <c r="S701" s="150">
        <v>1312</v>
      </c>
      <c r="T701" s="168">
        <v>0</v>
      </c>
      <c r="U701" s="168">
        <v>75.734929010000002</v>
      </c>
      <c r="V701" s="169"/>
      <c r="W701" s="170"/>
      <c r="X701" s="150"/>
      <c r="Y701" s="150"/>
      <c r="Z701" s="171"/>
      <c r="AA701" s="169"/>
      <c r="AB701" s="170"/>
      <c r="AC701" s="150"/>
      <c r="AD701" s="170"/>
      <c r="AE701" s="171"/>
      <c r="AF701" s="169"/>
      <c r="AG701" s="170"/>
      <c r="AH701" s="150"/>
      <c r="AI701" s="150"/>
      <c r="AJ701" s="171"/>
      <c r="AK701" s="169"/>
      <c r="AL701" s="170"/>
      <c r="AM701" s="150"/>
      <c r="AN701" s="170"/>
      <c r="AO701" s="171"/>
      <c r="AP701" s="169"/>
      <c r="AQ701" s="170"/>
      <c r="AR701" s="150"/>
      <c r="AS701" s="170"/>
      <c r="AT701" s="171"/>
      <c r="AU701" s="169"/>
      <c r="AV701" s="170"/>
      <c r="AW701" s="150"/>
      <c r="AX701" s="164"/>
      <c r="AY701" s="171"/>
      <c r="AZ701" s="150">
        <v>1312</v>
      </c>
    </row>
    <row r="702" spans="1:52" x14ac:dyDescent="0.35">
      <c r="A702" s="162">
        <v>700</v>
      </c>
      <c r="B702" s="163" t="s">
        <v>725</v>
      </c>
      <c r="C702" s="150" t="s">
        <v>1100</v>
      </c>
      <c r="D702" s="150">
        <v>150</v>
      </c>
      <c r="E702" s="164">
        <v>5</v>
      </c>
      <c r="F702" s="164">
        <v>30</v>
      </c>
      <c r="G702" s="165">
        <v>1</v>
      </c>
      <c r="H702" s="166">
        <v>21</v>
      </c>
      <c r="I702" s="150">
        <f>MAX(0,Table232[[#This Row],[k*]]-Table232[[#This Row],[AGVs]])</f>
        <v>16</v>
      </c>
      <c r="J702" s="150">
        <v>1404</v>
      </c>
      <c r="K702" s="150">
        <v>1408</v>
      </c>
      <c r="L702" s="167">
        <v>1.4803432766400419</v>
      </c>
      <c r="M702" s="142">
        <f>IF( Table232[[#This Row],[UB_init]]-Table232[[#This Row],[LB_init]]&gt;0.1,0,1)</f>
        <v>0</v>
      </c>
      <c r="N702" s="61">
        <v>14789</v>
      </c>
      <c r="O702" s="62">
        <v>1221.4496871702599</v>
      </c>
      <c r="P702" s="62">
        <v>0.91740822995670002</v>
      </c>
      <c r="Q702" s="84">
        <v>3607.50590136647</v>
      </c>
      <c r="R702" s="166">
        <v>1404</v>
      </c>
      <c r="S702" s="150">
        <v>1404</v>
      </c>
      <c r="T702" s="168">
        <v>0</v>
      </c>
      <c r="U702" s="168">
        <v>53.602181690000002</v>
      </c>
      <c r="V702" s="169">
        <v>1404</v>
      </c>
      <c r="W702" s="170">
        <v>1404</v>
      </c>
      <c r="X702" s="168">
        <v>0</v>
      </c>
      <c r="Y702" s="168">
        <f>(Table232[[#This Row],[UB (A-BGAP +LB+ UB)]]-Table232[[#This Row],[Best LB]])/Table232[[#This Row],[UB (A-BGAP +LB+ UB)]]</f>
        <v>0</v>
      </c>
      <c r="Z702" s="186">
        <v>51.598540473734545</v>
      </c>
      <c r="AA702" s="169">
        <v>1404</v>
      </c>
      <c r="AB702" s="170">
        <v>1404</v>
      </c>
      <c r="AC702" s="168">
        <v>0</v>
      </c>
      <c r="AD702" s="170">
        <f>(Table232[[#This Row],[UB (3S-MH)]]-Table232[[#This Row],[Best LB]])/Table232[[#This Row],[UB (3S-MH)]]</f>
        <v>0</v>
      </c>
      <c r="AE702" s="186">
        <v>3.0407500000000001</v>
      </c>
      <c r="AF702" s="169">
        <v>1404</v>
      </c>
      <c r="AG702" s="170">
        <v>1404</v>
      </c>
      <c r="AH702" s="150">
        <v>0</v>
      </c>
      <c r="AI702" s="150">
        <f>(Table232[[#This Row],[UB (BPP-MIP+LB+UB)]]-Table232[[#This Row],[Best LB]])/Table232[[#This Row],[UB (BPP-MIP+LB+UB)]]</f>
        <v>0</v>
      </c>
      <c r="AJ702" s="171">
        <v>57.546507923869044</v>
      </c>
      <c r="AK702" s="169">
        <v>1404</v>
      </c>
      <c r="AL702" s="170">
        <v>1404</v>
      </c>
      <c r="AM702" s="170">
        <v>0</v>
      </c>
      <c r="AN702" s="170">
        <f>(Table232[[#This Row],[UB (LBBD (FBPP))]]-Table232[[#This Row],[Best LB]])/Table232[[#This Row],[UB (LBBD (FBPP))]]</f>
        <v>0</v>
      </c>
      <c r="AO702" s="171">
        <v>5.3710244344599616</v>
      </c>
      <c r="AP702" s="169">
        <v>1404</v>
      </c>
      <c r="AQ702" s="170">
        <v>1404</v>
      </c>
      <c r="AR702" s="170">
        <v>0</v>
      </c>
      <c r="AS702" s="170">
        <f>(Table232[[#This Row],[UB (LBBD (CBPP))]]-Table232[[#This Row],[Best LB]])/Table232[[#This Row],[UB (LBBD (CBPP))]]</f>
        <v>0</v>
      </c>
      <c r="AT702" s="171">
        <v>2.018360602674647</v>
      </c>
      <c r="AU702" s="169">
        <v>1404</v>
      </c>
      <c r="AV702" s="170">
        <v>1404</v>
      </c>
      <c r="AW702" s="170">
        <v>0</v>
      </c>
      <c r="AX702" s="170">
        <f>(Table232[[#This Row],[UB (LBBD (CBPP-light))]]-Table232[[#This Row],[Best LB]])/Table232[[#This Row],[UB (LBBD (CBPP-light))]]</f>
        <v>0</v>
      </c>
      <c r="AY702" s="171">
        <v>1.9543676050432159</v>
      </c>
      <c r="AZ702" s="150">
        <v>1404</v>
      </c>
    </row>
    <row r="703" spans="1:52" x14ac:dyDescent="0.35">
      <c r="A703" s="162">
        <v>701</v>
      </c>
      <c r="B703" s="163" t="s">
        <v>84</v>
      </c>
      <c r="C703" s="150" t="s">
        <v>1100</v>
      </c>
      <c r="D703" s="150">
        <v>150</v>
      </c>
      <c r="E703" s="164">
        <v>5</v>
      </c>
      <c r="F703" s="164">
        <v>30</v>
      </c>
      <c r="G703" s="165">
        <v>2</v>
      </c>
      <c r="H703" s="166">
        <v>39</v>
      </c>
      <c r="I703" s="150">
        <f>MAX(0,Table232[[#This Row],[k*]]-Table232[[#This Row],[AGVs]])</f>
        <v>34</v>
      </c>
      <c r="J703" s="150">
        <v>1469</v>
      </c>
      <c r="K703" s="150">
        <v>1469</v>
      </c>
      <c r="L703" s="167">
        <v>1.2083244230600485</v>
      </c>
      <c r="M703" s="86">
        <f>IF( Table232[[#This Row],[UB_init]]-Table232[[#This Row],[LB_init]]&gt;0.1,0,1)</f>
        <v>1</v>
      </c>
      <c r="N703" s="59">
        <v>14037</v>
      </c>
      <c r="O703" s="60">
        <v>1072</v>
      </c>
      <c r="P703" s="60">
        <v>0.92363040535726304</v>
      </c>
      <c r="Q703" s="83">
        <v>3600.5849599651901</v>
      </c>
      <c r="R703" s="166">
        <v>1469</v>
      </c>
      <c r="S703" s="150">
        <v>1469</v>
      </c>
      <c r="T703" s="168">
        <v>0</v>
      </c>
      <c r="U703" s="168">
        <v>1496.823662</v>
      </c>
      <c r="V703" s="169"/>
      <c r="W703" s="170"/>
      <c r="X703" s="150"/>
      <c r="Y703" s="150"/>
      <c r="Z703" s="171"/>
      <c r="AA703" s="169"/>
      <c r="AB703" s="170"/>
      <c r="AC703" s="150"/>
      <c r="AD703" s="170"/>
      <c r="AE703" s="171"/>
      <c r="AF703" s="169"/>
      <c r="AG703" s="170"/>
      <c r="AH703" s="150"/>
      <c r="AI703" s="150"/>
      <c r="AJ703" s="171"/>
      <c r="AK703" s="169"/>
      <c r="AL703" s="170"/>
      <c r="AM703" s="150"/>
      <c r="AN703" s="170"/>
      <c r="AO703" s="171"/>
      <c r="AP703" s="169"/>
      <c r="AQ703" s="170"/>
      <c r="AR703" s="150"/>
      <c r="AS703" s="170"/>
      <c r="AT703" s="171"/>
      <c r="AU703" s="169"/>
      <c r="AV703" s="170"/>
      <c r="AW703" s="150"/>
      <c r="AX703" s="164"/>
      <c r="AY703" s="171"/>
      <c r="AZ703" s="150">
        <v>1469</v>
      </c>
    </row>
    <row r="704" spans="1:52" x14ac:dyDescent="0.35">
      <c r="A704" s="162">
        <v>702</v>
      </c>
      <c r="B704" s="163" t="s">
        <v>85</v>
      </c>
      <c r="C704" s="150" t="s">
        <v>1100</v>
      </c>
      <c r="D704" s="150">
        <v>150</v>
      </c>
      <c r="E704" s="164">
        <v>5</v>
      </c>
      <c r="F704" s="164">
        <v>30</v>
      </c>
      <c r="G704" s="165">
        <v>2</v>
      </c>
      <c r="H704" s="166">
        <v>42</v>
      </c>
      <c r="I704" s="150">
        <f>MAX(0,Table232[[#This Row],[k*]]-Table232[[#This Row],[AGVs]])</f>
        <v>37</v>
      </c>
      <c r="J704" s="150">
        <v>1597</v>
      </c>
      <c r="K704" s="150">
        <v>1597</v>
      </c>
      <c r="L704" s="167">
        <v>6.2268135398699087</v>
      </c>
      <c r="M704" s="142">
        <f>IF( Table232[[#This Row],[UB_init]]-Table232[[#This Row],[LB_init]]&gt;0.1,0,1)</f>
        <v>1</v>
      </c>
      <c r="N704" s="61">
        <v>14482</v>
      </c>
      <c r="O704" s="62">
        <v>1164</v>
      </c>
      <c r="P704" s="62">
        <v>0.91962436127605995</v>
      </c>
      <c r="Q704" s="84">
        <v>3600.63887064345</v>
      </c>
      <c r="R704" s="166">
        <v>1598</v>
      </c>
      <c r="S704" s="150">
        <v>1593</v>
      </c>
      <c r="T704" s="168">
        <v>3.1289109999999998E-3</v>
      </c>
      <c r="U704" s="168">
        <v>3612.458611</v>
      </c>
      <c r="V704" s="169"/>
      <c r="W704" s="170"/>
      <c r="X704" s="150"/>
      <c r="Y704" s="150"/>
      <c r="Z704" s="171"/>
      <c r="AA704" s="169"/>
      <c r="AB704" s="170"/>
      <c r="AC704" s="150"/>
      <c r="AD704" s="170"/>
      <c r="AE704" s="171"/>
      <c r="AF704" s="169"/>
      <c r="AG704" s="170"/>
      <c r="AH704" s="150"/>
      <c r="AI704" s="150"/>
      <c r="AJ704" s="171"/>
      <c r="AK704" s="169"/>
      <c r="AL704" s="170"/>
      <c r="AM704" s="150"/>
      <c r="AN704" s="170"/>
      <c r="AO704" s="171"/>
      <c r="AP704" s="169"/>
      <c r="AQ704" s="170"/>
      <c r="AR704" s="150"/>
      <c r="AS704" s="170"/>
      <c r="AT704" s="171"/>
      <c r="AU704" s="169"/>
      <c r="AV704" s="170"/>
      <c r="AW704" s="150"/>
      <c r="AX704" s="164"/>
      <c r="AY704" s="171"/>
      <c r="AZ704" s="150">
        <v>1597</v>
      </c>
    </row>
    <row r="705" spans="1:52" x14ac:dyDescent="0.35">
      <c r="A705" s="162">
        <v>703</v>
      </c>
      <c r="B705" s="163" t="s">
        <v>86</v>
      </c>
      <c r="C705" s="150" t="s">
        <v>1100</v>
      </c>
      <c r="D705" s="150">
        <v>150</v>
      </c>
      <c r="E705" s="164">
        <v>5</v>
      </c>
      <c r="F705" s="164">
        <v>30</v>
      </c>
      <c r="G705" s="165">
        <v>2</v>
      </c>
      <c r="H705" s="166">
        <v>37</v>
      </c>
      <c r="I705" s="150">
        <f>MAX(0,Table232[[#This Row],[k*]]-Table232[[#This Row],[AGVs]])</f>
        <v>32</v>
      </c>
      <c r="J705" s="150">
        <v>1508</v>
      </c>
      <c r="K705" s="150">
        <v>1508</v>
      </c>
      <c r="L705" s="167">
        <v>3.7920663263701044</v>
      </c>
      <c r="M705" s="86">
        <f>IF( Table232[[#This Row],[UB_init]]-Table232[[#This Row],[LB_init]]&gt;0.1,0,1)</f>
        <v>1</v>
      </c>
      <c r="N705" s="59">
        <v>14326</v>
      </c>
      <c r="O705" s="60">
        <v>1135</v>
      </c>
      <c r="P705" s="60">
        <v>0.92077341895853004</v>
      </c>
      <c r="Q705" s="83">
        <v>3600.3562394808901</v>
      </c>
      <c r="R705" s="166">
        <v>1510</v>
      </c>
      <c r="S705" s="150">
        <v>1506</v>
      </c>
      <c r="T705" s="168">
        <v>2.6490070000000001E-3</v>
      </c>
      <c r="U705" s="168">
        <v>3619.2835500000001</v>
      </c>
      <c r="V705" s="169"/>
      <c r="W705" s="170"/>
      <c r="X705" s="150"/>
      <c r="Y705" s="150"/>
      <c r="Z705" s="171"/>
      <c r="AA705" s="169"/>
      <c r="AB705" s="170"/>
      <c r="AC705" s="150"/>
      <c r="AD705" s="170"/>
      <c r="AE705" s="171"/>
      <c r="AF705" s="169"/>
      <c r="AG705" s="170"/>
      <c r="AH705" s="150"/>
      <c r="AI705" s="150"/>
      <c r="AJ705" s="171"/>
      <c r="AK705" s="169"/>
      <c r="AL705" s="170"/>
      <c r="AM705" s="150"/>
      <c r="AN705" s="170"/>
      <c r="AO705" s="171"/>
      <c r="AP705" s="169"/>
      <c r="AQ705" s="170"/>
      <c r="AR705" s="150"/>
      <c r="AS705" s="170"/>
      <c r="AT705" s="171"/>
      <c r="AU705" s="169"/>
      <c r="AV705" s="170"/>
      <c r="AW705" s="150"/>
      <c r="AX705" s="164"/>
      <c r="AY705" s="171"/>
      <c r="AZ705" s="150">
        <v>1508</v>
      </c>
    </row>
    <row r="706" spans="1:52" x14ac:dyDescent="0.35">
      <c r="A706" s="162">
        <v>704</v>
      </c>
      <c r="B706" s="163" t="s">
        <v>87</v>
      </c>
      <c r="C706" s="150" t="s">
        <v>1100</v>
      </c>
      <c r="D706" s="150">
        <v>150</v>
      </c>
      <c r="E706" s="164">
        <v>5</v>
      </c>
      <c r="F706" s="164">
        <v>30</v>
      </c>
      <c r="G706" s="165">
        <v>2</v>
      </c>
      <c r="H706" s="166">
        <v>38</v>
      </c>
      <c r="I706" s="150">
        <f>MAX(0,Table232[[#This Row],[k*]]-Table232[[#This Row],[AGVs]])</f>
        <v>33</v>
      </c>
      <c r="J706" s="150">
        <v>1536</v>
      </c>
      <c r="K706" s="150">
        <v>1536</v>
      </c>
      <c r="L706" s="167">
        <v>3.2089402563899512</v>
      </c>
      <c r="M706" s="142">
        <f>IF( Table232[[#This Row],[UB_init]]-Table232[[#This Row],[LB_init]]&gt;0.1,0,1)</f>
        <v>1</v>
      </c>
      <c r="N706" s="61">
        <v>14417</v>
      </c>
      <c r="O706" s="62">
        <v>1151</v>
      </c>
      <c r="P706" s="62">
        <v>0.920163695637088</v>
      </c>
      <c r="Q706" s="84">
        <v>3600.2150388397199</v>
      </c>
      <c r="R706" s="166">
        <v>1539</v>
      </c>
      <c r="S706" s="150">
        <v>1532</v>
      </c>
      <c r="T706" s="168">
        <v>4.5484080000000003E-3</v>
      </c>
      <c r="U706" s="168">
        <v>3614.2342610000001</v>
      </c>
      <c r="V706" s="169"/>
      <c r="W706" s="170"/>
      <c r="X706" s="150"/>
      <c r="Y706" s="150"/>
      <c r="Z706" s="171"/>
      <c r="AA706" s="169"/>
      <c r="AB706" s="170"/>
      <c r="AC706" s="150"/>
      <c r="AD706" s="170"/>
      <c r="AE706" s="171"/>
      <c r="AF706" s="169"/>
      <c r="AG706" s="170"/>
      <c r="AH706" s="150"/>
      <c r="AI706" s="150"/>
      <c r="AJ706" s="171"/>
      <c r="AK706" s="169"/>
      <c r="AL706" s="170"/>
      <c r="AM706" s="150"/>
      <c r="AN706" s="170"/>
      <c r="AO706" s="171"/>
      <c r="AP706" s="169"/>
      <c r="AQ706" s="170"/>
      <c r="AR706" s="150"/>
      <c r="AS706" s="170"/>
      <c r="AT706" s="171"/>
      <c r="AU706" s="169"/>
      <c r="AV706" s="170"/>
      <c r="AW706" s="150"/>
      <c r="AX706" s="164"/>
      <c r="AY706" s="171"/>
      <c r="AZ706" s="150">
        <v>1536</v>
      </c>
    </row>
    <row r="707" spans="1:52" x14ac:dyDescent="0.35">
      <c r="A707" s="162">
        <v>705</v>
      </c>
      <c r="B707" s="163" t="s">
        <v>88</v>
      </c>
      <c r="C707" s="150" t="s">
        <v>1100</v>
      </c>
      <c r="D707" s="150">
        <v>150</v>
      </c>
      <c r="E707" s="164">
        <v>5</v>
      </c>
      <c r="F707" s="164">
        <v>30</v>
      </c>
      <c r="G707" s="165">
        <v>2</v>
      </c>
      <c r="H707" s="166">
        <v>40</v>
      </c>
      <c r="I707" s="150">
        <f>MAX(0,Table232[[#This Row],[k*]]-Table232[[#This Row],[AGVs]])</f>
        <v>35</v>
      </c>
      <c r="J707" s="150">
        <v>1497</v>
      </c>
      <c r="K707" s="150">
        <v>1497</v>
      </c>
      <c r="L707" s="167">
        <v>3.7058853469800397</v>
      </c>
      <c r="M707" s="86">
        <f>IF( Table232[[#This Row],[UB_init]]-Table232[[#This Row],[LB_init]]&gt;0.1,0,1)</f>
        <v>1</v>
      </c>
      <c r="N707" s="59">
        <v>14087</v>
      </c>
      <c r="O707" s="60">
        <v>1088.01863156422</v>
      </c>
      <c r="P707" s="60">
        <v>0.92276434786936001</v>
      </c>
      <c r="Q707" s="83">
        <v>3600.2097691204399</v>
      </c>
      <c r="R707" s="166">
        <v>1497</v>
      </c>
      <c r="S707" s="150">
        <v>1497</v>
      </c>
      <c r="T707" s="168">
        <v>0</v>
      </c>
      <c r="U707" s="168">
        <v>355.44988269999999</v>
      </c>
      <c r="V707" s="169"/>
      <c r="W707" s="170"/>
      <c r="X707" s="150"/>
      <c r="Y707" s="150"/>
      <c r="Z707" s="171"/>
      <c r="AA707" s="169"/>
      <c r="AB707" s="170"/>
      <c r="AC707" s="150"/>
      <c r="AD707" s="170"/>
      <c r="AE707" s="171"/>
      <c r="AF707" s="169"/>
      <c r="AG707" s="170"/>
      <c r="AH707" s="150"/>
      <c r="AI707" s="150"/>
      <c r="AJ707" s="171"/>
      <c r="AK707" s="169"/>
      <c r="AL707" s="170"/>
      <c r="AM707" s="150"/>
      <c r="AN707" s="170"/>
      <c r="AO707" s="171"/>
      <c r="AP707" s="169"/>
      <c r="AQ707" s="170"/>
      <c r="AR707" s="150"/>
      <c r="AS707" s="170"/>
      <c r="AT707" s="171"/>
      <c r="AU707" s="169"/>
      <c r="AV707" s="170"/>
      <c r="AW707" s="150"/>
      <c r="AX707" s="164"/>
      <c r="AY707" s="171"/>
      <c r="AZ707" s="150">
        <v>1497</v>
      </c>
    </row>
    <row r="708" spans="1:52" x14ac:dyDescent="0.35">
      <c r="A708" s="162">
        <v>706</v>
      </c>
      <c r="B708" s="163" t="s">
        <v>726</v>
      </c>
      <c r="C708" s="150" t="s">
        <v>1100</v>
      </c>
      <c r="D708" s="150">
        <v>150</v>
      </c>
      <c r="E708" s="164">
        <v>5</v>
      </c>
      <c r="F708" s="164">
        <v>30</v>
      </c>
      <c r="G708" s="165">
        <v>2</v>
      </c>
      <c r="H708" s="166">
        <v>41</v>
      </c>
      <c r="I708" s="150">
        <f>MAX(0,Table232[[#This Row],[k*]]-Table232[[#This Row],[AGVs]])</f>
        <v>36</v>
      </c>
      <c r="J708" s="150">
        <v>1605</v>
      </c>
      <c r="K708" s="150">
        <v>1605</v>
      </c>
      <c r="L708" s="167">
        <v>3.197332274170094</v>
      </c>
      <c r="M708" s="142">
        <f>IF( Table232[[#This Row],[UB_init]]-Table232[[#This Row],[LB_init]]&gt;0.1,0,1)</f>
        <v>1</v>
      </c>
      <c r="N708" s="61">
        <v>14570</v>
      </c>
      <c r="O708" s="62">
        <v>1185.05717865924</v>
      </c>
      <c r="P708" s="62">
        <v>0.91866457250107503</v>
      </c>
      <c r="Q708" s="84">
        <v>3609.7830583564901</v>
      </c>
      <c r="R708" s="166">
        <v>1605</v>
      </c>
      <c r="S708" s="150">
        <v>1605</v>
      </c>
      <c r="T708" s="168">
        <v>0</v>
      </c>
      <c r="U708" s="168">
        <v>745.76288499999998</v>
      </c>
      <c r="V708" s="169"/>
      <c r="W708" s="170"/>
      <c r="X708" s="150"/>
      <c r="Y708" s="150"/>
      <c r="Z708" s="171"/>
      <c r="AA708" s="169"/>
      <c r="AB708" s="170"/>
      <c r="AC708" s="150"/>
      <c r="AD708" s="170"/>
      <c r="AE708" s="171"/>
      <c r="AF708" s="169"/>
      <c r="AG708" s="170"/>
      <c r="AH708" s="150"/>
      <c r="AI708" s="150"/>
      <c r="AJ708" s="171"/>
      <c r="AK708" s="169"/>
      <c r="AL708" s="170"/>
      <c r="AM708" s="150"/>
      <c r="AN708" s="170"/>
      <c r="AO708" s="171"/>
      <c r="AP708" s="169"/>
      <c r="AQ708" s="170"/>
      <c r="AR708" s="150"/>
      <c r="AS708" s="170"/>
      <c r="AT708" s="171"/>
      <c r="AU708" s="169"/>
      <c r="AV708" s="170"/>
      <c r="AW708" s="150"/>
      <c r="AX708" s="164"/>
      <c r="AY708" s="171"/>
      <c r="AZ708" s="150">
        <v>1605</v>
      </c>
    </row>
    <row r="709" spans="1:52" x14ac:dyDescent="0.35">
      <c r="A709" s="162">
        <v>707</v>
      </c>
      <c r="B709" s="163" t="s">
        <v>727</v>
      </c>
      <c r="C709" s="150" t="s">
        <v>1100</v>
      </c>
      <c r="D709" s="150">
        <v>150</v>
      </c>
      <c r="E709" s="164">
        <v>5</v>
      </c>
      <c r="F709" s="164">
        <v>30</v>
      </c>
      <c r="G709" s="165">
        <v>2</v>
      </c>
      <c r="H709" s="166">
        <v>37</v>
      </c>
      <c r="I709" s="150">
        <f>MAX(0,Table232[[#This Row],[k*]]-Table232[[#This Row],[AGVs]])</f>
        <v>32</v>
      </c>
      <c r="J709" s="150">
        <v>1632</v>
      </c>
      <c r="K709" s="150">
        <v>1632</v>
      </c>
      <c r="L709" s="167">
        <v>4.6330593470499934</v>
      </c>
      <c r="M709" s="86">
        <f>IF( Table232[[#This Row],[UB_init]]-Table232[[#This Row],[LB_init]]&gt;0.1,0,1)</f>
        <v>1</v>
      </c>
      <c r="N709" s="59">
        <v>14958</v>
      </c>
      <c r="O709" s="60">
        <v>1259</v>
      </c>
      <c r="P709" s="60">
        <v>0.91583099344831498</v>
      </c>
      <c r="Q709" s="83">
        <v>3600.25936388224</v>
      </c>
      <c r="R709" s="166">
        <v>1634</v>
      </c>
      <c r="S709" s="150">
        <v>1629</v>
      </c>
      <c r="T709" s="168">
        <v>3.0599759999999998E-3</v>
      </c>
      <c r="U709" s="168">
        <v>3629.0708549999999</v>
      </c>
      <c r="V709" s="169"/>
      <c r="W709" s="170"/>
      <c r="X709" s="150"/>
      <c r="Y709" s="150"/>
      <c r="Z709" s="171"/>
      <c r="AA709" s="169"/>
      <c r="AB709" s="170"/>
      <c r="AC709" s="150"/>
      <c r="AD709" s="170"/>
      <c r="AE709" s="171"/>
      <c r="AF709" s="169"/>
      <c r="AG709" s="170"/>
      <c r="AH709" s="150"/>
      <c r="AI709" s="150"/>
      <c r="AJ709" s="171"/>
      <c r="AK709" s="169"/>
      <c r="AL709" s="170"/>
      <c r="AM709" s="150"/>
      <c r="AN709" s="170"/>
      <c r="AO709" s="171"/>
      <c r="AP709" s="169"/>
      <c r="AQ709" s="170"/>
      <c r="AR709" s="150"/>
      <c r="AS709" s="170"/>
      <c r="AT709" s="171"/>
      <c r="AU709" s="169"/>
      <c r="AV709" s="170"/>
      <c r="AW709" s="150"/>
      <c r="AX709" s="164"/>
      <c r="AY709" s="171"/>
      <c r="AZ709" s="150">
        <v>1632</v>
      </c>
    </row>
    <row r="710" spans="1:52" x14ac:dyDescent="0.35">
      <c r="A710" s="162">
        <v>708</v>
      </c>
      <c r="B710" s="163" t="s">
        <v>728</v>
      </c>
      <c r="C710" s="150" t="s">
        <v>1100</v>
      </c>
      <c r="D710" s="150">
        <v>150</v>
      </c>
      <c r="E710" s="164">
        <v>5</v>
      </c>
      <c r="F710" s="164">
        <v>30</v>
      </c>
      <c r="G710" s="165">
        <v>2</v>
      </c>
      <c r="H710" s="166">
        <v>39</v>
      </c>
      <c r="I710" s="150">
        <f>MAX(0,Table232[[#This Row],[k*]]-Table232[[#This Row],[AGVs]])</f>
        <v>34</v>
      </c>
      <c r="J710" s="150">
        <v>1635</v>
      </c>
      <c r="K710" s="150">
        <v>1635</v>
      </c>
      <c r="L710" s="167">
        <v>1.8228773623800407</v>
      </c>
      <c r="M710" s="142">
        <f>IF( Table232[[#This Row],[UB_init]]-Table232[[#This Row],[LB_init]]&gt;0.1,0,1)</f>
        <v>1</v>
      </c>
      <c r="N710" s="61">
        <v>14853</v>
      </c>
      <c r="O710" s="62">
        <v>1238</v>
      </c>
      <c r="P710" s="62">
        <v>0.91664983505015196</v>
      </c>
      <c r="Q710" s="84">
        <v>3600.3845986574802</v>
      </c>
      <c r="R710" s="166">
        <v>1635</v>
      </c>
      <c r="S710" s="150">
        <v>1635</v>
      </c>
      <c r="T710" s="168">
        <v>0</v>
      </c>
      <c r="U710" s="168">
        <v>2640.5455270000002</v>
      </c>
      <c r="V710" s="169"/>
      <c r="W710" s="170"/>
      <c r="X710" s="150"/>
      <c r="Y710" s="150"/>
      <c r="Z710" s="171"/>
      <c r="AA710" s="169"/>
      <c r="AB710" s="170"/>
      <c r="AC710" s="150"/>
      <c r="AD710" s="170"/>
      <c r="AE710" s="171"/>
      <c r="AF710" s="169"/>
      <c r="AG710" s="170"/>
      <c r="AH710" s="150"/>
      <c r="AI710" s="150"/>
      <c r="AJ710" s="171"/>
      <c r="AK710" s="169"/>
      <c r="AL710" s="170"/>
      <c r="AM710" s="150"/>
      <c r="AN710" s="170"/>
      <c r="AO710" s="171"/>
      <c r="AP710" s="169"/>
      <c r="AQ710" s="170"/>
      <c r="AR710" s="150"/>
      <c r="AS710" s="170"/>
      <c r="AT710" s="171"/>
      <c r="AU710" s="169"/>
      <c r="AV710" s="170"/>
      <c r="AW710" s="150"/>
      <c r="AX710" s="164"/>
      <c r="AY710" s="171"/>
      <c r="AZ710" s="150">
        <v>1635</v>
      </c>
    </row>
    <row r="711" spans="1:52" x14ac:dyDescent="0.35">
      <c r="A711" s="162">
        <v>709</v>
      </c>
      <c r="B711" s="163" t="s">
        <v>729</v>
      </c>
      <c r="C711" s="150" t="s">
        <v>1100</v>
      </c>
      <c r="D711" s="150">
        <v>150</v>
      </c>
      <c r="E711" s="164">
        <v>5</v>
      </c>
      <c r="F711" s="164">
        <v>30</v>
      </c>
      <c r="G711" s="165">
        <v>2</v>
      </c>
      <c r="H711" s="166">
        <v>38</v>
      </c>
      <c r="I711" s="150">
        <f>MAX(0,Table232[[#This Row],[k*]]-Table232[[#This Row],[AGVs]])</f>
        <v>33</v>
      </c>
      <c r="J711" s="150">
        <v>1504</v>
      </c>
      <c r="K711" s="150">
        <v>1504</v>
      </c>
      <c r="L711" s="167">
        <v>2.4345348495999133</v>
      </c>
      <c r="M711" s="86">
        <f>IF( Table232[[#This Row],[UB_init]]-Table232[[#This Row],[LB_init]]&gt;0.1,0,1)</f>
        <v>1</v>
      </c>
      <c r="N711" s="59">
        <v>14232</v>
      </c>
      <c r="O711" s="60">
        <v>1119</v>
      </c>
      <c r="P711" s="60">
        <v>0.921374367622253</v>
      </c>
      <c r="Q711" s="83">
        <v>3600.4983192663599</v>
      </c>
      <c r="R711" s="166">
        <v>1504</v>
      </c>
      <c r="S711" s="150">
        <v>1493</v>
      </c>
      <c r="T711" s="168">
        <v>7.3138300000000003E-3</v>
      </c>
      <c r="U711" s="168">
        <v>3604.9540219999999</v>
      </c>
      <c r="V711" s="169"/>
      <c r="W711" s="170"/>
      <c r="X711" s="150"/>
      <c r="Y711" s="150"/>
      <c r="Z711" s="171"/>
      <c r="AA711" s="169"/>
      <c r="AB711" s="170"/>
      <c r="AC711" s="150"/>
      <c r="AD711" s="170"/>
      <c r="AE711" s="171"/>
      <c r="AF711" s="169"/>
      <c r="AG711" s="170"/>
      <c r="AH711" s="150"/>
      <c r="AI711" s="150"/>
      <c r="AJ711" s="171"/>
      <c r="AK711" s="169"/>
      <c r="AL711" s="170"/>
      <c r="AM711" s="150"/>
      <c r="AN711" s="170"/>
      <c r="AO711" s="171"/>
      <c r="AP711" s="169"/>
      <c r="AQ711" s="170"/>
      <c r="AR711" s="150"/>
      <c r="AS711" s="170"/>
      <c r="AT711" s="171"/>
      <c r="AU711" s="169"/>
      <c r="AV711" s="170"/>
      <c r="AW711" s="150"/>
      <c r="AX711" s="164"/>
      <c r="AY711" s="171"/>
      <c r="AZ711" s="150">
        <v>1504</v>
      </c>
    </row>
    <row r="712" spans="1:52" x14ac:dyDescent="0.35">
      <c r="A712" s="162">
        <v>710</v>
      </c>
      <c r="B712" s="163" t="s">
        <v>730</v>
      </c>
      <c r="C712" s="150" t="s">
        <v>1100</v>
      </c>
      <c r="D712" s="150">
        <v>150</v>
      </c>
      <c r="E712" s="164">
        <v>5</v>
      </c>
      <c r="F712" s="164">
        <v>30</v>
      </c>
      <c r="G712" s="165">
        <v>2</v>
      </c>
      <c r="H712" s="166">
        <v>42</v>
      </c>
      <c r="I712" s="150">
        <f>MAX(0,Table232[[#This Row],[k*]]-Table232[[#This Row],[AGVs]])</f>
        <v>37</v>
      </c>
      <c r="J712" s="150">
        <v>1656</v>
      </c>
      <c r="K712" s="150">
        <v>1656</v>
      </c>
      <c r="L712" s="167">
        <v>16.237844517459962</v>
      </c>
      <c r="M712" s="142">
        <f>IF( Table232[[#This Row],[UB_init]]-Table232[[#This Row],[LB_init]]&gt;0.1,0,1)</f>
        <v>1</v>
      </c>
      <c r="N712" s="61">
        <v>14789</v>
      </c>
      <c r="O712" s="62">
        <v>1226.0513494204799</v>
      </c>
      <c r="P712" s="62">
        <v>0.91709707556828801</v>
      </c>
      <c r="Q712" s="84">
        <v>3600.5112745203</v>
      </c>
      <c r="R712" s="166">
        <v>1668</v>
      </c>
      <c r="S712" s="150">
        <v>1654</v>
      </c>
      <c r="T712" s="168">
        <v>8.3932850000000003E-3</v>
      </c>
      <c r="U712" s="168">
        <v>3616.613096</v>
      </c>
      <c r="V712" s="169"/>
      <c r="W712" s="170"/>
      <c r="X712" s="150"/>
      <c r="Y712" s="150"/>
      <c r="Z712" s="171"/>
      <c r="AA712" s="169"/>
      <c r="AB712" s="170"/>
      <c r="AC712" s="150"/>
      <c r="AD712" s="170"/>
      <c r="AE712" s="171"/>
      <c r="AF712" s="169"/>
      <c r="AG712" s="170"/>
      <c r="AH712" s="150"/>
      <c r="AI712" s="150"/>
      <c r="AJ712" s="171"/>
      <c r="AK712" s="169"/>
      <c r="AL712" s="170"/>
      <c r="AM712" s="150"/>
      <c r="AN712" s="170"/>
      <c r="AO712" s="171"/>
      <c r="AP712" s="169"/>
      <c r="AQ712" s="170"/>
      <c r="AR712" s="150"/>
      <c r="AS712" s="170"/>
      <c r="AT712" s="171"/>
      <c r="AU712" s="169"/>
      <c r="AV712" s="170"/>
      <c r="AW712" s="150"/>
      <c r="AX712" s="164"/>
      <c r="AY712" s="171"/>
      <c r="AZ712" s="150">
        <v>1656</v>
      </c>
    </row>
    <row r="713" spans="1:52" x14ac:dyDescent="0.35">
      <c r="A713" s="162">
        <v>711</v>
      </c>
      <c r="B713" s="163" t="s">
        <v>89</v>
      </c>
      <c r="C713" s="150" t="s">
        <v>1100</v>
      </c>
      <c r="D713" s="150">
        <v>150</v>
      </c>
      <c r="E713" s="164">
        <v>5</v>
      </c>
      <c r="F713" s="164">
        <v>30</v>
      </c>
      <c r="G713" s="165">
        <v>4</v>
      </c>
      <c r="H713" s="166">
        <v>74</v>
      </c>
      <c r="I713" s="150">
        <f>MAX(0,Table232[[#This Row],[k*]]-Table232[[#This Row],[AGVs]])</f>
        <v>69</v>
      </c>
      <c r="J713" s="150">
        <v>1889</v>
      </c>
      <c r="K713" s="150">
        <v>1889</v>
      </c>
      <c r="L713" s="167">
        <v>44.452665034689971</v>
      </c>
      <c r="M713" s="86">
        <f>IF( Table232[[#This Row],[UB_init]]-Table232[[#This Row],[LB_init]]&gt;0.1,0,1)</f>
        <v>1</v>
      </c>
      <c r="N713" s="59">
        <v>14037</v>
      </c>
      <c r="O713" s="60">
        <v>1072.1784198274599</v>
      </c>
      <c r="P713" s="60">
        <v>0.92361769467638599</v>
      </c>
      <c r="Q713" s="83">
        <v>3600.3665709216102</v>
      </c>
      <c r="R713" s="166">
        <v>1902</v>
      </c>
      <c r="S713" s="150">
        <v>1878</v>
      </c>
      <c r="T713" s="168">
        <v>1.2618297000000001E-2</v>
      </c>
      <c r="U713" s="168">
        <v>3610.0914790000002</v>
      </c>
      <c r="V713" s="169"/>
      <c r="W713" s="170"/>
      <c r="X713" s="150"/>
      <c r="Y713" s="150"/>
      <c r="Z713" s="171"/>
      <c r="AA713" s="169"/>
      <c r="AB713" s="170"/>
      <c r="AC713" s="150"/>
      <c r="AD713" s="170"/>
      <c r="AE713" s="171"/>
      <c r="AF713" s="169"/>
      <c r="AG713" s="170"/>
      <c r="AH713" s="150"/>
      <c r="AI713" s="150"/>
      <c r="AJ713" s="171"/>
      <c r="AK713" s="169"/>
      <c r="AL713" s="170"/>
      <c r="AM713" s="150"/>
      <c r="AN713" s="170"/>
      <c r="AO713" s="171"/>
      <c r="AP713" s="169"/>
      <c r="AQ713" s="170"/>
      <c r="AR713" s="150"/>
      <c r="AS713" s="170"/>
      <c r="AT713" s="171"/>
      <c r="AU713" s="169"/>
      <c r="AV713" s="170"/>
      <c r="AW713" s="150"/>
      <c r="AX713" s="164"/>
      <c r="AY713" s="171"/>
      <c r="AZ713" s="150">
        <v>1889</v>
      </c>
    </row>
    <row r="714" spans="1:52" x14ac:dyDescent="0.35">
      <c r="A714" s="162">
        <v>712</v>
      </c>
      <c r="B714" s="163" t="s">
        <v>90</v>
      </c>
      <c r="C714" s="150" t="s">
        <v>1100</v>
      </c>
      <c r="D714" s="150">
        <v>150</v>
      </c>
      <c r="E714" s="164">
        <v>5</v>
      </c>
      <c r="F714" s="164">
        <v>30</v>
      </c>
      <c r="G714" s="165">
        <v>4</v>
      </c>
      <c r="H714" s="166">
        <v>70</v>
      </c>
      <c r="I714" s="150">
        <f>MAX(0,Table232[[#This Row],[k*]]-Table232[[#This Row],[AGVs]])</f>
        <v>65</v>
      </c>
      <c r="J714" s="150">
        <v>1933</v>
      </c>
      <c r="K714" s="150">
        <v>1933</v>
      </c>
      <c r="L714" s="167">
        <v>12.495928516620097</v>
      </c>
      <c r="M714" s="142">
        <f>IF( Table232[[#This Row],[UB_init]]-Table232[[#This Row],[LB_init]]&gt;0.1,0,1)</f>
        <v>1</v>
      </c>
      <c r="N714" s="61">
        <v>14469</v>
      </c>
      <c r="O714" s="62">
        <v>1163.7344489324801</v>
      </c>
      <c r="P714" s="62">
        <v>0.91957049907163002</v>
      </c>
      <c r="Q714" s="84">
        <v>3600.35094374045</v>
      </c>
      <c r="R714" s="166">
        <v>1945</v>
      </c>
      <c r="S714" s="150">
        <v>1925</v>
      </c>
      <c r="T714" s="168">
        <v>1.0282776E-2</v>
      </c>
      <c r="U714" s="168">
        <v>3617.640641</v>
      </c>
      <c r="V714" s="169"/>
      <c r="W714" s="170"/>
      <c r="X714" s="150"/>
      <c r="Y714" s="150"/>
      <c r="Z714" s="171"/>
      <c r="AA714" s="169"/>
      <c r="AB714" s="170"/>
      <c r="AC714" s="150"/>
      <c r="AD714" s="170"/>
      <c r="AE714" s="171"/>
      <c r="AF714" s="169"/>
      <c r="AG714" s="170"/>
      <c r="AH714" s="150"/>
      <c r="AI714" s="150"/>
      <c r="AJ714" s="171"/>
      <c r="AK714" s="169"/>
      <c r="AL714" s="170"/>
      <c r="AM714" s="150"/>
      <c r="AN714" s="170"/>
      <c r="AO714" s="171"/>
      <c r="AP714" s="169"/>
      <c r="AQ714" s="170"/>
      <c r="AR714" s="150"/>
      <c r="AS714" s="170"/>
      <c r="AT714" s="171"/>
      <c r="AU714" s="169"/>
      <c r="AV714" s="170"/>
      <c r="AW714" s="150"/>
      <c r="AX714" s="164"/>
      <c r="AY714" s="171"/>
      <c r="AZ714" s="150">
        <v>1933</v>
      </c>
    </row>
    <row r="715" spans="1:52" x14ac:dyDescent="0.35">
      <c r="A715" s="162">
        <v>713</v>
      </c>
      <c r="B715" s="163" t="s">
        <v>91</v>
      </c>
      <c r="C715" s="150" t="s">
        <v>1100</v>
      </c>
      <c r="D715" s="150">
        <v>150</v>
      </c>
      <c r="E715" s="164">
        <v>5</v>
      </c>
      <c r="F715" s="164">
        <v>30</v>
      </c>
      <c r="G715" s="165">
        <v>4</v>
      </c>
      <c r="H715" s="166">
        <v>70</v>
      </c>
      <c r="I715" s="150">
        <f>MAX(0,Table232[[#This Row],[k*]]-Table232[[#This Row],[AGVs]])</f>
        <v>65</v>
      </c>
      <c r="J715" s="150">
        <v>1904</v>
      </c>
      <c r="K715" s="150">
        <v>1904</v>
      </c>
      <c r="L715" s="167">
        <v>17.047734681520069</v>
      </c>
      <c r="M715" s="86">
        <f>IF( Table232[[#This Row],[UB_init]]-Table232[[#This Row],[LB_init]]&gt;0.1,0,1)</f>
        <v>1</v>
      </c>
      <c r="N715" s="59">
        <v>14326</v>
      </c>
      <c r="O715" s="60">
        <v>1135.1336991048199</v>
      </c>
      <c r="P715" s="60">
        <v>0.92076408633917906</v>
      </c>
      <c r="Q715" s="83">
        <v>3601.00247244723</v>
      </c>
      <c r="R715" s="166">
        <v>1917</v>
      </c>
      <c r="S715" s="150">
        <v>1896</v>
      </c>
      <c r="T715" s="168">
        <v>1.0954617E-2</v>
      </c>
      <c r="U715" s="168">
        <v>3610.7377580000002</v>
      </c>
      <c r="V715" s="169"/>
      <c r="W715" s="170"/>
      <c r="X715" s="150"/>
      <c r="Y715" s="150"/>
      <c r="Z715" s="171"/>
      <c r="AA715" s="169"/>
      <c r="AB715" s="170"/>
      <c r="AC715" s="150"/>
      <c r="AD715" s="170"/>
      <c r="AE715" s="171"/>
      <c r="AF715" s="169"/>
      <c r="AG715" s="170"/>
      <c r="AH715" s="150"/>
      <c r="AI715" s="150"/>
      <c r="AJ715" s="171"/>
      <c r="AK715" s="169"/>
      <c r="AL715" s="170"/>
      <c r="AM715" s="150"/>
      <c r="AN715" s="170"/>
      <c r="AO715" s="171"/>
      <c r="AP715" s="169"/>
      <c r="AQ715" s="170"/>
      <c r="AR715" s="150"/>
      <c r="AS715" s="170"/>
      <c r="AT715" s="171"/>
      <c r="AU715" s="169"/>
      <c r="AV715" s="170"/>
      <c r="AW715" s="150"/>
      <c r="AX715" s="164"/>
      <c r="AY715" s="171"/>
      <c r="AZ715" s="150">
        <v>1904</v>
      </c>
    </row>
    <row r="716" spans="1:52" x14ac:dyDescent="0.35">
      <c r="A716" s="162">
        <v>714</v>
      </c>
      <c r="B716" s="163" t="s">
        <v>731</v>
      </c>
      <c r="C716" s="150" t="s">
        <v>1100</v>
      </c>
      <c r="D716" s="150">
        <v>150</v>
      </c>
      <c r="E716" s="164">
        <v>5</v>
      </c>
      <c r="F716" s="164">
        <v>30</v>
      </c>
      <c r="G716" s="165">
        <v>4</v>
      </c>
      <c r="H716" s="166">
        <v>65</v>
      </c>
      <c r="I716" s="150">
        <f>MAX(0,Table232[[#This Row],[k*]]-Table232[[#This Row],[AGVs]])</f>
        <v>60</v>
      </c>
      <c r="J716" s="150">
        <v>1860</v>
      </c>
      <c r="K716" s="150">
        <v>1860</v>
      </c>
      <c r="L716" s="167">
        <v>88.315854467459985</v>
      </c>
      <c r="M716" s="142">
        <f>IF( Table232[[#This Row],[UB_init]]-Table232[[#This Row],[LB_init]]&gt;0.1,0,1)</f>
        <v>1</v>
      </c>
      <c r="N716" s="61">
        <v>14417</v>
      </c>
      <c r="O716" s="62">
        <v>1150.66015037594</v>
      </c>
      <c r="P716" s="62">
        <v>0.92018726847637899</v>
      </c>
      <c r="Q716" s="84">
        <v>3600.5423156768002</v>
      </c>
      <c r="R716" s="166">
        <v>1872</v>
      </c>
      <c r="S716" s="150">
        <v>1846</v>
      </c>
      <c r="T716" s="168">
        <v>1.3888889E-2</v>
      </c>
      <c r="U716" s="168">
        <v>3609.7553499999999</v>
      </c>
      <c r="V716" s="169"/>
      <c r="W716" s="170"/>
      <c r="X716" s="150"/>
      <c r="Y716" s="150"/>
      <c r="Z716" s="171"/>
      <c r="AA716" s="169"/>
      <c r="AB716" s="170"/>
      <c r="AC716" s="150"/>
      <c r="AD716" s="170"/>
      <c r="AE716" s="171"/>
      <c r="AF716" s="169"/>
      <c r="AG716" s="170"/>
      <c r="AH716" s="150"/>
      <c r="AI716" s="150"/>
      <c r="AJ716" s="171"/>
      <c r="AK716" s="169"/>
      <c r="AL716" s="170"/>
      <c r="AM716" s="150"/>
      <c r="AN716" s="170"/>
      <c r="AO716" s="171"/>
      <c r="AP716" s="169"/>
      <c r="AQ716" s="170"/>
      <c r="AR716" s="150"/>
      <c r="AS716" s="170"/>
      <c r="AT716" s="171"/>
      <c r="AU716" s="169"/>
      <c r="AV716" s="170"/>
      <c r="AW716" s="150"/>
      <c r="AX716" s="164"/>
      <c r="AY716" s="171"/>
      <c r="AZ716" s="150">
        <v>1860</v>
      </c>
    </row>
    <row r="717" spans="1:52" x14ac:dyDescent="0.35">
      <c r="A717" s="162">
        <v>715</v>
      </c>
      <c r="B717" s="163" t="s">
        <v>732</v>
      </c>
      <c r="C717" s="150" t="s">
        <v>1100</v>
      </c>
      <c r="D717" s="150">
        <v>150</v>
      </c>
      <c r="E717" s="164">
        <v>5</v>
      </c>
      <c r="F717" s="164">
        <v>30</v>
      </c>
      <c r="G717" s="165">
        <v>4</v>
      </c>
      <c r="H717" s="166">
        <v>72</v>
      </c>
      <c r="I717" s="150">
        <f>MAX(0,Table232[[#This Row],[k*]]-Table232[[#This Row],[AGVs]])</f>
        <v>67</v>
      </c>
      <c r="J717" s="150">
        <v>1881</v>
      </c>
      <c r="K717" s="150">
        <v>1881</v>
      </c>
      <c r="L717" s="167">
        <v>8.4642585553299341</v>
      </c>
      <c r="M717" s="86">
        <f>IF( Table232[[#This Row],[UB_init]]-Table232[[#This Row],[LB_init]]&gt;0.1,0,1)</f>
        <v>1</v>
      </c>
      <c r="N717" s="59">
        <v>14113</v>
      </c>
      <c r="O717" s="60">
        <v>1087.34297957434</v>
      </c>
      <c r="P717" s="60">
        <v>0.92295451147350305</v>
      </c>
      <c r="Q717" s="83">
        <v>3600.5507368743401</v>
      </c>
      <c r="R717" s="166">
        <v>1881</v>
      </c>
      <c r="S717" s="150">
        <v>1881</v>
      </c>
      <c r="T717" s="168">
        <v>0</v>
      </c>
      <c r="U717" s="168">
        <v>243.56068959999999</v>
      </c>
      <c r="V717" s="169"/>
      <c r="W717" s="170"/>
      <c r="X717" s="150"/>
      <c r="Y717" s="150"/>
      <c r="Z717" s="171"/>
      <c r="AA717" s="169"/>
      <c r="AB717" s="170"/>
      <c r="AC717" s="150"/>
      <c r="AD717" s="170"/>
      <c r="AE717" s="171"/>
      <c r="AF717" s="169"/>
      <c r="AG717" s="170"/>
      <c r="AH717" s="150"/>
      <c r="AI717" s="150"/>
      <c r="AJ717" s="171"/>
      <c r="AK717" s="169"/>
      <c r="AL717" s="170"/>
      <c r="AM717" s="150"/>
      <c r="AN717" s="170"/>
      <c r="AO717" s="171"/>
      <c r="AP717" s="169"/>
      <c r="AQ717" s="170"/>
      <c r="AR717" s="150"/>
      <c r="AS717" s="170"/>
      <c r="AT717" s="171"/>
      <c r="AU717" s="169"/>
      <c r="AV717" s="170"/>
      <c r="AW717" s="150"/>
      <c r="AX717" s="164"/>
      <c r="AY717" s="171"/>
      <c r="AZ717" s="150">
        <v>1881</v>
      </c>
    </row>
    <row r="718" spans="1:52" x14ac:dyDescent="0.35">
      <c r="A718" s="162">
        <v>716</v>
      </c>
      <c r="B718" s="163" t="s">
        <v>733</v>
      </c>
      <c r="C718" s="150" t="s">
        <v>1100</v>
      </c>
      <c r="D718" s="150">
        <v>150</v>
      </c>
      <c r="E718" s="164">
        <v>5</v>
      </c>
      <c r="F718" s="164">
        <v>30</v>
      </c>
      <c r="G718" s="165">
        <v>4</v>
      </c>
      <c r="H718" s="166">
        <v>71</v>
      </c>
      <c r="I718" s="150">
        <f>MAX(0,Table232[[#This Row],[k*]]-Table232[[#This Row],[AGVs]])</f>
        <v>66</v>
      </c>
      <c r="J718" s="150">
        <v>1965</v>
      </c>
      <c r="K718" s="150">
        <v>1977</v>
      </c>
      <c r="L718" s="167">
        <v>600.88370613754</v>
      </c>
      <c r="M718" s="142">
        <f>IF( Table232[[#This Row],[UB_init]]-Table232[[#This Row],[LB_init]]&gt;0.1,0,1)</f>
        <v>0</v>
      </c>
      <c r="N718" s="61">
        <v>14596</v>
      </c>
      <c r="O718" s="62">
        <v>1183.9384261918401</v>
      </c>
      <c r="P718" s="62">
        <v>0.91888610398794601</v>
      </c>
      <c r="Q718" s="84">
        <v>3600.5187369827099</v>
      </c>
      <c r="R718" s="166">
        <v>1977</v>
      </c>
      <c r="S718" s="150">
        <v>1949</v>
      </c>
      <c r="T718" s="168">
        <v>1.4162872999999999E-2</v>
      </c>
      <c r="U718" s="168">
        <v>3607.4200420000002</v>
      </c>
      <c r="V718" s="169">
        <v>1977</v>
      </c>
      <c r="W718" s="170">
        <v>1965</v>
      </c>
      <c r="X718" s="168">
        <v>6.0698027314112198E-3</v>
      </c>
      <c r="Y718" s="168">
        <f>(Table232[[#This Row],[UB (A-BGAP +LB+ UB)]]-Table232[[#This Row],[Best LB]])/Table232[[#This Row],[UB (A-BGAP +LB+ UB)]]</f>
        <v>4.552352048558422E-3</v>
      </c>
      <c r="Z718" s="186">
        <v>3600.0813431106499</v>
      </c>
      <c r="AA718" s="169">
        <v>1977</v>
      </c>
      <c r="AB718" s="170">
        <v>1953</v>
      </c>
      <c r="AC718" s="168">
        <v>1.2288786482334869E-2</v>
      </c>
      <c r="AD718" s="170">
        <f>(Table232[[#This Row],[UB (3S-MH)]]-Table232[[#This Row],[Best LB]])/Table232[[#This Row],[UB (3S-MH)]]</f>
        <v>4.552352048558422E-3</v>
      </c>
      <c r="AE718" s="186">
        <v>721.59199999999998</v>
      </c>
      <c r="AF718" s="169">
        <v>1977</v>
      </c>
      <c r="AG718" s="170">
        <v>1965</v>
      </c>
      <c r="AH718" s="150">
        <v>6.0698027314109197E-3</v>
      </c>
      <c r="AI718" s="150">
        <f>(Table232[[#This Row],[UB (BPP-MIP+LB+UB)]]-Table232[[#This Row],[Best LB]])/Table232[[#This Row],[UB (BPP-MIP+LB+UB)]]</f>
        <v>4.552352048558422E-3</v>
      </c>
      <c r="AJ718" s="171">
        <v>3604.2004134980898</v>
      </c>
      <c r="AK718" s="169">
        <v>1977</v>
      </c>
      <c r="AL718" s="170">
        <v>1968</v>
      </c>
      <c r="AM718" s="170">
        <v>4.552352048558422E-3</v>
      </c>
      <c r="AN718" s="170">
        <f>(Table232[[#This Row],[UB (LBBD (FBPP))]]-Table232[[#This Row],[Best LB]])/Table232[[#This Row],[UB (LBBD (FBPP))]]</f>
        <v>4.552352048558422E-3</v>
      </c>
      <c r="AO718" s="171">
        <v>3600.0000001375402</v>
      </c>
      <c r="AP718" s="169">
        <v>1977</v>
      </c>
      <c r="AQ718" s="170">
        <v>1965</v>
      </c>
      <c r="AR718" s="170">
        <v>6.0698027314112293E-3</v>
      </c>
      <c r="AS718" s="170">
        <f>(Table232[[#This Row],[UB (LBBD (CBPP))]]-Table232[[#This Row],[Best LB]])/Table232[[#This Row],[UB (LBBD (CBPP))]]</f>
        <v>4.552352048558422E-3</v>
      </c>
      <c r="AT718" s="171">
        <v>3600.0000001375402</v>
      </c>
      <c r="AU718" s="169">
        <v>1977</v>
      </c>
      <c r="AV718" s="170">
        <v>1965</v>
      </c>
      <c r="AW718" s="170">
        <v>6.0698027314112293E-3</v>
      </c>
      <c r="AX718" s="170">
        <f>(Table232[[#This Row],[UB (LBBD (CBPP-light))]]-Table232[[#This Row],[Best LB]])/Table232[[#This Row],[UB (LBBD (CBPP-light))]]</f>
        <v>4.552352048558422E-3</v>
      </c>
      <c r="AY718" s="171">
        <v>3600.0000001375402</v>
      </c>
      <c r="AZ718" s="150">
        <v>1968</v>
      </c>
    </row>
    <row r="719" spans="1:52" x14ac:dyDescent="0.35">
      <c r="A719" s="162">
        <v>717</v>
      </c>
      <c r="B719" s="163" t="s">
        <v>734</v>
      </c>
      <c r="C719" s="150" t="s">
        <v>1100</v>
      </c>
      <c r="D719" s="150">
        <v>150</v>
      </c>
      <c r="E719" s="164">
        <v>5</v>
      </c>
      <c r="F719" s="164">
        <v>30</v>
      </c>
      <c r="G719" s="165">
        <v>4</v>
      </c>
      <c r="H719" s="166">
        <v>69</v>
      </c>
      <c r="I719" s="150">
        <f>MAX(0,Table232[[#This Row],[k*]]-Table232[[#This Row],[AGVs]])</f>
        <v>64</v>
      </c>
      <c r="J719" s="150">
        <v>2016</v>
      </c>
      <c r="K719" s="150">
        <v>2028</v>
      </c>
      <c r="L719" s="167">
        <v>600.65064018592989</v>
      </c>
      <c r="M719" s="86">
        <f>IF( Table232[[#This Row],[UB_init]]-Table232[[#This Row],[LB_init]]&gt;0.1,0,1)</f>
        <v>0</v>
      </c>
      <c r="N719" s="59">
        <v>14971</v>
      </c>
      <c r="O719" s="60">
        <v>1258.92816041848</v>
      </c>
      <c r="P719" s="60">
        <v>0.91590887980638702</v>
      </c>
      <c r="Q719" s="83">
        <v>3600.25265822559</v>
      </c>
      <c r="R719" s="166">
        <v>2040</v>
      </c>
      <c r="S719" s="150">
        <v>2014</v>
      </c>
      <c r="T719" s="168">
        <v>1.2745098E-2</v>
      </c>
      <c r="U719" s="168">
        <v>3616.1669550000001</v>
      </c>
      <c r="V719" s="169">
        <v>2028</v>
      </c>
      <c r="W719" s="170">
        <v>2016</v>
      </c>
      <c r="X719" s="168">
        <v>5.9171597633135998E-3</v>
      </c>
      <c r="Y719" s="168">
        <f>(Table232[[#This Row],[UB (A-BGAP +LB+ UB)]]-Table232[[#This Row],[Best LB]])/Table232[[#This Row],[UB (A-BGAP +LB+ UB)]]</f>
        <v>5.9171597633136093E-3</v>
      </c>
      <c r="Z719" s="186">
        <v>3601.5712274713496</v>
      </c>
      <c r="AA719" s="169">
        <v>2028</v>
      </c>
      <c r="AB719" s="170">
        <v>2016</v>
      </c>
      <c r="AC719" s="168">
        <v>5.9523809523809521E-3</v>
      </c>
      <c r="AD719" s="170">
        <f>(Table232[[#This Row],[UB (3S-MH)]]-Table232[[#This Row],[Best LB]])/Table232[[#This Row],[UB (3S-MH)]]</f>
        <v>5.9171597633136093E-3</v>
      </c>
      <c r="AE719" s="186">
        <v>721.37599999999998</v>
      </c>
      <c r="AF719" s="169">
        <v>2028</v>
      </c>
      <c r="AG719" s="170">
        <v>2016</v>
      </c>
      <c r="AH719" s="150">
        <v>5.9171597633134896E-3</v>
      </c>
      <c r="AI719" s="150">
        <f>(Table232[[#This Row],[UB (BPP-MIP+LB+UB)]]-Table232[[#This Row],[Best LB]])/Table232[[#This Row],[UB (BPP-MIP+LB+UB)]]</f>
        <v>5.9171597633136093E-3</v>
      </c>
      <c r="AJ719" s="171">
        <v>3615.4887784244502</v>
      </c>
      <c r="AK719" s="169">
        <v>2028</v>
      </c>
      <c r="AL719" s="170">
        <v>2016</v>
      </c>
      <c r="AM719" s="170">
        <v>5.9171597633136093E-3</v>
      </c>
      <c r="AN719" s="170">
        <f>(Table232[[#This Row],[UB (LBBD (FBPP))]]-Table232[[#This Row],[Best LB]])/Table232[[#This Row],[UB (LBBD (FBPP))]]</f>
        <v>5.9171597633136093E-3</v>
      </c>
      <c r="AO719" s="171">
        <v>3600.0000001859298</v>
      </c>
      <c r="AP719" s="169">
        <v>2028</v>
      </c>
      <c r="AQ719" s="170">
        <v>2016</v>
      </c>
      <c r="AR719" s="170">
        <v>5.9171597633136093E-3</v>
      </c>
      <c r="AS719" s="170">
        <f>(Table232[[#This Row],[UB (LBBD (CBPP))]]-Table232[[#This Row],[Best LB]])/Table232[[#This Row],[UB (LBBD (CBPP))]]</f>
        <v>5.9171597633136093E-3</v>
      </c>
      <c r="AT719" s="171">
        <v>3600.0000001859298</v>
      </c>
      <c r="AU719" s="169">
        <v>2028</v>
      </c>
      <c r="AV719" s="170">
        <v>2016</v>
      </c>
      <c r="AW719" s="170">
        <v>5.9171597633136093E-3</v>
      </c>
      <c r="AX719" s="170">
        <f>(Table232[[#This Row],[UB (LBBD (CBPP-light))]]-Table232[[#This Row],[Best LB]])/Table232[[#This Row],[UB (LBBD (CBPP-light))]]</f>
        <v>5.9171597633136093E-3</v>
      </c>
      <c r="AY719" s="171">
        <v>3600.0000001859298</v>
      </c>
      <c r="AZ719" s="150">
        <v>2016</v>
      </c>
    </row>
    <row r="720" spans="1:52" x14ac:dyDescent="0.35">
      <c r="A720" s="162">
        <v>718</v>
      </c>
      <c r="B720" s="163" t="s">
        <v>735</v>
      </c>
      <c r="C720" s="150" t="s">
        <v>1100</v>
      </c>
      <c r="D720" s="150">
        <v>150</v>
      </c>
      <c r="E720" s="164">
        <v>5</v>
      </c>
      <c r="F720" s="164">
        <v>30</v>
      </c>
      <c r="G720" s="165">
        <v>4</v>
      </c>
      <c r="H720" s="166">
        <v>71</v>
      </c>
      <c r="I720" s="150">
        <f>MAX(0,Table232[[#This Row],[k*]]-Table232[[#This Row],[AGVs]])</f>
        <v>66</v>
      </c>
      <c r="J720" s="150">
        <v>2019</v>
      </c>
      <c r="K720" s="150">
        <v>2019</v>
      </c>
      <c r="L720" s="167">
        <v>9.0632155612199767</v>
      </c>
      <c r="M720" s="142">
        <f>IF( Table232[[#This Row],[UB_init]]-Table232[[#This Row],[LB_init]]&gt;0.1,0,1)</f>
        <v>1</v>
      </c>
      <c r="N720" s="61">
        <v>14853</v>
      </c>
      <c r="O720" s="62">
        <v>1237.94285714285</v>
      </c>
      <c r="P720" s="62">
        <v>0.91665368227678201</v>
      </c>
      <c r="Q720" s="84">
        <v>3600.6495595034198</v>
      </c>
      <c r="R720" s="166">
        <v>2019</v>
      </c>
      <c r="S720" s="150">
        <v>2007</v>
      </c>
      <c r="T720" s="168">
        <v>5.9435360000000001E-3</v>
      </c>
      <c r="U720" s="168">
        <v>3629.2293450000002</v>
      </c>
      <c r="V720" s="169"/>
      <c r="W720" s="170"/>
      <c r="X720" s="150"/>
      <c r="Y720" s="150"/>
      <c r="Z720" s="171"/>
      <c r="AA720" s="169"/>
      <c r="AB720" s="170"/>
      <c r="AC720" s="150"/>
      <c r="AD720" s="170"/>
      <c r="AE720" s="171"/>
      <c r="AF720" s="169"/>
      <c r="AG720" s="170"/>
      <c r="AH720" s="150"/>
      <c r="AI720" s="150"/>
      <c r="AJ720" s="171"/>
      <c r="AK720" s="169"/>
      <c r="AL720" s="170"/>
      <c r="AM720" s="150"/>
      <c r="AN720" s="170"/>
      <c r="AO720" s="171"/>
      <c r="AP720" s="169"/>
      <c r="AQ720" s="170"/>
      <c r="AR720" s="150"/>
      <c r="AS720" s="170"/>
      <c r="AT720" s="171"/>
      <c r="AU720" s="169"/>
      <c r="AV720" s="170"/>
      <c r="AW720" s="150"/>
      <c r="AX720" s="164"/>
      <c r="AY720" s="171"/>
      <c r="AZ720" s="150">
        <v>2019</v>
      </c>
    </row>
    <row r="721" spans="1:52" x14ac:dyDescent="0.35">
      <c r="A721" s="162">
        <v>719</v>
      </c>
      <c r="B721" s="163" t="s">
        <v>736</v>
      </c>
      <c r="C721" s="150" t="s">
        <v>1100</v>
      </c>
      <c r="D721" s="150">
        <v>150</v>
      </c>
      <c r="E721" s="164">
        <v>5</v>
      </c>
      <c r="F721" s="164">
        <v>30</v>
      </c>
      <c r="G721" s="165">
        <v>4</v>
      </c>
      <c r="H721" s="166">
        <v>72</v>
      </c>
      <c r="I721" s="150">
        <f>MAX(0,Table232[[#This Row],[k*]]-Table232[[#This Row],[AGVs]])</f>
        <v>67</v>
      </c>
      <c r="J721" s="150">
        <v>1912</v>
      </c>
      <c r="K721" s="150">
        <v>1912</v>
      </c>
      <c r="L721" s="167">
        <v>16.181089397520054</v>
      </c>
      <c r="M721" s="86">
        <f>IF( Table232[[#This Row],[UB_init]]-Table232[[#This Row],[LB_init]]&gt;0.1,0,1)</f>
        <v>1</v>
      </c>
      <c r="N721" s="59">
        <v>14232</v>
      </c>
      <c r="O721" s="60">
        <v>1118.94456800684</v>
      </c>
      <c r="P721" s="60">
        <v>0.92137826250653898</v>
      </c>
      <c r="Q721" s="83">
        <v>3600.3575995359502</v>
      </c>
      <c r="R721" s="166">
        <v>1912</v>
      </c>
      <c r="S721" s="150">
        <v>1890</v>
      </c>
      <c r="T721" s="168">
        <v>1.1506275999999999E-2</v>
      </c>
      <c r="U721" s="168">
        <v>3616.071277</v>
      </c>
      <c r="V721" s="169"/>
      <c r="W721" s="170"/>
      <c r="X721" s="150"/>
      <c r="Y721" s="150"/>
      <c r="Z721" s="171"/>
      <c r="AA721" s="169"/>
      <c r="AB721" s="170"/>
      <c r="AC721" s="150"/>
      <c r="AD721" s="170"/>
      <c r="AE721" s="171"/>
      <c r="AF721" s="169"/>
      <c r="AG721" s="170"/>
      <c r="AH721" s="150"/>
      <c r="AI721" s="150"/>
      <c r="AJ721" s="171"/>
      <c r="AK721" s="169"/>
      <c r="AL721" s="170"/>
      <c r="AM721" s="150"/>
      <c r="AN721" s="170"/>
      <c r="AO721" s="171"/>
      <c r="AP721" s="169"/>
      <c r="AQ721" s="170"/>
      <c r="AR721" s="150"/>
      <c r="AS721" s="170"/>
      <c r="AT721" s="171"/>
      <c r="AU721" s="169"/>
      <c r="AV721" s="170"/>
      <c r="AW721" s="150"/>
      <c r="AX721" s="164"/>
      <c r="AY721" s="171"/>
      <c r="AZ721" s="150">
        <v>1912</v>
      </c>
    </row>
    <row r="722" spans="1:52" ht="15" thickBot="1" x14ac:dyDescent="0.4">
      <c r="A722" s="162">
        <v>720</v>
      </c>
      <c r="B722" s="163" t="s">
        <v>737</v>
      </c>
      <c r="C722" s="174" t="s">
        <v>1100</v>
      </c>
      <c r="D722" s="174">
        <v>150</v>
      </c>
      <c r="E722" s="175">
        <v>5</v>
      </c>
      <c r="F722" s="175">
        <v>30</v>
      </c>
      <c r="G722" s="176">
        <v>4</v>
      </c>
      <c r="H722" s="177">
        <v>72</v>
      </c>
      <c r="I722" s="174">
        <f>MAX(0,Table232[[#This Row],[k*]]-Table232[[#This Row],[AGVs]])</f>
        <v>67</v>
      </c>
      <c r="J722" s="174">
        <v>2016</v>
      </c>
      <c r="K722" s="174">
        <v>2028</v>
      </c>
      <c r="L722" s="178">
        <v>600.66111596859992</v>
      </c>
      <c r="M722" s="143">
        <f>IF( Table232[[#This Row],[UB_init]]-Table232[[#This Row],[LB_init]]&gt;0.1,0,1)</f>
        <v>0</v>
      </c>
      <c r="N722" s="63">
        <v>14776</v>
      </c>
      <c r="O722" s="64">
        <v>1222.56562369628</v>
      </c>
      <c r="P722" s="64">
        <v>0.91726004170977404</v>
      </c>
      <c r="Q722" s="85">
        <v>3600.2389405258</v>
      </c>
      <c r="R722" s="177">
        <v>2041</v>
      </c>
      <c r="S722" s="174">
        <v>2015</v>
      </c>
      <c r="T722" s="179">
        <v>1.2738854000000001E-2</v>
      </c>
      <c r="U722" s="179">
        <v>3611.400603</v>
      </c>
      <c r="V722" s="180">
        <v>2028</v>
      </c>
      <c r="W722" s="181">
        <v>2016</v>
      </c>
      <c r="X722" s="179">
        <v>5.9171597633135998E-3</v>
      </c>
      <c r="Y722" s="179">
        <f>(Table232[[#This Row],[UB (A-BGAP +LB+ UB)]]-Table232[[#This Row],[Best LB]])/Table232[[#This Row],[UB (A-BGAP +LB+ UB)]]</f>
        <v>5.9171597633136093E-3</v>
      </c>
      <c r="Z722" s="187">
        <v>3603.2836530115401</v>
      </c>
      <c r="AA722" s="180">
        <v>2028</v>
      </c>
      <c r="AB722" s="181">
        <v>2016</v>
      </c>
      <c r="AC722" s="179">
        <v>5.9523809523809521E-3</v>
      </c>
      <c r="AD722" s="181">
        <f>(Table232[[#This Row],[UB (3S-MH)]]-Table232[[#This Row],[Best LB]])/Table232[[#This Row],[UB (3S-MH)]]</f>
        <v>5.9171597633136093E-3</v>
      </c>
      <c r="AE722" s="187">
        <v>721.279</v>
      </c>
      <c r="AF722" s="180">
        <v>2028</v>
      </c>
      <c r="AG722" s="181">
        <v>2016</v>
      </c>
      <c r="AH722" s="174">
        <v>5.9171597633135998E-3</v>
      </c>
      <c r="AI722" s="174">
        <f>(Table232[[#This Row],[UB (BPP-MIP+LB+UB)]]-Table232[[#This Row],[Best LB]])/Table232[[#This Row],[UB (BPP-MIP+LB+UB)]]</f>
        <v>5.9171597633136093E-3</v>
      </c>
      <c r="AJ722" s="182">
        <v>3614.3234479091998</v>
      </c>
      <c r="AK722" s="180">
        <v>2028</v>
      </c>
      <c r="AL722" s="181">
        <v>2016</v>
      </c>
      <c r="AM722" s="181">
        <v>5.9171597633136093E-3</v>
      </c>
      <c r="AN722" s="181">
        <f>(Table232[[#This Row],[UB (LBBD (FBPP))]]-Table232[[#This Row],[Best LB]])/Table232[[#This Row],[UB (LBBD (FBPP))]]</f>
        <v>5.9171597633136093E-3</v>
      </c>
      <c r="AO722" s="182">
        <v>3599.9999999685997</v>
      </c>
      <c r="AP722" s="180">
        <v>2028</v>
      </c>
      <c r="AQ722" s="181">
        <v>2016</v>
      </c>
      <c r="AR722" s="181">
        <v>5.9171597633136093E-3</v>
      </c>
      <c r="AS722" s="181">
        <f>(Table232[[#This Row],[UB (LBBD (CBPP))]]-Table232[[#This Row],[Best LB]])/Table232[[#This Row],[UB (LBBD (CBPP))]]</f>
        <v>5.9171597633136093E-3</v>
      </c>
      <c r="AT722" s="182">
        <v>3599.9999999685997</v>
      </c>
      <c r="AU722" s="180">
        <v>2028</v>
      </c>
      <c r="AV722" s="181">
        <v>2016</v>
      </c>
      <c r="AW722" s="181">
        <v>5.9171597633136093E-3</v>
      </c>
      <c r="AX722" s="181">
        <f>(Table232[[#This Row],[UB (LBBD (CBPP-light))]]-Table232[[#This Row],[Best LB]])/Table232[[#This Row],[UB (LBBD (CBPP-light))]]</f>
        <v>5.9171597633136093E-3</v>
      </c>
      <c r="AY722" s="182">
        <v>3599.9999999685997</v>
      </c>
      <c r="AZ722" s="150">
        <v>2016</v>
      </c>
    </row>
    <row r="723" spans="1:52" x14ac:dyDescent="0.35">
      <c r="A723" s="151">
        <v>721</v>
      </c>
      <c r="B723" s="152" t="s">
        <v>738</v>
      </c>
      <c r="C723" s="153" t="s">
        <v>1101</v>
      </c>
      <c r="D723" s="153">
        <v>150</v>
      </c>
      <c r="E723" s="154">
        <v>10</v>
      </c>
      <c r="F723" s="154">
        <v>10</v>
      </c>
      <c r="G723" s="155">
        <v>1</v>
      </c>
      <c r="H723" s="156">
        <v>20</v>
      </c>
      <c r="I723" s="153">
        <f>MAX(0,Table232[[#This Row],[k*]]-Table232[[#This Row],[AGVs]])</f>
        <v>10</v>
      </c>
      <c r="J723" s="153">
        <v>248</v>
      </c>
      <c r="K723" s="153">
        <v>273</v>
      </c>
      <c r="L723" s="157">
        <v>1.6497787349001101</v>
      </c>
      <c r="M723" s="86">
        <f>IF( Table232[[#This Row],[UB_init]]-Table232[[#This Row],[LB_init]]&gt;0.1,0,1)</f>
        <v>0</v>
      </c>
      <c r="N723" s="59">
        <v>10594</v>
      </c>
      <c r="O723" s="60">
        <v>190.45276790248801</v>
      </c>
      <c r="P723" s="60">
        <v>0.98202258184797098</v>
      </c>
      <c r="Q723" s="83">
        <v>3600.6101496014699</v>
      </c>
      <c r="R723" s="156">
        <v>248</v>
      </c>
      <c r="S723" s="153">
        <v>248</v>
      </c>
      <c r="T723" s="158">
        <v>0</v>
      </c>
      <c r="U723" s="158">
        <v>174.6294919</v>
      </c>
      <c r="V723" s="159">
        <v>248</v>
      </c>
      <c r="W723" s="160">
        <v>248</v>
      </c>
      <c r="X723" s="158">
        <v>0</v>
      </c>
      <c r="Y723" s="158">
        <f>(Table232[[#This Row],[UB (A-BGAP +LB+ UB)]]-Table232[[#This Row],[Best LB]])/Table232[[#This Row],[UB (A-BGAP +LB+ UB)]]</f>
        <v>0</v>
      </c>
      <c r="Z723" s="189">
        <v>95.532861312858813</v>
      </c>
      <c r="AA723" s="159">
        <v>248</v>
      </c>
      <c r="AB723" s="160">
        <v>248</v>
      </c>
      <c r="AC723" s="158">
        <v>0</v>
      </c>
      <c r="AD723" s="160">
        <f>(Table232[[#This Row],[UB (3S-MH)]]-Table232[[#This Row],[Best LB]])/Table232[[#This Row],[UB (3S-MH)]]</f>
        <v>0</v>
      </c>
      <c r="AE723" s="189">
        <v>1.8901699999999999</v>
      </c>
      <c r="AF723" s="159">
        <v>248</v>
      </c>
      <c r="AG723" s="160">
        <v>248</v>
      </c>
      <c r="AH723" s="153">
        <v>0</v>
      </c>
      <c r="AI723" s="153">
        <f>(Table232[[#This Row],[UB (BPP-MIP+LB+UB)]]-Table232[[#This Row],[Best LB]])/Table232[[#This Row],[UB (BPP-MIP+LB+UB)]]</f>
        <v>0</v>
      </c>
      <c r="AJ723" s="161">
        <v>290.04760574736412</v>
      </c>
      <c r="AK723" s="159">
        <v>248</v>
      </c>
      <c r="AL723" s="160">
        <v>248</v>
      </c>
      <c r="AM723" s="160">
        <v>0</v>
      </c>
      <c r="AN723" s="160">
        <f>(Table232[[#This Row],[UB (LBBD (FBPP))]]-Table232[[#This Row],[Best LB]])/Table232[[#This Row],[UB (LBBD (FBPP))]]</f>
        <v>0</v>
      </c>
      <c r="AO723" s="161">
        <v>15.06329191802811</v>
      </c>
      <c r="AP723" s="159">
        <v>248</v>
      </c>
      <c r="AQ723" s="160">
        <v>248</v>
      </c>
      <c r="AR723" s="160">
        <v>0</v>
      </c>
      <c r="AS723" s="160">
        <f>(Table232[[#This Row],[UB (LBBD (CBPP))]]-Table232[[#This Row],[Best LB]])/Table232[[#This Row],[UB (LBBD (CBPP))]]</f>
        <v>0</v>
      </c>
      <c r="AT723" s="161">
        <v>12.08816313092411</v>
      </c>
      <c r="AU723" s="159">
        <v>248</v>
      </c>
      <c r="AV723" s="160">
        <v>248</v>
      </c>
      <c r="AW723" s="160">
        <v>0</v>
      </c>
      <c r="AX723" s="160">
        <f>(Table232[[#This Row],[UB (LBBD (CBPP-light))]]-Table232[[#This Row],[Best LB]])/Table232[[#This Row],[UB (LBBD (CBPP-light))]]</f>
        <v>0</v>
      </c>
      <c r="AY723" s="161">
        <v>8.6389588024542192</v>
      </c>
      <c r="AZ723" s="150">
        <v>248</v>
      </c>
    </row>
    <row r="724" spans="1:52" x14ac:dyDescent="0.35">
      <c r="A724" s="162">
        <v>722</v>
      </c>
      <c r="B724" s="163" t="s">
        <v>739</v>
      </c>
      <c r="C724" s="150" t="s">
        <v>1101</v>
      </c>
      <c r="D724" s="150">
        <v>150</v>
      </c>
      <c r="E724" s="164">
        <v>10</v>
      </c>
      <c r="F724" s="164">
        <v>10</v>
      </c>
      <c r="G724" s="165">
        <v>1</v>
      </c>
      <c r="H724" s="166">
        <v>20</v>
      </c>
      <c r="I724" s="150">
        <f>MAX(0,Table232[[#This Row],[k*]]-Table232[[#This Row],[AGVs]])</f>
        <v>10</v>
      </c>
      <c r="J724" s="150">
        <v>241</v>
      </c>
      <c r="K724" s="150">
        <v>270</v>
      </c>
      <c r="L724" s="167">
        <v>1.6969515215700994</v>
      </c>
      <c r="M724" s="142">
        <f>IF( Table232[[#This Row],[UB_init]]-Table232[[#This Row],[LB_init]]&gt;0.1,0,1)</f>
        <v>0</v>
      </c>
      <c r="N724" s="61">
        <v>259</v>
      </c>
      <c r="O724" s="62">
        <v>184</v>
      </c>
      <c r="P724" s="62">
        <v>0.28957528957517698</v>
      </c>
      <c r="Q724" s="84">
        <v>3600.79967631213</v>
      </c>
      <c r="R724" s="166">
        <v>241</v>
      </c>
      <c r="S724" s="150">
        <v>241</v>
      </c>
      <c r="T724" s="168">
        <v>0</v>
      </c>
      <c r="U724" s="168">
        <v>118.8294456</v>
      </c>
      <c r="V724" s="169">
        <v>241</v>
      </c>
      <c r="W724" s="170">
        <v>241</v>
      </c>
      <c r="X724" s="168">
        <v>0</v>
      </c>
      <c r="Y724" s="168">
        <f>(Table232[[#This Row],[UB (A-BGAP +LB+ UB)]]-Table232[[#This Row],[Best LB]])/Table232[[#This Row],[UB (A-BGAP +LB+ UB)]]</f>
        <v>0</v>
      </c>
      <c r="Z724" s="186">
        <v>92.303809748972</v>
      </c>
      <c r="AA724" s="169">
        <v>241</v>
      </c>
      <c r="AB724" s="170">
        <v>241</v>
      </c>
      <c r="AC724" s="168">
        <v>0</v>
      </c>
      <c r="AD724" s="170">
        <f>(Table232[[#This Row],[UB (3S-MH)]]-Table232[[#This Row],[Best LB]])/Table232[[#This Row],[UB (3S-MH)]]</f>
        <v>0</v>
      </c>
      <c r="AE724" s="186">
        <v>1.7286699999999999</v>
      </c>
      <c r="AF724" s="169">
        <v>241</v>
      </c>
      <c r="AG724" s="170">
        <v>241</v>
      </c>
      <c r="AH724" s="150">
        <v>0</v>
      </c>
      <c r="AI724" s="150">
        <f>(Table232[[#This Row],[UB (BPP-MIP+LB+UB)]]-Table232[[#This Row],[Best LB]])/Table232[[#This Row],[UB (BPP-MIP+LB+UB)]]</f>
        <v>0</v>
      </c>
      <c r="AJ724" s="171">
        <v>214.78760501650109</v>
      </c>
      <c r="AK724" s="169">
        <v>241</v>
      </c>
      <c r="AL724" s="170">
        <v>241</v>
      </c>
      <c r="AM724" s="170">
        <v>0</v>
      </c>
      <c r="AN724" s="170">
        <f>(Table232[[#This Row],[UB (LBBD (FBPP))]]-Table232[[#This Row],[Best LB]])/Table232[[#This Row],[UB (LBBD (FBPP))]]</f>
        <v>0</v>
      </c>
      <c r="AO724" s="171">
        <v>30.196915152957899</v>
      </c>
      <c r="AP724" s="169">
        <v>241</v>
      </c>
      <c r="AQ724" s="170">
        <v>241</v>
      </c>
      <c r="AR724" s="170">
        <v>0</v>
      </c>
      <c r="AS724" s="170">
        <f>(Table232[[#This Row],[UB (LBBD (CBPP))]]-Table232[[#This Row],[Best LB]])/Table232[[#This Row],[UB (LBBD (CBPP))]]</f>
        <v>0</v>
      </c>
      <c r="AT724" s="171">
        <v>10.296067416677479</v>
      </c>
      <c r="AU724" s="169">
        <v>241</v>
      </c>
      <c r="AV724" s="170">
        <v>241</v>
      </c>
      <c r="AW724" s="170">
        <v>0</v>
      </c>
      <c r="AX724" s="170">
        <f>(Table232[[#This Row],[UB (LBBD (CBPP-light))]]-Table232[[#This Row],[Best LB]])/Table232[[#This Row],[UB (LBBD (CBPP-light))]]</f>
        <v>0</v>
      </c>
      <c r="AY724" s="171">
        <v>4.7541947504600994</v>
      </c>
      <c r="AZ724" s="150">
        <v>241</v>
      </c>
    </row>
    <row r="725" spans="1:52" x14ac:dyDescent="0.35">
      <c r="A725" s="162">
        <v>723</v>
      </c>
      <c r="B725" s="163" t="s">
        <v>740</v>
      </c>
      <c r="C725" s="150" t="s">
        <v>1101</v>
      </c>
      <c r="D725" s="150">
        <v>150</v>
      </c>
      <c r="E725" s="164">
        <v>10</v>
      </c>
      <c r="F725" s="164">
        <v>10</v>
      </c>
      <c r="G725" s="165">
        <v>1</v>
      </c>
      <c r="H725" s="166">
        <v>20</v>
      </c>
      <c r="I725" s="150">
        <f>MAX(0,Table232[[#This Row],[k*]]-Table232[[#This Row],[AGVs]])</f>
        <v>10</v>
      </c>
      <c r="J725" s="150">
        <v>252</v>
      </c>
      <c r="K725" s="150">
        <v>313</v>
      </c>
      <c r="L725" s="167">
        <v>1.3981004990700967</v>
      </c>
      <c r="M725" s="86">
        <f>IF( Table232[[#This Row],[UB_init]]-Table232[[#This Row],[LB_init]]&gt;0.1,0,1)</f>
        <v>0</v>
      </c>
      <c r="N725" s="59">
        <v>10670</v>
      </c>
      <c r="O725" s="60">
        <v>194.12780337941601</v>
      </c>
      <c r="P725" s="60">
        <v>0.98180620399442198</v>
      </c>
      <c r="Q725" s="83">
        <v>3601.0832707397599</v>
      </c>
      <c r="R725" s="166">
        <v>252</v>
      </c>
      <c r="S725" s="150">
        <v>252</v>
      </c>
      <c r="T725" s="168">
        <v>0</v>
      </c>
      <c r="U725" s="168">
        <v>101.3504496</v>
      </c>
      <c r="V725" s="169">
        <v>252</v>
      </c>
      <c r="W725" s="170">
        <v>252</v>
      </c>
      <c r="X725" s="168">
        <v>0</v>
      </c>
      <c r="Y725" s="168">
        <f>(Table232[[#This Row],[UB (A-BGAP +LB+ UB)]]-Table232[[#This Row],[Best LB]])/Table232[[#This Row],[UB (A-BGAP +LB+ UB)]]</f>
        <v>0</v>
      </c>
      <c r="Z725" s="186">
        <v>125.80493462365709</v>
      </c>
      <c r="AA725" s="169">
        <v>252</v>
      </c>
      <c r="AB725" s="170">
        <v>252</v>
      </c>
      <c r="AC725" s="168">
        <v>0</v>
      </c>
      <c r="AD725" s="170">
        <f>(Table232[[#This Row],[UB (3S-MH)]]-Table232[[#This Row],[Best LB]])/Table232[[#This Row],[UB (3S-MH)]]</f>
        <v>0</v>
      </c>
      <c r="AE725" s="186">
        <v>2.6326700000000001</v>
      </c>
      <c r="AF725" s="169">
        <v>252</v>
      </c>
      <c r="AG725" s="170">
        <v>252</v>
      </c>
      <c r="AH725" s="150">
        <v>0</v>
      </c>
      <c r="AI725" s="150">
        <f>(Table232[[#This Row],[UB (BPP-MIP+LB+UB)]]-Table232[[#This Row],[Best LB]])/Table232[[#This Row],[UB (BPP-MIP+LB+UB)]]</f>
        <v>0</v>
      </c>
      <c r="AJ725" s="171">
        <v>232.45882135444009</v>
      </c>
      <c r="AK725" s="169">
        <v>252</v>
      </c>
      <c r="AL725" s="170">
        <v>252</v>
      </c>
      <c r="AM725" s="170">
        <v>0</v>
      </c>
      <c r="AN725" s="170">
        <f>(Table232[[#This Row],[UB (LBBD (FBPP))]]-Table232[[#This Row],[Best LB]])/Table232[[#This Row],[UB (LBBD (FBPP))]]</f>
        <v>0</v>
      </c>
      <c r="AO725" s="171">
        <v>22.884688991128296</v>
      </c>
      <c r="AP725" s="169">
        <v>252</v>
      </c>
      <c r="AQ725" s="170">
        <v>252</v>
      </c>
      <c r="AR725" s="170">
        <v>0</v>
      </c>
      <c r="AS725" s="170">
        <f>(Table232[[#This Row],[UB (LBBD (CBPP))]]-Table232[[#This Row],[Best LB]])/Table232[[#This Row],[UB (LBBD (CBPP))]]</f>
        <v>0</v>
      </c>
      <c r="AT725" s="171">
        <v>9.8932199059117867</v>
      </c>
      <c r="AU725" s="169">
        <v>252</v>
      </c>
      <c r="AV725" s="170">
        <v>252</v>
      </c>
      <c r="AW725" s="170">
        <v>0</v>
      </c>
      <c r="AX725" s="170">
        <f>(Table232[[#This Row],[UB (LBBD (CBPP-light))]]-Table232[[#This Row],[Best LB]])/Table232[[#This Row],[UB (LBBD (CBPP-light))]]</f>
        <v>0</v>
      </c>
      <c r="AY725" s="171">
        <v>4.5724750142608173</v>
      </c>
      <c r="AZ725" s="150">
        <v>252</v>
      </c>
    </row>
    <row r="726" spans="1:52" x14ac:dyDescent="0.35">
      <c r="A726" s="162">
        <v>724</v>
      </c>
      <c r="B726" s="163" t="s">
        <v>741</v>
      </c>
      <c r="C726" s="150" t="s">
        <v>1101</v>
      </c>
      <c r="D726" s="150">
        <v>150</v>
      </c>
      <c r="E726" s="164">
        <v>10</v>
      </c>
      <c r="F726" s="164">
        <v>10</v>
      </c>
      <c r="G726" s="165">
        <v>1</v>
      </c>
      <c r="H726" s="166">
        <v>19</v>
      </c>
      <c r="I726" s="150">
        <f>MAX(0,Table232[[#This Row],[k*]]-Table232[[#This Row],[AGVs]])</f>
        <v>9</v>
      </c>
      <c r="J726" s="150">
        <v>221</v>
      </c>
      <c r="K726" s="150">
        <v>235</v>
      </c>
      <c r="L726" s="167">
        <v>1.3083968106700468</v>
      </c>
      <c r="M726" s="142">
        <f>IF( Table232[[#This Row],[UB_init]]-Table232[[#This Row],[LB_init]]&gt;0.1,0,1)</f>
        <v>0</v>
      </c>
      <c r="N726" s="61">
        <v>10393</v>
      </c>
      <c r="O726" s="62">
        <v>169</v>
      </c>
      <c r="P726" s="62">
        <v>0.98373905513325299</v>
      </c>
      <c r="Q726" s="84">
        <v>3606.8156734853901</v>
      </c>
      <c r="R726" s="166">
        <v>221</v>
      </c>
      <c r="S726" s="150">
        <v>221</v>
      </c>
      <c r="T726" s="168">
        <v>0</v>
      </c>
      <c r="U726" s="168">
        <v>172.00577430000001</v>
      </c>
      <c r="V726" s="169">
        <v>221</v>
      </c>
      <c r="W726" s="170">
        <v>221</v>
      </c>
      <c r="X726" s="168">
        <v>0</v>
      </c>
      <c r="Y726" s="168">
        <f>(Table232[[#This Row],[UB (A-BGAP +LB+ UB)]]-Table232[[#This Row],[Best LB]])/Table232[[#This Row],[UB (A-BGAP +LB+ UB)]]</f>
        <v>0</v>
      </c>
      <c r="Z726" s="186">
        <v>90.712527759377451</v>
      </c>
      <c r="AA726" s="169">
        <v>221</v>
      </c>
      <c r="AB726" s="170">
        <v>221</v>
      </c>
      <c r="AC726" s="168">
        <v>0</v>
      </c>
      <c r="AD726" s="170">
        <f>(Table232[[#This Row],[UB (3S-MH)]]-Table232[[#This Row],[Best LB]])/Table232[[#This Row],[UB (3S-MH)]]</f>
        <v>0</v>
      </c>
      <c r="AE726" s="186">
        <v>1.76755</v>
      </c>
      <c r="AF726" s="169">
        <v>221</v>
      </c>
      <c r="AG726" s="170">
        <v>221</v>
      </c>
      <c r="AH726" s="150">
        <v>0</v>
      </c>
      <c r="AI726" s="150">
        <f>(Table232[[#This Row],[UB (BPP-MIP+LB+UB)]]-Table232[[#This Row],[Best LB]])/Table232[[#This Row],[UB (BPP-MIP+LB+UB)]]</f>
        <v>0</v>
      </c>
      <c r="AJ726" s="171">
        <v>210.79184413422306</v>
      </c>
      <c r="AK726" s="169">
        <v>221</v>
      </c>
      <c r="AL726" s="170">
        <v>221</v>
      </c>
      <c r="AM726" s="170">
        <v>0</v>
      </c>
      <c r="AN726" s="170">
        <f>(Table232[[#This Row],[UB (LBBD (FBPP))]]-Table232[[#This Row],[Best LB]])/Table232[[#This Row],[UB (LBBD (FBPP))]]</f>
        <v>0</v>
      </c>
      <c r="AO726" s="171">
        <v>9.9922412126368272</v>
      </c>
      <c r="AP726" s="169">
        <v>221</v>
      </c>
      <c r="AQ726" s="170">
        <v>221</v>
      </c>
      <c r="AR726" s="170">
        <v>0</v>
      </c>
      <c r="AS726" s="170">
        <f>(Table232[[#This Row],[UB (LBBD (CBPP))]]-Table232[[#This Row],[Best LB]])/Table232[[#This Row],[UB (LBBD (CBPP))]]</f>
        <v>0</v>
      </c>
      <c r="AT726" s="171">
        <v>3.6512574078558369</v>
      </c>
      <c r="AU726" s="169">
        <v>221</v>
      </c>
      <c r="AV726" s="170">
        <v>221</v>
      </c>
      <c r="AW726" s="170">
        <v>0</v>
      </c>
      <c r="AX726" s="170">
        <f>(Table232[[#This Row],[UB (LBBD (CBPP-light))]]-Table232[[#This Row],[Best LB]])/Table232[[#This Row],[UB (LBBD (CBPP-light))]]</f>
        <v>0</v>
      </c>
      <c r="AY726" s="171">
        <v>2.7273153634785068</v>
      </c>
      <c r="AZ726" s="150">
        <v>221</v>
      </c>
    </row>
    <row r="727" spans="1:52" x14ac:dyDescent="0.35">
      <c r="A727" s="162">
        <v>725</v>
      </c>
      <c r="B727" s="163" t="s">
        <v>742</v>
      </c>
      <c r="C727" s="150" t="s">
        <v>1101</v>
      </c>
      <c r="D727" s="150">
        <v>150</v>
      </c>
      <c r="E727" s="164">
        <v>10</v>
      </c>
      <c r="F727" s="164">
        <v>10</v>
      </c>
      <c r="G727" s="165">
        <v>1</v>
      </c>
      <c r="H727" s="166">
        <v>21</v>
      </c>
      <c r="I727" s="150">
        <f>MAX(0,Table232[[#This Row],[k*]]-Table232[[#This Row],[AGVs]])</f>
        <v>11</v>
      </c>
      <c r="J727" s="150">
        <v>241</v>
      </c>
      <c r="K727" s="150">
        <v>283</v>
      </c>
      <c r="L727" s="167">
        <v>1.8376257847999113</v>
      </c>
      <c r="M727" s="86">
        <f>IF( Table232[[#This Row],[UB_init]]-Table232[[#This Row],[LB_init]]&gt;0.1,0,1)</f>
        <v>0</v>
      </c>
      <c r="N727" s="59">
        <v>10437</v>
      </c>
      <c r="O727" s="60">
        <v>177.52505989458501</v>
      </c>
      <c r="P727" s="60">
        <v>0.98299079621589602</v>
      </c>
      <c r="Q727" s="83">
        <v>3601.1124695427702</v>
      </c>
      <c r="R727" s="166">
        <v>241</v>
      </c>
      <c r="S727" s="150">
        <v>241</v>
      </c>
      <c r="T727" s="168">
        <v>0</v>
      </c>
      <c r="U727" s="168">
        <v>222.99327880000001</v>
      </c>
      <c r="V727" s="169">
        <v>241</v>
      </c>
      <c r="W727" s="170">
        <v>241</v>
      </c>
      <c r="X727" s="168">
        <v>0</v>
      </c>
      <c r="Y727" s="168">
        <f>(Table232[[#This Row],[UB (A-BGAP +LB+ UB)]]-Table232[[#This Row],[Best LB]])/Table232[[#This Row],[UB (A-BGAP +LB+ UB)]]</f>
        <v>0</v>
      </c>
      <c r="Z727" s="186">
        <v>191.64918210729991</v>
      </c>
      <c r="AA727" s="169">
        <v>241</v>
      </c>
      <c r="AB727" s="170">
        <v>241</v>
      </c>
      <c r="AC727" s="168">
        <v>0</v>
      </c>
      <c r="AD727" s="170">
        <f>(Table232[[#This Row],[UB (3S-MH)]]-Table232[[#This Row],[Best LB]])/Table232[[#This Row],[UB (3S-MH)]]</f>
        <v>0</v>
      </c>
      <c r="AE727" s="186">
        <v>2.9211800000000001</v>
      </c>
      <c r="AF727" s="169">
        <v>241</v>
      </c>
      <c r="AG727" s="170">
        <v>241</v>
      </c>
      <c r="AH727" s="150">
        <v>0</v>
      </c>
      <c r="AI727" s="150">
        <f>(Table232[[#This Row],[UB (BPP-MIP+LB+UB)]]-Table232[[#This Row],[Best LB]])/Table232[[#This Row],[UB (BPP-MIP+LB+UB)]]</f>
        <v>0</v>
      </c>
      <c r="AJ727" s="171">
        <v>220.58656403887991</v>
      </c>
      <c r="AK727" s="169">
        <v>241</v>
      </c>
      <c r="AL727" s="170">
        <v>241</v>
      </c>
      <c r="AM727" s="170">
        <v>0</v>
      </c>
      <c r="AN727" s="170">
        <f>(Table232[[#This Row],[UB (LBBD (FBPP))]]-Table232[[#This Row],[Best LB]])/Table232[[#This Row],[UB (LBBD (FBPP))]]</f>
        <v>0</v>
      </c>
      <c r="AO727" s="171">
        <v>38.068049398716909</v>
      </c>
      <c r="AP727" s="169">
        <v>241</v>
      </c>
      <c r="AQ727" s="170">
        <v>241</v>
      </c>
      <c r="AR727" s="170">
        <v>0</v>
      </c>
      <c r="AS727" s="170">
        <f>(Table232[[#This Row],[UB (LBBD (CBPP))]]-Table232[[#This Row],[Best LB]])/Table232[[#This Row],[UB (LBBD (CBPP))]]</f>
        <v>0</v>
      </c>
      <c r="AT727" s="171">
        <v>12.958078057505611</v>
      </c>
      <c r="AU727" s="169">
        <v>241</v>
      </c>
      <c r="AV727" s="170">
        <v>241</v>
      </c>
      <c r="AW727" s="170">
        <v>0</v>
      </c>
      <c r="AX727" s="170">
        <f>(Table232[[#This Row],[UB (LBBD (CBPP-light))]]-Table232[[#This Row],[Best LB]])/Table232[[#This Row],[UB (LBBD (CBPP-light))]]</f>
        <v>0</v>
      </c>
      <c r="AY727" s="171">
        <v>9.1524242181335413</v>
      </c>
      <c r="AZ727" s="150">
        <v>241</v>
      </c>
    </row>
    <row r="728" spans="1:52" x14ac:dyDescent="0.35">
      <c r="A728" s="162">
        <v>726</v>
      </c>
      <c r="B728" s="163" t="s">
        <v>743</v>
      </c>
      <c r="C728" s="150" t="s">
        <v>1101</v>
      </c>
      <c r="D728" s="150">
        <v>150</v>
      </c>
      <c r="E728" s="164">
        <v>10</v>
      </c>
      <c r="F728" s="164">
        <v>10</v>
      </c>
      <c r="G728" s="165">
        <v>1</v>
      </c>
      <c r="H728" s="166">
        <v>21</v>
      </c>
      <c r="I728" s="150">
        <f>MAX(0,Table232[[#This Row],[k*]]-Table232[[#This Row],[AGVs]])</f>
        <v>11</v>
      </c>
      <c r="J728" s="150">
        <v>261</v>
      </c>
      <c r="K728" s="150">
        <v>271</v>
      </c>
      <c r="L728" s="167">
        <v>1.8844903595800133</v>
      </c>
      <c r="M728" s="144">
        <f>IF( Table232[[#This Row],[UB_init]]-Table232[[#This Row],[LB_init]]&gt;0.1,0,1)</f>
        <v>0</v>
      </c>
      <c r="N728" s="61">
        <v>10628</v>
      </c>
      <c r="O728" s="62">
        <v>197.87744763760301</v>
      </c>
      <c r="P728" s="62">
        <v>0.98138149721135604</v>
      </c>
      <c r="Q728" s="87">
        <v>3601.0677450262001</v>
      </c>
      <c r="R728" s="166">
        <v>261</v>
      </c>
      <c r="S728" s="150">
        <v>261</v>
      </c>
      <c r="T728" s="168">
        <v>0</v>
      </c>
      <c r="U728" s="168">
        <v>167.3453279</v>
      </c>
      <c r="V728" s="169">
        <v>261</v>
      </c>
      <c r="W728" s="170">
        <v>261</v>
      </c>
      <c r="X728" s="168">
        <v>0</v>
      </c>
      <c r="Y728" s="168">
        <f>(Table232[[#This Row],[UB (A-BGAP +LB+ UB)]]-Table232[[#This Row],[Best LB]])/Table232[[#This Row],[UB (A-BGAP +LB+ UB)]]</f>
        <v>0</v>
      </c>
      <c r="Z728" s="186">
        <v>122.45381557476301</v>
      </c>
      <c r="AA728" s="169">
        <v>261</v>
      </c>
      <c r="AB728" s="170">
        <v>261</v>
      </c>
      <c r="AC728" s="168">
        <v>0</v>
      </c>
      <c r="AD728" s="170">
        <f>(Table232[[#This Row],[UB (3S-MH)]]-Table232[[#This Row],[Best LB]])/Table232[[#This Row],[UB (3S-MH)]]</f>
        <v>0</v>
      </c>
      <c r="AE728" s="186">
        <v>2.5618699999999999</v>
      </c>
      <c r="AF728" s="169">
        <v>261</v>
      </c>
      <c r="AG728" s="170">
        <v>261</v>
      </c>
      <c r="AH728" s="150">
        <v>0</v>
      </c>
      <c r="AI728" s="150">
        <f>(Table232[[#This Row],[UB (BPP-MIP+LB+UB)]]-Table232[[#This Row],[Best LB]])/Table232[[#This Row],[UB (BPP-MIP+LB+UB)]]</f>
        <v>0</v>
      </c>
      <c r="AJ728" s="171">
        <v>226.71557795629403</v>
      </c>
      <c r="AK728" s="169">
        <v>261</v>
      </c>
      <c r="AL728" s="170">
        <v>261</v>
      </c>
      <c r="AM728" s="170">
        <v>0</v>
      </c>
      <c r="AN728" s="170">
        <f>(Table232[[#This Row],[UB (LBBD (FBPP))]]-Table232[[#This Row],[Best LB]])/Table232[[#This Row],[UB (LBBD (FBPP))]]</f>
        <v>0</v>
      </c>
      <c r="AO728" s="171">
        <v>11.065341458661344</v>
      </c>
      <c r="AP728" s="169">
        <v>261</v>
      </c>
      <c r="AQ728" s="170">
        <v>261</v>
      </c>
      <c r="AR728" s="170">
        <v>0</v>
      </c>
      <c r="AS728" s="170">
        <f>(Table232[[#This Row],[UB (LBBD (CBPP))]]-Table232[[#This Row],[Best LB]])/Table232[[#This Row],[UB (LBBD (CBPP))]]</f>
        <v>0</v>
      </c>
      <c r="AT728" s="171">
        <v>10.622536912565913</v>
      </c>
      <c r="AU728" s="169">
        <v>261</v>
      </c>
      <c r="AV728" s="170">
        <v>261</v>
      </c>
      <c r="AW728" s="170">
        <v>0</v>
      </c>
      <c r="AX728" s="170">
        <f>(Table232[[#This Row],[UB (LBBD (CBPP-light))]]-Table232[[#This Row],[Best LB]])/Table232[[#This Row],[UB (LBBD (CBPP-light))]]</f>
        <v>0</v>
      </c>
      <c r="AY728" s="171">
        <v>7.9920591786558335</v>
      </c>
      <c r="AZ728" s="150">
        <v>261</v>
      </c>
    </row>
    <row r="729" spans="1:52" x14ac:dyDescent="0.35">
      <c r="A729" s="162">
        <v>727</v>
      </c>
      <c r="B729" s="163" t="s">
        <v>744</v>
      </c>
      <c r="C729" s="150" t="s">
        <v>1101</v>
      </c>
      <c r="D729" s="150">
        <v>150</v>
      </c>
      <c r="E729" s="164">
        <v>10</v>
      </c>
      <c r="F729" s="164">
        <v>10</v>
      </c>
      <c r="G729" s="165">
        <v>1</v>
      </c>
      <c r="H729" s="166">
        <v>19</v>
      </c>
      <c r="I729" s="150">
        <f>MAX(0,Table232[[#This Row],[k*]]-Table232[[#This Row],[AGVs]])</f>
        <v>9</v>
      </c>
      <c r="J729" s="150">
        <v>239</v>
      </c>
      <c r="K729" s="150">
        <v>245</v>
      </c>
      <c r="L729" s="167">
        <v>2</v>
      </c>
      <c r="M729" s="144">
        <f>IF( Table232[[#This Row],[UB_init]]-Table232[[#This Row],[LB_init]]&gt;0.1,0,1)</f>
        <v>0</v>
      </c>
      <c r="N729" s="61">
        <v>10277</v>
      </c>
      <c r="O729" s="62">
        <v>187.19144385026701</v>
      </c>
      <c r="P729" s="62">
        <v>0.98178540003402104</v>
      </c>
      <c r="Q729" s="87">
        <v>3600.8886585682599</v>
      </c>
      <c r="R729" s="166">
        <v>239</v>
      </c>
      <c r="S729" s="150">
        <v>239</v>
      </c>
      <c r="T729" s="168">
        <v>0</v>
      </c>
      <c r="U729" s="168">
        <v>179.05596700000001</v>
      </c>
      <c r="V729" s="169">
        <v>239</v>
      </c>
      <c r="W729" s="170">
        <v>239</v>
      </c>
      <c r="X729" s="150">
        <v>0</v>
      </c>
      <c r="Y729" s="150">
        <f>(Table232[[#This Row],[UB (A-BGAP +LB+ UB)]]-Table232[[#This Row],[Best LB]])/Table232[[#This Row],[UB (A-BGAP +LB+ UB)]]</f>
        <v>0</v>
      </c>
      <c r="Z729" s="171">
        <v>981.86358299292601</v>
      </c>
      <c r="AA729" s="169">
        <v>239</v>
      </c>
      <c r="AB729" s="170">
        <v>239</v>
      </c>
      <c r="AC729" s="168">
        <v>0</v>
      </c>
      <c r="AD729" s="170">
        <f>(Table232[[#This Row],[UB (3S-MH)]]-Table232[[#This Row],[Best LB]])/Table232[[#This Row],[UB (3S-MH)]]</f>
        <v>0</v>
      </c>
      <c r="AE729" s="186">
        <v>2.2799999999999998</v>
      </c>
      <c r="AF729" s="169">
        <v>239</v>
      </c>
      <c r="AG729" s="170">
        <v>239</v>
      </c>
      <c r="AH729" s="150">
        <v>0</v>
      </c>
      <c r="AI729" s="150">
        <f>(Table232[[#This Row],[UB (BPP-MIP+LB+UB)]]-Table232[[#This Row],[Best LB]])/Table232[[#This Row],[UB (BPP-MIP+LB+UB)]]</f>
        <v>0</v>
      </c>
      <c r="AJ729" s="171">
        <v>55.267956980504003</v>
      </c>
      <c r="AK729" s="166">
        <v>239</v>
      </c>
      <c r="AL729" s="170">
        <v>239</v>
      </c>
      <c r="AM729" s="170">
        <v>0</v>
      </c>
      <c r="AN729" s="170">
        <f>(Table232[[#This Row],[UB (LBBD (FBPP))]]-Table232[[#This Row],[Best LB]])/Table232[[#This Row],[UB (LBBD (FBPP))]]</f>
        <v>0</v>
      </c>
      <c r="AO729" s="171">
        <v>39.840152787044602</v>
      </c>
      <c r="AP729" s="169">
        <v>239</v>
      </c>
      <c r="AQ729" s="170">
        <v>239</v>
      </c>
      <c r="AR729" s="170">
        <v>0</v>
      </c>
      <c r="AS729" s="170">
        <f>(Table232[[#This Row],[UB (LBBD (CBPP))]]-Table232[[#This Row],[Best LB]])/Table232[[#This Row],[UB (LBBD (CBPP))]]</f>
        <v>0</v>
      </c>
      <c r="AT729" s="171">
        <v>9.6801463970914412</v>
      </c>
      <c r="AU729" s="169">
        <v>239</v>
      </c>
      <c r="AV729" s="170">
        <v>239</v>
      </c>
      <c r="AW729" s="170">
        <v>0</v>
      </c>
      <c r="AX729" s="170">
        <f>(Table232[[#This Row],[UB (LBBD (CBPP-light))]]-Table232[[#This Row],[Best LB]])/Table232[[#This Row],[UB (LBBD (CBPP-light))]]</f>
        <v>0</v>
      </c>
      <c r="AY729" s="171">
        <v>12.5264199348166</v>
      </c>
      <c r="AZ729" s="150">
        <v>239</v>
      </c>
    </row>
    <row r="730" spans="1:52" x14ac:dyDescent="0.35">
      <c r="A730" s="162">
        <v>728</v>
      </c>
      <c r="B730" s="163" t="s">
        <v>745</v>
      </c>
      <c r="C730" s="150" t="s">
        <v>1101</v>
      </c>
      <c r="D730" s="150">
        <v>150</v>
      </c>
      <c r="E730" s="164">
        <v>10</v>
      </c>
      <c r="F730" s="164">
        <v>10</v>
      </c>
      <c r="G730" s="165">
        <v>1</v>
      </c>
      <c r="H730" s="166">
        <v>20</v>
      </c>
      <c r="I730" s="150">
        <f>MAX(0,Table232[[#This Row],[k*]]-Table232[[#This Row],[AGVs]])</f>
        <v>10</v>
      </c>
      <c r="J730" s="150">
        <v>263</v>
      </c>
      <c r="K730" s="150">
        <v>282</v>
      </c>
      <c r="L730" s="167">
        <v>1.5717361904698919</v>
      </c>
      <c r="M730" s="144">
        <f>IF( Table232[[#This Row],[UB_init]]-Table232[[#This Row],[LB_init]]&gt;0.1,0,1)</f>
        <v>0</v>
      </c>
      <c r="N730" s="61">
        <v>10747</v>
      </c>
      <c r="O730" s="62">
        <v>205.65534591194901</v>
      </c>
      <c r="P730" s="62">
        <v>0.98086392984906901</v>
      </c>
      <c r="Q730" s="87">
        <v>3601.4823966193899</v>
      </c>
      <c r="R730" s="166">
        <v>263</v>
      </c>
      <c r="S730" s="150">
        <v>263</v>
      </c>
      <c r="T730" s="168">
        <v>0</v>
      </c>
      <c r="U730" s="168">
        <v>188.0398658</v>
      </c>
      <c r="V730" s="169">
        <v>263</v>
      </c>
      <c r="W730" s="170">
        <v>263</v>
      </c>
      <c r="X730" s="150">
        <v>0</v>
      </c>
      <c r="Y730" s="150">
        <f>(Table232[[#This Row],[UB (A-BGAP +LB+ UB)]]-Table232[[#This Row],[Best LB]])/Table232[[#This Row],[UB (A-BGAP +LB+ UB)]]</f>
        <v>0</v>
      </c>
      <c r="Z730" s="171">
        <v>92.303437982687598</v>
      </c>
      <c r="AA730" s="169">
        <v>263</v>
      </c>
      <c r="AB730" s="170">
        <v>263</v>
      </c>
      <c r="AC730" s="170">
        <v>0</v>
      </c>
      <c r="AD730" s="170">
        <f>(Table232[[#This Row],[UB (3S-MH)]]-Table232[[#This Row],[Best LB]])/Table232[[#This Row],[UB (3S-MH)]]</f>
        <v>0</v>
      </c>
      <c r="AE730" s="167">
        <v>2.2826399999999998</v>
      </c>
      <c r="AF730" s="169">
        <v>263</v>
      </c>
      <c r="AG730" s="170">
        <v>263</v>
      </c>
      <c r="AH730" s="150">
        <v>0</v>
      </c>
      <c r="AI730" s="150">
        <f>(Table232[[#This Row],[UB (BPP-MIP+LB+UB)]]-Table232[[#This Row],[Best LB]])/Table232[[#This Row],[UB (BPP-MIP+LB+UB)]]</f>
        <v>0</v>
      </c>
      <c r="AJ730" s="171">
        <v>231.33478263206888</v>
      </c>
      <c r="AK730" s="169">
        <v>263</v>
      </c>
      <c r="AL730" s="170">
        <v>263</v>
      </c>
      <c r="AM730" s="170">
        <v>0</v>
      </c>
      <c r="AN730" s="170">
        <f>(Table232[[#This Row],[UB (LBBD (FBPP))]]-Table232[[#This Row],[Best LB]])/Table232[[#This Row],[UB (LBBD (FBPP))]]</f>
        <v>0</v>
      </c>
      <c r="AO730" s="171">
        <v>20.079033319374492</v>
      </c>
      <c r="AP730" s="169">
        <v>263</v>
      </c>
      <c r="AQ730" s="170">
        <v>263</v>
      </c>
      <c r="AR730" s="170">
        <v>0</v>
      </c>
      <c r="AS730" s="170">
        <f>(Table232[[#This Row],[UB (LBBD (CBPP))]]-Table232[[#This Row],[Best LB]])/Table232[[#This Row],[UB (LBBD (CBPP))]]</f>
        <v>0</v>
      </c>
      <c r="AT730" s="171">
        <v>8.7748572109285217</v>
      </c>
      <c r="AU730" s="169">
        <v>263</v>
      </c>
      <c r="AV730" s="170">
        <v>263</v>
      </c>
      <c r="AW730" s="170">
        <v>0</v>
      </c>
      <c r="AX730" s="170">
        <f>(Table232[[#This Row],[UB (LBBD (CBPP-light))]]-Table232[[#This Row],[Best LB]])/Table232[[#This Row],[UB (LBBD (CBPP-light))]]</f>
        <v>0</v>
      </c>
      <c r="AY730" s="171">
        <v>4.9116125209275117</v>
      </c>
      <c r="AZ730" s="150">
        <v>263</v>
      </c>
    </row>
    <row r="731" spans="1:52" x14ac:dyDescent="0.35">
      <c r="A731" s="162">
        <v>729</v>
      </c>
      <c r="B731" s="163" t="s">
        <v>746</v>
      </c>
      <c r="C731" s="150" t="s">
        <v>1101</v>
      </c>
      <c r="D731" s="150">
        <v>150</v>
      </c>
      <c r="E731" s="164">
        <v>10</v>
      </c>
      <c r="F731" s="164">
        <v>10</v>
      </c>
      <c r="G731" s="165">
        <v>1</v>
      </c>
      <c r="H731" s="166">
        <v>21</v>
      </c>
      <c r="I731" s="150">
        <f>MAX(0,Table232[[#This Row],[k*]]-Table232[[#This Row],[AGVs]])</f>
        <v>11</v>
      </c>
      <c r="J731" s="150">
        <v>259</v>
      </c>
      <c r="K731" s="150">
        <v>312</v>
      </c>
      <c r="L731" s="167">
        <v>2.0619013179100421</v>
      </c>
      <c r="M731" s="144">
        <f>IF( Table232[[#This Row],[UB_init]]-Table232[[#This Row],[LB_init]]&gt;0.1,0,1)</f>
        <v>0</v>
      </c>
      <c r="N731" s="61">
        <v>10616</v>
      </c>
      <c r="O731" s="62">
        <v>195.42505989458499</v>
      </c>
      <c r="P731" s="62">
        <v>0.98159146007020603</v>
      </c>
      <c r="Q731" s="87">
        <v>3601.4353838004099</v>
      </c>
      <c r="R731" s="166">
        <v>259</v>
      </c>
      <c r="S731" s="150">
        <v>259</v>
      </c>
      <c r="T731" s="168">
        <v>0</v>
      </c>
      <c r="U731" s="168">
        <v>148.02383750000001</v>
      </c>
      <c r="V731" s="169">
        <v>259</v>
      </c>
      <c r="W731" s="170">
        <v>259</v>
      </c>
      <c r="X731" s="150">
        <v>0</v>
      </c>
      <c r="Y731" s="150">
        <f>(Table232[[#This Row],[UB (A-BGAP +LB+ UB)]]-Table232[[#This Row],[Best LB]])/Table232[[#This Row],[UB (A-BGAP +LB+ UB)]]</f>
        <v>0</v>
      </c>
      <c r="Z731" s="171">
        <v>102.79101950768404</v>
      </c>
      <c r="AA731" s="169">
        <v>259</v>
      </c>
      <c r="AB731" s="170">
        <v>259</v>
      </c>
      <c r="AC731" s="170">
        <v>0</v>
      </c>
      <c r="AD731" s="170">
        <f>(Table232[[#This Row],[UB (3S-MH)]]-Table232[[#This Row],[Best LB]])/Table232[[#This Row],[UB (3S-MH)]]</f>
        <v>0</v>
      </c>
      <c r="AE731" s="167">
        <v>2.2650700000000001</v>
      </c>
      <c r="AF731" s="169">
        <v>259</v>
      </c>
      <c r="AG731" s="170">
        <v>259</v>
      </c>
      <c r="AH731" s="150">
        <v>0</v>
      </c>
      <c r="AI731" s="150">
        <f>(Table232[[#This Row],[UB (BPP-MIP+LB+UB)]]-Table232[[#This Row],[Best LB]])/Table232[[#This Row],[UB (BPP-MIP+LB+UB)]]</f>
        <v>0</v>
      </c>
      <c r="AJ731" s="171">
        <v>245.91871102154303</v>
      </c>
      <c r="AK731" s="169">
        <v>259</v>
      </c>
      <c r="AL731" s="170">
        <v>259</v>
      </c>
      <c r="AM731" s="170">
        <v>0</v>
      </c>
      <c r="AN731" s="170">
        <f>(Table232[[#This Row],[UB (LBBD (FBPP))]]-Table232[[#This Row],[Best LB]])/Table232[[#This Row],[UB (LBBD (FBPP))]]</f>
        <v>0</v>
      </c>
      <c r="AO731" s="171">
        <v>30.786310264841344</v>
      </c>
      <c r="AP731" s="169">
        <v>259</v>
      </c>
      <c r="AQ731" s="170">
        <v>259</v>
      </c>
      <c r="AR731" s="170">
        <v>0</v>
      </c>
      <c r="AS731" s="170">
        <f>(Table232[[#This Row],[UB (LBBD (CBPP))]]-Table232[[#This Row],[Best LB]])/Table232[[#This Row],[UB (LBBD (CBPP))]]</f>
        <v>0</v>
      </c>
      <c r="AT731" s="171">
        <v>11.898866128177133</v>
      </c>
      <c r="AU731" s="169">
        <v>259</v>
      </c>
      <c r="AV731" s="170">
        <v>259</v>
      </c>
      <c r="AW731" s="170">
        <v>0</v>
      </c>
      <c r="AX731" s="170">
        <f>(Table232[[#This Row],[UB (LBBD (CBPP-light))]]-Table232[[#This Row],[Best LB]])/Table232[[#This Row],[UB (LBBD (CBPP-light))]]</f>
        <v>0</v>
      </c>
      <c r="AY731" s="171">
        <v>12.635725706816341</v>
      </c>
      <c r="AZ731" s="150">
        <v>259</v>
      </c>
    </row>
    <row r="732" spans="1:52" x14ac:dyDescent="0.35">
      <c r="A732" s="162">
        <v>730</v>
      </c>
      <c r="B732" s="163" t="s">
        <v>747</v>
      </c>
      <c r="C732" s="150" t="s">
        <v>1101</v>
      </c>
      <c r="D732" s="150">
        <v>150</v>
      </c>
      <c r="E732" s="164">
        <v>10</v>
      </c>
      <c r="F732" s="164">
        <v>10</v>
      </c>
      <c r="G732" s="165">
        <v>1</v>
      </c>
      <c r="H732" s="166">
        <v>20</v>
      </c>
      <c r="I732" s="150">
        <f>MAX(0,Table232[[#This Row],[k*]]-Table232[[#This Row],[AGVs]])</f>
        <v>10</v>
      </c>
      <c r="J732" s="150">
        <v>244</v>
      </c>
      <c r="K732" s="150">
        <v>277</v>
      </c>
      <c r="L732" s="167">
        <v>1.8746141791400532</v>
      </c>
      <c r="M732" s="144">
        <f>IF( Table232[[#This Row],[UB_init]]-Table232[[#This Row],[LB_init]]&gt;0.1,0,1)</f>
        <v>0</v>
      </c>
      <c r="N732" s="61">
        <v>10555</v>
      </c>
      <c r="O732" s="62">
        <v>186.57275479313799</v>
      </c>
      <c r="P732" s="62">
        <v>0.98232375605938005</v>
      </c>
      <c r="Q732" s="87">
        <v>3600.7144229412002</v>
      </c>
      <c r="R732" s="166">
        <v>244</v>
      </c>
      <c r="S732" s="150">
        <v>244</v>
      </c>
      <c r="T732" s="168">
        <v>0</v>
      </c>
      <c r="U732" s="168">
        <v>150.42621460000001</v>
      </c>
      <c r="V732" s="169">
        <v>244</v>
      </c>
      <c r="W732" s="170">
        <v>244</v>
      </c>
      <c r="X732" s="150">
        <v>0</v>
      </c>
      <c r="Y732" s="150">
        <f>(Table232[[#This Row],[UB (A-BGAP +LB+ UB)]]-Table232[[#This Row],[Best LB]])/Table232[[#This Row],[UB (A-BGAP +LB+ UB)]]</f>
        <v>0</v>
      </c>
      <c r="Z732" s="171">
        <v>127.48064858001206</v>
      </c>
      <c r="AA732" s="169">
        <v>244</v>
      </c>
      <c r="AB732" s="170">
        <v>244</v>
      </c>
      <c r="AC732" s="170">
        <v>0</v>
      </c>
      <c r="AD732" s="170">
        <f>(Table232[[#This Row],[UB (3S-MH)]]-Table232[[#This Row],[Best LB]])/Table232[[#This Row],[UB (3S-MH)]]</f>
        <v>0</v>
      </c>
      <c r="AE732" s="167">
        <v>2.1103700000000001</v>
      </c>
      <c r="AF732" s="169">
        <v>244</v>
      </c>
      <c r="AG732" s="170">
        <v>244</v>
      </c>
      <c r="AH732" s="150">
        <v>0</v>
      </c>
      <c r="AI732" s="150">
        <f>(Table232[[#This Row],[UB (BPP-MIP+LB+UB)]]-Table232[[#This Row],[Best LB]])/Table232[[#This Row],[UB (BPP-MIP+LB+UB)]]</f>
        <v>0</v>
      </c>
      <c r="AJ732" s="171">
        <v>225.67700662743806</v>
      </c>
      <c r="AK732" s="169">
        <v>244</v>
      </c>
      <c r="AL732" s="170">
        <v>244</v>
      </c>
      <c r="AM732" s="170">
        <v>0</v>
      </c>
      <c r="AN732" s="170">
        <f>(Table232[[#This Row],[UB (LBBD (FBPP))]]-Table232[[#This Row],[Best LB]])/Table232[[#This Row],[UB (LBBD (FBPP))]]</f>
        <v>0</v>
      </c>
      <c r="AO732" s="171">
        <v>26.880355700390453</v>
      </c>
      <c r="AP732" s="169">
        <v>244</v>
      </c>
      <c r="AQ732" s="170">
        <v>244</v>
      </c>
      <c r="AR732" s="170">
        <v>0</v>
      </c>
      <c r="AS732" s="170">
        <f>(Table232[[#This Row],[UB (LBBD (CBPP))]]-Table232[[#This Row],[Best LB]])/Table232[[#This Row],[UB (LBBD (CBPP))]]</f>
        <v>0</v>
      </c>
      <c r="AT732" s="171">
        <v>18.596228678716354</v>
      </c>
      <c r="AU732" s="169">
        <v>244</v>
      </c>
      <c r="AV732" s="170">
        <v>244</v>
      </c>
      <c r="AW732" s="170">
        <v>0</v>
      </c>
      <c r="AX732" s="170">
        <f>(Table232[[#This Row],[UB (LBBD (CBPP-light))]]-Table232[[#This Row],[Best LB]])/Table232[[#This Row],[UB (LBBD (CBPP-light))]]</f>
        <v>0</v>
      </c>
      <c r="AY732" s="171">
        <v>11.181623502640143</v>
      </c>
      <c r="AZ732" s="150">
        <v>244</v>
      </c>
    </row>
    <row r="733" spans="1:52" x14ac:dyDescent="0.35">
      <c r="A733" s="162">
        <v>731</v>
      </c>
      <c r="B733" s="163" t="s">
        <v>748</v>
      </c>
      <c r="C733" s="150" t="s">
        <v>1101</v>
      </c>
      <c r="D733" s="150">
        <v>150</v>
      </c>
      <c r="E733" s="164">
        <v>10</v>
      </c>
      <c r="F733" s="164">
        <v>10</v>
      </c>
      <c r="G733" s="165">
        <v>2</v>
      </c>
      <c r="H733" s="166">
        <v>42</v>
      </c>
      <c r="I733" s="150">
        <f>MAX(0,Table232[[#This Row],[k*]]-Table232[[#This Row],[AGVs]])</f>
        <v>32</v>
      </c>
      <c r="J733" s="150">
        <v>380</v>
      </c>
      <c r="K733" s="150">
        <v>380</v>
      </c>
      <c r="L733" s="167">
        <v>7.5661469772499004</v>
      </c>
      <c r="M733" s="144">
        <f>IF( Table232[[#This Row],[UB_init]]-Table232[[#This Row],[LB_init]]&gt;0.1,0,1)</f>
        <v>1</v>
      </c>
      <c r="N733" s="61">
        <v>10594</v>
      </c>
      <c r="O733" s="62">
        <v>193</v>
      </c>
      <c r="P733" s="62">
        <v>0.98178214083442505</v>
      </c>
      <c r="Q733" s="87">
        <v>3608.34629078954</v>
      </c>
      <c r="R733" s="166">
        <v>381</v>
      </c>
      <c r="S733" s="150">
        <v>380</v>
      </c>
      <c r="T733" s="168">
        <v>2.6246720000000002E-3</v>
      </c>
      <c r="U733" s="168">
        <v>3615.9417440000002</v>
      </c>
      <c r="V733" s="169"/>
      <c r="W733" s="170"/>
      <c r="X733" s="150"/>
      <c r="Y733" s="150"/>
      <c r="Z733" s="171"/>
      <c r="AA733" s="169"/>
      <c r="AB733" s="170"/>
      <c r="AC733" s="150"/>
      <c r="AD733" s="170"/>
      <c r="AE733" s="171"/>
      <c r="AF733" s="169"/>
      <c r="AG733" s="170"/>
      <c r="AH733" s="150"/>
      <c r="AI733" s="150"/>
      <c r="AJ733" s="171"/>
      <c r="AK733" s="169"/>
      <c r="AL733" s="170"/>
      <c r="AM733" s="150"/>
      <c r="AN733" s="170"/>
      <c r="AO733" s="171"/>
      <c r="AP733" s="169"/>
      <c r="AQ733" s="170"/>
      <c r="AR733" s="150"/>
      <c r="AS733" s="170"/>
      <c r="AT733" s="171"/>
      <c r="AU733" s="169"/>
      <c r="AV733" s="170"/>
      <c r="AW733" s="150"/>
      <c r="AX733" s="164"/>
      <c r="AY733" s="171"/>
      <c r="AZ733" s="150">
        <v>380</v>
      </c>
    </row>
    <row r="734" spans="1:52" x14ac:dyDescent="0.35">
      <c r="A734" s="162">
        <v>732</v>
      </c>
      <c r="B734" s="163" t="s">
        <v>749</v>
      </c>
      <c r="C734" s="150" t="s">
        <v>1101</v>
      </c>
      <c r="D734" s="150">
        <v>150</v>
      </c>
      <c r="E734" s="164">
        <v>10</v>
      </c>
      <c r="F734" s="164">
        <v>10</v>
      </c>
      <c r="G734" s="165">
        <v>2</v>
      </c>
      <c r="H734" s="166">
        <v>41</v>
      </c>
      <c r="I734" s="150">
        <f>MAX(0,Table232[[#This Row],[k*]]-Table232[[#This Row],[AGVs]])</f>
        <v>31</v>
      </c>
      <c r="J734" s="150">
        <v>367</v>
      </c>
      <c r="K734" s="150">
        <v>367</v>
      </c>
      <c r="L734" s="167">
        <v>6.2489999793499464</v>
      </c>
      <c r="M734" s="144">
        <f>IF( Table232[[#This Row],[UB_init]]-Table232[[#This Row],[LB_init]]&gt;0.1,0,1)</f>
        <v>1</v>
      </c>
      <c r="N734" s="61">
        <v>10553</v>
      </c>
      <c r="O734" s="62">
        <v>185.30783387217099</v>
      </c>
      <c r="P734" s="62">
        <v>0.982440269698448</v>
      </c>
      <c r="Q734" s="87">
        <v>3601.0725776795298</v>
      </c>
      <c r="R734" s="166">
        <v>367</v>
      </c>
      <c r="S734" s="150">
        <v>367</v>
      </c>
      <c r="T734" s="168">
        <v>0</v>
      </c>
      <c r="U734" s="168">
        <v>380.35824910000002</v>
      </c>
      <c r="V734" s="169"/>
      <c r="W734" s="170"/>
      <c r="X734" s="150"/>
      <c r="Y734" s="150"/>
      <c r="Z734" s="171"/>
      <c r="AA734" s="169"/>
      <c r="AB734" s="170"/>
      <c r="AC734" s="150"/>
      <c r="AD734" s="170"/>
      <c r="AE734" s="171"/>
      <c r="AF734" s="169"/>
      <c r="AG734" s="170"/>
      <c r="AH734" s="150"/>
      <c r="AI734" s="150"/>
      <c r="AJ734" s="171"/>
      <c r="AK734" s="169"/>
      <c r="AL734" s="170"/>
      <c r="AM734" s="150"/>
      <c r="AN734" s="170"/>
      <c r="AO734" s="171"/>
      <c r="AP734" s="169"/>
      <c r="AQ734" s="170"/>
      <c r="AR734" s="150"/>
      <c r="AS734" s="170"/>
      <c r="AT734" s="171"/>
      <c r="AU734" s="169"/>
      <c r="AV734" s="170"/>
      <c r="AW734" s="150"/>
      <c r="AX734" s="164"/>
      <c r="AY734" s="171"/>
      <c r="AZ734" s="150">
        <v>367</v>
      </c>
    </row>
    <row r="735" spans="1:52" x14ac:dyDescent="0.35">
      <c r="A735" s="162">
        <v>733</v>
      </c>
      <c r="B735" s="163" t="s">
        <v>750</v>
      </c>
      <c r="C735" s="150" t="s">
        <v>1101</v>
      </c>
      <c r="D735" s="150">
        <v>150</v>
      </c>
      <c r="E735" s="164">
        <v>10</v>
      </c>
      <c r="F735" s="164">
        <v>10</v>
      </c>
      <c r="G735" s="165">
        <v>2</v>
      </c>
      <c r="H735" s="166">
        <v>40</v>
      </c>
      <c r="I735" s="150">
        <f>MAX(0,Table232[[#This Row],[k*]]-Table232[[#This Row],[AGVs]])</f>
        <v>30</v>
      </c>
      <c r="J735" s="150">
        <v>372</v>
      </c>
      <c r="K735" s="150">
        <v>372</v>
      </c>
      <c r="L735" s="167">
        <v>10.895140187820061</v>
      </c>
      <c r="M735" s="144">
        <f>IF( Table232[[#This Row],[UB_init]]-Table232[[#This Row],[LB_init]]&gt;0.1,0,1)</f>
        <v>1</v>
      </c>
      <c r="N735" s="61">
        <v>10618</v>
      </c>
      <c r="O735" s="62">
        <v>195.69018621036699</v>
      </c>
      <c r="P735" s="62">
        <v>0.98156995797603397</v>
      </c>
      <c r="Q735" s="87">
        <v>3600.9600389748798</v>
      </c>
      <c r="R735" s="166">
        <v>375</v>
      </c>
      <c r="S735" s="150">
        <v>372</v>
      </c>
      <c r="T735" s="168">
        <v>8.0000000000000002E-3</v>
      </c>
      <c r="U735" s="168">
        <v>3623.8324539999999</v>
      </c>
      <c r="V735" s="169"/>
      <c r="W735" s="170"/>
      <c r="X735" s="150"/>
      <c r="Y735" s="150"/>
      <c r="Z735" s="171"/>
      <c r="AA735" s="169"/>
      <c r="AB735" s="170"/>
      <c r="AC735" s="150"/>
      <c r="AD735" s="170"/>
      <c r="AE735" s="171"/>
      <c r="AF735" s="169"/>
      <c r="AG735" s="170"/>
      <c r="AH735" s="150"/>
      <c r="AI735" s="150"/>
      <c r="AJ735" s="171"/>
      <c r="AK735" s="169"/>
      <c r="AL735" s="170"/>
      <c r="AM735" s="150"/>
      <c r="AN735" s="170"/>
      <c r="AO735" s="171"/>
      <c r="AP735" s="169"/>
      <c r="AQ735" s="170"/>
      <c r="AR735" s="150"/>
      <c r="AS735" s="170"/>
      <c r="AT735" s="171"/>
      <c r="AU735" s="169"/>
      <c r="AV735" s="170"/>
      <c r="AW735" s="150"/>
      <c r="AX735" s="164"/>
      <c r="AY735" s="171"/>
      <c r="AZ735" s="150">
        <v>372</v>
      </c>
    </row>
    <row r="736" spans="1:52" x14ac:dyDescent="0.35">
      <c r="A736" s="162">
        <v>734</v>
      </c>
      <c r="B736" s="163" t="s">
        <v>751</v>
      </c>
      <c r="C736" s="150" t="s">
        <v>1101</v>
      </c>
      <c r="D736" s="150">
        <v>150</v>
      </c>
      <c r="E736" s="164">
        <v>10</v>
      </c>
      <c r="F736" s="164">
        <v>10</v>
      </c>
      <c r="G736" s="165">
        <v>2</v>
      </c>
      <c r="H736" s="166">
        <v>36</v>
      </c>
      <c r="I736" s="150">
        <f>MAX(0,Table232[[#This Row],[k*]]-Table232[[#This Row],[AGVs]])</f>
        <v>26</v>
      </c>
      <c r="J736" s="150">
        <v>323</v>
      </c>
      <c r="K736" s="150">
        <v>323</v>
      </c>
      <c r="L736" s="167">
        <v>9.6645576879400323</v>
      </c>
      <c r="M736" s="144">
        <f>IF( Table232[[#This Row],[UB_init]]-Table232[[#This Row],[LB_init]]&gt;0.1,0,1)</f>
        <v>1</v>
      </c>
      <c r="N736" s="61">
        <v>10393</v>
      </c>
      <c r="O736" s="62">
        <v>170.40412662521101</v>
      </c>
      <c r="P736" s="62">
        <v>0.98360395202296602</v>
      </c>
      <c r="Q736" s="87">
        <v>3602.3185556102499</v>
      </c>
      <c r="R736" s="166">
        <v>323</v>
      </c>
      <c r="S736" s="150">
        <v>323</v>
      </c>
      <c r="T736" s="168">
        <v>0</v>
      </c>
      <c r="U736" s="168">
        <v>139.88468739999999</v>
      </c>
      <c r="V736" s="169"/>
      <c r="W736" s="170"/>
      <c r="X736" s="150"/>
      <c r="Y736" s="150"/>
      <c r="Z736" s="171"/>
      <c r="AA736" s="169"/>
      <c r="AB736" s="170"/>
      <c r="AC736" s="150"/>
      <c r="AD736" s="170"/>
      <c r="AE736" s="171"/>
      <c r="AF736" s="169"/>
      <c r="AG736" s="170"/>
      <c r="AH736" s="150"/>
      <c r="AI736" s="150"/>
      <c r="AJ736" s="171"/>
      <c r="AK736" s="169"/>
      <c r="AL736" s="170"/>
      <c r="AM736" s="150"/>
      <c r="AN736" s="170"/>
      <c r="AO736" s="171"/>
      <c r="AP736" s="169"/>
      <c r="AQ736" s="170"/>
      <c r="AR736" s="150"/>
      <c r="AS736" s="170"/>
      <c r="AT736" s="171"/>
      <c r="AU736" s="169"/>
      <c r="AV736" s="170"/>
      <c r="AW736" s="150"/>
      <c r="AX736" s="164"/>
      <c r="AY736" s="171"/>
      <c r="AZ736" s="150">
        <v>323</v>
      </c>
    </row>
    <row r="737" spans="1:52" x14ac:dyDescent="0.35">
      <c r="A737" s="162">
        <v>735</v>
      </c>
      <c r="B737" s="163" t="s">
        <v>752</v>
      </c>
      <c r="C737" s="150" t="s">
        <v>1101</v>
      </c>
      <c r="D737" s="150">
        <v>150</v>
      </c>
      <c r="E737" s="164">
        <v>10</v>
      </c>
      <c r="F737" s="164">
        <v>10</v>
      </c>
      <c r="G737" s="165">
        <v>2</v>
      </c>
      <c r="H737" s="166">
        <v>40</v>
      </c>
      <c r="I737" s="150">
        <f>MAX(0,Table232[[#This Row],[k*]]-Table232[[#This Row],[AGVs]])</f>
        <v>30</v>
      </c>
      <c r="J737" s="150">
        <v>355</v>
      </c>
      <c r="K737" s="150">
        <v>355</v>
      </c>
      <c r="L737" s="167">
        <v>4.8179012891000639</v>
      </c>
      <c r="M737" s="144">
        <f>IF( Table232[[#This Row],[UB_init]]-Table232[[#This Row],[LB_init]]&gt;0.1,0,1)</f>
        <v>1</v>
      </c>
      <c r="N737" s="61">
        <v>10450</v>
      </c>
      <c r="O737" s="62">
        <v>178.874059003051</v>
      </c>
      <c r="P737" s="62">
        <v>0.98288286516716195</v>
      </c>
      <c r="Q737" s="87">
        <v>3600.8299190532398</v>
      </c>
      <c r="R737" s="166">
        <v>355</v>
      </c>
      <c r="S737" s="150">
        <v>355</v>
      </c>
      <c r="T737" s="168">
        <v>0</v>
      </c>
      <c r="U737" s="168">
        <v>234.52643280000001</v>
      </c>
      <c r="V737" s="169"/>
      <c r="W737" s="170"/>
      <c r="X737" s="150"/>
      <c r="Y737" s="150"/>
      <c r="Z737" s="171"/>
      <c r="AA737" s="169"/>
      <c r="AB737" s="170"/>
      <c r="AC737" s="150"/>
      <c r="AD737" s="170"/>
      <c r="AE737" s="171"/>
      <c r="AF737" s="169"/>
      <c r="AG737" s="170"/>
      <c r="AH737" s="150"/>
      <c r="AI737" s="150"/>
      <c r="AJ737" s="171"/>
      <c r="AK737" s="169"/>
      <c r="AL737" s="170"/>
      <c r="AM737" s="150"/>
      <c r="AN737" s="170"/>
      <c r="AO737" s="171"/>
      <c r="AP737" s="169"/>
      <c r="AQ737" s="170"/>
      <c r="AR737" s="150"/>
      <c r="AS737" s="170"/>
      <c r="AT737" s="171"/>
      <c r="AU737" s="169"/>
      <c r="AV737" s="170"/>
      <c r="AW737" s="150"/>
      <c r="AX737" s="164"/>
      <c r="AY737" s="171"/>
      <c r="AZ737" s="150">
        <v>355</v>
      </c>
    </row>
    <row r="738" spans="1:52" x14ac:dyDescent="0.35">
      <c r="A738" s="162">
        <v>736</v>
      </c>
      <c r="B738" s="163" t="s">
        <v>753</v>
      </c>
      <c r="C738" s="150" t="s">
        <v>1101</v>
      </c>
      <c r="D738" s="150">
        <v>150</v>
      </c>
      <c r="E738" s="164">
        <v>10</v>
      </c>
      <c r="F738" s="164">
        <v>10</v>
      </c>
      <c r="G738" s="165">
        <v>2</v>
      </c>
      <c r="H738" s="166">
        <v>38</v>
      </c>
      <c r="I738" s="150">
        <f>MAX(0,Table232[[#This Row],[k*]]-Table232[[#This Row],[AGVs]])</f>
        <v>28</v>
      </c>
      <c r="J738" s="150">
        <v>363</v>
      </c>
      <c r="K738" s="150">
        <v>364</v>
      </c>
      <c r="L738" s="167">
        <v>1801.0670030526817</v>
      </c>
      <c r="M738" s="144">
        <f>IF( Table232[[#This Row],[UB_init]]-Table232[[#This Row],[LB_init]]&gt;0.1,0,1)</f>
        <v>0</v>
      </c>
      <c r="N738" s="61">
        <v>10667</v>
      </c>
      <c r="O738" s="62">
        <v>199.19957321952501</v>
      </c>
      <c r="P738" s="62">
        <v>0.98132562358492303</v>
      </c>
      <c r="Q738" s="87">
        <v>3600.9095712620701</v>
      </c>
      <c r="R738" s="166">
        <v>363</v>
      </c>
      <c r="S738" s="150">
        <v>363</v>
      </c>
      <c r="T738" s="168">
        <v>0</v>
      </c>
      <c r="U738" s="168">
        <v>170.8839792</v>
      </c>
      <c r="V738" s="169">
        <v>363</v>
      </c>
      <c r="W738" s="170">
        <v>363</v>
      </c>
      <c r="X738" s="150">
        <v>0</v>
      </c>
      <c r="Y738" s="150">
        <f>(Table232[[#This Row],[UB (A-BGAP +LB+ UB)]]-Table232[[#This Row],[Best LB]])/Table232[[#This Row],[UB (A-BGAP +LB+ UB)]]</f>
        <v>0</v>
      </c>
      <c r="Z738" s="171">
        <v>2187.2469507372007</v>
      </c>
      <c r="AA738" s="169">
        <v>363</v>
      </c>
      <c r="AB738" s="170">
        <v>363</v>
      </c>
      <c r="AC738" s="170">
        <v>0</v>
      </c>
      <c r="AD738" s="170">
        <f>(Table232[[#This Row],[UB (3S-MH)]]-Table232[[#This Row],[Best LB]])/Table232[[#This Row],[UB (3S-MH)]]</f>
        <v>0</v>
      </c>
      <c r="AE738" s="167">
        <v>4.4855799999999997</v>
      </c>
      <c r="AF738" s="169">
        <v>363</v>
      </c>
      <c r="AG738" s="170">
        <v>363</v>
      </c>
      <c r="AH738" s="150">
        <v>0</v>
      </c>
      <c r="AI738" s="150">
        <f>(Table232[[#This Row],[UB (BPP-MIP+LB+UB)]]-Table232[[#This Row],[Best LB]])/Table232[[#This Row],[UB (BPP-MIP+LB+UB)]]</f>
        <v>0</v>
      </c>
      <c r="AJ738" s="171">
        <v>2067.5608300305898</v>
      </c>
      <c r="AK738" s="169">
        <v>363</v>
      </c>
      <c r="AL738" s="170">
        <v>363</v>
      </c>
      <c r="AM738" s="170">
        <v>0</v>
      </c>
      <c r="AN738" s="170">
        <f>(Table232[[#This Row],[UB (LBBD (FBPP))]]-Table232[[#This Row],[Best LB]])/Table232[[#This Row],[UB (LBBD (FBPP))]]</f>
        <v>0</v>
      </c>
      <c r="AO738" s="171">
        <v>1809.1126660369337</v>
      </c>
      <c r="AP738" s="169">
        <v>363</v>
      </c>
      <c r="AQ738" s="170">
        <v>363</v>
      </c>
      <c r="AR738" s="170">
        <v>0</v>
      </c>
      <c r="AS738" s="170">
        <f>(Table232[[#This Row],[UB (LBBD (CBPP))]]-Table232[[#This Row],[Best LB]])/Table232[[#This Row],[UB (LBBD (CBPP))]]</f>
        <v>0</v>
      </c>
      <c r="AT738" s="171">
        <v>1825.3911204244941</v>
      </c>
      <c r="AU738" s="169">
        <v>363</v>
      </c>
      <c r="AV738" s="170">
        <v>363</v>
      </c>
      <c r="AW738" s="170">
        <v>0</v>
      </c>
      <c r="AX738" s="170">
        <f>(Table232[[#This Row],[UB (LBBD (CBPP-light))]]-Table232[[#This Row],[Best LB]])/Table232[[#This Row],[UB (LBBD (CBPP-light))]]</f>
        <v>0</v>
      </c>
      <c r="AY738" s="171">
        <v>1806.9795261612162</v>
      </c>
      <c r="AZ738" s="150">
        <v>363</v>
      </c>
    </row>
    <row r="739" spans="1:52" x14ac:dyDescent="0.35">
      <c r="A739" s="162">
        <v>737</v>
      </c>
      <c r="B739" s="163" t="s">
        <v>754</v>
      </c>
      <c r="C739" s="150" t="s">
        <v>1101</v>
      </c>
      <c r="D739" s="150">
        <v>150</v>
      </c>
      <c r="E739" s="164">
        <v>10</v>
      </c>
      <c r="F739" s="164">
        <v>10</v>
      </c>
      <c r="G739" s="165">
        <v>2</v>
      </c>
      <c r="H739" s="166">
        <v>41</v>
      </c>
      <c r="I739" s="150">
        <f>MAX(0,Table232[[#This Row],[k*]]-Table232[[#This Row],[AGVs]])</f>
        <v>31</v>
      </c>
      <c r="J739" s="150">
        <v>371</v>
      </c>
      <c r="K739" s="150">
        <v>371</v>
      </c>
      <c r="L739" s="167">
        <v>3.7518335487700369</v>
      </c>
      <c r="M739" s="144">
        <f>IF( Table232[[#This Row],[UB_init]]-Table232[[#This Row],[LB_init]]&gt;0.1,0,1)</f>
        <v>1</v>
      </c>
      <c r="N739" s="61">
        <v>10589</v>
      </c>
      <c r="O739" s="62">
        <v>188.91079672375199</v>
      </c>
      <c r="P739" s="62">
        <v>0.98215971321901496</v>
      </c>
      <c r="Q739" s="87">
        <v>3600.6664027031502</v>
      </c>
      <c r="R739" s="166">
        <v>371</v>
      </c>
      <c r="S739" s="150">
        <v>371</v>
      </c>
      <c r="T739" s="168">
        <v>0</v>
      </c>
      <c r="U739" s="168">
        <v>217.67229420000001</v>
      </c>
      <c r="V739" s="169"/>
      <c r="W739" s="170"/>
      <c r="X739" s="150"/>
      <c r="Y739" s="150"/>
      <c r="Z739" s="171"/>
      <c r="AA739" s="169"/>
      <c r="AB739" s="170"/>
      <c r="AC739" s="150"/>
      <c r="AD739" s="170"/>
      <c r="AE739" s="171"/>
      <c r="AF739" s="169"/>
      <c r="AG739" s="170"/>
      <c r="AH739" s="150"/>
      <c r="AI739" s="150"/>
      <c r="AJ739" s="171"/>
      <c r="AK739" s="169"/>
      <c r="AL739" s="170"/>
      <c r="AM739" s="150"/>
      <c r="AN739" s="170"/>
      <c r="AO739" s="171"/>
      <c r="AP739" s="169"/>
      <c r="AQ739" s="170"/>
      <c r="AR739" s="150"/>
      <c r="AS739" s="170"/>
      <c r="AT739" s="171"/>
      <c r="AU739" s="169"/>
      <c r="AV739" s="170"/>
      <c r="AW739" s="150"/>
      <c r="AX739" s="164"/>
      <c r="AY739" s="171"/>
      <c r="AZ739" s="150">
        <v>371</v>
      </c>
    </row>
    <row r="740" spans="1:52" x14ac:dyDescent="0.35">
      <c r="A740" s="162">
        <v>738</v>
      </c>
      <c r="B740" s="163" t="s">
        <v>755</v>
      </c>
      <c r="C740" s="150" t="s">
        <v>1101</v>
      </c>
      <c r="D740" s="150">
        <v>150</v>
      </c>
      <c r="E740" s="164">
        <v>10</v>
      </c>
      <c r="F740" s="164">
        <v>10</v>
      </c>
      <c r="G740" s="165">
        <v>2</v>
      </c>
      <c r="H740" s="166">
        <v>40</v>
      </c>
      <c r="I740" s="150">
        <f>MAX(0,Table232[[#This Row],[k*]]-Table232[[#This Row],[AGVs]])</f>
        <v>30</v>
      </c>
      <c r="J740" s="150">
        <v>383</v>
      </c>
      <c r="K740" s="150">
        <v>383</v>
      </c>
      <c r="L740" s="167">
        <v>6.7287765350199606</v>
      </c>
      <c r="M740" s="144">
        <f>IF( Table232[[#This Row],[UB_init]]-Table232[[#This Row],[LB_init]]&gt;0.1,0,1)</f>
        <v>1</v>
      </c>
      <c r="N740" s="61">
        <v>10760</v>
      </c>
      <c r="O740" s="62">
        <v>207.269387755102</v>
      </c>
      <c r="P740" s="62">
        <v>0.98073704574765697</v>
      </c>
      <c r="Q740" s="87">
        <v>3601.1376071069299</v>
      </c>
      <c r="R740" s="166">
        <v>384</v>
      </c>
      <c r="S740" s="150">
        <v>379.02</v>
      </c>
      <c r="T740" s="168">
        <v>1.2968749999999999E-2</v>
      </c>
      <c r="U740" s="168">
        <v>3616.8561749999999</v>
      </c>
      <c r="V740" s="169"/>
      <c r="W740" s="170"/>
      <c r="X740" s="150"/>
      <c r="Y740" s="150"/>
      <c r="Z740" s="171"/>
      <c r="AA740" s="169"/>
      <c r="AB740" s="170"/>
      <c r="AC740" s="150"/>
      <c r="AD740" s="170"/>
      <c r="AE740" s="171"/>
      <c r="AF740" s="169"/>
      <c r="AG740" s="170"/>
      <c r="AH740" s="150"/>
      <c r="AI740" s="150"/>
      <c r="AJ740" s="171"/>
      <c r="AK740" s="169"/>
      <c r="AL740" s="170"/>
      <c r="AM740" s="150"/>
      <c r="AN740" s="170"/>
      <c r="AO740" s="171"/>
      <c r="AP740" s="169"/>
      <c r="AQ740" s="170"/>
      <c r="AR740" s="150"/>
      <c r="AS740" s="170"/>
      <c r="AT740" s="171"/>
      <c r="AU740" s="169"/>
      <c r="AV740" s="170"/>
      <c r="AW740" s="150"/>
      <c r="AX740" s="164"/>
      <c r="AY740" s="171"/>
      <c r="AZ740" s="150">
        <v>383</v>
      </c>
    </row>
    <row r="741" spans="1:52" x14ac:dyDescent="0.35">
      <c r="A741" s="162">
        <v>739</v>
      </c>
      <c r="B741" s="163" t="s">
        <v>756</v>
      </c>
      <c r="C741" s="150" t="s">
        <v>1101</v>
      </c>
      <c r="D741" s="150">
        <v>150</v>
      </c>
      <c r="E741" s="164">
        <v>10</v>
      </c>
      <c r="F741" s="164">
        <v>10</v>
      </c>
      <c r="G741" s="165">
        <v>2</v>
      </c>
      <c r="H741" s="166">
        <v>37</v>
      </c>
      <c r="I741" s="150">
        <f>MAX(0,Table232[[#This Row],[k*]]-Table232[[#This Row],[AGVs]])</f>
        <v>27</v>
      </c>
      <c r="J741" s="150">
        <v>355</v>
      </c>
      <c r="K741" s="150">
        <v>355</v>
      </c>
      <c r="L741" s="167">
        <v>9.9566447418199004</v>
      </c>
      <c r="M741" s="144">
        <f>IF( Table232[[#This Row],[UB_init]]-Table232[[#This Row],[LB_init]]&gt;0.1,0,1)</f>
        <v>1</v>
      </c>
      <c r="N741" s="61">
        <v>10655</v>
      </c>
      <c r="O741" s="62">
        <v>197</v>
      </c>
      <c r="P741" s="62">
        <v>0.98151102768652199</v>
      </c>
      <c r="Q741" s="87">
        <v>3607.2905883472399</v>
      </c>
      <c r="R741" s="166">
        <v>355</v>
      </c>
      <c r="S741" s="150">
        <v>355</v>
      </c>
      <c r="T741" s="168">
        <v>0</v>
      </c>
      <c r="U741" s="168">
        <v>201.34334229999999</v>
      </c>
      <c r="V741" s="169"/>
      <c r="W741" s="170"/>
      <c r="X741" s="150"/>
      <c r="Y741" s="150"/>
      <c r="Z741" s="171"/>
      <c r="AA741" s="169"/>
      <c r="AB741" s="170"/>
      <c r="AC741" s="150"/>
      <c r="AD741" s="170"/>
      <c r="AE741" s="171"/>
      <c r="AF741" s="169"/>
      <c r="AG741" s="170"/>
      <c r="AH741" s="150"/>
      <c r="AI741" s="150"/>
      <c r="AJ741" s="171"/>
      <c r="AK741" s="169"/>
      <c r="AL741" s="170"/>
      <c r="AM741" s="150"/>
      <c r="AN741" s="170"/>
      <c r="AO741" s="171"/>
      <c r="AP741" s="169"/>
      <c r="AQ741" s="170"/>
      <c r="AR741" s="150"/>
      <c r="AS741" s="170"/>
      <c r="AT741" s="171"/>
      <c r="AU741" s="169"/>
      <c r="AV741" s="170"/>
      <c r="AW741" s="150"/>
      <c r="AX741" s="164"/>
      <c r="AY741" s="171"/>
      <c r="AZ741" s="150">
        <v>355</v>
      </c>
    </row>
    <row r="742" spans="1:52" x14ac:dyDescent="0.35">
      <c r="A742" s="162">
        <v>740</v>
      </c>
      <c r="B742" s="163" t="s">
        <v>757</v>
      </c>
      <c r="C742" s="150" t="s">
        <v>1101</v>
      </c>
      <c r="D742" s="150">
        <v>150</v>
      </c>
      <c r="E742" s="164">
        <v>10</v>
      </c>
      <c r="F742" s="164">
        <v>10</v>
      </c>
      <c r="G742" s="165">
        <v>2</v>
      </c>
      <c r="H742" s="166">
        <v>39</v>
      </c>
      <c r="I742" s="150">
        <f>MAX(0,Table232[[#This Row],[k*]]-Table232[[#This Row],[AGVs]])</f>
        <v>29</v>
      </c>
      <c r="J742" s="150">
        <v>358</v>
      </c>
      <c r="K742" s="150">
        <v>358</v>
      </c>
      <c r="L742" s="167">
        <v>5.6826980039500086</v>
      </c>
      <c r="M742" s="144">
        <f>IF( Table232[[#This Row],[UB_init]]-Table232[[#This Row],[LB_init]]&gt;0.1,0,1)</f>
        <v>1</v>
      </c>
      <c r="N742" s="61">
        <v>10594</v>
      </c>
      <c r="O742" s="62">
        <v>189</v>
      </c>
      <c r="P742" s="62">
        <v>0.98215971304510996</v>
      </c>
      <c r="Q742" s="87">
        <v>3607.1005208138299</v>
      </c>
      <c r="R742" s="166">
        <v>361</v>
      </c>
      <c r="S742" s="150">
        <v>357</v>
      </c>
      <c r="T742" s="168">
        <v>1.1080332E-2</v>
      </c>
      <c r="U742" s="168">
        <v>3610.449572</v>
      </c>
      <c r="V742" s="169"/>
      <c r="W742" s="170"/>
      <c r="X742" s="150"/>
      <c r="Y742" s="150"/>
      <c r="Z742" s="171"/>
      <c r="AA742" s="169"/>
      <c r="AB742" s="170"/>
      <c r="AC742" s="150"/>
      <c r="AD742" s="170"/>
      <c r="AE742" s="171"/>
      <c r="AF742" s="169"/>
      <c r="AG742" s="170"/>
      <c r="AH742" s="150"/>
      <c r="AI742" s="150"/>
      <c r="AJ742" s="171"/>
      <c r="AK742" s="169"/>
      <c r="AL742" s="170"/>
      <c r="AM742" s="150"/>
      <c r="AN742" s="170"/>
      <c r="AO742" s="171"/>
      <c r="AP742" s="169"/>
      <c r="AQ742" s="170"/>
      <c r="AR742" s="150"/>
      <c r="AS742" s="170"/>
      <c r="AT742" s="171"/>
      <c r="AU742" s="169"/>
      <c r="AV742" s="170"/>
      <c r="AW742" s="150"/>
      <c r="AX742" s="164"/>
      <c r="AY742" s="171"/>
      <c r="AZ742" s="150">
        <v>358</v>
      </c>
    </row>
    <row r="743" spans="1:52" x14ac:dyDescent="0.35">
      <c r="A743" s="162">
        <v>741</v>
      </c>
      <c r="B743" s="163" t="s">
        <v>758</v>
      </c>
      <c r="C743" s="150" t="s">
        <v>1101</v>
      </c>
      <c r="D743" s="150">
        <v>150</v>
      </c>
      <c r="E743" s="164">
        <v>10</v>
      </c>
      <c r="F743" s="164">
        <v>10</v>
      </c>
      <c r="G743" s="165">
        <v>4</v>
      </c>
      <c r="H743" s="166">
        <v>66</v>
      </c>
      <c r="I743" s="150">
        <f>MAX(0,Table232[[#This Row],[k*]]-Table232[[#This Row],[AGVs]])</f>
        <v>56</v>
      </c>
      <c r="J743" s="150">
        <v>524</v>
      </c>
      <c r="K743" s="150">
        <v>524</v>
      </c>
      <c r="L743" s="167">
        <v>41.101663850249906</v>
      </c>
      <c r="M743" s="144">
        <f>IF( Table232[[#This Row],[UB_init]]-Table232[[#This Row],[LB_init]]&gt;0.1,0,1)</f>
        <v>1</v>
      </c>
      <c r="N743" s="61">
        <v>10633</v>
      </c>
      <c r="O743" s="62">
        <v>193</v>
      </c>
      <c r="P743" s="62">
        <v>0.98184896078245998</v>
      </c>
      <c r="Q743" s="87">
        <v>3610.4449903704199</v>
      </c>
      <c r="R743" s="166">
        <v>531</v>
      </c>
      <c r="S743" s="150">
        <v>523</v>
      </c>
      <c r="T743" s="168">
        <v>1.5065913E-2</v>
      </c>
      <c r="U743" s="168">
        <v>3613.9577250000002</v>
      </c>
      <c r="V743" s="169"/>
      <c r="W743" s="170"/>
      <c r="X743" s="150"/>
      <c r="Y743" s="150"/>
      <c r="Z743" s="171"/>
      <c r="AA743" s="169"/>
      <c r="AB743" s="170"/>
      <c r="AC743" s="150"/>
      <c r="AD743" s="170"/>
      <c r="AE743" s="171"/>
      <c r="AF743" s="169"/>
      <c r="AG743" s="170"/>
      <c r="AH743" s="150"/>
      <c r="AI743" s="150"/>
      <c r="AJ743" s="171"/>
      <c r="AK743" s="169"/>
      <c r="AL743" s="170"/>
      <c r="AM743" s="150"/>
      <c r="AN743" s="170"/>
      <c r="AO743" s="171"/>
      <c r="AP743" s="169"/>
      <c r="AQ743" s="170"/>
      <c r="AR743" s="150"/>
      <c r="AS743" s="170"/>
      <c r="AT743" s="171"/>
      <c r="AU743" s="169"/>
      <c r="AV743" s="170"/>
      <c r="AW743" s="150"/>
      <c r="AX743" s="164"/>
      <c r="AY743" s="171"/>
      <c r="AZ743" s="150">
        <v>524</v>
      </c>
    </row>
    <row r="744" spans="1:52" x14ac:dyDescent="0.35">
      <c r="A744" s="162">
        <v>742</v>
      </c>
      <c r="B744" s="163" t="s">
        <v>759</v>
      </c>
      <c r="C744" s="150" t="s">
        <v>1101</v>
      </c>
      <c r="D744" s="150">
        <v>150</v>
      </c>
      <c r="E744" s="164">
        <v>10</v>
      </c>
      <c r="F744" s="164">
        <v>10</v>
      </c>
      <c r="G744" s="165">
        <v>4</v>
      </c>
      <c r="H744" s="166">
        <v>69</v>
      </c>
      <c r="I744" s="150">
        <f>MAX(0,Table232[[#This Row],[k*]]-Table232[[#This Row],[AGVs]])</f>
        <v>59</v>
      </c>
      <c r="J744" s="150">
        <v>535</v>
      </c>
      <c r="K744" s="150">
        <v>535</v>
      </c>
      <c r="L744" s="167">
        <v>24.820564825090059</v>
      </c>
      <c r="M744" s="144">
        <f>IF( Table232[[#This Row],[UB_init]]-Table232[[#This Row],[LB_init]]&gt;0.1,0,1)</f>
        <v>1</v>
      </c>
      <c r="N744" s="61">
        <v>10501</v>
      </c>
      <c r="O744" s="62">
        <v>186</v>
      </c>
      <c r="P744" s="62">
        <v>0.98228740119987601</v>
      </c>
      <c r="Q744" s="87">
        <v>3608.3969519715702</v>
      </c>
      <c r="R744" s="166">
        <v>543</v>
      </c>
      <c r="S744" s="150">
        <v>529</v>
      </c>
      <c r="T744" s="168">
        <v>2.5782689000000001E-2</v>
      </c>
      <c r="U744" s="168">
        <v>3612.7036360000002</v>
      </c>
      <c r="V744" s="169"/>
      <c r="W744" s="170"/>
      <c r="X744" s="150"/>
      <c r="Y744" s="150"/>
      <c r="Z744" s="171"/>
      <c r="AA744" s="169"/>
      <c r="AB744" s="170"/>
      <c r="AC744" s="150"/>
      <c r="AD744" s="170"/>
      <c r="AE744" s="171"/>
      <c r="AF744" s="169"/>
      <c r="AG744" s="170"/>
      <c r="AH744" s="150"/>
      <c r="AI744" s="150"/>
      <c r="AJ744" s="171"/>
      <c r="AK744" s="169"/>
      <c r="AL744" s="170"/>
      <c r="AM744" s="150"/>
      <c r="AN744" s="170"/>
      <c r="AO744" s="171"/>
      <c r="AP744" s="169"/>
      <c r="AQ744" s="170"/>
      <c r="AR744" s="150"/>
      <c r="AS744" s="170"/>
      <c r="AT744" s="171"/>
      <c r="AU744" s="169"/>
      <c r="AV744" s="170"/>
      <c r="AW744" s="150"/>
      <c r="AX744" s="164"/>
      <c r="AY744" s="171"/>
      <c r="AZ744" s="150">
        <v>535</v>
      </c>
    </row>
    <row r="745" spans="1:52" x14ac:dyDescent="0.35">
      <c r="A745" s="162">
        <v>743</v>
      </c>
      <c r="B745" s="163" t="s">
        <v>760</v>
      </c>
      <c r="C745" s="150" t="s">
        <v>1101</v>
      </c>
      <c r="D745" s="150">
        <v>150</v>
      </c>
      <c r="E745" s="164">
        <v>10</v>
      </c>
      <c r="F745" s="164">
        <v>10</v>
      </c>
      <c r="G745" s="165">
        <v>4</v>
      </c>
      <c r="H745" s="166">
        <v>73</v>
      </c>
      <c r="I745" s="150">
        <f>MAX(0,Table232[[#This Row],[k*]]-Table232[[#This Row],[AGVs]])</f>
        <v>63</v>
      </c>
      <c r="J745" s="150">
        <v>570</v>
      </c>
      <c r="K745" s="150">
        <v>570</v>
      </c>
      <c r="L745" s="167">
        <v>9.6944704689099126</v>
      </c>
      <c r="M745" s="144">
        <f>IF( Table232[[#This Row],[UB_init]]-Table232[[#This Row],[LB_init]]&gt;0.1,0,1)</f>
        <v>1</v>
      </c>
      <c r="N745" s="61">
        <v>10618</v>
      </c>
      <c r="O745" s="62">
        <v>196.36083916083899</v>
      </c>
      <c r="P745" s="62">
        <v>0.98150679608580305</v>
      </c>
      <c r="Q745" s="87">
        <v>3600.5264186188501</v>
      </c>
      <c r="R745" s="166">
        <v>577</v>
      </c>
      <c r="S745" s="150">
        <v>563</v>
      </c>
      <c r="T745" s="168">
        <v>2.4263432000000001E-2</v>
      </c>
      <c r="U745" s="168">
        <v>3631.0449899999999</v>
      </c>
      <c r="V745" s="169"/>
      <c r="W745" s="170"/>
      <c r="X745" s="150"/>
      <c r="Y745" s="150"/>
      <c r="Z745" s="171"/>
      <c r="AA745" s="169"/>
      <c r="AB745" s="170"/>
      <c r="AC745" s="150"/>
      <c r="AD745" s="170"/>
      <c r="AE745" s="171"/>
      <c r="AF745" s="169"/>
      <c r="AG745" s="170"/>
      <c r="AH745" s="150"/>
      <c r="AI745" s="150"/>
      <c r="AJ745" s="171"/>
      <c r="AK745" s="169"/>
      <c r="AL745" s="170"/>
      <c r="AM745" s="150"/>
      <c r="AN745" s="170"/>
      <c r="AO745" s="171"/>
      <c r="AP745" s="169"/>
      <c r="AQ745" s="170"/>
      <c r="AR745" s="150"/>
      <c r="AS745" s="170"/>
      <c r="AT745" s="171"/>
      <c r="AU745" s="169"/>
      <c r="AV745" s="170"/>
      <c r="AW745" s="150"/>
      <c r="AX745" s="164"/>
      <c r="AY745" s="171"/>
      <c r="AZ745" s="150">
        <v>570</v>
      </c>
    </row>
    <row r="746" spans="1:52" x14ac:dyDescent="0.35">
      <c r="A746" s="162">
        <v>744</v>
      </c>
      <c r="B746" s="163" t="s">
        <v>761</v>
      </c>
      <c r="C746" s="150" t="s">
        <v>1101</v>
      </c>
      <c r="D746" s="150">
        <v>150</v>
      </c>
      <c r="E746" s="164">
        <v>10</v>
      </c>
      <c r="F746" s="164">
        <v>10</v>
      </c>
      <c r="G746" s="165">
        <v>4</v>
      </c>
      <c r="H746" s="166">
        <v>77</v>
      </c>
      <c r="I746" s="150">
        <f>MAX(0,Table232[[#This Row],[k*]]-Table232[[#This Row],[AGVs]])</f>
        <v>67</v>
      </c>
      <c r="J746" s="150">
        <v>569</v>
      </c>
      <c r="K746" s="150">
        <v>569</v>
      </c>
      <c r="L746" s="167">
        <v>60.611321130769966</v>
      </c>
      <c r="M746" s="144">
        <f>IF( Table232[[#This Row],[UB_init]]-Table232[[#This Row],[LB_init]]&gt;0.1,0,1)</f>
        <v>1</v>
      </c>
      <c r="N746" s="61">
        <v>10393</v>
      </c>
      <c r="O746" s="62">
        <v>171.281669394435</v>
      </c>
      <c r="P746" s="62">
        <v>0.98351951607865495</v>
      </c>
      <c r="Q746" s="87">
        <v>3600.7175489924798</v>
      </c>
      <c r="R746" s="166">
        <v>569</v>
      </c>
      <c r="S746" s="150">
        <v>563</v>
      </c>
      <c r="T746" s="168">
        <v>1.0544815000000001E-2</v>
      </c>
      <c r="U746" s="168">
        <v>3623.6028150000002</v>
      </c>
      <c r="V746" s="169"/>
      <c r="W746" s="170"/>
      <c r="X746" s="150"/>
      <c r="Y746" s="150"/>
      <c r="Z746" s="171"/>
      <c r="AA746" s="169"/>
      <c r="AB746" s="170"/>
      <c r="AC746" s="150"/>
      <c r="AD746" s="170"/>
      <c r="AE746" s="171"/>
      <c r="AF746" s="169"/>
      <c r="AG746" s="170"/>
      <c r="AH746" s="150"/>
      <c r="AI746" s="150"/>
      <c r="AJ746" s="171"/>
      <c r="AK746" s="169"/>
      <c r="AL746" s="170"/>
      <c r="AM746" s="150"/>
      <c r="AN746" s="170"/>
      <c r="AO746" s="171"/>
      <c r="AP746" s="169"/>
      <c r="AQ746" s="170"/>
      <c r="AR746" s="150"/>
      <c r="AS746" s="170"/>
      <c r="AT746" s="171"/>
      <c r="AU746" s="169"/>
      <c r="AV746" s="170"/>
      <c r="AW746" s="150"/>
      <c r="AX746" s="164"/>
      <c r="AY746" s="171"/>
      <c r="AZ746" s="150">
        <v>569</v>
      </c>
    </row>
    <row r="747" spans="1:52" x14ac:dyDescent="0.35">
      <c r="A747" s="162">
        <v>745</v>
      </c>
      <c r="B747" s="163" t="s">
        <v>762</v>
      </c>
      <c r="C747" s="150" t="s">
        <v>1101</v>
      </c>
      <c r="D747" s="150">
        <v>150</v>
      </c>
      <c r="E747" s="164">
        <v>10</v>
      </c>
      <c r="F747" s="164">
        <v>10</v>
      </c>
      <c r="G747" s="165">
        <v>4</v>
      </c>
      <c r="H747" s="166">
        <v>68</v>
      </c>
      <c r="I747" s="150">
        <f>MAX(0,Table232[[#This Row],[k*]]-Table232[[#This Row],[AGVs]])</f>
        <v>58</v>
      </c>
      <c r="J747" s="150">
        <v>523</v>
      </c>
      <c r="K747" s="150">
        <v>529</v>
      </c>
      <c r="L747" s="167">
        <v>610.51596047730004</v>
      </c>
      <c r="M747" s="144">
        <f>IF( Table232[[#This Row],[UB_init]]-Table232[[#This Row],[LB_init]]&gt;0.1,0,1)</f>
        <v>0</v>
      </c>
      <c r="N747" s="61">
        <v>10463</v>
      </c>
      <c r="O747" s="62">
        <v>180</v>
      </c>
      <c r="P747" s="62">
        <v>0.98279652107425197</v>
      </c>
      <c r="Q747" s="87">
        <v>3602.3854546397902</v>
      </c>
      <c r="R747" s="166">
        <v>530</v>
      </c>
      <c r="S747" s="150">
        <v>523</v>
      </c>
      <c r="T747" s="168">
        <v>1.3207547E-2</v>
      </c>
      <c r="U747" s="168">
        <v>3614.8417920000002</v>
      </c>
      <c r="V747" s="169">
        <v>529</v>
      </c>
      <c r="W747" s="170">
        <v>523</v>
      </c>
      <c r="X747" s="150">
        <v>1.1342155009451699E-2</v>
      </c>
      <c r="Y747" s="150">
        <f>(Table232[[#This Row],[UB (A-BGAP +LB+ UB)]]-Table232[[#This Row],[Best LB]])/Table232[[#This Row],[UB (A-BGAP +LB+ UB)]]</f>
        <v>1.1342155009451797E-2</v>
      </c>
      <c r="Z747" s="171">
        <v>3601.2106551686302</v>
      </c>
      <c r="AA747" s="169">
        <v>529</v>
      </c>
      <c r="AB747" s="170">
        <v>523</v>
      </c>
      <c r="AC747" s="170">
        <v>1.1472275334608031E-2</v>
      </c>
      <c r="AD747" s="170">
        <f>(Table232[[#This Row],[UB (3S-MH)]]-Table232[[#This Row],[Best LB]])/Table232[[#This Row],[UB (3S-MH)]]</f>
        <v>1.1342155009451797E-2</v>
      </c>
      <c r="AE747" s="167">
        <v>721.88400000000001</v>
      </c>
      <c r="AF747" s="169">
        <v>529</v>
      </c>
      <c r="AG747" s="170">
        <v>523</v>
      </c>
      <c r="AH747" s="150">
        <v>1.1342155009451699E-2</v>
      </c>
      <c r="AI747" s="150">
        <f>(Table232[[#This Row],[UB (BPP-MIP+LB+UB)]]-Table232[[#This Row],[Best LB]])/Table232[[#This Row],[UB (BPP-MIP+LB+UB)]]</f>
        <v>1.1342155009451797E-2</v>
      </c>
      <c r="AJ747" s="171">
        <v>3607.69625614304</v>
      </c>
      <c r="AK747" s="169">
        <v>529</v>
      </c>
      <c r="AL747" s="170">
        <v>523</v>
      </c>
      <c r="AM747" s="170">
        <v>1.1342155009451797E-2</v>
      </c>
      <c r="AN747" s="170">
        <f>(Table232[[#This Row],[UB (LBBD (FBPP))]]-Table232[[#This Row],[Best LB]])/Table232[[#This Row],[UB (LBBD (FBPP))]]</f>
        <v>1.1342155009451797E-2</v>
      </c>
      <c r="AO747" s="171">
        <v>3600.0000004773001</v>
      </c>
      <c r="AP747" s="169">
        <v>529</v>
      </c>
      <c r="AQ747" s="170">
        <v>523</v>
      </c>
      <c r="AR747" s="170">
        <v>1.1342155009451797E-2</v>
      </c>
      <c r="AS747" s="170">
        <f>(Table232[[#This Row],[UB (LBBD (CBPP))]]-Table232[[#This Row],[Best LB]])/Table232[[#This Row],[UB (LBBD (CBPP))]]</f>
        <v>1.1342155009451797E-2</v>
      </c>
      <c r="AT747" s="171">
        <v>3600.0000004773001</v>
      </c>
      <c r="AU747" s="169">
        <v>529</v>
      </c>
      <c r="AV747" s="170">
        <v>523</v>
      </c>
      <c r="AW747" s="170">
        <v>1.1342155009451797E-2</v>
      </c>
      <c r="AX747" s="170">
        <f>(Table232[[#This Row],[UB (LBBD (CBPP-light))]]-Table232[[#This Row],[Best LB]])/Table232[[#This Row],[UB (LBBD (CBPP-light))]]</f>
        <v>1.1342155009451797E-2</v>
      </c>
      <c r="AY747" s="171">
        <v>3600.0000004773001</v>
      </c>
      <c r="AZ747" s="150">
        <v>523</v>
      </c>
    </row>
    <row r="748" spans="1:52" x14ac:dyDescent="0.35">
      <c r="A748" s="162">
        <v>746</v>
      </c>
      <c r="B748" s="163" t="s">
        <v>763</v>
      </c>
      <c r="C748" s="150" t="s">
        <v>1101</v>
      </c>
      <c r="D748" s="150">
        <v>150</v>
      </c>
      <c r="E748" s="164">
        <v>10</v>
      </c>
      <c r="F748" s="164">
        <v>10</v>
      </c>
      <c r="G748" s="165">
        <v>4</v>
      </c>
      <c r="H748" s="166">
        <v>66</v>
      </c>
      <c r="I748" s="150">
        <f>MAX(0,Table232[[#This Row],[k*]]-Table232[[#This Row],[AGVs]])</f>
        <v>56</v>
      </c>
      <c r="J748" s="150">
        <v>531</v>
      </c>
      <c r="K748" s="150">
        <v>537</v>
      </c>
      <c r="L748" s="167">
        <v>609.29631245137011</v>
      </c>
      <c r="M748" s="144">
        <f>IF( Table232[[#This Row],[UB_init]]-Table232[[#This Row],[LB_init]]&gt;0.1,0,1)</f>
        <v>0</v>
      </c>
      <c r="N748" s="61">
        <v>10667</v>
      </c>
      <c r="O748" s="62">
        <v>200</v>
      </c>
      <c r="P748" s="62">
        <v>0.98125058591918002</v>
      </c>
      <c r="Q748" s="87">
        <v>3608.9247457832098</v>
      </c>
      <c r="R748" s="166">
        <v>537</v>
      </c>
      <c r="S748" s="150">
        <v>531</v>
      </c>
      <c r="T748" s="168">
        <v>1.1173183999999999E-2</v>
      </c>
      <c r="U748" s="168">
        <v>3629.3991259999998</v>
      </c>
      <c r="V748" s="169">
        <v>537</v>
      </c>
      <c r="W748" s="170">
        <v>531</v>
      </c>
      <c r="X748" s="150">
        <v>1.11731843575419E-2</v>
      </c>
      <c r="Y748" s="150">
        <f>(Table232[[#This Row],[UB (A-BGAP +LB+ UB)]]-Table232[[#This Row],[Best LB]])/Table232[[#This Row],[UB (A-BGAP +LB+ UB)]]</f>
        <v>1.11731843575419E-2</v>
      </c>
      <c r="Z748" s="171">
        <v>3604.4586384240602</v>
      </c>
      <c r="AA748" s="169">
        <v>537</v>
      </c>
      <c r="AB748" s="170">
        <v>531</v>
      </c>
      <c r="AC748" s="170">
        <v>1.1299435028248588E-2</v>
      </c>
      <c r="AD748" s="170">
        <f>(Table232[[#This Row],[UB (3S-MH)]]-Table232[[#This Row],[Best LB]])/Table232[[#This Row],[UB (3S-MH)]]</f>
        <v>1.11731843575419E-2</v>
      </c>
      <c r="AE748" s="167">
        <v>724.54100000000005</v>
      </c>
      <c r="AF748" s="169">
        <v>537</v>
      </c>
      <c r="AG748" s="170">
        <v>531</v>
      </c>
      <c r="AH748" s="150">
        <v>1.11731843575419E-2</v>
      </c>
      <c r="AI748" s="150">
        <f>(Table232[[#This Row],[UB (BPP-MIP+LB+UB)]]-Table232[[#This Row],[Best LB]])/Table232[[#This Row],[UB (BPP-MIP+LB+UB)]]</f>
        <v>1.11731843575419E-2</v>
      </c>
      <c r="AJ748" s="171">
        <v>3603.5635288814101</v>
      </c>
      <c r="AK748" s="169">
        <v>537</v>
      </c>
      <c r="AL748" s="170">
        <v>531</v>
      </c>
      <c r="AM748" s="170">
        <v>1.11731843575419E-2</v>
      </c>
      <c r="AN748" s="170">
        <f>(Table232[[#This Row],[UB (LBBD (FBPP))]]-Table232[[#This Row],[Best LB]])/Table232[[#This Row],[UB (LBBD (FBPP))]]</f>
        <v>1.11731843575419E-2</v>
      </c>
      <c r="AO748" s="171">
        <v>3600.0000004513704</v>
      </c>
      <c r="AP748" s="169">
        <v>537</v>
      </c>
      <c r="AQ748" s="170">
        <v>531</v>
      </c>
      <c r="AR748" s="170">
        <v>1.11731843575419E-2</v>
      </c>
      <c r="AS748" s="170">
        <f>(Table232[[#This Row],[UB (LBBD (CBPP))]]-Table232[[#This Row],[Best LB]])/Table232[[#This Row],[UB (LBBD (CBPP))]]</f>
        <v>1.11731843575419E-2</v>
      </c>
      <c r="AT748" s="171">
        <v>3600.0000004513704</v>
      </c>
      <c r="AU748" s="169">
        <v>537</v>
      </c>
      <c r="AV748" s="170">
        <v>531</v>
      </c>
      <c r="AW748" s="170">
        <v>1.11731843575419E-2</v>
      </c>
      <c r="AX748" s="170">
        <f>(Table232[[#This Row],[UB (LBBD (CBPP-light))]]-Table232[[#This Row],[Best LB]])/Table232[[#This Row],[UB (LBBD (CBPP-light))]]</f>
        <v>1.11731843575419E-2</v>
      </c>
      <c r="AY748" s="171">
        <v>3600.0000004513704</v>
      </c>
      <c r="AZ748" s="150">
        <v>531</v>
      </c>
    </row>
    <row r="749" spans="1:52" x14ac:dyDescent="0.35">
      <c r="A749" s="162">
        <v>747</v>
      </c>
      <c r="B749" s="163" t="s">
        <v>764</v>
      </c>
      <c r="C749" s="150" t="s">
        <v>1101</v>
      </c>
      <c r="D749" s="150">
        <v>150</v>
      </c>
      <c r="E749" s="164">
        <v>10</v>
      </c>
      <c r="F749" s="164">
        <v>10</v>
      </c>
      <c r="G749" s="165">
        <v>4</v>
      </c>
      <c r="H749" s="166">
        <v>67</v>
      </c>
      <c r="I749" s="150">
        <f>MAX(0,Table232[[#This Row],[k*]]-Table232[[#This Row],[AGVs]])</f>
        <v>57</v>
      </c>
      <c r="J749" s="150">
        <v>527</v>
      </c>
      <c r="K749" s="150">
        <v>527</v>
      </c>
      <c r="L749" s="167">
        <v>28.402693942189899</v>
      </c>
      <c r="M749" s="144">
        <f>IF( Table232[[#This Row],[UB_init]]-Table232[[#This Row],[LB_init]]&gt;0.1,0,1)</f>
        <v>1</v>
      </c>
      <c r="N749" s="61">
        <v>10550</v>
      </c>
      <c r="O749" s="62">
        <v>190</v>
      </c>
      <c r="P749" s="62">
        <v>0.98199052132700404</v>
      </c>
      <c r="Q749" s="87">
        <v>3617.7594375982799</v>
      </c>
      <c r="R749" s="166">
        <v>533</v>
      </c>
      <c r="S749" s="150">
        <v>527</v>
      </c>
      <c r="T749" s="168">
        <v>1.1257036E-2</v>
      </c>
      <c r="U749" s="168">
        <v>3621.3147629999999</v>
      </c>
      <c r="V749" s="169"/>
      <c r="W749" s="170"/>
      <c r="X749" s="150"/>
      <c r="Y749" s="150"/>
      <c r="Z749" s="171"/>
      <c r="AA749" s="169"/>
      <c r="AB749" s="170"/>
      <c r="AC749" s="150"/>
      <c r="AD749" s="170"/>
      <c r="AE749" s="171"/>
      <c r="AF749" s="169"/>
      <c r="AG749" s="170"/>
      <c r="AH749" s="150"/>
      <c r="AI749" s="150"/>
      <c r="AJ749" s="171"/>
      <c r="AK749" s="169"/>
      <c r="AL749" s="170"/>
      <c r="AM749" s="150"/>
      <c r="AN749" s="170"/>
      <c r="AO749" s="171"/>
      <c r="AP749" s="169"/>
      <c r="AQ749" s="170"/>
      <c r="AR749" s="150"/>
      <c r="AS749" s="170"/>
      <c r="AT749" s="171"/>
      <c r="AU749" s="169"/>
      <c r="AV749" s="170"/>
      <c r="AW749" s="150"/>
      <c r="AX749" s="164"/>
      <c r="AY749" s="171"/>
      <c r="AZ749" s="150">
        <v>527</v>
      </c>
    </row>
    <row r="750" spans="1:52" x14ac:dyDescent="0.35">
      <c r="A750" s="162">
        <v>748</v>
      </c>
      <c r="B750" s="163" t="s">
        <v>765</v>
      </c>
      <c r="C750" s="150" t="s">
        <v>1101</v>
      </c>
      <c r="D750" s="150">
        <v>150</v>
      </c>
      <c r="E750" s="164">
        <v>10</v>
      </c>
      <c r="F750" s="164">
        <v>10</v>
      </c>
      <c r="G750" s="165">
        <v>4</v>
      </c>
      <c r="H750" s="166">
        <v>66</v>
      </c>
      <c r="I750" s="150">
        <f>MAX(0,Table232[[#This Row],[k*]]-Table232[[#This Row],[AGVs]])</f>
        <v>56</v>
      </c>
      <c r="J750" s="150">
        <v>539</v>
      </c>
      <c r="K750" s="150">
        <v>539</v>
      </c>
      <c r="L750" s="167">
        <v>32.26268543862011</v>
      </c>
      <c r="M750" s="144">
        <f>IF( Table232[[#This Row],[UB_init]]-Table232[[#This Row],[LB_init]]&gt;0.1,0,1)</f>
        <v>1</v>
      </c>
      <c r="N750" s="61">
        <v>10773</v>
      </c>
      <c r="O750" s="62">
        <v>208</v>
      </c>
      <c r="P750" s="62">
        <v>0.98069247192053299</v>
      </c>
      <c r="Q750" s="87">
        <v>3611.64327304065</v>
      </c>
      <c r="R750" s="166">
        <v>545</v>
      </c>
      <c r="S750" s="150">
        <v>539</v>
      </c>
      <c r="T750" s="168">
        <v>1.1009174E-2</v>
      </c>
      <c r="U750" s="168">
        <v>3610.5112909999998</v>
      </c>
      <c r="V750" s="169"/>
      <c r="W750" s="170"/>
      <c r="X750" s="150"/>
      <c r="Y750" s="150"/>
      <c r="Z750" s="171"/>
      <c r="AA750" s="169"/>
      <c r="AB750" s="170"/>
      <c r="AC750" s="150"/>
      <c r="AD750" s="170"/>
      <c r="AE750" s="171"/>
      <c r="AF750" s="169"/>
      <c r="AG750" s="170"/>
      <c r="AH750" s="150"/>
      <c r="AI750" s="150"/>
      <c r="AJ750" s="171"/>
      <c r="AK750" s="169"/>
      <c r="AL750" s="170"/>
      <c r="AM750" s="150"/>
      <c r="AN750" s="170"/>
      <c r="AO750" s="171"/>
      <c r="AP750" s="169"/>
      <c r="AQ750" s="170"/>
      <c r="AR750" s="150"/>
      <c r="AS750" s="170"/>
      <c r="AT750" s="171"/>
      <c r="AU750" s="169"/>
      <c r="AV750" s="170"/>
      <c r="AW750" s="150"/>
      <c r="AX750" s="164"/>
      <c r="AY750" s="171"/>
      <c r="AZ750" s="150">
        <v>539</v>
      </c>
    </row>
    <row r="751" spans="1:52" x14ac:dyDescent="0.35">
      <c r="A751" s="162">
        <v>749</v>
      </c>
      <c r="B751" s="163" t="s">
        <v>766</v>
      </c>
      <c r="C751" s="150" t="s">
        <v>1101</v>
      </c>
      <c r="D751" s="150">
        <v>150</v>
      </c>
      <c r="E751" s="164">
        <v>10</v>
      </c>
      <c r="F751" s="164">
        <v>10</v>
      </c>
      <c r="G751" s="165">
        <v>4</v>
      </c>
      <c r="H751" s="166">
        <v>72</v>
      </c>
      <c r="I751" s="150">
        <f>MAX(0,Table232[[#This Row],[k*]]-Table232[[#This Row],[AGVs]])</f>
        <v>62</v>
      </c>
      <c r="J751" s="150">
        <v>565</v>
      </c>
      <c r="K751" s="150">
        <v>565</v>
      </c>
      <c r="L751" s="167">
        <v>133.79058779218008</v>
      </c>
      <c r="M751" s="144">
        <f>IF( Table232[[#This Row],[UB_init]]-Table232[[#This Row],[LB_init]]&gt;0.1,0,1)</f>
        <v>1</v>
      </c>
      <c r="N751" s="61">
        <v>10655</v>
      </c>
      <c r="O751" s="62">
        <v>197.45310569528999</v>
      </c>
      <c r="P751" s="62">
        <v>0.98146850251568296</v>
      </c>
      <c r="Q751" s="87">
        <v>3601.2317297160598</v>
      </c>
      <c r="R751" s="166">
        <v>572</v>
      </c>
      <c r="S751" s="150">
        <v>559</v>
      </c>
      <c r="T751" s="168">
        <v>2.2727272999999999E-2</v>
      </c>
      <c r="U751" s="168">
        <v>3609.4403969999998</v>
      </c>
      <c r="V751" s="169"/>
      <c r="W751" s="170"/>
      <c r="X751" s="150"/>
      <c r="Y751" s="150"/>
      <c r="Z751" s="171"/>
      <c r="AA751" s="169"/>
      <c r="AB751" s="170"/>
      <c r="AC751" s="150"/>
      <c r="AD751" s="170"/>
      <c r="AE751" s="171"/>
      <c r="AF751" s="169"/>
      <c r="AG751" s="170"/>
      <c r="AH751" s="150"/>
      <c r="AI751" s="150"/>
      <c r="AJ751" s="171"/>
      <c r="AK751" s="169"/>
      <c r="AL751" s="170"/>
      <c r="AM751" s="150"/>
      <c r="AN751" s="170"/>
      <c r="AO751" s="171"/>
      <c r="AP751" s="169"/>
      <c r="AQ751" s="170"/>
      <c r="AR751" s="150"/>
      <c r="AS751" s="170"/>
      <c r="AT751" s="171"/>
      <c r="AU751" s="169"/>
      <c r="AV751" s="170"/>
      <c r="AW751" s="150"/>
      <c r="AX751" s="164"/>
      <c r="AY751" s="171"/>
      <c r="AZ751" s="150">
        <v>565</v>
      </c>
    </row>
    <row r="752" spans="1:52" x14ac:dyDescent="0.35">
      <c r="A752" s="162">
        <v>750</v>
      </c>
      <c r="B752" s="163" t="s">
        <v>767</v>
      </c>
      <c r="C752" s="150" t="s">
        <v>1101</v>
      </c>
      <c r="D752" s="150">
        <v>150</v>
      </c>
      <c r="E752" s="164">
        <v>10</v>
      </c>
      <c r="F752" s="164">
        <v>10</v>
      </c>
      <c r="G752" s="165">
        <v>4</v>
      </c>
      <c r="H752" s="166">
        <v>63</v>
      </c>
      <c r="I752" s="150">
        <f>MAX(0,Table232[[#This Row],[k*]]-Table232[[#This Row],[AGVs]])</f>
        <v>53</v>
      </c>
      <c r="J752" s="150">
        <v>502</v>
      </c>
      <c r="K752" s="150">
        <v>508</v>
      </c>
      <c r="L752" s="167">
        <v>617.3055418972001</v>
      </c>
      <c r="M752" s="144">
        <f>IF( Table232[[#This Row],[UB_init]]-Table232[[#This Row],[LB_init]]&gt;0.1,0,1)</f>
        <v>0</v>
      </c>
      <c r="N752" s="61">
        <v>10568</v>
      </c>
      <c r="O752" s="62">
        <v>189</v>
      </c>
      <c r="P752" s="62">
        <v>0.98211582134745401</v>
      </c>
      <c r="Q752" s="87">
        <v>3605.0750148929601</v>
      </c>
      <c r="R752" s="166">
        <v>509</v>
      </c>
      <c r="S752" s="150">
        <v>502</v>
      </c>
      <c r="T752" s="168">
        <v>1.3752456E-2</v>
      </c>
      <c r="U752" s="168">
        <v>3616.6282270000002</v>
      </c>
      <c r="V752" s="169">
        <v>508</v>
      </c>
      <c r="W752" s="170">
        <v>502</v>
      </c>
      <c r="X752" s="150">
        <v>1.18110236220471E-2</v>
      </c>
      <c r="Y752" s="150">
        <f>(Table232[[#This Row],[UB (A-BGAP +LB+ UB)]]-Table232[[#This Row],[Best LB]])/Table232[[#This Row],[UB (A-BGAP +LB+ UB)]]</f>
        <v>1.968503937007874E-3</v>
      </c>
      <c r="Z752" s="171">
        <v>3600.9085281360904</v>
      </c>
      <c r="AA752" s="169">
        <v>508</v>
      </c>
      <c r="AB752" s="170">
        <v>502</v>
      </c>
      <c r="AC752" s="170">
        <v>1.1952191235059761E-2</v>
      </c>
      <c r="AD752" s="170">
        <f>(Table232[[#This Row],[UB (3S-MH)]]-Table232[[#This Row],[Best LB]])/Table232[[#This Row],[UB (3S-MH)]]</f>
        <v>1.968503937007874E-3</v>
      </c>
      <c r="AE752" s="167">
        <v>724.029</v>
      </c>
      <c r="AF752" s="169">
        <v>508</v>
      </c>
      <c r="AG752" s="170">
        <v>502</v>
      </c>
      <c r="AH752" s="150">
        <v>1.1811023622047201E-2</v>
      </c>
      <c r="AI752" s="150">
        <f>(Table232[[#This Row],[UB (BPP-MIP+LB+UB)]]-Table232[[#This Row],[Best LB]])/Table232[[#This Row],[UB (BPP-MIP+LB+UB)]]</f>
        <v>1.968503937007874E-3</v>
      </c>
      <c r="AJ752" s="171">
        <v>3604.6110737398303</v>
      </c>
      <c r="AK752" s="169">
        <v>508</v>
      </c>
      <c r="AL752" s="170">
        <v>507</v>
      </c>
      <c r="AM752" s="170">
        <v>1.968503937007874E-3</v>
      </c>
      <c r="AN752" s="170">
        <f>(Table232[[#This Row],[UB (LBBD (FBPP))]]-Table232[[#This Row],[Best LB]])/Table232[[#This Row],[UB (LBBD (FBPP))]]</f>
        <v>1.968503937007874E-3</v>
      </c>
      <c r="AO752" s="171">
        <v>3599.9999998971998</v>
      </c>
      <c r="AP752" s="169">
        <v>508</v>
      </c>
      <c r="AQ752" s="170">
        <v>502</v>
      </c>
      <c r="AR752" s="170">
        <v>1.1811023622047244E-2</v>
      </c>
      <c r="AS752" s="170">
        <f>(Table232[[#This Row],[UB (LBBD (CBPP))]]-Table232[[#This Row],[Best LB]])/Table232[[#This Row],[UB (LBBD (CBPP))]]</f>
        <v>1.968503937007874E-3</v>
      </c>
      <c r="AT752" s="171">
        <v>3599.9999998971998</v>
      </c>
      <c r="AU752" s="169">
        <v>508</v>
      </c>
      <c r="AV752" s="170">
        <v>502</v>
      </c>
      <c r="AW752" s="170">
        <v>1.1811023622047244E-2</v>
      </c>
      <c r="AX752" s="170">
        <f>(Table232[[#This Row],[UB (LBBD (CBPP-light))]]-Table232[[#This Row],[Best LB]])/Table232[[#This Row],[UB (LBBD (CBPP-light))]]</f>
        <v>1.968503937007874E-3</v>
      </c>
      <c r="AY752" s="171">
        <v>3599.9999998971998</v>
      </c>
      <c r="AZ752" s="150">
        <v>507</v>
      </c>
    </row>
    <row r="753" spans="1:52" x14ac:dyDescent="0.35">
      <c r="A753" s="162">
        <v>751</v>
      </c>
      <c r="B753" s="163" t="s">
        <v>768</v>
      </c>
      <c r="C753" s="150" t="s">
        <v>1101</v>
      </c>
      <c r="D753" s="150">
        <v>150</v>
      </c>
      <c r="E753" s="164">
        <v>10</v>
      </c>
      <c r="F753" s="164">
        <v>20</v>
      </c>
      <c r="G753" s="165">
        <v>1</v>
      </c>
      <c r="H753" s="166">
        <v>21</v>
      </c>
      <c r="I753" s="150">
        <f>MAX(0,Table232[[#This Row],[k*]]-Table232[[#This Row],[AGVs]])</f>
        <v>11</v>
      </c>
      <c r="J753" s="150">
        <v>458</v>
      </c>
      <c r="K753" s="150">
        <v>492</v>
      </c>
      <c r="L753" s="167">
        <v>2.1368954740501067</v>
      </c>
      <c r="M753" s="144">
        <f>IF( Table232[[#This Row],[UB_init]]-Table232[[#This Row],[LB_init]]&gt;0.1,0,1)</f>
        <v>0</v>
      </c>
      <c r="N753" s="61">
        <v>12622</v>
      </c>
      <c r="O753" s="62">
        <v>395</v>
      </c>
      <c r="P753" s="62">
        <v>0.96870543495483297</v>
      </c>
      <c r="Q753" s="87">
        <v>3619.3246082607602</v>
      </c>
      <c r="R753" s="166">
        <v>458</v>
      </c>
      <c r="S753" s="150">
        <v>458</v>
      </c>
      <c r="T753" s="168">
        <v>0</v>
      </c>
      <c r="U753" s="168">
        <v>86.124633610000004</v>
      </c>
      <c r="V753" s="169">
        <v>458</v>
      </c>
      <c r="W753" s="170">
        <v>458</v>
      </c>
      <c r="X753" s="150">
        <v>0</v>
      </c>
      <c r="Y753" s="150">
        <f>(Table232[[#This Row],[UB (A-BGAP +LB+ UB)]]-Table232[[#This Row],[Best LB]])/Table232[[#This Row],[UB (A-BGAP +LB+ UB)]]</f>
        <v>0</v>
      </c>
      <c r="Z753" s="171">
        <v>147.79352549463812</v>
      </c>
      <c r="AA753" s="169">
        <v>459</v>
      </c>
      <c r="AB753" s="170">
        <v>458</v>
      </c>
      <c r="AC753" s="170">
        <v>2.1834061135371178E-3</v>
      </c>
      <c r="AD753" s="170">
        <f>(Table232[[#This Row],[UB (3S-MH)]]-Table232[[#This Row],[Best LB]])/Table232[[#This Row],[UB (3S-MH)]]</f>
        <v>2.1786492374727671E-3</v>
      </c>
      <c r="AE753" s="167">
        <v>1.8901399999999999</v>
      </c>
      <c r="AF753" s="169">
        <v>458</v>
      </c>
      <c r="AG753" s="170">
        <v>458</v>
      </c>
      <c r="AH753" s="150">
        <v>0</v>
      </c>
      <c r="AI753" s="150">
        <f>(Table232[[#This Row],[UB (BPP-MIP+LB+UB)]]-Table232[[#This Row],[Best LB]])/Table232[[#This Row],[UB (BPP-MIP+LB+UB)]]</f>
        <v>0</v>
      </c>
      <c r="AJ753" s="171">
        <v>207.23616272770209</v>
      </c>
      <c r="AK753" s="169">
        <v>458</v>
      </c>
      <c r="AL753" s="170">
        <v>458</v>
      </c>
      <c r="AM753" s="170">
        <v>0</v>
      </c>
      <c r="AN753" s="170">
        <f>(Table232[[#This Row],[UB (LBBD (FBPP))]]-Table232[[#This Row],[Best LB]])/Table232[[#This Row],[UB (LBBD (FBPP))]]</f>
        <v>0</v>
      </c>
      <c r="AO753" s="171">
        <v>38.716707054063505</v>
      </c>
      <c r="AP753" s="169">
        <v>458</v>
      </c>
      <c r="AQ753" s="170">
        <v>458</v>
      </c>
      <c r="AR753" s="170">
        <v>0</v>
      </c>
      <c r="AS753" s="170">
        <f>(Table232[[#This Row],[UB (LBBD (CBPP))]]-Table232[[#This Row],[Best LB]])/Table232[[#This Row],[UB (LBBD (CBPP))]]</f>
        <v>0</v>
      </c>
      <c r="AT753" s="171">
        <v>15.584279016595207</v>
      </c>
      <c r="AU753" s="169">
        <v>458</v>
      </c>
      <c r="AV753" s="170">
        <v>458</v>
      </c>
      <c r="AW753" s="170">
        <v>0</v>
      </c>
      <c r="AX753" s="170">
        <f>(Table232[[#This Row],[UB (LBBD (CBPP-light))]]-Table232[[#This Row],[Best LB]])/Table232[[#This Row],[UB (LBBD (CBPP-light))]]</f>
        <v>0</v>
      </c>
      <c r="AY753" s="171">
        <v>11.712381246503346</v>
      </c>
      <c r="AZ753" s="150">
        <v>458</v>
      </c>
    </row>
    <row r="754" spans="1:52" x14ac:dyDescent="0.35">
      <c r="A754" s="162">
        <v>752</v>
      </c>
      <c r="B754" s="163" t="s">
        <v>769</v>
      </c>
      <c r="C754" s="150" t="s">
        <v>1101</v>
      </c>
      <c r="D754" s="150">
        <v>150</v>
      </c>
      <c r="E754" s="164">
        <v>10</v>
      </c>
      <c r="F754" s="164">
        <v>20</v>
      </c>
      <c r="G754" s="165">
        <v>1</v>
      </c>
      <c r="H754" s="166">
        <v>22</v>
      </c>
      <c r="I754" s="150">
        <f>MAX(0,Table232[[#This Row],[k*]]-Table232[[#This Row],[AGVs]])</f>
        <v>12</v>
      </c>
      <c r="J754" s="150">
        <v>428</v>
      </c>
      <c r="K754" s="150">
        <v>453</v>
      </c>
      <c r="L754" s="167">
        <v>2.3846272230200611</v>
      </c>
      <c r="M754" s="144">
        <f>IF( Table232[[#This Row],[UB_init]]-Table232[[#This Row],[LB_init]]&gt;0.1,0,1)</f>
        <v>0</v>
      </c>
      <c r="N754" s="61">
        <v>12214</v>
      </c>
      <c r="O754" s="62">
        <v>359.15909090909099</v>
      </c>
      <c r="P754" s="62">
        <v>0.97059447429923096</v>
      </c>
      <c r="Q754" s="87">
        <v>3600.6092755720001</v>
      </c>
      <c r="R754" s="166">
        <v>428</v>
      </c>
      <c r="S754" s="150">
        <v>428</v>
      </c>
      <c r="T754" s="168">
        <v>0</v>
      </c>
      <c r="U754" s="168">
        <v>102.9102005</v>
      </c>
      <c r="V754" s="169">
        <v>428</v>
      </c>
      <c r="W754" s="170">
        <v>428</v>
      </c>
      <c r="X754" s="150">
        <v>0</v>
      </c>
      <c r="Y754" s="150">
        <f>(Table232[[#This Row],[UB (A-BGAP +LB+ UB)]]-Table232[[#This Row],[Best LB]])/Table232[[#This Row],[UB (A-BGAP +LB+ UB)]]</f>
        <v>0</v>
      </c>
      <c r="Z754" s="171">
        <v>120.52404130995706</v>
      </c>
      <c r="AA754" s="169">
        <v>429</v>
      </c>
      <c r="AB754" s="170">
        <v>428</v>
      </c>
      <c r="AC754" s="170">
        <v>2.3364485981308409E-3</v>
      </c>
      <c r="AD754" s="170">
        <f>(Table232[[#This Row],[UB (3S-MH)]]-Table232[[#This Row],[Best LB]])/Table232[[#This Row],[UB (3S-MH)]]</f>
        <v>2.331002331002331E-3</v>
      </c>
      <c r="AE754" s="167">
        <v>3.4226899999999998</v>
      </c>
      <c r="AF754" s="169">
        <v>428</v>
      </c>
      <c r="AG754" s="170">
        <v>428</v>
      </c>
      <c r="AH754" s="150">
        <v>0</v>
      </c>
      <c r="AI754" s="150">
        <f>(Table232[[#This Row],[UB (BPP-MIP+LB+UB)]]-Table232[[#This Row],[Best LB]])/Table232[[#This Row],[UB (BPP-MIP+LB+UB)]]</f>
        <v>0</v>
      </c>
      <c r="AJ754" s="171">
        <v>198.73511621170206</v>
      </c>
      <c r="AK754" s="169">
        <v>428</v>
      </c>
      <c r="AL754" s="170">
        <v>428</v>
      </c>
      <c r="AM754" s="170">
        <v>0</v>
      </c>
      <c r="AN754" s="170">
        <f>(Table232[[#This Row],[UB (LBBD (FBPP))]]-Table232[[#This Row],[Best LB]])/Table232[[#This Row],[UB (LBBD (FBPP))]]</f>
        <v>0</v>
      </c>
      <c r="AO754" s="171">
        <v>22.66721052816656</v>
      </c>
      <c r="AP754" s="169">
        <v>428</v>
      </c>
      <c r="AQ754" s="170">
        <v>428</v>
      </c>
      <c r="AR754" s="170">
        <v>0</v>
      </c>
      <c r="AS754" s="170">
        <f>(Table232[[#This Row],[UB (LBBD (CBPP))]]-Table232[[#This Row],[Best LB]])/Table232[[#This Row],[UB (LBBD (CBPP))]]</f>
        <v>0</v>
      </c>
      <c r="AT754" s="171">
        <v>8.9373239558242314</v>
      </c>
      <c r="AU754" s="169">
        <v>428</v>
      </c>
      <c r="AV754" s="170">
        <v>428</v>
      </c>
      <c r="AW754" s="170">
        <v>0</v>
      </c>
      <c r="AX754" s="170">
        <f>(Table232[[#This Row],[UB (LBBD (CBPP-light))]]-Table232[[#This Row],[Best LB]])/Table232[[#This Row],[UB (LBBD (CBPP-light))]]</f>
        <v>0</v>
      </c>
      <c r="AY754" s="171">
        <v>8.8886277992330616</v>
      </c>
      <c r="AZ754" s="150">
        <v>428</v>
      </c>
    </row>
    <row r="755" spans="1:52" x14ac:dyDescent="0.35">
      <c r="A755" s="162">
        <v>753</v>
      </c>
      <c r="B755" s="163" t="s">
        <v>770</v>
      </c>
      <c r="C755" s="150" t="s">
        <v>1101</v>
      </c>
      <c r="D755" s="150">
        <v>150</v>
      </c>
      <c r="E755" s="164">
        <v>10</v>
      </c>
      <c r="F755" s="164">
        <v>20</v>
      </c>
      <c r="G755" s="165">
        <v>1</v>
      </c>
      <c r="H755" s="166">
        <v>20</v>
      </c>
      <c r="I755" s="150">
        <f>MAX(0,Table232[[#This Row],[k*]]-Table232[[#This Row],[AGVs]])</f>
        <v>10</v>
      </c>
      <c r="J755" s="150">
        <v>451</v>
      </c>
      <c r="K755" s="150">
        <v>584</v>
      </c>
      <c r="L755" s="167">
        <v>1.4824835117999555</v>
      </c>
      <c r="M755" s="144">
        <f>IF( Table232[[#This Row],[UB_init]]-Table232[[#This Row],[LB_init]]&gt;0.1,0,1)</f>
        <v>0</v>
      </c>
      <c r="N755" s="61">
        <v>12666</v>
      </c>
      <c r="O755" s="62">
        <v>393.66847599164902</v>
      </c>
      <c r="P755" s="62">
        <v>0.96891927396243904</v>
      </c>
      <c r="Q755" s="87">
        <v>3601.1233119778299</v>
      </c>
      <c r="R755" s="166">
        <v>451</v>
      </c>
      <c r="S755" s="150">
        <v>451</v>
      </c>
      <c r="T755" s="168">
        <v>0</v>
      </c>
      <c r="U755" s="168">
        <v>109.660065</v>
      </c>
      <c r="V755" s="169">
        <v>451</v>
      </c>
      <c r="W755" s="170">
        <v>451</v>
      </c>
      <c r="X755" s="150">
        <v>0</v>
      </c>
      <c r="Y755" s="150">
        <f>(Table232[[#This Row],[UB (A-BGAP +LB+ UB)]]-Table232[[#This Row],[Best LB]])/Table232[[#This Row],[UB (A-BGAP +LB+ UB)]]</f>
        <v>0</v>
      </c>
      <c r="Z755" s="171">
        <v>127.01030883845796</v>
      </c>
      <c r="AA755" s="169">
        <v>451</v>
      </c>
      <c r="AB755" s="170">
        <v>451</v>
      </c>
      <c r="AC755" s="170">
        <v>0</v>
      </c>
      <c r="AD755" s="170">
        <f>(Table232[[#This Row],[UB (3S-MH)]]-Table232[[#This Row],[Best LB]])/Table232[[#This Row],[UB (3S-MH)]]</f>
        <v>0</v>
      </c>
      <c r="AE755" s="167">
        <v>2.62662</v>
      </c>
      <c r="AF755" s="169">
        <v>451</v>
      </c>
      <c r="AG755" s="170">
        <v>451</v>
      </c>
      <c r="AH755" s="150">
        <v>0</v>
      </c>
      <c r="AI755" s="150">
        <f>(Table232[[#This Row],[UB (BPP-MIP+LB+UB)]]-Table232[[#This Row],[Best LB]])/Table232[[#This Row],[UB (BPP-MIP+LB+UB)]]</f>
        <v>0</v>
      </c>
      <c r="AJ755" s="171">
        <v>178.86457549408996</v>
      </c>
      <c r="AK755" s="169">
        <v>451</v>
      </c>
      <c r="AL755" s="170">
        <v>451</v>
      </c>
      <c r="AM755" s="170">
        <v>0</v>
      </c>
      <c r="AN755" s="170">
        <f>(Table232[[#This Row],[UB (LBBD (FBPP))]]-Table232[[#This Row],[Best LB]])/Table232[[#This Row],[UB (LBBD (FBPP))]]</f>
        <v>0</v>
      </c>
      <c r="AO755" s="171">
        <v>28.579250566670655</v>
      </c>
      <c r="AP755" s="169">
        <v>451</v>
      </c>
      <c r="AQ755" s="170">
        <v>451</v>
      </c>
      <c r="AR755" s="170">
        <v>0</v>
      </c>
      <c r="AS755" s="170">
        <f>(Table232[[#This Row],[UB (LBBD (CBPP))]]-Table232[[#This Row],[Best LB]])/Table232[[#This Row],[UB (LBBD (CBPP))]]</f>
        <v>0</v>
      </c>
      <c r="AT755" s="171">
        <v>9.7023085178900548</v>
      </c>
      <c r="AU755" s="169">
        <v>451</v>
      </c>
      <c r="AV755" s="170">
        <v>451</v>
      </c>
      <c r="AW755" s="170">
        <v>0</v>
      </c>
      <c r="AX755" s="170">
        <f>(Table232[[#This Row],[UB (LBBD (CBPP-light))]]-Table232[[#This Row],[Best LB]])/Table232[[#This Row],[UB (LBBD (CBPP-light))]]</f>
        <v>0</v>
      </c>
      <c r="AY755" s="171">
        <v>8.6889124736283065</v>
      </c>
      <c r="AZ755" s="150">
        <v>451</v>
      </c>
    </row>
    <row r="756" spans="1:52" x14ac:dyDescent="0.35">
      <c r="A756" s="162">
        <v>754</v>
      </c>
      <c r="B756" s="163" t="s">
        <v>771</v>
      </c>
      <c r="C756" s="150" t="s">
        <v>1101</v>
      </c>
      <c r="D756" s="150">
        <v>150</v>
      </c>
      <c r="E756" s="164">
        <v>10</v>
      </c>
      <c r="F756" s="164">
        <v>20</v>
      </c>
      <c r="G756" s="165">
        <v>1</v>
      </c>
      <c r="H756" s="166">
        <v>20</v>
      </c>
      <c r="I756" s="150">
        <f>MAX(0,Table232[[#This Row],[k*]]-Table232[[#This Row],[AGVs]])</f>
        <v>10</v>
      </c>
      <c r="J756" s="150">
        <v>438</v>
      </c>
      <c r="K756" s="150">
        <v>456</v>
      </c>
      <c r="L756" s="167">
        <v>1.4759225454199623</v>
      </c>
      <c r="M756" s="144">
        <f>IF( Table232[[#This Row],[UB_init]]-Table232[[#This Row],[LB_init]]&gt;0.1,0,1)</f>
        <v>0</v>
      </c>
      <c r="N756" s="61">
        <v>12470</v>
      </c>
      <c r="O756" s="62">
        <v>381</v>
      </c>
      <c r="P756" s="62">
        <v>0.96944667201282297</v>
      </c>
      <c r="Q756" s="87">
        <v>3614.4256803561002</v>
      </c>
      <c r="R756" s="166">
        <v>438</v>
      </c>
      <c r="S756" s="150">
        <v>438</v>
      </c>
      <c r="T756" s="168">
        <v>0</v>
      </c>
      <c r="U756" s="168">
        <v>115.14724750000001</v>
      </c>
      <c r="V756" s="169">
        <v>438</v>
      </c>
      <c r="W756" s="170">
        <v>438</v>
      </c>
      <c r="X756" s="150">
        <v>0</v>
      </c>
      <c r="Y756" s="150">
        <f>(Table232[[#This Row],[UB (A-BGAP +LB+ UB)]]-Table232[[#This Row],[Best LB]])/Table232[[#This Row],[UB (A-BGAP +LB+ UB)]]</f>
        <v>0</v>
      </c>
      <c r="Z756" s="171">
        <v>154.87432231754195</v>
      </c>
      <c r="AA756" s="169">
        <v>438</v>
      </c>
      <c r="AB756" s="170">
        <v>438</v>
      </c>
      <c r="AC756" s="170">
        <v>0</v>
      </c>
      <c r="AD756" s="170">
        <f>(Table232[[#This Row],[UB (3S-MH)]]-Table232[[#This Row],[Best LB]])/Table232[[#This Row],[UB (3S-MH)]]</f>
        <v>0</v>
      </c>
      <c r="AE756" s="167">
        <v>3.0929799999999998</v>
      </c>
      <c r="AF756" s="169">
        <v>438</v>
      </c>
      <c r="AG756" s="170">
        <v>438</v>
      </c>
      <c r="AH756" s="150">
        <v>0</v>
      </c>
      <c r="AI756" s="150">
        <f>(Table232[[#This Row],[UB (BPP-MIP+LB+UB)]]-Table232[[#This Row],[Best LB]])/Table232[[#This Row],[UB (BPP-MIP+LB+UB)]]</f>
        <v>0</v>
      </c>
      <c r="AJ756" s="171">
        <v>181.95897272415596</v>
      </c>
      <c r="AK756" s="169">
        <v>438</v>
      </c>
      <c r="AL756" s="170">
        <v>438</v>
      </c>
      <c r="AM756" s="170">
        <v>0</v>
      </c>
      <c r="AN756" s="170">
        <f>(Table232[[#This Row],[UB (LBBD (FBPP))]]-Table232[[#This Row],[Best LB]])/Table232[[#This Row],[UB (LBBD (FBPP))]]</f>
        <v>0</v>
      </c>
      <c r="AO756" s="171">
        <v>15.433526500595661</v>
      </c>
      <c r="AP756" s="169">
        <v>438</v>
      </c>
      <c r="AQ756" s="170">
        <v>438</v>
      </c>
      <c r="AR756" s="170">
        <v>0</v>
      </c>
      <c r="AS756" s="170">
        <f>(Table232[[#This Row],[UB (LBBD (CBPP))]]-Table232[[#This Row],[Best LB]])/Table232[[#This Row],[UB (LBBD (CBPP))]]</f>
        <v>0</v>
      </c>
      <c r="AT756" s="171">
        <v>21.956370213070763</v>
      </c>
      <c r="AU756" s="169">
        <v>438</v>
      </c>
      <c r="AV756" s="170">
        <v>438</v>
      </c>
      <c r="AW756" s="170">
        <v>0</v>
      </c>
      <c r="AX756" s="170">
        <f>(Table232[[#This Row],[UB (LBBD (CBPP-light))]]-Table232[[#This Row],[Best LB]])/Table232[[#This Row],[UB (LBBD (CBPP-light))]]</f>
        <v>0</v>
      </c>
      <c r="AY756" s="171">
        <v>8.9490544060263311</v>
      </c>
      <c r="AZ756" s="150">
        <v>438</v>
      </c>
    </row>
    <row r="757" spans="1:52" x14ac:dyDescent="0.35">
      <c r="A757" s="162">
        <v>755</v>
      </c>
      <c r="B757" s="163" t="s">
        <v>772</v>
      </c>
      <c r="C757" s="150" t="s">
        <v>1101</v>
      </c>
      <c r="D757" s="150">
        <v>150</v>
      </c>
      <c r="E757" s="164">
        <v>10</v>
      </c>
      <c r="F757" s="164">
        <v>20</v>
      </c>
      <c r="G757" s="165">
        <v>1</v>
      </c>
      <c r="H757" s="166">
        <v>20</v>
      </c>
      <c r="I757" s="150">
        <f>MAX(0,Table232[[#This Row],[k*]]-Table232[[#This Row],[AGVs]])</f>
        <v>10</v>
      </c>
      <c r="J757" s="150">
        <v>503</v>
      </c>
      <c r="K757" s="150">
        <v>695</v>
      </c>
      <c r="L757" s="167">
        <v>1.5771123487600107</v>
      </c>
      <c r="M757" s="144">
        <f>IF( Table232[[#This Row],[UB_init]]-Table232[[#This Row],[LB_init]]&gt;0.1,0,1)</f>
        <v>0</v>
      </c>
      <c r="N757" s="61">
        <v>13147</v>
      </c>
      <c r="O757" s="62">
        <v>445.66192468619198</v>
      </c>
      <c r="P757" s="62">
        <v>0.96610162587006199</v>
      </c>
      <c r="Q757" s="87">
        <v>3600.8817886728698</v>
      </c>
      <c r="R757" s="166">
        <v>503</v>
      </c>
      <c r="S757" s="150">
        <v>503</v>
      </c>
      <c r="T757" s="168">
        <v>0</v>
      </c>
      <c r="U757" s="168">
        <v>388.00189310000002</v>
      </c>
      <c r="V757" s="169">
        <v>503</v>
      </c>
      <c r="W757" s="170">
        <v>503</v>
      </c>
      <c r="X757" s="150">
        <v>0</v>
      </c>
      <c r="Y757" s="150">
        <f>(Table232[[#This Row],[UB (A-BGAP +LB+ UB)]]-Table232[[#This Row],[Best LB]])/Table232[[#This Row],[UB (A-BGAP +LB+ UB)]]</f>
        <v>0</v>
      </c>
      <c r="Z757" s="171">
        <v>138.72857507226101</v>
      </c>
      <c r="AA757" s="169">
        <v>503</v>
      </c>
      <c r="AB757" s="170">
        <v>503</v>
      </c>
      <c r="AC757" s="170">
        <v>0</v>
      </c>
      <c r="AD757" s="170">
        <f>(Table232[[#This Row],[UB (3S-MH)]]-Table232[[#This Row],[Best LB]])/Table232[[#This Row],[UB (3S-MH)]]</f>
        <v>0</v>
      </c>
      <c r="AE757" s="167">
        <v>2.6105399999999999</v>
      </c>
      <c r="AF757" s="169">
        <v>503</v>
      </c>
      <c r="AG757" s="170">
        <v>503</v>
      </c>
      <c r="AH757" s="150">
        <v>0</v>
      </c>
      <c r="AI757" s="150">
        <f>(Table232[[#This Row],[UB (BPP-MIP+LB+UB)]]-Table232[[#This Row],[Best LB]])/Table232[[#This Row],[UB (BPP-MIP+LB+UB)]]</f>
        <v>0</v>
      </c>
      <c r="AJ757" s="171">
        <v>214.191941238949</v>
      </c>
      <c r="AK757" s="169">
        <v>503</v>
      </c>
      <c r="AL757" s="170">
        <v>503</v>
      </c>
      <c r="AM757" s="170">
        <v>0</v>
      </c>
      <c r="AN757" s="170">
        <f>(Table232[[#This Row],[UB (LBBD (FBPP))]]-Table232[[#This Row],[Best LB]])/Table232[[#This Row],[UB (LBBD (FBPP))]]</f>
        <v>0</v>
      </c>
      <c r="AO757" s="171">
        <v>48.978296942553008</v>
      </c>
      <c r="AP757" s="169">
        <v>503</v>
      </c>
      <c r="AQ757" s="170">
        <v>503</v>
      </c>
      <c r="AR757" s="170">
        <v>0</v>
      </c>
      <c r="AS757" s="170">
        <f>(Table232[[#This Row],[UB (LBBD (CBPP))]]-Table232[[#This Row],[Best LB]])/Table232[[#This Row],[UB (LBBD (CBPP))]]</f>
        <v>0</v>
      </c>
      <c r="AT757" s="171">
        <v>12.152745082984211</v>
      </c>
      <c r="AU757" s="169">
        <v>503</v>
      </c>
      <c r="AV757" s="170">
        <v>503</v>
      </c>
      <c r="AW757" s="170">
        <v>0</v>
      </c>
      <c r="AX757" s="170">
        <f>(Table232[[#This Row],[UB (LBBD (CBPP-light))]]-Table232[[#This Row],[Best LB]])/Table232[[#This Row],[UB (LBBD (CBPP-light))]]</f>
        <v>0</v>
      </c>
      <c r="AY757" s="171">
        <v>9.0847465023496099</v>
      </c>
      <c r="AZ757" s="150">
        <v>503</v>
      </c>
    </row>
    <row r="758" spans="1:52" x14ac:dyDescent="0.35">
      <c r="A758" s="162">
        <v>756</v>
      </c>
      <c r="B758" s="163" t="s">
        <v>773</v>
      </c>
      <c r="C758" s="150" t="s">
        <v>1101</v>
      </c>
      <c r="D758" s="150">
        <v>150</v>
      </c>
      <c r="E758" s="164">
        <v>10</v>
      </c>
      <c r="F758" s="164">
        <v>20</v>
      </c>
      <c r="G758" s="165">
        <v>1</v>
      </c>
      <c r="H758" s="166">
        <v>21</v>
      </c>
      <c r="I758" s="150">
        <f>MAX(0,Table232[[#This Row],[k*]]-Table232[[#This Row],[AGVs]])</f>
        <v>11</v>
      </c>
      <c r="J758" s="150">
        <v>447</v>
      </c>
      <c r="K758" s="150">
        <v>473.99999999999898</v>
      </c>
      <c r="L758" s="167">
        <v>1.832825133579945</v>
      </c>
      <c r="M758" s="144">
        <f>IF( Table232[[#This Row],[UB_init]]-Table232[[#This Row],[LB_init]]&gt;0.1,0,1)</f>
        <v>0</v>
      </c>
      <c r="N758" s="61">
        <v>12507</v>
      </c>
      <c r="O758" s="62">
        <v>384</v>
      </c>
      <c r="P758" s="62">
        <v>0.96929719357159205</v>
      </c>
      <c r="Q758" s="87">
        <v>3603.4746113922401</v>
      </c>
      <c r="R758" s="166">
        <v>447</v>
      </c>
      <c r="S758" s="150">
        <v>447</v>
      </c>
      <c r="T758" s="168">
        <v>0</v>
      </c>
      <c r="U758" s="168">
        <v>93.478347529999994</v>
      </c>
      <c r="V758" s="169">
        <v>447</v>
      </c>
      <c r="W758" s="170">
        <v>447</v>
      </c>
      <c r="X758" s="150">
        <v>0</v>
      </c>
      <c r="Y758" s="150">
        <f>(Table232[[#This Row],[UB (A-BGAP +LB+ UB)]]-Table232[[#This Row],[Best LB]])/Table232[[#This Row],[UB (A-BGAP +LB+ UB)]]</f>
        <v>0</v>
      </c>
      <c r="Z758" s="171">
        <v>142.69858613517394</v>
      </c>
      <c r="AA758" s="169">
        <v>447</v>
      </c>
      <c r="AB758" s="170">
        <v>447</v>
      </c>
      <c r="AC758" s="170">
        <v>0</v>
      </c>
      <c r="AD758" s="170">
        <f>(Table232[[#This Row],[UB (3S-MH)]]-Table232[[#This Row],[Best LB]])/Table232[[#This Row],[UB (3S-MH)]]</f>
        <v>0</v>
      </c>
      <c r="AE758" s="167">
        <v>2.3588100000000001</v>
      </c>
      <c r="AF758" s="169">
        <v>447</v>
      </c>
      <c r="AG758" s="170">
        <v>447</v>
      </c>
      <c r="AH758" s="150">
        <v>0</v>
      </c>
      <c r="AI758" s="150">
        <f>(Table232[[#This Row],[UB (BPP-MIP+LB+UB)]]-Table232[[#This Row],[Best LB]])/Table232[[#This Row],[UB (BPP-MIP+LB+UB)]]</f>
        <v>0</v>
      </c>
      <c r="AJ758" s="171">
        <v>199.52389345597695</v>
      </c>
      <c r="AK758" s="169">
        <v>447</v>
      </c>
      <c r="AL758" s="170">
        <v>447</v>
      </c>
      <c r="AM758" s="170">
        <v>0</v>
      </c>
      <c r="AN758" s="170">
        <f>(Table232[[#This Row],[UB (LBBD (FBPP))]]-Table232[[#This Row],[Best LB]])/Table232[[#This Row],[UB (LBBD (FBPP))]]</f>
        <v>0</v>
      </c>
      <c r="AO758" s="171">
        <v>29.021887509620846</v>
      </c>
      <c r="AP758" s="169">
        <v>447</v>
      </c>
      <c r="AQ758" s="170">
        <v>447</v>
      </c>
      <c r="AR758" s="170">
        <v>0</v>
      </c>
      <c r="AS758" s="170">
        <f>(Table232[[#This Row],[UB (LBBD (CBPP))]]-Table232[[#This Row],[Best LB]])/Table232[[#This Row],[UB (LBBD (CBPP))]]</f>
        <v>0</v>
      </c>
      <c r="AT758" s="171">
        <v>7.8586878087401146</v>
      </c>
      <c r="AU758" s="169">
        <v>447</v>
      </c>
      <c r="AV758" s="170">
        <v>447</v>
      </c>
      <c r="AW758" s="170">
        <v>0</v>
      </c>
      <c r="AX758" s="170">
        <f>(Table232[[#This Row],[UB (LBBD (CBPP-light))]]-Table232[[#This Row],[Best LB]])/Table232[[#This Row],[UB (LBBD (CBPP-light))]]</f>
        <v>0</v>
      </c>
      <c r="AY758" s="171">
        <v>8.4053740501433349</v>
      </c>
      <c r="AZ758" s="150">
        <v>447</v>
      </c>
    </row>
    <row r="759" spans="1:52" x14ac:dyDescent="0.35">
      <c r="A759" s="162">
        <v>757</v>
      </c>
      <c r="B759" s="163" t="s">
        <v>774</v>
      </c>
      <c r="C759" s="150" t="s">
        <v>1101</v>
      </c>
      <c r="D759" s="150">
        <v>150</v>
      </c>
      <c r="E759" s="164">
        <v>10</v>
      </c>
      <c r="F759" s="164">
        <v>20</v>
      </c>
      <c r="G759" s="165">
        <v>1</v>
      </c>
      <c r="H759" s="166">
        <v>20</v>
      </c>
      <c r="I759" s="150">
        <f>MAX(0,Table232[[#This Row],[k*]]-Table232[[#This Row],[AGVs]])</f>
        <v>10</v>
      </c>
      <c r="J759" s="150">
        <v>447</v>
      </c>
      <c r="K759" s="150">
        <v>617</v>
      </c>
      <c r="L759" s="167">
        <v>1.7458350993699696</v>
      </c>
      <c r="M759" s="144">
        <f>IF( Table232[[#This Row],[UB_init]]-Table232[[#This Row],[LB_init]]&gt;0.1,0,1)</f>
        <v>0</v>
      </c>
      <c r="N759" s="61">
        <v>12575</v>
      </c>
      <c r="O759" s="62">
        <v>390</v>
      </c>
      <c r="P759" s="62">
        <v>0.96898608349899795</v>
      </c>
      <c r="Q759" s="87">
        <v>3607.5925919115498</v>
      </c>
      <c r="R759" s="166">
        <v>447</v>
      </c>
      <c r="S759" s="150">
        <v>447</v>
      </c>
      <c r="T759" s="168">
        <v>0</v>
      </c>
      <c r="U759" s="168">
        <v>88.542773690000004</v>
      </c>
      <c r="V759" s="169">
        <v>447</v>
      </c>
      <c r="W759" s="170">
        <v>447</v>
      </c>
      <c r="X759" s="150">
        <v>0</v>
      </c>
      <c r="Y759" s="150">
        <f>(Table232[[#This Row],[UB (A-BGAP +LB+ UB)]]-Table232[[#This Row],[Best LB]])/Table232[[#This Row],[UB (A-BGAP +LB+ UB)]]</f>
        <v>0</v>
      </c>
      <c r="Z759" s="171">
        <v>147.41097832284896</v>
      </c>
      <c r="AA759" s="169">
        <v>448</v>
      </c>
      <c r="AB759" s="170">
        <v>447</v>
      </c>
      <c r="AC759" s="170">
        <v>2.2371364653243847E-3</v>
      </c>
      <c r="AD759" s="170">
        <f>(Table232[[#This Row],[UB (3S-MH)]]-Table232[[#This Row],[Best LB]])/Table232[[#This Row],[UB (3S-MH)]]</f>
        <v>2.232142857142857E-3</v>
      </c>
      <c r="AE759" s="167">
        <v>2.2806799999999998</v>
      </c>
      <c r="AF759" s="169">
        <v>447</v>
      </c>
      <c r="AG759" s="170">
        <v>447</v>
      </c>
      <c r="AH759" s="150">
        <v>0</v>
      </c>
      <c r="AI759" s="150">
        <f>(Table232[[#This Row],[UB (BPP-MIP+LB+UB)]]-Table232[[#This Row],[Best LB]])/Table232[[#This Row],[UB (BPP-MIP+LB+UB)]]</f>
        <v>0</v>
      </c>
      <c r="AJ759" s="171">
        <v>216.01696013472997</v>
      </c>
      <c r="AK759" s="169">
        <v>447</v>
      </c>
      <c r="AL759" s="170">
        <v>447</v>
      </c>
      <c r="AM759" s="170">
        <v>0</v>
      </c>
      <c r="AN759" s="170">
        <f>(Table232[[#This Row],[UB (LBBD (FBPP))]]-Table232[[#This Row],[Best LB]])/Table232[[#This Row],[UB (LBBD (FBPP))]]</f>
        <v>0</v>
      </c>
      <c r="AO759" s="171">
        <v>43.49491743324387</v>
      </c>
      <c r="AP759" s="169">
        <v>447</v>
      </c>
      <c r="AQ759" s="170">
        <v>447</v>
      </c>
      <c r="AR759" s="170">
        <v>0</v>
      </c>
      <c r="AS759" s="170">
        <f>(Table232[[#This Row],[UB (LBBD (CBPP))]]-Table232[[#This Row],[Best LB]])/Table232[[#This Row],[UB (LBBD (CBPP))]]</f>
        <v>0</v>
      </c>
      <c r="AT759" s="171">
        <v>10.690661642701109</v>
      </c>
      <c r="AU759" s="169">
        <v>447</v>
      </c>
      <c r="AV759" s="170">
        <v>447</v>
      </c>
      <c r="AW759" s="170">
        <v>0</v>
      </c>
      <c r="AX759" s="170">
        <f>(Table232[[#This Row],[UB (LBBD (CBPP-light))]]-Table232[[#This Row],[Best LB]])/Table232[[#This Row],[UB (LBBD (CBPP-light))]]</f>
        <v>0</v>
      </c>
      <c r="AY759" s="171">
        <v>9.1538000935695401</v>
      </c>
      <c r="AZ759" s="150">
        <v>447</v>
      </c>
    </row>
    <row r="760" spans="1:52" x14ac:dyDescent="0.35">
      <c r="A760" s="162">
        <v>758</v>
      </c>
      <c r="B760" s="163" t="s">
        <v>775</v>
      </c>
      <c r="C760" s="150" t="s">
        <v>1101</v>
      </c>
      <c r="D760" s="150">
        <v>150</v>
      </c>
      <c r="E760" s="164">
        <v>10</v>
      </c>
      <c r="F760" s="164">
        <v>20</v>
      </c>
      <c r="G760" s="165">
        <v>1</v>
      </c>
      <c r="H760" s="166">
        <v>19</v>
      </c>
      <c r="I760" s="150">
        <f>MAX(0,Table232[[#This Row],[k*]]-Table232[[#This Row],[AGVs]])</f>
        <v>9</v>
      </c>
      <c r="J760" s="150">
        <v>447</v>
      </c>
      <c r="K760" s="150">
        <v>479</v>
      </c>
      <c r="L760" s="167">
        <v>2.6894410531999711</v>
      </c>
      <c r="M760" s="144">
        <f>IF( Table232[[#This Row],[UB_init]]-Table232[[#This Row],[LB_init]]&gt;0.1,0,1)</f>
        <v>0</v>
      </c>
      <c r="N760" s="61">
        <v>12628</v>
      </c>
      <c r="O760" s="62">
        <v>396</v>
      </c>
      <c r="P760" s="62">
        <v>0.96864111498257</v>
      </c>
      <c r="Q760" s="87">
        <v>3614.3574938904399</v>
      </c>
      <c r="R760" s="166">
        <v>447</v>
      </c>
      <c r="S760" s="150">
        <v>447</v>
      </c>
      <c r="T760" s="168">
        <v>0</v>
      </c>
      <c r="U760" s="168">
        <v>113.74854379999999</v>
      </c>
      <c r="V760" s="169">
        <v>447</v>
      </c>
      <c r="W760" s="170">
        <v>447</v>
      </c>
      <c r="X760" s="150">
        <v>0</v>
      </c>
      <c r="Y760" s="150">
        <f>(Table232[[#This Row],[UB (A-BGAP +LB+ UB)]]-Table232[[#This Row],[Best LB]])/Table232[[#This Row],[UB (A-BGAP +LB+ UB)]]</f>
        <v>0</v>
      </c>
      <c r="Z760" s="171">
        <v>178.73068058397897</v>
      </c>
      <c r="AA760" s="169">
        <v>449</v>
      </c>
      <c r="AB760" s="170">
        <v>447</v>
      </c>
      <c r="AC760" s="170">
        <v>4.4742729306487695E-3</v>
      </c>
      <c r="AD760" s="170">
        <f>(Table232[[#This Row],[UB (3S-MH)]]-Table232[[#This Row],[Best LB]])/Table232[[#This Row],[UB (3S-MH)]]</f>
        <v>4.4543429844097994E-3</v>
      </c>
      <c r="AE760" s="167">
        <v>2.2182200000000001</v>
      </c>
      <c r="AF760" s="169">
        <v>447</v>
      </c>
      <c r="AG760" s="170">
        <v>447</v>
      </c>
      <c r="AH760" s="150">
        <v>0</v>
      </c>
      <c r="AI760" s="150">
        <f>(Table232[[#This Row],[UB (BPP-MIP+LB+UB)]]-Table232[[#This Row],[Best LB]])/Table232[[#This Row],[UB (BPP-MIP+LB+UB)]]</f>
        <v>0</v>
      </c>
      <c r="AJ760" s="171">
        <v>225.03229227103597</v>
      </c>
      <c r="AK760" s="169">
        <v>447</v>
      </c>
      <c r="AL760" s="170">
        <v>447</v>
      </c>
      <c r="AM760" s="170">
        <v>0</v>
      </c>
      <c r="AN760" s="170">
        <f>(Table232[[#This Row],[UB (LBBD (FBPP))]]-Table232[[#This Row],[Best LB]])/Table232[[#This Row],[UB (LBBD (FBPP))]]</f>
        <v>0</v>
      </c>
      <c r="AO760" s="171">
        <v>37.763463135346171</v>
      </c>
      <c r="AP760" s="169">
        <v>447</v>
      </c>
      <c r="AQ760" s="170">
        <v>447</v>
      </c>
      <c r="AR760" s="170">
        <v>0</v>
      </c>
      <c r="AS760" s="170">
        <f>(Table232[[#This Row],[UB (LBBD (CBPP))]]-Table232[[#This Row],[Best LB]])/Table232[[#This Row],[UB (LBBD (CBPP))]]</f>
        <v>0</v>
      </c>
      <c r="AT760" s="171">
        <v>37.233912689614471</v>
      </c>
      <c r="AU760" s="169">
        <v>447</v>
      </c>
      <c r="AV760" s="170">
        <v>447</v>
      </c>
      <c r="AW760" s="170">
        <v>0</v>
      </c>
      <c r="AX760" s="170">
        <f>(Table232[[#This Row],[UB (LBBD (CBPP-light))]]-Table232[[#This Row],[Best LB]])/Table232[[#This Row],[UB (LBBD (CBPP-light))]]</f>
        <v>0</v>
      </c>
      <c r="AY760" s="171">
        <v>66.573609968650473</v>
      </c>
      <c r="AZ760" s="150">
        <v>447</v>
      </c>
    </row>
    <row r="761" spans="1:52" x14ac:dyDescent="0.35">
      <c r="A761" s="162">
        <v>759</v>
      </c>
      <c r="B761" s="163" t="s">
        <v>776</v>
      </c>
      <c r="C761" s="150" t="s">
        <v>1101</v>
      </c>
      <c r="D761" s="150">
        <v>150</v>
      </c>
      <c r="E761" s="164">
        <v>10</v>
      </c>
      <c r="F761" s="164">
        <v>20</v>
      </c>
      <c r="G761" s="165">
        <v>1</v>
      </c>
      <c r="H761" s="166">
        <v>20</v>
      </c>
      <c r="I761" s="150">
        <f>MAX(0,Table232[[#This Row],[k*]]-Table232[[#This Row],[AGVs]])</f>
        <v>10</v>
      </c>
      <c r="J761" s="150">
        <v>428</v>
      </c>
      <c r="K761" s="150">
        <v>467</v>
      </c>
      <c r="L761" s="167">
        <v>1.5719931609999094</v>
      </c>
      <c r="M761" s="144">
        <f>IF( Table232[[#This Row],[UB_init]]-Table232[[#This Row],[LB_init]]&gt;0.1,0,1)</f>
        <v>0</v>
      </c>
      <c r="N761" s="61">
        <v>12391</v>
      </c>
      <c r="O761" s="62">
        <v>371</v>
      </c>
      <c r="P761" s="62">
        <v>0.97005891372769704</v>
      </c>
      <c r="Q761" s="87">
        <v>3609.5966960955402</v>
      </c>
      <c r="R761" s="166">
        <v>429</v>
      </c>
      <c r="S761" s="150">
        <v>428</v>
      </c>
      <c r="T761" s="168">
        <v>2.331002E-3</v>
      </c>
      <c r="U761" s="168">
        <v>3627.5469199999998</v>
      </c>
      <c r="V761" s="169">
        <v>428</v>
      </c>
      <c r="W761" s="170">
        <v>428</v>
      </c>
      <c r="X761" s="150">
        <v>0</v>
      </c>
      <c r="Y761" s="150">
        <f>(Table232[[#This Row],[UB (A-BGAP +LB+ UB)]]-Table232[[#This Row],[Best LB]])/Table232[[#This Row],[UB (A-BGAP +LB+ UB)]]</f>
        <v>0</v>
      </c>
      <c r="Z761" s="171">
        <v>533.84355360922086</v>
      </c>
      <c r="AA761" s="169">
        <v>429</v>
      </c>
      <c r="AB761" s="170">
        <v>428</v>
      </c>
      <c r="AC761" s="170">
        <v>2.3364485981308409E-3</v>
      </c>
      <c r="AD761" s="170">
        <f>(Table232[[#This Row],[UB (3S-MH)]]-Table232[[#This Row],[Best LB]])/Table232[[#This Row],[UB (3S-MH)]]</f>
        <v>2.331002331002331E-3</v>
      </c>
      <c r="AE761" s="167">
        <v>2.7962099999999999</v>
      </c>
      <c r="AF761" s="169">
        <v>428</v>
      </c>
      <c r="AG761" s="170">
        <v>428</v>
      </c>
      <c r="AH761" s="150">
        <v>0</v>
      </c>
      <c r="AI761" s="150">
        <f>(Table232[[#This Row],[UB (BPP-MIP+LB+UB)]]-Table232[[#This Row],[Best LB]])/Table232[[#This Row],[UB (BPP-MIP+LB+UB)]]</f>
        <v>0</v>
      </c>
      <c r="AJ761" s="171">
        <v>245.2674085311659</v>
      </c>
      <c r="AK761" s="169">
        <v>428</v>
      </c>
      <c r="AL761" s="170">
        <v>428</v>
      </c>
      <c r="AM761" s="170">
        <v>0</v>
      </c>
      <c r="AN761" s="170">
        <f>(Table232[[#This Row],[UB (LBBD (FBPP))]]-Table232[[#This Row],[Best LB]])/Table232[[#This Row],[UB (LBBD (FBPP))]]</f>
        <v>0</v>
      </c>
      <c r="AO761" s="171">
        <v>25.564810332849209</v>
      </c>
      <c r="AP761" s="169">
        <v>428</v>
      </c>
      <c r="AQ761" s="170">
        <v>428</v>
      </c>
      <c r="AR761" s="170">
        <v>0</v>
      </c>
      <c r="AS761" s="170">
        <f>(Table232[[#This Row],[UB (LBBD (CBPP))]]-Table232[[#This Row],[Best LB]])/Table232[[#This Row],[UB (LBBD (CBPP))]]</f>
        <v>0</v>
      </c>
      <c r="AT761" s="171">
        <v>30.92719660700071</v>
      </c>
      <c r="AU761" s="169">
        <v>428</v>
      </c>
      <c r="AV761" s="170">
        <v>428</v>
      </c>
      <c r="AW761" s="170">
        <v>0</v>
      </c>
      <c r="AX761" s="170">
        <f>(Table232[[#This Row],[UB (LBBD (CBPP-light))]]-Table232[[#This Row],[Best LB]])/Table232[[#This Row],[UB (LBBD (CBPP-light))]]</f>
        <v>0</v>
      </c>
      <c r="AY761" s="171">
        <v>8.4529576534475801</v>
      </c>
      <c r="AZ761" s="150">
        <v>428</v>
      </c>
    </row>
    <row r="762" spans="1:52" x14ac:dyDescent="0.35">
      <c r="A762" s="162">
        <v>760</v>
      </c>
      <c r="B762" s="163" t="s">
        <v>777</v>
      </c>
      <c r="C762" s="150" t="s">
        <v>1101</v>
      </c>
      <c r="D762" s="150">
        <v>150</v>
      </c>
      <c r="E762" s="164">
        <v>10</v>
      </c>
      <c r="F762" s="164">
        <v>20</v>
      </c>
      <c r="G762" s="165">
        <v>1</v>
      </c>
      <c r="H762" s="166">
        <v>21</v>
      </c>
      <c r="I762" s="150">
        <f>MAX(0,Table232[[#This Row],[k*]]-Table232[[#This Row],[AGVs]])</f>
        <v>11</v>
      </c>
      <c r="J762" s="150">
        <v>427</v>
      </c>
      <c r="K762" s="150">
        <v>456</v>
      </c>
      <c r="L762" s="167">
        <v>1.6193108335201032</v>
      </c>
      <c r="M762" s="144">
        <f>IF( Table232[[#This Row],[UB_init]]-Table232[[#This Row],[LB_init]]&gt;0.1,0,1)</f>
        <v>0</v>
      </c>
      <c r="N762" s="61">
        <v>12381</v>
      </c>
      <c r="O762" s="62">
        <v>365</v>
      </c>
      <c r="P762" s="62">
        <v>0.97051934415635999</v>
      </c>
      <c r="Q762" s="87">
        <v>3603.7118915710598</v>
      </c>
      <c r="R762" s="166">
        <v>427</v>
      </c>
      <c r="S762" s="150">
        <v>427</v>
      </c>
      <c r="T762" s="168">
        <v>0</v>
      </c>
      <c r="U762" s="168">
        <v>94.47568717</v>
      </c>
      <c r="V762" s="169">
        <v>427</v>
      </c>
      <c r="W762" s="170">
        <v>427</v>
      </c>
      <c r="X762" s="150">
        <v>0</v>
      </c>
      <c r="Y762" s="150">
        <f>(Table232[[#This Row],[UB (A-BGAP +LB+ UB)]]-Table232[[#This Row],[Best LB]])/Table232[[#This Row],[UB (A-BGAP +LB+ UB)]]</f>
        <v>0</v>
      </c>
      <c r="Z762" s="171">
        <v>136.95675836597209</v>
      </c>
      <c r="AA762" s="169">
        <v>428</v>
      </c>
      <c r="AB762" s="170">
        <v>427</v>
      </c>
      <c r="AC762" s="170">
        <v>2.34192037470726E-3</v>
      </c>
      <c r="AD762" s="170">
        <f>(Table232[[#This Row],[UB (3S-MH)]]-Table232[[#This Row],[Best LB]])/Table232[[#This Row],[UB (3S-MH)]]</f>
        <v>2.3364485981308409E-3</v>
      </c>
      <c r="AE762" s="167">
        <v>2.7649699999999999</v>
      </c>
      <c r="AF762" s="169">
        <v>427</v>
      </c>
      <c r="AG762" s="170">
        <v>427</v>
      </c>
      <c r="AH762" s="150">
        <v>0</v>
      </c>
      <c r="AI762" s="150">
        <f>(Table232[[#This Row],[UB (BPP-MIP+LB+UB)]]-Table232[[#This Row],[Best LB]])/Table232[[#This Row],[UB (BPP-MIP+LB+UB)]]</f>
        <v>0</v>
      </c>
      <c r="AJ762" s="171">
        <v>226.39004561026209</v>
      </c>
      <c r="AK762" s="169">
        <v>427</v>
      </c>
      <c r="AL762" s="170">
        <v>427</v>
      </c>
      <c r="AM762" s="170">
        <v>0</v>
      </c>
      <c r="AN762" s="170">
        <f>(Table232[[#This Row],[UB (LBBD (FBPP))]]-Table232[[#This Row],[Best LB]])/Table232[[#This Row],[UB (LBBD (FBPP))]]</f>
        <v>0</v>
      </c>
      <c r="AO762" s="171">
        <v>20.523279526742904</v>
      </c>
      <c r="AP762" s="169">
        <v>427</v>
      </c>
      <c r="AQ762" s="170">
        <v>427</v>
      </c>
      <c r="AR762" s="170">
        <v>0</v>
      </c>
      <c r="AS762" s="170">
        <f>(Table232[[#This Row],[UB (LBBD (CBPP))]]-Table232[[#This Row],[Best LB]])/Table232[[#This Row],[UB (LBBD (CBPP))]]</f>
        <v>0</v>
      </c>
      <c r="AT762" s="171">
        <v>9.6209452264074535</v>
      </c>
      <c r="AU762" s="169">
        <v>427</v>
      </c>
      <c r="AV762" s="170">
        <v>427</v>
      </c>
      <c r="AW762" s="170">
        <v>0</v>
      </c>
      <c r="AX762" s="170">
        <f>(Table232[[#This Row],[UB (LBBD (CBPP-light))]]-Table232[[#This Row],[Best LB]])/Table232[[#This Row],[UB (LBBD (CBPP-light))]]</f>
        <v>0</v>
      </c>
      <c r="AY762" s="171">
        <v>7.5311657423217131</v>
      </c>
      <c r="AZ762" s="150">
        <v>427</v>
      </c>
    </row>
    <row r="763" spans="1:52" x14ac:dyDescent="0.35">
      <c r="A763" s="162">
        <v>761</v>
      </c>
      <c r="B763" s="163" t="s">
        <v>778</v>
      </c>
      <c r="C763" s="150" t="s">
        <v>1101</v>
      </c>
      <c r="D763" s="150">
        <v>150</v>
      </c>
      <c r="E763" s="164">
        <v>10</v>
      </c>
      <c r="F763" s="164">
        <v>20</v>
      </c>
      <c r="G763" s="165">
        <v>2</v>
      </c>
      <c r="H763" s="166">
        <v>43</v>
      </c>
      <c r="I763" s="150">
        <f>MAX(0,Table232[[#This Row],[k*]]-Table232[[#This Row],[AGVs]])</f>
        <v>33</v>
      </c>
      <c r="J763" s="150">
        <v>590</v>
      </c>
      <c r="K763" s="150">
        <v>590</v>
      </c>
      <c r="L763" s="167">
        <v>10.696025591350008</v>
      </c>
      <c r="M763" s="144">
        <f>IF( Table232[[#This Row],[UB_init]]-Table232[[#This Row],[LB_init]]&gt;0.1,0,1)</f>
        <v>1</v>
      </c>
      <c r="N763" s="61">
        <v>12661</v>
      </c>
      <c r="O763" s="62">
        <v>397</v>
      </c>
      <c r="P763" s="62">
        <v>0.96864386699312</v>
      </c>
      <c r="Q763" s="87">
        <v>3604.2152284346498</v>
      </c>
      <c r="R763" s="166">
        <v>596</v>
      </c>
      <c r="S763" s="150">
        <v>587</v>
      </c>
      <c r="T763" s="168">
        <v>1.5100671E-2</v>
      </c>
      <c r="U763" s="168">
        <v>3622.3059870000002</v>
      </c>
      <c r="V763" s="169"/>
      <c r="W763" s="170"/>
      <c r="X763" s="150"/>
      <c r="Y763" s="150"/>
      <c r="Z763" s="171"/>
      <c r="AA763" s="169"/>
      <c r="AB763" s="170"/>
      <c r="AC763" s="150"/>
      <c r="AD763" s="170"/>
      <c r="AE763" s="171"/>
      <c r="AF763" s="169"/>
      <c r="AG763" s="170"/>
      <c r="AH763" s="150"/>
      <c r="AI763" s="150"/>
      <c r="AJ763" s="171"/>
      <c r="AK763" s="169"/>
      <c r="AL763" s="170"/>
      <c r="AM763" s="150"/>
      <c r="AN763" s="170"/>
      <c r="AO763" s="171"/>
      <c r="AP763" s="169"/>
      <c r="AQ763" s="170"/>
      <c r="AR763" s="150"/>
      <c r="AS763" s="170"/>
      <c r="AT763" s="171"/>
      <c r="AU763" s="169"/>
      <c r="AV763" s="170"/>
      <c r="AW763" s="150"/>
      <c r="AX763" s="164"/>
      <c r="AY763" s="171"/>
      <c r="AZ763" s="150">
        <v>590</v>
      </c>
    </row>
    <row r="764" spans="1:52" x14ac:dyDescent="0.35">
      <c r="A764" s="162">
        <v>762</v>
      </c>
      <c r="B764" s="163" t="s">
        <v>779</v>
      </c>
      <c r="C764" s="150" t="s">
        <v>1101</v>
      </c>
      <c r="D764" s="150">
        <v>150</v>
      </c>
      <c r="E764" s="164">
        <v>10</v>
      </c>
      <c r="F764" s="164">
        <v>20</v>
      </c>
      <c r="G764" s="165">
        <v>2</v>
      </c>
      <c r="H764" s="166">
        <v>40</v>
      </c>
      <c r="I764" s="150">
        <f>MAX(0,Table232[[#This Row],[k*]]-Table232[[#This Row],[AGVs]])</f>
        <v>30</v>
      </c>
      <c r="J764" s="150">
        <v>536</v>
      </c>
      <c r="K764" s="150">
        <v>536</v>
      </c>
      <c r="L764" s="167">
        <v>11.644639551640012</v>
      </c>
      <c r="M764" s="144">
        <f>IF( Table232[[#This Row],[UB_init]]-Table232[[#This Row],[LB_init]]&gt;0.1,0,1)</f>
        <v>1</v>
      </c>
      <c r="N764" s="61">
        <v>12240</v>
      </c>
      <c r="O764" s="62">
        <v>361</v>
      </c>
      <c r="P764" s="62">
        <v>0.97050653594770397</v>
      </c>
      <c r="Q764" s="87">
        <v>3604.3507765289301</v>
      </c>
      <c r="R764" s="166">
        <v>537</v>
      </c>
      <c r="S764" s="150">
        <v>536</v>
      </c>
      <c r="T764" s="168">
        <v>1.8621969999999999E-3</v>
      </c>
      <c r="U764" s="168">
        <v>3614.2067400000001</v>
      </c>
      <c r="V764" s="169"/>
      <c r="W764" s="170"/>
      <c r="X764" s="150"/>
      <c r="Y764" s="150"/>
      <c r="Z764" s="171"/>
      <c r="AA764" s="169"/>
      <c r="AB764" s="170"/>
      <c r="AC764" s="150"/>
      <c r="AD764" s="170"/>
      <c r="AE764" s="171"/>
      <c r="AF764" s="169"/>
      <c r="AG764" s="170"/>
      <c r="AH764" s="150"/>
      <c r="AI764" s="150"/>
      <c r="AJ764" s="171"/>
      <c r="AK764" s="169"/>
      <c r="AL764" s="170"/>
      <c r="AM764" s="150"/>
      <c r="AN764" s="170"/>
      <c r="AO764" s="171"/>
      <c r="AP764" s="169"/>
      <c r="AQ764" s="170"/>
      <c r="AR764" s="150"/>
      <c r="AS764" s="170"/>
      <c r="AT764" s="171"/>
      <c r="AU764" s="169"/>
      <c r="AV764" s="170"/>
      <c r="AW764" s="150"/>
      <c r="AX764" s="164"/>
      <c r="AY764" s="171"/>
      <c r="AZ764" s="150">
        <v>536</v>
      </c>
    </row>
    <row r="765" spans="1:52" x14ac:dyDescent="0.35">
      <c r="A765" s="162">
        <v>763</v>
      </c>
      <c r="B765" s="163" t="s">
        <v>780</v>
      </c>
      <c r="C765" s="150" t="s">
        <v>1101</v>
      </c>
      <c r="D765" s="150">
        <v>150</v>
      </c>
      <c r="E765" s="164">
        <v>10</v>
      </c>
      <c r="F765" s="164">
        <v>20</v>
      </c>
      <c r="G765" s="165">
        <v>2</v>
      </c>
      <c r="H765" s="166">
        <v>39</v>
      </c>
      <c r="I765" s="150">
        <f>MAX(0,Table232[[#This Row],[k*]]-Table232[[#This Row],[AGVs]])</f>
        <v>29</v>
      </c>
      <c r="J765" s="150">
        <v>565</v>
      </c>
      <c r="K765" s="150">
        <v>565</v>
      </c>
      <c r="L765" s="167">
        <v>8.7152312677399095</v>
      </c>
      <c r="M765" s="144">
        <f>IF( Table232[[#This Row],[UB_init]]-Table232[[#This Row],[LB_init]]&gt;0.1,0,1)</f>
        <v>1</v>
      </c>
      <c r="N765" s="61">
        <v>12627</v>
      </c>
      <c r="O765" s="62">
        <v>396</v>
      </c>
      <c r="P765" s="62">
        <v>0.96863863150391205</v>
      </c>
      <c r="Q765" s="87">
        <v>3606.9654418341802</v>
      </c>
      <c r="R765" s="166">
        <v>569</v>
      </c>
      <c r="S765" s="150">
        <v>564</v>
      </c>
      <c r="T765" s="168">
        <v>8.7873459999999997E-3</v>
      </c>
      <c r="U765" s="168">
        <v>3628.1718980000001</v>
      </c>
      <c r="V765" s="169"/>
      <c r="W765" s="170"/>
      <c r="X765" s="150"/>
      <c r="Y765" s="150"/>
      <c r="Z765" s="171"/>
      <c r="AA765" s="169"/>
      <c r="AB765" s="170"/>
      <c r="AC765" s="150"/>
      <c r="AD765" s="170"/>
      <c r="AE765" s="171"/>
      <c r="AF765" s="169"/>
      <c r="AG765" s="170"/>
      <c r="AH765" s="150"/>
      <c r="AI765" s="150"/>
      <c r="AJ765" s="171"/>
      <c r="AK765" s="169"/>
      <c r="AL765" s="170"/>
      <c r="AM765" s="150"/>
      <c r="AN765" s="170"/>
      <c r="AO765" s="171"/>
      <c r="AP765" s="169"/>
      <c r="AQ765" s="170"/>
      <c r="AR765" s="150"/>
      <c r="AS765" s="170"/>
      <c r="AT765" s="171"/>
      <c r="AU765" s="169"/>
      <c r="AV765" s="170"/>
      <c r="AW765" s="150"/>
      <c r="AX765" s="164"/>
      <c r="AY765" s="171"/>
      <c r="AZ765" s="150">
        <v>565</v>
      </c>
    </row>
    <row r="766" spans="1:52" x14ac:dyDescent="0.35">
      <c r="A766" s="162">
        <v>764</v>
      </c>
      <c r="B766" s="163" t="s">
        <v>781</v>
      </c>
      <c r="C766" s="150" t="s">
        <v>1101</v>
      </c>
      <c r="D766" s="150">
        <v>150</v>
      </c>
      <c r="E766" s="164">
        <v>10</v>
      </c>
      <c r="F766" s="164">
        <v>20</v>
      </c>
      <c r="G766" s="165">
        <v>2</v>
      </c>
      <c r="H766" s="166">
        <v>36</v>
      </c>
      <c r="I766" s="150">
        <f>MAX(0,Table232[[#This Row],[k*]]-Table232[[#This Row],[AGVs]])</f>
        <v>26</v>
      </c>
      <c r="J766" s="150">
        <v>534</v>
      </c>
      <c r="K766" s="150">
        <v>534</v>
      </c>
      <c r="L766" s="167">
        <v>204.41603498534005</v>
      </c>
      <c r="M766" s="144">
        <f>IF( Table232[[#This Row],[UB_init]]-Table232[[#This Row],[LB_init]]&gt;0.1,0,1)</f>
        <v>1</v>
      </c>
      <c r="N766" s="61">
        <v>12535</v>
      </c>
      <c r="O766" s="62">
        <v>383</v>
      </c>
      <c r="P766" s="62">
        <v>0.96944555245312303</v>
      </c>
      <c r="Q766" s="87">
        <v>3603.8417848087802</v>
      </c>
      <c r="R766" s="166">
        <v>535</v>
      </c>
      <c r="S766" s="150">
        <v>534</v>
      </c>
      <c r="T766" s="168">
        <v>1.869159E-3</v>
      </c>
      <c r="U766" s="168">
        <v>3617.653495</v>
      </c>
      <c r="V766" s="169"/>
      <c r="W766" s="170"/>
      <c r="X766" s="150"/>
      <c r="Y766" s="150"/>
      <c r="Z766" s="171"/>
      <c r="AA766" s="169"/>
      <c r="AB766" s="170"/>
      <c r="AC766" s="150"/>
      <c r="AD766" s="170"/>
      <c r="AE766" s="171"/>
      <c r="AF766" s="169"/>
      <c r="AG766" s="170"/>
      <c r="AH766" s="150"/>
      <c r="AI766" s="150"/>
      <c r="AJ766" s="171"/>
      <c r="AK766" s="169"/>
      <c r="AL766" s="170"/>
      <c r="AM766" s="150"/>
      <c r="AN766" s="170"/>
      <c r="AO766" s="171"/>
      <c r="AP766" s="169"/>
      <c r="AQ766" s="170"/>
      <c r="AR766" s="150"/>
      <c r="AS766" s="170"/>
      <c r="AT766" s="171"/>
      <c r="AU766" s="169"/>
      <c r="AV766" s="170"/>
      <c r="AW766" s="150"/>
      <c r="AX766" s="164"/>
      <c r="AY766" s="171"/>
      <c r="AZ766" s="150">
        <v>534</v>
      </c>
    </row>
    <row r="767" spans="1:52" x14ac:dyDescent="0.35">
      <c r="A767" s="162">
        <v>765</v>
      </c>
      <c r="B767" s="163" t="s">
        <v>782</v>
      </c>
      <c r="C767" s="150" t="s">
        <v>1101</v>
      </c>
      <c r="D767" s="150">
        <v>150</v>
      </c>
      <c r="E767" s="164">
        <v>10</v>
      </c>
      <c r="F767" s="164">
        <v>20</v>
      </c>
      <c r="G767" s="165">
        <v>2</v>
      </c>
      <c r="H767" s="166">
        <v>39</v>
      </c>
      <c r="I767" s="150">
        <f>MAX(0,Table232[[#This Row],[k*]]-Table232[[#This Row],[AGVs]])</f>
        <v>29</v>
      </c>
      <c r="J767" s="150">
        <v>617</v>
      </c>
      <c r="K767" s="150">
        <v>617</v>
      </c>
      <c r="L767" s="167">
        <v>11.268306210640048</v>
      </c>
      <c r="M767" s="144">
        <f>IF( Table232[[#This Row],[UB_init]]-Table232[[#This Row],[LB_init]]&gt;0.1,0,1)</f>
        <v>1</v>
      </c>
      <c r="N767" s="61">
        <v>13134</v>
      </c>
      <c r="O767" s="62">
        <v>448</v>
      </c>
      <c r="P767" s="62">
        <v>0.96589005634230996</v>
      </c>
      <c r="Q767" s="87">
        <v>3611.4431267995301</v>
      </c>
      <c r="R767" s="166">
        <v>620</v>
      </c>
      <c r="S767" s="150">
        <v>615</v>
      </c>
      <c r="T767" s="168">
        <v>8.0645160000000007E-3</v>
      </c>
      <c r="U767" s="168">
        <v>3620.1388350000002</v>
      </c>
      <c r="V767" s="169"/>
      <c r="W767" s="170"/>
      <c r="X767" s="150"/>
      <c r="Y767" s="150"/>
      <c r="Z767" s="171"/>
      <c r="AA767" s="169"/>
      <c r="AB767" s="170"/>
      <c r="AC767" s="150"/>
      <c r="AD767" s="170"/>
      <c r="AE767" s="171"/>
      <c r="AF767" s="169"/>
      <c r="AG767" s="170"/>
      <c r="AH767" s="150"/>
      <c r="AI767" s="150"/>
      <c r="AJ767" s="171"/>
      <c r="AK767" s="169"/>
      <c r="AL767" s="170"/>
      <c r="AM767" s="150"/>
      <c r="AN767" s="170"/>
      <c r="AO767" s="171"/>
      <c r="AP767" s="169"/>
      <c r="AQ767" s="170"/>
      <c r="AR767" s="150"/>
      <c r="AS767" s="170"/>
      <c r="AT767" s="171"/>
      <c r="AU767" s="169"/>
      <c r="AV767" s="170"/>
      <c r="AW767" s="150"/>
      <c r="AX767" s="164"/>
      <c r="AY767" s="171"/>
      <c r="AZ767" s="150">
        <v>617</v>
      </c>
    </row>
    <row r="768" spans="1:52" x14ac:dyDescent="0.35">
      <c r="A768" s="162">
        <v>766</v>
      </c>
      <c r="B768" s="163" t="s">
        <v>783</v>
      </c>
      <c r="C768" s="150" t="s">
        <v>1101</v>
      </c>
      <c r="D768" s="150">
        <v>150</v>
      </c>
      <c r="E768" s="164">
        <v>10</v>
      </c>
      <c r="F768" s="164">
        <v>20</v>
      </c>
      <c r="G768" s="165">
        <v>2</v>
      </c>
      <c r="H768" s="166">
        <v>36</v>
      </c>
      <c r="I768" s="150">
        <f>MAX(0,Table232[[#This Row],[k*]]-Table232[[#This Row],[AGVs]])</f>
        <v>26</v>
      </c>
      <c r="J768" s="150">
        <v>537</v>
      </c>
      <c r="K768" s="150">
        <v>537</v>
      </c>
      <c r="L768" s="167">
        <v>6.9106797780900706</v>
      </c>
      <c r="M768" s="144">
        <f>IF( Table232[[#This Row],[UB_init]]-Table232[[#This Row],[LB_init]]&gt;0.1,0,1)</f>
        <v>1</v>
      </c>
      <c r="N768" s="61">
        <v>12507</v>
      </c>
      <c r="O768" s="62">
        <v>385</v>
      </c>
      <c r="P768" s="62">
        <v>0.96921723834651796</v>
      </c>
      <c r="Q768" s="87">
        <v>3606.8147480413299</v>
      </c>
      <c r="R768" s="166">
        <v>538</v>
      </c>
      <c r="S768" s="150">
        <v>537</v>
      </c>
      <c r="T768" s="168">
        <v>1.8587359999999999E-3</v>
      </c>
      <c r="U768" s="168">
        <v>3609.7435930000001</v>
      </c>
      <c r="V768" s="169"/>
      <c r="W768" s="170"/>
      <c r="X768" s="150"/>
      <c r="Y768" s="150"/>
      <c r="Z768" s="171"/>
      <c r="AA768" s="169"/>
      <c r="AB768" s="170"/>
      <c r="AC768" s="150"/>
      <c r="AD768" s="170"/>
      <c r="AE768" s="171"/>
      <c r="AF768" s="169"/>
      <c r="AG768" s="170"/>
      <c r="AH768" s="150"/>
      <c r="AI768" s="150"/>
      <c r="AJ768" s="171"/>
      <c r="AK768" s="169"/>
      <c r="AL768" s="170"/>
      <c r="AM768" s="150"/>
      <c r="AN768" s="170"/>
      <c r="AO768" s="171"/>
      <c r="AP768" s="169"/>
      <c r="AQ768" s="170"/>
      <c r="AR768" s="150"/>
      <c r="AS768" s="170"/>
      <c r="AT768" s="171"/>
      <c r="AU768" s="169"/>
      <c r="AV768" s="170"/>
      <c r="AW768" s="150"/>
      <c r="AX768" s="164"/>
      <c r="AY768" s="171"/>
      <c r="AZ768" s="150">
        <v>537</v>
      </c>
    </row>
    <row r="769" spans="1:52" x14ac:dyDescent="0.35">
      <c r="A769" s="162">
        <v>767</v>
      </c>
      <c r="B769" s="163" t="s">
        <v>784</v>
      </c>
      <c r="C769" s="150" t="s">
        <v>1101</v>
      </c>
      <c r="D769" s="150">
        <v>150</v>
      </c>
      <c r="E769" s="164">
        <v>10</v>
      </c>
      <c r="F769" s="164">
        <v>20</v>
      </c>
      <c r="G769" s="165">
        <v>2</v>
      </c>
      <c r="H769" s="166">
        <v>37</v>
      </c>
      <c r="I769" s="150">
        <f>MAX(0,Table232[[#This Row],[k*]]-Table232[[#This Row],[AGVs]])</f>
        <v>27</v>
      </c>
      <c r="J769" s="150">
        <v>549</v>
      </c>
      <c r="K769" s="150">
        <v>549</v>
      </c>
      <c r="L769" s="167">
        <v>72.640676958490076</v>
      </c>
      <c r="M769" s="144">
        <f>IF( Table232[[#This Row],[UB_init]]-Table232[[#This Row],[LB_init]]&gt;0.1,0,1)</f>
        <v>1</v>
      </c>
      <c r="N769" s="61">
        <v>12588</v>
      </c>
      <c r="O769" s="62">
        <v>392</v>
      </c>
      <c r="P769" s="62">
        <v>0.96885923101365601</v>
      </c>
      <c r="Q769" s="87">
        <v>3608.5079078357599</v>
      </c>
      <c r="R769" s="166">
        <v>553</v>
      </c>
      <c r="S769" s="150">
        <v>546</v>
      </c>
      <c r="T769" s="168">
        <v>1.2658228000000001E-2</v>
      </c>
      <c r="U769" s="168">
        <v>3620.8211259999998</v>
      </c>
      <c r="V769" s="169"/>
      <c r="W769" s="170"/>
      <c r="X769" s="150"/>
      <c r="Y769" s="150"/>
      <c r="Z769" s="171"/>
      <c r="AA769" s="169"/>
      <c r="AB769" s="170"/>
      <c r="AC769" s="150"/>
      <c r="AD769" s="170"/>
      <c r="AE769" s="171"/>
      <c r="AF769" s="169"/>
      <c r="AG769" s="170"/>
      <c r="AH769" s="150"/>
      <c r="AI769" s="150"/>
      <c r="AJ769" s="171"/>
      <c r="AK769" s="169"/>
      <c r="AL769" s="170"/>
      <c r="AM769" s="150"/>
      <c r="AN769" s="170"/>
      <c r="AO769" s="171"/>
      <c r="AP769" s="169"/>
      <c r="AQ769" s="170"/>
      <c r="AR769" s="150"/>
      <c r="AS769" s="170"/>
      <c r="AT769" s="171"/>
      <c r="AU769" s="169"/>
      <c r="AV769" s="170"/>
      <c r="AW769" s="150"/>
      <c r="AX769" s="164"/>
      <c r="AY769" s="171"/>
      <c r="AZ769" s="150">
        <v>549</v>
      </c>
    </row>
    <row r="770" spans="1:52" x14ac:dyDescent="0.35">
      <c r="A770" s="162">
        <v>768</v>
      </c>
      <c r="B770" s="163" t="s">
        <v>785</v>
      </c>
      <c r="C770" s="150" t="s">
        <v>1101</v>
      </c>
      <c r="D770" s="150">
        <v>150</v>
      </c>
      <c r="E770" s="164">
        <v>10</v>
      </c>
      <c r="F770" s="164">
        <v>20</v>
      </c>
      <c r="G770" s="165">
        <v>2</v>
      </c>
      <c r="H770" s="166">
        <v>37</v>
      </c>
      <c r="I770" s="150">
        <f>MAX(0,Table232[[#This Row],[k*]]-Table232[[#This Row],[AGVs]])</f>
        <v>27</v>
      </c>
      <c r="J770" s="150">
        <v>555</v>
      </c>
      <c r="K770" s="150">
        <v>555</v>
      </c>
      <c r="L770" s="167">
        <v>15.117332633589967</v>
      </c>
      <c r="M770" s="144">
        <f>IF( Table232[[#This Row],[UB_init]]-Table232[[#This Row],[LB_init]]&gt;0.1,0,1)</f>
        <v>1</v>
      </c>
      <c r="N770" s="61">
        <v>12628</v>
      </c>
      <c r="O770" s="62">
        <v>397</v>
      </c>
      <c r="P770" s="62">
        <v>0.96856192587899104</v>
      </c>
      <c r="Q770" s="87">
        <v>3619.0797334127101</v>
      </c>
      <c r="R770" s="166">
        <v>562</v>
      </c>
      <c r="S770" s="150">
        <v>555</v>
      </c>
      <c r="T770" s="168">
        <v>1.2455516E-2</v>
      </c>
      <c r="U770" s="168">
        <v>3612.8986759999998</v>
      </c>
      <c r="V770" s="169"/>
      <c r="W770" s="170"/>
      <c r="X770" s="150"/>
      <c r="Y770" s="150"/>
      <c r="Z770" s="171"/>
      <c r="AA770" s="169"/>
      <c r="AB770" s="170"/>
      <c r="AC770" s="150"/>
      <c r="AD770" s="170"/>
      <c r="AE770" s="171"/>
      <c r="AF770" s="169"/>
      <c r="AG770" s="170"/>
      <c r="AH770" s="150"/>
      <c r="AI770" s="150"/>
      <c r="AJ770" s="171"/>
      <c r="AK770" s="169"/>
      <c r="AL770" s="170"/>
      <c r="AM770" s="150"/>
      <c r="AN770" s="170"/>
      <c r="AO770" s="171"/>
      <c r="AP770" s="169"/>
      <c r="AQ770" s="170"/>
      <c r="AR770" s="150"/>
      <c r="AS770" s="170"/>
      <c r="AT770" s="171"/>
      <c r="AU770" s="169"/>
      <c r="AV770" s="170"/>
      <c r="AW770" s="150"/>
      <c r="AX770" s="164"/>
      <c r="AY770" s="171"/>
      <c r="AZ770" s="150">
        <v>555</v>
      </c>
    </row>
    <row r="771" spans="1:52" x14ac:dyDescent="0.35">
      <c r="A771" s="162">
        <v>769</v>
      </c>
      <c r="B771" s="163" t="s">
        <v>786</v>
      </c>
      <c r="C771" s="150" t="s">
        <v>1101</v>
      </c>
      <c r="D771" s="150">
        <v>150</v>
      </c>
      <c r="E771" s="164">
        <v>10</v>
      </c>
      <c r="F771" s="164">
        <v>20</v>
      </c>
      <c r="G771" s="165">
        <v>2</v>
      </c>
      <c r="H771" s="166">
        <v>40</v>
      </c>
      <c r="I771" s="150">
        <f>MAX(0,Table232[[#This Row],[k*]]-Table232[[#This Row],[AGVs]])</f>
        <v>30</v>
      </c>
      <c r="J771" s="150">
        <v>548</v>
      </c>
      <c r="K771" s="150">
        <v>548</v>
      </c>
      <c r="L771" s="167">
        <v>3.6246493253900098</v>
      </c>
      <c r="M771" s="144">
        <f>IF( Table232[[#This Row],[UB_init]]-Table232[[#This Row],[LB_init]]&gt;0.1,0,1)</f>
        <v>1</v>
      </c>
      <c r="N771" s="61">
        <v>9393</v>
      </c>
      <c r="O771" s="62">
        <v>371.67055824623998</v>
      </c>
      <c r="P771" s="62">
        <v>0.96043111271730697</v>
      </c>
      <c r="Q771" s="87">
        <v>3600.66303842142</v>
      </c>
      <c r="R771" s="166">
        <v>549</v>
      </c>
      <c r="S771" s="150">
        <v>545</v>
      </c>
      <c r="T771" s="168">
        <v>7.2859739999999997E-3</v>
      </c>
      <c r="U771" s="168">
        <v>3620.898373</v>
      </c>
      <c r="V771" s="169"/>
      <c r="W771" s="170"/>
      <c r="X771" s="150"/>
      <c r="Y771" s="150"/>
      <c r="Z771" s="171"/>
      <c r="AA771" s="169"/>
      <c r="AB771" s="170"/>
      <c r="AC771" s="150"/>
      <c r="AD771" s="170"/>
      <c r="AE771" s="171"/>
      <c r="AF771" s="169"/>
      <c r="AG771" s="170"/>
      <c r="AH771" s="150"/>
      <c r="AI771" s="150"/>
      <c r="AJ771" s="171"/>
      <c r="AK771" s="169"/>
      <c r="AL771" s="170"/>
      <c r="AM771" s="150"/>
      <c r="AN771" s="170"/>
      <c r="AO771" s="171"/>
      <c r="AP771" s="169"/>
      <c r="AQ771" s="170"/>
      <c r="AR771" s="150"/>
      <c r="AS771" s="170"/>
      <c r="AT771" s="171"/>
      <c r="AU771" s="169"/>
      <c r="AV771" s="170"/>
      <c r="AW771" s="150"/>
      <c r="AX771" s="164"/>
      <c r="AY771" s="171"/>
      <c r="AZ771" s="150">
        <v>548</v>
      </c>
    </row>
    <row r="772" spans="1:52" x14ac:dyDescent="0.35">
      <c r="A772" s="162">
        <v>770</v>
      </c>
      <c r="B772" s="163" t="s">
        <v>787</v>
      </c>
      <c r="C772" s="150" t="s">
        <v>1101</v>
      </c>
      <c r="D772" s="150">
        <v>150</v>
      </c>
      <c r="E772" s="164">
        <v>10</v>
      </c>
      <c r="F772" s="164">
        <v>20</v>
      </c>
      <c r="G772" s="165">
        <v>2</v>
      </c>
      <c r="H772" s="166">
        <v>40</v>
      </c>
      <c r="I772" s="150">
        <f>MAX(0,Table232[[#This Row],[k*]]-Table232[[#This Row],[AGVs]])</f>
        <v>30</v>
      </c>
      <c r="J772" s="150">
        <v>541</v>
      </c>
      <c r="K772" s="150">
        <v>541</v>
      </c>
      <c r="L772" s="167">
        <v>18.595913369209939</v>
      </c>
      <c r="M772" s="144">
        <f>IF( Table232[[#This Row],[UB_init]]-Table232[[#This Row],[LB_init]]&gt;0.1,0,1)</f>
        <v>1</v>
      </c>
      <c r="N772" s="61">
        <v>12329</v>
      </c>
      <c r="O772" s="62">
        <v>366</v>
      </c>
      <c r="P772" s="62">
        <v>0.97031389407088098</v>
      </c>
      <c r="Q772" s="87">
        <v>3614.18056292459</v>
      </c>
      <c r="R772" s="166">
        <v>544</v>
      </c>
      <c r="S772" s="150">
        <v>540</v>
      </c>
      <c r="T772" s="168">
        <v>7.352941E-3</v>
      </c>
      <c r="U772" s="168">
        <v>3616.533496</v>
      </c>
      <c r="V772" s="169"/>
      <c r="W772" s="170"/>
      <c r="X772" s="150"/>
      <c r="Y772" s="150"/>
      <c r="Z772" s="171"/>
      <c r="AA772" s="169"/>
      <c r="AB772" s="170"/>
      <c r="AC772" s="150"/>
      <c r="AD772" s="170"/>
      <c r="AE772" s="171"/>
      <c r="AF772" s="169"/>
      <c r="AG772" s="170"/>
      <c r="AH772" s="150"/>
      <c r="AI772" s="150"/>
      <c r="AJ772" s="171"/>
      <c r="AK772" s="169"/>
      <c r="AL772" s="170"/>
      <c r="AM772" s="150"/>
      <c r="AN772" s="170"/>
      <c r="AO772" s="171"/>
      <c r="AP772" s="169"/>
      <c r="AQ772" s="170"/>
      <c r="AR772" s="150"/>
      <c r="AS772" s="170"/>
      <c r="AT772" s="171"/>
      <c r="AU772" s="169"/>
      <c r="AV772" s="170"/>
      <c r="AW772" s="150"/>
      <c r="AX772" s="164"/>
      <c r="AY772" s="171"/>
      <c r="AZ772" s="150">
        <v>541</v>
      </c>
    </row>
    <row r="773" spans="1:52" x14ac:dyDescent="0.35">
      <c r="A773" s="162">
        <v>771</v>
      </c>
      <c r="B773" s="163" t="s">
        <v>788</v>
      </c>
      <c r="C773" s="150" t="s">
        <v>1101</v>
      </c>
      <c r="D773" s="150">
        <v>150</v>
      </c>
      <c r="E773" s="164">
        <v>10</v>
      </c>
      <c r="F773" s="164">
        <v>20</v>
      </c>
      <c r="G773" s="165">
        <v>4</v>
      </c>
      <c r="H773" s="166">
        <v>76</v>
      </c>
      <c r="I773" s="150">
        <f>MAX(0,Table232[[#This Row],[k*]]-Table232[[#This Row],[AGVs]])</f>
        <v>66</v>
      </c>
      <c r="J773" s="150">
        <v>788</v>
      </c>
      <c r="K773" s="150">
        <v>788</v>
      </c>
      <c r="L773" s="167">
        <v>102.46446861140998</v>
      </c>
      <c r="M773" s="144">
        <f>IF( Table232[[#This Row],[UB_init]]-Table232[[#This Row],[LB_init]]&gt;0.1,0,1)</f>
        <v>1</v>
      </c>
      <c r="N773" s="61">
        <v>12635</v>
      </c>
      <c r="O773" s="62">
        <v>396.79006479481598</v>
      </c>
      <c r="P773" s="62">
        <v>0.96859595846498503</v>
      </c>
      <c r="Q773" s="87">
        <v>3600.8678006902301</v>
      </c>
      <c r="R773" s="166">
        <v>795</v>
      </c>
      <c r="S773" s="150">
        <v>777</v>
      </c>
      <c r="T773" s="168">
        <v>2.2641509000000001E-2</v>
      </c>
      <c r="U773" s="168">
        <v>3606.6367919999998</v>
      </c>
      <c r="V773" s="169"/>
      <c r="W773" s="170"/>
      <c r="X773" s="150"/>
      <c r="Y773" s="150"/>
      <c r="Z773" s="171"/>
      <c r="AA773" s="169"/>
      <c r="AB773" s="170"/>
      <c r="AC773" s="150"/>
      <c r="AD773" s="170"/>
      <c r="AE773" s="171"/>
      <c r="AF773" s="169"/>
      <c r="AG773" s="170"/>
      <c r="AH773" s="150"/>
      <c r="AI773" s="150"/>
      <c r="AJ773" s="171"/>
      <c r="AK773" s="169"/>
      <c r="AL773" s="170"/>
      <c r="AM773" s="150"/>
      <c r="AN773" s="170"/>
      <c r="AO773" s="171"/>
      <c r="AP773" s="169"/>
      <c r="AQ773" s="170"/>
      <c r="AR773" s="150"/>
      <c r="AS773" s="170"/>
      <c r="AT773" s="171"/>
      <c r="AU773" s="169"/>
      <c r="AV773" s="170"/>
      <c r="AW773" s="150"/>
      <c r="AX773" s="164"/>
      <c r="AY773" s="171"/>
      <c r="AZ773" s="150">
        <v>788</v>
      </c>
    </row>
    <row r="774" spans="1:52" x14ac:dyDescent="0.35">
      <c r="A774" s="162">
        <v>772</v>
      </c>
      <c r="B774" s="163" t="s">
        <v>789</v>
      </c>
      <c r="C774" s="150" t="s">
        <v>1101</v>
      </c>
      <c r="D774" s="150">
        <v>150</v>
      </c>
      <c r="E774" s="164">
        <v>10</v>
      </c>
      <c r="F774" s="164">
        <v>20</v>
      </c>
      <c r="G774" s="165">
        <v>4</v>
      </c>
      <c r="H774" s="166">
        <v>68</v>
      </c>
      <c r="I774" s="150">
        <f>MAX(0,Table232[[#This Row],[k*]]-Table232[[#This Row],[AGVs]])</f>
        <v>58</v>
      </c>
      <c r="J774" s="150">
        <v>704</v>
      </c>
      <c r="K774" s="150">
        <v>710</v>
      </c>
      <c r="L774" s="167">
        <v>610.90078987367997</v>
      </c>
      <c r="M774" s="144">
        <f>IF( Table232[[#This Row],[UB_init]]-Table232[[#This Row],[LB_init]]&gt;0.1,0,1)</f>
        <v>0</v>
      </c>
      <c r="N774" s="61">
        <v>12279</v>
      </c>
      <c r="O774" s="62">
        <v>362</v>
      </c>
      <c r="P774" s="62">
        <v>0.97051877188695301</v>
      </c>
      <c r="Q774" s="87">
        <v>3610.38215215131</v>
      </c>
      <c r="R774" s="166">
        <v>711</v>
      </c>
      <c r="S774" s="150">
        <v>704</v>
      </c>
      <c r="T774" s="168">
        <v>9.8452880000000006E-3</v>
      </c>
      <c r="U774" s="168">
        <v>3614.2308849999999</v>
      </c>
      <c r="V774" s="169">
        <v>710</v>
      </c>
      <c r="W774" s="170">
        <v>704</v>
      </c>
      <c r="X774" s="150">
        <v>8.4507042253521101E-3</v>
      </c>
      <c r="Y774" s="150">
        <f>(Table232[[#This Row],[UB (A-BGAP +LB+ UB)]]-Table232[[#This Row],[Best LB]])/Table232[[#This Row],[UB (A-BGAP +LB+ UB)]]</f>
        <v>8.4507042253521118E-3</v>
      </c>
      <c r="Z774" s="171">
        <v>3600.3253797851498</v>
      </c>
      <c r="AA774" s="169">
        <v>710</v>
      </c>
      <c r="AB774" s="170">
        <v>704</v>
      </c>
      <c r="AC774" s="170">
        <v>8.5227272727272721E-3</v>
      </c>
      <c r="AD774" s="170">
        <f>(Table232[[#This Row],[UB (3S-MH)]]-Table232[[#This Row],[Best LB]])/Table232[[#This Row],[UB (3S-MH)]]</f>
        <v>8.4507042253521118E-3</v>
      </c>
      <c r="AE774" s="167">
        <v>725.75300000000004</v>
      </c>
      <c r="AF774" s="169">
        <v>710</v>
      </c>
      <c r="AG774" s="170">
        <v>704</v>
      </c>
      <c r="AH774" s="150">
        <v>8.4507042253521101E-3</v>
      </c>
      <c r="AI774" s="150">
        <f>(Table232[[#This Row],[UB (BPP-MIP+LB+UB)]]-Table232[[#This Row],[Best LB]])/Table232[[#This Row],[UB (BPP-MIP+LB+UB)]]</f>
        <v>8.4507042253521118E-3</v>
      </c>
      <c r="AJ774" s="171">
        <v>3605.2661236077602</v>
      </c>
      <c r="AK774" s="169">
        <v>710</v>
      </c>
      <c r="AL774" s="170">
        <v>704</v>
      </c>
      <c r="AM774" s="170">
        <v>8.4507042253521118E-3</v>
      </c>
      <c r="AN774" s="170">
        <f>(Table232[[#This Row],[UB (LBBD (FBPP))]]-Table232[[#This Row],[Best LB]])/Table232[[#This Row],[UB (LBBD (FBPP))]]</f>
        <v>8.4507042253521118E-3</v>
      </c>
      <c r="AO774" s="171">
        <v>3599.9999998736798</v>
      </c>
      <c r="AP774" s="169">
        <v>710</v>
      </c>
      <c r="AQ774" s="170">
        <v>704</v>
      </c>
      <c r="AR774" s="170">
        <v>8.4507042253521118E-3</v>
      </c>
      <c r="AS774" s="170">
        <f>(Table232[[#This Row],[UB (LBBD (CBPP))]]-Table232[[#This Row],[Best LB]])/Table232[[#This Row],[UB (LBBD (CBPP))]]</f>
        <v>8.4507042253521118E-3</v>
      </c>
      <c r="AT774" s="171">
        <v>3599.9999998736798</v>
      </c>
      <c r="AU774" s="169">
        <v>710</v>
      </c>
      <c r="AV774" s="170">
        <v>704</v>
      </c>
      <c r="AW774" s="170">
        <v>8.4507042253521118E-3</v>
      </c>
      <c r="AX774" s="170">
        <f>(Table232[[#This Row],[UB (LBBD (CBPP-light))]]-Table232[[#This Row],[Best LB]])/Table232[[#This Row],[UB (LBBD (CBPP-light))]]</f>
        <v>8.4507042253521118E-3</v>
      </c>
      <c r="AY774" s="171">
        <v>3599.9999998736798</v>
      </c>
      <c r="AZ774" s="150">
        <v>704</v>
      </c>
    </row>
    <row r="775" spans="1:52" x14ac:dyDescent="0.35">
      <c r="A775" s="162">
        <v>773</v>
      </c>
      <c r="B775" s="163" t="s">
        <v>790</v>
      </c>
      <c r="C775" s="150" t="s">
        <v>1101</v>
      </c>
      <c r="D775" s="150">
        <v>150</v>
      </c>
      <c r="E775" s="164">
        <v>10</v>
      </c>
      <c r="F775" s="164">
        <v>20</v>
      </c>
      <c r="G775" s="165">
        <v>4</v>
      </c>
      <c r="H775" s="166">
        <v>72</v>
      </c>
      <c r="I775" s="150">
        <f>MAX(0,Table232[[#This Row],[k*]]-Table232[[#This Row],[AGVs]])</f>
        <v>62</v>
      </c>
      <c r="J775" s="150">
        <v>763</v>
      </c>
      <c r="K775" s="150">
        <v>769</v>
      </c>
      <c r="L775" s="167">
        <v>604.75552447886002</v>
      </c>
      <c r="M775" s="144">
        <f>IF( Table232[[#This Row],[UB_init]]-Table232[[#This Row],[LB_init]]&gt;0.1,0,1)</f>
        <v>0</v>
      </c>
      <c r="N775" s="61">
        <v>12666</v>
      </c>
      <c r="O775" s="62">
        <v>396</v>
      </c>
      <c r="P775" s="62">
        <v>0.96873519658928597</v>
      </c>
      <c r="Q775" s="87">
        <v>3607.8668035641299</v>
      </c>
      <c r="R775" s="166">
        <v>779</v>
      </c>
      <c r="S775" s="150">
        <v>757</v>
      </c>
      <c r="T775" s="168">
        <v>2.8241334999999999E-2</v>
      </c>
      <c r="U775" s="168">
        <v>3614.3476639999999</v>
      </c>
      <c r="V775" s="169">
        <v>769</v>
      </c>
      <c r="W775" s="170">
        <v>763</v>
      </c>
      <c r="X775" s="150">
        <v>7.8023407022106599E-3</v>
      </c>
      <c r="Y775" s="150">
        <f>(Table232[[#This Row],[UB (A-BGAP +LB+ UB)]]-Table232[[#This Row],[Best LB]])/Table232[[#This Row],[UB (A-BGAP +LB+ UB)]]</f>
        <v>7.8023407022106634E-3</v>
      </c>
      <c r="Z775" s="171">
        <v>3604.6120046609999</v>
      </c>
      <c r="AA775" s="169">
        <v>769</v>
      </c>
      <c r="AB775" s="170">
        <v>757</v>
      </c>
      <c r="AC775" s="170">
        <v>1.5852047556142668E-2</v>
      </c>
      <c r="AD775" s="170">
        <f>(Table232[[#This Row],[UB (3S-MH)]]-Table232[[#This Row],[Best LB]])/Table232[[#This Row],[UB (3S-MH)]]</f>
        <v>7.8023407022106634E-3</v>
      </c>
      <c r="AE775" s="167">
        <v>746.1</v>
      </c>
      <c r="AF775" s="169">
        <v>769</v>
      </c>
      <c r="AG775" s="170">
        <v>763</v>
      </c>
      <c r="AH775" s="150">
        <v>7.8023407022106599E-3</v>
      </c>
      <c r="AI775" s="150">
        <f>(Table232[[#This Row],[UB (BPP-MIP+LB+UB)]]-Table232[[#This Row],[Best LB]])/Table232[[#This Row],[UB (BPP-MIP+LB+UB)]]</f>
        <v>7.8023407022106634E-3</v>
      </c>
      <c r="AJ775" s="171">
        <v>3603.8047729637501</v>
      </c>
      <c r="AK775" s="169">
        <v>769</v>
      </c>
      <c r="AL775" s="170">
        <v>763</v>
      </c>
      <c r="AM775" s="170">
        <v>7.8023407022106634E-3</v>
      </c>
      <c r="AN775" s="170">
        <f>(Table232[[#This Row],[UB (LBBD (FBPP))]]-Table232[[#This Row],[Best LB]])/Table232[[#This Row],[UB (LBBD (FBPP))]]</f>
        <v>7.8023407022106634E-3</v>
      </c>
      <c r="AO775" s="171">
        <v>3600.0000004788599</v>
      </c>
      <c r="AP775" s="169">
        <v>769</v>
      </c>
      <c r="AQ775" s="170">
        <v>763</v>
      </c>
      <c r="AR775" s="170">
        <v>7.8023407022106634E-3</v>
      </c>
      <c r="AS775" s="170">
        <f>(Table232[[#This Row],[UB (LBBD (CBPP))]]-Table232[[#This Row],[Best LB]])/Table232[[#This Row],[UB (LBBD (CBPP))]]</f>
        <v>7.8023407022106634E-3</v>
      </c>
      <c r="AT775" s="171">
        <v>3600.0000004788599</v>
      </c>
      <c r="AU775" s="169">
        <v>769</v>
      </c>
      <c r="AV775" s="170">
        <v>763</v>
      </c>
      <c r="AW775" s="170">
        <v>7.8023407022106634E-3</v>
      </c>
      <c r="AX775" s="170">
        <f>(Table232[[#This Row],[UB (LBBD (CBPP-light))]]-Table232[[#This Row],[Best LB]])/Table232[[#This Row],[UB (LBBD (CBPP-light))]]</f>
        <v>7.8023407022106634E-3</v>
      </c>
      <c r="AY775" s="171">
        <v>3600.0000004788599</v>
      </c>
      <c r="AZ775" s="150">
        <v>763</v>
      </c>
    </row>
    <row r="776" spans="1:52" x14ac:dyDescent="0.35">
      <c r="A776" s="162">
        <v>774</v>
      </c>
      <c r="B776" s="163" t="s">
        <v>791</v>
      </c>
      <c r="C776" s="150" t="s">
        <v>1101</v>
      </c>
      <c r="D776" s="150">
        <v>150</v>
      </c>
      <c r="E776" s="164">
        <v>10</v>
      </c>
      <c r="F776" s="164">
        <v>20</v>
      </c>
      <c r="G776" s="165">
        <v>4</v>
      </c>
      <c r="H776" s="166">
        <v>60</v>
      </c>
      <c r="I776" s="150">
        <f>MAX(0,Table232[[#This Row],[k*]]-Table232[[#This Row],[AGVs]])</f>
        <v>50</v>
      </c>
      <c r="J776" s="150">
        <v>678</v>
      </c>
      <c r="K776" s="150">
        <v>678</v>
      </c>
      <c r="L776" s="167">
        <v>96.538314791399898</v>
      </c>
      <c r="M776" s="144">
        <f>IF( Table232[[#This Row],[UB_init]]-Table232[[#This Row],[LB_init]]&gt;0.1,0,1)</f>
        <v>1</v>
      </c>
      <c r="N776" s="61">
        <v>12509</v>
      </c>
      <c r="O776" s="62">
        <v>382.69142713061001</v>
      </c>
      <c r="P776" s="62">
        <v>0.96940671299618597</v>
      </c>
      <c r="Q776" s="87">
        <v>3604.5956702027402</v>
      </c>
      <c r="R776" s="166">
        <v>681</v>
      </c>
      <c r="S776" s="150">
        <v>678</v>
      </c>
      <c r="T776" s="168">
        <v>4.4052859999999996E-3</v>
      </c>
      <c r="U776" s="168">
        <v>3607.2979970000001</v>
      </c>
      <c r="V776" s="169"/>
      <c r="W776" s="170"/>
      <c r="X776" s="150"/>
      <c r="Y776" s="150"/>
      <c r="Z776" s="171"/>
      <c r="AA776" s="169"/>
      <c r="AB776" s="170"/>
      <c r="AC776" s="150"/>
      <c r="AD776" s="170"/>
      <c r="AE776" s="171"/>
      <c r="AF776" s="169"/>
      <c r="AG776" s="170"/>
      <c r="AH776" s="150"/>
      <c r="AI776" s="150"/>
      <c r="AJ776" s="171"/>
      <c r="AK776" s="169"/>
      <c r="AL776" s="170"/>
      <c r="AM776" s="150"/>
      <c r="AN776" s="170"/>
      <c r="AO776" s="171"/>
      <c r="AP776" s="169"/>
      <c r="AQ776" s="170"/>
      <c r="AR776" s="150"/>
      <c r="AS776" s="170"/>
      <c r="AT776" s="171"/>
      <c r="AU776" s="169"/>
      <c r="AV776" s="170"/>
      <c r="AW776" s="150"/>
      <c r="AX776" s="164"/>
      <c r="AY776" s="171"/>
      <c r="AZ776" s="150">
        <v>678</v>
      </c>
    </row>
    <row r="777" spans="1:52" x14ac:dyDescent="0.35">
      <c r="A777" s="162">
        <v>775</v>
      </c>
      <c r="B777" s="163" t="s">
        <v>792</v>
      </c>
      <c r="C777" s="150" t="s">
        <v>1101</v>
      </c>
      <c r="D777" s="150">
        <v>150</v>
      </c>
      <c r="E777" s="164">
        <v>10</v>
      </c>
      <c r="F777" s="164">
        <v>20</v>
      </c>
      <c r="G777" s="165">
        <v>4</v>
      </c>
      <c r="H777" s="166">
        <v>71</v>
      </c>
      <c r="I777" s="150">
        <f>MAX(0,Table232[[#This Row],[k*]]-Table232[[#This Row],[AGVs]])</f>
        <v>61</v>
      </c>
      <c r="J777" s="150">
        <v>809</v>
      </c>
      <c r="K777" s="150">
        <v>809</v>
      </c>
      <c r="L777" s="167">
        <v>54.477442469449898</v>
      </c>
      <c r="M777" s="144">
        <f>IF( Table232[[#This Row],[UB_init]]-Table232[[#This Row],[LB_init]]&gt;0.1,0,1)</f>
        <v>1</v>
      </c>
      <c r="N777" s="61">
        <v>13160</v>
      </c>
      <c r="O777" s="62">
        <v>448</v>
      </c>
      <c r="P777" s="62">
        <v>0.96595744680850304</v>
      </c>
      <c r="Q777" s="87">
        <v>3606.3663697540701</v>
      </c>
      <c r="R777" s="166">
        <v>822</v>
      </c>
      <c r="S777" s="150">
        <v>807.17</v>
      </c>
      <c r="T777" s="168">
        <v>1.8041363000000001E-2</v>
      </c>
      <c r="U777" s="168">
        <v>3608.7070819999999</v>
      </c>
      <c r="V777" s="169"/>
      <c r="W777" s="170"/>
      <c r="X777" s="150"/>
      <c r="Y777" s="150"/>
      <c r="Z777" s="171"/>
      <c r="AA777" s="169"/>
      <c r="AB777" s="170"/>
      <c r="AC777" s="150"/>
      <c r="AD777" s="170"/>
      <c r="AE777" s="171"/>
      <c r="AF777" s="169"/>
      <c r="AG777" s="170"/>
      <c r="AH777" s="150"/>
      <c r="AI777" s="150"/>
      <c r="AJ777" s="171"/>
      <c r="AK777" s="169"/>
      <c r="AL777" s="170"/>
      <c r="AM777" s="150"/>
      <c r="AN777" s="170"/>
      <c r="AO777" s="171"/>
      <c r="AP777" s="169"/>
      <c r="AQ777" s="170"/>
      <c r="AR777" s="150"/>
      <c r="AS777" s="170"/>
      <c r="AT777" s="171"/>
      <c r="AU777" s="169"/>
      <c r="AV777" s="170"/>
      <c r="AW777" s="150"/>
      <c r="AX777" s="164"/>
      <c r="AY777" s="171"/>
      <c r="AZ777" s="150">
        <v>809</v>
      </c>
    </row>
    <row r="778" spans="1:52" x14ac:dyDescent="0.35">
      <c r="A778" s="162">
        <v>776</v>
      </c>
      <c r="B778" s="163" t="s">
        <v>793</v>
      </c>
      <c r="C778" s="150" t="s">
        <v>1101</v>
      </c>
      <c r="D778" s="150">
        <v>150</v>
      </c>
      <c r="E778" s="164">
        <v>10</v>
      </c>
      <c r="F778" s="164">
        <v>20</v>
      </c>
      <c r="G778" s="165">
        <v>4</v>
      </c>
      <c r="H778" s="166">
        <v>70</v>
      </c>
      <c r="I778" s="150">
        <f>MAX(0,Table232[[#This Row],[k*]]-Table232[[#This Row],[AGVs]])</f>
        <v>60</v>
      </c>
      <c r="J778" s="150">
        <v>741</v>
      </c>
      <c r="K778" s="150">
        <v>741</v>
      </c>
      <c r="L778" s="167">
        <v>29.858525812629978</v>
      </c>
      <c r="M778" s="144">
        <f>IF( Table232[[#This Row],[UB_init]]-Table232[[#This Row],[LB_init]]&gt;0.1,0,1)</f>
        <v>1</v>
      </c>
      <c r="N778" s="61">
        <v>9617</v>
      </c>
      <c r="O778" s="62">
        <v>385.22828708411998</v>
      </c>
      <c r="P778" s="62">
        <v>0.95994298772130404</v>
      </c>
      <c r="Q778" s="87">
        <v>3600.4164994601101</v>
      </c>
      <c r="R778" s="166">
        <v>748</v>
      </c>
      <c r="S778" s="150">
        <v>735</v>
      </c>
      <c r="T778" s="168">
        <v>1.7379678999999999E-2</v>
      </c>
      <c r="U778" s="168">
        <v>3614.8231329999999</v>
      </c>
      <c r="V778" s="169"/>
      <c r="W778" s="170"/>
      <c r="X778" s="150"/>
      <c r="Y778" s="150"/>
      <c r="Z778" s="171"/>
      <c r="AA778" s="169"/>
      <c r="AB778" s="170"/>
      <c r="AC778" s="150"/>
      <c r="AD778" s="170"/>
      <c r="AE778" s="171"/>
      <c r="AF778" s="169"/>
      <c r="AG778" s="170"/>
      <c r="AH778" s="150"/>
      <c r="AI778" s="150"/>
      <c r="AJ778" s="171"/>
      <c r="AK778" s="169"/>
      <c r="AL778" s="170"/>
      <c r="AM778" s="150"/>
      <c r="AN778" s="170"/>
      <c r="AO778" s="171"/>
      <c r="AP778" s="169"/>
      <c r="AQ778" s="170"/>
      <c r="AR778" s="150"/>
      <c r="AS778" s="170"/>
      <c r="AT778" s="171"/>
      <c r="AU778" s="169"/>
      <c r="AV778" s="170"/>
      <c r="AW778" s="150"/>
      <c r="AX778" s="164"/>
      <c r="AY778" s="171"/>
      <c r="AZ778" s="150">
        <v>741</v>
      </c>
    </row>
    <row r="779" spans="1:52" x14ac:dyDescent="0.35">
      <c r="A779" s="162">
        <v>777</v>
      </c>
      <c r="B779" s="163" t="s">
        <v>794</v>
      </c>
      <c r="C779" s="150" t="s">
        <v>1101</v>
      </c>
      <c r="D779" s="150">
        <v>150</v>
      </c>
      <c r="E779" s="164">
        <v>10</v>
      </c>
      <c r="F779" s="164">
        <v>20</v>
      </c>
      <c r="G779" s="165">
        <v>4</v>
      </c>
      <c r="H779" s="166">
        <v>64</v>
      </c>
      <c r="I779" s="150">
        <f>MAX(0,Table232[[#This Row],[k*]]-Table232[[#This Row],[AGVs]])</f>
        <v>54</v>
      </c>
      <c r="J779" s="150">
        <v>711</v>
      </c>
      <c r="K779" s="150">
        <v>717</v>
      </c>
      <c r="L779" s="167">
        <v>617.91875988991001</v>
      </c>
      <c r="M779" s="144">
        <f>IF( Table232[[#This Row],[UB_init]]-Table232[[#This Row],[LB_init]]&gt;0.1,0,1)</f>
        <v>0</v>
      </c>
      <c r="N779" s="61">
        <v>12549</v>
      </c>
      <c r="O779" s="62">
        <v>391.96088589763599</v>
      </c>
      <c r="P779" s="62">
        <v>0.96876556810122405</v>
      </c>
      <c r="Q779" s="87">
        <v>3600.5013876724902</v>
      </c>
      <c r="R779" s="166">
        <v>719</v>
      </c>
      <c r="S779" s="150">
        <v>711</v>
      </c>
      <c r="T779" s="168">
        <v>1.1126565E-2</v>
      </c>
      <c r="U779" s="168">
        <v>3609.7859039999998</v>
      </c>
      <c r="V779" s="169">
        <v>717</v>
      </c>
      <c r="W779" s="170">
        <v>711</v>
      </c>
      <c r="X779" s="150">
        <v>8.3682008368200795E-3</v>
      </c>
      <c r="Y779" s="150">
        <f>(Table232[[#This Row],[UB (A-BGAP +LB+ UB)]]-Table232[[#This Row],[Best LB]])/Table232[[#This Row],[UB (A-BGAP +LB+ UB)]]</f>
        <v>8.368200836820083E-3</v>
      </c>
      <c r="Z779" s="171">
        <v>3601.1297224238597</v>
      </c>
      <c r="AA779" s="169">
        <v>717</v>
      </c>
      <c r="AB779" s="170">
        <v>711</v>
      </c>
      <c r="AC779" s="170">
        <v>8.4388185654008432E-3</v>
      </c>
      <c r="AD779" s="170">
        <f>(Table232[[#This Row],[UB (3S-MH)]]-Table232[[#This Row],[Best LB]])/Table232[[#This Row],[UB (3S-MH)]]</f>
        <v>8.368200836820083E-3</v>
      </c>
      <c r="AE779" s="167">
        <v>724.01099999999997</v>
      </c>
      <c r="AF779" s="169">
        <v>717</v>
      </c>
      <c r="AG779" s="170">
        <v>711</v>
      </c>
      <c r="AH779" s="150">
        <v>8.3682008368200795E-3</v>
      </c>
      <c r="AI779" s="150">
        <f>(Table232[[#This Row],[UB (BPP-MIP+LB+UB)]]-Table232[[#This Row],[Best LB]])/Table232[[#This Row],[UB (BPP-MIP+LB+UB)]]</f>
        <v>8.368200836820083E-3</v>
      </c>
      <c r="AJ779" s="171">
        <v>3608.53065664322</v>
      </c>
      <c r="AK779" s="169">
        <v>717</v>
      </c>
      <c r="AL779" s="170">
        <v>711</v>
      </c>
      <c r="AM779" s="170">
        <v>8.368200836820083E-3</v>
      </c>
      <c r="AN779" s="170">
        <f>(Table232[[#This Row],[UB (LBBD (FBPP))]]-Table232[[#This Row],[Best LB]])/Table232[[#This Row],[UB (LBBD (FBPP))]]</f>
        <v>8.368200836820083E-3</v>
      </c>
      <c r="AO779" s="171">
        <v>3599.9999998899102</v>
      </c>
      <c r="AP779" s="169">
        <v>717</v>
      </c>
      <c r="AQ779" s="170">
        <v>711</v>
      </c>
      <c r="AR779" s="170">
        <v>8.368200836820083E-3</v>
      </c>
      <c r="AS779" s="170">
        <f>(Table232[[#This Row],[UB (LBBD (CBPP))]]-Table232[[#This Row],[Best LB]])/Table232[[#This Row],[UB (LBBD (CBPP))]]</f>
        <v>8.368200836820083E-3</v>
      </c>
      <c r="AT779" s="171">
        <v>3599.9999998899102</v>
      </c>
      <c r="AU779" s="169">
        <v>717</v>
      </c>
      <c r="AV779" s="170">
        <v>711</v>
      </c>
      <c r="AW779" s="170">
        <v>8.368200836820083E-3</v>
      </c>
      <c r="AX779" s="170">
        <f>(Table232[[#This Row],[UB (LBBD (CBPP-light))]]-Table232[[#This Row],[Best LB]])/Table232[[#This Row],[UB (LBBD (CBPP-light))]]</f>
        <v>8.368200836820083E-3</v>
      </c>
      <c r="AY779" s="171">
        <v>3599.9999998899102</v>
      </c>
      <c r="AZ779" s="150">
        <v>711</v>
      </c>
    </row>
    <row r="780" spans="1:52" x14ac:dyDescent="0.35">
      <c r="A780" s="162">
        <v>778</v>
      </c>
      <c r="B780" s="163" t="s">
        <v>795</v>
      </c>
      <c r="C780" s="150" t="s">
        <v>1101</v>
      </c>
      <c r="D780" s="150">
        <v>150</v>
      </c>
      <c r="E780" s="164">
        <v>10</v>
      </c>
      <c r="F780" s="164">
        <v>20</v>
      </c>
      <c r="G780" s="165">
        <v>4</v>
      </c>
      <c r="H780" s="166">
        <v>70</v>
      </c>
      <c r="I780" s="150">
        <f>MAX(0,Table232[[#This Row],[k*]]-Table232[[#This Row],[AGVs]])</f>
        <v>60</v>
      </c>
      <c r="J780" s="150">
        <v>753</v>
      </c>
      <c r="K780" s="150">
        <v>753</v>
      </c>
      <c r="L780" s="167">
        <v>104.50131135061997</v>
      </c>
      <c r="M780" s="144">
        <f>IF( Table232[[#This Row],[UB_init]]-Table232[[#This Row],[LB_init]]&gt;0.1,0,1)</f>
        <v>1</v>
      </c>
      <c r="N780" s="61">
        <v>12667</v>
      </c>
      <c r="O780" s="62">
        <v>398</v>
      </c>
      <c r="P780" s="62">
        <v>0.96857977421646002</v>
      </c>
      <c r="Q780" s="87">
        <v>3603.0129805468</v>
      </c>
      <c r="R780" s="166">
        <v>753</v>
      </c>
      <c r="S780" s="150">
        <v>747</v>
      </c>
      <c r="T780" s="168">
        <v>7.9681270000000002E-3</v>
      </c>
      <c r="U780" s="168">
        <v>3611.643106</v>
      </c>
      <c r="V780" s="169"/>
      <c r="W780" s="170"/>
      <c r="X780" s="150"/>
      <c r="Y780" s="150"/>
      <c r="Z780" s="171"/>
      <c r="AA780" s="169"/>
      <c r="AB780" s="170"/>
      <c r="AC780" s="150"/>
      <c r="AD780" s="170"/>
      <c r="AE780" s="171"/>
      <c r="AF780" s="169"/>
      <c r="AG780" s="170"/>
      <c r="AH780" s="150"/>
      <c r="AI780" s="150"/>
      <c r="AJ780" s="171"/>
      <c r="AK780" s="169"/>
      <c r="AL780" s="170"/>
      <c r="AM780" s="150"/>
      <c r="AN780" s="170"/>
      <c r="AO780" s="171"/>
      <c r="AP780" s="169"/>
      <c r="AQ780" s="170"/>
      <c r="AR780" s="150"/>
      <c r="AS780" s="170"/>
      <c r="AT780" s="171"/>
      <c r="AU780" s="169"/>
      <c r="AV780" s="170"/>
      <c r="AW780" s="150"/>
      <c r="AX780" s="164"/>
      <c r="AY780" s="171"/>
      <c r="AZ780" s="150">
        <v>753</v>
      </c>
    </row>
    <row r="781" spans="1:52" x14ac:dyDescent="0.35">
      <c r="A781" s="162">
        <v>779</v>
      </c>
      <c r="B781" s="163" t="s">
        <v>796</v>
      </c>
      <c r="C781" s="150" t="s">
        <v>1101</v>
      </c>
      <c r="D781" s="150">
        <v>150</v>
      </c>
      <c r="E781" s="164">
        <v>10</v>
      </c>
      <c r="F781" s="164">
        <v>20</v>
      </c>
      <c r="G781" s="165">
        <v>4</v>
      </c>
      <c r="H781" s="166">
        <v>73</v>
      </c>
      <c r="I781" s="150">
        <f>MAX(0,Table232[[#This Row],[k*]]-Table232[[#This Row],[AGVs]])</f>
        <v>63</v>
      </c>
      <c r="J781" s="150">
        <v>746</v>
      </c>
      <c r="K781" s="150">
        <v>758</v>
      </c>
      <c r="L781" s="167">
        <v>608.66044701077999</v>
      </c>
      <c r="M781" s="144">
        <f>IF( Table232[[#This Row],[UB_init]]-Table232[[#This Row],[LB_init]]&gt;0.1,0,1)</f>
        <v>0</v>
      </c>
      <c r="N781" s="61">
        <v>12417</v>
      </c>
      <c r="O781" s="62">
        <v>373</v>
      </c>
      <c r="P781" s="62">
        <v>0.969960537972127</v>
      </c>
      <c r="Q781" s="87">
        <v>3604.6692316178201</v>
      </c>
      <c r="R781" s="166">
        <v>765</v>
      </c>
      <c r="S781" s="150">
        <v>744</v>
      </c>
      <c r="T781" s="168">
        <v>2.745098E-2</v>
      </c>
      <c r="U781" s="168">
        <v>3606.2303179999999</v>
      </c>
      <c r="V781" s="169">
        <v>758</v>
      </c>
      <c r="W781" s="170">
        <v>746</v>
      </c>
      <c r="X781" s="150">
        <v>1.5831134564643801E-2</v>
      </c>
      <c r="Y781" s="150">
        <f>(Table232[[#This Row],[UB (A-BGAP +LB+ UB)]]-Table232[[#This Row],[Best LB]])/Table232[[#This Row],[UB (A-BGAP +LB+ UB)]]</f>
        <v>1.5831134564643801E-2</v>
      </c>
      <c r="Z781" s="171">
        <v>3600.0525692654801</v>
      </c>
      <c r="AA781" s="169">
        <v>758</v>
      </c>
      <c r="AB781" s="170">
        <v>746</v>
      </c>
      <c r="AC781" s="170">
        <v>1.6085790884718499E-2</v>
      </c>
      <c r="AD781" s="170">
        <f>(Table232[[#This Row],[UB (3S-MH)]]-Table232[[#This Row],[Best LB]])/Table232[[#This Row],[UB (3S-MH)]]</f>
        <v>1.5831134564643801E-2</v>
      </c>
      <c r="AE781" s="167">
        <v>722.37199999999996</v>
      </c>
      <c r="AF781" s="169">
        <v>758</v>
      </c>
      <c r="AG781" s="170">
        <v>746</v>
      </c>
      <c r="AH781" s="150">
        <v>1.5831134564643599E-2</v>
      </c>
      <c r="AI781" s="150">
        <f>(Table232[[#This Row],[UB (BPP-MIP+LB+UB)]]-Table232[[#This Row],[Best LB]])/Table232[[#This Row],[UB (BPP-MIP+LB+UB)]]</f>
        <v>1.5831134564643801E-2</v>
      </c>
      <c r="AJ781" s="171">
        <v>3602.99382379093</v>
      </c>
      <c r="AK781" s="169">
        <v>758</v>
      </c>
      <c r="AL781" s="170">
        <v>746</v>
      </c>
      <c r="AM781" s="170">
        <v>1.5831134564643801E-2</v>
      </c>
      <c r="AN781" s="170">
        <f>(Table232[[#This Row],[UB (LBBD (FBPP))]]-Table232[[#This Row],[Best LB]])/Table232[[#This Row],[UB (LBBD (FBPP))]]</f>
        <v>1.5831134564643801E-2</v>
      </c>
      <c r="AO781" s="171">
        <v>3600.0000000107798</v>
      </c>
      <c r="AP781" s="169">
        <v>758</v>
      </c>
      <c r="AQ781" s="170">
        <v>746</v>
      </c>
      <c r="AR781" s="170">
        <v>1.5831134564643801E-2</v>
      </c>
      <c r="AS781" s="170">
        <f>(Table232[[#This Row],[UB (LBBD (CBPP))]]-Table232[[#This Row],[Best LB]])/Table232[[#This Row],[UB (LBBD (CBPP))]]</f>
        <v>1.5831134564643801E-2</v>
      </c>
      <c r="AT781" s="171">
        <v>3600.0000000107798</v>
      </c>
      <c r="AU781" s="169">
        <v>758</v>
      </c>
      <c r="AV781" s="170">
        <v>746</v>
      </c>
      <c r="AW781" s="170">
        <v>1.5831134564643801E-2</v>
      </c>
      <c r="AX781" s="170">
        <f>(Table232[[#This Row],[UB (LBBD (CBPP-light))]]-Table232[[#This Row],[Best LB]])/Table232[[#This Row],[UB (LBBD (CBPP-light))]]</f>
        <v>1.5831134564643801E-2</v>
      </c>
      <c r="AY781" s="171">
        <v>3600.0000000107798</v>
      </c>
      <c r="AZ781" s="150">
        <v>746</v>
      </c>
    </row>
    <row r="782" spans="1:52" x14ac:dyDescent="0.35">
      <c r="A782" s="162">
        <v>780</v>
      </c>
      <c r="B782" s="163" t="s">
        <v>797</v>
      </c>
      <c r="C782" s="150" t="s">
        <v>1101</v>
      </c>
      <c r="D782" s="150">
        <v>150</v>
      </c>
      <c r="E782" s="164">
        <v>10</v>
      </c>
      <c r="F782" s="164">
        <v>20</v>
      </c>
      <c r="G782" s="165">
        <v>4</v>
      </c>
      <c r="H782" s="166">
        <v>69</v>
      </c>
      <c r="I782" s="150">
        <f>MAX(0,Table232[[#This Row],[k*]]-Table232[[#This Row],[AGVs]])</f>
        <v>59</v>
      </c>
      <c r="J782" s="150">
        <v>715</v>
      </c>
      <c r="K782" s="150">
        <v>715</v>
      </c>
      <c r="L782" s="167">
        <v>75.543153306470003</v>
      </c>
      <c r="M782" s="144">
        <f>IF( Table232[[#This Row],[UB_init]]-Table232[[#This Row],[LB_init]]&gt;0.1,0,1)</f>
        <v>1</v>
      </c>
      <c r="N782" s="61">
        <v>12329</v>
      </c>
      <c r="O782" s="62">
        <v>367</v>
      </c>
      <c r="P782" s="62">
        <v>0.97023278449184003</v>
      </c>
      <c r="Q782" s="87">
        <v>3606.3858742509001</v>
      </c>
      <c r="R782" s="166">
        <v>726</v>
      </c>
      <c r="S782" s="150">
        <v>707</v>
      </c>
      <c r="T782" s="168">
        <v>2.6170799000000002E-2</v>
      </c>
      <c r="U782" s="168">
        <v>3609.845421</v>
      </c>
      <c r="V782" s="169"/>
      <c r="W782" s="170"/>
      <c r="X782" s="150"/>
      <c r="Y782" s="150"/>
      <c r="Z782" s="171"/>
      <c r="AA782" s="169"/>
      <c r="AB782" s="170"/>
      <c r="AC782" s="150"/>
      <c r="AD782" s="170"/>
      <c r="AE782" s="171"/>
      <c r="AF782" s="169"/>
      <c r="AG782" s="170"/>
      <c r="AH782" s="150"/>
      <c r="AI782" s="150"/>
      <c r="AJ782" s="171"/>
      <c r="AK782" s="169"/>
      <c r="AL782" s="170"/>
      <c r="AM782" s="150"/>
      <c r="AN782" s="170"/>
      <c r="AO782" s="171"/>
      <c r="AP782" s="169"/>
      <c r="AQ782" s="170"/>
      <c r="AR782" s="150"/>
      <c r="AS782" s="170"/>
      <c r="AT782" s="171"/>
      <c r="AU782" s="169"/>
      <c r="AV782" s="170"/>
      <c r="AW782" s="150"/>
      <c r="AX782" s="164"/>
      <c r="AY782" s="171"/>
      <c r="AZ782" s="150">
        <v>715</v>
      </c>
    </row>
    <row r="783" spans="1:52" x14ac:dyDescent="0.35">
      <c r="A783" s="162">
        <v>781</v>
      </c>
      <c r="B783" s="163" t="s">
        <v>798</v>
      </c>
      <c r="C783" s="150" t="s">
        <v>1101</v>
      </c>
      <c r="D783" s="150">
        <v>150</v>
      </c>
      <c r="E783" s="164">
        <v>10</v>
      </c>
      <c r="F783" s="164">
        <v>30</v>
      </c>
      <c r="G783" s="165">
        <v>1</v>
      </c>
      <c r="H783" s="166">
        <v>19</v>
      </c>
      <c r="I783" s="150">
        <f>MAX(0,Table232[[#This Row],[k*]]-Table232[[#This Row],[AGVs]])</f>
        <v>9</v>
      </c>
      <c r="J783" s="150">
        <v>568</v>
      </c>
      <c r="K783" s="150">
        <v>614</v>
      </c>
      <c r="L783" s="167">
        <v>1.5075998883698958</v>
      </c>
      <c r="M783" s="144">
        <f>IF( Table232[[#This Row],[UB_init]]-Table232[[#This Row],[LB_init]]&gt;0.1,0,1)</f>
        <v>0</v>
      </c>
      <c r="N783" s="61">
        <v>13881</v>
      </c>
      <c r="O783" s="62">
        <v>517</v>
      </c>
      <c r="P783" s="62">
        <v>0.96275484475181194</v>
      </c>
      <c r="Q783" s="87">
        <v>3605.0432739444</v>
      </c>
      <c r="R783" s="166">
        <v>572</v>
      </c>
      <c r="S783" s="150">
        <v>567</v>
      </c>
      <c r="T783" s="168">
        <v>8.7412589999999995E-3</v>
      </c>
      <c r="U783" s="168">
        <v>3612.5274129999998</v>
      </c>
      <c r="V783" s="169">
        <v>568</v>
      </c>
      <c r="W783" s="170">
        <v>568</v>
      </c>
      <c r="X783" s="150">
        <v>0</v>
      </c>
      <c r="Y783" s="150">
        <f>(Table232[[#This Row],[UB (A-BGAP +LB+ UB)]]-Table232[[#This Row],[Best LB]])/Table232[[#This Row],[UB (A-BGAP +LB+ UB)]]</f>
        <v>0</v>
      </c>
      <c r="Z783" s="171">
        <v>192.5024614557619</v>
      </c>
      <c r="AA783" s="169">
        <v>568</v>
      </c>
      <c r="AB783" s="170">
        <v>568</v>
      </c>
      <c r="AC783" s="170">
        <v>0</v>
      </c>
      <c r="AD783" s="170">
        <f>(Table232[[#This Row],[UB (3S-MH)]]-Table232[[#This Row],[Best LB]])/Table232[[#This Row],[UB (3S-MH)]]</f>
        <v>0</v>
      </c>
      <c r="AE783" s="167">
        <v>2.0799599999999998</v>
      </c>
      <c r="AF783" s="169">
        <v>568</v>
      </c>
      <c r="AG783" s="170">
        <v>568</v>
      </c>
      <c r="AH783" s="150">
        <v>0</v>
      </c>
      <c r="AI783" s="150">
        <f>(Table232[[#This Row],[UB (BPP-MIP+LB+UB)]]-Table232[[#This Row],[Best LB]])/Table232[[#This Row],[UB (BPP-MIP+LB+UB)]]</f>
        <v>0</v>
      </c>
      <c r="AJ783" s="171">
        <v>357.98211520351492</v>
      </c>
      <c r="AK783" s="169">
        <v>568</v>
      </c>
      <c r="AL783" s="170">
        <v>568</v>
      </c>
      <c r="AM783" s="170">
        <v>0</v>
      </c>
      <c r="AN783" s="170">
        <f>(Table232[[#This Row],[UB (LBBD (FBPP))]]-Table232[[#This Row],[Best LB]])/Table232[[#This Row],[UB (LBBD (FBPP))]]</f>
        <v>0</v>
      </c>
      <c r="AO783" s="171">
        <v>50.232624161523198</v>
      </c>
      <c r="AP783" s="169">
        <v>568</v>
      </c>
      <c r="AQ783" s="170">
        <v>568</v>
      </c>
      <c r="AR783" s="170">
        <v>0</v>
      </c>
      <c r="AS783" s="170">
        <f>(Table232[[#This Row],[UB (LBBD (CBPP))]]-Table232[[#This Row],[Best LB]])/Table232[[#This Row],[UB (LBBD (CBPP))]]</f>
        <v>0</v>
      </c>
      <c r="AT783" s="171">
        <v>26.991425461136195</v>
      </c>
      <c r="AU783" s="169">
        <v>568</v>
      </c>
      <c r="AV783" s="170">
        <v>568</v>
      </c>
      <c r="AW783" s="170">
        <v>0</v>
      </c>
      <c r="AX783" s="170">
        <f>(Table232[[#This Row],[UB (LBBD (CBPP-light))]]-Table232[[#This Row],[Best LB]])/Table232[[#This Row],[UB (LBBD (CBPP-light))]]</f>
        <v>0</v>
      </c>
      <c r="AY783" s="171">
        <v>9.7506667515267456</v>
      </c>
      <c r="AZ783" s="150">
        <v>568</v>
      </c>
    </row>
    <row r="784" spans="1:52" x14ac:dyDescent="0.35">
      <c r="A784" s="162">
        <v>782</v>
      </c>
      <c r="B784" s="163" t="s">
        <v>799</v>
      </c>
      <c r="C784" s="150" t="s">
        <v>1101</v>
      </c>
      <c r="D784" s="150">
        <v>150</v>
      </c>
      <c r="E784" s="164">
        <v>10</v>
      </c>
      <c r="F784" s="164">
        <v>30</v>
      </c>
      <c r="G784" s="165">
        <v>1</v>
      </c>
      <c r="H784" s="166">
        <v>20</v>
      </c>
      <c r="I784" s="150">
        <f>MAX(0,Table232[[#This Row],[k*]]-Table232[[#This Row],[AGVs]])</f>
        <v>10</v>
      </c>
      <c r="J784" s="150">
        <v>645</v>
      </c>
      <c r="K784" s="150">
        <v>924</v>
      </c>
      <c r="L784" s="167">
        <v>1.4209069833200374</v>
      </c>
      <c r="M784" s="144">
        <f>IF( Table232[[#This Row],[UB_init]]-Table232[[#This Row],[LB_init]]&gt;0.1,0,1)</f>
        <v>0</v>
      </c>
      <c r="N784" s="61">
        <v>14563</v>
      </c>
      <c r="O784" s="62">
        <v>588</v>
      </c>
      <c r="P784" s="62">
        <v>0.95962370390715501</v>
      </c>
      <c r="Q784" s="87">
        <v>3605.76173961721</v>
      </c>
      <c r="R784" s="166">
        <v>645</v>
      </c>
      <c r="S784" s="150">
        <v>645</v>
      </c>
      <c r="T784" s="168">
        <v>0</v>
      </c>
      <c r="U784" s="168">
        <v>143.60166839999999</v>
      </c>
      <c r="V784" s="169">
        <v>645</v>
      </c>
      <c r="W784" s="170">
        <v>645</v>
      </c>
      <c r="X784" s="150">
        <v>0</v>
      </c>
      <c r="Y784" s="150">
        <f>(Table232[[#This Row],[UB (A-BGAP +LB+ UB)]]-Table232[[#This Row],[Best LB]])/Table232[[#This Row],[UB (A-BGAP +LB+ UB)]]</f>
        <v>0</v>
      </c>
      <c r="Z784" s="171">
        <v>163.96200093441104</v>
      </c>
      <c r="AA784" s="169">
        <v>645</v>
      </c>
      <c r="AB784" s="170">
        <v>645</v>
      </c>
      <c r="AC784" s="170">
        <v>0</v>
      </c>
      <c r="AD784" s="170">
        <f>(Table232[[#This Row],[UB (3S-MH)]]-Table232[[#This Row],[Best LB]])/Table232[[#This Row],[UB (3S-MH)]]</f>
        <v>0</v>
      </c>
      <c r="AE784" s="167">
        <v>2.3275700000000001</v>
      </c>
      <c r="AF784" s="169">
        <v>645</v>
      </c>
      <c r="AG784" s="170">
        <v>645</v>
      </c>
      <c r="AH784" s="150">
        <v>0</v>
      </c>
      <c r="AI784" s="150">
        <f>(Table232[[#This Row],[UB (BPP-MIP+LB+UB)]]-Table232[[#This Row],[Best LB]])/Table232[[#This Row],[UB (BPP-MIP+LB+UB)]]</f>
        <v>0</v>
      </c>
      <c r="AJ784" s="171">
        <v>208.97299093846604</v>
      </c>
      <c r="AK784" s="169">
        <v>645</v>
      </c>
      <c r="AL784" s="170">
        <v>645</v>
      </c>
      <c r="AM784" s="170">
        <v>0</v>
      </c>
      <c r="AN784" s="170">
        <f>(Table232[[#This Row],[UB (LBBD (FBPP))]]-Table232[[#This Row],[Best LB]])/Table232[[#This Row],[UB (LBBD (FBPP))]]</f>
        <v>0</v>
      </c>
      <c r="AO784" s="171">
        <v>120.22335029021303</v>
      </c>
      <c r="AP784" s="169">
        <v>645</v>
      </c>
      <c r="AQ784" s="170">
        <v>645</v>
      </c>
      <c r="AR784" s="170">
        <v>0</v>
      </c>
      <c r="AS784" s="170">
        <f>(Table232[[#This Row],[UB (LBBD (CBPP))]]-Table232[[#This Row],[Best LB]])/Table232[[#This Row],[UB (LBBD (CBPP))]]</f>
        <v>0</v>
      </c>
      <c r="AT784" s="171">
        <v>12.091397757646037</v>
      </c>
      <c r="AU784" s="169">
        <v>645</v>
      </c>
      <c r="AV784" s="170">
        <v>645</v>
      </c>
      <c r="AW784" s="170">
        <v>0</v>
      </c>
      <c r="AX784" s="170">
        <f>(Table232[[#This Row],[UB (LBBD (CBPP-light))]]-Table232[[#This Row],[Best LB]])/Table232[[#This Row],[UB (LBBD (CBPP-light))]]</f>
        <v>0</v>
      </c>
      <c r="AY784" s="171">
        <v>7.4721740037243674</v>
      </c>
      <c r="AZ784" s="150">
        <v>645</v>
      </c>
    </row>
    <row r="785" spans="1:52" x14ac:dyDescent="0.35">
      <c r="A785" s="162">
        <v>783</v>
      </c>
      <c r="B785" s="163" t="s">
        <v>800</v>
      </c>
      <c r="C785" s="150" t="s">
        <v>1101</v>
      </c>
      <c r="D785" s="150">
        <v>150</v>
      </c>
      <c r="E785" s="164">
        <v>10</v>
      </c>
      <c r="F785" s="164">
        <v>30</v>
      </c>
      <c r="G785" s="165">
        <v>1</v>
      </c>
      <c r="H785" s="166">
        <v>19</v>
      </c>
      <c r="I785" s="150">
        <f>MAX(0,Table232[[#This Row],[k*]]-Table232[[#This Row],[AGVs]])</f>
        <v>9</v>
      </c>
      <c r="J785" s="150">
        <v>618</v>
      </c>
      <c r="K785" s="150">
        <v>1139</v>
      </c>
      <c r="L785" s="167">
        <v>1.2207071222399009</v>
      </c>
      <c r="M785" s="144">
        <f>IF( Table232[[#This Row],[UB_init]]-Table232[[#This Row],[LB_init]]&gt;0.1,0,1)</f>
        <v>0</v>
      </c>
      <c r="N785" s="61">
        <v>14298</v>
      </c>
      <c r="O785" s="62">
        <v>566</v>
      </c>
      <c r="P785" s="62">
        <v>0.96041404392221996</v>
      </c>
      <c r="Q785" s="87">
        <v>3613.4402924720198</v>
      </c>
      <c r="R785" s="166">
        <v>618</v>
      </c>
      <c r="S785" s="150">
        <v>618</v>
      </c>
      <c r="T785" s="168">
        <v>0</v>
      </c>
      <c r="U785" s="168">
        <v>144.79116440000001</v>
      </c>
      <c r="V785" s="169">
        <v>618</v>
      </c>
      <c r="W785" s="170">
        <v>618</v>
      </c>
      <c r="X785" s="150">
        <v>0</v>
      </c>
      <c r="Y785" s="150">
        <f>(Table232[[#This Row],[UB (A-BGAP +LB+ UB)]]-Table232[[#This Row],[Best LB]])/Table232[[#This Row],[UB (A-BGAP +LB+ UB)]]</f>
        <v>0</v>
      </c>
      <c r="Z785" s="171">
        <v>156.40600258764189</v>
      </c>
      <c r="AA785" s="169">
        <v>618</v>
      </c>
      <c r="AB785" s="170">
        <v>618</v>
      </c>
      <c r="AC785" s="170">
        <v>0</v>
      </c>
      <c r="AD785" s="170">
        <f>(Table232[[#This Row],[UB (3S-MH)]]-Table232[[#This Row],[Best LB]])/Table232[[#This Row],[UB (3S-MH)]]</f>
        <v>0</v>
      </c>
      <c r="AE785" s="167">
        <v>3.1086299999999998</v>
      </c>
      <c r="AF785" s="169">
        <v>618</v>
      </c>
      <c r="AG785" s="170">
        <v>618</v>
      </c>
      <c r="AH785" s="150">
        <v>0</v>
      </c>
      <c r="AI785" s="150">
        <f>(Table232[[#This Row],[UB (BPP-MIP+LB+UB)]]-Table232[[#This Row],[Best LB]])/Table232[[#This Row],[UB (BPP-MIP+LB+UB)]]</f>
        <v>0</v>
      </c>
      <c r="AJ785" s="171">
        <v>191.79847760033189</v>
      </c>
      <c r="AK785" s="169">
        <v>618</v>
      </c>
      <c r="AL785" s="170">
        <v>618</v>
      </c>
      <c r="AM785" s="170">
        <v>0</v>
      </c>
      <c r="AN785" s="170">
        <f>(Table232[[#This Row],[UB (LBBD (FBPP))]]-Table232[[#This Row],[Best LB]])/Table232[[#This Row],[UB (LBBD (FBPP))]]</f>
        <v>0</v>
      </c>
      <c r="AO785" s="171">
        <v>93.274085266518995</v>
      </c>
      <c r="AP785" s="169">
        <v>618</v>
      </c>
      <c r="AQ785" s="170">
        <v>618</v>
      </c>
      <c r="AR785" s="170">
        <v>0</v>
      </c>
      <c r="AS785" s="170">
        <f>(Table232[[#This Row],[UB (LBBD (CBPP))]]-Table232[[#This Row],[Best LB]])/Table232[[#This Row],[UB (LBBD (CBPP))]]</f>
        <v>0</v>
      </c>
      <c r="AT785" s="171">
        <v>12.386368069801101</v>
      </c>
      <c r="AU785" s="169">
        <v>618</v>
      </c>
      <c r="AV785" s="170">
        <v>618</v>
      </c>
      <c r="AW785" s="170">
        <v>0</v>
      </c>
      <c r="AX785" s="170">
        <f>(Table232[[#This Row],[UB (LBBD (CBPP-light))]]-Table232[[#This Row],[Best LB]])/Table232[[#This Row],[UB (LBBD (CBPP-light))]]</f>
        <v>0</v>
      </c>
      <c r="AY785" s="171">
        <v>7.8768499502946208</v>
      </c>
      <c r="AZ785" s="150">
        <v>618</v>
      </c>
    </row>
    <row r="786" spans="1:52" x14ac:dyDescent="0.35">
      <c r="A786" s="162">
        <v>784</v>
      </c>
      <c r="B786" s="163" t="s">
        <v>801</v>
      </c>
      <c r="C786" s="150" t="s">
        <v>1101</v>
      </c>
      <c r="D786" s="150">
        <v>150</v>
      </c>
      <c r="E786" s="164">
        <v>10</v>
      </c>
      <c r="F786" s="164">
        <v>30</v>
      </c>
      <c r="G786" s="165">
        <v>1</v>
      </c>
      <c r="H786" s="166">
        <v>19</v>
      </c>
      <c r="I786" s="150">
        <f>MAX(0,Table232[[#This Row],[k*]]-Table232[[#This Row],[AGVs]])</f>
        <v>9</v>
      </c>
      <c r="J786" s="150">
        <v>634</v>
      </c>
      <c r="K786" s="150">
        <v>680</v>
      </c>
      <c r="L786" s="167">
        <v>1.5665323138300664</v>
      </c>
      <c r="M786" s="144">
        <f>IF( Table232[[#This Row],[UB_init]]-Table232[[#This Row],[LB_init]]&gt;0.1,0,1)</f>
        <v>0</v>
      </c>
      <c r="N786" s="61">
        <v>14541</v>
      </c>
      <c r="O786" s="62">
        <v>583</v>
      </c>
      <c r="P786" s="62">
        <v>0.95990647135684604</v>
      </c>
      <c r="Q786" s="87">
        <v>3618.7494947835798</v>
      </c>
      <c r="R786" s="166">
        <v>634</v>
      </c>
      <c r="S786" s="150">
        <v>634</v>
      </c>
      <c r="T786" s="168">
        <v>0</v>
      </c>
      <c r="U786" s="168">
        <v>192.0642497</v>
      </c>
      <c r="V786" s="169">
        <v>634</v>
      </c>
      <c r="W786" s="170">
        <v>634</v>
      </c>
      <c r="X786" s="150">
        <v>0</v>
      </c>
      <c r="Y786" s="150">
        <f>(Table232[[#This Row],[UB (A-BGAP +LB+ UB)]]-Table232[[#This Row],[Best LB]])/Table232[[#This Row],[UB (A-BGAP +LB+ UB)]]</f>
        <v>0</v>
      </c>
      <c r="Z786" s="171">
        <v>146.32837618515507</v>
      </c>
      <c r="AA786" s="169">
        <v>634</v>
      </c>
      <c r="AB786" s="170">
        <v>634</v>
      </c>
      <c r="AC786" s="170">
        <v>0</v>
      </c>
      <c r="AD786" s="170">
        <f>(Table232[[#This Row],[UB (3S-MH)]]-Table232[[#This Row],[Best LB]])/Table232[[#This Row],[UB (3S-MH)]]</f>
        <v>0</v>
      </c>
      <c r="AE786" s="167">
        <v>2.2182599999999999</v>
      </c>
      <c r="AF786" s="169">
        <v>634</v>
      </c>
      <c r="AG786" s="170">
        <v>634</v>
      </c>
      <c r="AH786" s="150">
        <v>0</v>
      </c>
      <c r="AI786" s="150">
        <f>(Table232[[#This Row],[UB (BPP-MIP+LB+UB)]]-Table232[[#This Row],[Best LB]])/Table232[[#This Row],[UB (BPP-MIP+LB+UB)]]</f>
        <v>0</v>
      </c>
      <c r="AJ786" s="171">
        <v>210.12976900302507</v>
      </c>
      <c r="AK786" s="169">
        <v>634</v>
      </c>
      <c r="AL786" s="170">
        <v>634</v>
      </c>
      <c r="AM786" s="170">
        <v>0</v>
      </c>
      <c r="AN786" s="170">
        <f>(Table232[[#This Row],[UB (LBBD (FBPP))]]-Table232[[#This Row],[Best LB]])/Table232[[#This Row],[UB (LBBD (FBPP))]]</f>
        <v>0</v>
      </c>
      <c r="AO786" s="171">
        <v>33.623831937095865</v>
      </c>
      <c r="AP786" s="169">
        <v>634</v>
      </c>
      <c r="AQ786" s="170">
        <v>634</v>
      </c>
      <c r="AR786" s="170">
        <v>0</v>
      </c>
      <c r="AS786" s="170">
        <f>(Table232[[#This Row],[UB (LBBD (CBPP))]]-Table232[[#This Row],[Best LB]])/Table232[[#This Row],[UB (LBBD (CBPP))]]</f>
        <v>0</v>
      </c>
      <c r="AT786" s="171">
        <v>8.0599554777208962</v>
      </c>
      <c r="AU786" s="169">
        <v>634</v>
      </c>
      <c r="AV786" s="170">
        <v>634</v>
      </c>
      <c r="AW786" s="170">
        <v>0</v>
      </c>
      <c r="AX786" s="170">
        <f>(Table232[[#This Row],[UB (LBBD (CBPP-light))]]-Table232[[#This Row],[Best LB]])/Table232[[#This Row],[UB (LBBD (CBPP-light))]]</f>
        <v>0</v>
      </c>
      <c r="AY786" s="171">
        <v>5.5552725549850859</v>
      </c>
      <c r="AZ786" s="150">
        <v>634</v>
      </c>
    </row>
    <row r="787" spans="1:52" x14ac:dyDescent="0.35">
      <c r="A787" s="162">
        <v>785</v>
      </c>
      <c r="B787" s="163" t="s">
        <v>802</v>
      </c>
      <c r="C787" s="150" t="s">
        <v>1101</v>
      </c>
      <c r="D787" s="150">
        <v>150</v>
      </c>
      <c r="E787" s="164">
        <v>10</v>
      </c>
      <c r="F787" s="164">
        <v>30</v>
      </c>
      <c r="G787" s="165">
        <v>1</v>
      </c>
      <c r="H787" s="166">
        <v>19</v>
      </c>
      <c r="I787" s="150">
        <f>MAX(0,Table232[[#This Row],[k*]]-Table232[[#This Row],[AGVs]])</f>
        <v>9</v>
      </c>
      <c r="J787" s="150">
        <v>627</v>
      </c>
      <c r="K787" s="150">
        <v>815</v>
      </c>
      <c r="L787" s="167">
        <v>2.7140872236400355</v>
      </c>
      <c r="M787" s="144">
        <f>IF( Table232[[#This Row],[UB_init]]-Table232[[#This Row],[LB_init]]&gt;0.1,0,1)</f>
        <v>0</v>
      </c>
      <c r="N787" s="61">
        <v>14509</v>
      </c>
      <c r="O787" s="62">
        <v>576</v>
      </c>
      <c r="P787" s="62">
        <v>0.96030050313597703</v>
      </c>
      <c r="Q787" s="87">
        <v>3606.06935039162</v>
      </c>
      <c r="R787" s="166">
        <v>627</v>
      </c>
      <c r="S787" s="150">
        <v>627</v>
      </c>
      <c r="T787" s="168">
        <v>0</v>
      </c>
      <c r="U787" s="168">
        <v>93.260099510000003</v>
      </c>
      <c r="V787" s="169">
        <v>628</v>
      </c>
      <c r="W787" s="170">
        <v>627</v>
      </c>
      <c r="X787" s="150">
        <v>1.5923566878978299E-3</v>
      </c>
      <c r="Y787" s="150">
        <f>(Table232[[#This Row],[UB (A-BGAP +LB+ UB)]]-Table232[[#This Row],[Best LB]])/Table232[[#This Row],[UB (A-BGAP +LB+ UB)]]</f>
        <v>1.5923566878980893E-3</v>
      </c>
      <c r="Z787" s="171">
        <v>3606.18021937925</v>
      </c>
      <c r="AA787" s="169">
        <v>628</v>
      </c>
      <c r="AB787" s="170">
        <v>627</v>
      </c>
      <c r="AC787" s="170">
        <v>1.594896331738437E-3</v>
      </c>
      <c r="AD787" s="170">
        <f>(Table232[[#This Row],[UB (3S-MH)]]-Table232[[#This Row],[Best LB]])/Table232[[#This Row],[UB (3S-MH)]]</f>
        <v>1.5923566878980893E-3</v>
      </c>
      <c r="AE787" s="167">
        <v>2.5462699999999998</v>
      </c>
      <c r="AF787" s="169">
        <v>628</v>
      </c>
      <c r="AG787" s="170">
        <v>627</v>
      </c>
      <c r="AH787" s="150">
        <v>1.5923566878976499E-3</v>
      </c>
      <c r="AI787" s="150">
        <f>(Table232[[#This Row],[UB (BPP-MIP+LB+UB)]]-Table232[[#This Row],[Best LB]])/Table232[[#This Row],[UB (BPP-MIP+LB+UB)]]</f>
        <v>1.5923566878980893E-3</v>
      </c>
      <c r="AJ787" s="171">
        <v>3608.5289828088098</v>
      </c>
      <c r="AK787" s="169">
        <v>627</v>
      </c>
      <c r="AL787" s="170">
        <v>627</v>
      </c>
      <c r="AM787" s="170">
        <v>0</v>
      </c>
      <c r="AN787" s="170">
        <f>(Table232[[#This Row],[UB (LBBD (FBPP))]]-Table232[[#This Row],[Best LB]])/Table232[[#This Row],[UB (LBBD (FBPP))]]</f>
        <v>0</v>
      </c>
      <c r="AO787" s="171">
        <v>85.104927494196531</v>
      </c>
      <c r="AP787" s="169">
        <v>627</v>
      </c>
      <c r="AQ787" s="170">
        <v>627</v>
      </c>
      <c r="AR787" s="170">
        <v>0</v>
      </c>
      <c r="AS787" s="170">
        <f>(Table232[[#This Row],[UB (LBBD (CBPP))]]-Table232[[#This Row],[Best LB]])/Table232[[#This Row],[UB (LBBD (CBPP))]]</f>
        <v>0</v>
      </c>
      <c r="AT787" s="171">
        <v>56.862108715815737</v>
      </c>
      <c r="AU787" s="169">
        <v>627</v>
      </c>
      <c r="AV787" s="170">
        <v>627</v>
      </c>
      <c r="AW787" s="170">
        <v>0</v>
      </c>
      <c r="AX787" s="170">
        <f>(Table232[[#This Row],[UB (LBBD (CBPP-light))]]-Table232[[#This Row],[Best LB]])/Table232[[#This Row],[UB (LBBD (CBPP-light))]]</f>
        <v>0</v>
      </c>
      <c r="AY787" s="171">
        <v>29.450139404280435</v>
      </c>
      <c r="AZ787" s="150">
        <v>627</v>
      </c>
    </row>
    <row r="788" spans="1:52" x14ac:dyDescent="0.35">
      <c r="A788" s="162">
        <v>786</v>
      </c>
      <c r="B788" s="163" t="s">
        <v>803</v>
      </c>
      <c r="C788" s="150" t="s">
        <v>1101</v>
      </c>
      <c r="D788" s="150">
        <v>150</v>
      </c>
      <c r="E788" s="164">
        <v>10</v>
      </c>
      <c r="F788" s="164">
        <v>30</v>
      </c>
      <c r="G788" s="165">
        <v>1</v>
      </c>
      <c r="H788" s="166">
        <v>20</v>
      </c>
      <c r="I788" s="150">
        <f>MAX(0,Table232[[#This Row],[k*]]-Table232[[#This Row],[AGVs]])</f>
        <v>10</v>
      </c>
      <c r="J788" s="150">
        <v>613</v>
      </c>
      <c r="K788" s="150">
        <v>640</v>
      </c>
      <c r="L788" s="167">
        <v>1.8609221745300601</v>
      </c>
      <c r="M788" s="144">
        <f>IF( Table232[[#This Row],[UB_init]]-Table232[[#This Row],[LB_init]]&gt;0.1,0,1)</f>
        <v>0</v>
      </c>
      <c r="N788" s="61">
        <v>14284</v>
      </c>
      <c r="O788" s="62">
        <v>556</v>
      </c>
      <c r="P788" s="62">
        <v>0.96107532903947801</v>
      </c>
      <c r="Q788" s="87">
        <v>3613.8890245221501</v>
      </c>
      <c r="R788" s="166">
        <v>613</v>
      </c>
      <c r="S788" s="150">
        <v>613</v>
      </c>
      <c r="T788" s="168">
        <v>0</v>
      </c>
      <c r="U788" s="168">
        <v>270.25569719999999</v>
      </c>
      <c r="V788" s="169">
        <v>613</v>
      </c>
      <c r="W788" s="170">
        <v>613</v>
      </c>
      <c r="X788" s="150">
        <v>0</v>
      </c>
      <c r="Y788" s="150">
        <f>(Table232[[#This Row],[UB (A-BGAP +LB+ UB)]]-Table232[[#This Row],[Best LB]])/Table232[[#This Row],[UB (A-BGAP +LB+ UB)]]</f>
        <v>0</v>
      </c>
      <c r="Z788" s="171">
        <v>136.68187752552507</v>
      </c>
      <c r="AA788" s="169">
        <v>613</v>
      </c>
      <c r="AB788" s="170">
        <v>613</v>
      </c>
      <c r="AC788" s="170">
        <v>0</v>
      </c>
      <c r="AD788" s="170">
        <f>(Table232[[#This Row],[UB (3S-MH)]]-Table232[[#This Row],[Best LB]])/Table232[[#This Row],[UB (3S-MH)]]</f>
        <v>0</v>
      </c>
      <c r="AE788" s="167">
        <v>2.7806000000000002</v>
      </c>
      <c r="AF788" s="169">
        <v>613</v>
      </c>
      <c r="AG788" s="170">
        <v>613</v>
      </c>
      <c r="AH788" s="150">
        <v>0</v>
      </c>
      <c r="AI788" s="150">
        <f>(Table232[[#This Row],[UB (BPP-MIP+LB+UB)]]-Table232[[#This Row],[Best LB]])/Table232[[#This Row],[UB (BPP-MIP+LB+UB)]]</f>
        <v>0</v>
      </c>
      <c r="AJ788" s="171">
        <v>206.45962487626906</v>
      </c>
      <c r="AK788" s="169">
        <v>613</v>
      </c>
      <c r="AL788" s="170">
        <v>613</v>
      </c>
      <c r="AM788" s="170">
        <v>0</v>
      </c>
      <c r="AN788" s="170">
        <f>(Table232[[#This Row],[UB (LBBD (FBPP))]]-Table232[[#This Row],[Best LB]])/Table232[[#This Row],[UB (LBBD (FBPP))]]</f>
        <v>0</v>
      </c>
      <c r="AO788" s="171">
        <v>31.599785846659859</v>
      </c>
      <c r="AP788" s="169">
        <v>613</v>
      </c>
      <c r="AQ788" s="170">
        <v>613</v>
      </c>
      <c r="AR788" s="170">
        <v>0</v>
      </c>
      <c r="AS788" s="170">
        <f>(Table232[[#This Row],[UB (LBBD (CBPP))]]-Table232[[#This Row],[Best LB]])/Table232[[#This Row],[UB (LBBD (CBPP))]]</f>
        <v>0</v>
      </c>
      <c r="AT788" s="171">
        <v>7.7886849325168406</v>
      </c>
      <c r="AU788" s="169">
        <v>613</v>
      </c>
      <c r="AV788" s="170">
        <v>613</v>
      </c>
      <c r="AW788" s="170">
        <v>0</v>
      </c>
      <c r="AX788" s="170">
        <f>(Table232[[#This Row],[UB (LBBD (CBPP-light))]]-Table232[[#This Row],[Best LB]])/Table232[[#This Row],[UB (LBBD (CBPP-light))]]</f>
        <v>0</v>
      </c>
      <c r="AY788" s="171">
        <v>9.1054171295854704</v>
      </c>
      <c r="AZ788" s="150">
        <v>613</v>
      </c>
    </row>
    <row r="789" spans="1:52" x14ac:dyDescent="0.35">
      <c r="A789" s="162">
        <v>787</v>
      </c>
      <c r="B789" s="163" t="s">
        <v>804</v>
      </c>
      <c r="C789" s="150" t="s">
        <v>1101</v>
      </c>
      <c r="D789" s="150">
        <v>150</v>
      </c>
      <c r="E789" s="164">
        <v>10</v>
      </c>
      <c r="F789" s="164">
        <v>30</v>
      </c>
      <c r="G789" s="165">
        <v>1</v>
      </c>
      <c r="H789" s="166">
        <v>19</v>
      </c>
      <c r="I789" s="150">
        <f>MAX(0,Table232[[#This Row],[k*]]-Table232[[#This Row],[AGVs]])</f>
        <v>9</v>
      </c>
      <c r="J789" s="150">
        <v>567</v>
      </c>
      <c r="K789" s="150">
        <v>625</v>
      </c>
      <c r="L789" s="167">
        <v>2.7336027231099251</v>
      </c>
      <c r="M789" s="144">
        <f>IF( Table232[[#This Row],[UB_init]]-Table232[[#This Row],[LB_init]]&gt;0.1,0,1)</f>
        <v>0</v>
      </c>
      <c r="N789" s="61">
        <v>13818</v>
      </c>
      <c r="O789" s="62">
        <v>515.33210137275603</v>
      </c>
      <c r="P789" s="62">
        <v>0.96270573879194798</v>
      </c>
      <c r="Q789" s="87">
        <v>3605.92977548204</v>
      </c>
      <c r="R789" s="166">
        <v>567</v>
      </c>
      <c r="S789" s="150">
        <v>567</v>
      </c>
      <c r="T789" s="168">
        <v>0</v>
      </c>
      <c r="U789" s="168">
        <v>116.8208722</v>
      </c>
      <c r="V789" s="169">
        <v>567</v>
      </c>
      <c r="W789" s="170">
        <v>567</v>
      </c>
      <c r="X789" s="150">
        <v>0</v>
      </c>
      <c r="Y789" s="150">
        <f>(Table232[[#This Row],[UB (A-BGAP +LB+ UB)]]-Table232[[#This Row],[Best LB]])/Table232[[#This Row],[UB (A-BGAP +LB+ UB)]]</f>
        <v>0</v>
      </c>
      <c r="Z789" s="171">
        <v>2758.5081243039999</v>
      </c>
      <c r="AA789" s="169">
        <v>572</v>
      </c>
      <c r="AB789" s="170">
        <v>567</v>
      </c>
      <c r="AC789" s="170">
        <v>8.8183421516754845E-3</v>
      </c>
      <c r="AD789" s="170">
        <f>(Table232[[#This Row],[UB (3S-MH)]]-Table232[[#This Row],[Best LB]])/Table232[[#This Row],[UB (3S-MH)]]</f>
        <v>8.7412587412587419E-3</v>
      </c>
      <c r="AE789" s="167">
        <v>3.0025200000000001</v>
      </c>
      <c r="AF789" s="169">
        <v>567</v>
      </c>
      <c r="AG789" s="170">
        <v>567</v>
      </c>
      <c r="AH789" s="150">
        <v>0</v>
      </c>
      <c r="AI789" s="150">
        <f>(Table232[[#This Row],[UB (BPP-MIP+LB+UB)]]-Table232[[#This Row],[Best LB]])/Table232[[#This Row],[UB (BPP-MIP+LB+UB)]]</f>
        <v>0</v>
      </c>
      <c r="AJ789" s="171">
        <v>217.42358011752592</v>
      </c>
      <c r="AK789" s="169">
        <v>567</v>
      </c>
      <c r="AL789" s="170">
        <v>567</v>
      </c>
      <c r="AM789" s="170">
        <v>0</v>
      </c>
      <c r="AN789" s="170">
        <f>(Table232[[#This Row],[UB (LBBD (FBPP))]]-Table232[[#This Row],[Best LB]])/Table232[[#This Row],[UB (LBBD (FBPP))]]</f>
        <v>0</v>
      </c>
      <c r="AO789" s="171">
        <v>56.935062409381722</v>
      </c>
      <c r="AP789" s="169">
        <v>567</v>
      </c>
      <c r="AQ789" s="170">
        <v>567</v>
      </c>
      <c r="AR789" s="170">
        <v>0</v>
      </c>
      <c r="AS789" s="170">
        <f>(Table232[[#This Row],[UB (LBBD (CBPP))]]-Table232[[#This Row],[Best LB]])/Table232[[#This Row],[UB (LBBD (CBPP))]]</f>
        <v>0</v>
      </c>
      <c r="AT789" s="171">
        <v>21.929752699102625</v>
      </c>
      <c r="AU789" s="169">
        <v>567</v>
      </c>
      <c r="AV789" s="170">
        <v>567</v>
      </c>
      <c r="AW789" s="170">
        <v>0</v>
      </c>
      <c r="AX789" s="170">
        <f>(Table232[[#This Row],[UB (LBBD (CBPP-light))]]-Table232[[#This Row],[Best LB]])/Table232[[#This Row],[UB (LBBD (CBPP-light))]]</f>
        <v>0</v>
      </c>
      <c r="AY789" s="171">
        <v>25.585604147057424</v>
      </c>
      <c r="AZ789" s="150">
        <v>567</v>
      </c>
    </row>
    <row r="790" spans="1:52" x14ac:dyDescent="0.35">
      <c r="A790" s="162">
        <v>788</v>
      </c>
      <c r="B790" s="163" t="s">
        <v>805</v>
      </c>
      <c r="C790" s="150" t="s">
        <v>1101</v>
      </c>
      <c r="D790" s="150">
        <v>150</v>
      </c>
      <c r="E790" s="164">
        <v>10</v>
      </c>
      <c r="F790" s="164">
        <v>30</v>
      </c>
      <c r="G790" s="165">
        <v>1</v>
      </c>
      <c r="H790" s="166">
        <v>19</v>
      </c>
      <c r="I790" s="150">
        <f>MAX(0,Table232[[#This Row],[k*]]-Table232[[#This Row],[AGVs]])</f>
        <v>9</v>
      </c>
      <c r="J790" s="150">
        <v>585</v>
      </c>
      <c r="K790" s="150">
        <v>632</v>
      </c>
      <c r="L790" s="167">
        <v>1.6287241056600124</v>
      </c>
      <c r="M790" s="144">
        <f>IF( Table232[[#This Row],[UB_init]]-Table232[[#This Row],[LB_init]]&gt;0.1,0,1)</f>
        <v>0</v>
      </c>
      <c r="N790" s="61">
        <v>14054</v>
      </c>
      <c r="O790" s="62">
        <v>533.67072120559703</v>
      </c>
      <c r="P790" s="62">
        <v>0.96202712955701597</v>
      </c>
      <c r="Q790" s="87">
        <v>3601.65311473049</v>
      </c>
      <c r="R790" s="166">
        <v>585</v>
      </c>
      <c r="S790" s="150">
        <v>585</v>
      </c>
      <c r="T790" s="168">
        <v>0</v>
      </c>
      <c r="U790" s="168">
        <v>353.7978119</v>
      </c>
      <c r="V790" s="169">
        <v>585</v>
      </c>
      <c r="W790" s="170">
        <v>585</v>
      </c>
      <c r="X790" s="150">
        <v>0</v>
      </c>
      <c r="Y790" s="150">
        <f>(Table232[[#This Row],[UB (A-BGAP +LB+ UB)]]-Table232[[#This Row],[Best LB]])/Table232[[#This Row],[UB (A-BGAP +LB+ UB)]]</f>
        <v>0</v>
      </c>
      <c r="Z790" s="171">
        <v>221.42633442953601</v>
      </c>
      <c r="AA790" s="169">
        <v>586</v>
      </c>
      <c r="AB790" s="170">
        <v>585</v>
      </c>
      <c r="AC790" s="170">
        <v>1.7094017094017094E-3</v>
      </c>
      <c r="AD790" s="170">
        <f>(Table232[[#This Row],[UB (3S-MH)]]-Table232[[#This Row],[Best LB]])/Table232[[#This Row],[UB (3S-MH)]]</f>
        <v>1.7064846416382253E-3</v>
      </c>
      <c r="AE790" s="167">
        <v>2.5068299999999999</v>
      </c>
      <c r="AF790" s="169">
        <v>585</v>
      </c>
      <c r="AG790" s="170">
        <v>585</v>
      </c>
      <c r="AH790" s="150">
        <v>0</v>
      </c>
      <c r="AI790" s="150">
        <f>(Table232[[#This Row],[UB (BPP-MIP+LB+UB)]]-Table232[[#This Row],[Best LB]])/Table232[[#This Row],[UB (BPP-MIP+LB+UB)]]</f>
        <v>0</v>
      </c>
      <c r="AJ790" s="171">
        <v>215.64097747672702</v>
      </c>
      <c r="AK790" s="169">
        <v>585</v>
      </c>
      <c r="AL790" s="170">
        <v>585</v>
      </c>
      <c r="AM790" s="170">
        <v>0</v>
      </c>
      <c r="AN790" s="170">
        <f>(Table232[[#This Row],[UB (LBBD (FBPP))]]-Table232[[#This Row],[Best LB]])/Table232[[#This Row],[UB (LBBD (FBPP))]]</f>
        <v>0</v>
      </c>
      <c r="AO790" s="171">
        <v>68.406935259238011</v>
      </c>
      <c r="AP790" s="169">
        <v>585</v>
      </c>
      <c r="AQ790" s="170">
        <v>585</v>
      </c>
      <c r="AR790" s="170">
        <v>0</v>
      </c>
      <c r="AS790" s="170">
        <f>(Table232[[#This Row],[UB (LBBD (CBPP))]]-Table232[[#This Row],[Best LB]])/Table232[[#This Row],[UB (LBBD (CBPP))]]</f>
        <v>0</v>
      </c>
      <c r="AT790" s="171">
        <v>12.433607169430813</v>
      </c>
      <c r="AU790" s="169">
        <v>585</v>
      </c>
      <c r="AV790" s="170">
        <v>585</v>
      </c>
      <c r="AW790" s="170">
        <v>0</v>
      </c>
      <c r="AX790" s="170">
        <f>(Table232[[#This Row],[UB (LBBD (CBPP-light))]]-Table232[[#This Row],[Best LB]])/Table232[[#This Row],[UB (LBBD (CBPP-light))]]</f>
        <v>0</v>
      </c>
      <c r="AY790" s="171">
        <v>8.8938064826691026</v>
      </c>
      <c r="AZ790" s="150">
        <v>585</v>
      </c>
    </row>
    <row r="791" spans="1:52" x14ac:dyDescent="0.35">
      <c r="A791" s="162">
        <v>789</v>
      </c>
      <c r="B791" s="163" t="s">
        <v>806</v>
      </c>
      <c r="C791" s="150" t="s">
        <v>1101</v>
      </c>
      <c r="D791" s="150">
        <v>150</v>
      </c>
      <c r="E791" s="164">
        <v>10</v>
      </c>
      <c r="F791" s="164">
        <v>30</v>
      </c>
      <c r="G791" s="165">
        <v>1</v>
      </c>
      <c r="H791" s="166">
        <v>20</v>
      </c>
      <c r="I791" s="150">
        <f>MAX(0,Table232[[#This Row],[k*]]-Table232[[#This Row],[AGVs]])</f>
        <v>10</v>
      </c>
      <c r="J791" s="150">
        <v>625</v>
      </c>
      <c r="K791" s="150">
        <v>649</v>
      </c>
      <c r="L791" s="167">
        <v>1.5630367826699967</v>
      </c>
      <c r="M791" s="144">
        <f>IF( Table232[[#This Row],[UB_init]]-Table232[[#This Row],[LB_init]]&gt;0.1,0,1)</f>
        <v>0</v>
      </c>
      <c r="N791" s="61">
        <v>14369</v>
      </c>
      <c r="O791" s="62">
        <v>568</v>
      </c>
      <c r="P791" s="62">
        <v>0.96047045723431701</v>
      </c>
      <c r="Q791" s="87">
        <v>3612.5454185716799</v>
      </c>
      <c r="R791" s="166">
        <v>628</v>
      </c>
      <c r="S791" s="150">
        <v>623</v>
      </c>
      <c r="T791" s="168">
        <v>7.9617830000000001E-3</v>
      </c>
      <c r="U791" s="168">
        <v>3619.0852369999998</v>
      </c>
      <c r="V791" s="169">
        <v>625</v>
      </c>
      <c r="W791" s="170">
        <v>625</v>
      </c>
      <c r="X791" s="150">
        <v>0</v>
      </c>
      <c r="Y791" s="150">
        <f>(Table232[[#This Row],[UB (A-BGAP +LB+ UB)]]-Table232[[#This Row],[Best LB]])/Table232[[#This Row],[UB (A-BGAP +LB+ UB)]]</f>
        <v>0</v>
      </c>
      <c r="Z791" s="171">
        <v>193.957842583771</v>
      </c>
      <c r="AA791" s="169">
        <v>626</v>
      </c>
      <c r="AB791" s="170">
        <v>625</v>
      </c>
      <c r="AC791" s="170">
        <v>1.6000000000000001E-3</v>
      </c>
      <c r="AD791" s="170">
        <f>(Table232[[#This Row],[UB (3S-MH)]]-Table232[[#This Row],[Best LB]])/Table232[[#This Row],[UB (3S-MH)]]</f>
        <v>1.5974440894568689E-3</v>
      </c>
      <c r="AE791" s="167">
        <v>2.24946</v>
      </c>
      <c r="AF791" s="169">
        <v>625</v>
      </c>
      <c r="AG791" s="170">
        <v>625</v>
      </c>
      <c r="AH791" s="150">
        <v>0</v>
      </c>
      <c r="AI791" s="150">
        <f>(Table232[[#This Row],[UB (BPP-MIP+LB+UB)]]-Table232[[#This Row],[Best LB]])/Table232[[#This Row],[UB (BPP-MIP+LB+UB)]]</f>
        <v>0</v>
      </c>
      <c r="AJ791" s="171">
        <v>332.69084414374299</v>
      </c>
      <c r="AK791" s="169">
        <v>625</v>
      </c>
      <c r="AL791" s="170">
        <v>625</v>
      </c>
      <c r="AM791" s="170">
        <v>0</v>
      </c>
      <c r="AN791" s="170">
        <f>(Table232[[#This Row],[UB (LBBD (FBPP))]]-Table232[[#This Row],[Best LB]])/Table232[[#This Row],[UB (LBBD (FBPP))]]</f>
        <v>0</v>
      </c>
      <c r="AO791" s="171">
        <v>35.137036985720599</v>
      </c>
      <c r="AP791" s="169">
        <v>625</v>
      </c>
      <c r="AQ791" s="170">
        <v>625</v>
      </c>
      <c r="AR791" s="170">
        <v>0</v>
      </c>
      <c r="AS791" s="170">
        <f>(Table232[[#This Row],[UB (LBBD (CBPP))]]-Table232[[#This Row],[Best LB]])/Table232[[#This Row],[UB (LBBD (CBPP))]]</f>
        <v>0</v>
      </c>
      <c r="AT791" s="171">
        <v>11.109550332653496</v>
      </c>
      <c r="AU791" s="169">
        <v>625</v>
      </c>
      <c r="AV791" s="170">
        <v>625</v>
      </c>
      <c r="AW791" s="170">
        <v>0</v>
      </c>
      <c r="AX791" s="170">
        <f>(Table232[[#This Row],[UB (LBBD (CBPP-light))]]-Table232[[#This Row],[Best LB]])/Table232[[#This Row],[UB (LBBD (CBPP-light))]]</f>
        <v>0</v>
      </c>
      <c r="AY791" s="171">
        <v>9.7428231677069963</v>
      </c>
      <c r="AZ791" s="150">
        <v>625</v>
      </c>
    </row>
    <row r="792" spans="1:52" x14ac:dyDescent="0.35">
      <c r="A792" s="162">
        <v>790</v>
      </c>
      <c r="B792" s="163" t="s">
        <v>807</v>
      </c>
      <c r="C792" s="150" t="s">
        <v>1101</v>
      </c>
      <c r="D792" s="150">
        <v>150</v>
      </c>
      <c r="E792" s="164">
        <v>10</v>
      </c>
      <c r="F792" s="164">
        <v>30</v>
      </c>
      <c r="G792" s="165">
        <v>1</v>
      </c>
      <c r="H792" s="166">
        <v>19</v>
      </c>
      <c r="I792" s="150">
        <f>MAX(0,Table232[[#This Row],[k*]]-Table232[[#This Row],[AGVs]])</f>
        <v>9</v>
      </c>
      <c r="J792" s="150">
        <v>649</v>
      </c>
      <c r="K792" s="150">
        <v>696</v>
      </c>
      <c r="L792" s="167">
        <v>1.4462397433899241</v>
      </c>
      <c r="M792" s="144">
        <f>IF( Table232[[#This Row],[UB_init]]-Table232[[#This Row],[LB_init]]&gt;0.1,0,1)</f>
        <v>0</v>
      </c>
      <c r="N792" s="61">
        <v>695</v>
      </c>
      <c r="O792" s="62">
        <v>598</v>
      </c>
      <c r="P792" s="62">
        <v>0.13956834532372001</v>
      </c>
      <c r="Q792" s="87">
        <v>3600.8658121395802</v>
      </c>
      <c r="R792" s="166">
        <v>649</v>
      </c>
      <c r="S792" s="150">
        <v>649</v>
      </c>
      <c r="T792" s="168">
        <v>0</v>
      </c>
      <c r="U792" s="168">
        <v>1609.2761519999999</v>
      </c>
      <c r="V792" s="169">
        <v>649</v>
      </c>
      <c r="W792" s="170">
        <v>649</v>
      </c>
      <c r="X792" s="150">
        <v>0</v>
      </c>
      <c r="Y792" s="150">
        <f>(Table232[[#This Row],[UB (A-BGAP +LB+ UB)]]-Table232[[#This Row],[Best LB]])/Table232[[#This Row],[UB (A-BGAP +LB+ UB)]]</f>
        <v>0</v>
      </c>
      <c r="Z792" s="171">
        <v>599.88623915147798</v>
      </c>
      <c r="AA792" s="169">
        <v>668</v>
      </c>
      <c r="AB792" s="170">
        <v>649</v>
      </c>
      <c r="AC792" s="170">
        <v>2.9275808936825885E-2</v>
      </c>
      <c r="AD792" s="170">
        <f>(Table232[[#This Row],[UB (3S-MH)]]-Table232[[#This Row],[Best LB]])/Table232[[#This Row],[UB (3S-MH)]]</f>
        <v>2.8443113772455089E-2</v>
      </c>
      <c r="AE792" s="167">
        <v>2.2650899999999998</v>
      </c>
      <c r="AF792" s="169">
        <v>649</v>
      </c>
      <c r="AG792" s="170">
        <v>649</v>
      </c>
      <c r="AH792" s="150">
        <v>0</v>
      </c>
      <c r="AI792" s="150">
        <f>(Table232[[#This Row],[UB (BPP-MIP+LB+UB)]]-Table232[[#This Row],[Best LB]])/Table232[[#This Row],[UB (BPP-MIP+LB+UB)]]</f>
        <v>0</v>
      </c>
      <c r="AJ792" s="171">
        <v>2562.3609315045201</v>
      </c>
      <c r="AK792" s="169">
        <v>649</v>
      </c>
      <c r="AL792" s="170">
        <v>649</v>
      </c>
      <c r="AM792" s="170">
        <v>0</v>
      </c>
      <c r="AN792" s="170">
        <f>(Table232[[#This Row],[UB (LBBD (FBPP))]]-Table232[[#This Row],[Best LB]])/Table232[[#This Row],[UB (LBBD (FBPP))]]</f>
        <v>0</v>
      </c>
      <c r="AO792" s="171">
        <v>93.931172925521423</v>
      </c>
      <c r="AP792" s="169">
        <v>649</v>
      </c>
      <c r="AQ792" s="170">
        <v>649</v>
      </c>
      <c r="AR792" s="170">
        <v>0</v>
      </c>
      <c r="AS792" s="170">
        <f>(Table232[[#This Row],[UB (LBBD (CBPP))]]-Table232[[#This Row],[Best LB]])/Table232[[#This Row],[UB (LBBD (CBPP))]]</f>
        <v>0</v>
      </c>
      <c r="AT792" s="171">
        <v>157.51994876936894</v>
      </c>
      <c r="AU792" s="169">
        <v>649</v>
      </c>
      <c r="AV792" s="170">
        <v>649</v>
      </c>
      <c r="AW792" s="170">
        <v>0</v>
      </c>
      <c r="AX792" s="170">
        <f>(Table232[[#This Row],[UB (LBBD (CBPP-light))]]-Table232[[#This Row],[Best LB]])/Table232[[#This Row],[UB (LBBD (CBPP-light))]]</f>
        <v>0</v>
      </c>
      <c r="AY792" s="171">
        <v>20.876615086578525</v>
      </c>
      <c r="AZ792" s="150">
        <v>649</v>
      </c>
    </row>
    <row r="793" spans="1:52" x14ac:dyDescent="0.35">
      <c r="A793" s="162">
        <v>791</v>
      </c>
      <c r="B793" s="163" t="s">
        <v>808</v>
      </c>
      <c r="C793" s="150" t="s">
        <v>1101</v>
      </c>
      <c r="D793" s="150">
        <v>150</v>
      </c>
      <c r="E793" s="164">
        <v>10</v>
      </c>
      <c r="F793" s="164">
        <v>30</v>
      </c>
      <c r="G793" s="165">
        <v>2</v>
      </c>
      <c r="H793" s="166">
        <v>38</v>
      </c>
      <c r="I793" s="150">
        <f>MAX(0,Table232[[#This Row],[k*]]-Table232[[#This Row],[AGVs]])</f>
        <v>28</v>
      </c>
      <c r="J793" s="150">
        <v>682</v>
      </c>
      <c r="K793" s="150">
        <v>682</v>
      </c>
      <c r="L793" s="167">
        <v>15.618076335639898</v>
      </c>
      <c r="M793" s="144">
        <f>IF( Table232[[#This Row],[UB_init]]-Table232[[#This Row],[LB_init]]&gt;0.1,0,1)</f>
        <v>1</v>
      </c>
      <c r="N793" s="61">
        <v>13907</v>
      </c>
      <c r="O793" s="62">
        <v>518.01479524438503</v>
      </c>
      <c r="P793" s="62">
        <v>0.96275150677755905</v>
      </c>
      <c r="Q793" s="87">
        <v>3600.9555989373398</v>
      </c>
      <c r="R793" s="166">
        <v>690</v>
      </c>
      <c r="S793" s="150">
        <v>681</v>
      </c>
      <c r="T793" s="168">
        <v>1.3043478000000001E-2</v>
      </c>
      <c r="U793" s="168">
        <v>3622.1370419999998</v>
      </c>
      <c r="V793" s="169"/>
      <c r="W793" s="170"/>
      <c r="X793" s="150"/>
      <c r="Y793" s="150"/>
      <c r="Z793" s="171"/>
      <c r="AA793" s="169"/>
      <c r="AB793" s="170"/>
      <c r="AC793" s="150"/>
      <c r="AD793" s="170"/>
      <c r="AE793" s="171"/>
      <c r="AF793" s="169"/>
      <c r="AG793" s="170"/>
      <c r="AH793" s="150"/>
      <c r="AI793" s="150"/>
      <c r="AJ793" s="171"/>
      <c r="AK793" s="169"/>
      <c r="AL793" s="170"/>
      <c r="AM793" s="150"/>
      <c r="AN793" s="170"/>
      <c r="AO793" s="171"/>
      <c r="AP793" s="169"/>
      <c r="AQ793" s="170"/>
      <c r="AR793" s="150"/>
      <c r="AS793" s="170"/>
      <c r="AT793" s="171"/>
      <c r="AU793" s="169"/>
      <c r="AV793" s="170"/>
      <c r="AW793" s="150"/>
      <c r="AX793" s="164"/>
      <c r="AY793" s="171"/>
      <c r="AZ793" s="150">
        <v>682</v>
      </c>
    </row>
    <row r="794" spans="1:52" x14ac:dyDescent="0.35">
      <c r="A794" s="162">
        <v>792</v>
      </c>
      <c r="B794" s="163" t="s">
        <v>809</v>
      </c>
      <c r="C794" s="150" t="s">
        <v>1101</v>
      </c>
      <c r="D794" s="150">
        <v>150</v>
      </c>
      <c r="E794" s="164">
        <v>10</v>
      </c>
      <c r="F794" s="164">
        <v>30</v>
      </c>
      <c r="G794" s="165">
        <v>2</v>
      </c>
      <c r="H794" s="166">
        <v>43</v>
      </c>
      <c r="I794" s="150">
        <f>MAX(0,Table232[[#This Row],[k*]]-Table232[[#This Row],[AGVs]])</f>
        <v>33</v>
      </c>
      <c r="J794" s="150">
        <v>783</v>
      </c>
      <c r="K794" s="150">
        <v>783</v>
      </c>
      <c r="L794" s="167">
        <v>2.6541462708300969</v>
      </c>
      <c r="M794" s="144">
        <f>IF( Table232[[#This Row],[UB_init]]-Table232[[#This Row],[LB_init]]&gt;0.1,0,1)</f>
        <v>1</v>
      </c>
      <c r="N794" s="61">
        <v>14589</v>
      </c>
      <c r="O794" s="62">
        <v>589</v>
      </c>
      <c r="P794" s="62">
        <v>0.95962711632050801</v>
      </c>
      <c r="Q794" s="87">
        <v>3609.34698839671</v>
      </c>
      <c r="R794" s="166">
        <v>788</v>
      </c>
      <c r="S794" s="150">
        <v>778</v>
      </c>
      <c r="T794" s="168">
        <v>1.2690355E-2</v>
      </c>
      <c r="U794" s="168">
        <v>3607.7815989999999</v>
      </c>
      <c r="V794" s="169"/>
      <c r="W794" s="170"/>
      <c r="X794" s="150"/>
      <c r="Y794" s="150"/>
      <c r="Z794" s="171"/>
      <c r="AA794" s="169"/>
      <c r="AB794" s="170"/>
      <c r="AC794" s="150"/>
      <c r="AD794" s="170"/>
      <c r="AE794" s="171"/>
      <c r="AF794" s="169"/>
      <c r="AG794" s="170"/>
      <c r="AH794" s="150"/>
      <c r="AI794" s="150"/>
      <c r="AJ794" s="171"/>
      <c r="AK794" s="169"/>
      <c r="AL794" s="170"/>
      <c r="AM794" s="150"/>
      <c r="AN794" s="170"/>
      <c r="AO794" s="171"/>
      <c r="AP794" s="169"/>
      <c r="AQ794" s="170"/>
      <c r="AR794" s="150"/>
      <c r="AS794" s="170"/>
      <c r="AT794" s="171"/>
      <c r="AU794" s="169"/>
      <c r="AV794" s="170"/>
      <c r="AW794" s="150"/>
      <c r="AX794" s="164"/>
      <c r="AY794" s="171"/>
      <c r="AZ794" s="150">
        <v>783</v>
      </c>
    </row>
    <row r="795" spans="1:52" x14ac:dyDescent="0.35">
      <c r="A795" s="162">
        <v>793</v>
      </c>
      <c r="B795" s="163" t="s">
        <v>810</v>
      </c>
      <c r="C795" s="150" t="s">
        <v>1101</v>
      </c>
      <c r="D795" s="150">
        <v>150</v>
      </c>
      <c r="E795" s="164">
        <v>10</v>
      </c>
      <c r="F795" s="164">
        <v>30</v>
      </c>
      <c r="G795" s="165">
        <v>2</v>
      </c>
      <c r="H795" s="166">
        <v>40</v>
      </c>
      <c r="I795" s="150">
        <f>MAX(0,Table232[[#This Row],[k*]]-Table232[[#This Row],[AGVs]])</f>
        <v>30</v>
      </c>
      <c r="J795" s="150">
        <v>744</v>
      </c>
      <c r="K795" s="150">
        <v>744</v>
      </c>
      <c r="L795" s="167">
        <v>71.69692758098995</v>
      </c>
      <c r="M795" s="144">
        <f>IF( Table232[[#This Row],[UB_init]]-Table232[[#This Row],[LB_init]]&gt;0.1,0,1)</f>
        <v>1</v>
      </c>
      <c r="N795" s="61">
        <v>14311</v>
      </c>
      <c r="O795" s="62">
        <v>568</v>
      </c>
      <c r="P795" s="62">
        <v>0.96031025085597799</v>
      </c>
      <c r="Q795" s="87">
        <v>3608.30622819066</v>
      </c>
      <c r="R795" s="166">
        <v>748</v>
      </c>
      <c r="S795" s="150">
        <v>739</v>
      </c>
      <c r="T795" s="168">
        <v>1.2032086000000001E-2</v>
      </c>
      <c r="U795" s="168">
        <v>3616.980763</v>
      </c>
      <c r="V795" s="169"/>
      <c r="W795" s="170"/>
      <c r="X795" s="150"/>
      <c r="Y795" s="150"/>
      <c r="Z795" s="171"/>
      <c r="AA795" s="169"/>
      <c r="AB795" s="170"/>
      <c r="AC795" s="150"/>
      <c r="AD795" s="170"/>
      <c r="AE795" s="171"/>
      <c r="AF795" s="169"/>
      <c r="AG795" s="170"/>
      <c r="AH795" s="150"/>
      <c r="AI795" s="150"/>
      <c r="AJ795" s="171"/>
      <c r="AK795" s="169"/>
      <c r="AL795" s="170"/>
      <c r="AM795" s="150"/>
      <c r="AN795" s="170"/>
      <c r="AO795" s="171"/>
      <c r="AP795" s="169"/>
      <c r="AQ795" s="170"/>
      <c r="AR795" s="150"/>
      <c r="AS795" s="170"/>
      <c r="AT795" s="171"/>
      <c r="AU795" s="169"/>
      <c r="AV795" s="170"/>
      <c r="AW795" s="150"/>
      <c r="AX795" s="164"/>
      <c r="AY795" s="171"/>
      <c r="AZ795" s="150">
        <v>744</v>
      </c>
    </row>
    <row r="796" spans="1:52" x14ac:dyDescent="0.35">
      <c r="A796" s="162">
        <v>794</v>
      </c>
      <c r="B796" s="163" t="s">
        <v>811</v>
      </c>
      <c r="C796" s="150" t="s">
        <v>1101</v>
      </c>
      <c r="D796" s="150">
        <v>150</v>
      </c>
      <c r="E796" s="164">
        <v>10</v>
      </c>
      <c r="F796" s="164">
        <v>30</v>
      </c>
      <c r="G796" s="165">
        <v>2</v>
      </c>
      <c r="H796" s="166">
        <v>40</v>
      </c>
      <c r="I796" s="150">
        <f>MAX(0,Table232[[#This Row],[k*]]-Table232[[#This Row],[AGVs]])</f>
        <v>30</v>
      </c>
      <c r="J796" s="150">
        <v>760</v>
      </c>
      <c r="K796" s="150">
        <v>760</v>
      </c>
      <c r="L796" s="167">
        <v>477.59436107426995</v>
      </c>
      <c r="M796" s="144">
        <f>IF( Table232[[#This Row],[UB_init]]-Table232[[#This Row],[LB_init]]&gt;0.1,0,1)</f>
        <v>1</v>
      </c>
      <c r="N796" s="61">
        <v>14528</v>
      </c>
      <c r="O796" s="62">
        <v>584.07560975609704</v>
      </c>
      <c r="P796" s="62">
        <v>0.95979655769849903</v>
      </c>
      <c r="Q796" s="87">
        <v>3600.4804938808002</v>
      </c>
      <c r="R796" s="166">
        <v>760</v>
      </c>
      <c r="S796" s="150">
        <v>760</v>
      </c>
      <c r="T796" s="168">
        <v>0</v>
      </c>
      <c r="U796" s="168">
        <v>830.44635389999996</v>
      </c>
      <c r="V796" s="169"/>
      <c r="W796" s="170"/>
      <c r="X796" s="150"/>
      <c r="Y796" s="150"/>
      <c r="Z796" s="171"/>
      <c r="AA796" s="169"/>
      <c r="AB796" s="170"/>
      <c r="AC796" s="150"/>
      <c r="AD796" s="170"/>
      <c r="AE796" s="171"/>
      <c r="AF796" s="169"/>
      <c r="AG796" s="170"/>
      <c r="AH796" s="150"/>
      <c r="AI796" s="150"/>
      <c r="AJ796" s="171"/>
      <c r="AK796" s="169"/>
      <c r="AL796" s="170"/>
      <c r="AM796" s="150"/>
      <c r="AN796" s="170"/>
      <c r="AO796" s="171"/>
      <c r="AP796" s="169"/>
      <c r="AQ796" s="170"/>
      <c r="AR796" s="150"/>
      <c r="AS796" s="170"/>
      <c r="AT796" s="171"/>
      <c r="AU796" s="169"/>
      <c r="AV796" s="170"/>
      <c r="AW796" s="150"/>
      <c r="AX796" s="164"/>
      <c r="AY796" s="171"/>
      <c r="AZ796" s="150">
        <v>760</v>
      </c>
    </row>
    <row r="797" spans="1:52" x14ac:dyDescent="0.35">
      <c r="A797" s="162">
        <v>795</v>
      </c>
      <c r="B797" s="163" t="s">
        <v>812</v>
      </c>
      <c r="C797" s="150" t="s">
        <v>1101</v>
      </c>
      <c r="D797" s="150">
        <v>150</v>
      </c>
      <c r="E797" s="164">
        <v>10</v>
      </c>
      <c r="F797" s="164">
        <v>30</v>
      </c>
      <c r="G797" s="165">
        <v>2</v>
      </c>
      <c r="H797" s="166">
        <v>40</v>
      </c>
      <c r="I797" s="150">
        <f>MAX(0,Table232[[#This Row],[k*]]-Table232[[#This Row],[AGVs]])</f>
        <v>30</v>
      </c>
      <c r="J797" s="150">
        <v>753</v>
      </c>
      <c r="K797" s="150">
        <v>753</v>
      </c>
      <c r="L797" s="167">
        <v>13.097542988140049</v>
      </c>
      <c r="M797" s="144">
        <f>IF( Table232[[#This Row],[UB_init]]-Table232[[#This Row],[LB_init]]&gt;0.1,0,1)</f>
        <v>1</v>
      </c>
      <c r="N797" s="61">
        <v>14470</v>
      </c>
      <c r="O797" s="62">
        <v>577</v>
      </c>
      <c r="P797" s="62">
        <v>0.960124395300615</v>
      </c>
      <c r="Q797" s="87">
        <v>3607.2357560563801</v>
      </c>
      <c r="R797" s="166">
        <v>755</v>
      </c>
      <c r="S797" s="150">
        <v>749</v>
      </c>
      <c r="T797" s="168">
        <v>7.9470200000000008E-3</v>
      </c>
      <c r="U797" s="168">
        <v>3616.253412</v>
      </c>
      <c r="V797" s="169"/>
      <c r="W797" s="170"/>
      <c r="X797" s="150"/>
      <c r="Y797" s="150"/>
      <c r="Z797" s="171"/>
      <c r="AA797" s="169"/>
      <c r="AB797" s="170"/>
      <c r="AC797" s="150"/>
      <c r="AD797" s="170"/>
      <c r="AE797" s="171"/>
      <c r="AF797" s="169"/>
      <c r="AG797" s="170"/>
      <c r="AH797" s="150"/>
      <c r="AI797" s="150"/>
      <c r="AJ797" s="171"/>
      <c r="AK797" s="169"/>
      <c r="AL797" s="170"/>
      <c r="AM797" s="150"/>
      <c r="AN797" s="170"/>
      <c r="AO797" s="171"/>
      <c r="AP797" s="169"/>
      <c r="AQ797" s="170"/>
      <c r="AR797" s="150"/>
      <c r="AS797" s="170"/>
      <c r="AT797" s="171"/>
      <c r="AU797" s="169"/>
      <c r="AV797" s="170"/>
      <c r="AW797" s="150"/>
      <c r="AX797" s="164"/>
      <c r="AY797" s="171"/>
      <c r="AZ797" s="150">
        <v>753</v>
      </c>
    </row>
    <row r="798" spans="1:52" x14ac:dyDescent="0.35">
      <c r="A798" s="162">
        <v>796</v>
      </c>
      <c r="B798" s="163" t="s">
        <v>813</v>
      </c>
      <c r="C798" s="150" t="s">
        <v>1101</v>
      </c>
      <c r="D798" s="150">
        <v>150</v>
      </c>
      <c r="E798" s="164">
        <v>10</v>
      </c>
      <c r="F798" s="164">
        <v>30</v>
      </c>
      <c r="G798" s="165">
        <v>2</v>
      </c>
      <c r="H798" s="166">
        <v>41</v>
      </c>
      <c r="I798" s="150">
        <f>MAX(0,Table232[[#This Row],[k*]]-Table232[[#This Row],[AGVs]])</f>
        <v>31</v>
      </c>
      <c r="J798" s="150">
        <v>739</v>
      </c>
      <c r="K798" s="150">
        <v>739</v>
      </c>
      <c r="L798" s="167">
        <v>32.646969074389972</v>
      </c>
      <c r="M798" s="144">
        <f>IF( Table232[[#This Row],[UB_init]]-Table232[[#This Row],[LB_init]]&gt;0.1,0,1)</f>
        <v>1</v>
      </c>
      <c r="N798" s="61">
        <v>14258</v>
      </c>
      <c r="O798" s="62">
        <v>558</v>
      </c>
      <c r="P798" s="62">
        <v>0.96086407630802995</v>
      </c>
      <c r="Q798" s="87">
        <v>3608.3227262571399</v>
      </c>
      <c r="R798" s="166">
        <v>742</v>
      </c>
      <c r="S798" s="150">
        <v>737.91</v>
      </c>
      <c r="T798" s="168">
        <v>5.5094339999999997E-3</v>
      </c>
      <c r="U798" s="168">
        <v>3613.4925629999998</v>
      </c>
      <c r="V798" s="169"/>
      <c r="W798" s="170"/>
      <c r="X798" s="150"/>
      <c r="Y798" s="150"/>
      <c r="Z798" s="171"/>
      <c r="AA798" s="169"/>
      <c r="AB798" s="170"/>
      <c r="AC798" s="150"/>
      <c r="AD798" s="170"/>
      <c r="AE798" s="171"/>
      <c r="AF798" s="169"/>
      <c r="AG798" s="170"/>
      <c r="AH798" s="150"/>
      <c r="AI798" s="150"/>
      <c r="AJ798" s="171"/>
      <c r="AK798" s="169"/>
      <c r="AL798" s="170"/>
      <c r="AM798" s="150"/>
      <c r="AN798" s="170"/>
      <c r="AO798" s="171"/>
      <c r="AP798" s="169"/>
      <c r="AQ798" s="170"/>
      <c r="AR798" s="150"/>
      <c r="AS798" s="170"/>
      <c r="AT798" s="171"/>
      <c r="AU798" s="169"/>
      <c r="AV798" s="170"/>
      <c r="AW798" s="150"/>
      <c r="AX798" s="164"/>
      <c r="AY798" s="171"/>
      <c r="AZ798" s="150">
        <v>739</v>
      </c>
    </row>
    <row r="799" spans="1:52" x14ac:dyDescent="0.35">
      <c r="A799" s="162">
        <v>797</v>
      </c>
      <c r="B799" s="163" t="s">
        <v>814</v>
      </c>
      <c r="C799" s="150" t="s">
        <v>1101</v>
      </c>
      <c r="D799" s="150">
        <v>150</v>
      </c>
      <c r="E799" s="164">
        <v>10</v>
      </c>
      <c r="F799" s="164">
        <v>30</v>
      </c>
      <c r="G799" s="165">
        <v>2</v>
      </c>
      <c r="H799" s="166">
        <v>37</v>
      </c>
      <c r="I799" s="150">
        <f>MAX(0,Table232[[#This Row],[k*]]-Table232[[#This Row],[AGVs]])</f>
        <v>27</v>
      </c>
      <c r="J799" s="150">
        <v>675</v>
      </c>
      <c r="K799" s="150">
        <v>675</v>
      </c>
      <c r="L799" s="167">
        <v>16.279694890610017</v>
      </c>
      <c r="M799" s="144">
        <f>IF( Table232[[#This Row],[UB_init]]-Table232[[#This Row],[LB_init]]&gt;0.1,0,1)</f>
        <v>1</v>
      </c>
      <c r="N799" s="61">
        <v>13857</v>
      </c>
      <c r="O799" s="62">
        <v>517</v>
      </c>
      <c r="P799" s="62">
        <v>0.96269033701377604</v>
      </c>
      <c r="Q799" s="87">
        <v>3608.3410644084202</v>
      </c>
      <c r="R799" s="166">
        <v>680</v>
      </c>
      <c r="S799" s="150">
        <v>672</v>
      </c>
      <c r="T799" s="168">
        <v>1.1764706E-2</v>
      </c>
      <c r="U799" s="168">
        <v>3621.3569670000002</v>
      </c>
      <c r="V799" s="169"/>
      <c r="W799" s="170"/>
      <c r="X799" s="150"/>
      <c r="Y799" s="150"/>
      <c r="Z799" s="171"/>
      <c r="AA799" s="169"/>
      <c r="AB799" s="170"/>
      <c r="AC799" s="150"/>
      <c r="AD799" s="170"/>
      <c r="AE799" s="171"/>
      <c r="AF799" s="169"/>
      <c r="AG799" s="170"/>
      <c r="AH799" s="150"/>
      <c r="AI799" s="150"/>
      <c r="AJ799" s="171"/>
      <c r="AK799" s="169"/>
      <c r="AL799" s="170"/>
      <c r="AM799" s="150"/>
      <c r="AN799" s="170"/>
      <c r="AO799" s="171"/>
      <c r="AP799" s="169"/>
      <c r="AQ799" s="170"/>
      <c r="AR799" s="150"/>
      <c r="AS799" s="170"/>
      <c r="AT799" s="171"/>
      <c r="AU799" s="169"/>
      <c r="AV799" s="170"/>
      <c r="AW799" s="150"/>
      <c r="AX799" s="164"/>
      <c r="AY799" s="171"/>
      <c r="AZ799" s="150">
        <v>675</v>
      </c>
    </row>
    <row r="800" spans="1:52" x14ac:dyDescent="0.35">
      <c r="A800" s="162">
        <v>798</v>
      </c>
      <c r="B800" s="163" t="s">
        <v>815</v>
      </c>
      <c r="C800" s="150" t="s">
        <v>1101</v>
      </c>
      <c r="D800" s="150">
        <v>150</v>
      </c>
      <c r="E800" s="164">
        <v>10</v>
      </c>
      <c r="F800" s="164">
        <v>30</v>
      </c>
      <c r="G800" s="165">
        <v>2</v>
      </c>
      <c r="H800" s="166">
        <v>40</v>
      </c>
      <c r="I800" s="150">
        <f>MAX(0,Table232[[#This Row],[k*]]-Table232[[#This Row],[AGVs]])</f>
        <v>30</v>
      </c>
      <c r="J800" s="150">
        <v>711</v>
      </c>
      <c r="K800" s="150">
        <v>711</v>
      </c>
      <c r="L800" s="167">
        <v>37.410291004930059</v>
      </c>
      <c r="M800" s="144">
        <f>IF( Table232[[#This Row],[UB_init]]-Table232[[#This Row],[LB_init]]&gt;0.1,0,1)</f>
        <v>1</v>
      </c>
      <c r="N800" s="61">
        <v>14054</v>
      </c>
      <c r="O800" s="62">
        <v>536</v>
      </c>
      <c r="P800" s="62">
        <v>0.96186139177457597</v>
      </c>
      <c r="Q800" s="87">
        <v>3616.7978363595898</v>
      </c>
      <c r="R800" s="166">
        <v>719</v>
      </c>
      <c r="S800" s="150">
        <v>710</v>
      </c>
      <c r="T800" s="168">
        <v>1.2517385000000001E-2</v>
      </c>
      <c r="U800" s="168">
        <v>3613.3369729999999</v>
      </c>
      <c r="V800" s="169"/>
      <c r="W800" s="170"/>
      <c r="X800" s="150"/>
      <c r="Y800" s="150"/>
      <c r="Z800" s="171"/>
      <c r="AA800" s="169"/>
      <c r="AB800" s="170"/>
      <c r="AC800" s="150"/>
      <c r="AD800" s="170"/>
      <c r="AE800" s="171"/>
      <c r="AF800" s="169"/>
      <c r="AG800" s="170"/>
      <c r="AH800" s="150"/>
      <c r="AI800" s="150"/>
      <c r="AJ800" s="171"/>
      <c r="AK800" s="169"/>
      <c r="AL800" s="170"/>
      <c r="AM800" s="150"/>
      <c r="AN800" s="170"/>
      <c r="AO800" s="171"/>
      <c r="AP800" s="169"/>
      <c r="AQ800" s="170"/>
      <c r="AR800" s="150"/>
      <c r="AS800" s="170"/>
      <c r="AT800" s="171"/>
      <c r="AU800" s="169"/>
      <c r="AV800" s="170"/>
      <c r="AW800" s="150"/>
      <c r="AX800" s="164"/>
      <c r="AY800" s="171"/>
      <c r="AZ800" s="150">
        <v>711</v>
      </c>
    </row>
    <row r="801" spans="1:52" x14ac:dyDescent="0.35">
      <c r="A801" s="162">
        <v>799</v>
      </c>
      <c r="B801" s="163" t="s">
        <v>816</v>
      </c>
      <c r="C801" s="150" t="s">
        <v>1101</v>
      </c>
      <c r="D801" s="150">
        <v>150</v>
      </c>
      <c r="E801" s="164">
        <v>10</v>
      </c>
      <c r="F801" s="164">
        <v>30</v>
      </c>
      <c r="G801" s="165">
        <v>2</v>
      </c>
      <c r="H801" s="166">
        <v>40</v>
      </c>
      <c r="I801" s="150">
        <f>MAX(0,Table232[[#This Row],[k*]]-Table232[[#This Row],[AGVs]])</f>
        <v>30</v>
      </c>
      <c r="J801" s="150">
        <v>745</v>
      </c>
      <c r="K801" s="150">
        <v>745</v>
      </c>
      <c r="L801" s="167">
        <v>266.34158372880006</v>
      </c>
      <c r="M801" s="144">
        <f>IF( Table232[[#This Row],[UB_init]]-Table232[[#This Row],[LB_init]]&gt;0.1,0,1)</f>
        <v>1</v>
      </c>
      <c r="N801" s="61">
        <v>14356</v>
      </c>
      <c r="O801" s="62">
        <v>570</v>
      </c>
      <c r="P801" s="62">
        <v>0.960295346893278</v>
      </c>
      <c r="Q801" s="87">
        <v>3604.95608804933</v>
      </c>
      <c r="R801" s="166">
        <v>749</v>
      </c>
      <c r="S801" s="150">
        <v>745</v>
      </c>
      <c r="T801" s="168">
        <v>5.3404539999999997E-3</v>
      </c>
      <c r="U801" s="168">
        <v>3611.7931870000002</v>
      </c>
      <c r="V801" s="169"/>
      <c r="W801" s="170"/>
      <c r="X801" s="150"/>
      <c r="Y801" s="150"/>
      <c r="Z801" s="171"/>
      <c r="AA801" s="169"/>
      <c r="AB801" s="170"/>
      <c r="AC801" s="150"/>
      <c r="AD801" s="170"/>
      <c r="AE801" s="171"/>
      <c r="AF801" s="169"/>
      <c r="AG801" s="170"/>
      <c r="AH801" s="150"/>
      <c r="AI801" s="150"/>
      <c r="AJ801" s="171"/>
      <c r="AK801" s="169"/>
      <c r="AL801" s="170"/>
      <c r="AM801" s="150"/>
      <c r="AN801" s="170"/>
      <c r="AO801" s="171"/>
      <c r="AP801" s="169"/>
      <c r="AQ801" s="170"/>
      <c r="AR801" s="150"/>
      <c r="AS801" s="170"/>
      <c r="AT801" s="171"/>
      <c r="AU801" s="169"/>
      <c r="AV801" s="170"/>
      <c r="AW801" s="150"/>
      <c r="AX801" s="164"/>
      <c r="AY801" s="171"/>
      <c r="AZ801" s="150">
        <v>745</v>
      </c>
    </row>
    <row r="802" spans="1:52" x14ac:dyDescent="0.35">
      <c r="A802" s="162">
        <v>800</v>
      </c>
      <c r="B802" s="163" t="s">
        <v>817</v>
      </c>
      <c r="C802" s="150" t="s">
        <v>1101</v>
      </c>
      <c r="D802" s="150">
        <v>150</v>
      </c>
      <c r="E802" s="164">
        <v>10</v>
      </c>
      <c r="F802" s="164">
        <v>30</v>
      </c>
      <c r="G802" s="165">
        <v>2</v>
      </c>
      <c r="H802" s="166">
        <v>38</v>
      </c>
      <c r="I802" s="150">
        <f>MAX(0,Table232[[#This Row],[k*]]-Table232[[#This Row],[AGVs]])</f>
        <v>28</v>
      </c>
      <c r="J802" s="150">
        <v>763</v>
      </c>
      <c r="K802" s="150">
        <v>765</v>
      </c>
      <c r="L802" s="167">
        <v>8.1274637281899231</v>
      </c>
      <c r="M802" s="144">
        <f>IF( Table232[[#This Row],[UB_init]]-Table232[[#This Row],[LB_init]]&gt;0.1,0,1)</f>
        <v>0</v>
      </c>
      <c r="N802" s="61">
        <v>14669</v>
      </c>
      <c r="O802" s="62">
        <v>600</v>
      </c>
      <c r="P802" s="62">
        <v>0.95909741632012402</v>
      </c>
      <c r="Q802" s="87">
        <v>3602.02285384386</v>
      </c>
      <c r="R802" s="166">
        <v>771</v>
      </c>
      <c r="S802" s="150">
        <v>762</v>
      </c>
      <c r="T802" s="168">
        <v>1.1673151999999999E-2</v>
      </c>
      <c r="U802" s="168">
        <v>3620.0288270000001</v>
      </c>
      <c r="V802" s="169">
        <v>765</v>
      </c>
      <c r="W802" s="170">
        <v>763</v>
      </c>
      <c r="X802" s="150">
        <v>2.6143790849673201E-3</v>
      </c>
      <c r="Y802" s="150">
        <f>(Table232[[#This Row],[UB (A-BGAP +LB+ UB)]]-Table232[[#This Row],[Best LB]])/Table232[[#This Row],[UB (A-BGAP +LB+ UB)]]</f>
        <v>2.6143790849673201E-3</v>
      </c>
      <c r="Z802" s="171">
        <v>3603.0930976876898</v>
      </c>
      <c r="AA802" s="169">
        <v>764</v>
      </c>
      <c r="AB802" s="170">
        <v>763</v>
      </c>
      <c r="AC802" s="170">
        <v>1.3106159895150721E-3</v>
      </c>
      <c r="AD802" s="170">
        <f>(Table232[[#This Row],[UB (3S-MH)]]-Table232[[#This Row],[Best LB]])/Table232[[#This Row],[UB (3S-MH)]]</f>
        <v>1.3089005235602095E-3</v>
      </c>
      <c r="AE802" s="167">
        <v>4.6105400000000003</v>
      </c>
      <c r="AF802" s="169">
        <v>765</v>
      </c>
      <c r="AG802" s="170">
        <v>763</v>
      </c>
      <c r="AH802" s="150">
        <v>2.6143790849673201E-3</v>
      </c>
      <c r="AI802" s="150">
        <f>(Table232[[#This Row],[UB (BPP-MIP+LB+UB)]]-Table232[[#This Row],[Best LB]])/Table232[[#This Row],[UB (BPP-MIP+LB+UB)]]</f>
        <v>2.6143790849673201E-3</v>
      </c>
      <c r="AJ802" s="171">
        <v>3608.8282168293299</v>
      </c>
      <c r="AK802" s="169">
        <v>763</v>
      </c>
      <c r="AL802" s="170">
        <v>763</v>
      </c>
      <c r="AM802" s="170">
        <v>0</v>
      </c>
      <c r="AN802" s="170">
        <f>(Table232[[#This Row],[UB (LBBD (FBPP))]]-Table232[[#This Row],[Best LB]])/Table232[[#This Row],[UB (LBBD (FBPP))]]</f>
        <v>0</v>
      </c>
      <c r="AO802" s="171">
        <v>31.422075707000122</v>
      </c>
      <c r="AP802" s="169">
        <v>764</v>
      </c>
      <c r="AQ802" s="170">
        <v>763</v>
      </c>
      <c r="AR802" s="170">
        <v>1.3089005235602095E-3</v>
      </c>
      <c r="AS802" s="170">
        <f>(Table232[[#This Row],[UB (LBBD (CBPP))]]-Table232[[#This Row],[Best LB]])/Table232[[#This Row],[UB (LBBD (CBPP))]]</f>
        <v>1.3089005235602095E-3</v>
      </c>
      <c r="AT802" s="171">
        <v>3608.5147105064198</v>
      </c>
      <c r="AU802" s="169">
        <v>763</v>
      </c>
      <c r="AV802" s="170">
        <v>763</v>
      </c>
      <c r="AW802" s="170">
        <v>0</v>
      </c>
      <c r="AX802" s="170">
        <f>(Table232[[#This Row],[UB (LBBD (CBPP-light))]]-Table232[[#This Row],[Best LB]])/Table232[[#This Row],[UB (LBBD (CBPP-light))]]</f>
        <v>0</v>
      </c>
      <c r="AY802" s="171">
        <v>24.505182753317424</v>
      </c>
      <c r="AZ802" s="150">
        <v>763</v>
      </c>
    </row>
    <row r="803" spans="1:52" x14ac:dyDescent="0.35">
      <c r="A803" s="162">
        <v>801</v>
      </c>
      <c r="B803" s="163" t="s">
        <v>818</v>
      </c>
      <c r="C803" s="150" t="s">
        <v>1101</v>
      </c>
      <c r="D803" s="150">
        <v>150</v>
      </c>
      <c r="E803" s="164">
        <v>10</v>
      </c>
      <c r="F803" s="164">
        <v>30</v>
      </c>
      <c r="G803" s="165">
        <v>4</v>
      </c>
      <c r="H803" s="166">
        <v>68</v>
      </c>
      <c r="I803" s="150">
        <f>MAX(0,Table232[[#This Row],[k*]]-Table232[[#This Row],[AGVs]])</f>
        <v>58</v>
      </c>
      <c r="J803" s="150">
        <v>862</v>
      </c>
      <c r="K803" s="150">
        <v>862</v>
      </c>
      <c r="L803" s="167">
        <v>95.852957814940055</v>
      </c>
      <c r="M803" s="144">
        <f>IF( Table232[[#This Row],[UB_init]]-Table232[[#This Row],[LB_init]]&gt;0.1,0,1)</f>
        <v>1</v>
      </c>
      <c r="N803" s="61">
        <v>13920</v>
      </c>
      <c r="O803" s="62">
        <v>519</v>
      </c>
      <c r="P803" s="62">
        <v>0.96271551724137205</v>
      </c>
      <c r="Q803" s="87">
        <v>3606.2426306828802</v>
      </c>
      <c r="R803" s="166">
        <v>872</v>
      </c>
      <c r="S803" s="150">
        <v>856</v>
      </c>
      <c r="T803" s="168">
        <v>1.8348624000000001E-2</v>
      </c>
      <c r="U803" s="168">
        <v>3607.4766</v>
      </c>
      <c r="V803" s="169"/>
      <c r="W803" s="170"/>
      <c r="X803" s="150"/>
      <c r="Y803" s="150"/>
      <c r="Z803" s="171"/>
      <c r="AA803" s="169"/>
      <c r="AB803" s="170"/>
      <c r="AC803" s="150"/>
      <c r="AD803" s="170"/>
      <c r="AE803" s="171"/>
      <c r="AF803" s="169"/>
      <c r="AG803" s="170"/>
      <c r="AH803" s="150"/>
      <c r="AI803" s="150"/>
      <c r="AJ803" s="171"/>
      <c r="AK803" s="169"/>
      <c r="AL803" s="170"/>
      <c r="AM803" s="150"/>
      <c r="AN803" s="170"/>
      <c r="AO803" s="171"/>
      <c r="AP803" s="169"/>
      <c r="AQ803" s="170"/>
      <c r="AR803" s="150"/>
      <c r="AS803" s="170"/>
      <c r="AT803" s="171"/>
      <c r="AU803" s="169"/>
      <c r="AV803" s="170"/>
      <c r="AW803" s="150"/>
      <c r="AX803" s="164"/>
      <c r="AY803" s="171"/>
      <c r="AZ803" s="150">
        <v>862</v>
      </c>
    </row>
    <row r="804" spans="1:52" x14ac:dyDescent="0.35">
      <c r="A804" s="162">
        <v>802</v>
      </c>
      <c r="B804" s="163" t="s">
        <v>819</v>
      </c>
      <c r="C804" s="150" t="s">
        <v>1101</v>
      </c>
      <c r="D804" s="150">
        <v>150</v>
      </c>
      <c r="E804" s="164">
        <v>10</v>
      </c>
      <c r="F804" s="164">
        <v>30</v>
      </c>
      <c r="G804" s="165">
        <v>4</v>
      </c>
      <c r="H804" s="166">
        <v>69</v>
      </c>
      <c r="I804" s="150">
        <f>MAX(0,Table232[[#This Row],[k*]]-Table232[[#This Row],[AGVs]])</f>
        <v>59</v>
      </c>
      <c r="J804" s="150">
        <v>939</v>
      </c>
      <c r="K804" s="150">
        <v>939</v>
      </c>
      <c r="L804" s="167">
        <v>31.31370341219008</v>
      </c>
      <c r="M804" s="144">
        <f>IF( Table232[[#This Row],[UB_init]]-Table232[[#This Row],[LB_init]]&gt;0.1,0,1)</f>
        <v>1</v>
      </c>
      <c r="N804" s="61">
        <v>14589</v>
      </c>
      <c r="O804" s="62">
        <v>590</v>
      </c>
      <c r="P804" s="62">
        <v>0.95955857152648505</v>
      </c>
      <c r="Q804" s="87">
        <v>3603.9899452589402</v>
      </c>
      <c r="R804" s="166">
        <v>947</v>
      </c>
      <c r="S804" s="150">
        <v>935</v>
      </c>
      <c r="T804" s="168">
        <v>1.2671595000000001E-2</v>
      </c>
      <c r="U804" s="168">
        <v>3608.412812</v>
      </c>
      <c r="V804" s="169"/>
      <c r="W804" s="170"/>
      <c r="X804" s="150"/>
      <c r="Y804" s="150"/>
      <c r="Z804" s="171"/>
      <c r="AA804" s="169"/>
      <c r="AB804" s="170"/>
      <c r="AC804" s="150"/>
      <c r="AD804" s="170"/>
      <c r="AE804" s="171"/>
      <c r="AF804" s="169"/>
      <c r="AG804" s="170"/>
      <c r="AH804" s="150"/>
      <c r="AI804" s="150"/>
      <c r="AJ804" s="171"/>
      <c r="AK804" s="169"/>
      <c r="AL804" s="170"/>
      <c r="AM804" s="150"/>
      <c r="AN804" s="170"/>
      <c r="AO804" s="171"/>
      <c r="AP804" s="169"/>
      <c r="AQ804" s="170"/>
      <c r="AR804" s="150"/>
      <c r="AS804" s="170"/>
      <c r="AT804" s="171"/>
      <c r="AU804" s="169"/>
      <c r="AV804" s="170"/>
      <c r="AW804" s="150"/>
      <c r="AX804" s="164"/>
      <c r="AY804" s="171"/>
      <c r="AZ804" s="150">
        <v>939</v>
      </c>
    </row>
    <row r="805" spans="1:52" x14ac:dyDescent="0.35">
      <c r="A805" s="162">
        <v>803</v>
      </c>
      <c r="B805" s="163" t="s">
        <v>820</v>
      </c>
      <c r="C805" s="150" t="s">
        <v>1101</v>
      </c>
      <c r="D805" s="150">
        <v>150</v>
      </c>
      <c r="E805" s="164">
        <v>10</v>
      </c>
      <c r="F805" s="164">
        <v>30</v>
      </c>
      <c r="G805" s="165">
        <v>4</v>
      </c>
      <c r="H805" s="166">
        <v>74</v>
      </c>
      <c r="I805" s="150">
        <f>MAX(0,Table232[[#This Row],[k*]]-Table232[[#This Row],[AGVs]])</f>
        <v>64</v>
      </c>
      <c r="J805" s="150">
        <v>948</v>
      </c>
      <c r="K805" s="150">
        <v>948</v>
      </c>
      <c r="L805" s="167">
        <v>45.295278487730002</v>
      </c>
      <c r="M805" s="144">
        <f>IF( Table232[[#This Row],[UB_init]]-Table232[[#This Row],[LB_init]]&gt;0.1,0,1)</f>
        <v>1</v>
      </c>
      <c r="N805" s="61">
        <v>14324</v>
      </c>
      <c r="O805" s="62">
        <v>569</v>
      </c>
      <c r="P805" s="62">
        <v>0.96027645908963299</v>
      </c>
      <c r="Q805" s="87">
        <v>3608.4340409561901</v>
      </c>
      <c r="R805" s="166">
        <v>956</v>
      </c>
      <c r="S805" s="150">
        <v>939</v>
      </c>
      <c r="T805" s="168">
        <v>1.7782427E-2</v>
      </c>
      <c r="U805" s="168">
        <v>3608.6219059999999</v>
      </c>
      <c r="V805" s="169"/>
      <c r="W805" s="170"/>
      <c r="X805" s="150"/>
      <c r="Y805" s="150"/>
      <c r="Z805" s="171"/>
      <c r="AA805" s="169"/>
      <c r="AB805" s="170"/>
      <c r="AC805" s="150"/>
      <c r="AD805" s="170"/>
      <c r="AE805" s="171"/>
      <c r="AF805" s="169"/>
      <c r="AG805" s="170"/>
      <c r="AH805" s="150"/>
      <c r="AI805" s="150"/>
      <c r="AJ805" s="171"/>
      <c r="AK805" s="169"/>
      <c r="AL805" s="170"/>
      <c r="AM805" s="150"/>
      <c r="AN805" s="170"/>
      <c r="AO805" s="171"/>
      <c r="AP805" s="169"/>
      <c r="AQ805" s="170"/>
      <c r="AR805" s="150"/>
      <c r="AS805" s="170"/>
      <c r="AT805" s="171"/>
      <c r="AU805" s="169"/>
      <c r="AV805" s="170"/>
      <c r="AW805" s="150"/>
      <c r="AX805" s="164"/>
      <c r="AY805" s="171"/>
      <c r="AZ805" s="150">
        <v>948</v>
      </c>
    </row>
    <row r="806" spans="1:52" x14ac:dyDescent="0.35">
      <c r="A806" s="162">
        <v>804</v>
      </c>
      <c r="B806" s="163" t="s">
        <v>821</v>
      </c>
      <c r="C806" s="150" t="s">
        <v>1101</v>
      </c>
      <c r="D806" s="150">
        <v>150</v>
      </c>
      <c r="E806" s="164">
        <v>10</v>
      </c>
      <c r="F806" s="164">
        <v>30</v>
      </c>
      <c r="G806" s="165">
        <v>4</v>
      </c>
      <c r="H806" s="166">
        <v>74</v>
      </c>
      <c r="I806" s="150">
        <f>MAX(0,Table232[[#This Row],[k*]]-Table232[[#This Row],[AGVs]])</f>
        <v>64</v>
      </c>
      <c r="J806" s="150">
        <v>964</v>
      </c>
      <c r="K806" s="150">
        <v>964</v>
      </c>
      <c r="L806" s="167">
        <v>26.171828363100076</v>
      </c>
      <c r="M806" s="144">
        <f>IF( Table232[[#This Row],[UB_init]]-Table232[[#This Row],[LB_init]]&gt;0.1,0,1)</f>
        <v>1</v>
      </c>
      <c r="N806" s="61">
        <v>14528</v>
      </c>
      <c r="O806" s="62">
        <v>585</v>
      </c>
      <c r="P806" s="62">
        <v>0.959732929515411</v>
      </c>
      <c r="Q806" s="87">
        <v>3608.2984095010902</v>
      </c>
      <c r="R806" s="166">
        <v>964</v>
      </c>
      <c r="S806" s="150">
        <v>964</v>
      </c>
      <c r="T806" s="168">
        <v>0</v>
      </c>
      <c r="U806" s="168">
        <v>789.74924999999996</v>
      </c>
      <c r="V806" s="169"/>
      <c r="W806" s="170"/>
      <c r="X806" s="150"/>
      <c r="Y806" s="150"/>
      <c r="Z806" s="171"/>
      <c r="AA806" s="169"/>
      <c r="AB806" s="170"/>
      <c r="AC806" s="150"/>
      <c r="AD806" s="170"/>
      <c r="AE806" s="171"/>
      <c r="AF806" s="169"/>
      <c r="AG806" s="170"/>
      <c r="AH806" s="150"/>
      <c r="AI806" s="150"/>
      <c r="AJ806" s="171"/>
      <c r="AK806" s="169"/>
      <c r="AL806" s="170"/>
      <c r="AM806" s="150"/>
      <c r="AN806" s="170"/>
      <c r="AO806" s="171"/>
      <c r="AP806" s="169"/>
      <c r="AQ806" s="170"/>
      <c r="AR806" s="150"/>
      <c r="AS806" s="170"/>
      <c r="AT806" s="171"/>
      <c r="AU806" s="169"/>
      <c r="AV806" s="170"/>
      <c r="AW806" s="150"/>
      <c r="AX806" s="164"/>
      <c r="AY806" s="171"/>
      <c r="AZ806" s="150">
        <v>964</v>
      </c>
    </row>
    <row r="807" spans="1:52" x14ac:dyDescent="0.35">
      <c r="A807" s="162">
        <v>805</v>
      </c>
      <c r="B807" s="163" t="s">
        <v>822</v>
      </c>
      <c r="C807" s="150" t="s">
        <v>1101</v>
      </c>
      <c r="D807" s="150">
        <v>150</v>
      </c>
      <c r="E807" s="164">
        <v>10</v>
      </c>
      <c r="F807" s="164">
        <v>30</v>
      </c>
      <c r="G807" s="165">
        <v>4</v>
      </c>
      <c r="H807" s="166">
        <v>63</v>
      </c>
      <c r="I807" s="150">
        <f>MAX(0,Table232[[#This Row],[k*]]-Table232[[#This Row],[AGVs]])</f>
        <v>53</v>
      </c>
      <c r="J807" s="150">
        <v>891</v>
      </c>
      <c r="K807" s="150">
        <v>891</v>
      </c>
      <c r="L807" s="167">
        <v>16.802263971419961</v>
      </c>
      <c r="M807" s="144">
        <f>IF( Table232[[#This Row],[UB_init]]-Table232[[#This Row],[LB_init]]&gt;0.1,0,1)</f>
        <v>1</v>
      </c>
      <c r="N807" s="61">
        <v>14483</v>
      </c>
      <c r="O807" s="62">
        <v>578</v>
      </c>
      <c r="P807" s="62">
        <v>0.96009114133811302</v>
      </c>
      <c r="Q807" s="87">
        <v>3610.1549056880099</v>
      </c>
      <c r="R807" s="166">
        <v>904</v>
      </c>
      <c r="S807" s="150">
        <v>888</v>
      </c>
      <c r="T807" s="168">
        <v>1.7699115000000001E-2</v>
      </c>
      <c r="U807" s="168">
        <v>3614.5239860000001</v>
      </c>
      <c r="V807" s="169"/>
      <c r="W807" s="170"/>
      <c r="X807" s="150"/>
      <c r="Y807" s="150"/>
      <c r="Z807" s="171"/>
      <c r="AA807" s="169"/>
      <c r="AB807" s="170"/>
      <c r="AC807" s="150"/>
      <c r="AD807" s="170"/>
      <c r="AE807" s="171"/>
      <c r="AF807" s="169"/>
      <c r="AG807" s="170"/>
      <c r="AH807" s="150"/>
      <c r="AI807" s="150"/>
      <c r="AJ807" s="171"/>
      <c r="AK807" s="169"/>
      <c r="AL807" s="170"/>
      <c r="AM807" s="150"/>
      <c r="AN807" s="170"/>
      <c r="AO807" s="171"/>
      <c r="AP807" s="169"/>
      <c r="AQ807" s="170"/>
      <c r="AR807" s="150"/>
      <c r="AS807" s="170"/>
      <c r="AT807" s="171"/>
      <c r="AU807" s="169"/>
      <c r="AV807" s="170"/>
      <c r="AW807" s="150"/>
      <c r="AX807" s="164"/>
      <c r="AY807" s="171"/>
      <c r="AZ807" s="150">
        <v>891</v>
      </c>
    </row>
    <row r="808" spans="1:52" x14ac:dyDescent="0.35">
      <c r="A808" s="162">
        <v>806</v>
      </c>
      <c r="B808" s="163" t="s">
        <v>823</v>
      </c>
      <c r="C808" s="150" t="s">
        <v>1101</v>
      </c>
      <c r="D808" s="150">
        <v>150</v>
      </c>
      <c r="E808" s="164">
        <v>10</v>
      </c>
      <c r="F808" s="164">
        <v>30</v>
      </c>
      <c r="G808" s="165">
        <v>4</v>
      </c>
      <c r="H808" s="166">
        <v>66</v>
      </c>
      <c r="I808" s="150">
        <f>MAX(0,Table232[[#This Row],[k*]]-Table232[[#This Row],[AGVs]])</f>
        <v>56</v>
      </c>
      <c r="J808" s="150">
        <v>889</v>
      </c>
      <c r="K808" s="150">
        <v>889</v>
      </c>
      <c r="L808" s="167">
        <v>9.7478173263400549</v>
      </c>
      <c r="M808" s="144">
        <f>IF( Table232[[#This Row],[UB_init]]-Table232[[#This Row],[LB_init]]&gt;0.1,0,1)</f>
        <v>1</v>
      </c>
      <c r="N808" s="61">
        <v>14284</v>
      </c>
      <c r="O808" s="62">
        <v>558</v>
      </c>
      <c r="P808" s="62">
        <v>0.96093531223746098</v>
      </c>
      <c r="Q808" s="87">
        <v>3608.22555639967</v>
      </c>
      <c r="R808" s="166">
        <v>899</v>
      </c>
      <c r="S808" s="150">
        <v>883</v>
      </c>
      <c r="T808" s="168">
        <v>1.7797553000000001E-2</v>
      </c>
      <c r="U808" s="168">
        <v>3621.0935789999999</v>
      </c>
      <c r="V808" s="169"/>
      <c r="W808" s="170"/>
      <c r="X808" s="150"/>
      <c r="Y808" s="150"/>
      <c r="Z808" s="171"/>
      <c r="AA808" s="169"/>
      <c r="AB808" s="170"/>
      <c r="AC808" s="150"/>
      <c r="AD808" s="170"/>
      <c r="AE808" s="171"/>
      <c r="AF808" s="169"/>
      <c r="AG808" s="170"/>
      <c r="AH808" s="150"/>
      <c r="AI808" s="150"/>
      <c r="AJ808" s="171"/>
      <c r="AK808" s="169"/>
      <c r="AL808" s="170"/>
      <c r="AM808" s="150"/>
      <c r="AN808" s="170"/>
      <c r="AO808" s="171"/>
      <c r="AP808" s="169"/>
      <c r="AQ808" s="170"/>
      <c r="AR808" s="150"/>
      <c r="AS808" s="170"/>
      <c r="AT808" s="171"/>
      <c r="AU808" s="169"/>
      <c r="AV808" s="170"/>
      <c r="AW808" s="150"/>
      <c r="AX808" s="164"/>
      <c r="AY808" s="171"/>
      <c r="AZ808" s="150">
        <v>889</v>
      </c>
    </row>
    <row r="809" spans="1:52" x14ac:dyDescent="0.35">
      <c r="A809" s="162">
        <v>807</v>
      </c>
      <c r="B809" s="163" t="s">
        <v>824</v>
      </c>
      <c r="C809" s="150" t="s">
        <v>1101</v>
      </c>
      <c r="D809" s="150">
        <v>150</v>
      </c>
      <c r="E809" s="164">
        <v>10</v>
      </c>
      <c r="F809" s="164">
        <v>30</v>
      </c>
      <c r="G809" s="165">
        <v>4</v>
      </c>
      <c r="H809" s="166">
        <v>71</v>
      </c>
      <c r="I809" s="150">
        <f>MAX(0,Table232[[#This Row],[k*]]-Table232[[#This Row],[AGVs]])</f>
        <v>61</v>
      </c>
      <c r="J809" s="150">
        <v>879</v>
      </c>
      <c r="K809" s="150">
        <v>879</v>
      </c>
      <c r="L809" s="167">
        <v>29.618918683379889</v>
      </c>
      <c r="M809" s="144">
        <f>IF( Table232[[#This Row],[UB_init]]-Table232[[#This Row],[LB_init]]&gt;0.1,0,1)</f>
        <v>1</v>
      </c>
      <c r="N809" s="61">
        <v>13805</v>
      </c>
      <c r="O809" s="62">
        <v>518</v>
      </c>
      <c r="P809" s="62">
        <v>0.962477363274169</v>
      </c>
      <c r="Q809" s="87">
        <v>3603.70748828351</v>
      </c>
      <c r="R809" s="166">
        <v>894</v>
      </c>
      <c r="S809" s="150">
        <v>871</v>
      </c>
      <c r="T809" s="168">
        <v>2.5727069000000002E-2</v>
      </c>
      <c r="U809" s="168">
        <v>3617.4703009999998</v>
      </c>
      <c r="V809" s="169"/>
      <c r="W809" s="170"/>
      <c r="X809" s="150"/>
      <c r="Y809" s="150"/>
      <c r="Z809" s="171"/>
      <c r="AA809" s="169"/>
      <c r="AB809" s="170"/>
      <c r="AC809" s="150"/>
      <c r="AD809" s="170"/>
      <c r="AE809" s="171"/>
      <c r="AF809" s="169"/>
      <c r="AG809" s="170"/>
      <c r="AH809" s="150"/>
      <c r="AI809" s="150"/>
      <c r="AJ809" s="171"/>
      <c r="AK809" s="169"/>
      <c r="AL809" s="170"/>
      <c r="AM809" s="150"/>
      <c r="AN809" s="170"/>
      <c r="AO809" s="171"/>
      <c r="AP809" s="169"/>
      <c r="AQ809" s="170"/>
      <c r="AR809" s="150"/>
      <c r="AS809" s="170"/>
      <c r="AT809" s="171"/>
      <c r="AU809" s="169"/>
      <c r="AV809" s="170"/>
      <c r="AW809" s="150"/>
      <c r="AX809" s="164"/>
      <c r="AY809" s="171"/>
      <c r="AZ809" s="150">
        <v>879</v>
      </c>
    </row>
    <row r="810" spans="1:52" x14ac:dyDescent="0.35">
      <c r="A810" s="162">
        <v>808</v>
      </c>
      <c r="B810" s="163" t="s">
        <v>825</v>
      </c>
      <c r="C810" s="150" t="s">
        <v>1101</v>
      </c>
      <c r="D810" s="150">
        <v>150</v>
      </c>
      <c r="E810" s="164">
        <v>10</v>
      </c>
      <c r="F810" s="164">
        <v>30</v>
      </c>
      <c r="G810" s="165">
        <v>4</v>
      </c>
      <c r="H810" s="166">
        <v>72</v>
      </c>
      <c r="I810" s="150">
        <f>MAX(0,Table232[[#This Row],[k*]]-Table232[[#This Row],[AGVs]])</f>
        <v>62</v>
      </c>
      <c r="J810" s="150">
        <v>903</v>
      </c>
      <c r="K810" s="150">
        <v>903</v>
      </c>
      <c r="L810" s="167">
        <v>17.413290543489893</v>
      </c>
      <c r="M810" s="144">
        <f>IF( Table232[[#This Row],[UB_init]]-Table232[[#This Row],[LB_init]]&gt;0.1,0,1)</f>
        <v>1</v>
      </c>
      <c r="N810" s="61">
        <v>14054</v>
      </c>
      <c r="O810" s="62">
        <v>537</v>
      </c>
      <c r="P810" s="62">
        <v>0.96179023765475302</v>
      </c>
      <c r="Q810" s="87">
        <v>3606.8604948073598</v>
      </c>
      <c r="R810" s="166">
        <v>911</v>
      </c>
      <c r="S810" s="150">
        <v>894</v>
      </c>
      <c r="T810" s="168">
        <v>1.8660811999999999E-2</v>
      </c>
      <c r="U810" s="168">
        <v>3609.139463</v>
      </c>
      <c r="V810" s="169"/>
      <c r="W810" s="170"/>
      <c r="X810" s="150"/>
      <c r="Y810" s="150"/>
      <c r="Z810" s="171"/>
      <c r="AA810" s="169"/>
      <c r="AB810" s="170"/>
      <c r="AC810" s="150"/>
      <c r="AD810" s="170"/>
      <c r="AE810" s="171"/>
      <c r="AF810" s="169"/>
      <c r="AG810" s="170"/>
      <c r="AH810" s="150"/>
      <c r="AI810" s="150"/>
      <c r="AJ810" s="171"/>
      <c r="AK810" s="169"/>
      <c r="AL810" s="170"/>
      <c r="AM810" s="150"/>
      <c r="AN810" s="170"/>
      <c r="AO810" s="171"/>
      <c r="AP810" s="169"/>
      <c r="AQ810" s="170"/>
      <c r="AR810" s="150"/>
      <c r="AS810" s="170"/>
      <c r="AT810" s="171"/>
      <c r="AU810" s="169"/>
      <c r="AV810" s="170"/>
      <c r="AW810" s="150"/>
      <c r="AX810" s="164"/>
      <c r="AY810" s="171"/>
      <c r="AZ810" s="150">
        <v>903</v>
      </c>
    </row>
    <row r="811" spans="1:52" x14ac:dyDescent="0.35">
      <c r="A811" s="162">
        <v>809</v>
      </c>
      <c r="B811" s="163" t="s">
        <v>826</v>
      </c>
      <c r="C811" s="150" t="s">
        <v>1101</v>
      </c>
      <c r="D811" s="150">
        <v>150</v>
      </c>
      <c r="E811" s="164">
        <v>10</v>
      </c>
      <c r="F811" s="164">
        <v>30</v>
      </c>
      <c r="G811" s="165">
        <v>4</v>
      </c>
      <c r="H811" s="166">
        <v>70</v>
      </c>
      <c r="I811" s="150">
        <f>MAX(0,Table232[[#This Row],[k*]]-Table232[[#This Row],[AGVs]])</f>
        <v>60</v>
      </c>
      <c r="J811" s="150">
        <v>925</v>
      </c>
      <c r="K811" s="150">
        <v>925</v>
      </c>
      <c r="L811" s="167">
        <v>29.49763251468994</v>
      </c>
      <c r="M811" s="144">
        <f>IF( Table232[[#This Row],[UB_init]]-Table232[[#This Row],[LB_init]]&gt;0.1,0,1)</f>
        <v>1</v>
      </c>
      <c r="N811" s="61">
        <v>14395</v>
      </c>
      <c r="O811" s="62">
        <v>571</v>
      </c>
      <c r="P811" s="62">
        <v>0.96033344911426899</v>
      </c>
      <c r="Q811" s="87">
        <v>3602.8787948079398</v>
      </c>
      <c r="R811" s="166">
        <v>938</v>
      </c>
      <c r="S811" s="150">
        <v>918</v>
      </c>
      <c r="T811" s="168">
        <v>2.1321962E-2</v>
      </c>
      <c r="U811" s="168">
        <v>3609.744749</v>
      </c>
      <c r="V811" s="169"/>
      <c r="W811" s="170"/>
      <c r="X811" s="150"/>
      <c r="Y811" s="150"/>
      <c r="Z811" s="171"/>
      <c r="AA811" s="169"/>
      <c r="AB811" s="170"/>
      <c r="AC811" s="150"/>
      <c r="AD811" s="170"/>
      <c r="AE811" s="171"/>
      <c r="AF811" s="169"/>
      <c r="AG811" s="170"/>
      <c r="AH811" s="150"/>
      <c r="AI811" s="150"/>
      <c r="AJ811" s="171"/>
      <c r="AK811" s="169"/>
      <c r="AL811" s="170"/>
      <c r="AM811" s="150"/>
      <c r="AN811" s="170"/>
      <c r="AO811" s="171"/>
      <c r="AP811" s="169"/>
      <c r="AQ811" s="170"/>
      <c r="AR811" s="150"/>
      <c r="AS811" s="170"/>
      <c r="AT811" s="171"/>
      <c r="AU811" s="169"/>
      <c r="AV811" s="170"/>
      <c r="AW811" s="150"/>
      <c r="AX811" s="164"/>
      <c r="AY811" s="171"/>
      <c r="AZ811" s="150">
        <v>925</v>
      </c>
    </row>
    <row r="812" spans="1:52" ht="15" thickBot="1" x14ac:dyDescent="0.4">
      <c r="A812" s="162">
        <v>810</v>
      </c>
      <c r="B812" s="163" t="s">
        <v>827</v>
      </c>
      <c r="C812" s="174" t="s">
        <v>1101</v>
      </c>
      <c r="D812" s="174">
        <v>150</v>
      </c>
      <c r="E812" s="175">
        <v>10</v>
      </c>
      <c r="F812" s="175">
        <v>30</v>
      </c>
      <c r="G812" s="176">
        <v>4</v>
      </c>
      <c r="H812" s="177">
        <v>65</v>
      </c>
      <c r="I812" s="174">
        <f>MAX(0,Table232[[#This Row],[k*]]-Table232[[#This Row],[AGVs]])</f>
        <v>55</v>
      </c>
      <c r="J812" s="174">
        <v>925</v>
      </c>
      <c r="K812" s="174">
        <v>925</v>
      </c>
      <c r="L812" s="178">
        <v>93.428977292039917</v>
      </c>
      <c r="M812" s="196">
        <f>IF( Table232[[#This Row],[UB_init]]-Table232[[#This Row],[LB_init]]&gt;0.1,0,1)</f>
        <v>1</v>
      </c>
      <c r="N812" s="63">
        <v>14708</v>
      </c>
      <c r="O812" s="64">
        <v>601</v>
      </c>
      <c r="P812" s="64">
        <v>0.95913788414467605</v>
      </c>
      <c r="Q812" s="197">
        <v>3609.93215842172</v>
      </c>
      <c r="R812" s="177">
        <v>936</v>
      </c>
      <c r="S812" s="174">
        <v>923</v>
      </c>
      <c r="T812" s="179">
        <v>1.3888889E-2</v>
      </c>
      <c r="U812" s="179">
        <v>3612.8222660000001</v>
      </c>
      <c r="V812" s="180"/>
      <c r="W812" s="181"/>
      <c r="X812" s="174"/>
      <c r="Y812" s="174"/>
      <c r="Z812" s="182"/>
      <c r="AA812" s="180"/>
      <c r="AB812" s="181"/>
      <c r="AC812" s="174"/>
      <c r="AD812" s="181"/>
      <c r="AE812" s="182"/>
      <c r="AF812" s="180"/>
      <c r="AG812" s="181"/>
      <c r="AH812" s="174"/>
      <c r="AI812" s="174"/>
      <c r="AJ812" s="182"/>
      <c r="AK812" s="180"/>
      <c r="AL812" s="181"/>
      <c r="AM812" s="174"/>
      <c r="AN812" s="181"/>
      <c r="AO812" s="182"/>
      <c r="AP812" s="180"/>
      <c r="AQ812" s="181"/>
      <c r="AR812" s="174"/>
      <c r="AS812" s="181"/>
      <c r="AT812" s="182"/>
      <c r="AU812" s="180"/>
      <c r="AV812" s="181"/>
      <c r="AW812" s="174"/>
      <c r="AX812" s="175"/>
      <c r="AY812" s="182"/>
      <c r="AZ812" s="150">
        <v>925</v>
      </c>
    </row>
    <row r="813" spans="1:52" x14ac:dyDescent="0.35">
      <c r="A813" s="151">
        <v>811</v>
      </c>
      <c r="B813" s="152" t="s">
        <v>828</v>
      </c>
      <c r="C813" s="153" t="s">
        <v>1102</v>
      </c>
      <c r="D813" s="153">
        <v>200</v>
      </c>
      <c r="E813" s="154">
        <v>2</v>
      </c>
      <c r="F813" s="154">
        <v>10</v>
      </c>
      <c r="G813" s="155">
        <v>1</v>
      </c>
      <c r="H813" s="156">
        <v>27</v>
      </c>
      <c r="I813" s="153">
        <f>MAX(0,Table232[[#This Row],[k*]]-Table232[[#This Row],[AGVs]])</f>
        <v>25</v>
      </c>
      <c r="J813" s="153">
        <v>1919</v>
      </c>
      <c r="K813" s="153">
        <v>1919</v>
      </c>
      <c r="L813" s="167">
        <v>1.9728932008199536</v>
      </c>
      <c r="M813" s="144">
        <f>IF( Table232[[#This Row],[UB_init]]-Table232[[#This Row],[LB_init]]&gt;0.1,0,1)</f>
        <v>1</v>
      </c>
      <c r="N813" s="61">
        <v>13965</v>
      </c>
      <c r="O813" s="62">
        <v>1196.2020298736099</v>
      </c>
      <c r="P813" s="62">
        <v>0.91434285500367296</v>
      </c>
      <c r="Q813" s="87">
        <v>3600.5897143911502</v>
      </c>
      <c r="R813" s="156">
        <v>1919</v>
      </c>
      <c r="S813" s="153">
        <v>1919</v>
      </c>
      <c r="T813" s="158">
        <v>0</v>
      </c>
      <c r="U813" s="158">
        <v>22.047613510000001</v>
      </c>
      <c r="V813" s="159"/>
      <c r="W813" s="160"/>
      <c r="X813" s="153"/>
      <c r="Y813" s="153"/>
      <c r="Z813" s="161"/>
      <c r="AA813" s="159"/>
      <c r="AB813" s="160"/>
      <c r="AC813" s="153"/>
      <c r="AD813" s="160"/>
      <c r="AE813" s="161"/>
      <c r="AF813" s="159"/>
      <c r="AG813" s="160"/>
      <c r="AH813" s="153"/>
      <c r="AI813" s="153"/>
      <c r="AJ813" s="161"/>
      <c r="AK813" s="159"/>
      <c r="AL813" s="160"/>
      <c r="AM813" s="153"/>
      <c r="AN813" s="160"/>
      <c r="AO813" s="161"/>
      <c r="AP813" s="159"/>
      <c r="AQ813" s="160"/>
      <c r="AR813" s="153"/>
      <c r="AS813" s="160"/>
      <c r="AT813" s="161"/>
      <c r="AU813" s="159"/>
      <c r="AV813" s="160"/>
      <c r="AW813" s="153"/>
      <c r="AX813" s="154"/>
      <c r="AY813" s="161"/>
      <c r="AZ813" s="150">
        <v>1919</v>
      </c>
    </row>
    <row r="814" spans="1:52" x14ac:dyDescent="0.35">
      <c r="A814" s="162">
        <v>812</v>
      </c>
      <c r="B814" s="163" t="s">
        <v>829</v>
      </c>
      <c r="C814" s="150" t="s">
        <v>1102</v>
      </c>
      <c r="D814" s="150">
        <v>200</v>
      </c>
      <c r="E814" s="164">
        <v>2</v>
      </c>
      <c r="F814" s="164">
        <v>10</v>
      </c>
      <c r="G814" s="165">
        <v>1</v>
      </c>
      <c r="H814" s="166">
        <v>26</v>
      </c>
      <c r="I814" s="150">
        <f>MAX(0,Table232[[#This Row],[k*]]-Table232[[#This Row],[AGVs]])</f>
        <v>24</v>
      </c>
      <c r="J814" s="150">
        <v>1939</v>
      </c>
      <c r="K814" s="150">
        <v>1939</v>
      </c>
      <c r="L814" s="167">
        <v>2.0287541467700976</v>
      </c>
      <c r="M814" s="144">
        <f>IF( Table232[[#This Row],[UB_init]]-Table232[[#This Row],[LB_init]]&gt;0.1,0,1)</f>
        <v>1</v>
      </c>
      <c r="N814" s="61">
        <v>14131</v>
      </c>
      <c r="O814" s="62">
        <v>1246.61904761905</v>
      </c>
      <c r="P814" s="62">
        <v>0.91178125768741403</v>
      </c>
      <c r="Q814" s="87">
        <v>3600.2281082440099</v>
      </c>
      <c r="R814" s="166">
        <v>1939</v>
      </c>
      <c r="S814" s="150">
        <v>1939</v>
      </c>
      <c r="T814" s="168">
        <v>0</v>
      </c>
      <c r="U814" s="168">
        <v>25.425154899999999</v>
      </c>
      <c r="V814" s="169"/>
      <c r="W814" s="170"/>
      <c r="X814" s="150"/>
      <c r="Y814" s="150"/>
      <c r="Z814" s="171"/>
      <c r="AA814" s="169"/>
      <c r="AB814" s="170"/>
      <c r="AC814" s="150"/>
      <c r="AD814" s="170"/>
      <c r="AE814" s="171"/>
      <c r="AF814" s="169"/>
      <c r="AG814" s="170"/>
      <c r="AH814" s="150"/>
      <c r="AI814" s="150"/>
      <c r="AJ814" s="171"/>
      <c r="AK814" s="169"/>
      <c r="AL814" s="170"/>
      <c r="AM814" s="150"/>
      <c r="AN814" s="170"/>
      <c r="AO814" s="171"/>
      <c r="AP814" s="169"/>
      <c r="AQ814" s="170"/>
      <c r="AR814" s="150"/>
      <c r="AS814" s="170"/>
      <c r="AT814" s="171"/>
      <c r="AU814" s="169"/>
      <c r="AV814" s="170"/>
      <c r="AW814" s="150"/>
      <c r="AX814" s="164"/>
      <c r="AY814" s="171"/>
      <c r="AZ814" s="150">
        <v>1939</v>
      </c>
    </row>
    <row r="815" spans="1:52" x14ac:dyDescent="0.35">
      <c r="A815" s="162">
        <v>813</v>
      </c>
      <c r="B815" s="163" t="s">
        <v>830</v>
      </c>
      <c r="C815" s="150" t="s">
        <v>1102</v>
      </c>
      <c r="D815" s="150">
        <v>200</v>
      </c>
      <c r="E815" s="164">
        <v>2</v>
      </c>
      <c r="F815" s="164">
        <v>10</v>
      </c>
      <c r="G815" s="165">
        <v>1</v>
      </c>
      <c r="H815" s="166">
        <v>28</v>
      </c>
      <c r="I815" s="150">
        <f>MAX(0,Table232[[#This Row],[k*]]-Table232[[#This Row],[AGVs]])</f>
        <v>26</v>
      </c>
      <c r="J815" s="150">
        <v>1970</v>
      </c>
      <c r="K815" s="150">
        <v>1970</v>
      </c>
      <c r="L815" s="167">
        <v>1.919883659109928</v>
      </c>
      <c r="M815" s="144">
        <f>IF( Table232[[#This Row],[UB_init]]-Table232[[#This Row],[LB_init]]&gt;0.1,0,1)</f>
        <v>1</v>
      </c>
      <c r="N815" s="61">
        <v>1970</v>
      </c>
      <c r="O815" s="62">
        <v>1970</v>
      </c>
      <c r="P815" s="62">
        <v>0</v>
      </c>
      <c r="Q815" s="87">
        <v>2590.0908559653899</v>
      </c>
      <c r="R815" s="166">
        <v>1970</v>
      </c>
      <c r="S815" s="150">
        <v>1970</v>
      </c>
      <c r="T815" s="168">
        <v>0</v>
      </c>
      <c r="U815" s="168">
        <v>19.849588270000002</v>
      </c>
      <c r="V815" s="169"/>
      <c r="W815" s="170"/>
      <c r="X815" s="150"/>
      <c r="Y815" s="150"/>
      <c r="Z815" s="171"/>
      <c r="AA815" s="169"/>
      <c r="AB815" s="170"/>
      <c r="AC815" s="150"/>
      <c r="AD815" s="170"/>
      <c r="AE815" s="171"/>
      <c r="AF815" s="169"/>
      <c r="AG815" s="170"/>
      <c r="AH815" s="150"/>
      <c r="AI815" s="150"/>
      <c r="AJ815" s="171"/>
      <c r="AK815" s="169"/>
      <c r="AL815" s="170"/>
      <c r="AM815" s="150"/>
      <c r="AN815" s="170"/>
      <c r="AO815" s="171"/>
      <c r="AP815" s="169"/>
      <c r="AQ815" s="170"/>
      <c r="AR815" s="150"/>
      <c r="AS815" s="170"/>
      <c r="AT815" s="171"/>
      <c r="AU815" s="169"/>
      <c r="AV815" s="170"/>
      <c r="AW815" s="150"/>
      <c r="AX815" s="164"/>
      <c r="AY815" s="171"/>
      <c r="AZ815" s="150">
        <v>1970</v>
      </c>
    </row>
    <row r="816" spans="1:52" x14ac:dyDescent="0.35">
      <c r="A816" s="162">
        <v>814</v>
      </c>
      <c r="B816" s="163" t="s">
        <v>831</v>
      </c>
      <c r="C816" s="150" t="s">
        <v>1102</v>
      </c>
      <c r="D816" s="150">
        <v>200</v>
      </c>
      <c r="E816" s="164">
        <v>2</v>
      </c>
      <c r="F816" s="164">
        <v>10</v>
      </c>
      <c r="G816" s="165">
        <v>1</v>
      </c>
      <c r="H816" s="166">
        <v>26</v>
      </c>
      <c r="I816" s="150">
        <f>MAX(0,Table232[[#This Row],[k*]]-Table232[[#This Row],[AGVs]])</f>
        <v>24</v>
      </c>
      <c r="J816" s="150">
        <v>1832</v>
      </c>
      <c r="K816" s="150">
        <v>1832</v>
      </c>
      <c r="L816" s="167">
        <v>2.1988940257599552</v>
      </c>
      <c r="M816" s="144">
        <f>IF( Table232[[#This Row],[UB_init]]-Table232[[#This Row],[LB_init]]&gt;0.1,0,1)</f>
        <v>1</v>
      </c>
      <c r="N816" s="61">
        <v>13813</v>
      </c>
      <c r="O816" s="62">
        <v>1139.66718506998</v>
      </c>
      <c r="P816" s="62">
        <v>0.91749314522043901</v>
      </c>
      <c r="Q816" s="87">
        <v>3600.1697754729498</v>
      </c>
      <c r="R816" s="166">
        <v>1832</v>
      </c>
      <c r="S816" s="150">
        <v>1832</v>
      </c>
      <c r="T816" s="168">
        <v>0</v>
      </c>
      <c r="U816" s="168">
        <v>28.755439859999999</v>
      </c>
      <c r="V816" s="169"/>
      <c r="W816" s="170"/>
      <c r="X816" s="150"/>
      <c r="Y816" s="150"/>
      <c r="Z816" s="171"/>
      <c r="AA816" s="169"/>
      <c r="AB816" s="170"/>
      <c r="AC816" s="150"/>
      <c r="AD816" s="170"/>
      <c r="AE816" s="171"/>
      <c r="AF816" s="169"/>
      <c r="AG816" s="170"/>
      <c r="AH816" s="150"/>
      <c r="AI816" s="150"/>
      <c r="AJ816" s="171"/>
      <c r="AK816" s="169"/>
      <c r="AL816" s="170"/>
      <c r="AM816" s="150"/>
      <c r="AN816" s="170"/>
      <c r="AO816" s="171"/>
      <c r="AP816" s="169"/>
      <c r="AQ816" s="170"/>
      <c r="AR816" s="150"/>
      <c r="AS816" s="170"/>
      <c r="AT816" s="171"/>
      <c r="AU816" s="169"/>
      <c r="AV816" s="170"/>
      <c r="AW816" s="150"/>
      <c r="AX816" s="164"/>
      <c r="AY816" s="171"/>
      <c r="AZ816" s="150">
        <v>1832</v>
      </c>
    </row>
    <row r="817" spans="1:52" x14ac:dyDescent="0.35">
      <c r="A817" s="162">
        <v>815</v>
      </c>
      <c r="B817" s="163" t="s">
        <v>832</v>
      </c>
      <c r="C817" s="150" t="s">
        <v>1102</v>
      </c>
      <c r="D817" s="150">
        <v>200</v>
      </c>
      <c r="E817" s="164">
        <v>2</v>
      </c>
      <c r="F817" s="164">
        <v>10</v>
      </c>
      <c r="G817" s="165">
        <v>1</v>
      </c>
      <c r="H817" s="166">
        <v>28</v>
      </c>
      <c r="I817" s="150">
        <f>MAX(0,Table232[[#This Row],[k*]]-Table232[[#This Row],[AGVs]])</f>
        <v>26</v>
      </c>
      <c r="J817" s="150">
        <v>2032</v>
      </c>
      <c r="K817" s="150">
        <v>2032</v>
      </c>
      <c r="L817" s="167">
        <v>2.7750484105199575</v>
      </c>
      <c r="M817" s="144">
        <f>IF( Table232[[#This Row],[UB_init]]-Table232[[#This Row],[LB_init]]&gt;0.1,0,1)</f>
        <v>1</v>
      </c>
      <c r="N817" s="61">
        <v>14171</v>
      </c>
      <c r="O817" s="62">
        <v>1279.81897491821</v>
      </c>
      <c r="P817" s="62">
        <v>0.90968746207619</v>
      </c>
      <c r="Q817" s="87">
        <v>3600.12283175624</v>
      </c>
      <c r="R817" s="166">
        <v>2032</v>
      </c>
      <c r="S817" s="150">
        <v>2032</v>
      </c>
      <c r="T817" s="168">
        <v>0</v>
      </c>
      <c r="U817" s="168">
        <v>36.696608259999998</v>
      </c>
      <c r="V817" s="169"/>
      <c r="W817" s="170"/>
      <c r="X817" s="150"/>
      <c r="Y817" s="150"/>
      <c r="Z817" s="171"/>
      <c r="AA817" s="169"/>
      <c r="AB817" s="170"/>
      <c r="AC817" s="150"/>
      <c r="AD817" s="170"/>
      <c r="AE817" s="171"/>
      <c r="AF817" s="169"/>
      <c r="AG817" s="170"/>
      <c r="AH817" s="150"/>
      <c r="AI817" s="150"/>
      <c r="AJ817" s="171"/>
      <c r="AK817" s="169"/>
      <c r="AL817" s="170"/>
      <c r="AM817" s="150"/>
      <c r="AN817" s="170"/>
      <c r="AO817" s="171"/>
      <c r="AP817" s="169"/>
      <c r="AQ817" s="170"/>
      <c r="AR817" s="150"/>
      <c r="AS817" s="170"/>
      <c r="AT817" s="171"/>
      <c r="AU817" s="169"/>
      <c r="AV817" s="170"/>
      <c r="AW817" s="150"/>
      <c r="AX817" s="164"/>
      <c r="AY817" s="171"/>
      <c r="AZ817" s="150">
        <v>2032</v>
      </c>
    </row>
    <row r="818" spans="1:52" x14ac:dyDescent="0.35">
      <c r="A818" s="162">
        <v>816</v>
      </c>
      <c r="B818" s="163" t="s">
        <v>833</v>
      </c>
      <c r="C818" s="150" t="s">
        <v>1102</v>
      </c>
      <c r="D818" s="150">
        <v>200</v>
      </c>
      <c r="E818" s="164">
        <v>2</v>
      </c>
      <c r="F818" s="164">
        <v>10</v>
      </c>
      <c r="G818" s="165">
        <v>1</v>
      </c>
      <c r="H818" s="166">
        <v>27</v>
      </c>
      <c r="I818" s="150">
        <f>MAX(0,Table232[[#This Row],[k*]]-Table232[[#This Row],[AGVs]])</f>
        <v>25</v>
      </c>
      <c r="J818" s="150">
        <v>2003</v>
      </c>
      <c r="K818" s="150">
        <v>2003</v>
      </c>
      <c r="L818" s="167">
        <v>2.4902593456299655</v>
      </c>
      <c r="M818" s="144">
        <f>IF( Table232[[#This Row],[UB_init]]-Table232[[#This Row],[LB_init]]&gt;0.1,0,1)</f>
        <v>1</v>
      </c>
      <c r="N818" s="61">
        <v>2003</v>
      </c>
      <c r="O818" s="62">
        <v>2003</v>
      </c>
      <c r="P818" s="62">
        <v>0</v>
      </c>
      <c r="Q818" s="87">
        <v>3183.76357656344</v>
      </c>
      <c r="R818" s="166">
        <v>2003</v>
      </c>
      <c r="S818" s="150">
        <v>2003</v>
      </c>
      <c r="T818" s="168">
        <v>0</v>
      </c>
      <c r="U818" s="168">
        <v>34.143897449999997</v>
      </c>
      <c r="V818" s="169"/>
      <c r="W818" s="170"/>
      <c r="X818" s="150"/>
      <c r="Y818" s="150"/>
      <c r="Z818" s="171"/>
      <c r="AA818" s="169"/>
      <c r="AB818" s="170"/>
      <c r="AC818" s="150"/>
      <c r="AD818" s="170"/>
      <c r="AE818" s="171"/>
      <c r="AF818" s="169"/>
      <c r="AG818" s="170"/>
      <c r="AH818" s="150"/>
      <c r="AI818" s="150"/>
      <c r="AJ818" s="171"/>
      <c r="AK818" s="169"/>
      <c r="AL818" s="170"/>
      <c r="AM818" s="150"/>
      <c r="AN818" s="170"/>
      <c r="AO818" s="171"/>
      <c r="AP818" s="169"/>
      <c r="AQ818" s="170"/>
      <c r="AR818" s="150"/>
      <c r="AS818" s="170"/>
      <c r="AT818" s="171"/>
      <c r="AU818" s="169"/>
      <c r="AV818" s="170"/>
      <c r="AW818" s="150"/>
      <c r="AX818" s="164"/>
      <c r="AY818" s="171"/>
      <c r="AZ818" s="150">
        <v>2003</v>
      </c>
    </row>
    <row r="819" spans="1:52" x14ac:dyDescent="0.35">
      <c r="A819" s="162">
        <v>817</v>
      </c>
      <c r="B819" s="163" t="s">
        <v>834</v>
      </c>
      <c r="C819" s="150" t="s">
        <v>1102</v>
      </c>
      <c r="D819" s="150">
        <v>200</v>
      </c>
      <c r="E819" s="164">
        <v>2</v>
      </c>
      <c r="F819" s="164">
        <v>10</v>
      </c>
      <c r="G819" s="165">
        <v>1</v>
      </c>
      <c r="H819" s="166">
        <v>27</v>
      </c>
      <c r="I819" s="150">
        <f>MAX(0,Table232[[#This Row],[k*]]-Table232[[#This Row],[AGVs]])</f>
        <v>25</v>
      </c>
      <c r="J819" s="150">
        <v>1851</v>
      </c>
      <c r="K819" s="150">
        <v>1851</v>
      </c>
      <c r="L819" s="167">
        <v>1.7211079541600611</v>
      </c>
      <c r="M819" s="144">
        <f>IF( Table232[[#This Row],[UB_init]]-Table232[[#This Row],[LB_init]]&gt;0.1,0,1)</f>
        <v>1</v>
      </c>
      <c r="N819" s="61">
        <v>13791</v>
      </c>
      <c r="O819" s="62">
        <v>1128.7002683020301</v>
      </c>
      <c r="P819" s="62">
        <v>0.91815674945238701</v>
      </c>
      <c r="Q819" s="87">
        <v>3600.3193508591498</v>
      </c>
      <c r="R819" s="166">
        <v>1851</v>
      </c>
      <c r="S819" s="150">
        <v>1851</v>
      </c>
      <c r="T819" s="168">
        <v>0</v>
      </c>
      <c r="U819" s="168">
        <v>19.100313320000001</v>
      </c>
      <c r="V819" s="169"/>
      <c r="W819" s="170"/>
      <c r="X819" s="150"/>
      <c r="Y819" s="150"/>
      <c r="Z819" s="171"/>
      <c r="AA819" s="169"/>
      <c r="AB819" s="170"/>
      <c r="AC819" s="150"/>
      <c r="AD819" s="170"/>
      <c r="AE819" s="171"/>
      <c r="AF819" s="169"/>
      <c r="AG819" s="170"/>
      <c r="AH819" s="150"/>
      <c r="AI819" s="150"/>
      <c r="AJ819" s="171"/>
      <c r="AK819" s="169"/>
      <c r="AL819" s="170"/>
      <c r="AM819" s="150"/>
      <c r="AN819" s="170"/>
      <c r="AO819" s="171"/>
      <c r="AP819" s="169"/>
      <c r="AQ819" s="170"/>
      <c r="AR819" s="150"/>
      <c r="AS819" s="170"/>
      <c r="AT819" s="171"/>
      <c r="AU819" s="169"/>
      <c r="AV819" s="170"/>
      <c r="AW819" s="150"/>
      <c r="AX819" s="164"/>
      <c r="AY819" s="171"/>
      <c r="AZ819" s="150">
        <v>1851</v>
      </c>
    </row>
    <row r="820" spans="1:52" x14ac:dyDescent="0.35">
      <c r="A820" s="162">
        <v>818</v>
      </c>
      <c r="B820" s="163" t="s">
        <v>835</v>
      </c>
      <c r="C820" s="150" t="s">
        <v>1102</v>
      </c>
      <c r="D820" s="150">
        <v>200</v>
      </c>
      <c r="E820" s="164">
        <v>2</v>
      </c>
      <c r="F820" s="164">
        <v>10</v>
      </c>
      <c r="G820" s="165">
        <v>1</v>
      </c>
      <c r="H820" s="166">
        <v>26</v>
      </c>
      <c r="I820" s="150">
        <f>MAX(0,Table232[[#This Row],[k*]]-Table232[[#This Row],[AGVs]])</f>
        <v>24</v>
      </c>
      <c r="J820" s="150">
        <v>1930</v>
      </c>
      <c r="K820" s="150">
        <v>1930</v>
      </c>
      <c r="L820" s="167">
        <v>3.4012205265501052</v>
      </c>
      <c r="M820" s="144">
        <f>IF( Table232[[#This Row],[UB_init]]-Table232[[#This Row],[LB_init]]&gt;0.1,0,1)</f>
        <v>1</v>
      </c>
      <c r="N820" s="61">
        <v>1930</v>
      </c>
      <c r="O820" s="62">
        <v>1345.00178825118</v>
      </c>
      <c r="P820" s="62">
        <v>0.30310788173512299</v>
      </c>
      <c r="Q820" s="87">
        <v>3600.2732451315901</v>
      </c>
      <c r="R820" s="166">
        <v>1930</v>
      </c>
      <c r="S820" s="150">
        <v>1930</v>
      </c>
      <c r="T820" s="168">
        <v>0</v>
      </c>
      <c r="U820" s="168">
        <v>39.945509059999999</v>
      </c>
      <c r="V820" s="169"/>
      <c r="W820" s="170"/>
      <c r="X820" s="150"/>
      <c r="Y820" s="150"/>
      <c r="Z820" s="171"/>
      <c r="AA820" s="169"/>
      <c r="AB820" s="170"/>
      <c r="AC820" s="150"/>
      <c r="AD820" s="170"/>
      <c r="AE820" s="171"/>
      <c r="AF820" s="169"/>
      <c r="AG820" s="170"/>
      <c r="AH820" s="150"/>
      <c r="AI820" s="150"/>
      <c r="AJ820" s="171"/>
      <c r="AK820" s="169"/>
      <c r="AL820" s="170"/>
      <c r="AM820" s="150"/>
      <c r="AN820" s="170"/>
      <c r="AO820" s="171"/>
      <c r="AP820" s="169"/>
      <c r="AQ820" s="170"/>
      <c r="AR820" s="150"/>
      <c r="AS820" s="170"/>
      <c r="AT820" s="171"/>
      <c r="AU820" s="169"/>
      <c r="AV820" s="170"/>
      <c r="AW820" s="150"/>
      <c r="AX820" s="164"/>
      <c r="AY820" s="171"/>
      <c r="AZ820" s="150">
        <v>1930</v>
      </c>
    </row>
    <row r="821" spans="1:52" x14ac:dyDescent="0.35">
      <c r="A821" s="162">
        <v>819</v>
      </c>
      <c r="B821" s="163" t="s">
        <v>836</v>
      </c>
      <c r="C821" s="150" t="s">
        <v>1102</v>
      </c>
      <c r="D821" s="150">
        <v>200</v>
      </c>
      <c r="E821" s="164">
        <v>2</v>
      </c>
      <c r="F821" s="164">
        <v>10</v>
      </c>
      <c r="G821" s="165">
        <v>1</v>
      </c>
      <c r="H821" s="166">
        <v>27</v>
      </c>
      <c r="I821" s="150">
        <f>MAX(0,Table232[[#This Row],[k*]]-Table232[[#This Row],[AGVs]])</f>
        <v>25</v>
      </c>
      <c r="J821" s="150">
        <v>2096</v>
      </c>
      <c r="K821" s="150">
        <v>2096</v>
      </c>
      <c r="L821" s="167">
        <v>4.4665045272599855</v>
      </c>
      <c r="M821" s="144">
        <f>IF( Table232[[#This Row],[UB_init]]-Table232[[#This Row],[LB_init]]&gt;0.1,0,1)</f>
        <v>1</v>
      </c>
      <c r="N821" s="61">
        <v>14590</v>
      </c>
      <c r="O821" s="62">
        <v>1373.2744807121801</v>
      </c>
      <c r="P821" s="62">
        <v>0.90587563531786996</v>
      </c>
      <c r="Q821" s="87">
        <v>3600.13814239762</v>
      </c>
      <c r="R821" s="166">
        <v>2096</v>
      </c>
      <c r="S821" s="150">
        <v>2096</v>
      </c>
      <c r="T821" s="168">
        <v>0</v>
      </c>
      <c r="U821" s="168">
        <v>34.272362620000003</v>
      </c>
      <c r="V821" s="169"/>
      <c r="W821" s="170"/>
      <c r="X821" s="150"/>
      <c r="Y821" s="150"/>
      <c r="Z821" s="171"/>
      <c r="AA821" s="169"/>
      <c r="AB821" s="170"/>
      <c r="AC821" s="150"/>
      <c r="AD821" s="170"/>
      <c r="AE821" s="171"/>
      <c r="AF821" s="169"/>
      <c r="AG821" s="170"/>
      <c r="AH821" s="150"/>
      <c r="AI821" s="150"/>
      <c r="AJ821" s="171"/>
      <c r="AK821" s="169"/>
      <c r="AL821" s="170"/>
      <c r="AM821" s="150"/>
      <c r="AN821" s="170"/>
      <c r="AO821" s="171"/>
      <c r="AP821" s="169"/>
      <c r="AQ821" s="170"/>
      <c r="AR821" s="150"/>
      <c r="AS821" s="170"/>
      <c r="AT821" s="171"/>
      <c r="AU821" s="169"/>
      <c r="AV821" s="170"/>
      <c r="AW821" s="150"/>
      <c r="AX821" s="164"/>
      <c r="AY821" s="171"/>
      <c r="AZ821" s="150">
        <v>2096</v>
      </c>
    </row>
    <row r="822" spans="1:52" x14ac:dyDescent="0.35">
      <c r="A822" s="162">
        <v>820</v>
      </c>
      <c r="B822" s="163" t="s">
        <v>837</v>
      </c>
      <c r="C822" s="150" t="s">
        <v>1102</v>
      </c>
      <c r="D822" s="150">
        <v>200</v>
      </c>
      <c r="E822" s="164">
        <v>2</v>
      </c>
      <c r="F822" s="164">
        <v>10</v>
      </c>
      <c r="G822" s="165">
        <v>1</v>
      </c>
      <c r="H822" s="166">
        <v>25</v>
      </c>
      <c r="I822" s="150">
        <f>MAX(0,Table232[[#This Row],[k*]]-Table232[[#This Row],[AGVs]])</f>
        <v>23</v>
      </c>
      <c r="J822" s="150">
        <v>1911</v>
      </c>
      <c r="K822" s="150">
        <v>1911</v>
      </c>
      <c r="L822" s="167">
        <v>2.1377108898100232</v>
      </c>
      <c r="M822" s="144">
        <f>IF( Table232[[#This Row],[UB_init]]-Table232[[#This Row],[LB_init]]&gt;0.1,0,1)</f>
        <v>1</v>
      </c>
      <c r="N822" s="61">
        <v>14327</v>
      </c>
      <c r="O822" s="62">
        <v>1248.0609756097699</v>
      </c>
      <c r="P822" s="62">
        <v>0.91288748687025401</v>
      </c>
      <c r="Q822" s="87">
        <v>3600.1607789769701</v>
      </c>
      <c r="R822" s="166">
        <v>1911</v>
      </c>
      <c r="S822" s="150">
        <v>1911</v>
      </c>
      <c r="T822" s="168">
        <v>0</v>
      </c>
      <c r="U822" s="168">
        <v>15.54102672</v>
      </c>
      <c r="V822" s="169"/>
      <c r="W822" s="170"/>
      <c r="X822" s="150"/>
      <c r="Y822" s="150"/>
      <c r="Z822" s="171"/>
      <c r="AA822" s="169"/>
      <c r="AB822" s="170"/>
      <c r="AC822" s="150"/>
      <c r="AD822" s="170"/>
      <c r="AE822" s="171"/>
      <c r="AF822" s="169"/>
      <c r="AG822" s="170"/>
      <c r="AH822" s="150"/>
      <c r="AI822" s="150"/>
      <c r="AJ822" s="171"/>
      <c r="AK822" s="169"/>
      <c r="AL822" s="170"/>
      <c r="AM822" s="150"/>
      <c r="AN822" s="170"/>
      <c r="AO822" s="171"/>
      <c r="AP822" s="169"/>
      <c r="AQ822" s="170"/>
      <c r="AR822" s="150"/>
      <c r="AS822" s="170"/>
      <c r="AT822" s="171"/>
      <c r="AU822" s="169"/>
      <c r="AV822" s="170"/>
      <c r="AW822" s="150"/>
      <c r="AX822" s="164"/>
      <c r="AY822" s="171"/>
      <c r="AZ822" s="150">
        <v>1911</v>
      </c>
    </row>
    <row r="823" spans="1:52" x14ac:dyDescent="0.35">
      <c r="A823" s="162">
        <v>821</v>
      </c>
      <c r="B823" s="163" t="s">
        <v>838</v>
      </c>
      <c r="C823" s="150" t="s">
        <v>1102</v>
      </c>
      <c r="D823" s="150">
        <v>200</v>
      </c>
      <c r="E823" s="164">
        <v>2</v>
      </c>
      <c r="F823" s="164">
        <v>10</v>
      </c>
      <c r="G823" s="165">
        <v>2</v>
      </c>
      <c r="H823" s="166">
        <v>58</v>
      </c>
      <c r="I823" s="150">
        <f>MAX(0,Table232[[#This Row],[k*]]-Table232[[#This Row],[AGVs]])</f>
        <v>56</v>
      </c>
      <c r="J823" s="150">
        <v>2849</v>
      </c>
      <c r="K823" s="150">
        <v>2849</v>
      </c>
      <c r="L823" s="167">
        <v>26.350555548450075</v>
      </c>
      <c r="M823" s="144">
        <f>IF( Table232[[#This Row],[UB_init]]-Table232[[#This Row],[LB_init]]&gt;0.1,0,1)</f>
        <v>1</v>
      </c>
      <c r="N823" s="61">
        <v>14277</v>
      </c>
      <c r="O823" s="62">
        <v>1432.17777084363</v>
      </c>
      <c r="P823" s="62">
        <v>0.89968636472342001</v>
      </c>
      <c r="Q823" s="87">
        <v>3603.8230498973198</v>
      </c>
      <c r="R823" s="166">
        <v>2849</v>
      </c>
      <c r="S823" s="150">
        <v>2849</v>
      </c>
      <c r="T823" s="168">
        <v>0</v>
      </c>
      <c r="U823" s="168">
        <v>77.173547999999997</v>
      </c>
      <c r="V823" s="169"/>
      <c r="W823" s="170"/>
      <c r="X823" s="150"/>
      <c r="Y823" s="150"/>
      <c r="Z823" s="171"/>
      <c r="AA823" s="169"/>
      <c r="AB823" s="170"/>
      <c r="AC823" s="150"/>
      <c r="AD823" s="170"/>
      <c r="AE823" s="171"/>
      <c r="AF823" s="169"/>
      <c r="AG823" s="170"/>
      <c r="AH823" s="150"/>
      <c r="AI823" s="150"/>
      <c r="AJ823" s="171"/>
      <c r="AK823" s="169"/>
      <c r="AL823" s="170"/>
      <c r="AM823" s="150"/>
      <c r="AN823" s="170"/>
      <c r="AO823" s="171"/>
      <c r="AP823" s="169"/>
      <c r="AQ823" s="170"/>
      <c r="AR823" s="150"/>
      <c r="AS823" s="170"/>
      <c r="AT823" s="171"/>
      <c r="AU823" s="169"/>
      <c r="AV823" s="170"/>
      <c r="AW823" s="150"/>
      <c r="AX823" s="164"/>
      <c r="AY823" s="171"/>
      <c r="AZ823" s="150">
        <v>2849</v>
      </c>
    </row>
    <row r="824" spans="1:52" x14ac:dyDescent="0.35">
      <c r="A824" s="162">
        <v>822</v>
      </c>
      <c r="B824" s="163" t="s">
        <v>839</v>
      </c>
      <c r="C824" s="150" t="s">
        <v>1102</v>
      </c>
      <c r="D824" s="150">
        <v>200</v>
      </c>
      <c r="E824" s="164">
        <v>2</v>
      </c>
      <c r="F824" s="164">
        <v>10</v>
      </c>
      <c r="G824" s="165">
        <v>2</v>
      </c>
      <c r="H824" s="166">
        <v>53</v>
      </c>
      <c r="I824" s="150">
        <f>MAX(0,Table232[[#This Row],[k*]]-Table232[[#This Row],[AGVs]])</f>
        <v>51</v>
      </c>
      <c r="J824" s="150">
        <v>2749</v>
      </c>
      <c r="K824" s="150">
        <v>2749</v>
      </c>
      <c r="L824" s="167">
        <v>7.3914211764999891</v>
      </c>
      <c r="M824" s="144">
        <f>IF( Table232[[#This Row],[UB_init]]-Table232[[#This Row],[LB_init]]&gt;0.1,0,1)</f>
        <v>1</v>
      </c>
      <c r="N824" s="61">
        <v>14378</v>
      </c>
      <c r="O824" s="62">
        <v>1247.85343015477</v>
      </c>
      <c r="P824" s="62">
        <v>0.91321091736299398</v>
      </c>
      <c r="Q824" s="87">
        <v>3600.26191216707</v>
      </c>
      <c r="R824" s="166">
        <v>2749</v>
      </c>
      <c r="S824" s="150">
        <v>2749</v>
      </c>
      <c r="T824" s="168">
        <v>0</v>
      </c>
      <c r="U824" s="168">
        <v>62.148357429999997</v>
      </c>
      <c r="V824" s="169"/>
      <c r="W824" s="170"/>
      <c r="X824" s="150"/>
      <c r="Y824" s="150"/>
      <c r="Z824" s="171"/>
      <c r="AA824" s="169"/>
      <c r="AB824" s="170"/>
      <c r="AC824" s="150"/>
      <c r="AD824" s="170"/>
      <c r="AE824" s="171"/>
      <c r="AF824" s="169"/>
      <c r="AG824" s="170"/>
      <c r="AH824" s="150"/>
      <c r="AI824" s="150"/>
      <c r="AJ824" s="171"/>
      <c r="AK824" s="169"/>
      <c r="AL824" s="170"/>
      <c r="AM824" s="150"/>
      <c r="AN824" s="170"/>
      <c r="AO824" s="171"/>
      <c r="AP824" s="169"/>
      <c r="AQ824" s="170"/>
      <c r="AR824" s="150"/>
      <c r="AS824" s="170"/>
      <c r="AT824" s="171"/>
      <c r="AU824" s="169"/>
      <c r="AV824" s="170"/>
      <c r="AW824" s="150"/>
      <c r="AX824" s="164"/>
      <c r="AY824" s="171"/>
      <c r="AZ824" s="150">
        <v>2749</v>
      </c>
    </row>
    <row r="825" spans="1:52" x14ac:dyDescent="0.35">
      <c r="A825" s="162">
        <v>823</v>
      </c>
      <c r="B825" s="163" t="s">
        <v>840</v>
      </c>
      <c r="C825" s="150" t="s">
        <v>1102</v>
      </c>
      <c r="D825" s="150">
        <v>200</v>
      </c>
      <c r="E825" s="164">
        <v>2</v>
      </c>
      <c r="F825" s="164">
        <v>10</v>
      </c>
      <c r="G825" s="165">
        <v>2</v>
      </c>
      <c r="H825" s="166">
        <v>53</v>
      </c>
      <c r="I825" s="150">
        <f>MAX(0,Table232[[#This Row],[k*]]-Table232[[#This Row],[AGVs]])</f>
        <v>51</v>
      </c>
      <c r="J825" s="150">
        <v>2720</v>
      </c>
      <c r="K825" s="150">
        <v>2720</v>
      </c>
      <c r="L825" s="167">
        <v>105.65244494937997</v>
      </c>
      <c r="M825" s="144">
        <f>IF( Table232[[#This Row],[UB_init]]-Table232[[#This Row],[LB_init]]&gt;0.1,0,1)</f>
        <v>1</v>
      </c>
      <c r="N825" s="61">
        <v>14320</v>
      </c>
      <c r="O825" s="62">
        <v>1218.86535552194</v>
      </c>
      <c r="P825" s="62">
        <v>0.91488370422332099</v>
      </c>
      <c r="Q825" s="87">
        <v>3600.2320150155501</v>
      </c>
      <c r="R825" s="166">
        <v>2720</v>
      </c>
      <c r="S825" s="150">
        <v>2720</v>
      </c>
      <c r="T825" s="168">
        <v>0</v>
      </c>
      <c r="U825" s="168">
        <v>86.006703459999997</v>
      </c>
      <c r="V825" s="169"/>
      <c r="W825" s="170"/>
      <c r="X825" s="150"/>
      <c r="Y825" s="150"/>
      <c r="Z825" s="171"/>
      <c r="AA825" s="169"/>
      <c r="AB825" s="170"/>
      <c r="AC825" s="150"/>
      <c r="AD825" s="170"/>
      <c r="AE825" s="171"/>
      <c r="AF825" s="169"/>
      <c r="AG825" s="170"/>
      <c r="AH825" s="150"/>
      <c r="AI825" s="150"/>
      <c r="AJ825" s="171"/>
      <c r="AK825" s="169"/>
      <c r="AL825" s="170"/>
      <c r="AM825" s="150"/>
      <c r="AN825" s="170"/>
      <c r="AO825" s="171"/>
      <c r="AP825" s="169"/>
      <c r="AQ825" s="170"/>
      <c r="AR825" s="150"/>
      <c r="AS825" s="170"/>
      <c r="AT825" s="171"/>
      <c r="AU825" s="169"/>
      <c r="AV825" s="170"/>
      <c r="AW825" s="150"/>
      <c r="AX825" s="164"/>
      <c r="AY825" s="171"/>
      <c r="AZ825" s="150">
        <v>2720</v>
      </c>
    </row>
    <row r="826" spans="1:52" x14ac:dyDescent="0.35">
      <c r="A826" s="162">
        <v>824</v>
      </c>
      <c r="B826" s="163" t="s">
        <v>841</v>
      </c>
      <c r="C826" s="150" t="s">
        <v>1102</v>
      </c>
      <c r="D826" s="150">
        <v>200</v>
      </c>
      <c r="E826" s="164">
        <v>2</v>
      </c>
      <c r="F826" s="164">
        <v>10</v>
      </c>
      <c r="G826" s="165">
        <v>2</v>
      </c>
      <c r="H826" s="166">
        <v>47</v>
      </c>
      <c r="I826" s="150">
        <f>MAX(0,Table232[[#This Row],[k*]]-Table232[[#This Row],[AGVs]])</f>
        <v>45</v>
      </c>
      <c r="J826" s="150">
        <v>2462</v>
      </c>
      <c r="K826" s="150">
        <v>2462</v>
      </c>
      <c r="L826" s="167">
        <v>2.5236151218500709</v>
      </c>
      <c r="M826" s="144">
        <f>IF( Table232[[#This Row],[UB_init]]-Table232[[#This Row],[LB_init]]&gt;0.1,0,1)</f>
        <v>1</v>
      </c>
      <c r="N826" s="61">
        <v>2947</v>
      </c>
      <c r="O826" s="62">
        <v>1418.8720490743899</v>
      </c>
      <c r="P826" s="62">
        <v>0.518536800449796</v>
      </c>
      <c r="Q826" s="87">
        <v>3600.2713795248401</v>
      </c>
      <c r="R826" s="166">
        <v>2462</v>
      </c>
      <c r="S826" s="150">
        <v>2462</v>
      </c>
      <c r="T826" s="168">
        <v>0</v>
      </c>
      <c r="U826" s="168">
        <v>47.032114129999997</v>
      </c>
      <c r="V826" s="169"/>
      <c r="W826" s="170"/>
      <c r="X826" s="150"/>
      <c r="Y826" s="150"/>
      <c r="Z826" s="171"/>
      <c r="AA826" s="169"/>
      <c r="AB826" s="170"/>
      <c r="AC826" s="150"/>
      <c r="AD826" s="170"/>
      <c r="AE826" s="171"/>
      <c r="AF826" s="169"/>
      <c r="AG826" s="170"/>
      <c r="AH826" s="150"/>
      <c r="AI826" s="150"/>
      <c r="AJ826" s="171"/>
      <c r="AK826" s="169"/>
      <c r="AL826" s="170"/>
      <c r="AM826" s="150"/>
      <c r="AN826" s="170"/>
      <c r="AO826" s="171"/>
      <c r="AP826" s="169"/>
      <c r="AQ826" s="170"/>
      <c r="AR826" s="150"/>
      <c r="AS826" s="170"/>
      <c r="AT826" s="171"/>
      <c r="AU826" s="169"/>
      <c r="AV826" s="170"/>
      <c r="AW826" s="150"/>
      <c r="AX826" s="164"/>
      <c r="AY826" s="171"/>
      <c r="AZ826" s="150">
        <v>2462</v>
      </c>
    </row>
    <row r="827" spans="1:52" x14ac:dyDescent="0.35">
      <c r="A827" s="162">
        <v>825</v>
      </c>
      <c r="B827" s="163" t="s">
        <v>842</v>
      </c>
      <c r="C827" s="150" t="s">
        <v>1102</v>
      </c>
      <c r="D827" s="150">
        <v>200</v>
      </c>
      <c r="E827" s="164">
        <v>2</v>
      </c>
      <c r="F827" s="164">
        <v>10</v>
      </c>
      <c r="G827" s="165">
        <v>2</v>
      </c>
      <c r="H827" s="166">
        <v>52</v>
      </c>
      <c r="I827" s="150">
        <f>MAX(0,Table232[[#This Row],[k*]]-Table232[[#This Row],[AGVs]])</f>
        <v>50</v>
      </c>
      <c r="J827" s="150">
        <v>2752</v>
      </c>
      <c r="K827" s="150">
        <v>2752</v>
      </c>
      <c r="L827" s="167">
        <v>3.5968028921699897</v>
      </c>
      <c r="M827" s="144">
        <f>IF( Table232[[#This Row],[UB_init]]-Table232[[#This Row],[LB_init]]&gt;0.1,0,1)</f>
        <v>1</v>
      </c>
      <c r="N827" s="61">
        <v>14184</v>
      </c>
      <c r="O827" s="62">
        <v>1280.82652063368</v>
      </c>
      <c r="P827" s="62">
        <v>0.90969920187297104</v>
      </c>
      <c r="Q827" s="87">
        <v>3600.4434543494099</v>
      </c>
      <c r="R827" s="166">
        <v>2752</v>
      </c>
      <c r="S827" s="150">
        <v>2752</v>
      </c>
      <c r="T827" s="168">
        <v>0</v>
      </c>
      <c r="U827" s="168">
        <v>38.444686949999998</v>
      </c>
      <c r="V827" s="169"/>
      <c r="W827" s="170"/>
      <c r="X827" s="150"/>
      <c r="Y827" s="150"/>
      <c r="Z827" s="171"/>
      <c r="AA827" s="169"/>
      <c r="AB827" s="170"/>
      <c r="AC827" s="150"/>
      <c r="AD827" s="170"/>
      <c r="AE827" s="171"/>
      <c r="AF827" s="169"/>
      <c r="AG827" s="170"/>
      <c r="AH827" s="150"/>
      <c r="AI827" s="150"/>
      <c r="AJ827" s="171"/>
      <c r="AK827" s="169"/>
      <c r="AL827" s="170"/>
      <c r="AM827" s="150"/>
      <c r="AN827" s="170"/>
      <c r="AO827" s="171"/>
      <c r="AP827" s="169"/>
      <c r="AQ827" s="170"/>
      <c r="AR827" s="150"/>
      <c r="AS827" s="170"/>
      <c r="AT827" s="171"/>
      <c r="AU827" s="169"/>
      <c r="AV827" s="170"/>
      <c r="AW827" s="150"/>
      <c r="AX827" s="164"/>
      <c r="AY827" s="171"/>
      <c r="AZ827" s="150">
        <v>2752</v>
      </c>
    </row>
    <row r="828" spans="1:52" x14ac:dyDescent="0.35">
      <c r="A828" s="162">
        <v>826</v>
      </c>
      <c r="B828" s="163" t="s">
        <v>843</v>
      </c>
      <c r="C828" s="150" t="s">
        <v>1102</v>
      </c>
      <c r="D828" s="150">
        <v>200</v>
      </c>
      <c r="E828" s="164">
        <v>2</v>
      </c>
      <c r="F828" s="164">
        <v>10</v>
      </c>
      <c r="G828" s="165">
        <v>2</v>
      </c>
      <c r="H828" s="166">
        <v>55</v>
      </c>
      <c r="I828" s="150">
        <f>MAX(0,Table232[[#This Row],[k*]]-Table232[[#This Row],[AGVs]])</f>
        <v>53</v>
      </c>
      <c r="J828" s="150">
        <v>2843</v>
      </c>
      <c r="K828" s="150">
        <v>2843</v>
      </c>
      <c r="L828" s="167">
        <v>5.097725072879939</v>
      </c>
      <c r="M828" s="144">
        <f>IF( Table232[[#This Row],[UB_init]]-Table232[[#This Row],[LB_init]]&gt;0.1,0,1)</f>
        <v>1</v>
      </c>
      <c r="N828" s="61">
        <v>14445</v>
      </c>
      <c r="O828" s="62">
        <v>1281.39053254437</v>
      </c>
      <c r="P828" s="62">
        <v>0.91129175960232101</v>
      </c>
      <c r="Q828" s="87">
        <v>3600.40363324806</v>
      </c>
      <c r="R828" s="166">
        <v>2843</v>
      </c>
      <c r="S828" s="150">
        <v>2843</v>
      </c>
      <c r="T828" s="168">
        <v>0</v>
      </c>
      <c r="U828" s="168">
        <v>57.068797250000003</v>
      </c>
      <c r="V828" s="169"/>
      <c r="W828" s="170"/>
      <c r="X828" s="150"/>
      <c r="Y828" s="150"/>
      <c r="Z828" s="171"/>
      <c r="AA828" s="169"/>
      <c r="AB828" s="170"/>
      <c r="AC828" s="150"/>
      <c r="AD828" s="170"/>
      <c r="AE828" s="171"/>
      <c r="AF828" s="169"/>
      <c r="AG828" s="170"/>
      <c r="AH828" s="150"/>
      <c r="AI828" s="150"/>
      <c r="AJ828" s="171"/>
      <c r="AK828" s="169"/>
      <c r="AL828" s="170"/>
      <c r="AM828" s="150"/>
      <c r="AN828" s="170"/>
      <c r="AO828" s="171"/>
      <c r="AP828" s="169"/>
      <c r="AQ828" s="170"/>
      <c r="AR828" s="150"/>
      <c r="AS828" s="170"/>
      <c r="AT828" s="171"/>
      <c r="AU828" s="169"/>
      <c r="AV828" s="170"/>
      <c r="AW828" s="150"/>
      <c r="AX828" s="164"/>
      <c r="AY828" s="171"/>
      <c r="AZ828" s="150">
        <v>2843</v>
      </c>
    </row>
    <row r="829" spans="1:52" x14ac:dyDescent="0.35">
      <c r="A829" s="162">
        <v>827</v>
      </c>
      <c r="B829" s="163" t="s">
        <v>844</v>
      </c>
      <c r="C829" s="150" t="s">
        <v>1102</v>
      </c>
      <c r="D829" s="150">
        <v>200</v>
      </c>
      <c r="E829" s="164">
        <v>2</v>
      </c>
      <c r="F829" s="164">
        <v>10</v>
      </c>
      <c r="G829" s="165">
        <v>2</v>
      </c>
      <c r="H829" s="166">
        <v>55</v>
      </c>
      <c r="I829" s="150">
        <f>MAX(0,Table232[[#This Row],[k*]]-Table232[[#This Row],[AGVs]])</f>
        <v>53</v>
      </c>
      <c r="J829" s="150">
        <v>2691</v>
      </c>
      <c r="K829" s="150">
        <v>2691</v>
      </c>
      <c r="L829" s="167">
        <v>8.7555598132400974</v>
      </c>
      <c r="M829" s="144">
        <f>IF( Table232[[#This Row],[UB_init]]-Table232[[#This Row],[LB_init]]&gt;0.1,0,1)</f>
        <v>1</v>
      </c>
      <c r="N829" s="61">
        <v>14142</v>
      </c>
      <c r="O829" s="62">
        <v>1129.8890946121201</v>
      </c>
      <c r="P829" s="62">
        <v>0.92010400971487605</v>
      </c>
      <c r="Q829" s="87">
        <v>3600.2091151382701</v>
      </c>
      <c r="R829" s="166">
        <v>2691</v>
      </c>
      <c r="S829" s="150">
        <v>2691</v>
      </c>
      <c r="T829" s="168">
        <v>0</v>
      </c>
      <c r="U829" s="168">
        <v>54.603832259999997</v>
      </c>
      <c r="V829" s="169"/>
      <c r="W829" s="170"/>
      <c r="X829" s="150"/>
      <c r="Y829" s="150"/>
      <c r="Z829" s="171"/>
      <c r="AA829" s="169"/>
      <c r="AB829" s="170"/>
      <c r="AC829" s="150"/>
      <c r="AD829" s="170"/>
      <c r="AE829" s="171"/>
      <c r="AF829" s="169"/>
      <c r="AG829" s="170"/>
      <c r="AH829" s="150"/>
      <c r="AI829" s="150"/>
      <c r="AJ829" s="171"/>
      <c r="AK829" s="169"/>
      <c r="AL829" s="170"/>
      <c r="AM829" s="150"/>
      <c r="AN829" s="170"/>
      <c r="AO829" s="171"/>
      <c r="AP829" s="169"/>
      <c r="AQ829" s="170"/>
      <c r="AR829" s="150"/>
      <c r="AS829" s="170"/>
      <c r="AT829" s="171"/>
      <c r="AU829" s="169"/>
      <c r="AV829" s="170"/>
      <c r="AW829" s="150"/>
      <c r="AX829" s="164"/>
      <c r="AY829" s="171"/>
      <c r="AZ829" s="150">
        <v>2691</v>
      </c>
    </row>
    <row r="830" spans="1:52" x14ac:dyDescent="0.35">
      <c r="A830" s="162">
        <v>828</v>
      </c>
      <c r="B830" s="163" t="s">
        <v>845</v>
      </c>
      <c r="C830" s="150" t="s">
        <v>1102</v>
      </c>
      <c r="D830" s="150">
        <v>200</v>
      </c>
      <c r="E830" s="164">
        <v>2</v>
      </c>
      <c r="F830" s="164">
        <v>10</v>
      </c>
      <c r="G830" s="165">
        <v>2</v>
      </c>
      <c r="H830" s="166">
        <v>53</v>
      </c>
      <c r="I830" s="150">
        <f>MAX(0,Table232[[#This Row],[k*]]-Table232[[#This Row],[AGVs]])</f>
        <v>51</v>
      </c>
      <c r="J830" s="150">
        <v>2740</v>
      </c>
      <c r="K830" s="150">
        <v>2740</v>
      </c>
      <c r="L830" s="167">
        <v>3.1848498545600705</v>
      </c>
      <c r="M830" s="144">
        <f>IF( Table232[[#This Row],[UB_init]]-Table232[[#This Row],[LB_init]]&gt;0.1,0,1)</f>
        <v>1</v>
      </c>
      <c r="N830" s="61">
        <v>2740</v>
      </c>
      <c r="O830" s="62">
        <v>2716.6</v>
      </c>
      <c r="P830" s="62">
        <v>8.5401459854011798E-3</v>
      </c>
      <c r="Q830" s="87">
        <v>3600.1686334367801</v>
      </c>
      <c r="R830" s="166">
        <v>2740</v>
      </c>
      <c r="S830" s="150">
        <v>2740</v>
      </c>
      <c r="T830" s="168">
        <v>0</v>
      </c>
      <c r="U830" s="168">
        <v>33.994937579999998</v>
      </c>
      <c r="V830" s="169"/>
      <c r="W830" s="170"/>
      <c r="X830" s="150"/>
      <c r="Y830" s="150"/>
      <c r="Z830" s="171"/>
      <c r="AA830" s="169"/>
      <c r="AB830" s="170"/>
      <c r="AC830" s="150"/>
      <c r="AD830" s="170"/>
      <c r="AE830" s="171"/>
      <c r="AF830" s="169"/>
      <c r="AG830" s="170"/>
      <c r="AH830" s="150"/>
      <c r="AI830" s="150"/>
      <c r="AJ830" s="171"/>
      <c r="AK830" s="169"/>
      <c r="AL830" s="170"/>
      <c r="AM830" s="150"/>
      <c r="AN830" s="170"/>
      <c r="AO830" s="171"/>
      <c r="AP830" s="169"/>
      <c r="AQ830" s="170"/>
      <c r="AR830" s="150"/>
      <c r="AS830" s="170"/>
      <c r="AT830" s="171"/>
      <c r="AU830" s="169"/>
      <c r="AV830" s="170"/>
      <c r="AW830" s="150"/>
      <c r="AX830" s="164"/>
      <c r="AY830" s="171"/>
      <c r="AZ830" s="150">
        <v>2740</v>
      </c>
    </row>
    <row r="831" spans="1:52" x14ac:dyDescent="0.35">
      <c r="A831" s="162">
        <v>829</v>
      </c>
      <c r="B831" s="163" t="s">
        <v>846</v>
      </c>
      <c r="C831" s="150" t="s">
        <v>1102</v>
      </c>
      <c r="D831" s="150">
        <v>200</v>
      </c>
      <c r="E831" s="164">
        <v>2</v>
      </c>
      <c r="F831" s="164">
        <v>10</v>
      </c>
      <c r="G831" s="165">
        <v>2</v>
      </c>
      <c r="H831" s="166">
        <v>54</v>
      </c>
      <c r="I831" s="150">
        <f>MAX(0,Table232[[#This Row],[k*]]-Table232[[#This Row],[AGVs]])</f>
        <v>52</v>
      </c>
      <c r="J831" s="150">
        <v>2906</v>
      </c>
      <c r="K831" s="150">
        <v>2906</v>
      </c>
      <c r="L831" s="167">
        <v>7.4401065949400618</v>
      </c>
      <c r="M831" s="144">
        <f>IF( Table232[[#This Row],[UB_init]]-Table232[[#This Row],[LB_init]]&gt;0.1,0,1)</f>
        <v>1</v>
      </c>
      <c r="N831" s="61">
        <v>14631</v>
      </c>
      <c r="O831" s="62">
        <v>1374.36941775014</v>
      </c>
      <c r="P831" s="62">
        <v>0.90606456033420502</v>
      </c>
      <c r="Q831" s="87">
        <v>3600.36046998761</v>
      </c>
      <c r="R831" s="166">
        <v>2906</v>
      </c>
      <c r="S831" s="150">
        <v>2906</v>
      </c>
      <c r="T831" s="168">
        <v>0</v>
      </c>
      <c r="U831" s="168">
        <v>63.75178708</v>
      </c>
      <c r="V831" s="169"/>
      <c r="W831" s="170"/>
      <c r="X831" s="150"/>
      <c r="Y831" s="150"/>
      <c r="Z831" s="171"/>
      <c r="AA831" s="169"/>
      <c r="AB831" s="170"/>
      <c r="AC831" s="150"/>
      <c r="AD831" s="170"/>
      <c r="AE831" s="171"/>
      <c r="AF831" s="169"/>
      <c r="AG831" s="170"/>
      <c r="AH831" s="150"/>
      <c r="AI831" s="150"/>
      <c r="AJ831" s="171"/>
      <c r="AK831" s="169"/>
      <c r="AL831" s="170"/>
      <c r="AM831" s="150"/>
      <c r="AN831" s="170"/>
      <c r="AO831" s="171"/>
      <c r="AP831" s="169"/>
      <c r="AQ831" s="170"/>
      <c r="AR831" s="150"/>
      <c r="AS831" s="170"/>
      <c r="AT831" s="171"/>
      <c r="AU831" s="169"/>
      <c r="AV831" s="170"/>
      <c r="AW831" s="150"/>
      <c r="AX831" s="164"/>
      <c r="AY831" s="171"/>
      <c r="AZ831" s="150">
        <v>2906</v>
      </c>
    </row>
    <row r="832" spans="1:52" x14ac:dyDescent="0.35">
      <c r="A832" s="162">
        <v>830</v>
      </c>
      <c r="B832" s="163" t="s">
        <v>847</v>
      </c>
      <c r="C832" s="150" t="s">
        <v>1102</v>
      </c>
      <c r="D832" s="150">
        <v>200</v>
      </c>
      <c r="E832" s="164">
        <v>2</v>
      </c>
      <c r="F832" s="164">
        <v>10</v>
      </c>
      <c r="G832" s="165">
        <v>2</v>
      </c>
      <c r="H832" s="166">
        <v>53</v>
      </c>
      <c r="I832" s="150">
        <f>MAX(0,Table232[[#This Row],[k*]]-Table232[[#This Row],[AGVs]])</f>
        <v>51</v>
      </c>
      <c r="J832" s="150">
        <v>2751</v>
      </c>
      <c r="K832" s="150">
        <v>2751</v>
      </c>
      <c r="L832" s="167">
        <v>7.7048377320199961</v>
      </c>
      <c r="M832" s="144">
        <f>IF( Table232[[#This Row],[UB_init]]-Table232[[#This Row],[LB_init]]&gt;0.1,0,1)</f>
        <v>1</v>
      </c>
      <c r="N832" s="61">
        <v>2751</v>
      </c>
      <c r="O832" s="62">
        <v>2751</v>
      </c>
      <c r="P832" s="62">
        <v>0</v>
      </c>
      <c r="Q832" s="87">
        <v>3338.4300635177601</v>
      </c>
      <c r="R832" s="166">
        <v>2751</v>
      </c>
      <c r="S832" s="150">
        <v>2751</v>
      </c>
      <c r="T832" s="168">
        <v>0</v>
      </c>
      <c r="U832" s="168">
        <v>52.270843810000002</v>
      </c>
      <c r="V832" s="169"/>
      <c r="W832" s="170"/>
      <c r="X832" s="150"/>
      <c r="Y832" s="150"/>
      <c r="Z832" s="171"/>
      <c r="AA832" s="169"/>
      <c r="AB832" s="170"/>
      <c r="AC832" s="150"/>
      <c r="AD832" s="170"/>
      <c r="AE832" s="171"/>
      <c r="AF832" s="169"/>
      <c r="AG832" s="170"/>
      <c r="AH832" s="150"/>
      <c r="AI832" s="150"/>
      <c r="AJ832" s="171"/>
      <c r="AK832" s="169"/>
      <c r="AL832" s="170"/>
      <c r="AM832" s="150"/>
      <c r="AN832" s="170"/>
      <c r="AO832" s="171"/>
      <c r="AP832" s="169"/>
      <c r="AQ832" s="170"/>
      <c r="AR832" s="150"/>
      <c r="AS832" s="170"/>
      <c r="AT832" s="171"/>
      <c r="AU832" s="169"/>
      <c r="AV832" s="170"/>
      <c r="AW832" s="150"/>
      <c r="AX832" s="164"/>
      <c r="AY832" s="171"/>
      <c r="AZ832" s="150">
        <v>2751</v>
      </c>
    </row>
    <row r="833" spans="1:52" x14ac:dyDescent="0.35">
      <c r="A833" s="162">
        <v>831</v>
      </c>
      <c r="B833" s="163" t="s">
        <v>848</v>
      </c>
      <c r="C833" s="150" t="s">
        <v>1102</v>
      </c>
      <c r="D833" s="150">
        <v>200</v>
      </c>
      <c r="E833" s="164">
        <v>2</v>
      </c>
      <c r="F833" s="164">
        <v>10</v>
      </c>
      <c r="G833" s="165">
        <v>4</v>
      </c>
      <c r="H833" s="166">
        <v>96</v>
      </c>
      <c r="I833" s="150">
        <f>MAX(0,Table232[[#This Row],[k*]]-Table232[[#This Row],[AGVs]])</f>
        <v>94</v>
      </c>
      <c r="J833" s="150">
        <v>3989</v>
      </c>
      <c r="K833" s="150">
        <v>4049</v>
      </c>
      <c r="L833" s="167">
        <v>604.17761516198993</v>
      </c>
      <c r="M833" s="144">
        <f>IF( Table232[[#This Row],[UB_init]]-Table232[[#This Row],[LB_init]]&gt;0.1,0,1)</f>
        <v>0</v>
      </c>
      <c r="N833" s="61">
        <v>13138</v>
      </c>
      <c r="O833" s="62">
        <v>1609.4912211082601</v>
      </c>
      <c r="P833" s="62">
        <v>0.87749343727292095</v>
      </c>
      <c r="Q833" s="87">
        <v>3600.21845637261</v>
      </c>
      <c r="R833" s="166">
        <v>4049</v>
      </c>
      <c r="S833" s="150">
        <v>3986</v>
      </c>
      <c r="T833" s="168">
        <v>1.5559397000000001E-2</v>
      </c>
      <c r="U833" s="168">
        <v>3603.3736020000001</v>
      </c>
      <c r="V833" s="169">
        <v>4049</v>
      </c>
      <c r="W833" s="170">
        <v>3989</v>
      </c>
      <c r="X833" s="150">
        <v>1.48184736972091E-2</v>
      </c>
      <c r="Y833" s="150">
        <f>(Table232[[#This Row],[UB (A-BGAP +LB+ UB)]]-Table232[[#This Row],[Best LB]])/Table232[[#This Row],[UB (A-BGAP +LB+ UB)]]</f>
        <v>7.4092368486045933E-3</v>
      </c>
      <c r="Z833" s="171">
        <v>3600.0693100066901</v>
      </c>
      <c r="AA833" s="169">
        <v>4049</v>
      </c>
      <c r="AB833" s="170">
        <v>3989</v>
      </c>
      <c r="AC833" s="170">
        <v>1.5041363750313362E-2</v>
      </c>
      <c r="AD833" s="170">
        <f>(Table232[[#This Row],[UB (3S-MH)]]-Table232[[#This Row],[Best LB]])/Table232[[#This Row],[UB (3S-MH)]]</f>
        <v>7.4092368486045933E-3</v>
      </c>
      <c r="AE833" s="167">
        <v>721.71900000000005</v>
      </c>
      <c r="AF833" s="169">
        <v>4049</v>
      </c>
      <c r="AG833" s="170">
        <v>3989</v>
      </c>
      <c r="AH833" s="150">
        <v>1.4818473697208999E-2</v>
      </c>
      <c r="AI833" s="150">
        <f>(Table232[[#This Row],[UB (BPP-MIP+LB+UB)]]-Table232[[#This Row],[Best LB]])/Table232[[#This Row],[UB (BPP-MIP+LB+UB)]]</f>
        <v>7.4092368486045933E-3</v>
      </c>
      <c r="AJ833" s="171">
        <v>3612.2367146788201</v>
      </c>
      <c r="AK833" s="169">
        <v>4049</v>
      </c>
      <c r="AL833" s="170">
        <v>4019</v>
      </c>
      <c r="AM833" s="170">
        <v>7.4092368486045933E-3</v>
      </c>
      <c r="AN833" s="170">
        <f>(Table232[[#This Row],[UB (LBBD (FBPP))]]-Table232[[#This Row],[Best LB]])/Table232[[#This Row],[UB (LBBD (FBPP))]]</f>
        <v>7.4092368486045933E-3</v>
      </c>
      <c r="AO833" s="171">
        <v>3600.0000001619901</v>
      </c>
      <c r="AP833" s="169">
        <v>4049</v>
      </c>
      <c r="AQ833" s="170">
        <v>3989</v>
      </c>
      <c r="AR833" s="170">
        <v>1.4818473697209187E-2</v>
      </c>
      <c r="AS833" s="170">
        <f>(Table232[[#This Row],[UB (LBBD (CBPP))]]-Table232[[#This Row],[Best LB]])/Table232[[#This Row],[UB (LBBD (CBPP))]]</f>
        <v>7.4092368486045933E-3</v>
      </c>
      <c r="AT833" s="171">
        <v>3600.0000001619901</v>
      </c>
      <c r="AU833" s="169">
        <v>4049</v>
      </c>
      <c r="AV833" s="170">
        <v>3989</v>
      </c>
      <c r="AW833" s="170">
        <v>1.4818473697209187E-2</v>
      </c>
      <c r="AX833" s="170">
        <f>(Table232[[#This Row],[UB (LBBD (CBPP-light))]]-Table232[[#This Row],[Best LB]])/Table232[[#This Row],[UB (LBBD (CBPP-light))]]</f>
        <v>7.4092368486045933E-3</v>
      </c>
      <c r="AY833" s="171">
        <v>3600.0000001619901</v>
      </c>
      <c r="AZ833" s="150">
        <v>4019</v>
      </c>
    </row>
    <row r="834" spans="1:52" x14ac:dyDescent="0.35">
      <c r="A834" s="162">
        <v>832</v>
      </c>
      <c r="B834" s="163" t="s">
        <v>849</v>
      </c>
      <c r="C834" s="150" t="s">
        <v>1102</v>
      </c>
      <c r="D834" s="150">
        <v>200</v>
      </c>
      <c r="E834" s="164">
        <v>2</v>
      </c>
      <c r="F834" s="164">
        <v>10</v>
      </c>
      <c r="G834" s="165">
        <v>4</v>
      </c>
      <c r="H834" s="166">
        <v>93</v>
      </c>
      <c r="I834" s="150">
        <f>MAX(0,Table232[[#This Row],[k*]]-Table232[[#This Row],[AGVs]])</f>
        <v>91</v>
      </c>
      <c r="J834" s="150">
        <v>3949</v>
      </c>
      <c r="K834" s="150">
        <v>3949</v>
      </c>
      <c r="L834" s="167">
        <v>70.723939280959939</v>
      </c>
      <c r="M834" s="144">
        <f>IF( Table232[[#This Row],[UB_init]]-Table232[[#This Row],[LB_init]]&gt;0.1,0,1)</f>
        <v>1</v>
      </c>
      <c r="N834" s="61">
        <v>14378</v>
      </c>
      <c r="O834" s="62">
        <v>1547.24645397928</v>
      </c>
      <c r="P834" s="62">
        <v>0.89238792224374897</v>
      </c>
      <c r="Q834" s="87">
        <v>3600.1435423325702</v>
      </c>
      <c r="R834" s="166">
        <v>3979</v>
      </c>
      <c r="S834" s="150">
        <v>3923</v>
      </c>
      <c r="T834" s="168">
        <v>1.4073888E-2</v>
      </c>
      <c r="U834" s="168">
        <v>3621.0376799999999</v>
      </c>
      <c r="V834" s="169"/>
      <c r="W834" s="170"/>
      <c r="X834" s="150"/>
      <c r="Y834" s="150"/>
      <c r="Z834" s="171"/>
      <c r="AA834" s="169"/>
      <c r="AB834" s="170"/>
      <c r="AC834" s="150"/>
      <c r="AD834" s="170"/>
      <c r="AE834" s="171"/>
      <c r="AF834" s="169"/>
      <c r="AG834" s="170"/>
      <c r="AH834" s="150"/>
      <c r="AI834" s="150"/>
      <c r="AJ834" s="171"/>
      <c r="AK834" s="169"/>
      <c r="AL834" s="170"/>
      <c r="AM834" s="150"/>
      <c r="AN834" s="170"/>
      <c r="AO834" s="171"/>
      <c r="AP834" s="169"/>
      <c r="AQ834" s="170"/>
      <c r="AR834" s="150"/>
      <c r="AS834" s="170"/>
      <c r="AT834" s="171"/>
      <c r="AU834" s="169"/>
      <c r="AV834" s="170"/>
      <c r="AW834" s="150"/>
      <c r="AX834" s="164"/>
      <c r="AY834" s="171"/>
      <c r="AZ834" s="150">
        <v>3949</v>
      </c>
    </row>
    <row r="835" spans="1:52" x14ac:dyDescent="0.35">
      <c r="A835" s="162">
        <v>833</v>
      </c>
      <c r="B835" s="163" t="s">
        <v>850</v>
      </c>
      <c r="C835" s="150" t="s">
        <v>1102</v>
      </c>
      <c r="D835" s="150">
        <v>200</v>
      </c>
      <c r="E835" s="164">
        <v>2</v>
      </c>
      <c r="F835" s="164">
        <v>10</v>
      </c>
      <c r="G835" s="165">
        <v>4</v>
      </c>
      <c r="H835" s="166">
        <v>90</v>
      </c>
      <c r="I835" s="150">
        <f>MAX(0,Table232[[#This Row],[k*]]-Table232[[#This Row],[AGVs]])</f>
        <v>88</v>
      </c>
      <c r="J835" s="150">
        <v>3830</v>
      </c>
      <c r="K835" s="150">
        <v>3829.99999999992</v>
      </c>
      <c r="L835" s="167">
        <v>248.35484910011996</v>
      </c>
      <c r="M835" s="144">
        <f>IF( Table232[[#This Row],[UB_init]]-Table232[[#This Row],[LB_init]]&gt;0.1,0,1)</f>
        <v>1</v>
      </c>
      <c r="N835" s="61">
        <v>14320</v>
      </c>
      <c r="O835" s="62">
        <v>1832.4477588377699</v>
      </c>
      <c r="P835" s="62">
        <v>0.87203577103087504</v>
      </c>
      <c r="Q835" s="87">
        <v>3600.1619948800599</v>
      </c>
      <c r="R835" s="166">
        <v>3890</v>
      </c>
      <c r="S835" s="150">
        <v>3818</v>
      </c>
      <c r="T835" s="168">
        <v>1.8508996999999999E-2</v>
      </c>
      <c r="U835" s="168">
        <v>3612.669484</v>
      </c>
      <c r="V835" s="169"/>
      <c r="W835" s="170"/>
      <c r="X835" s="150"/>
      <c r="Y835" s="150"/>
      <c r="Z835" s="171"/>
      <c r="AA835" s="169"/>
      <c r="AB835" s="170"/>
      <c r="AC835" s="150"/>
      <c r="AD835" s="170"/>
      <c r="AE835" s="171"/>
      <c r="AF835" s="169"/>
      <c r="AG835" s="170"/>
      <c r="AH835" s="150"/>
      <c r="AI835" s="150"/>
      <c r="AJ835" s="171"/>
      <c r="AK835" s="169"/>
      <c r="AL835" s="170"/>
      <c r="AM835" s="150"/>
      <c r="AN835" s="170"/>
      <c r="AO835" s="171"/>
      <c r="AP835" s="169"/>
      <c r="AQ835" s="170"/>
      <c r="AR835" s="150"/>
      <c r="AS835" s="170"/>
      <c r="AT835" s="171"/>
      <c r="AU835" s="169"/>
      <c r="AV835" s="170"/>
      <c r="AW835" s="150"/>
      <c r="AX835" s="164"/>
      <c r="AY835" s="171"/>
      <c r="AZ835" s="150">
        <v>3830</v>
      </c>
    </row>
    <row r="836" spans="1:52" x14ac:dyDescent="0.35">
      <c r="A836" s="162">
        <v>834</v>
      </c>
      <c r="B836" s="163" t="s">
        <v>851</v>
      </c>
      <c r="C836" s="150" t="s">
        <v>1102</v>
      </c>
      <c r="D836" s="150">
        <v>200</v>
      </c>
      <c r="E836" s="164">
        <v>2</v>
      </c>
      <c r="F836" s="164">
        <v>10</v>
      </c>
      <c r="G836" s="165">
        <v>4</v>
      </c>
      <c r="H836" s="166">
        <v>91</v>
      </c>
      <c r="I836" s="150">
        <f>MAX(0,Table232[[#This Row],[k*]]-Table232[[#This Row],[AGVs]])</f>
        <v>89</v>
      </c>
      <c r="J836" s="150">
        <v>3782</v>
      </c>
      <c r="K836" s="150">
        <v>3812</v>
      </c>
      <c r="L836" s="167">
        <v>605.37760446406992</v>
      </c>
      <c r="M836" s="144">
        <f>IF( Table232[[#This Row],[UB_init]]-Table232[[#This Row],[LB_init]]&gt;0.1,0,1)</f>
        <v>0</v>
      </c>
      <c r="N836" s="61">
        <v>13693</v>
      </c>
      <c r="O836" s="62">
        <v>1718.0847734361701</v>
      </c>
      <c r="P836" s="62">
        <v>0.87452824264688001</v>
      </c>
      <c r="Q836" s="87">
        <v>3600.1452356763102</v>
      </c>
      <c r="R836" s="166">
        <v>3842</v>
      </c>
      <c r="S836" s="150">
        <v>3773</v>
      </c>
      <c r="T836" s="168">
        <v>1.7959395999999999E-2</v>
      </c>
      <c r="U836" s="168">
        <v>3607.1675359999999</v>
      </c>
      <c r="V836" s="169">
        <v>3812</v>
      </c>
      <c r="W836" s="170">
        <v>3782</v>
      </c>
      <c r="X836" s="150">
        <v>7.8698845750261107E-3</v>
      </c>
      <c r="Y836" s="150">
        <f>(Table232[[#This Row],[UB (A-BGAP +LB+ UB)]]-Table232[[#This Row],[Best LB]])/Table232[[#This Row],[UB (A-BGAP +LB+ UB)]]</f>
        <v>7.8698845750262321E-3</v>
      </c>
      <c r="Z836" s="171">
        <v>3607.5668758796501</v>
      </c>
      <c r="AA836" s="169">
        <v>3812</v>
      </c>
      <c r="AB836" s="170">
        <v>3782</v>
      </c>
      <c r="AC836" s="170">
        <v>7.9323109465891072E-3</v>
      </c>
      <c r="AD836" s="170">
        <f>(Table232[[#This Row],[UB (3S-MH)]]-Table232[[#This Row],[Best LB]])/Table232[[#This Row],[UB (3S-MH)]]</f>
        <v>7.8698845750262321E-3</v>
      </c>
      <c r="AE836" s="167">
        <v>721.67200000000003</v>
      </c>
      <c r="AF836" s="169">
        <v>3812</v>
      </c>
      <c r="AG836" s="170">
        <v>3782</v>
      </c>
      <c r="AH836" s="150">
        <v>7.8698845750260205E-3</v>
      </c>
      <c r="AI836" s="150">
        <f>(Table232[[#This Row],[UB (BPP-MIP+LB+UB)]]-Table232[[#This Row],[Best LB]])/Table232[[#This Row],[UB (BPP-MIP+LB+UB)]]</f>
        <v>7.8698845750262321E-3</v>
      </c>
      <c r="AJ836" s="171">
        <v>3614.45347351487</v>
      </c>
      <c r="AK836" s="169">
        <v>3812</v>
      </c>
      <c r="AL836" s="170">
        <v>3782</v>
      </c>
      <c r="AM836" s="170">
        <v>7.8698845750262321E-3</v>
      </c>
      <c r="AN836" s="170">
        <f>(Table232[[#This Row],[UB (LBBD (FBPP))]]-Table232[[#This Row],[Best LB]])/Table232[[#This Row],[UB (LBBD (FBPP))]]</f>
        <v>7.8698845750262321E-3</v>
      </c>
      <c r="AO836" s="171">
        <v>3600.0000004640601</v>
      </c>
      <c r="AP836" s="169">
        <v>3812</v>
      </c>
      <c r="AQ836" s="170">
        <v>3782</v>
      </c>
      <c r="AR836" s="170">
        <v>7.8698845750262321E-3</v>
      </c>
      <c r="AS836" s="170">
        <f>(Table232[[#This Row],[UB (LBBD (CBPP))]]-Table232[[#This Row],[Best LB]])/Table232[[#This Row],[UB (LBBD (CBPP))]]</f>
        <v>7.8698845750262321E-3</v>
      </c>
      <c r="AT836" s="171">
        <v>3600.0000004640601</v>
      </c>
      <c r="AU836" s="169">
        <v>3812</v>
      </c>
      <c r="AV836" s="170">
        <v>3782</v>
      </c>
      <c r="AW836" s="170">
        <v>7.8698845750262321E-3</v>
      </c>
      <c r="AX836" s="170">
        <f>(Table232[[#This Row],[UB (LBBD (CBPP-light))]]-Table232[[#This Row],[Best LB]])/Table232[[#This Row],[UB (LBBD (CBPP-light))]]</f>
        <v>7.8698845750262321E-3</v>
      </c>
      <c r="AY836" s="171">
        <v>7132.9680504165599</v>
      </c>
      <c r="AZ836" s="150">
        <v>3782</v>
      </c>
    </row>
    <row r="837" spans="1:52" x14ac:dyDescent="0.35">
      <c r="A837" s="162">
        <v>835</v>
      </c>
      <c r="B837" s="163" t="s">
        <v>852</v>
      </c>
      <c r="C837" s="150" t="s">
        <v>1102</v>
      </c>
      <c r="D837" s="150">
        <v>200</v>
      </c>
      <c r="E837" s="164">
        <v>2</v>
      </c>
      <c r="F837" s="164">
        <v>10</v>
      </c>
      <c r="G837" s="165">
        <v>4</v>
      </c>
      <c r="H837" s="166">
        <v>94</v>
      </c>
      <c r="I837" s="150">
        <f>MAX(0,Table232[[#This Row],[k*]]-Table232[[#This Row],[AGVs]])</f>
        <v>92</v>
      </c>
      <c r="J837" s="150">
        <v>4012</v>
      </c>
      <c r="K837" s="150">
        <v>4042</v>
      </c>
      <c r="L837" s="167">
        <v>600.39135606029004</v>
      </c>
      <c r="M837" s="144">
        <f>IF( Table232[[#This Row],[UB_init]]-Table232[[#This Row],[LB_init]]&gt;0.1,0,1)</f>
        <v>0</v>
      </c>
      <c r="N837" s="61">
        <v>14158</v>
      </c>
      <c r="O837" s="62">
        <v>1791.3271577325199</v>
      </c>
      <c r="P837" s="62">
        <v>0.873475974167777</v>
      </c>
      <c r="Q837" s="87">
        <v>3600.1192227043198</v>
      </c>
      <c r="R837" s="166">
        <v>4042</v>
      </c>
      <c r="S837" s="150">
        <v>3982</v>
      </c>
      <c r="T837" s="168">
        <v>1.4844137E-2</v>
      </c>
      <c r="U837" s="168">
        <v>3617.40569</v>
      </c>
      <c r="V837" s="169">
        <v>4042</v>
      </c>
      <c r="W837" s="170">
        <v>4012</v>
      </c>
      <c r="X837" s="150">
        <v>7.4220682830280198E-3</v>
      </c>
      <c r="Y837" s="150">
        <f>(Table232[[#This Row],[UB (A-BGAP +LB+ UB)]]-Table232[[#This Row],[Best LB]])/Table232[[#This Row],[UB (A-BGAP +LB+ UB)]]</f>
        <v>7.4220682830282037E-3</v>
      </c>
      <c r="Z837" s="171">
        <v>3611.4084861418301</v>
      </c>
      <c r="AA837" s="169">
        <v>4042</v>
      </c>
      <c r="AB837" s="170">
        <v>3982</v>
      </c>
      <c r="AC837" s="170">
        <v>1.5067805123053743E-2</v>
      </c>
      <c r="AD837" s="170">
        <f>(Table232[[#This Row],[UB (3S-MH)]]-Table232[[#This Row],[Best LB]])/Table232[[#This Row],[UB (3S-MH)]]</f>
        <v>7.4220682830282037E-3</v>
      </c>
      <c r="AE837" s="167">
        <v>721.78200000000004</v>
      </c>
      <c r="AF837" s="169">
        <v>4042</v>
      </c>
      <c r="AG837" s="170">
        <v>4012</v>
      </c>
      <c r="AH837" s="150">
        <v>7.4220682830280198E-3</v>
      </c>
      <c r="AI837" s="150">
        <f>(Table232[[#This Row],[UB (BPP-MIP+LB+UB)]]-Table232[[#This Row],[Best LB]])/Table232[[#This Row],[UB (BPP-MIP+LB+UB)]]</f>
        <v>7.4220682830282037E-3</v>
      </c>
      <c r="AJ837" s="171">
        <v>3603.1032752506499</v>
      </c>
      <c r="AK837" s="169">
        <v>4012</v>
      </c>
      <c r="AL837" s="170">
        <v>4012</v>
      </c>
      <c r="AM837" s="170">
        <v>0</v>
      </c>
      <c r="AN837" s="170">
        <f>(Table232[[#This Row],[UB (LBBD (FBPP))]]-Table232[[#This Row],[Best LB]])/Table232[[#This Row],[UB (LBBD (FBPP))]]</f>
        <v>0</v>
      </c>
      <c r="AO837" s="171">
        <v>2476.93646065751</v>
      </c>
      <c r="AP837" s="169">
        <v>4042</v>
      </c>
      <c r="AQ837" s="170">
        <v>4012</v>
      </c>
      <c r="AR837" s="170">
        <v>7.4220682830282037E-3</v>
      </c>
      <c r="AS837" s="170">
        <f>(Table232[[#This Row],[UB (LBBD (CBPP))]]-Table232[[#This Row],[Best LB]])/Table232[[#This Row],[UB (LBBD (CBPP))]]</f>
        <v>7.4220682830282037E-3</v>
      </c>
      <c r="AT837" s="171">
        <v>3600.0000000602899</v>
      </c>
      <c r="AU837" s="166">
        <v>4042</v>
      </c>
      <c r="AV837" s="170">
        <v>4012</v>
      </c>
      <c r="AW837" s="170">
        <v>7.4220682830282037E-3</v>
      </c>
      <c r="AX837" s="170">
        <f>(Table232[[#This Row],[UB (LBBD (CBPP-light))]]-Table232[[#This Row],[Best LB]])/Table232[[#This Row],[UB (LBBD (CBPP-light))]]</f>
        <v>7.4220682830282037E-3</v>
      </c>
      <c r="AY837" s="171">
        <v>5367.6751206833906</v>
      </c>
      <c r="AZ837" s="150">
        <v>4012</v>
      </c>
    </row>
    <row r="838" spans="1:52" x14ac:dyDescent="0.35">
      <c r="A838" s="162">
        <v>836</v>
      </c>
      <c r="B838" s="163" t="s">
        <v>853</v>
      </c>
      <c r="C838" s="150" t="s">
        <v>1102</v>
      </c>
      <c r="D838" s="150">
        <v>200</v>
      </c>
      <c r="E838" s="164">
        <v>2</v>
      </c>
      <c r="F838" s="164">
        <v>10</v>
      </c>
      <c r="G838" s="165">
        <v>4</v>
      </c>
      <c r="H838" s="166">
        <v>96</v>
      </c>
      <c r="I838" s="150">
        <f>MAX(0,Table232[[#This Row],[k*]]-Table232[[#This Row],[AGVs]])</f>
        <v>94</v>
      </c>
      <c r="J838" s="150">
        <v>4073</v>
      </c>
      <c r="K838" s="150">
        <v>4073</v>
      </c>
      <c r="L838" s="167">
        <v>153.77712400444011</v>
      </c>
      <c r="M838" s="144">
        <f>IF( Table232[[#This Row],[UB_init]]-Table232[[#This Row],[LB_init]]&gt;0.1,0,1)</f>
        <v>1</v>
      </c>
      <c r="N838" s="61">
        <v>14172</v>
      </c>
      <c r="O838" s="62">
        <v>1723.7481928970501</v>
      </c>
      <c r="P838" s="62">
        <v>0.87836944729768895</v>
      </c>
      <c r="Q838" s="87">
        <v>3600.1450777091</v>
      </c>
      <c r="R838" s="166">
        <v>4073</v>
      </c>
      <c r="S838" s="150">
        <v>4034</v>
      </c>
      <c r="T838" s="168">
        <v>9.5752519999999994E-3</v>
      </c>
      <c r="U838" s="168">
        <v>3605.4157289999998</v>
      </c>
      <c r="V838" s="169"/>
      <c r="W838" s="170"/>
      <c r="X838" s="150"/>
      <c r="Y838" s="150"/>
      <c r="Z838" s="171"/>
      <c r="AA838" s="169"/>
      <c r="AB838" s="170"/>
      <c r="AC838" s="150"/>
      <c r="AD838" s="170"/>
      <c r="AE838" s="171"/>
      <c r="AF838" s="169"/>
      <c r="AG838" s="170"/>
      <c r="AH838" s="150"/>
      <c r="AI838" s="150"/>
      <c r="AJ838" s="171"/>
      <c r="AK838" s="169"/>
      <c r="AL838" s="170"/>
      <c r="AM838" s="150"/>
      <c r="AN838" s="170"/>
      <c r="AO838" s="171"/>
      <c r="AP838" s="169"/>
      <c r="AQ838" s="170"/>
      <c r="AR838" s="150"/>
      <c r="AS838" s="170"/>
      <c r="AT838" s="171"/>
      <c r="AU838" s="169"/>
      <c r="AV838" s="170"/>
      <c r="AW838" s="150"/>
      <c r="AX838" s="164"/>
      <c r="AY838" s="171"/>
      <c r="AZ838" s="150">
        <v>4073</v>
      </c>
    </row>
    <row r="839" spans="1:52" x14ac:dyDescent="0.35">
      <c r="A839" s="162">
        <v>837</v>
      </c>
      <c r="B839" s="163" t="s">
        <v>854</v>
      </c>
      <c r="C839" s="150" t="s">
        <v>1102</v>
      </c>
      <c r="D839" s="150">
        <v>200</v>
      </c>
      <c r="E839" s="164">
        <v>2</v>
      </c>
      <c r="F839" s="164">
        <v>10</v>
      </c>
      <c r="G839" s="165">
        <v>4</v>
      </c>
      <c r="H839" s="166">
        <v>91</v>
      </c>
      <c r="I839" s="150">
        <f>MAX(0,Table232[[#This Row],[k*]]-Table232[[#This Row],[AGVs]])</f>
        <v>89</v>
      </c>
      <c r="J839" s="150">
        <v>3771</v>
      </c>
      <c r="K839" s="150">
        <v>3801</v>
      </c>
      <c r="L839" s="167">
        <v>616.54784470611003</v>
      </c>
      <c r="M839" s="144">
        <f>IF( Table232[[#This Row],[UB_init]]-Table232[[#This Row],[LB_init]]&gt;0.1,0,1)</f>
        <v>0</v>
      </c>
      <c r="N839" s="61">
        <v>14142</v>
      </c>
      <c r="O839" s="62">
        <v>1626.67145034022</v>
      </c>
      <c r="P839" s="62">
        <v>0.88497585558334602</v>
      </c>
      <c r="Q839" s="87">
        <v>3600.17611385695</v>
      </c>
      <c r="R839" s="166">
        <v>3801</v>
      </c>
      <c r="S839" s="150">
        <v>3753</v>
      </c>
      <c r="T839" s="168">
        <v>1.2628255999999999E-2</v>
      </c>
      <c r="U839" s="168">
        <v>3608.4174370000001</v>
      </c>
      <c r="V839" s="169">
        <v>3801</v>
      </c>
      <c r="W839" s="170">
        <v>3771</v>
      </c>
      <c r="X839" s="150">
        <v>7.8926598263614808E-3</v>
      </c>
      <c r="Y839" s="150">
        <f>(Table232[[#This Row],[UB (A-BGAP +LB+ UB)]]-Table232[[#This Row],[Best LB]])/Table232[[#This Row],[UB (A-BGAP +LB+ UB)]]</f>
        <v>7.629571165482768E-3</v>
      </c>
      <c r="Z839" s="171">
        <v>3624.1267778612701</v>
      </c>
      <c r="AA839" s="169">
        <v>3801</v>
      </c>
      <c r="AB839" s="170">
        <v>3771</v>
      </c>
      <c r="AC839" s="170">
        <v>7.955449482895784E-3</v>
      </c>
      <c r="AD839" s="170">
        <f>(Table232[[#This Row],[UB (3S-MH)]]-Table232[[#This Row],[Best LB]])/Table232[[#This Row],[UB (3S-MH)]]</f>
        <v>7.629571165482768E-3</v>
      </c>
      <c r="AE839" s="167">
        <v>721.71900000000005</v>
      </c>
      <c r="AF839" s="169">
        <v>3801</v>
      </c>
      <c r="AG839" s="170">
        <v>3771</v>
      </c>
      <c r="AH839" s="150">
        <v>7.8926598263612709E-3</v>
      </c>
      <c r="AI839" s="150">
        <f>(Table232[[#This Row],[UB (BPP-MIP+LB+UB)]]-Table232[[#This Row],[Best LB]])/Table232[[#This Row],[UB (BPP-MIP+LB+UB)]]</f>
        <v>7.629571165482768E-3</v>
      </c>
      <c r="AJ839" s="171">
        <v>3608.6929032355602</v>
      </c>
      <c r="AK839" s="169">
        <v>3801</v>
      </c>
      <c r="AL839" s="170">
        <v>3772</v>
      </c>
      <c r="AM839" s="170">
        <v>7.629571165482768E-3</v>
      </c>
      <c r="AN839" s="170">
        <f>(Table232[[#This Row],[UB (LBBD (FBPP))]]-Table232[[#This Row],[Best LB]])/Table232[[#This Row],[UB (LBBD (FBPP))]]</f>
        <v>7.629571165482768E-3</v>
      </c>
      <c r="AO839" s="171">
        <v>3599.99999970611</v>
      </c>
      <c r="AP839" s="169">
        <v>3801</v>
      </c>
      <c r="AQ839" s="170">
        <v>3771</v>
      </c>
      <c r="AR839" s="170">
        <v>7.8926598263614842E-3</v>
      </c>
      <c r="AS839" s="170">
        <f>(Table232[[#This Row],[UB (LBBD (CBPP))]]-Table232[[#This Row],[Best LB]])/Table232[[#This Row],[UB (LBBD (CBPP))]]</f>
        <v>7.629571165482768E-3</v>
      </c>
      <c r="AT839" s="171">
        <v>3599.99999970611</v>
      </c>
      <c r="AU839" s="166">
        <v>3801</v>
      </c>
      <c r="AV839" s="170">
        <v>3771</v>
      </c>
      <c r="AW839" s="170">
        <v>7.8926598263614842E-3</v>
      </c>
      <c r="AX839" s="170">
        <f>(Table232[[#This Row],[UB (LBBD (CBPP-light))]]-Table232[[#This Row],[Best LB]])/Table232[[#This Row],[UB (LBBD (CBPP-light))]]</f>
        <v>7.629571165482768E-3</v>
      </c>
      <c r="AY839" s="171">
        <v>3599.99999970611</v>
      </c>
      <c r="AZ839" s="150">
        <v>3772</v>
      </c>
    </row>
    <row r="840" spans="1:52" x14ac:dyDescent="0.35">
      <c r="A840" s="162">
        <v>838</v>
      </c>
      <c r="B840" s="163" t="s">
        <v>855</v>
      </c>
      <c r="C840" s="150" t="s">
        <v>1102</v>
      </c>
      <c r="D840" s="150">
        <v>200</v>
      </c>
      <c r="E840" s="164">
        <v>2</v>
      </c>
      <c r="F840" s="164">
        <v>10</v>
      </c>
      <c r="G840" s="165">
        <v>4</v>
      </c>
      <c r="H840" s="166">
        <v>92</v>
      </c>
      <c r="I840" s="150">
        <f>MAX(0,Table232[[#This Row],[k*]]-Table232[[#This Row],[AGVs]])</f>
        <v>90</v>
      </c>
      <c r="J840" s="150">
        <v>3910</v>
      </c>
      <c r="K840" s="150">
        <v>3940</v>
      </c>
      <c r="L840" s="167">
        <v>607.99716165661994</v>
      </c>
      <c r="M840" s="144">
        <f>IF( Table232[[#This Row],[UB_init]]-Table232[[#This Row],[LB_init]]&gt;0.1,0,1)</f>
        <v>0</v>
      </c>
      <c r="N840" s="61">
        <v>13172</v>
      </c>
      <c r="O840" s="62">
        <v>1691.79030869792</v>
      </c>
      <c r="P840" s="62">
        <v>0.87156162247965296</v>
      </c>
      <c r="Q840" s="87">
        <v>3600.14310665428</v>
      </c>
      <c r="R840" s="166">
        <v>4000</v>
      </c>
      <c r="S840" s="150">
        <v>3881</v>
      </c>
      <c r="T840" s="168">
        <v>2.9749999999999999E-2</v>
      </c>
      <c r="U840" s="168">
        <v>3613.0350050000002</v>
      </c>
      <c r="V840" s="169">
        <v>3940</v>
      </c>
      <c r="W840" s="170">
        <v>3910</v>
      </c>
      <c r="X840" s="150">
        <v>7.61421319796935E-3</v>
      </c>
      <c r="Y840" s="150">
        <f>(Table232[[#This Row],[UB (A-BGAP +LB+ UB)]]-Table232[[#This Row],[Best LB]])/Table232[[#This Row],[UB (A-BGAP +LB+ UB)]]</f>
        <v>7.6142131979695434E-3</v>
      </c>
      <c r="Z840" s="171">
        <v>3606.9714507693398</v>
      </c>
      <c r="AA840" s="169">
        <v>3940</v>
      </c>
      <c r="AB840" s="170">
        <v>3910</v>
      </c>
      <c r="AC840" s="170">
        <v>7.6726342710997444E-3</v>
      </c>
      <c r="AD840" s="170">
        <f>(Table232[[#This Row],[UB (3S-MH)]]-Table232[[#This Row],[Best LB]])/Table232[[#This Row],[UB (3S-MH)]]</f>
        <v>7.6142131979695434E-3</v>
      </c>
      <c r="AE840" s="167">
        <v>721.73900000000003</v>
      </c>
      <c r="AF840" s="169">
        <v>3940</v>
      </c>
      <c r="AG840" s="170">
        <v>3910</v>
      </c>
      <c r="AH840" s="150">
        <v>7.61421319796935E-3</v>
      </c>
      <c r="AI840" s="150">
        <f>(Table232[[#This Row],[UB (BPP-MIP+LB+UB)]]-Table232[[#This Row],[Best LB]])/Table232[[#This Row],[UB (BPP-MIP+LB+UB)]]</f>
        <v>7.6142131979695434E-3</v>
      </c>
      <c r="AJ840" s="171">
        <v>3614.9432827392598</v>
      </c>
      <c r="AK840" s="166">
        <v>3940</v>
      </c>
      <c r="AL840" s="170">
        <v>3910</v>
      </c>
      <c r="AM840" s="170">
        <v>7.6142131979695434E-3</v>
      </c>
      <c r="AN840" s="170">
        <f>(Table232[[#This Row],[UB (LBBD (FBPP))]]-Table232[[#This Row],[Best LB]])/Table232[[#This Row],[UB (LBBD (FBPP))]]</f>
        <v>7.6142131979695434E-3</v>
      </c>
      <c r="AO840" s="171">
        <v>1919.9678388442799</v>
      </c>
      <c r="AP840" s="169">
        <v>3940</v>
      </c>
      <c r="AQ840" s="170">
        <v>3910</v>
      </c>
      <c r="AR840" s="170">
        <v>7.6142131979695434E-3</v>
      </c>
      <c r="AS840" s="170">
        <f>(Table232[[#This Row],[UB (LBBD (CBPP))]]-Table232[[#This Row],[Best LB]])/Table232[[#This Row],[UB (LBBD (CBPP))]]</f>
        <v>7.6142131979695434E-3</v>
      </c>
      <c r="AT840" s="171">
        <v>4638.7595697259494</v>
      </c>
      <c r="AU840" s="166">
        <v>3940</v>
      </c>
      <c r="AV840" s="170">
        <v>3910</v>
      </c>
      <c r="AW840" s="170">
        <v>7.6142131979695434E-3</v>
      </c>
      <c r="AX840" s="170">
        <f>(Table232[[#This Row],[UB (LBBD (CBPP-light))]]-Table232[[#This Row],[Best LB]])/Table232[[#This Row],[UB (LBBD (CBPP-light))]]</f>
        <v>7.6142131979695434E-3</v>
      </c>
      <c r="AY840" s="171">
        <v>3599.9999996566198</v>
      </c>
      <c r="AZ840" s="150">
        <v>3910</v>
      </c>
    </row>
    <row r="841" spans="1:52" x14ac:dyDescent="0.35">
      <c r="A841" s="162">
        <v>839</v>
      </c>
      <c r="B841" s="163" t="s">
        <v>856</v>
      </c>
      <c r="C841" s="150" t="s">
        <v>1102</v>
      </c>
      <c r="D841" s="150">
        <v>200</v>
      </c>
      <c r="E841" s="164">
        <v>2</v>
      </c>
      <c r="F841" s="164">
        <v>10</v>
      </c>
      <c r="G841" s="165">
        <v>4</v>
      </c>
      <c r="H841" s="166">
        <v>92</v>
      </c>
      <c r="I841" s="150">
        <f>MAX(0,Table232[[#This Row],[k*]]-Table232[[#This Row],[AGVs]])</f>
        <v>90</v>
      </c>
      <c r="J841" s="150">
        <v>4046</v>
      </c>
      <c r="K841" s="150">
        <v>4046</v>
      </c>
      <c r="L841" s="167">
        <v>125.02954174206002</v>
      </c>
      <c r="M841" s="144">
        <f>IF( Table232[[#This Row],[UB_init]]-Table232[[#This Row],[LB_init]]&gt;0.1,0,1)</f>
        <v>1</v>
      </c>
      <c r="N841" s="61">
        <v>14371</v>
      </c>
      <c r="O841" s="62">
        <v>1978.02640158485</v>
      </c>
      <c r="P841" s="62">
        <v>0.86235986350393501</v>
      </c>
      <c r="Q841" s="87">
        <v>3600.2004008628401</v>
      </c>
      <c r="R841" s="166">
        <v>4106</v>
      </c>
      <c r="S841" s="150">
        <v>4014.07</v>
      </c>
      <c r="T841" s="168">
        <v>2.2389187000000001E-2</v>
      </c>
      <c r="U841" s="168">
        <v>3605.8610189999999</v>
      </c>
      <c r="V841" s="169"/>
      <c r="W841" s="170"/>
      <c r="X841" s="150"/>
      <c r="Y841" s="150"/>
      <c r="Z841" s="171"/>
      <c r="AA841" s="169"/>
      <c r="AB841" s="170"/>
      <c r="AC841" s="150"/>
      <c r="AD841" s="170"/>
      <c r="AE841" s="171"/>
      <c r="AF841" s="169"/>
      <c r="AG841" s="170"/>
      <c r="AH841" s="150"/>
      <c r="AI841" s="150"/>
      <c r="AJ841" s="171"/>
      <c r="AK841" s="169"/>
      <c r="AL841" s="170"/>
      <c r="AM841" s="150"/>
      <c r="AN841" s="170"/>
      <c r="AO841" s="171"/>
      <c r="AP841" s="169"/>
      <c r="AQ841" s="170"/>
      <c r="AR841" s="150"/>
      <c r="AS841" s="170"/>
      <c r="AT841" s="171"/>
      <c r="AU841" s="169"/>
      <c r="AV841" s="170"/>
      <c r="AW841" s="150"/>
      <c r="AX841" s="164"/>
      <c r="AY841" s="171"/>
      <c r="AZ841" s="150">
        <v>4046</v>
      </c>
    </row>
    <row r="842" spans="1:52" x14ac:dyDescent="0.35">
      <c r="A842" s="162">
        <v>840</v>
      </c>
      <c r="B842" s="163" t="s">
        <v>857</v>
      </c>
      <c r="C842" s="150" t="s">
        <v>1102</v>
      </c>
      <c r="D842" s="150">
        <v>200</v>
      </c>
      <c r="E842" s="164">
        <v>2</v>
      </c>
      <c r="F842" s="164">
        <v>10</v>
      </c>
      <c r="G842" s="165">
        <v>4</v>
      </c>
      <c r="H842" s="166">
        <v>91</v>
      </c>
      <c r="I842" s="150">
        <f>MAX(0,Table232[[#This Row],[k*]]-Table232[[#This Row],[AGVs]])</f>
        <v>89</v>
      </c>
      <c r="J842" s="150">
        <v>3891</v>
      </c>
      <c r="K842" s="150">
        <v>3891</v>
      </c>
      <c r="L842" s="167">
        <v>51.006504403429972</v>
      </c>
      <c r="M842" s="144">
        <f>IF( Table232[[#This Row],[UB_init]]-Table232[[#This Row],[LB_init]]&gt;0.1,0,1)</f>
        <v>1</v>
      </c>
      <c r="N842" s="61">
        <v>14121</v>
      </c>
      <c r="O842" s="62">
        <v>1695.5990294201799</v>
      </c>
      <c r="P842" s="62">
        <v>0.87992358689750905</v>
      </c>
      <c r="Q842" s="87">
        <v>3600.1327122263601</v>
      </c>
      <c r="R842" s="166">
        <v>3891</v>
      </c>
      <c r="S842" s="150">
        <v>3891</v>
      </c>
      <c r="T842" s="168">
        <v>0</v>
      </c>
      <c r="U842" s="168">
        <v>426.9423463</v>
      </c>
      <c r="V842" s="169"/>
      <c r="W842" s="170"/>
      <c r="X842" s="150"/>
      <c r="Y842" s="150"/>
      <c r="Z842" s="171"/>
      <c r="AA842" s="169"/>
      <c r="AB842" s="170"/>
      <c r="AC842" s="150"/>
      <c r="AD842" s="170"/>
      <c r="AE842" s="171"/>
      <c r="AF842" s="169"/>
      <c r="AG842" s="170"/>
      <c r="AH842" s="150"/>
      <c r="AI842" s="150"/>
      <c r="AJ842" s="171"/>
      <c r="AK842" s="169"/>
      <c r="AL842" s="170"/>
      <c r="AM842" s="150"/>
      <c r="AN842" s="170"/>
      <c r="AO842" s="171"/>
      <c r="AP842" s="169"/>
      <c r="AQ842" s="170"/>
      <c r="AR842" s="150"/>
      <c r="AS842" s="170"/>
      <c r="AT842" s="171"/>
      <c r="AU842" s="169"/>
      <c r="AV842" s="170"/>
      <c r="AW842" s="150"/>
      <c r="AX842" s="164"/>
      <c r="AY842" s="171"/>
      <c r="AZ842" s="150">
        <v>3891</v>
      </c>
    </row>
    <row r="843" spans="1:52" x14ac:dyDescent="0.35">
      <c r="A843" s="162">
        <v>841</v>
      </c>
      <c r="B843" s="163" t="s">
        <v>858</v>
      </c>
      <c r="C843" s="150" t="s">
        <v>1102</v>
      </c>
      <c r="D843" s="150">
        <v>200</v>
      </c>
      <c r="E843" s="164">
        <v>2</v>
      </c>
      <c r="F843" s="164">
        <v>20</v>
      </c>
      <c r="G843" s="165">
        <v>1</v>
      </c>
      <c r="H843" s="166">
        <v>27</v>
      </c>
      <c r="I843" s="150">
        <f>MAX(0,Table232[[#This Row],[k*]]-Table232[[#This Row],[AGVs]])</f>
        <v>25</v>
      </c>
      <c r="J843" s="150">
        <v>3341</v>
      </c>
      <c r="K843" s="150">
        <v>3341</v>
      </c>
      <c r="L843" s="167">
        <v>3.8814356569200754</v>
      </c>
      <c r="M843" s="144">
        <f>IF( Table232[[#This Row],[UB_init]]-Table232[[#This Row],[LB_init]]&gt;0.1,0,1)</f>
        <v>1</v>
      </c>
      <c r="N843" s="61">
        <v>17060</v>
      </c>
      <c r="O843" s="62">
        <v>2618.7553310886701</v>
      </c>
      <c r="P843" s="62">
        <v>0.84649734284356604</v>
      </c>
      <c r="Q843" s="87">
        <v>3600.1403224505402</v>
      </c>
      <c r="R843" s="166">
        <v>3341</v>
      </c>
      <c r="S843" s="150">
        <v>3341</v>
      </c>
      <c r="T843" s="168">
        <v>0</v>
      </c>
      <c r="U843" s="168">
        <v>35.654729789999998</v>
      </c>
      <c r="V843" s="169"/>
      <c r="W843" s="170"/>
      <c r="X843" s="150"/>
      <c r="Y843" s="150"/>
      <c r="Z843" s="171"/>
      <c r="AA843" s="169"/>
      <c r="AB843" s="170"/>
      <c r="AC843" s="150"/>
      <c r="AD843" s="170"/>
      <c r="AE843" s="171"/>
      <c r="AF843" s="169"/>
      <c r="AG843" s="170"/>
      <c r="AH843" s="150"/>
      <c r="AI843" s="150"/>
      <c r="AJ843" s="171"/>
      <c r="AK843" s="169"/>
      <c r="AL843" s="170"/>
      <c r="AM843" s="150"/>
      <c r="AN843" s="170"/>
      <c r="AO843" s="171"/>
      <c r="AP843" s="169"/>
      <c r="AQ843" s="170"/>
      <c r="AR843" s="150"/>
      <c r="AS843" s="170"/>
      <c r="AT843" s="171"/>
      <c r="AU843" s="169"/>
      <c r="AV843" s="170"/>
      <c r="AW843" s="150"/>
      <c r="AX843" s="164"/>
      <c r="AY843" s="171"/>
      <c r="AZ843" s="150">
        <v>3341</v>
      </c>
    </row>
    <row r="844" spans="1:52" x14ac:dyDescent="0.35">
      <c r="A844" s="162">
        <v>842</v>
      </c>
      <c r="B844" s="163" t="s">
        <v>859</v>
      </c>
      <c r="C844" s="150" t="s">
        <v>1102</v>
      </c>
      <c r="D844" s="150">
        <v>200</v>
      </c>
      <c r="E844" s="164">
        <v>2</v>
      </c>
      <c r="F844" s="164">
        <v>20</v>
      </c>
      <c r="G844" s="165">
        <v>1</v>
      </c>
      <c r="H844" s="166">
        <v>27</v>
      </c>
      <c r="I844" s="150">
        <f>MAX(0,Table232[[#This Row],[k*]]-Table232[[#This Row],[AGVs]])</f>
        <v>25</v>
      </c>
      <c r="J844" s="150">
        <v>3159</v>
      </c>
      <c r="K844" s="150">
        <v>3159</v>
      </c>
      <c r="L844" s="167">
        <v>1.9462746772999253</v>
      </c>
      <c r="M844" s="144">
        <f>IF( Table232[[#This Row],[UB_init]]-Table232[[#This Row],[LB_init]]&gt;0.1,0,1)</f>
        <v>1</v>
      </c>
      <c r="N844" s="61">
        <v>3159</v>
      </c>
      <c r="O844" s="62">
        <v>2536.00629011415</v>
      </c>
      <c r="P844" s="62">
        <v>0.19721231715283999</v>
      </c>
      <c r="Q844" s="87">
        <v>3600.1214308962199</v>
      </c>
      <c r="R844" s="166">
        <v>3159</v>
      </c>
      <c r="S844" s="150">
        <v>3159</v>
      </c>
      <c r="T844" s="168">
        <v>0</v>
      </c>
      <c r="U844" s="168">
        <v>34.922373350000001</v>
      </c>
      <c r="V844" s="169"/>
      <c r="W844" s="170"/>
      <c r="X844" s="150"/>
      <c r="Y844" s="150"/>
      <c r="Z844" s="171"/>
      <c r="AA844" s="169"/>
      <c r="AB844" s="170"/>
      <c r="AC844" s="150"/>
      <c r="AD844" s="170"/>
      <c r="AE844" s="171"/>
      <c r="AF844" s="169"/>
      <c r="AG844" s="170"/>
      <c r="AH844" s="150"/>
      <c r="AI844" s="150"/>
      <c r="AJ844" s="171"/>
      <c r="AK844" s="169"/>
      <c r="AL844" s="170"/>
      <c r="AM844" s="150"/>
      <c r="AN844" s="170"/>
      <c r="AO844" s="171"/>
      <c r="AP844" s="169"/>
      <c r="AQ844" s="170"/>
      <c r="AR844" s="150"/>
      <c r="AS844" s="170"/>
      <c r="AT844" s="171"/>
      <c r="AU844" s="169"/>
      <c r="AV844" s="170"/>
      <c r="AW844" s="150"/>
      <c r="AX844" s="164"/>
      <c r="AY844" s="171"/>
      <c r="AZ844" s="150">
        <v>3159</v>
      </c>
    </row>
    <row r="845" spans="1:52" x14ac:dyDescent="0.35">
      <c r="A845" s="162">
        <v>843</v>
      </c>
      <c r="B845" s="163" t="s">
        <v>860</v>
      </c>
      <c r="C845" s="150" t="s">
        <v>1102</v>
      </c>
      <c r="D845" s="150">
        <v>200</v>
      </c>
      <c r="E845" s="164">
        <v>2</v>
      </c>
      <c r="F845" s="164">
        <v>20</v>
      </c>
      <c r="G845" s="165">
        <v>1</v>
      </c>
      <c r="H845" s="166">
        <v>27</v>
      </c>
      <c r="I845" s="150">
        <f>MAX(0,Table232[[#This Row],[k*]]-Table232[[#This Row],[AGVs]])</f>
        <v>25</v>
      </c>
      <c r="J845" s="150">
        <v>3338</v>
      </c>
      <c r="K845" s="150">
        <v>3338</v>
      </c>
      <c r="L845" s="167">
        <v>4.139485258609966</v>
      </c>
      <c r="M845" s="144">
        <f>IF( Table232[[#This Row],[UB_init]]-Table232[[#This Row],[LB_init]]&gt;0.1,0,1)</f>
        <v>1</v>
      </c>
      <c r="N845" s="61">
        <v>3338</v>
      </c>
      <c r="O845" s="62">
        <v>2785.7094242871399</v>
      </c>
      <c r="P845" s="62">
        <v>0.16545553496490101</v>
      </c>
      <c r="Q845" s="87">
        <v>3600.1246886290601</v>
      </c>
      <c r="R845" s="166">
        <v>3338</v>
      </c>
      <c r="S845" s="150">
        <v>3338</v>
      </c>
      <c r="T845" s="168">
        <v>0</v>
      </c>
      <c r="U845" s="168">
        <v>48.879145610000002</v>
      </c>
      <c r="V845" s="169"/>
      <c r="W845" s="170"/>
      <c r="X845" s="150"/>
      <c r="Y845" s="150"/>
      <c r="Z845" s="171"/>
      <c r="AA845" s="169"/>
      <c r="AB845" s="170"/>
      <c r="AC845" s="150"/>
      <c r="AD845" s="170"/>
      <c r="AE845" s="171"/>
      <c r="AF845" s="169"/>
      <c r="AG845" s="170"/>
      <c r="AH845" s="150"/>
      <c r="AI845" s="150"/>
      <c r="AJ845" s="171"/>
      <c r="AK845" s="169"/>
      <c r="AL845" s="170"/>
      <c r="AM845" s="150"/>
      <c r="AN845" s="170"/>
      <c r="AO845" s="171"/>
      <c r="AP845" s="169"/>
      <c r="AQ845" s="170"/>
      <c r="AR845" s="150"/>
      <c r="AS845" s="170"/>
      <c r="AT845" s="171"/>
      <c r="AU845" s="169"/>
      <c r="AV845" s="170"/>
      <c r="AW845" s="150"/>
      <c r="AX845" s="164"/>
      <c r="AY845" s="171"/>
      <c r="AZ845" s="150">
        <v>3338</v>
      </c>
    </row>
    <row r="846" spans="1:52" x14ac:dyDescent="0.35">
      <c r="A846" s="162">
        <v>844</v>
      </c>
      <c r="B846" s="163" t="s">
        <v>861</v>
      </c>
      <c r="C846" s="150" t="s">
        <v>1102</v>
      </c>
      <c r="D846" s="150">
        <v>200</v>
      </c>
      <c r="E846" s="164">
        <v>2</v>
      </c>
      <c r="F846" s="164">
        <v>20</v>
      </c>
      <c r="G846" s="165">
        <v>1</v>
      </c>
      <c r="H846" s="166">
        <v>24</v>
      </c>
      <c r="I846" s="150">
        <f>MAX(0,Table232[[#This Row],[k*]]-Table232[[#This Row],[AGVs]])</f>
        <v>22</v>
      </c>
      <c r="J846" s="150">
        <v>3057</v>
      </c>
      <c r="K846" s="150">
        <v>3057</v>
      </c>
      <c r="L846" s="167">
        <v>2.0293091032699522</v>
      </c>
      <c r="M846" s="144">
        <f>IF( Table232[[#This Row],[UB_init]]-Table232[[#This Row],[LB_init]]&gt;0.1,0,1)</f>
        <v>1</v>
      </c>
      <c r="N846" s="61">
        <v>16409</v>
      </c>
      <c r="O846" s="62">
        <v>2424.4522292993602</v>
      </c>
      <c r="P846" s="62">
        <v>0.85224863006280405</v>
      </c>
      <c r="Q846" s="87">
        <v>3600.1685797721102</v>
      </c>
      <c r="R846" s="166">
        <v>3057</v>
      </c>
      <c r="S846" s="150">
        <v>3057</v>
      </c>
      <c r="T846" s="168">
        <v>0</v>
      </c>
      <c r="U846" s="168">
        <v>18.951835549999998</v>
      </c>
      <c r="V846" s="169"/>
      <c r="W846" s="170"/>
      <c r="X846" s="150"/>
      <c r="Y846" s="150"/>
      <c r="Z846" s="171"/>
      <c r="AA846" s="169"/>
      <c r="AB846" s="170"/>
      <c r="AC846" s="150"/>
      <c r="AD846" s="170"/>
      <c r="AE846" s="171"/>
      <c r="AF846" s="169"/>
      <c r="AG846" s="170"/>
      <c r="AH846" s="150"/>
      <c r="AI846" s="150"/>
      <c r="AJ846" s="171"/>
      <c r="AK846" s="169"/>
      <c r="AL846" s="170"/>
      <c r="AM846" s="150"/>
      <c r="AN846" s="170"/>
      <c r="AO846" s="171"/>
      <c r="AP846" s="169"/>
      <c r="AQ846" s="170"/>
      <c r="AR846" s="150"/>
      <c r="AS846" s="170"/>
      <c r="AT846" s="171"/>
      <c r="AU846" s="169"/>
      <c r="AV846" s="170"/>
      <c r="AW846" s="150"/>
      <c r="AX846" s="164"/>
      <c r="AY846" s="171"/>
      <c r="AZ846" s="150">
        <v>3057</v>
      </c>
    </row>
    <row r="847" spans="1:52" x14ac:dyDescent="0.35">
      <c r="A847" s="162">
        <v>845</v>
      </c>
      <c r="B847" s="163" t="s">
        <v>862</v>
      </c>
      <c r="C847" s="150" t="s">
        <v>1102</v>
      </c>
      <c r="D847" s="150">
        <v>200</v>
      </c>
      <c r="E847" s="164">
        <v>2</v>
      </c>
      <c r="F847" s="164">
        <v>20</v>
      </c>
      <c r="G847" s="165">
        <v>1</v>
      </c>
      <c r="H847" s="166">
        <v>26</v>
      </c>
      <c r="I847" s="150">
        <f>MAX(0,Table232[[#This Row],[k*]]-Table232[[#This Row],[AGVs]])</f>
        <v>24</v>
      </c>
      <c r="J847" s="150">
        <v>3118</v>
      </c>
      <c r="K847" s="150">
        <v>3118</v>
      </c>
      <c r="L847" s="167">
        <v>2.0904974043401126</v>
      </c>
      <c r="M847" s="144">
        <f>IF( Table232[[#This Row],[UB_init]]-Table232[[#This Row],[LB_init]]&gt;0.1,0,1)</f>
        <v>1</v>
      </c>
      <c r="N847" s="61">
        <v>3118</v>
      </c>
      <c r="O847" s="62">
        <v>3118</v>
      </c>
      <c r="P847" s="62">
        <v>0</v>
      </c>
      <c r="Q847" s="87">
        <v>2620.3696654811502</v>
      </c>
      <c r="R847" s="166">
        <v>3118</v>
      </c>
      <c r="S847" s="150">
        <v>3118</v>
      </c>
      <c r="T847" s="168">
        <v>0</v>
      </c>
      <c r="U847" s="168">
        <v>34.765586659999997</v>
      </c>
      <c r="V847" s="169"/>
      <c r="W847" s="170"/>
      <c r="X847" s="150"/>
      <c r="Y847" s="150"/>
      <c r="Z847" s="171"/>
      <c r="AA847" s="169"/>
      <c r="AB847" s="170"/>
      <c r="AC847" s="150"/>
      <c r="AD847" s="170"/>
      <c r="AE847" s="171"/>
      <c r="AF847" s="169"/>
      <c r="AG847" s="170"/>
      <c r="AH847" s="150"/>
      <c r="AI847" s="150"/>
      <c r="AJ847" s="171"/>
      <c r="AK847" s="169"/>
      <c r="AL847" s="170"/>
      <c r="AM847" s="150"/>
      <c r="AN847" s="170"/>
      <c r="AO847" s="171"/>
      <c r="AP847" s="169"/>
      <c r="AQ847" s="170"/>
      <c r="AR847" s="150"/>
      <c r="AS847" s="170"/>
      <c r="AT847" s="171"/>
      <c r="AU847" s="169"/>
      <c r="AV847" s="170"/>
      <c r="AW847" s="150"/>
      <c r="AX847" s="164"/>
      <c r="AY847" s="171"/>
      <c r="AZ847" s="150">
        <v>3118</v>
      </c>
    </row>
    <row r="848" spans="1:52" x14ac:dyDescent="0.35">
      <c r="A848" s="162">
        <v>846</v>
      </c>
      <c r="B848" s="163" t="s">
        <v>863</v>
      </c>
      <c r="C848" s="150" t="s">
        <v>1102</v>
      </c>
      <c r="D848" s="150">
        <v>200</v>
      </c>
      <c r="E848" s="164">
        <v>2</v>
      </c>
      <c r="F848" s="164">
        <v>20</v>
      </c>
      <c r="G848" s="165">
        <v>1</v>
      </c>
      <c r="H848" s="166">
        <v>27</v>
      </c>
      <c r="I848" s="150">
        <f>MAX(0,Table232[[#This Row],[k*]]-Table232[[#This Row],[AGVs]])</f>
        <v>25</v>
      </c>
      <c r="J848" s="150">
        <v>3307</v>
      </c>
      <c r="K848" s="150">
        <v>3307</v>
      </c>
      <c r="L848" s="167">
        <v>1.9593137223300801</v>
      </c>
      <c r="M848" s="144">
        <f>IF( Table232[[#This Row],[UB_init]]-Table232[[#This Row],[LB_init]]&gt;0.1,0,1)</f>
        <v>1</v>
      </c>
      <c r="N848" s="61">
        <v>3307</v>
      </c>
      <c r="O848" s="62">
        <v>3291.7</v>
      </c>
      <c r="P848" s="62">
        <v>4.6265497429689604E-3</v>
      </c>
      <c r="Q848" s="87">
        <v>3600.3604056965501</v>
      </c>
      <c r="R848" s="166">
        <v>3307</v>
      </c>
      <c r="S848" s="150">
        <v>3307</v>
      </c>
      <c r="T848" s="168">
        <v>0</v>
      </c>
      <c r="U848" s="168">
        <v>39.617539960000002</v>
      </c>
      <c r="V848" s="169"/>
      <c r="W848" s="170"/>
      <c r="X848" s="150"/>
      <c r="Y848" s="150"/>
      <c r="Z848" s="171"/>
      <c r="AA848" s="169"/>
      <c r="AB848" s="170"/>
      <c r="AC848" s="150"/>
      <c r="AD848" s="170"/>
      <c r="AE848" s="171"/>
      <c r="AF848" s="169"/>
      <c r="AG848" s="170"/>
      <c r="AH848" s="150"/>
      <c r="AI848" s="150"/>
      <c r="AJ848" s="171"/>
      <c r="AK848" s="169"/>
      <c r="AL848" s="170"/>
      <c r="AM848" s="150"/>
      <c r="AN848" s="170"/>
      <c r="AO848" s="171"/>
      <c r="AP848" s="169"/>
      <c r="AQ848" s="170"/>
      <c r="AR848" s="150"/>
      <c r="AS848" s="170"/>
      <c r="AT848" s="171"/>
      <c r="AU848" s="169"/>
      <c r="AV848" s="170"/>
      <c r="AW848" s="150"/>
      <c r="AX848" s="164"/>
      <c r="AY848" s="171"/>
      <c r="AZ848" s="150">
        <v>3307</v>
      </c>
    </row>
    <row r="849" spans="1:52" x14ac:dyDescent="0.35">
      <c r="A849" s="162">
        <v>847</v>
      </c>
      <c r="B849" s="163" t="s">
        <v>864</v>
      </c>
      <c r="C849" s="150" t="s">
        <v>1102</v>
      </c>
      <c r="D849" s="150">
        <v>200</v>
      </c>
      <c r="E849" s="164">
        <v>2</v>
      </c>
      <c r="F849" s="164">
        <v>20</v>
      </c>
      <c r="G849" s="165">
        <v>1</v>
      </c>
      <c r="H849" s="166">
        <v>26</v>
      </c>
      <c r="I849" s="150">
        <f>MAX(0,Table232[[#This Row],[k*]]-Table232[[#This Row],[AGVs]])</f>
        <v>24</v>
      </c>
      <c r="J849" s="150">
        <v>3237</v>
      </c>
      <c r="K849" s="150">
        <v>3237</v>
      </c>
      <c r="L849" s="167">
        <v>2.5399928670399277</v>
      </c>
      <c r="M849" s="144">
        <f>IF( Table232[[#This Row],[UB_init]]-Table232[[#This Row],[LB_init]]&gt;0.1,0,1)</f>
        <v>1</v>
      </c>
      <c r="N849" s="61">
        <v>3237</v>
      </c>
      <c r="O849" s="62">
        <v>3237</v>
      </c>
      <c r="P849" s="62">
        <v>0</v>
      </c>
      <c r="Q849" s="87">
        <v>3450.6590493284102</v>
      </c>
      <c r="R849" s="166">
        <v>3237</v>
      </c>
      <c r="S849" s="150">
        <v>3237</v>
      </c>
      <c r="T849" s="168">
        <v>0</v>
      </c>
      <c r="U849" s="168">
        <v>29.953786340000001</v>
      </c>
      <c r="V849" s="169"/>
      <c r="W849" s="170"/>
      <c r="X849" s="150"/>
      <c r="Y849" s="150"/>
      <c r="Z849" s="171"/>
      <c r="AA849" s="169"/>
      <c r="AB849" s="170"/>
      <c r="AC849" s="150"/>
      <c r="AD849" s="170"/>
      <c r="AE849" s="171"/>
      <c r="AF849" s="169"/>
      <c r="AG849" s="170"/>
      <c r="AH849" s="150"/>
      <c r="AI849" s="150"/>
      <c r="AJ849" s="171"/>
      <c r="AK849" s="169"/>
      <c r="AL849" s="170"/>
      <c r="AM849" s="150"/>
      <c r="AN849" s="170"/>
      <c r="AO849" s="171"/>
      <c r="AP849" s="169"/>
      <c r="AQ849" s="170"/>
      <c r="AR849" s="150"/>
      <c r="AS849" s="170"/>
      <c r="AT849" s="171"/>
      <c r="AU849" s="169"/>
      <c r="AV849" s="170"/>
      <c r="AW849" s="150"/>
      <c r="AX849" s="164"/>
      <c r="AY849" s="171"/>
      <c r="AZ849" s="150">
        <v>3237</v>
      </c>
    </row>
    <row r="850" spans="1:52" x14ac:dyDescent="0.35">
      <c r="A850" s="162">
        <v>848</v>
      </c>
      <c r="B850" s="163" t="s">
        <v>865</v>
      </c>
      <c r="C850" s="150" t="s">
        <v>1102</v>
      </c>
      <c r="D850" s="150">
        <v>200</v>
      </c>
      <c r="E850" s="164">
        <v>2</v>
      </c>
      <c r="F850" s="164">
        <v>20</v>
      </c>
      <c r="G850" s="165">
        <v>1</v>
      </c>
      <c r="H850" s="166">
        <v>26</v>
      </c>
      <c r="I850" s="150">
        <f>MAX(0,Table232[[#This Row],[k*]]-Table232[[#This Row],[AGVs]])</f>
        <v>24</v>
      </c>
      <c r="J850" s="150">
        <v>3171</v>
      </c>
      <c r="K850" s="150">
        <v>3171</v>
      </c>
      <c r="L850" s="167">
        <v>1.7371660824899209</v>
      </c>
      <c r="M850" s="144">
        <f>IF( Table232[[#This Row],[UB_init]]-Table232[[#This Row],[LB_init]]&gt;0.1,0,1)</f>
        <v>1</v>
      </c>
      <c r="N850" s="61">
        <v>16503</v>
      </c>
      <c r="O850" s="62">
        <v>2478.1028765481301</v>
      </c>
      <c r="P850" s="62">
        <v>0.84983924883062301</v>
      </c>
      <c r="Q850" s="87">
        <v>3600.1951645519498</v>
      </c>
      <c r="R850" s="166">
        <v>3171</v>
      </c>
      <c r="S850" s="150">
        <v>3171</v>
      </c>
      <c r="T850" s="168">
        <v>0</v>
      </c>
      <c r="U850" s="168">
        <v>26.755248869999999</v>
      </c>
      <c r="V850" s="169"/>
      <c r="W850" s="170"/>
      <c r="X850" s="150"/>
      <c r="Y850" s="150"/>
      <c r="Z850" s="171"/>
      <c r="AA850" s="169"/>
      <c r="AB850" s="170"/>
      <c r="AC850" s="150"/>
      <c r="AD850" s="170"/>
      <c r="AE850" s="171"/>
      <c r="AF850" s="169"/>
      <c r="AG850" s="170"/>
      <c r="AH850" s="150"/>
      <c r="AI850" s="150"/>
      <c r="AJ850" s="171"/>
      <c r="AK850" s="169"/>
      <c r="AL850" s="170"/>
      <c r="AM850" s="150"/>
      <c r="AN850" s="170"/>
      <c r="AO850" s="171"/>
      <c r="AP850" s="169"/>
      <c r="AQ850" s="170"/>
      <c r="AR850" s="150"/>
      <c r="AS850" s="170"/>
      <c r="AT850" s="171"/>
      <c r="AU850" s="169"/>
      <c r="AV850" s="170"/>
      <c r="AW850" s="150"/>
      <c r="AX850" s="164"/>
      <c r="AY850" s="171"/>
      <c r="AZ850" s="150">
        <v>3171</v>
      </c>
    </row>
    <row r="851" spans="1:52" x14ac:dyDescent="0.35">
      <c r="A851" s="162">
        <v>849</v>
      </c>
      <c r="B851" s="163" t="s">
        <v>866</v>
      </c>
      <c r="C851" s="150" t="s">
        <v>1102</v>
      </c>
      <c r="D851" s="150">
        <v>200</v>
      </c>
      <c r="E851" s="164">
        <v>2</v>
      </c>
      <c r="F851" s="164">
        <v>20</v>
      </c>
      <c r="G851" s="165">
        <v>1</v>
      </c>
      <c r="H851" s="166">
        <v>27</v>
      </c>
      <c r="I851" s="150">
        <f>MAX(0,Table232[[#This Row],[k*]]-Table232[[#This Row],[AGVs]])</f>
        <v>25</v>
      </c>
      <c r="J851" s="150">
        <v>3269</v>
      </c>
      <c r="K851" s="150">
        <v>3269</v>
      </c>
      <c r="L851" s="167">
        <v>1.8308556005399623</v>
      </c>
      <c r="M851" s="144">
        <f>IF( Table232[[#This Row],[UB_init]]-Table232[[#This Row],[LB_init]]&gt;0.1,0,1)</f>
        <v>1</v>
      </c>
      <c r="N851" s="61">
        <v>3269</v>
      </c>
      <c r="O851" s="62">
        <v>2685.9649165680298</v>
      </c>
      <c r="P851" s="62">
        <v>0.17835273277208499</v>
      </c>
      <c r="Q851" s="87">
        <v>3600.1504759490399</v>
      </c>
      <c r="R851" s="166">
        <v>3269</v>
      </c>
      <c r="S851" s="150">
        <v>3269</v>
      </c>
      <c r="T851" s="168">
        <v>0</v>
      </c>
      <c r="U851" s="168">
        <v>33.149340039999998</v>
      </c>
      <c r="V851" s="169"/>
      <c r="W851" s="170"/>
      <c r="X851" s="150"/>
      <c r="Y851" s="150"/>
      <c r="Z851" s="171"/>
      <c r="AA851" s="169"/>
      <c r="AB851" s="170"/>
      <c r="AC851" s="150"/>
      <c r="AD851" s="170"/>
      <c r="AE851" s="171"/>
      <c r="AF851" s="169"/>
      <c r="AG851" s="170"/>
      <c r="AH851" s="150"/>
      <c r="AI851" s="150"/>
      <c r="AJ851" s="171"/>
      <c r="AK851" s="169"/>
      <c r="AL851" s="170"/>
      <c r="AM851" s="150"/>
      <c r="AN851" s="170"/>
      <c r="AO851" s="171"/>
      <c r="AP851" s="169"/>
      <c r="AQ851" s="170"/>
      <c r="AR851" s="150"/>
      <c r="AS851" s="170"/>
      <c r="AT851" s="171"/>
      <c r="AU851" s="169"/>
      <c r="AV851" s="170"/>
      <c r="AW851" s="150"/>
      <c r="AX851" s="164"/>
      <c r="AY851" s="171"/>
      <c r="AZ851" s="150">
        <v>3269</v>
      </c>
    </row>
    <row r="852" spans="1:52" x14ac:dyDescent="0.35">
      <c r="A852" s="162">
        <v>850</v>
      </c>
      <c r="B852" s="163" t="s">
        <v>867</v>
      </c>
      <c r="C852" s="150" t="s">
        <v>1102</v>
      </c>
      <c r="D852" s="150">
        <v>200</v>
      </c>
      <c r="E852" s="164">
        <v>2</v>
      </c>
      <c r="F852" s="164">
        <v>20</v>
      </c>
      <c r="G852" s="165">
        <v>1</v>
      </c>
      <c r="H852" s="166">
        <v>27</v>
      </c>
      <c r="I852" s="150">
        <f>MAX(0,Table232[[#This Row],[k*]]-Table232[[#This Row],[AGVs]])</f>
        <v>25</v>
      </c>
      <c r="J852" s="150">
        <v>3339</v>
      </c>
      <c r="K852" s="150">
        <v>3339</v>
      </c>
      <c r="L852" s="167">
        <v>2.5618266314299944</v>
      </c>
      <c r="M852" s="144">
        <f>IF( Table232[[#This Row],[UB_init]]-Table232[[#This Row],[LB_init]]&gt;0.1,0,1)</f>
        <v>1</v>
      </c>
      <c r="N852" s="61">
        <v>3339</v>
      </c>
      <c r="O852" s="62">
        <v>3339</v>
      </c>
      <c r="P852" s="62">
        <v>0</v>
      </c>
      <c r="Q852" s="87">
        <v>2890.7195694111201</v>
      </c>
      <c r="R852" s="166">
        <v>3339</v>
      </c>
      <c r="S852" s="150">
        <v>3339</v>
      </c>
      <c r="T852" s="168">
        <v>0</v>
      </c>
      <c r="U852" s="168">
        <v>23.188805980000001</v>
      </c>
      <c r="V852" s="169"/>
      <c r="W852" s="170"/>
      <c r="X852" s="150"/>
      <c r="Y852" s="150"/>
      <c r="Z852" s="171"/>
      <c r="AA852" s="169"/>
      <c r="AB852" s="170"/>
      <c r="AC852" s="150"/>
      <c r="AD852" s="170"/>
      <c r="AE852" s="171"/>
      <c r="AF852" s="169"/>
      <c r="AG852" s="170"/>
      <c r="AH852" s="150"/>
      <c r="AI852" s="150"/>
      <c r="AJ852" s="171"/>
      <c r="AK852" s="169"/>
      <c r="AL852" s="170"/>
      <c r="AM852" s="150"/>
      <c r="AN852" s="170"/>
      <c r="AO852" s="171"/>
      <c r="AP852" s="169"/>
      <c r="AQ852" s="170"/>
      <c r="AR852" s="150"/>
      <c r="AS852" s="170"/>
      <c r="AT852" s="171"/>
      <c r="AU852" s="169"/>
      <c r="AV852" s="170"/>
      <c r="AW852" s="150"/>
      <c r="AX852" s="164"/>
      <c r="AY852" s="171"/>
      <c r="AZ852" s="150">
        <v>3339</v>
      </c>
    </row>
    <row r="853" spans="1:52" x14ac:dyDescent="0.35">
      <c r="A853" s="162">
        <v>851</v>
      </c>
      <c r="B853" s="163" t="s">
        <v>868</v>
      </c>
      <c r="C853" s="150" t="s">
        <v>1102</v>
      </c>
      <c r="D853" s="150">
        <v>200</v>
      </c>
      <c r="E853" s="164">
        <v>2</v>
      </c>
      <c r="F853" s="164">
        <v>20</v>
      </c>
      <c r="G853" s="165">
        <v>2</v>
      </c>
      <c r="H853" s="166">
        <v>51</v>
      </c>
      <c r="I853" s="150">
        <f>MAX(0,Table232[[#This Row],[k*]]-Table232[[#This Row],[AGVs]])</f>
        <v>49</v>
      </c>
      <c r="J853" s="150">
        <v>4061</v>
      </c>
      <c r="K853" s="150">
        <v>4061</v>
      </c>
      <c r="L853" s="167">
        <v>15.25544146262996</v>
      </c>
      <c r="M853" s="144">
        <f>IF( Table232[[#This Row],[UB_init]]-Table232[[#This Row],[LB_init]]&gt;0.1,0,1)</f>
        <v>1</v>
      </c>
      <c r="N853" s="61">
        <v>17122</v>
      </c>
      <c r="O853" s="62">
        <v>3014.49259182776</v>
      </c>
      <c r="P853" s="62">
        <v>0.82394039295480304</v>
      </c>
      <c r="Q853" s="87">
        <v>3600.1386826764701</v>
      </c>
      <c r="R853" s="166">
        <v>4061</v>
      </c>
      <c r="S853" s="150">
        <v>4061</v>
      </c>
      <c r="T853" s="168">
        <v>0</v>
      </c>
      <c r="U853" s="168">
        <v>104.35160620000001</v>
      </c>
      <c r="V853" s="169"/>
      <c r="W853" s="170"/>
      <c r="X853" s="150"/>
      <c r="Y853" s="150"/>
      <c r="Z853" s="171"/>
      <c r="AA853" s="169"/>
      <c r="AB853" s="170"/>
      <c r="AC853" s="150"/>
      <c r="AD853" s="170"/>
      <c r="AE853" s="171"/>
      <c r="AF853" s="169"/>
      <c r="AG853" s="170"/>
      <c r="AH853" s="150"/>
      <c r="AI853" s="150"/>
      <c r="AJ853" s="171"/>
      <c r="AK853" s="169"/>
      <c r="AL853" s="170"/>
      <c r="AM853" s="150"/>
      <c r="AN853" s="170"/>
      <c r="AO853" s="171"/>
      <c r="AP853" s="169"/>
      <c r="AQ853" s="170"/>
      <c r="AR853" s="150"/>
      <c r="AS853" s="170"/>
      <c r="AT853" s="171"/>
      <c r="AU853" s="169"/>
      <c r="AV853" s="170"/>
      <c r="AW853" s="150"/>
      <c r="AX853" s="164"/>
      <c r="AY853" s="171"/>
      <c r="AZ853" s="150">
        <v>4061</v>
      </c>
    </row>
    <row r="854" spans="1:52" x14ac:dyDescent="0.35">
      <c r="A854" s="162">
        <v>852</v>
      </c>
      <c r="B854" s="163" t="s">
        <v>869</v>
      </c>
      <c r="C854" s="150" t="s">
        <v>1102</v>
      </c>
      <c r="D854" s="150">
        <v>200</v>
      </c>
      <c r="E854" s="164">
        <v>2</v>
      </c>
      <c r="F854" s="164">
        <v>20</v>
      </c>
      <c r="G854" s="165">
        <v>2</v>
      </c>
      <c r="H854" s="166">
        <v>53</v>
      </c>
      <c r="I854" s="150">
        <f>MAX(0,Table232[[#This Row],[k*]]-Table232[[#This Row],[AGVs]])</f>
        <v>51</v>
      </c>
      <c r="J854" s="150">
        <v>3939</v>
      </c>
      <c r="K854" s="150">
        <v>3939</v>
      </c>
      <c r="L854" s="167">
        <v>15.877501923599993</v>
      </c>
      <c r="M854" s="144">
        <f>IF( Table232[[#This Row],[UB_init]]-Table232[[#This Row],[LB_init]]&gt;0.1,0,1)</f>
        <v>1</v>
      </c>
      <c r="N854" s="61">
        <v>16758</v>
      </c>
      <c r="O854" s="62">
        <v>2654.0037343447102</v>
      </c>
      <c r="P854" s="62">
        <v>0.84162765638233605</v>
      </c>
      <c r="Q854" s="87">
        <v>3600.18366633914</v>
      </c>
      <c r="R854" s="166">
        <v>3939</v>
      </c>
      <c r="S854" s="150">
        <v>3939</v>
      </c>
      <c r="T854" s="168">
        <v>0</v>
      </c>
      <c r="U854" s="168">
        <v>241.2084122</v>
      </c>
      <c r="V854" s="169"/>
      <c r="W854" s="170"/>
      <c r="X854" s="150"/>
      <c r="Y854" s="150"/>
      <c r="Z854" s="171"/>
      <c r="AA854" s="169"/>
      <c r="AB854" s="170"/>
      <c r="AC854" s="150"/>
      <c r="AD854" s="170"/>
      <c r="AE854" s="171"/>
      <c r="AF854" s="169"/>
      <c r="AG854" s="170"/>
      <c r="AH854" s="150"/>
      <c r="AI854" s="150"/>
      <c r="AJ854" s="171"/>
      <c r="AK854" s="169"/>
      <c r="AL854" s="170"/>
      <c r="AM854" s="150"/>
      <c r="AN854" s="170"/>
      <c r="AO854" s="171"/>
      <c r="AP854" s="169"/>
      <c r="AQ854" s="170"/>
      <c r="AR854" s="150"/>
      <c r="AS854" s="170"/>
      <c r="AT854" s="171"/>
      <c r="AU854" s="169"/>
      <c r="AV854" s="170"/>
      <c r="AW854" s="150"/>
      <c r="AX854" s="164"/>
      <c r="AY854" s="171"/>
      <c r="AZ854" s="150">
        <v>3939</v>
      </c>
    </row>
    <row r="855" spans="1:52" x14ac:dyDescent="0.35">
      <c r="A855" s="162">
        <v>853</v>
      </c>
      <c r="B855" s="163" t="s">
        <v>870</v>
      </c>
      <c r="C855" s="150" t="s">
        <v>1102</v>
      </c>
      <c r="D855" s="150">
        <v>200</v>
      </c>
      <c r="E855" s="164">
        <v>2</v>
      </c>
      <c r="F855" s="164">
        <v>20</v>
      </c>
      <c r="G855" s="165">
        <v>2</v>
      </c>
      <c r="H855" s="166">
        <v>54</v>
      </c>
      <c r="I855" s="150">
        <f>MAX(0,Table232[[#This Row],[k*]]-Table232[[#This Row],[AGVs]])</f>
        <v>52</v>
      </c>
      <c r="J855" s="150">
        <v>4148</v>
      </c>
      <c r="K855" s="150">
        <v>4148</v>
      </c>
      <c r="L855" s="167">
        <v>10.675704998900073</v>
      </c>
      <c r="M855" s="144">
        <f>IF( Table232[[#This Row],[UB_init]]-Table232[[#This Row],[LB_init]]&gt;0.1,0,1)</f>
        <v>1</v>
      </c>
      <c r="N855" s="61">
        <v>17115</v>
      </c>
      <c r="O855" s="62">
        <v>2998.0084333090899</v>
      </c>
      <c r="P855" s="62">
        <v>0.824831525953305</v>
      </c>
      <c r="Q855" s="87">
        <v>3600.1997608542401</v>
      </c>
      <c r="R855" s="166">
        <v>4148</v>
      </c>
      <c r="S855" s="150">
        <v>4148</v>
      </c>
      <c r="T855" s="168">
        <v>0</v>
      </c>
      <c r="U855" s="168">
        <v>63.512927009999999</v>
      </c>
      <c r="V855" s="169"/>
      <c r="W855" s="170"/>
      <c r="X855" s="150"/>
      <c r="Y855" s="150"/>
      <c r="Z855" s="171"/>
      <c r="AA855" s="169"/>
      <c r="AB855" s="170"/>
      <c r="AC855" s="150"/>
      <c r="AD855" s="170"/>
      <c r="AE855" s="171"/>
      <c r="AF855" s="169"/>
      <c r="AG855" s="170"/>
      <c r="AH855" s="150"/>
      <c r="AI855" s="150"/>
      <c r="AJ855" s="171"/>
      <c r="AK855" s="169"/>
      <c r="AL855" s="170"/>
      <c r="AM855" s="150"/>
      <c r="AN855" s="170"/>
      <c r="AO855" s="171"/>
      <c r="AP855" s="169"/>
      <c r="AQ855" s="170"/>
      <c r="AR855" s="150"/>
      <c r="AS855" s="170"/>
      <c r="AT855" s="171"/>
      <c r="AU855" s="169"/>
      <c r="AV855" s="170"/>
      <c r="AW855" s="150"/>
      <c r="AX855" s="164"/>
      <c r="AY855" s="171"/>
      <c r="AZ855" s="150">
        <v>4148</v>
      </c>
    </row>
    <row r="856" spans="1:52" x14ac:dyDescent="0.35">
      <c r="A856" s="162">
        <v>854</v>
      </c>
      <c r="B856" s="163" t="s">
        <v>871</v>
      </c>
      <c r="C856" s="150" t="s">
        <v>1102</v>
      </c>
      <c r="D856" s="150">
        <v>200</v>
      </c>
      <c r="E856" s="164">
        <v>2</v>
      </c>
      <c r="F856" s="164">
        <v>20</v>
      </c>
      <c r="G856" s="165">
        <v>2</v>
      </c>
      <c r="H856" s="166">
        <v>54</v>
      </c>
      <c r="I856" s="150">
        <f>MAX(0,Table232[[#This Row],[k*]]-Table232[[#This Row],[AGVs]])</f>
        <v>52</v>
      </c>
      <c r="J856" s="150">
        <v>3957</v>
      </c>
      <c r="K856" s="150">
        <v>3957</v>
      </c>
      <c r="L856" s="167">
        <v>41.960871977739998</v>
      </c>
      <c r="M856" s="144">
        <f>IF( Table232[[#This Row],[UB_init]]-Table232[[#This Row],[LB_init]]&gt;0.1,0,1)</f>
        <v>1</v>
      </c>
      <c r="N856" s="61">
        <v>16734</v>
      </c>
      <c r="O856" s="62">
        <v>2668.82723294882</v>
      </c>
      <c r="P856" s="62">
        <v>0.84051468668884199</v>
      </c>
      <c r="Q856" s="87">
        <v>3600.16749720089</v>
      </c>
      <c r="R856" s="166">
        <v>3957</v>
      </c>
      <c r="S856" s="150">
        <v>3957</v>
      </c>
      <c r="T856" s="168">
        <v>0</v>
      </c>
      <c r="U856" s="168">
        <v>77.368642649999998</v>
      </c>
      <c r="V856" s="169"/>
      <c r="W856" s="170"/>
      <c r="X856" s="150"/>
      <c r="Y856" s="150"/>
      <c r="Z856" s="171"/>
      <c r="AA856" s="169"/>
      <c r="AB856" s="170"/>
      <c r="AC856" s="150"/>
      <c r="AD856" s="170"/>
      <c r="AE856" s="171"/>
      <c r="AF856" s="169"/>
      <c r="AG856" s="170"/>
      <c r="AH856" s="150"/>
      <c r="AI856" s="150"/>
      <c r="AJ856" s="171"/>
      <c r="AK856" s="169"/>
      <c r="AL856" s="170"/>
      <c r="AM856" s="150"/>
      <c r="AN856" s="170"/>
      <c r="AO856" s="171"/>
      <c r="AP856" s="169"/>
      <c r="AQ856" s="170"/>
      <c r="AR856" s="150"/>
      <c r="AS856" s="170"/>
      <c r="AT856" s="171"/>
      <c r="AU856" s="169"/>
      <c r="AV856" s="170"/>
      <c r="AW856" s="150"/>
      <c r="AX856" s="164"/>
      <c r="AY856" s="171"/>
      <c r="AZ856" s="150">
        <v>3957</v>
      </c>
    </row>
    <row r="857" spans="1:52" x14ac:dyDescent="0.35">
      <c r="A857" s="162">
        <v>855</v>
      </c>
      <c r="B857" s="163" t="s">
        <v>872</v>
      </c>
      <c r="C857" s="150" t="s">
        <v>1102</v>
      </c>
      <c r="D857" s="150">
        <v>200</v>
      </c>
      <c r="E857" s="164">
        <v>2</v>
      </c>
      <c r="F857" s="164">
        <v>20</v>
      </c>
      <c r="G857" s="165">
        <v>2</v>
      </c>
      <c r="H857" s="166">
        <v>53</v>
      </c>
      <c r="I857" s="150">
        <f>MAX(0,Table232[[#This Row],[k*]]-Table232[[#This Row],[AGVs]])</f>
        <v>51</v>
      </c>
      <c r="J857" s="150">
        <v>3928</v>
      </c>
      <c r="K857" s="150">
        <v>3928</v>
      </c>
      <c r="L857" s="167">
        <v>4.1400849800600099</v>
      </c>
      <c r="M857" s="144">
        <f>IF( Table232[[#This Row],[UB_init]]-Table232[[#This Row],[LB_init]]&gt;0.1,0,1)</f>
        <v>1</v>
      </c>
      <c r="N857" s="61">
        <v>16736</v>
      </c>
      <c r="O857" s="62">
        <v>2610.1954775126001</v>
      </c>
      <c r="P857" s="62">
        <v>0.84403707710846698</v>
      </c>
      <c r="Q857" s="87">
        <v>3602.1944843660999</v>
      </c>
      <c r="R857" s="166">
        <v>3928</v>
      </c>
      <c r="S857" s="150">
        <v>3928</v>
      </c>
      <c r="T857" s="168">
        <v>0</v>
      </c>
      <c r="U857" s="168">
        <v>80.832001700000006</v>
      </c>
      <c r="V857" s="169"/>
      <c r="W857" s="170"/>
      <c r="X857" s="150"/>
      <c r="Y857" s="150"/>
      <c r="Z857" s="171"/>
      <c r="AA857" s="169"/>
      <c r="AB857" s="170"/>
      <c r="AC857" s="150"/>
      <c r="AD857" s="170"/>
      <c r="AE857" s="171"/>
      <c r="AF857" s="169"/>
      <c r="AG857" s="170"/>
      <c r="AH857" s="150"/>
      <c r="AI857" s="150"/>
      <c r="AJ857" s="171"/>
      <c r="AK857" s="169"/>
      <c r="AL857" s="170"/>
      <c r="AM857" s="150"/>
      <c r="AN857" s="170"/>
      <c r="AO857" s="171"/>
      <c r="AP857" s="169"/>
      <c r="AQ857" s="170"/>
      <c r="AR857" s="150"/>
      <c r="AS857" s="170"/>
      <c r="AT857" s="171"/>
      <c r="AU857" s="169"/>
      <c r="AV857" s="170"/>
      <c r="AW857" s="150"/>
      <c r="AX857" s="164"/>
      <c r="AY857" s="171"/>
      <c r="AZ857" s="150">
        <v>3928</v>
      </c>
    </row>
    <row r="858" spans="1:52" x14ac:dyDescent="0.35">
      <c r="A858" s="162">
        <v>856</v>
      </c>
      <c r="B858" s="163" t="s">
        <v>873</v>
      </c>
      <c r="C858" s="150" t="s">
        <v>1102</v>
      </c>
      <c r="D858" s="150">
        <v>200</v>
      </c>
      <c r="E858" s="164">
        <v>2</v>
      </c>
      <c r="F858" s="164">
        <v>20</v>
      </c>
      <c r="G858" s="165">
        <v>2</v>
      </c>
      <c r="H858" s="166">
        <v>49</v>
      </c>
      <c r="I858" s="150">
        <f>MAX(0,Table232[[#This Row],[k*]]-Table232[[#This Row],[AGVs]])</f>
        <v>47</v>
      </c>
      <c r="J858" s="150">
        <v>3967</v>
      </c>
      <c r="K858" s="150">
        <v>3967</v>
      </c>
      <c r="L858" s="167">
        <v>6.7769667245499932</v>
      </c>
      <c r="M858" s="144">
        <f>IF( Table232[[#This Row],[UB_init]]-Table232[[#This Row],[LB_init]]&gt;0.1,0,1)</f>
        <v>1</v>
      </c>
      <c r="N858" s="61">
        <v>17054</v>
      </c>
      <c r="O858" s="62">
        <v>2778.3206938267799</v>
      </c>
      <c r="P858" s="62">
        <v>0.83708685974980201</v>
      </c>
      <c r="Q858" s="87">
        <v>3600.1049130503002</v>
      </c>
      <c r="R858" s="166">
        <v>3967</v>
      </c>
      <c r="S858" s="150">
        <v>3967</v>
      </c>
      <c r="T858" s="168">
        <v>0</v>
      </c>
      <c r="U858" s="168">
        <v>60.43609403</v>
      </c>
      <c r="V858" s="169"/>
      <c r="W858" s="170"/>
      <c r="X858" s="150"/>
      <c r="Y858" s="150"/>
      <c r="Z858" s="171"/>
      <c r="AA858" s="169"/>
      <c r="AB858" s="170"/>
      <c r="AC858" s="150"/>
      <c r="AD858" s="170"/>
      <c r="AE858" s="171"/>
      <c r="AF858" s="169"/>
      <c r="AG858" s="170"/>
      <c r="AH858" s="150"/>
      <c r="AI858" s="150"/>
      <c r="AJ858" s="171"/>
      <c r="AK858" s="169"/>
      <c r="AL858" s="170"/>
      <c r="AM858" s="150"/>
      <c r="AN858" s="170"/>
      <c r="AO858" s="171"/>
      <c r="AP858" s="169"/>
      <c r="AQ858" s="170"/>
      <c r="AR858" s="150"/>
      <c r="AS858" s="170"/>
      <c r="AT858" s="171"/>
      <c r="AU858" s="169"/>
      <c r="AV858" s="170"/>
      <c r="AW858" s="150"/>
      <c r="AX858" s="164"/>
      <c r="AY858" s="171"/>
      <c r="AZ858" s="150">
        <v>3967</v>
      </c>
    </row>
    <row r="859" spans="1:52" x14ac:dyDescent="0.35">
      <c r="A859" s="162">
        <v>857</v>
      </c>
      <c r="B859" s="163" t="s">
        <v>874</v>
      </c>
      <c r="C859" s="150" t="s">
        <v>1102</v>
      </c>
      <c r="D859" s="150">
        <v>200</v>
      </c>
      <c r="E859" s="164">
        <v>2</v>
      </c>
      <c r="F859" s="164">
        <v>20</v>
      </c>
      <c r="G859" s="165">
        <v>2</v>
      </c>
      <c r="H859" s="166">
        <v>52</v>
      </c>
      <c r="I859" s="150">
        <f>MAX(0,Table232[[#This Row],[k*]]-Table232[[#This Row],[AGVs]])</f>
        <v>50</v>
      </c>
      <c r="J859" s="150">
        <v>4017</v>
      </c>
      <c r="K859" s="150">
        <v>4017</v>
      </c>
      <c r="L859" s="167">
        <v>7.5891874376700343</v>
      </c>
      <c r="M859" s="144">
        <f>IF( Table232[[#This Row],[UB_init]]-Table232[[#This Row],[LB_init]]&gt;0.1,0,1)</f>
        <v>1</v>
      </c>
      <c r="N859" s="61">
        <v>16675</v>
      </c>
      <c r="O859" s="62">
        <v>2545.8317757009099</v>
      </c>
      <c r="P859" s="62">
        <v>0.84732643024281795</v>
      </c>
      <c r="Q859" s="87">
        <v>3600.2411259692099</v>
      </c>
      <c r="R859" s="166">
        <v>4017</v>
      </c>
      <c r="S859" s="150">
        <v>4017</v>
      </c>
      <c r="T859" s="168">
        <v>0</v>
      </c>
      <c r="U859" s="168">
        <v>60.057787220000002</v>
      </c>
      <c r="V859" s="169"/>
      <c r="W859" s="170"/>
      <c r="X859" s="150"/>
      <c r="Y859" s="150"/>
      <c r="Z859" s="171"/>
      <c r="AA859" s="169"/>
      <c r="AB859" s="170"/>
      <c r="AC859" s="150"/>
      <c r="AD859" s="170"/>
      <c r="AE859" s="171"/>
      <c r="AF859" s="169"/>
      <c r="AG859" s="170"/>
      <c r="AH859" s="150"/>
      <c r="AI859" s="150"/>
      <c r="AJ859" s="171"/>
      <c r="AK859" s="169"/>
      <c r="AL859" s="170"/>
      <c r="AM859" s="150"/>
      <c r="AN859" s="170"/>
      <c r="AO859" s="171"/>
      <c r="AP859" s="169"/>
      <c r="AQ859" s="170"/>
      <c r="AR859" s="150"/>
      <c r="AS859" s="170"/>
      <c r="AT859" s="171"/>
      <c r="AU859" s="169"/>
      <c r="AV859" s="170"/>
      <c r="AW859" s="150"/>
      <c r="AX859" s="164"/>
      <c r="AY859" s="171"/>
      <c r="AZ859" s="150">
        <v>4017</v>
      </c>
    </row>
    <row r="860" spans="1:52" x14ac:dyDescent="0.35">
      <c r="A860" s="162">
        <v>858</v>
      </c>
      <c r="B860" s="163" t="s">
        <v>875</v>
      </c>
      <c r="C860" s="150" t="s">
        <v>1102</v>
      </c>
      <c r="D860" s="150">
        <v>200</v>
      </c>
      <c r="E860" s="164">
        <v>2</v>
      </c>
      <c r="F860" s="164">
        <v>20</v>
      </c>
      <c r="G860" s="165">
        <v>2</v>
      </c>
      <c r="H860" s="166">
        <v>54</v>
      </c>
      <c r="I860" s="150">
        <f>MAX(0,Table232[[#This Row],[k*]]-Table232[[#This Row],[AGVs]])</f>
        <v>52</v>
      </c>
      <c r="J860" s="150">
        <v>4011</v>
      </c>
      <c r="K860" s="150">
        <v>4011</v>
      </c>
      <c r="L860" s="167">
        <v>8.8627627100800055</v>
      </c>
      <c r="M860" s="144">
        <f>IF( Table232[[#This Row],[UB_init]]-Table232[[#This Row],[LB_init]]&gt;0.1,0,1)</f>
        <v>1</v>
      </c>
      <c r="N860" s="61">
        <v>16841</v>
      </c>
      <c r="O860" s="62">
        <v>2693.8076139442901</v>
      </c>
      <c r="P860" s="62">
        <v>0.84004467585390497</v>
      </c>
      <c r="Q860" s="87">
        <v>3600.0855794306799</v>
      </c>
      <c r="R860" s="166">
        <v>4011</v>
      </c>
      <c r="S860" s="150">
        <v>4011</v>
      </c>
      <c r="T860" s="168">
        <v>0</v>
      </c>
      <c r="U860" s="168">
        <v>61.855601900000003</v>
      </c>
      <c r="V860" s="169"/>
      <c r="W860" s="170"/>
      <c r="X860" s="150"/>
      <c r="Y860" s="150"/>
      <c r="Z860" s="171"/>
      <c r="AA860" s="169"/>
      <c r="AB860" s="170"/>
      <c r="AC860" s="150"/>
      <c r="AD860" s="170"/>
      <c r="AE860" s="171"/>
      <c r="AF860" s="169"/>
      <c r="AG860" s="170"/>
      <c r="AH860" s="150"/>
      <c r="AI860" s="150"/>
      <c r="AJ860" s="171"/>
      <c r="AK860" s="169"/>
      <c r="AL860" s="170"/>
      <c r="AM860" s="150"/>
      <c r="AN860" s="170"/>
      <c r="AO860" s="171"/>
      <c r="AP860" s="169"/>
      <c r="AQ860" s="170"/>
      <c r="AR860" s="150"/>
      <c r="AS860" s="170"/>
      <c r="AT860" s="171"/>
      <c r="AU860" s="169"/>
      <c r="AV860" s="170"/>
      <c r="AW860" s="150"/>
      <c r="AX860" s="164"/>
      <c r="AY860" s="171"/>
      <c r="AZ860" s="150">
        <v>4011</v>
      </c>
    </row>
    <row r="861" spans="1:52" x14ac:dyDescent="0.35">
      <c r="A861" s="162">
        <v>859</v>
      </c>
      <c r="B861" s="163" t="s">
        <v>876</v>
      </c>
      <c r="C861" s="150" t="s">
        <v>1102</v>
      </c>
      <c r="D861" s="150">
        <v>200</v>
      </c>
      <c r="E861" s="164">
        <v>2</v>
      </c>
      <c r="F861" s="164">
        <v>20</v>
      </c>
      <c r="G861" s="165">
        <v>2</v>
      </c>
      <c r="H861" s="166">
        <v>54</v>
      </c>
      <c r="I861" s="150">
        <f>MAX(0,Table232[[#This Row],[k*]]-Table232[[#This Row],[AGVs]])</f>
        <v>52</v>
      </c>
      <c r="J861" s="150">
        <v>4079</v>
      </c>
      <c r="K861" s="150">
        <v>4079</v>
      </c>
      <c r="L861" s="167">
        <v>13.374556444590098</v>
      </c>
      <c r="M861" s="144">
        <f>IF( Table232[[#This Row],[UB_init]]-Table232[[#This Row],[LB_init]]&gt;0.1,0,1)</f>
        <v>1</v>
      </c>
      <c r="N861" s="61">
        <v>15642</v>
      </c>
      <c r="O861" s="62">
        <v>2965.9235362823702</v>
      </c>
      <c r="P861" s="62">
        <v>0.81038719241257795</v>
      </c>
      <c r="Q861" s="87">
        <v>3600.0901982281298</v>
      </c>
      <c r="R861" s="166">
        <v>4079</v>
      </c>
      <c r="S861" s="150">
        <v>4079</v>
      </c>
      <c r="T861" s="168">
        <v>0</v>
      </c>
      <c r="U861" s="168">
        <v>76.078290510000002</v>
      </c>
      <c r="V861" s="169"/>
      <c r="W861" s="170"/>
      <c r="X861" s="150"/>
      <c r="Y861" s="150"/>
      <c r="Z861" s="171"/>
      <c r="AA861" s="169"/>
      <c r="AB861" s="170"/>
      <c r="AC861" s="150"/>
      <c r="AD861" s="170"/>
      <c r="AE861" s="171"/>
      <c r="AF861" s="169"/>
      <c r="AG861" s="170"/>
      <c r="AH861" s="150"/>
      <c r="AI861" s="150"/>
      <c r="AJ861" s="171"/>
      <c r="AK861" s="169"/>
      <c r="AL861" s="170"/>
      <c r="AM861" s="150"/>
      <c r="AN861" s="170"/>
      <c r="AO861" s="171"/>
      <c r="AP861" s="169"/>
      <c r="AQ861" s="170"/>
      <c r="AR861" s="150"/>
      <c r="AS861" s="170"/>
      <c r="AT861" s="171"/>
      <c r="AU861" s="169"/>
      <c r="AV861" s="170"/>
      <c r="AW861" s="150"/>
      <c r="AX861" s="164"/>
      <c r="AY861" s="171"/>
      <c r="AZ861" s="150">
        <v>4079</v>
      </c>
    </row>
    <row r="862" spans="1:52" x14ac:dyDescent="0.35">
      <c r="A862" s="162">
        <v>860</v>
      </c>
      <c r="B862" s="163" t="s">
        <v>877</v>
      </c>
      <c r="C862" s="150" t="s">
        <v>1102</v>
      </c>
      <c r="D862" s="150">
        <v>200</v>
      </c>
      <c r="E862" s="164">
        <v>2</v>
      </c>
      <c r="F862" s="164">
        <v>20</v>
      </c>
      <c r="G862" s="165">
        <v>2</v>
      </c>
      <c r="H862" s="166">
        <v>51</v>
      </c>
      <c r="I862" s="150">
        <f>MAX(0,Table232[[#This Row],[k*]]-Table232[[#This Row],[AGVs]])</f>
        <v>49</v>
      </c>
      <c r="J862" s="150">
        <v>4059</v>
      </c>
      <c r="K862" s="150">
        <v>4059</v>
      </c>
      <c r="L862" s="167">
        <v>2.3120284322699263</v>
      </c>
      <c r="M862" s="144">
        <f>IF( Table232[[#This Row],[UB_init]]-Table232[[#This Row],[LB_init]]&gt;0.1,0,1)</f>
        <v>1</v>
      </c>
      <c r="N862" s="61">
        <v>17117</v>
      </c>
      <c r="O862" s="62">
        <v>2845.49904349911</v>
      </c>
      <c r="P862" s="62">
        <v>0.83376181319745202</v>
      </c>
      <c r="Q862" s="87">
        <v>3600.13660493306</v>
      </c>
      <c r="R862" s="166">
        <v>4059</v>
      </c>
      <c r="S862" s="150">
        <v>4059</v>
      </c>
      <c r="T862" s="168">
        <v>0</v>
      </c>
      <c r="U862" s="168">
        <v>49.401206600000002</v>
      </c>
      <c r="V862" s="169"/>
      <c r="W862" s="170"/>
      <c r="X862" s="150"/>
      <c r="Y862" s="150"/>
      <c r="Z862" s="171"/>
      <c r="AA862" s="169"/>
      <c r="AB862" s="170"/>
      <c r="AC862" s="150"/>
      <c r="AD862" s="170"/>
      <c r="AE862" s="171"/>
      <c r="AF862" s="169"/>
      <c r="AG862" s="170"/>
      <c r="AH862" s="150"/>
      <c r="AI862" s="150"/>
      <c r="AJ862" s="171"/>
      <c r="AK862" s="169"/>
      <c r="AL862" s="170"/>
      <c r="AM862" s="150"/>
      <c r="AN862" s="170"/>
      <c r="AO862" s="171"/>
      <c r="AP862" s="169"/>
      <c r="AQ862" s="170"/>
      <c r="AR862" s="150"/>
      <c r="AS862" s="170"/>
      <c r="AT862" s="171"/>
      <c r="AU862" s="169"/>
      <c r="AV862" s="170"/>
      <c r="AW862" s="150"/>
      <c r="AX862" s="164"/>
      <c r="AY862" s="171"/>
      <c r="AZ862" s="150">
        <v>4059</v>
      </c>
    </row>
    <row r="863" spans="1:52" x14ac:dyDescent="0.35">
      <c r="A863" s="162">
        <v>861</v>
      </c>
      <c r="B863" s="163" t="s">
        <v>878</v>
      </c>
      <c r="C863" s="150" t="s">
        <v>1102</v>
      </c>
      <c r="D863" s="150">
        <v>200</v>
      </c>
      <c r="E863" s="164">
        <v>2</v>
      </c>
      <c r="F863" s="164">
        <v>20</v>
      </c>
      <c r="G863" s="165">
        <v>4</v>
      </c>
      <c r="H863" s="166">
        <v>99</v>
      </c>
      <c r="I863" s="150">
        <f>MAX(0,Table232[[#This Row],[k*]]-Table232[[#This Row],[AGVs]])</f>
        <v>97</v>
      </c>
      <c r="J863" s="150">
        <v>5501</v>
      </c>
      <c r="K863" s="150">
        <v>5501</v>
      </c>
      <c r="L863" s="167">
        <v>346.58220817334995</v>
      </c>
      <c r="M863" s="144">
        <f>IF( Table232[[#This Row],[UB_init]]-Table232[[#This Row],[LB_init]]&gt;0.1,0,1)</f>
        <v>1</v>
      </c>
      <c r="N863" s="61">
        <v>16849</v>
      </c>
      <c r="O863" s="62">
        <v>3378.6717516424901</v>
      </c>
      <c r="P863" s="62">
        <v>0.79947345530045799</v>
      </c>
      <c r="Q863" s="87">
        <v>3600.72964556328</v>
      </c>
      <c r="R863" s="166">
        <v>5501</v>
      </c>
      <c r="S863" s="150">
        <v>5361</v>
      </c>
      <c r="T863" s="168">
        <v>2.5449917999999998E-2</v>
      </c>
      <c r="U863" s="168">
        <v>3604.940396</v>
      </c>
      <c r="V863" s="169"/>
      <c r="W863" s="170"/>
      <c r="X863" s="150"/>
      <c r="Y863" s="150"/>
      <c r="Z863" s="171"/>
      <c r="AA863" s="169"/>
      <c r="AB863" s="170"/>
      <c r="AC863" s="150"/>
      <c r="AD863" s="170"/>
      <c r="AE863" s="171"/>
      <c r="AF863" s="169"/>
      <c r="AG863" s="170"/>
      <c r="AH863" s="150"/>
      <c r="AI863" s="150"/>
      <c r="AJ863" s="171"/>
      <c r="AK863" s="169"/>
      <c r="AL863" s="170"/>
      <c r="AM863" s="150"/>
      <c r="AN863" s="170"/>
      <c r="AO863" s="171"/>
      <c r="AP863" s="169"/>
      <c r="AQ863" s="170"/>
      <c r="AR863" s="150"/>
      <c r="AS863" s="170"/>
      <c r="AT863" s="171"/>
      <c r="AU863" s="169"/>
      <c r="AV863" s="170"/>
      <c r="AW863" s="150"/>
      <c r="AX863" s="164"/>
      <c r="AY863" s="171"/>
      <c r="AZ863" s="150">
        <v>5501</v>
      </c>
    </row>
    <row r="864" spans="1:52" x14ac:dyDescent="0.35">
      <c r="A864" s="162">
        <v>862</v>
      </c>
      <c r="B864" s="163" t="s">
        <v>879</v>
      </c>
      <c r="C864" s="150" t="s">
        <v>1102</v>
      </c>
      <c r="D864" s="150">
        <v>200</v>
      </c>
      <c r="E864" s="164">
        <v>2</v>
      </c>
      <c r="F864" s="164">
        <v>20</v>
      </c>
      <c r="G864" s="165">
        <v>4</v>
      </c>
      <c r="H864" s="166">
        <v>99</v>
      </c>
      <c r="I864" s="150">
        <f>MAX(0,Table232[[#This Row],[k*]]-Table232[[#This Row],[AGVs]])</f>
        <v>97</v>
      </c>
      <c r="J864" s="150">
        <v>5319</v>
      </c>
      <c r="K864" s="150">
        <v>5319</v>
      </c>
      <c r="L864" s="167">
        <v>162.74775234796994</v>
      </c>
      <c r="M864" s="144">
        <f>IF( Table232[[#This Row],[UB_init]]-Table232[[#This Row],[LB_init]]&gt;0.1,0,1)</f>
        <v>1</v>
      </c>
      <c r="N864" s="61">
        <v>14821</v>
      </c>
      <c r="O864" s="62">
        <v>2846.5821709812499</v>
      </c>
      <c r="P864" s="62">
        <v>0.807935890224591</v>
      </c>
      <c r="Q864" s="87">
        <v>3600.2203374598098</v>
      </c>
      <c r="R864" s="166">
        <v>5319</v>
      </c>
      <c r="S864" s="150">
        <v>5283</v>
      </c>
      <c r="T864" s="168">
        <v>6.7681900000000003E-3</v>
      </c>
      <c r="U864" s="168">
        <v>3606.7378530000001</v>
      </c>
      <c r="V864" s="169"/>
      <c r="W864" s="170"/>
      <c r="X864" s="150"/>
      <c r="Y864" s="150"/>
      <c r="Z864" s="171"/>
      <c r="AA864" s="169"/>
      <c r="AB864" s="170"/>
      <c r="AC864" s="150"/>
      <c r="AD864" s="170"/>
      <c r="AE864" s="171"/>
      <c r="AF864" s="169"/>
      <c r="AG864" s="170"/>
      <c r="AH864" s="150"/>
      <c r="AI864" s="150"/>
      <c r="AJ864" s="171"/>
      <c r="AK864" s="169"/>
      <c r="AL864" s="170"/>
      <c r="AM864" s="150"/>
      <c r="AN864" s="170"/>
      <c r="AO864" s="171"/>
      <c r="AP864" s="169"/>
      <c r="AQ864" s="170"/>
      <c r="AR864" s="150"/>
      <c r="AS864" s="170"/>
      <c r="AT864" s="171"/>
      <c r="AU864" s="169"/>
      <c r="AV864" s="170"/>
      <c r="AW864" s="150"/>
      <c r="AX864" s="164"/>
      <c r="AY864" s="171"/>
      <c r="AZ864" s="150">
        <v>5319</v>
      </c>
    </row>
    <row r="865" spans="1:52" x14ac:dyDescent="0.35">
      <c r="A865" s="162">
        <v>863</v>
      </c>
      <c r="B865" s="163" t="s">
        <v>880</v>
      </c>
      <c r="C865" s="150" t="s">
        <v>1102</v>
      </c>
      <c r="D865" s="150">
        <v>200</v>
      </c>
      <c r="E865" s="164">
        <v>2</v>
      </c>
      <c r="F865" s="164">
        <v>20</v>
      </c>
      <c r="G865" s="165">
        <v>4</v>
      </c>
      <c r="H865" s="166">
        <v>101</v>
      </c>
      <c r="I865" s="150">
        <f>MAX(0,Table232[[#This Row],[k*]]-Table232[[#This Row],[AGVs]])</f>
        <v>99</v>
      </c>
      <c r="J865" s="150">
        <v>5558</v>
      </c>
      <c r="K865" s="150">
        <v>5558</v>
      </c>
      <c r="L865" s="167">
        <v>72.864176835870012</v>
      </c>
      <c r="M865" s="144">
        <f>IF( Table232[[#This Row],[UB_init]]-Table232[[#This Row],[LB_init]]&gt;0.1,0,1)</f>
        <v>1</v>
      </c>
      <c r="N865" s="61">
        <v>6068</v>
      </c>
      <c r="O865" s="62">
        <v>4216.7415400826503</v>
      </c>
      <c r="P865" s="62">
        <v>0.30508544164754597</v>
      </c>
      <c r="Q865" s="87">
        <v>3600.1991749312701</v>
      </c>
      <c r="R865" s="166">
        <v>5558</v>
      </c>
      <c r="S865" s="150">
        <v>5558</v>
      </c>
      <c r="T865" s="168">
        <v>0</v>
      </c>
      <c r="U865" s="168">
        <v>1017.472686</v>
      </c>
      <c r="V865" s="169"/>
      <c r="W865" s="170"/>
      <c r="X865" s="150"/>
      <c r="Y865" s="150"/>
      <c r="Z865" s="171"/>
      <c r="AA865" s="169"/>
      <c r="AB865" s="170"/>
      <c r="AC865" s="150"/>
      <c r="AD865" s="170"/>
      <c r="AE865" s="171"/>
      <c r="AF865" s="169"/>
      <c r="AG865" s="170"/>
      <c r="AH865" s="150"/>
      <c r="AI865" s="150"/>
      <c r="AJ865" s="171"/>
      <c r="AK865" s="169"/>
      <c r="AL865" s="170"/>
      <c r="AM865" s="150"/>
      <c r="AN865" s="170"/>
      <c r="AO865" s="171"/>
      <c r="AP865" s="169"/>
      <c r="AQ865" s="170"/>
      <c r="AR865" s="150"/>
      <c r="AS865" s="170"/>
      <c r="AT865" s="171"/>
      <c r="AU865" s="169"/>
      <c r="AV865" s="170"/>
      <c r="AW865" s="150"/>
      <c r="AX865" s="164"/>
      <c r="AY865" s="171"/>
      <c r="AZ865" s="150">
        <v>5558</v>
      </c>
    </row>
    <row r="866" spans="1:52" x14ac:dyDescent="0.35">
      <c r="A866" s="162">
        <v>864</v>
      </c>
      <c r="B866" s="163" t="s">
        <v>881</v>
      </c>
      <c r="C866" s="150" t="s">
        <v>1102</v>
      </c>
      <c r="D866" s="150">
        <v>200</v>
      </c>
      <c r="E866" s="164">
        <v>2</v>
      </c>
      <c r="F866" s="164">
        <v>20</v>
      </c>
      <c r="G866" s="165">
        <v>4</v>
      </c>
      <c r="H866" s="166">
        <v>96</v>
      </c>
      <c r="I866" s="150">
        <f>MAX(0,Table232[[#This Row],[k*]]-Table232[[#This Row],[AGVs]])</f>
        <v>94</v>
      </c>
      <c r="J866" s="150">
        <v>5217</v>
      </c>
      <c r="K866" s="150">
        <v>5247</v>
      </c>
      <c r="L866" s="167">
        <v>610.21473398433</v>
      </c>
      <c r="M866" s="144">
        <f>IF( Table232[[#This Row],[UB_init]]-Table232[[#This Row],[LB_init]]&gt;0.1,0,1)</f>
        <v>0</v>
      </c>
      <c r="N866" s="61">
        <v>16448</v>
      </c>
      <c r="O866" s="62">
        <v>2896.2547035202301</v>
      </c>
      <c r="P866" s="62">
        <v>0.82391447571009702</v>
      </c>
      <c r="Q866" s="87">
        <v>3600.1090749129598</v>
      </c>
      <c r="R866" s="166">
        <v>5277</v>
      </c>
      <c r="S866" s="150">
        <v>5194</v>
      </c>
      <c r="T866" s="168">
        <v>1.5728633999999998E-2</v>
      </c>
      <c r="U866" s="168">
        <v>3609.4644029999999</v>
      </c>
      <c r="V866" s="169">
        <v>5247</v>
      </c>
      <c r="W866" s="170">
        <v>5217</v>
      </c>
      <c r="X866" s="150">
        <v>5.7175528873642002E-3</v>
      </c>
      <c r="Y866" s="150">
        <f>(Table232[[#This Row],[UB (A-BGAP +LB+ UB)]]-Table232[[#This Row],[Best LB]])/Table232[[#This Row],[UB (A-BGAP +LB+ UB)]]</f>
        <v>5.717552887364208E-3</v>
      </c>
      <c r="Z866" s="171">
        <v>3602.4364053439399</v>
      </c>
      <c r="AA866" s="169">
        <v>5247</v>
      </c>
      <c r="AB866" s="170">
        <v>5217</v>
      </c>
      <c r="AC866" s="170">
        <v>5.7504312823461762E-3</v>
      </c>
      <c r="AD866" s="170">
        <f>(Table232[[#This Row],[UB (3S-MH)]]-Table232[[#This Row],[Best LB]])/Table232[[#This Row],[UB (3S-MH)]]</f>
        <v>5.717552887364208E-3</v>
      </c>
      <c r="AE866" s="167">
        <v>721.63900000000001</v>
      </c>
      <c r="AF866" s="169">
        <v>5247</v>
      </c>
      <c r="AG866" s="170">
        <v>5217</v>
      </c>
      <c r="AH866" s="150">
        <v>5.7175528873640901E-3</v>
      </c>
      <c r="AI866" s="150">
        <f>(Table232[[#This Row],[UB (BPP-MIP+LB+UB)]]-Table232[[#This Row],[Best LB]])/Table232[[#This Row],[UB (BPP-MIP+LB+UB)]]</f>
        <v>5.717552887364208E-3</v>
      </c>
      <c r="AJ866" s="171">
        <v>3607.4527227394301</v>
      </c>
      <c r="AK866" s="166">
        <v>5247</v>
      </c>
      <c r="AL866" s="170">
        <v>5217</v>
      </c>
      <c r="AM866" s="170">
        <v>5.717552887364208E-3</v>
      </c>
      <c r="AN866" s="170">
        <f>(Table232[[#This Row],[UB (LBBD (FBPP))]]-Table232[[#This Row],[Best LB]])/Table232[[#This Row],[UB (LBBD (FBPP))]]</f>
        <v>5.717552887364208E-3</v>
      </c>
      <c r="AO866" s="171">
        <v>3652.9473559353501</v>
      </c>
      <c r="AP866" s="169">
        <v>5247</v>
      </c>
      <c r="AQ866" s="170">
        <v>5217</v>
      </c>
      <c r="AR866" s="170">
        <v>5.717552887364208E-3</v>
      </c>
      <c r="AS866" s="170">
        <f>(Table232[[#This Row],[UB (LBBD (CBPP))]]-Table232[[#This Row],[Best LB]])/Table232[[#This Row],[UB (LBBD (CBPP))]]</f>
        <v>5.717552887364208E-3</v>
      </c>
      <c r="AT866" s="171">
        <v>3599.9999999843299</v>
      </c>
      <c r="AU866" s="166">
        <v>5247</v>
      </c>
      <c r="AV866" s="170">
        <v>5217</v>
      </c>
      <c r="AW866" s="170">
        <v>5.717552887364208E-3</v>
      </c>
      <c r="AX866" s="170">
        <f>(Table232[[#This Row],[UB (LBBD (CBPP-light))]]-Table232[[#This Row],[Best LB]])/Table232[[#This Row],[UB (LBBD (CBPP-light))]]</f>
        <v>5.717552887364208E-3</v>
      </c>
      <c r="AY866" s="171">
        <v>3599.9999999843299</v>
      </c>
      <c r="AZ866" s="150">
        <v>5217</v>
      </c>
    </row>
    <row r="867" spans="1:52" x14ac:dyDescent="0.35">
      <c r="A867" s="162">
        <v>865</v>
      </c>
      <c r="B867" s="163" t="s">
        <v>882</v>
      </c>
      <c r="C867" s="150" t="s">
        <v>1102</v>
      </c>
      <c r="D867" s="150">
        <v>200</v>
      </c>
      <c r="E867" s="164">
        <v>2</v>
      </c>
      <c r="F867" s="164">
        <v>20</v>
      </c>
      <c r="G867" s="165">
        <v>4</v>
      </c>
      <c r="H867" s="166">
        <v>90</v>
      </c>
      <c r="I867" s="150">
        <f>MAX(0,Table232[[#This Row],[k*]]-Table232[[#This Row],[AGVs]])</f>
        <v>88</v>
      </c>
      <c r="J867" s="150">
        <v>5038</v>
      </c>
      <c r="K867" s="150">
        <v>5038</v>
      </c>
      <c r="L867" s="167">
        <v>42.342563591899989</v>
      </c>
      <c r="M867" s="144">
        <f>IF( Table232[[#This Row],[UB_init]]-Table232[[#This Row],[LB_init]]&gt;0.1,0,1)</f>
        <v>1</v>
      </c>
      <c r="N867" s="61">
        <v>14374</v>
      </c>
      <c r="O867" s="62">
        <v>3455.4094159718302</v>
      </c>
      <c r="P867" s="62">
        <v>0.75960696980854903</v>
      </c>
      <c r="Q867" s="87">
        <v>3600.0950666908102</v>
      </c>
      <c r="R867" s="166">
        <v>5068</v>
      </c>
      <c r="S867" s="150">
        <v>5021</v>
      </c>
      <c r="T867" s="168">
        <v>9.2738749999999991E-3</v>
      </c>
      <c r="U867" s="168">
        <v>3607.840361</v>
      </c>
      <c r="V867" s="169"/>
      <c r="W867" s="170"/>
      <c r="X867" s="150"/>
      <c r="Y867" s="150"/>
      <c r="Z867" s="171"/>
      <c r="AA867" s="169"/>
      <c r="AB867" s="170"/>
      <c r="AC867" s="150"/>
      <c r="AD867" s="170"/>
      <c r="AE867" s="171"/>
      <c r="AF867" s="169"/>
      <c r="AG867" s="170"/>
      <c r="AH867" s="150"/>
      <c r="AI867" s="150"/>
      <c r="AJ867" s="171"/>
      <c r="AK867" s="169"/>
      <c r="AL867" s="170"/>
      <c r="AM867" s="150"/>
      <c r="AN867" s="170"/>
      <c r="AO867" s="171"/>
      <c r="AP867" s="169"/>
      <c r="AQ867" s="170"/>
      <c r="AR867" s="150"/>
      <c r="AS867" s="170"/>
      <c r="AT867" s="171"/>
      <c r="AU867" s="169"/>
      <c r="AV867" s="170"/>
      <c r="AW867" s="150"/>
      <c r="AX867" s="164"/>
      <c r="AY867" s="171"/>
      <c r="AZ867" s="150">
        <v>5038</v>
      </c>
    </row>
    <row r="868" spans="1:52" x14ac:dyDescent="0.35">
      <c r="A868" s="162">
        <v>866</v>
      </c>
      <c r="B868" s="163" t="s">
        <v>883</v>
      </c>
      <c r="C868" s="150" t="s">
        <v>1102</v>
      </c>
      <c r="D868" s="150">
        <v>200</v>
      </c>
      <c r="E868" s="164">
        <v>2</v>
      </c>
      <c r="F868" s="164">
        <v>20</v>
      </c>
      <c r="G868" s="165">
        <v>4</v>
      </c>
      <c r="H868" s="166">
        <v>99</v>
      </c>
      <c r="I868" s="150">
        <f>MAX(0,Table232[[#This Row],[k*]]-Table232[[#This Row],[AGVs]])</f>
        <v>97</v>
      </c>
      <c r="J868" s="150">
        <v>5467</v>
      </c>
      <c r="K868" s="150">
        <v>5497</v>
      </c>
      <c r="L868" s="167">
        <v>606.43395920657008</v>
      </c>
      <c r="M868" s="144">
        <f>IF( Table232[[#This Row],[UB_init]]-Table232[[#This Row],[LB_init]]&gt;0.1,0,1)</f>
        <v>0</v>
      </c>
      <c r="N868" s="61">
        <v>16794</v>
      </c>
      <c r="O868" s="62">
        <v>3248.2732466126399</v>
      </c>
      <c r="P868" s="62">
        <v>0.80658132388872605</v>
      </c>
      <c r="Q868" s="87">
        <v>3600.1293285042002</v>
      </c>
      <c r="R868" s="166">
        <v>5557</v>
      </c>
      <c r="S868" s="150">
        <v>5429</v>
      </c>
      <c r="T868" s="168">
        <v>2.3034011E-2</v>
      </c>
      <c r="U868" s="168">
        <v>3605.9465009999999</v>
      </c>
      <c r="V868" s="169">
        <v>5497</v>
      </c>
      <c r="W868" s="170">
        <v>5467</v>
      </c>
      <c r="X868" s="150">
        <v>5.4575222848826602E-3</v>
      </c>
      <c r="Y868" s="150">
        <f>(Table232[[#This Row],[UB (A-BGAP +LB+ UB)]]-Table232[[#This Row],[Best LB]])/Table232[[#This Row],[UB (A-BGAP +LB+ UB)]]</f>
        <v>5.4575222848826628E-3</v>
      </c>
      <c r="Z868" s="171">
        <v>3600.14664615318</v>
      </c>
      <c r="AA868" s="169">
        <v>5497</v>
      </c>
      <c r="AB868" s="170">
        <v>5437</v>
      </c>
      <c r="AC868" s="170">
        <v>1.1035497517013059E-2</v>
      </c>
      <c r="AD868" s="170">
        <f>(Table232[[#This Row],[UB (3S-MH)]]-Table232[[#This Row],[Best LB]])/Table232[[#This Row],[UB (3S-MH)]]</f>
        <v>5.4575222848826628E-3</v>
      </c>
      <c r="AE868" s="167">
        <v>721.73400000000004</v>
      </c>
      <c r="AF868" s="169">
        <v>5497</v>
      </c>
      <c r="AG868" s="170">
        <v>5467</v>
      </c>
      <c r="AH868" s="150">
        <v>5.4575222848826602E-3</v>
      </c>
      <c r="AI868" s="150">
        <f>(Table232[[#This Row],[UB (BPP-MIP+LB+UB)]]-Table232[[#This Row],[Best LB]])/Table232[[#This Row],[UB (BPP-MIP+LB+UB)]]</f>
        <v>5.4575222848826628E-3</v>
      </c>
      <c r="AJ868" s="171">
        <v>3601.5901021463796</v>
      </c>
      <c r="AK868" s="166">
        <v>5497</v>
      </c>
      <c r="AL868" s="170">
        <v>5467</v>
      </c>
      <c r="AM868" s="170">
        <v>5.4575222848826628E-3</v>
      </c>
      <c r="AN868" s="170">
        <f>(Table232[[#This Row],[UB (LBBD (FBPP))]]-Table232[[#This Row],[Best LB]])/Table232[[#This Row],[UB (LBBD (FBPP))]]</f>
        <v>5.4575222848826628E-3</v>
      </c>
      <c r="AO868" s="171">
        <v>3649.9833323252396</v>
      </c>
      <c r="AP868" s="169">
        <v>5497</v>
      </c>
      <c r="AQ868" s="170">
        <v>5467</v>
      </c>
      <c r="AR868" s="170">
        <v>5.4575222848826628E-3</v>
      </c>
      <c r="AS868" s="170">
        <f>(Table232[[#This Row],[UB (LBBD (CBPP))]]-Table232[[#This Row],[Best LB]])/Table232[[#This Row],[UB (LBBD (CBPP))]]</f>
        <v>5.4575222848826628E-3</v>
      </c>
      <c r="AT868" s="171">
        <v>5479.9124485636103</v>
      </c>
      <c r="AU868" s="166">
        <v>5497</v>
      </c>
      <c r="AV868" s="170">
        <v>5467</v>
      </c>
      <c r="AW868" s="170">
        <v>5.4575222848826628E-3</v>
      </c>
      <c r="AX868" s="170">
        <f>(Table232[[#This Row],[UB (LBBD (CBPP-light))]]-Table232[[#This Row],[Best LB]])/Table232[[#This Row],[UB (LBBD (CBPP-light))]]</f>
        <v>5.4575222848826628E-3</v>
      </c>
      <c r="AY868" s="171">
        <v>3600.0000002065699</v>
      </c>
      <c r="AZ868" s="150">
        <v>5467</v>
      </c>
    </row>
    <row r="869" spans="1:52" x14ac:dyDescent="0.35">
      <c r="A869" s="162">
        <v>867</v>
      </c>
      <c r="B869" s="163" t="s">
        <v>884</v>
      </c>
      <c r="C869" s="150" t="s">
        <v>1102</v>
      </c>
      <c r="D869" s="150">
        <v>200</v>
      </c>
      <c r="E869" s="164">
        <v>2</v>
      </c>
      <c r="F869" s="164">
        <v>20</v>
      </c>
      <c r="G869" s="165">
        <v>4</v>
      </c>
      <c r="H869" s="166">
        <v>92</v>
      </c>
      <c r="I869" s="150">
        <f>MAX(0,Table232[[#This Row],[k*]]-Table232[[#This Row],[AGVs]])</f>
        <v>90</v>
      </c>
      <c r="J869" s="150">
        <v>5217</v>
      </c>
      <c r="K869" s="150">
        <v>5277</v>
      </c>
      <c r="L869" s="167">
        <v>604.48080581799991</v>
      </c>
      <c r="M869" s="144">
        <f>IF( Table232[[#This Row],[UB_init]]-Table232[[#This Row],[LB_init]]&gt;0.1,0,1)</f>
        <v>0</v>
      </c>
      <c r="N869" s="61">
        <v>15076</v>
      </c>
      <c r="O869" s="62">
        <v>2925.9250813486401</v>
      </c>
      <c r="P869" s="62">
        <v>0.80592165817533001</v>
      </c>
      <c r="Q869" s="87">
        <v>3600.1804079357498</v>
      </c>
      <c r="R869" s="166">
        <v>5277</v>
      </c>
      <c r="S869" s="150">
        <v>5181</v>
      </c>
      <c r="T869" s="168">
        <v>1.8192155000000002E-2</v>
      </c>
      <c r="U869" s="168">
        <v>3608.3490689999999</v>
      </c>
      <c r="V869" s="169">
        <v>5277</v>
      </c>
      <c r="W869" s="170">
        <v>5217</v>
      </c>
      <c r="X869" s="150">
        <v>1.13700966458214E-2</v>
      </c>
      <c r="Y869" s="150">
        <f>(Table232[[#This Row],[UB (A-BGAP +LB+ UB)]]-Table232[[#This Row],[Best LB]])/Table232[[#This Row],[UB (A-BGAP +LB+ UB)]]</f>
        <v>1.137009664582149E-2</v>
      </c>
      <c r="Z869" s="171">
        <v>3600.3498430298696</v>
      </c>
      <c r="AA869" s="169">
        <v>5277</v>
      </c>
      <c r="AB869" s="170">
        <v>5187</v>
      </c>
      <c r="AC869" s="170">
        <v>1.7351069982648931E-2</v>
      </c>
      <c r="AD869" s="170">
        <f>(Table232[[#This Row],[UB (3S-MH)]]-Table232[[#This Row],[Best LB]])/Table232[[#This Row],[UB (3S-MH)]]</f>
        <v>1.137009664582149E-2</v>
      </c>
      <c r="AE869" s="167">
        <v>721.82799999999997</v>
      </c>
      <c r="AF869" s="169">
        <v>5277</v>
      </c>
      <c r="AG869" s="170">
        <v>5217</v>
      </c>
      <c r="AH869" s="150">
        <v>1.13700966458214E-2</v>
      </c>
      <c r="AI869" s="150">
        <f>(Table232[[#This Row],[UB (BPP-MIP+LB+UB)]]-Table232[[#This Row],[Best LB]])/Table232[[#This Row],[UB (BPP-MIP+LB+UB)]]</f>
        <v>1.137009664582149E-2</v>
      </c>
      <c r="AJ869" s="171">
        <v>3610.4025309113795</v>
      </c>
      <c r="AK869" s="166">
        <v>5277</v>
      </c>
      <c r="AL869" s="170">
        <v>5217</v>
      </c>
      <c r="AM869" s="170">
        <v>1.137009664582149E-2</v>
      </c>
      <c r="AN869" s="170">
        <f>(Table232[[#This Row],[UB (LBBD (FBPP))]]-Table232[[#This Row],[Best LB]])/Table232[[#This Row],[UB (LBBD (FBPP))]]</f>
        <v>1.137009664582149E-2</v>
      </c>
      <c r="AO869" s="171">
        <v>1416.9515364095651</v>
      </c>
      <c r="AP869" s="166">
        <v>5277</v>
      </c>
      <c r="AQ869" s="170">
        <v>5217</v>
      </c>
      <c r="AR869" s="170">
        <v>1.137009664582149E-2</v>
      </c>
      <c r="AS869" s="170">
        <f>(Table232[[#This Row],[UB (LBBD (CBPP))]]-Table232[[#This Row],[Best LB]])/Table232[[#This Row],[UB (LBBD (CBPP))]]</f>
        <v>1.137009664582149E-2</v>
      </c>
      <c r="AT869" s="171">
        <v>4171.6775688398702</v>
      </c>
      <c r="AU869" s="166">
        <v>5277</v>
      </c>
      <c r="AV869" s="170">
        <v>5217</v>
      </c>
      <c r="AW869" s="170">
        <v>1.137009664582149E-2</v>
      </c>
      <c r="AX869" s="170">
        <f>(Table232[[#This Row],[UB (LBBD (CBPP-light))]]-Table232[[#This Row],[Best LB]])/Table232[[#This Row],[UB (LBBD (CBPP-light))]]</f>
        <v>1.137009664582149E-2</v>
      </c>
      <c r="AY869" s="171">
        <v>3666.3362503508097</v>
      </c>
      <c r="AZ869" s="150">
        <v>5217</v>
      </c>
    </row>
    <row r="870" spans="1:52" x14ac:dyDescent="0.35">
      <c r="A870" s="162">
        <v>868</v>
      </c>
      <c r="B870" s="163" t="s">
        <v>885</v>
      </c>
      <c r="C870" s="150" t="s">
        <v>1102</v>
      </c>
      <c r="D870" s="150">
        <v>200</v>
      </c>
      <c r="E870" s="164">
        <v>2</v>
      </c>
      <c r="F870" s="164">
        <v>20</v>
      </c>
      <c r="G870" s="165">
        <v>4</v>
      </c>
      <c r="H870" s="166">
        <v>89</v>
      </c>
      <c r="I870" s="150">
        <f>MAX(0,Table232[[#This Row],[k*]]-Table232[[#This Row],[AGVs]])</f>
        <v>87</v>
      </c>
      <c r="J870" s="150">
        <v>5061</v>
      </c>
      <c r="K870" s="150">
        <v>5061</v>
      </c>
      <c r="L870" s="167">
        <v>57.114070689309983</v>
      </c>
      <c r="M870" s="144">
        <f>IF( Table232[[#This Row],[UB_init]]-Table232[[#This Row],[LB_init]]&gt;0.1,0,1)</f>
        <v>1</v>
      </c>
      <c r="N870" s="61">
        <v>16841</v>
      </c>
      <c r="O870" s="62">
        <v>2479.8200362646999</v>
      </c>
      <c r="P870" s="62">
        <v>0.85275102213260501</v>
      </c>
      <c r="Q870" s="87">
        <v>3600.1816372759599</v>
      </c>
      <c r="R870" s="166">
        <v>5061</v>
      </c>
      <c r="S870" s="150">
        <v>5061</v>
      </c>
      <c r="T870" s="168">
        <v>0</v>
      </c>
      <c r="U870" s="168">
        <v>523.07319210000003</v>
      </c>
      <c r="V870" s="169"/>
      <c r="W870" s="170"/>
      <c r="X870" s="150"/>
      <c r="Y870" s="150"/>
      <c r="Z870" s="171"/>
      <c r="AA870" s="169"/>
      <c r="AB870" s="170"/>
      <c r="AC870" s="150"/>
      <c r="AD870" s="170"/>
      <c r="AE870" s="171"/>
      <c r="AF870" s="169"/>
      <c r="AG870" s="170"/>
      <c r="AH870" s="150"/>
      <c r="AI870" s="150"/>
      <c r="AJ870" s="171"/>
      <c r="AK870" s="169"/>
      <c r="AL870" s="170"/>
      <c r="AM870" s="150"/>
      <c r="AN870" s="170"/>
      <c r="AO870" s="171"/>
      <c r="AP870" s="169"/>
      <c r="AQ870" s="170"/>
      <c r="AR870" s="150"/>
      <c r="AS870" s="170"/>
      <c r="AT870" s="171"/>
      <c r="AU870" s="169"/>
      <c r="AV870" s="170"/>
      <c r="AW870" s="150"/>
      <c r="AX870" s="164"/>
      <c r="AY870" s="171"/>
      <c r="AZ870" s="150">
        <v>5061</v>
      </c>
    </row>
    <row r="871" spans="1:52" x14ac:dyDescent="0.35">
      <c r="A871" s="162">
        <v>869</v>
      </c>
      <c r="B871" s="163" t="s">
        <v>886</v>
      </c>
      <c r="C871" s="150" t="s">
        <v>1102</v>
      </c>
      <c r="D871" s="150">
        <v>200</v>
      </c>
      <c r="E871" s="164">
        <v>2</v>
      </c>
      <c r="F871" s="164">
        <v>20</v>
      </c>
      <c r="G871" s="165">
        <v>4</v>
      </c>
      <c r="H871" s="166">
        <v>94</v>
      </c>
      <c r="I871" s="150">
        <f>MAX(0,Table232[[#This Row],[k*]]-Table232[[#This Row],[AGVs]])</f>
        <v>92</v>
      </c>
      <c r="J871" s="150">
        <v>5279</v>
      </c>
      <c r="K871" s="150">
        <v>5309</v>
      </c>
      <c r="L871" s="167">
        <v>600.19767827541</v>
      </c>
      <c r="M871" s="144">
        <f>IF( Table232[[#This Row],[UB_init]]-Table232[[#This Row],[LB_init]]&gt;0.1,0,1)</f>
        <v>0</v>
      </c>
      <c r="N871" s="61">
        <v>16717</v>
      </c>
      <c r="O871" s="62">
        <v>3303.1842330876402</v>
      </c>
      <c r="P871" s="62">
        <v>0.80240568085854302</v>
      </c>
      <c r="Q871" s="87">
        <v>3600.2182824276301</v>
      </c>
      <c r="R871" s="166">
        <v>5309</v>
      </c>
      <c r="S871" s="150">
        <v>5275</v>
      </c>
      <c r="T871" s="168">
        <v>6.4042190000000001E-3</v>
      </c>
      <c r="U871" s="168">
        <v>3604.5438330000002</v>
      </c>
      <c r="V871" s="169">
        <v>5309</v>
      </c>
      <c r="W871" s="170">
        <v>5279</v>
      </c>
      <c r="X871" s="150">
        <v>5.6507816914673197E-3</v>
      </c>
      <c r="Y871" s="150">
        <f>(Table232[[#This Row],[UB (A-BGAP +LB+ UB)]]-Table232[[#This Row],[Best LB]])/Table232[[#This Row],[UB (A-BGAP +LB+ UB)]]</f>
        <v>5.6507816914673197E-3</v>
      </c>
      <c r="Z871" s="171">
        <v>3600.3066764147902</v>
      </c>
      <c r="AA871" s="169">
        <v>5309</v>
      </c>
      <c r="AB871" s="170">
        <v>5279</v>
      </c>
      <c r="AC871" s="170">
        <v>5.6828944875923467E-3</v>
      </c>
      <c r="AD871" s="170">
        <f>(Table232[[#This Row],[UB (3S-MH)]]-Table232[[#This Row],[Best LB]])/Table232[[#This Row],[UB (3S-MH)]]</f>
        <v>5.6507816914673197E-3</v>
      </c>
      <c r="AE871" s="167">
        <v>721.74300000000005</v>
      </c>
      <c r="AF871" s="169">
        <v>5309</v>
      </c>
      <c r="AG871" s="170">
        <v>5279</v>
      </c>
      <c r="AH871" s="150">
        <v>5.6507816914673197E-3</v>
      </c>
      <c r="AI871" s="150">
        <f>(Table232[[#This Row],[UB (BPP-MIP+LB+UB)]]-Table232[[#This Row],[Best LB]])/Table232[[#This Row],[UB (BPP-MIP+LB+UB)]]</f>
        <v>5.6507816914673197E-3</v>
      </c>
      <c r="AJ871" s="171">
        <v>3611.4689839165599</v>
      </c>
      <c r="AK871" s="166">
        <v>5309</v>
      </c>
      <c r="AL871" s="170">
        <v>5279</v>
      </c>
      <c r="AM871" s="170">
        <v>5.6507816914673197E-3</v>
      </c>
      <c r="AN871" s="170">
        <f>(Table232[[#This Row],[UB (LBBD (FBPP))]]-Table232[[#This Row],[Best LB]])/Table232[[#This Row],[UB (LBBD (FBPP))]]</f>
        <v>5.6507816914673197E-3</v>
      </c>
      <c r="AO871" s="171">
        <v>3600.00000027541</v>
      </c>
      <c r="AP871" s="166">
        <v>5309</v>
      </c>
      <c r="AQ871" s="170">
        <v>5279</v>
      </c>
      <c r="AR871" s="170">
        <v>5.6507816914673197E-3</v>
      </c>
      <c r="AS871" s="170">
        <f>(Table232[[#This Row],[UB (LBBD (CBPP))]]-Table232[[#This Row],[Best LB]])/Table232[[#This Row],[UB (LBBD (CBPP))]]</f>
        <v>5.6507816914673197E-3</v>
      </c>
      <c r="AT871" s="171">
        <v>3600.00000027541</v>
      </c>
      <c r="AU871" s="166">
        <v>5309</v>
      </c>
      <c r="AV871" s="170">
        <v>5279</v>
      </c>
      <c r="AW871" s="170">
        <v>5.6507816914673197E-3</v>
      </c>
      <c r="AX871" s="170">
        <f>(Table232[[#This Row],[UB (LBBD (CBPP-light))]]-Table232[[#This Row],[Best LB]])/Table232[[#This Row],[UB (LBBD (CBPP-light))]]</f>
        <v>5.6507816914673197E-3</v>
      </c>
      <c r="AY871" s="171">
        <v>3721.9204137921301</v>
      </c>
      <c r="AZ871" s="150">
        <v>5279</v>
      </c>
    </row>
    <row r="872" spans="1:52" x14ac:dyDescent="0.35">
      <c r="A872" s="162">
        <v>870</v>
      </c>
      <c r="B872" s="163" t="s">
        <v>887</v>
      </c>
      <c r="C872" s="150" t="s">
        <v>1102</v>
      </c>
      <c r="D872" s="150">
        <v>200</v>
      </c>
      <c r="E872" s="164">
        <v>2</v>
      </c>
      <c r="F872" s="164">
        <v>20</v>
      </c>
      <c r="G872" s="165">
        <v>4</v>
      </c>
      <c r="H872" s="166">
        <v>85</v>
      </c>
      <c r="I872" s="150">
        <f>MAX(0,Table232[[#This Row],[k*]]-Table232[[#This Row],[AGVs]])</f>
        <v>83</v>
      </c>
      <c r="J872" s="150">
        <v>5079</v>
      </c>
      <c r="K872" s="150">
        <v>5109</v>
      </c>
      <c r="L872" s="167">
        <v>605.36806772649993</v>
      </c>
      <c r="M872" s="144">
        <f>IF( Table232[[#This Row],[UB_init]]-Table232[[#This Row],[LB_init]]&gt;0.1,0,1)</f>
        <v>0</v>
      </c>
      <c r="N872" s="61">
        <v>15180</v>
      </c>
      <c r="O872" s="62">
        <v>3031.09198358412</v>
      </c>
      <c r="P872" s="62">
        <v>0.800323321239512</v>
      </c>
      <c r="Q872" s="87">
        <v>3600.0841876771301</v>
      </c>
      <c r="R872" s="166">
        <v>5109</v>
      </c>
      <c r="S872" s="150">
        <v>5064</v>
      </c>
      <c r="T872" s="168">
        <v>8.8079860000000003E-3</v>
      </c>
      <c r="U872" s="168">
        <v>3607.198003</v>
      </c>
      <c r="V872" s="169">
        <v>5109</v>
      </c>
      <c r="W872" s="170">
        <v>5079</v>
      </c>
      <c r="X872" s="150">
        <v>5.8719906048149096E-3</v>
      </c>
      <c r="Y872" s="150">
        <f>(Table232[[#This Row],[UB (A-BGAP +LB+ UB)]]-Table232[[#This Row],[Best LB]])/Table232[[#This Row],[UB (A-BGAP +LB+ UB)]]</f>
        <v>5.8719906048150319E-3</v>
      </c>
      <c r="Z872" s="171">
        <v>3620.1509207142499</v>
      </c>
      <c r="AA872" s="169">
        <v>5109</v>
      </c>
      <c r="AB872" s="170">
        <v>5079</v>
      </c>
      <c r="AC872" s="170">
        <v>5.9066745422327229E-3</v>
      </c>
      <c r="AD872" s="170">
        <f>(Table232[[#This Row],[UB (3S-MH)]]-Table232[[#This Row],[Best LB]])/Table232[[#This Row],[UB (3S-MH)]]</f>
        <v>5.8719906048150319E-3</v>
      </c>
      <c r="AE872" s="167">
        <v>721.65599999999995</v>
      </c>
      <c r="AF872" s="169">
        <v>5109</v>
      </c>
      <c r="AG872" s="170">
        <v>5079</v>
      </c>
      <c r="AH872" s="150">
        <v>5.8719906048149096E-3</v>
      </c>
      <c r="AI872" s="150">
        <f>(Table232[[#This Row],[UB (BPP-MIP+LB+UB)]]-Table232[[#This Row],[Best LB]])/Table232[[#This Row],[UB (BPP-MIP+LB+UB)]]</f>
        <v>5.8719906048150319E-3</v>
      </c>
      <c r="AJ872" s="171">
        <v>3602.8359067821902</v>
      </c>
      <c r="AK872" s="166">
        <v>5079</v>
      </c>
      <c r="AL872" s="170">
        <v>5079</v>
      </c>
      <c r="AM872" s="170">
        <v>0</v>
      </c>
      <c r="AN872" s="170">
        <f>(Table232[[#This Row],[UB (LBBD (FBPP))]]-Table232[[#This Row],[Best LB]])/Table232[[#This Row],[UB (LBBD (FBPP))]]</f>
        <v>0</v>
      </c>
      <c r="AO872" s="171">
        <v>832.34499474429299</v>
      </c>
      <c r="AP872" s="166">
        <v>5079</v>
      </c>
      <c r="AQ872" s="170">
        <v>5079</v>
      </c>
      <c r="AR872" s="170">
        <v>0</v>
      </c>
      <c r="AS872" s="170">
        <f>(Table232[[#This Row],[UB (LBBD (CBPP))]]-Table232[[#This Row],[Best LB]])/Table232[[#This Row],[UB (LBBD (CBPP))]]</f>
        <v>0</v>
      </c>
      <c r="AT872" s="171">
        <v>857.84652271774291</v>
      </c>
      <c r="AU872" s="166">
        <v>5079</v>
      </c>
      <c r="AV872" s="170">
        <v>5079</v>
      </c>
      <c r="AW872" s="170">
        <v>0</v>
      </c>
      <c r="AX872" s="170">
        <f>(Table232[[#This Row],[UB (LBBD (CBPP-light))]]-Table232[[#This Row],[Best LB]])/Table232[[#This Row],[UB (LBBD (CBPP-light))]]</f>
        <v>0</v>
      </c>
      <c r="AY872" s="171">
        <v>880.0078866398029</v>
      </c>
      <c r="AZ872" s="150">
        <v>5079</v>
      </c>
    </row>
    <row r="873" spans="1:52" x14ac:dyDescent="0.35">
      <c r="A873" s="162">
        <v>871</v>
      </c>
      <c r="B873" s="163" t="s">
        <v>888</v>
      </c>
      <c r="C873" s="150" t="s">
        <v>1102</v>
      </c>
      <c r="D873" s="150">
        <v>200</v>
      </c>
      <c r="E873" s="164">
        <v>2</v>
      </c>
      <c r="F873" s="164">
        <v>30</v>
      </c>
      <c r="G873" s="165">
        <v>1</v>
      </c>
      <c r="H873" s="166">
        <v>26</v>
      </c>
      <c r="I873" s="150">
        <f>MAX(0,Table232[[#This Row],[k*]]-Table232[[#This Row],[AGVs]])</f>
        <v>24</v>
      </c>
      <c r="J873" s="150">
        <v>4492</v>
      </c>
      <c r="K873" s="150">
        <v>4492</v>
      </c>
      <c r="L873" s="167">
        <v>2.2820964008599276</v>
      </c>
      <c r="M873" s="144">
        <f>IF( Table232[[#This Row],[UB_init]]-Table232[[#This Row],[LB_init]]&gt;0.1,0,1)</f>
        <v>1</v>
      </c>
      <c r="N873" s="61">
        <v>4582</v>
      </c>
      <c r="O873" s="62">
        <v>3905.84785714495</v>
      </c>
      <c r="P873" s="62">
        <v>0.147567032486912</v>
      </c>
      <c r="Q873" s="87">
        <v>3600.1316670514602</v>
      </c>
      <c r="R873" s="166">
        <v>4492</v>
      </c>
      <c r="S873" s="150">
        <v>4492</v>
      </c>
      <c r="T873" s="168">
        <v>0</v>
      </c>
      <c r="U873" s="168">
        <v>48.193212350000003</v>
      </c>
      <c r="V873" s="169"/>
      <c r="W873" s="170"/>
      <c r="X873" s="150"/>
      <c r="Y873" s="150"/>
      <c r="Z873" s="171"/>
      <c r="AA873" s="169"/>
      <c r="AB873" s="170"/>
      <c r="AC873" s="150"/>
      <c r="AD873" s="170"/>
      <c r="AE873" s="171"/>
      <c r="AF873" s="169"/>
      <c r="AG873" s="170"/>
      <c r="AH873" s="150"/>
      <c r="AI873" s="150"/>
      <c r="AJ873" s="171"/>
      <c r="AK873" s="169"/>
      <c r="AL873" s="170"/>
      <c r="AM873" s="150"/>
      <c r="AN873" s="170"/>
      <c r="AO873" s="171"/>
      <c r="AP873" s="169"/>
      <c r="AQ873" s="170"/>
      <c r="AR873" s="150"/>
      <c r="AS873" s="170"/>
      <c r="AT873" s="171"/>
      <c r="AU873" s="169"/>
      <c r="AV873" s="170"/>
      <c r="AW873" s="150"/>
      <c r="AX873" s="164"/>
      <c r="AY873" s="171"/>
      <c r="AZ873" s="150">
        <v>4492</v>
      </c>
    </row>
    <row r="874" spans="1:52" x14ac:dyDescent="0.35">
      <c r="A874" s="162">
        <v>872</v>
      </c>
      <c r="B874" s="163" t="s">
        <v>889</v>
      </c>
      <c r="C874" s="150" t="s">
        <v>1102</v>
      </c>
      <c r="D874" s="150">
        <v>200</v>
      </c>
      <c r="E874" s="164">
        <v>2</v>
      </c>
      <c r="F874" s="164">
        <v>30</v>
      </c>
      <c r="G874" s="165">
        <v>1</v>
      </c>
      <c r="H874" s="166">
        <v>26</v>
      </c>
      <c r="I874" s="150">
        <f>MAX(0,Table232[[#This Row],[k*]]-Table232[[#This Row],[AGVs]])</f>
        <v>24</v>
      </c>
      <c r="J874" s="150">
        <v>4258</v>
      </c>
      <c r="K874" s="150">
        <v>4258</v>
      </c>
      <c r="L874" s="167">
        <v>1.9529788009899676</v>
      </c>
      <c r="M874" s="144">
        <f>IF( Table232[[#This Row],[UB_init]]-Table232[[#This Row],[LB_init]]&gt;0.1,0,1)</f>
        <v>1</v>
      </c>
      <c r="N874" s="61">
        <v>4258</v>
      </c>
      <c r="O874" s="62">
        <v>3661.66710914133</v>
      </c>
      <c r="P874" s="62">
        <v>0.14004999785313599</v>
      </c>
      <c r="Q874" s="87">
        <v>3600.1618031635799</v>
      </c>
      <c r="R874" s="166">
        <v>4258</v>
      </c>
      <c r="S874" s="150">
        <v>4258</v>
      </c>
      <c r="T874" s="168">
        <v>0</v>
      </c>
      <c r="U874" s="168">
        <v>30.933596609999999</v>
      </c>
      <c r="V874" s="169"/>
      <c r="W874" s="170"/>
      <c r="X874" s="150"/>
      <c r="Y874" s="150"/>
      <c r="Z874" s="171"/>
      <c r="AA874" s="169"/>
      <c r="AB874" s="170"/>
      <c r="AC874" s="150"/>
      <c r="AD874" s="170"/>
      <c r="AE874" s="171"/>
      <c r="AF874" s="169"/>
      <c r="AG874" s="170"/>
      <c r="AH874" s="150"/>
      <c r="AI874" s="150"/>
      <c r="AJ874" s="171"/>
      <c r="AK874" s="169"/>
      <c r="AL874" s="170"/>
      <c r="AM874" s="150"/>
      <c r="AN874" s="170"/>
      <c r="AO874" s="171"/>
      <c r="AP874" s="169"/>
      <c r="AQ874" s="170"/>
      <c r="AR874" s="150"/>
      <c r="AS874" s="170"/>
      <c r="AT874" s="171"/>
      <c r="AU874" s="169"/>
      <c r="AV874" s="170"/>
      <c r="AW874" s="150"/>
      <c r="AX874" s="164"/>
      <c r="AY874" s="171"/>
      <c r="AZ874" s="150">
        <v>4258</v>
      </c>
    </row>
    <row r="875" spans="1:52" x14ac:dyDescent="0.35">
      <c r="A875" s="162">
        <v>873</v>
      </c>
      <c r="B875" s="163" t="s">
        <v>890</v>
      </c>
      <c r="C875" s="150" t="s">
        <v>1102</v>
      </c>
      <c r="D875" s="150">
        <v>200</v>
      </c>
      <c r="E875" s="164">
        <v>2</v>
      </c>
      <c r="F875" s="164">
        <v>30</v>
      </c>
      <c r="G875" s="165">
        <v>1</v>
      </c>
      <c r="H875" s="166">
        <v>27</v>
      </c>
      <c r="I875" s="150">
        <f>MAX(0,Table232[[#This Row],[k*]]-Table232[[#This Row],[AGVs]])</f>
        <v>25</v>
      </c>
      <c r="J875" s="150">
        <v>4396</v>
      </c>
      <c r="K875" s="150">
        <v>4396</v>
      </c>
      <c r="L875" s="167">
        <v>1.9017771296300907</v>
      </c>
      <c r="M875" s="144">
        <f>IF( Table232[[#This Row],[UB_init]]-Table232[[#This Row],[LB_init]]&gt;0.1,0,1)</f>
        <v>1</v>
      </c>
      <c r="N875" s="61">
        <v>4396</v>
      </c>
      <c r="O875" s="62">
        <v>3765.5397420607701</v>
      </c>
      <c r="P875" s="62">
        <v>0.143416801169064</v>
      </c>
      <c r="Q875" s="87">
        <v>3600.1543521601702</v>
      </c>
      <c r="R875" s="166">
        <v>4396</v>
      </c>
      <c r="S875" s="150">
        <v>4396</v>
      </c>
      <c r="T875" s="168">
        <v>0</v>
      </c>
      <c r="U875" s="168">
        <v>33.947437350000001</v>
      </c>
      <c r="V875" s="169"/>
      <c r="W875" s="170"/>
      <c r="X875" s="150"/>
      <c r="Y875" s="150"/>
      <c r="Z875" s="171"/>
      <c r="AA875" s="169"/>
      <c r="AB875" s="170"/>
      <c r="AC875" s="150"/>
      <c r="AD875" s="170"/>
      <c r="AE875" s="171"/>
      <c r="AF875" s="169"/>
      <c r="AG875" s="170"/>
      <c r="AH875" s="150"/>
      <c r="AI875" s="150"/>
      <c r="AJ875" s="171"/>
      <c r="AK875" s="169"/>
      <c r="AL875" s="170"/>
      <c r="AM875" s="150"/>
      <c r="AN875" s="170"/>
      <c r="AO875" s="171"/>
      <c r="AP875" s="169"/>
      <c r="AQ875" s="170"/>
      <c r="AR875" s="150"/>
      <c r="AS875" s="170"/>
      <c r="AT875" s="171"/>
      <c r="AU875" s="169"/>
      <c r="AV875" s="170"/>
      <c r="AW875" s="150"/>
      <c r="AX875" s="164"/>
      <c r="AY875" s="171"/>
      <c r="AZ875" s="150">
        <v>4396</v>
      </c>
    </row>
    <row r="876" spans="1:52" x14ac:dyDescent="0.35">
      <c r="A876" s="162">
        <v>874</v>
      </c>
      <c r="B876" s="163" t="s">
        <v>891</v>
      </c>
      <c r="C876" s="150" t="s">
        <v>1102</v>
      </c>
      <c r="D876" s="150">
        <v>200</v>
      </c>
      <c r="E876" s="164">
        <v>2</v>
      </c>
      <c r="F876" s="164">
        <v>30</v>
      </c>
      <c r="G876" s="165">
        <v>1</v>
      </c>
      <c r="H876" s="166">
        <v>27</v>
      </c>
      <c r="I876" s="150">
        <f>MAX(0,Table232[[#This Row],[k*]]-Table232[[#This Row],[AGVs]])</f>
        <v>25</v>
      </c>
      <c r="J876" s="150">
        <v>4705</v>
      </c>
      <c r="K876" s="150">
        <v>4705</v>
      </c>
      <c r="L876" s="167">
        <v>1.9352189898500001</v>
      </c>
      <c r="M876" s="144">
        <f>IF( Table232[[#This Row],[UB_init]]-Table232[[#This Row],[LB_init]]&gt;0.1,0,1)</f>
        <v>1</v>
      </c>
      <c r="N876" s="61">
        <v>5186</v>
      </c>
      <c r="O876" s="62">
        <v>4082.30452273634</v>
      </c>
      <c r="P876" s="62">
        <v>0.212822112854537</v>
      </c>
      <c r="Q876" s="87">
        <v>3600.1248632706702</v>
      </c>
      <c r="R876" s="166">
        <v>4705</v>
      </c>
      <c r="S876" s="150">
        <v>4705</v>
      </c>
      <c r="T876" s="168">
        <v>0</v>
      </c>
      <c r="U876" s="168">
        <v>30.833854039999999</v>
      </c>
      <c r="V876" s="169"/>
      <c r="W876" s="170"/>
      <c r="X876" s="150"/>
      <c r="Y876" s="150"/>
      <c r="Z876" s="171"/>
      <c r="AA876" s="169"/>
      <c r="AB876" s="170"/>
      <c r="AC876" s="150"/>
      <c r="AD876" s="170"/>
      <c r="AE876" s="171"/>
      <c r="AF876" s="169"/>
      <c r="AG876" s="170"/>
      <c r="AH876" s="150"/>
      <c r="AI876" s="150"/>
      <c r="AJ876" s="171"/>
      <c r="AK876" s="169"/>
      <c r="AL876" s="170"/>
      <c r="AM876" s="150"/>
      <c r="AN876" s="170"/>
      <c r="AO876" s="171"/>
      <c r="AP876" s="169"/>
      <c r="AQ876" s="170"/>
      <c r="AR876" s="150"/>
      <c r="AS876" s="170"/>
      <c r="AT876" s="171"/>
      <c r="AU876" s="169"/>
      <c r="AV876" s="170"/>
      <c r="AW876" s="150"/>
      <c r="AX876" s="164"/>
      <c r="AY876" s="171"/>
      <c r="AZ876" s="150">
        <v>4705</v>
      </c>
    </row>
    <row r="877" spans="1:52" x14ac:dyDescent="0.35">
      <c r="A877" s="162">
        <v>875</v>
      </c>
      <c r="B877" s="163" t="s">
        <v>892</v>
      </c>
      <c r="C877" s="150" t="s">
        <v>1102</v>
      </c>
      <c r="D877" s="150">
        <v>200</v>
      </c>
      <c r="E877" s="164">
        <v>2</v>
      </c>
      <c r="F877" s="164">
        <v>30</v>
      </c>
      <c r="G877" s="165">
        <v>1</v>
      </c>
      <c r="H877" s="166">
        <v>28</v>
      </c>
      <c r="I877" s="150">
        <f>MAX(0,Table232[[#This Row],[k*]]-Table232[[#This Row],[AGVs]])</f>
        <v>26</v>
      </c>
      <c r="J877" s="150">
        <v>4401</v>
      </c>
      <c r="K877" s="150">
        <v>4401</v>
      </c>
      <c r="L877" s="167">
        <v>2.4324867334300961</v>
      </c>
      <c r="M877" s="144">
        <f>IF( Table232[[#This Row],[UB_init]]-Table232[[#This Row],[LB_init]]&gt;0.1,0,1)</f>
        <v>1</v>
      </c>
      <c r="N877" s="61">
        <v>4401</v>
      </c>
      <c r="O877" s="62">
        <v>4401</v>
      </c>
      <c r="P877" s="62">
        <v>0</v>
      </c>
      <c r="Q877" s="87">
        <v>3523.6557888519001</v>
      </c>
      <c r="R877" s="166">
        <v>4401</v>
      </c>
      <c r="S877" s="150">
        <v>4401</v>
      </c>
      <c r="T877" s="168">
        <v>0</v>
      </c>
      <c r="U877" s="168">
        <v>37.241673159999998</v>
      </c>
      <c r="V877" s="169"/>
      <c r="W877" s="170"/>
      <c r="X877" s="150"/>
      <c r="Y877" s="150"/>
      <c r="Z877" s="171"/>
      <c r="AA877" s="169"/>
      <c r="AB877" s="170"/>
      <c r="AC877" s="150"/>
      <c r="AD877" s="170"/>
      <c r="AE877" s="171"/>
      <c r="AF877" s="169"/>
      <c r="AG877" s="170"/>
      <c r="AH877" s="150"/>
      <c r="AI877" s="150"/>
      <c r="AJ877" s="171"/>
      <c r="AK877" s="169"/>
      <c r="AL877" s="170"/>
      <c r="AM877" s="150"/>
      <c r="AN877" s="170"/>
      <c r="AO877" s="171"/>
      <c r="AP877" s="169"/>
      <c r="AQ877" s="170"/>
      <c r="AR877" s="150"/>
      <c r="AS877" s="170"/>
      <c r="AT877" s="171"/>
      <c r="AU877" s="169"/>
      <c r="AV877" s="170"/>
      <c r="AW877" s="150"/>
      <c r="AX877" s="164"/>
      <c r="AY877" s="171"/>
      <c r="AZ877" s="150">
        <v>4401</v>
      </c>
    </row>
    <row r="878" spans="1:52" x14ac:dyDescent="0.35">
      <c r="A878" s="162">
        <v>876</v>
      </c>
      <c r="B878" s="163" t="s">
        <v>893</v>
      </c>
      <c r="C878" s="150" t="s">
        <v>1102</v>
      </c>
      <c r="D878" s="150">
        <v>200</v>
      </c>
      <c r="E878" s="164">
        <v>2</v>
      </c>
      <c r="F878" s="164">
        <v>30</v>
      </c>
      <c r="G878" s="165">
        <v>1</v>
      </c>
      <c r="H878" s="166">
        <v>25</v>
      </c>
      <c r="I878" s="150">
        <f>MAX(0,Table232[[#This Row],[k*]]-Table232[[#This Row],[AGVs]])</f>
        <v>23</v>
      </c>
      <c r="J878" s="150">
        <v>4743</v>
      </c>
      <c r="K878" s="150">
        <v>4743</v>
      </c>
      <c r="L878" s="167">
        <v>4.4396295677900071</v>
      </c>
      <c r="M878" s="144">
        <f>IF( Table232[[#This Row],[UB_init]]-Table232[[#This Row],[LB_init]]&gt;0.1,0,1)</f>
        <v>1</v>
      </c>
      <c r="N878" s="61">
        <v>19799</v>
      </c>
      <c r="O878" s="62">
        <v>4080.59711653984</v>
      </c>
      <c r="P878" s="62">
        <v>0.79389882738825501</v>
      </c>
      <c r="Q878" s="87">
        <v>3600.3396402765002</v>
      </c>
      <c r="R878" s="166">
        <v>4743</v>
      </c>
      <c r="S878" s="150">
        <v>4743</v>
      </c>
      <c r="T878" s="168">
        <v>0</v>
      </c>
      <c r="U878" s="168">
        <v>22.206005470000001</v>
      </c>
      <c r="V878" s="169"/>
      <c r="W878" s="170"/>
      <c r="X878" s="150"/>
      <c r="Y878" s="150"/>
      <c r="Z878" s="171"/>
      <c r="AA878" s="169"/>
      <c r="AB878" s="170"/>
      <c r="AC878" s="150"/>
      <c r="AD878" s="170"/>
      <c r="AE878" s="171"/>
      <c r="AF878" s="169"/>
      <c r="AG878" s="170"/>
      <c r="AH878" s="150"/>
      <c r="AI878" s="150"/>
      <c r="AJ878" s="171"/>
      <c r="AK878" s="169"/>
      <c r="AL878" s="170"/>
      <c r="AM878" s="150"/>
      <c r="AN878" s="170"/>
      <c r="AO878" s="171"/>
      <c r="AP878" s="169"/>
      <c r="AQ878" s="170"/>
      <c r="AR878" s="150"/>
      <c r="AS878" s="170"/>
      <c r="AT878" s="171"/>
      <c r="AU878" s="169"/>
      <c r="AV878" s="170"/>
      <c r="AW878" s="150"/>
      <c r="AX878" s="164"/>
      <c r="AY878" s="171"/>
      <c r="AZ878" s="150">
        <v>4743</v>
      </c>
    </row>
    <row r="879" spans="1:52" x14ac:dyDescent="0.35">
      <c r="A879" s="162">
        <v>877</v>
      </c>
      <c r="B879" s="163" t="s">
        <v>894</v>
      </c>
      <c r="C879" s="150" t="s">
        <v>1102</v>
      </c>
      <c r="D879" s="150">
        <v>200</v>
      </c>
      <c r="E879" s="164">
        <v>2</v>
      </c>
      <c r="F879" s="164">
        <v>30</v>
      </c>
      <c r="G879" s="165">
        <v>1</v>
      </c>
      <c r="H879" s="166">
        <v>26</v>
      </c>
      <c r="I879" s="150">
        <f>MAX(0,Table232[[#This Row],[k*]]-Table232[[#This Row],[AGVs]])</f>
        <v>24</v>
      </c>
      <c r="J879" s="150">
        <v>4630</v>
      </c>
      <c r="K879" s="150">
        <v>4630</v>
      </c>
      <c r="L879" s="167">
        <v>2.0990081504000955</v>
      </c>
      <c r="M879" s="144">
        <f>IF( Table232[[#This Row],[UB_init]]-Table232[[#This Row],[LB_init]]&gt;0.1,0,1)</f>
        <v>1</v>
      </c>
      <c r="N879" s="61">
        <v>4713</v>
      </c>
      <c r="O879" s="62">
        <v>4032.6459822952002</v>
      </c>
      <c r="P879" s="62">
        <v>0.14435688896770199</v>
      </c>
      <c r="Q879" s="87">
        <v>3600.1233723014502</v>
      </c>
      <c r="R879" s="166">
        <v>4630</v>
      </c>
      <c r="S879" s="150">
        <v>4630</v>
      </c>
      <c r="T879" s="168">
        <v>0</v>
      </c>
      <c r="U879" s="168">
        <v>33.945205629999997</v>
      </c>
      <c r="V879" s="169"/>
      <c r="W879" s="170"/>
      <c r="X879" s="150"/>
      <c r="Y879" s="150"/>
      <c r="Z879" s="171"/>
      <c r="AA879" s="169"/>
      <c r="AB879" s="170"/>
      <c r="AC879" s="150"/>
      <c r="AD879" s="170"/>
      <c r="AE879" s="171"/>
      <c r="AF879" s="169"/>
      <c r="AG879" s="170"/>
      <c r="AH879" s="150"/>
      <c r="AI879" s="150"/>
      <c r="AJ879" s="171"/>
      <c r="AK879" s="169"/>
      <c r="AL879" s="170"/>
      <c r="AM879" s="150"/>
      <c r="AN879" s="170"/>
      <c r="AO879" s="171"/>
      <c r="AP879" s="169"/>
      <c r="AQ879" s="170"/>
      <c r="AR879" s="150"/>
      <c r="AS879" s="170"/>
      <c r="AT879" s="171"/>
      <c r="AU879" s="169"/>
      <c r="AV879" s="170"/>
      <c r="AW879" s="150"/>
      <c r="AX879" s="164"/>
      <c r="AY879" s="171"/>
      <c r="AZ879" s="150">
        <v>4630</v>
      </c>
    </row>
    <row r="880" spans="1:52" x14ac:dyDescent="0.35">
      <c r="A880" s="162">
        <v>878</v>
      </c>
      <c r="B880" s="163" t="s">
        <v>895</v>
      </c>
      <c r="C880" s="150" t="s">
        <v>1102</v>
      </c>
      <c r="D880" s="150">
        <v>200</v>
      </c>
      <c r="E880" s="164">
        <v>2</v>
      </c>
      <c r="F880" s="164">
        <v>30</v>
      </c>
      <c r="G880" s="165">
        <v>1</v>
      </c>
      <c r="H880" s="166">
        <v>28</v>
      </c>
      <c r="I880" s="150">
        <f>MAX(0,Table232[[#This Row],[k*]]-Table232[[#This Row],[AGVs]])</f>
        <v>26</v>
      </c>
      <c r="J880" s="150">
        <v>4547</v>
      </c>
      <c r="K880" s="150">
        <v>4547</v>
      </c>
      <c r="L880" s="167">
        <v>1.8774055130800207</v>
      </c>
      <c r="M880" s="144">
        <f>IF( Table232[[#This Row],[UB_init]]-Table232[[#This Row],[LB_init]]&gt;0.1,0,1)</f>
        <v>1</v>
      </c>
      <c r="N880" s="61">
        <v>19214</v>
      </c>
      <c r="O880" s="62">
        <v>3849.4096879128401</v>
      </c>
      <c r="P880" s="62">
        <v>0.79965599625726402</v>
      </c>
      <c r="Q880" s="87">
        <v>3600.1164012458098</v>
      </c>
      <c r="R880" s="166">
        <v>4547</v>
      </c>
      <c r="S880" s="150">
        <v>4547</v>
      </c>
      <c r="T880" s="168">
        <v>0</v>
      </c>
      <c r="U880" s="168">
        <v>34.101195490000002</v>
      </c>
      <c r="V880" s="169"/>
      <c r="W880" s="170"/>
      <c r="X880" s="150"/>
      <c r="Y880" s="150"/>
      <c r="Z880" s="171"/>
      <c r="AA880" s="169"/>
      <c r="AB880" s="170"/>
      <c r="AC880" s="150"/>
      <c r="AD880" s="170"/>
      <c r="AE880" s="171"/>
      <c r="AF880" s="169"/>
      <c r="AG880" s="170"/>
      <c r="AH880" s="150"/>
      <c r="AI880" s="150"/>
      <c r="AJ880" s="171"/>
      <c r="AK880" s="169"/>
      <c r="AL880" s="170"/>
      <c r="AM880" s="150"/>
      <c r="AN880" s="170"/>
      <c r="AO880" s="171"/>
      <c r="AP880" s="169"/>
      <c r="AQ880" s="170"/>
      <c r="AR880" s="150"/>
      <c r="AS880" s="170"/>
      <c r="AT880" s="171"/>
      <c r="AU880" s="169"/>
      <c r="AV880" s="170"/>
      <c r="AW880" s="150"/>
      <c r="AX880" s="164"/>
      <c r="AY880" s="171"/>
      <c r="AZ880" s="150">
        <v>4547</v>
      </c>
    </row>
    <row r="881" spans="1:52" x14ac:dyDescent="0.35">
      <c r="A881" s="162">
        <v>879</v>
      </c>
      <c r="B881" s="163" t="s">
        <v>896</v>
      </c>
      <c r="C881" s="150" t="s">
        <v>1102</v>
      </c>
      <c r="D881" s="150">
        <v>200</v>
      </c>
      <c r="E881" s="164">
        <v>2</v>
      </c>
      <c r="F881" s="164">
        <v>30</v>
      </c>
      <c r="G881" s="165">
        <v>1</v>
      </c>
      <c r="H881" s="166">
        <v>27</v>
      </c>
      <c r="I881" s="150">
        <f>MAX(0,Table232[[#This Row],[k*]]-Table232[[#This Row],[AGVs]])</f>
        <v>25</v>
      </c>
      <c r="J881" s="150">
        <v>4395</v>
      </c>
      <c r="K881" s="150">
        <v>4395</v>
      </c>
      <c r="L881" s="167">
        <v>1.8190809395200631</v>
      </c>
      <c r="M881" s="144">
        <f>IF( Table232[[#This Row],[UB_init]]-Table232[[#This Row],[LB_init]]&gt;0.1,0,1)</f>
        <v>1</v>
      </c>
      <c r="N881" s="61">
        <v>4395</v>
      </c>
      <c r="O881" s="62">
        <v>3973.5799999904798</v>
      </c>
      <c r="P881" s="62">
        <v>9.5886234359387701E-2</v>
      </c>
      <c r="Q881" s="87">
        <v>3600.1096769068299</v>
      </c>
      <c r="R881" s="166">
        <v>4395</v>
      </c>
      <c r="S881" s="150">
        <v>4395</v>
      </c>
      <c r="T881" s="168">
        <v>0</v>
      </c>
      <c r="U881" s="168">
        <v>47.940108729999999</v>
      </c>
      <c r="V881" s="169"/>
      <c r="W881" s="170"/>
      <c r="X881" s="150"/>
      <c r="Y881" s="150"/>
      <c r="Z881" s="171"/>
      <c r="AA881" s="169"/>
      <c r="AB881" s="170"/>
      <c r="AC881" s="150"/>
      <c r="AD881" s="170"/>
      <c r="AE881" s="171"/>
      <c r="AF881" s="169"/>
      <c r="AG881" s="170"/>
      <c r="AH881" s="150"/>
      <c r="AI881" s="150"/>
      <c r="AJ881" s="171"/>
      <c r="AK881" s="169"/>
      <c r="AL881" s="170"/>
      <c r="AM881" s="150"/>
      <c r="AN881" s="170"/>
      <c r="AO881" s="171"/>
      <c r="AP881" s="169"/>
      <c r="AQ881" s="170"/>
      <c r="AR881" s="150"/>
      <c r="AS881" s="170"/>
      <c r="AT881" s="171"/>
      <c r="AU881" s="169"/>
      <c r="AV881" s="170"/>
      <c r="AW881" s="150"/>
      <c r="AX881" s="164"/>
      <c r="AY881" s="171"/>
      <c r="AZ881" s="150">
        <v>4395</v>
      </c>
    </row>
    <row r="882" spans="1:52" x14ac:dyDescent="0.35">
      <c r="A882" s="162">
        <v>880</v>
      </c>
      <c r="B882" s="163" t="s">
        <v>897</v>
      </c>
      <c r="C882" s="150" t="s">
        <v>1102</v>
      </c>
      <c r="D882" s="150">
        <v>200</v>
      </c>
      <c r="E882" s="164">
        <v>2</v>
      </c>
      <c r="F882" s="164">
        <v>30</v>
      </c>
      <c r="G882" s="165">
        <v>1</v>
      </c>
      <c r="H882" s="166">
        <v>28</v>
      </c>
      <c r="I882" s="150">
        <f>MAX(0,Table232[[#This Row],[k*]]-Table232[[#This Row],[AGVs]])</f>
        <v>26</v>
      </c>
      <c r="J882" s="150">
        <v>4605</v>
      </c>
      <c r="K882" s="150">
        <v>4605</v>
      </c>
      <c r="L882" s="167">
        <v>2.0603609960598988</v>
      </c>
      <c r="M882" s="144">
        <f>IF( Table232[[#This Row],[UB_init]]-Table232[[#This Row],[LB_init]]&gt;0.1,0,1)</f>
        <v>1</v>
      </c>
      <c r="N882" s="61">
        <v>4605</v>
      </c>
      <c r="O882" s="62">
        <v>4206.73420536513</v>
      </c>
      <c r="P882" s="62">
        <v>8.6485514578687403E-2</v>
      </c>
      <c r="Q882" s="87">
        <v>3600.0749059114601</v>
      </c>
      <c r="R882" s="166">
        <v>4605</v>
      </c>
      <c r="S882" s="150">
        <v>4605</v>
      </c>
      <c r="T882" s="168">
        <v>0</v>
      </c>
      <c r="U882" s="168">
        <v>42.883055329999998</v>
      </c>
      <c r="V882" s="169"/>
      <c r="W882" s="170"/>
      <c r="X882" s="150"/>
      <c r="Y882" s="150"/>
      <c r="Z882" s="171"/>
      <c r="AA882" s="169"/>
      <c r="AB882" s="170"/>
      <c r="AC882" s="150"/>
      <c r="AD882" s="170"/>
      <c r="AE882" s="171"/>
      <c r="AF882" s="169"/>
      <c r="AG882" s="170"/>
      <c r="AH882" s="150"/>
      <c r="AI882" s="150"/>
      <c r="AJ882" s="171"/>
      <c r="AK882" s="169"/>
      <c r="AL882" s="170"/>
      <c r="AM882" s="150"/>
      <c r="AN882" s="170"/>
      <c r="AO882" s="171"/>
      <c r="AP882" s="169"/>
      <c r="AQ882" s="170"/>
      <c r="AR882" s="150"/>
      <c r="AS882" s="170"/>
      <c r="AT882" s="171"/>
      <c r="AU882" s="169"/>
      <c r="AV882" s="170"/>
      <c r="AW882" s="150"/>
      <c r="AX882" s="164"/>
      <c r="AY882" s="171"/>
      <c r="AZ882" s="150">
        <v>4605</v>
      </c>
    </row>
    <row r="883" spans="1:52" x14ac:dyDescent="0.35">
      <c r="A883" s="162">
        <v>881</v>
      </c>
      <c r="B883" s="163" t="s">
        <v>898</v>
      </c>
      <c r="C883" s="150" t="s">
        <v>1102</v>
      </c>
      <c r="D883" s="150">
        <v>200</v>
      </c>
      <c r="E883" s="164">
        <v>2</v>
      </c>
      <c r="F883" s="164">
        <v>30</v>
      </c>
      <c r="G883" s="165">
        <v>2</v>
      </c>
      <c r="H883" s="166">
        <v>53</v>
      </c>
      <c r="I883" s="150">
        <f>MAX(0,Table232[[#This Row],[k*]]-Table232[[#This Row],[AGVs]])</f>
        <v>51</v>
      </c>
      <c r="J883" s="150">
        <v>5302</v>
      </c>
      <c r="K883" s="150">
        <v>5302</v>
      </c>
      <c r="L883" s="167">
        <v>14.2691615670999</v>
      </c>
      <c r="M883" s="144">
        <f>IF( Table232[[#This Row],[UB_init]]-Table232[[#This Row],[LB_init]]&gt;0.1,0,1)</f>
        <v>1</v>
      </c>
      <c r="N883" s="61">
        <v>5684</v>
      </c>
      <c r="O883" s="62">
        <v>4038.82358819512</v>
      </c>
      <c r="P883" s="62">
        <v>0.28943990355468702</v>
      </c>
      <c r="Q883" s="87">
        <v>3600.1287705488498</v>
      </c>
      <c r="R883" s="166">
        <v>5302</v>
      </c>
      <c r="S883" s="150">
        <v>5302</v>
      </c>
      <c r="T883" s="168">
        <v>0</v>
      </c>
      <c r="U883" s="168">
        <v>124.5017127</v>
      </c>
      <c r="V883" s="169"/>
      <c r="W883" s="170"/>
      <c r="X883" s="150"/>
      <c r="Y883" s="150"/>
      <c r="Z883" s="171"/>
      <c r="AA883" s="169"/>
      <c r="AB883" s="170"/>
      <c r="AC883" s="150"/>
      <c r="AD883" s="170"/>
      <c r="AE883" s="171"/>
      <c r="AF883" s="169"/>
      <c r="AG883" s="170"/>
      <c r="AH883" s="150"/>
      <c r="AI883" s="150"/>
      <c r="AJ883" s="171"/>
      <c r="AK883" s="169"/>
      <c r="AL883" s="170"/>
      <c r="AM883" s="150"/>
      <c r="AN883" s="170"/>
      <c r="AO883" s="171"/>
      <c r="AP883" s="169"/>
      <c r="AQ883" s="170"/>
      <c r="AR883" s="150"/>
      <c r="AS883" s="170"/>
      <c r="AT883" s="171"/>
      <c r="AU883" s="169"/>
      <c r="AV883" s="170"/>
      <c r="AW883" s="150"/>
      <c r="AX883" s="164"/>
      <c r="AY883" s="171"/>
      <c r="AZ883" s="150">
        <v>5302</v>
      </c>
    </row>
    <row r="884" spans="1:52" x14ac:dyDescent="0.35">
      <c r="A884" s="162">
        <v>882</v>
      </c>
      <c r="B884" s="163" t="s">
        <v>899</v>
      </c>
      <c r="C884" s="150" t="s">
        <v>1102</v>
      </c>
      <c r="D884" s="150">
        <v>200</v>
      </c>
      <c r="E884" s="164">
        <v>2</v>
      </c>
      <c r="F884" s="164">
        <v>30</v>
      </c>
      <c r="G884" s="165">
        <v>2</v>
      </c>
      <c r="H884" s="166">
        <v>55</v>
      </c>
      <c r="I884" s="150">
        <f>MAX(0,Table232[[#This Row],[k*]]-Table232[[#This Row],[AGVs]])</f>
        <v>53</v>
      </c>
      <c r="J884" s="150">
        <v>5128</v>
      </c>
      <c r="K884" s="150">
        <v>5128</v>
      </c>
      <c r="L884" s="167">
        <v>11.604367729280057</v>
      </c>
      <c r="M884" s="144">
        <f>IF( Table232[[#This Row],[UB_init]]-Table232[[#This Row],[LB_init]]&gt;0.1,0,1)</f>
        <v>1</v>
      </c>
      <c r="N884" s="61">
        <v>18756</v>
      </c>
      <c r="O884" s="62">
        <v>3787.6048555182001</v>
      </c>
      <c r="P884" s="62">
        <v>0.79805902881646995</v>
      </c>
      <c r="Q884" s="87">
        <v>3600.2211153898302</v>
      </c>
      <c r="R884" s="166">
        <v>5128</v>
      </c>
      <c r="S884" s="150">
        <v>5128</v>
      </c>
      <c r="T884" s="168">
        <v>0</v>
      </c>
      <c r="U884" s="168">
        <v>88.477952049999999</v>
      </c>
      <c r="V884" s="169"/>
      <c r="W884" s="170"/>
      <c r="X884" s="150"/>
      <c r="Y884" s="150"/>
      <c r="Z884" s="171"/>
      <c r="AA884" s="169"/>
      <c r="AB884" s="170"/>
      <c r="AC884" s="150"/>
      <c r="AD884" s="170"/>
      <c r="AE884" s="171"/>
      <c r="AF884" s="169"/>
      <c r="AG884" s="170"/>
      <c r="AH884" s="150"/>
      <c r="AI884" s="150"/>
      <c r="AJ884" s="171"/>
      <c r="AK884" s="169"/>
      <c r="AL884" s="170"/>
      <c r="AM884" s="150"/>
      <c r="AN884" s="170"/>
      <c r="AO884" s="171"/>
      <c r="AP884" s="169"/>
      <c r="AQ884" s="170"/>
      <c r="AR884" s="150"/>
      <c r="AS884" s="170"/>
      <c r="AT884" s="171"/>
      <c r="AU884" s="169"/>
      <c r="AV884" s="170"/>
      <c r="AW884" s="150"/>
      <c r="AX884" s="164"/>
      <c r="AY884" s="171"/>
      <c r="AZ884" s="150">
        <v>5128</v>
      </c>
    </row>
    <row r="885" spans="1:52" x14ac:dyDescent="0.35">
      <c r="A885" s="162">
        <v>883</v>
      </c>
      <c r="B885" s="163" t="s">
        <v>900</v>
      </c>
      <c r="C885" s="150" t="s">
        <v>1102</v>
      </c>
      <c r="D885" s="150">
        <v>200</v>
      </c>
      <c r="E885" s="164">
        <v>2</v>
      </c>
      <c r="F885" s="164">
        <v>30</v>
      </c>
      <c r="G885" s="165">
        <v>2</v>
      </c>
      <c r="H885" s="166">
        <v>48</v>
      </c>
      <c r="I885" s="150">
        <f>MAX(0,Table232[[#This Row],[k*]]-Table232[[#This Row],[AGVs]])</f>
        <v>46</v>
      </c>
      <c r="J885" s="150">
        <v>5026</v>
      </c>
      <c r="K885" s="150">
        <v>5026</v>
      </c>
      <c r="L885" s="167">
        <v>6.6882605254700138</v>
      </c>
      <c r="M885" s="144">
        <f>IF( Table232[[#This Row],[UB_init]]-Table232[[#This Row],[LB_init]]&gt;0.1,0,1)</f>
        <v>1</v>
      </c>
      <c r="N885" s="61">
        <v>19231</v>
      </c>
      <c r="O885" s="62">
        <v>3674.2368421052602</v>
      </c>
      <c r="P885" s="62">
        <v>0.80894197690679903</v>
      </c>
      <c r="Q885" s="87">
        <v>3600.1519148740899</v>
      </c>
      <c r="R885" s="166">
        <v>5026</v>
      </c>
      <c r="S885" s="150">
        <v>5026</v>
      </c>
      <c r="T885" s="168">
        <v>0</v>
      </c>
      <c r="U885" s="168">
        <v>51.558860860000003</v>
      </c>
      <c r="V885" s="169"/>
      <c r="W885" s="170"/>
      <c r="X885" s="150"/>
      <c r="Y885" s="150"/>
      <c r="Z885" s="171"/>
      <c r="AA885" s="169"/>
      <c r="AB885" s="170"/>
      <c r="AC885" s="150"/>
      <c r="AD885" s="170"/>
      <c r="AE885" s="171"/>
      <c r="AF885" s="169"/>
      <c r="AG885" s="170"/>
      <c r="AH885" s="150"/>
      <c r="AI885" s="150"/>
      <c r="AJ885" s="171"/>
      <c r="AK885" s="169"/>
      <c r="AL885" s="170"/>
      <c r="AM885" s="150"/>
      <c r="AN885" s="170"/>
      <c r="AO885" s="171"/>
      <c r="AP885" s="169"/>
      <c r="AQ885" s="170"/>
      <c r="AR885" s="150"/>
      <c r="AS885" s="170"/>
      <c r="AT885" s="171"/>
      <c r="AU885" s="169"/>
      <c r="AV885" s="170"/>
      <c r="AW885" s="150"/>
      <c r="AX885" s="164"/>
      <c r="AY885" s="171"/>
      <c r="AZ885" s="150">
        <v>5026</v>
      </c>
    </row>
    <row r="886" spans="1:52" x14ac:dyDescent="0.35">
      <c r="A886" s="162">
        <v>884</v>
      </c>
      <c r="B886" s="163" t="s">
        <v>901</v>
      </c>
      <c r="C886" s="150" t="s">
        <v>1102</v>
      </c>
      <c r="D886" s="150">
        <v>200</v>
      </c>
      <c r="E886" s="164">
        <v>2</v>
      </c>
      <c r="F886" s="164">
        <v>30</v>
      </c>
      <c r="G886" s="165">
        <v>2</v>
      </c>
      <c r="H886" s="166">
        <v>58</v>
      </c>
      <c r="I886" s="150">
        <f>MAX(0,Table232[[#This Row],[k*]]-Table232[[#This Row],[AGVs]])</f>
        <v>56</v>
      </c>
      <c r="J886" s="150">
        <v>5635</v>
      </c>
      <c r="K886" s="150">
        <v>5635</v>
      </c>
      <c r="L886" s="167">
        <v>16.881364922980083</v>
      </c>
      <c r="M886" s="144">
        <f>IF( Table232[[#This Row],[UB_init]]-Table232[[#This Row],[LB_init]]&gt;0.1,0,1)</f>
        <v>1</v>
      </c>
      <c r="N886" s="61">
        <v>19849</v>
      </c>
      <c r="O886" s="62">
        <v>4217.7114048945596</v>
      </c>
      <c r="P886" s="62">
        <v>0.78751013124617597</v>
      </c>
      <c r="Q886" s="87">
        <v>3600.5655388086998</v>
      </c>
      <c r="R886" s="166">
        <v>5635</v>
      </c>
      <c r="S886" s="150">
        <v>5635</v>
      </c>
      <c r="T886" s="168">
        <v>0</v>
      </c>
      <c r="U886" s="168">
        <v>170.8134556</v>
      </c>
      <c r="V886" s="169"/>
      <c r="W886" s="170"/>
      <c r="X886" s="150"/>
      <c r="Y886" s="150"/>
      <c r="Z886" s="171"/>
      <c r="AA886" s="169"/>
      <c r="AB886" s="170"/>
      <c r="AC886" s="150"/>
      <c r="AD886" s="170"/>
      <c r="AE886" s="171"/>
      <c r="AF886" s="169"/>
      <c r="AG886" s="170"/>
      <c r="AH886" s="150"/>
      <c r="AI886" s="150"/>
      <c r="AJ886" s="171"/>
      <c r="AK886" s="169"/>
      <c r="AL886" s="170"/>
      <c r="AM886" s="150"/>
      <c r="AN886" s="170"/>
      <c r="AO886" s="171"/>
      <c r="AP886" s="169"/>
      <c r="AQ886" s="170"/>
      <c r="AR886" s="150"/>
      <c r="AS886" s="170"/>
      <c r="AT886" s="171"/>
      <c r="AU886" s="169"/>
      <c r="AV886" s="170"/>
      <c r="AW886" s="150"/>
      <c r="AX886" s="164"/>
      <c r="AY886" s="171"/>
      <c r="AZ886" s="150">
        <v>5635</v>
      </c>
    </row>
    <row r="887" spans="1:52" x14ac:dyDescent="0.35">
      <c r="A887" s="162">
        <v>885</v>
      </c>
      <c r="B887" s="163" t="s">
        <v>902</v>
      </c>
      <c r="C887" s="150" t="s">
        <v>1102</v>
      </c>
      <c r="D887" s="150">
        <v>200</v>
      </c>
      <c r="E887" s="164">
        <v>2</v>
      </c>
      <c r="F887" s="164">
        <v>30</v>
      </c>
      <c r="G887" s="165">
        <v>2</v>
      </c>
      <c r="H887" s="166">
        <v>55</v>
      </c>
      <c r="I887" s="150">
        <f>MAX(0,Table232[[#This Row],[k*]]-Table232[[#This Row],[AGVs]])</f>
        <v>53</v>
      </c>
      <c r="J887" s="150">
        <v>5211</v>
      </c>
      <c r="K887" s="150">
        <v>5211</v>
      </c>
      <c r="L887" s="167">
        <v>7.9616216048600563</v>
      </c>
      <c r="M887" s="144">
        <f>IF( Table232[[#This Row],[UB_init]]-Table232[[#This Row],[LB_init]]&gt;0.1,0,1)</f>
        <v>1</v>
      </c>
      <c r="N887" s="61">
        <v>5212</v>
      </c>
      <c r="O887" s="62">
        <v>3846.8467919293098</v>
      </c>
      <c r="P887" s="62">
        <v>0.26192502073496898</v>
      </c>
      <c r="Q887" s="87">
        <v>3600.1371983438698</v>
      </c>
      <c r="R887" s="166">
        <v>5211</v>
      </c>
      <c r="S887" s="150">
        <v>5211</v>
      </c>
      <c r="T887" s="168">
        <v>0</v>
      </c>
      <c r="U887" s="168">
        <v>73.929677010000006</v>
      </c>
      <c r="V887" s="169"/>
      <c r="W887" s="170"/>
      <c r="X887" s="150"/>
      <c r="Y887" s="150"/>
      <c r="Z887" s="171"/>
      <c r="AA887" s="169"/>
      <c r="AB887" s="170"/>
      <c r="AC887" s="150"/>
      <c r="AD887" s="170"/>
      <c r="AE887" s="171"/>
      <c r="AF887" s="169"/>
      <c r="AG887" s="170"/>
      <c r="AH887" s="150"/>
      <c r="AI887" s="150"/>
      <c r="AJ887" s="171"/>
      <c r="AK887" s="169"/>
      <c r="AL887" s="170"/>
      <c r="AM887" s="150"/>
      <c r="AN887" s="170"/>
      <c r="AO887" s="171"/>
      <c r="AP887" s="169"/>
      <c r="AQ887" s="170"/>
      <c r="AR887" s="150"/>
      <c r="AS887" s="170"/>
      <c r="AT887" s="171"/>
      <c r="AU887" s="169"/>
      <c r="AV887" s="170"/>
      <c r="AW887" s="150"/>
      <c r="AX887" s="164"/>
      <c r="AY887" s="171"/>
      <c r="AZ887" s="150">
        <v>5211</v>
      </c>
    </row>
    <row r="888" spans="1:52" x14ac:dyDescent="0.35">
      <c r="A888" s="162">
        <v>886</v>
      </c>
      <c r="B888" s="163" t="s">
        <v>903</v>
      </c>
      <c r="C888" s="150" t="s">
        <v>1102</v>
      </c>
      <c r="D888" s="150">
        <v>200</v>
      </c>
      <c r="E888" s="164">
        <v>2</v>
      </c>
      <c r="F888" s="164">
        <v>30</v>
      </c>
      <c r="G888" s="165">
        <v>2</v>
      </c>
      <c r="H888" s="166">
        <v>51</v>
      </c>
      <c r="I888" s="150">
        <f>MAX(0,Table232[[#This Row],[k*]]-Table232[[#This Row],[AGVs]])</f>
        <v>49</v>
      </c>
      <c r="J888" s="150">
        <v>5523</v>
      </c>
      <c r="K888" s="150">
        <v>5523</v>
      </c>
      <c r="L888" s="167">
        <v>4.2563858404801067</v>
      </c>
      <c r="M888" s="144">
        <f>IF( Table232[[#This Row],[UB_init]]-Table232[[#This Row],[LB_init]]&gt;0.1,0,1)</f>
        <v>1</v>
      </c>
      <c r="N888" s="61">
        <v>20046</v>
      </c>
      <c r="O888" s="62">
        <v>4433.5124510219603</v>
      </c>
      <c r="P888" s="62">
        <v>0.77883306140765995</v>
      </c>
      <c r="Q888" s="87">
        <v>3600.1298808492702</v>
      </c>
      <c r="R888" s="166">
        <v>5523</v>
      </c>
      <c r="S888" s="150">
        <v>5523</v>
      </c>
      <c r="T888" s="168">
        <v>0</v>
      </c>
      <c r="U888" s="168">
        <v>116.3753681</v>
      </c>
      <c r="V888" s="169"/>
      <c r="W888" s="170"/>
      <c r="X888" s="150"/>
      <c r="Y888" s="150"/>
      <c r="Z888" s="171"/>
      <c r="AA888" s="169"/>
      <c r="AB888" s="170"/>
      <c r="AC888" s="150"/>
      <c r="AD888" s="170"/>
      <c r="AE888" s="171"/>
      <c r="AF888" s="169"/>
      <c r="AG888" s="170"/>
      <c r="AH888" s="150"/>
      <c r="AI888" s="150"/>
      <c r="AJ888" s="171"/>
      <c r="AK888" s="169"/>
      <c r="AL888" s="170"/>
      <c r="AM888" s="150"/>
      <c r="AN888" s="170"/>
      <c r="AO888" s="171"/>
      <c r="AP888" s="169"/>
      <c r="AQ888" s="170"/>
      <c r="AR888" s="150"/>
      <c r="AS888" s="170"/>
      <c r="AT888" s="171"/>
      <c r="AU888" s="169"/>
      <c r="AV888" s="170"/>
      <c r="AW888" s="150"/>
      <c r="AX888" s="164"/>
      <c r="AY888" s="171"/>
      <c r="AZ888" s="150">
        <v>5523</v>
      </c>
    </row>
    <row r="889" spans="1:52" x14ac:dyDescent="0.35">
      <c r="A889" s="162">
        <v>887</v>
      </c>
      <c r="B889" s="163" t="s">
        <v>904</v>
      </c>
      <c r="C889" s="150" t="s">
        <v>1102</v>
      </c>
      <c r="D889" s="150">
        <v>200</v>
      </c>
      <c r="E889" s="164">
        <v>2</v>
      </c>
      <c r="F889" s="164">
        <v>30</v>
      </c>
      <c r="G889" s="165">
        <v>2</v>
      </c>
      <c r="H889" s="166">
        <v>54</v>
      </c>
      <c r="I889" s="150">
        <f>MAX(0,Table232[[#This Row],[k*]]-Table232[[#This Row],[AGVs]])</f>
        <v>52</v>
      </c>
      <c r="J889" s="150">
        <v>5470</v>
      </c>
      <c r="K889" s="150">
        <v>5470</v>
      </c>
      <c r="L889" s="167">
        <v>9.8642738629200721</v>
      </c>
      <c r="M889" s="144">
        <f>IF( Table232[[#This Row],[UB_init]]-Table232[[#This Row],[LB_init]]&gt;0.1,0,1)</f>
        <v>1</v>
      </c>
      <c r="N889" s="61">
        <v>5500</v>
      </c>
      <c r="O889" s="62">
        <v>4493.4367972417103</v>
      </c>
      <c r="P889" s="62">
        <v>0.183011491410594</v>
      </c>
      <c r="Q889" s="87">
        <v>3600.1263834256602</v>
      </c>
      <c r="R889" s="166">
        <v>5470</v>
      </c>
      <c r="S889" s="150">
        <v>5470</v>
      </c>
      <c r="T889" s="168">
        <v>0</v>
      </c>
      <c r="U889" s="168">
        <v>81.087473470000006</v>
      </c>
      <c r="V889" s="169"/>
      <c r="W889" s="170"/>
      <c r="X889" s="150"/>
      <c r="Y889" s="150"/>
      <c r="Z889" s="171"/>
      <c r="AA889" s="169"/>
      <c r="AB889" s="170"/>
      <c r="AC889" s="150"/>
      <c r="AD889" s="170"/>
      <c r="AE889" s="171"/>
      <c r="AF889" s="169"/>
      <c r="AG889" s="170"/>
      <c r="AH889" s="150"/>
      <c r="AI889" s="150"/>
      <c r="AJ889" s="171"/>
      <c r="AK889" s="169"/>
      <c r="AL889" s="170"/>
      <c r="AM889" s="150"/>
      <c r="AN889" s="170"/>
      <c r="AO889" s="171"/>
      <c r="AP889" s="169"/>
      <c r="AQ889" s="170"/>
      <c r="AR889" s="150"/>
      <c r="AS889" s="170"/>
      <c r="AT889" s="171"/>
      <c r="AU889" s="169"/>
      <c r="AV889" s="170"/>
      <c r="AW889" s="150"/>
      <c r="AX889" s="164"/>
      <c r="AY889" s="171"/>
      <c r="AZ889" s="150">
        <v>5470</v>
      </c>
    </row>
    <row r="890" spans="1:52" x14ac:dyDescent="0.35">
      <c r="A890" s="162">
        <v>888</v>
      </c>
      <c r="B890" s="163" t="s">
        <v>905</v>
      </c>
      <c r="C890" s="150" t="s">
        <v>1102</v>
      </c>
      <c r="D890" s="150">
        <v>200</v>
      </c>
      <c r="E890" s="164">
        <v>2</v>
      </c>
      <c r="F890" s="164">
        <v>30</v>
      </c>
      <c r="G890" s="165">
        <v>2</v>
      </c>
      <c r="H890" s="166">
        <v>53</v>
      </c>
      <c r="I890" s="150">
        <f>MAX(0,Table232[[#This Row],[k*]]-Table232[[#This Row],[AGVs]])</f>
        <v>51</v>
      </c>
      <c r="J890" s="150">
        <v>5297</v>
      </c>
      <c r="K890" s="150">
        <v>5297</v>
      </c>
      <c r="L890" s="167">
        <v>6.0052418913699057</v>
      </c>
      <c r="M890" s="144">
        <f>IF( Table232[[#This Row],[UB_init]]-Table232[[#This Row],[LB_init]]&gt;0.1,0,1)</f>
        <v>1</v>
      </c>
      <c r="N890" s="61">
        <v>19474</v>
      </c>
      <c r="O890" s="62">
        <v>4169.5725767799604</v>
      </c>
      <c r="P890" s="62">
        <v>0.78589028567423003</v>
      </c>
      <c r="Q890" s="87">
        <v>3600.2385776135998</v>
      </c>
      <c r="R890" s="166">
        <v>5297</v>
      </c>
      <c r="S890" s="150">
        <v>5297</v>
      </c>
      <c r="T890" s="168">
        <v>0</v>
      </c>
      <c r="U890" s="168">
        <v>66.591460850000004</v>
      </c>
      <c r="V890" s="169"/>
      <c r="W890" s="170"/>
      <c r="X890" s="150"/>
      <c r="Y890" s="150"/>
      <c r="Z890" s="171"/>
      <c r="AA890" s="169"/>
      <c r="AB890" s="170"/>
      <c r="AC890" s="150"/>
      <c r="AD890" s="170"/>
      <c r="AE890" s="171"/>
      <c r="AF890" s="169"/>
      <c r="AG890" s="170"/>
      <c r="AH890" s="150"/>
      <c r="AI890" s="150"/>
      <c r="AJ890" s="171"/>
      <c r="AK890" s="169"/>
      <c r="AL890" s="170"/>
      <c r="AM890" s="150"/>
      <c r="AN890" s="170"/>
      <c r="AO890" s="171"/>
      <c r="AP890" s="169"/>
      <c r="AQ890" s="170"/>
      <c r="AR890" s="150"/>
      <c r="AS890" s="170"/>
      <c r="AT890" s="171"/>
      <c r="AU890" s="169"/>
      <c r="AV890" s="170"/>
      <c r="AW890" s="150"/>
      <c r="AX890" s="164"/>
      <c r="AY890" s="171"/>
      <c r="AZ890" s="150">
        <v>5297</v>
      </c>
    </row>
    <row r="891" spans="1:52" x14ac:dyDescent="0.35">
      <c r="A891" s="162">
        <v>889</v>
      </c>
      <c r="B891" s="163" t="s">
        <v>906</v>
      </c>
      <c r="C891" s="150" t="s">
        <v>1102</v>
      </c>
      <c r="D891" s="150">
        <v>200</v>
      </c>
      <c r="E891" s="164">
        <v>2</v>
      </c>
      <c r="F891" s="164">
        <v>30</v>
      </c>
      <c r="G891" s="165">
        <v>2</v>
      </c>
      <c r="H891" s="166">
        <v>49</v>
      </c>
      <c r="I891" s="150">
        <f>MAX(0,Table232[[#This Row],[k*]]-Table232[[#This Row],[AGVs]])</f>
        <v>47</v>
      </c>
      <c r="J891" s="150">
        <v>5055</v>
      </c>
      <c r="K891" s="150">
        <v>5055</v>
      </c>
      <c r="L891" s="167">
        <v>24.389481965459936</v>
      </c>
      <c r="M891" s="144">
        <f>IF( Table232[[#This Row],[UB_init]]-Table232[[#This Row],[LB_init]]&gt;0.1,0,1)</f>
        <v>1</v>
      </c>
      <c r="N891" s="61">
        <v>19230</v>
      </c>
      <c r="O891" s="62">
        <v>3892.22715776733</v>
      </c>
      <c r="P891" s="62">
        <v>0.79759609163975997</v>
      </c>
      <c r="Q891" s="87">
        <v>3600.21832484379</v>
      </c>
      <c r="R891" s="166">
        <v>5085</v>
      </c>
      <c r="S891" s="150">
        <v>5053</v>
      </c>
      <c r="T891" s="168">
        <v>6.2930190000000004E-3</v>
      </c>
      <c r="U891" s="168">
        <v>3613.2294449999999</v>
      </c>
      <c r="V891" s="169"/>
      <c r="W891" s="170"/>
      <c r="X891" s="150"/>
      <c r="Y891" s="150"/>
      <c r="Z891" s="171"/>
      <c r="AA891" s="169"/>
      <c r="AB891" s="170"/>
      <c r="AC891" s="150"/>
      <c r="AD891" s="170"/>
      <c r="AE891" s="171"/>
      <c r="AF891" s="169"/>
      <c r="AG891" s="170"/>
      <c r="AH891" s="150"/>
      <c r="AI891" s="150"/>
      <c r="AJ891" s="171"/>
      <c r="AK891" s="169"/>
      <c r="AL891" s="170"/>
      <c r="AM891" s="150"/>
      <c r="AN891" s="170"/>
      <c r="AO891" s="171"/>
      <c r="AP891" s="169"/>
      <c r="AQ891" s="170"/>
      <c r="AR891" s="150"/>
      <c r="AS891" s="170"/>
      <c r="AT891" s="171"/>
      <c r="AU891" s="169"/>
      <c r="AV891" s="170"/>
      <c r="AW891" s="150"/>
      <c r="AX891" s="164"/>
      <c r="AY891" s="171"/>
      <c r="AZ891" s="150">
        <v>5055</v>
      </c>
    </row>
    <row r="892" spans="1:52" x14ac:dyDescent="0.35">
      <c r="A892" s="162">
        <v>890</v>
      </c>
      <c r="B892" s="163" t="s">
        <v>907</v>
      </c>
      <c r="C892" s="150" t="s">
        <v>1102</v>
      </c>
      <c r="D892" s="150">
        <v>200</v>
      </c>
      <c r="E892" s="164">
        <v>2</v>
      </c>
      <c r="F892" s="164">
        <v>30</v>
      </c>
      <c r="G892" s="165">
        <v>2</v>
      </c>
      <c r="H892" s="166">
        <v>52</v>
      </c>
      <c r="I892" s="150">
        <f>MAX(0,Table232[[#This Row],[k*]]-Table232[[#This Row],[AGVs]])</f>
        <v>50</v>
      </c>
      <c r="J892" s="150">
        <v>5325</v>
      </c>
      <c r="K892" s="150">
        <v>5325</v>
      </c>
      <c r="L892" s="167">
        <v>11.112152839079954</v>
      </c>
      <c r="M892" s="144">
        <f>IF( Table232[[#This Row],[UB_init]]-Table232[[#This Row],[LB_init]]&gt;0.1,0,1)</f>
        <v>1</v>
      </c>
      <c r="N892" s="61">
        <v>19291</v>
      </c>
      <c r="O892" s="62">
        <v>4074.28061658876</v>
      </c>
      <c r="P892" s="62">
        <v>0.78879888981448099</v>
      </c>
      <c r="Q892" s="87">
        <v>3600.2436562906901</v>
      </c>
      <c r="R892" s="166">
        <v>5325</v>
      </c>
      <c r="S892" s="150">
        <v>5325</v>
      </c>
      <c r="T892" s="168">
        <v>0</v>
      </c>
      <c r="U892" s="168">
        <v>66.293309780000001</v>
      </c>
      <c r="V892" s="169"/>
      <c r="W892" s="170"/>
      <c r="X892" s="150"/>
      <c r="Y892" s="150"/>
      <c r="Z892" s="171"/>
      <c r="AA892" s="169"/>
      <c r="AB892" s="170"/>
      <c r="AC892" s="150"/>
      <c r="AD892" s="170"/>
      <c r="AE892" s="171"/>
      <c r="AF892" s="169"/>
      <c r="AG892" s="170"/>
      <c r="AH892" s="150"/>
      <c r="AI892" s="150"/>
      <c r="AJ892" s="171"/>
      <c r="AK892" s="169"/>
      <c r="AL892" s="170"/>
      <c r="AM892" s="150"/>
      <c r="AN892" s="170"/>
      <c r="AO892" s="171"/>
      <c r="AP892" s="169"/>
      <c r="AQ892" s="170"/>
      <c r="AR892" s="150"/>
      <c r="AS892" s="170"/>
      <c r="AT892" s="171"/>
      <c r="AU892" s="169"/>
      <c r="AV892" s="170"/>
      <c r="AW892" s="150"/>
      <c r="AX892" s="164"/>
      <c r="AY892" s="171"/>
      <c r="AZ892" s="150">
        <v>5325</v>
      </c>
    </row>
    <row r="893" spans="1:52" x14ac:dyDescent="0.35">
      <c r="A893" s="162">
        <v>891</v>
      </c>
      <c r="B893" s="163" t="s">
        <v>908</v>
      </c>
      <c r="C893" s="150" t="s">
        <v>1102</v>
      </c>
      <c r="D893" s="150">
        <v>200</v>
      </c>
      <c r="E893" s="164">
        <v>2</v>
      </c>
      <c r="F893" s="164">
        <v>30</v>
      </c>
      <c r="G893" s="165">
        <v>4</v>
      </c>
      <c r="H893" s="166">
        <v>90</v>
      </c>
      <c r="I893" s="150">
        <f>MAX(0,Table232[[#This Row],[k*]]-Table232[[#This Row],[AGVs]])</f>
        <v>88</v>
      </c>
      <c r="J893" s="150">
        <v>6412</v>
      </c>
      <c r="K893" s="150">
        <v>6442</v>
      </c>
      <c r="L893" s="167">
        <v>600.20082454011003</v>
      </c>
      <c r="M893" s="144">
        <f>IF( Table232[[#This Row],[UB_init]]-Table232[[#This Row],[LB_init]]&gt;0.1,0,1)</f>
        <v>0</v>
      </c>
      <c r="N893" s="61">
        <v>19223</v>
      </c>
      <c r="O893" s="62">
        <v>4247.0603026942999</v>
      </c>
      <c r="P893" s="62">
        <v>0.77906360595669799</v>
      </c>
      <c r="Q893" s="87">
        <v>3600.0960563421199</v>
      </c>
      <c r="R893" s="166">
        <v>6442</v>
      </c>
      <c r="S893" s="150">
        <v>6411</v>
      </c>
      <c r="T893" s="168">
        <v>4.8121700000000002E-3</v>
      </c>
      <c r="U893" s="168">
        <v>3610.8585280000002</v>
      </c>
      <c r="V893" s="169">
        <v>6442</v>
      </c>
      <c r="W893" s="170">
        <v>6412</v>
      </c>
      <c r="X893" s="150">
        <v>4.6569388388699104E-3</v>
      </c>
      <c r="Y893" s="150">
        <f>(Table232[[#This Row],[UB (A-BGAP +LB+ UB)]]-Table232[[#This Row],[Best LB]])/Table232[[#This Row],[UB (A-BGAP +LB+ UB)]]</f>
        <v>4.6569388388699165E-3</v>
      </c>
      <c r="Z893" s="171">
        <v>3603.7144780373201</v>
      </c>
      <c r="AA893" s="169">
        <v>6472</v>
      </c>
      <c r="AB893" s="170">
        <v>6412</v>
      </c>
      <c r="AC893" s="170">
        <v>9.3574547723019336E-3</v>
      </c>
      <c r="AD893" s="170">
        <f>(Table232[[#This Row],[UB (3S-MH)]]-Table232[[#This Row],[Best LB]])/Table232[[#This Row],[UB (3S-MH)]]</f>
        <v>9.270704573547589E-3</v>
      </c>
      <c r="AE893" s="167">
        <v>721.73500000000001</v>
      </c>
      <c r="AF893" s="169">
        <v>6442</v>
      </c>
      <c r="AG893" s="170">
        <v>6412</v>
      </c>
      <c r="AH893" s="150">
        <v>4.6569388388699104E-3</v>
      </c>
      <c r="AI893" s="150">
        <f>(Table232[[#This Row],[UB (BPP-MIP+LB+UB)]]-Table232[[#This Row],[Best LB]])/Table232[[#This Row],[UB (BPP-MIP+LB+UB)]]</f>
        <v>4.6569388388699165E-3</v>
      </c>
      <c r="AJ893" s="171">
        <v>3611.1623918535197</v>
      </c>
      <c r="AK893" s="166">
        <v>6442</v>
      </c>
      <c r="AL893" s="170">
        <v>6412</v>
      </c>
      <c r="AM893" s="170">
        <v>4.6569388388699165E-3</v>
      </c>
      <c r="AN893" s="170">
        <f>(Table232[[#This Row],[UB (LBBD (FBPP))]]-Table232[[#This Row],[Best LB]])/Table232[[#This Row],[UB (LBBD (FBPP))]]</f>
        <v>4.6569388388699165E-3</v>
      </c>
      <c r="AO893" s="171">
        <v>3617.6173521298897</v>
      </c>
      <c r="AP893" s="166">
        <v>6442</v>
      </c>
      <c r="AQ893" s="170">
        <v>6412</v>
      </c>
      <c r="AR893" s="170">
        <v>4.6569388388699165E-3</v>
      </c>
      <c r="AS893" s="170">
        <f>(Table232[[#This Row],[UB (LBBD (CBPP))]]-Table232[[#This Row],[Best LB]])/Table232[[#This Row],[UB (LBBD (CBPP))]]</f>
        <v>4.6569388388699165E-3</v>
      </c>
      <c r="AT893" s="171">
        <v>5270.6079609766603</v>
      </c>
      <c r="AU893" s="166">
        <v>6442</v>
      </c>
      <c r="AV893" s="170">
        <v>6412</v>
      </c>
      <c r="AW893" s="170">
        <v>4.6569388388699165E-3</v>
      </c>
      <c r="AX893" s="170">
        <f>(Table232[[#This Row],[UB (LBBD (CBPP-light))]]-Table232[[#This Row],[Best LB]])/Table232[[#This Row],[UB (LBBD (CBPP-light))]]</f>
        <v>4.6569388388699165E-3</v>
      </c>
      <c r="AY893" s="171">
        <v>5793.9205258842503</v>
      </c>
      <c r="AZ893" s="150">
        <v>6412</v>
      </c>
    </row>
    <row r="894" spans="1:52" x14ac:dyDescent="0.35">
      <c r="A894" s="162">
        <v>892</v>
      </c>
      <c r="B894" s="163" t="s">
        <v>909</v>
      </c>
      <c r="C894" s="150" t="s">
        <v>1102</v>
      </c>
      <c r="D894" s="150">
        <v>200</v>
      </c>
      <c r="E894" s="164">
        <v>2</v>
      </c>
      <c r="F894" s="164">
        <v>30</v>
      </c>
      <c r="G894" s="165">
        <v>4</v>
      </c>
      <c r="H894" s="166">
        <v>102</v>
      </c>
      <c r="I894" s="150">
        <f>MAX(0,Table232[[#This Row],[k*]]-Table232[[#This Row],[AGVs]])</f>
        <v>100</v>
      </c>
      <c r="J894" s="150">
        <v>6538</v>
      </c>
      <c r="K894" s="150">
        <v>6538</v>
      </c>
      <c r="L894" s="167">
        <v>205.24740850181001</v>
      </c>
      <c r="M894" s="144">
        <f>IF( Table232[[#This Row],[UB_init]]-Table232[[#This Row],[LB_init]]&gt;0.1,0,1)</f>
        <v>1</v>
      </c>
      <c r="N894" s="61">
        <v>19016</v>
      </c>
      <c r="O894" s="62">
        <v>3567.3721879251002</v>
      </c>
      <c r="P894" s="62">
        <v>0.81240154670145204</v>
      </c>
      <c r="Q894" s="87">
        <v>3600.2118129916398</v>
      </c>
      <c r="R894" s="166">
        <v>6538</v>
      </c>
      <c r="S894" s="150">
        <v>6448</v>
      </c>
      <c r="T894" s="168">
        <v>1.3765678E-2</v>
      </c>
      <c r="U894" s="168">
        <v>3614.3665810000002</v>
      </c>
      <c r="V894" s="169"/>
      <c r="W894" s="170"/>
      <c r="X894" s="150"/>
      <c r="Y894" s="150"/>
      <c r="Z894" s="171"/>
      <c r="AA894" s="169"/>
      <c r="AB894" s="170"/>
      <c r="AC894" s="150"/>
      <c r="AD894" s="170"/>
      <c r="AE894" s="171"/>
      <c r="AF894" s="169"/>
      <c r="AG894" s="170"/>
      <c r="AH894" s="150"/>
      <c r="AI894" s="150"/>
      <c r="AJ894" s="171"/>
      <c r="AK894" s="169"/>
      <c r="AL894" s="170"/>
      <c r="AM894" s="150"/>
      <c r="AN894" s="170"/>
      <c r="AO894" s="171"/>
      <c r="AP894" s="169"/>
      <c r="AQ894" s="170"/>
      <c r="AR894" s="150"/>
      <c r="AS894" s="170"/>
      <c r="AT894" s="171"/>
      <c r="AU894" s="169"/>
      <c r="AV894" s="170"/>
      <c r="AW894" s="150"/>
      <c r="AX894" s="164"/>
      <c r="AY894" s="171"/>
      <c r="AZ894" s="150">
        <v>6538</v>
      </c>
    </row>
    <row r="895" spans="1:52" x14ac:dyDescent="0.35">
      <c r="A895" s="162">
        <v>893</v>
      </c>
      <c r="B895" s="163" t="s">
        <v>910</v>
      </c>
      <c r="C895" s="150" t="s">
        <v>1102</v>
      </c>
      <c r="D895" s="150">
        <v>200</v>
      </c>
      <c r="E895" s="164">
        <v>2</v>
      </c>
      <c r="F895" s="164">
        <v>30</v>
      </c>
      <c r="G895" s="165">
        <v>4</v>
      </c>
      <c r="H895" s="166">
        <v>93</v>
      </c>
      <c r="I895" s="150">
        <f>MAX(0,Table232[[#This Row],[k*]]-Table232[[#This Row],[AGVs]])</f>
        <v>91</v>
      </c>
      <c r="J895" s="150">
        <v>6376</v>
      </c>
      <c r="K895" s="150">
        <v>6406</v>
      </c>
      <c r="L895" s="167">
        <v>614.00922380760994</v>
      </c>
      <c r="M895" s="144">
        <f>IF( Table232[[#This Row],[UB_init]]-Table232[[#This Row],[LB_init]]&gt;0.1,0,1)</f>
        <v>0</v>
      </c>
      <c r="N895" s="61">
        <v>19231</v>
      </c>
      <c r="O895" s="62">
        <v>4288.77111437861</v>
      </c>
      <c r="P895" s="62">
        <v>0.77698657821336903</v>
      </c>
      <c r="Q895" s="87">
        <v>3600.18477127701</v>
      </c>
      <c r="R895" s="166">
        <v>6436</v>
      </c>
      <c r="S895" s="150">
        <v>6370</v>
      </c>
      <c r="T895" s="168">
        <v>1.0254816999999999E-2</v>
      </c>
      <c r="U895" s="168">
        <v>3611.7428100000002</v>
      </c>
      <c r="V895" s="169">
        <v>6406</v>
      </c>
      <c r="W895" s="170">
        <v>6376</v>
      </c>
      <c r="X895" s="150">
        <v>4.6831095847642799E-3</v>
      </c>
      <c r="Y895" s="150">
        <f>(Table232[[#This Row],[UB (A-BGAP +LB+ UB)]]-Table232[[#This Row],[Best LB]])/Table232[[#This Row],[UB (A-BGAP +LB+ UB)]]</f>
        <v>4.6831095847642834E-3</v>
      </c>
      <c r="Z895" s="171">
        <v>3608.2057148972499</v>
      </c>
      <c r="AA895" s="169">
        <v>6406</v>
      </c>
      <c r="AB895" s="170">
        <v>6376</v>
      </c>
      <c r="AC895" s="170">
        <v>4.7051442910915932E-3</v>
      </c>
      <c r="AD895" s="170">
        <f>(Table232[[#This Row],[UB (3S-MH)]]-Table232[[#This Row],[Best LB]])/Table232[[#This Row],[UB (3S-MH)]]</f>
        <v>4.6831095847642834E-3</v>
      </c>
      <c r="AE895" s="167">
        <v>721.70100000000002</v>
      </c>
      <c r="AF895" s="169">
        <v>6406</v>
      </c>
      <c r="AG895" s="170">
        <v>6376</v>
      </c>
      <c r="AH895" s="150">
        <v>4.6831095847642799E-3</v>
      </c>
      <c r="AI895" s="150">
        <f>(Table232[[#This Row],[UB (BPP-MIP+LB+UB)]]-Table232[[#This Row],[Best LB]])/Table232[[#This Row],[UB (BPP-MIP+LB+UB)]]</f>
        <v>4.6831095847642834E-3</v>
      </c>
      <c r="AJ895" s="171">
        <v>3619.6038288585901</v>
      </c>
      <c r="AK895" s="166">
        <v>6406</v>
      </c>
      <c r="AL895" s="170">
        <v>6376</v>
      </c>
      <c r="AM895" s="170">
        <v>4.6831095847642834E-3</v>
      </c>
      <c r="AN895" s="170">
        <f>(Table232[[#This Row],[UB (LBBD (FBPP))]]-Table232[[#This Row],[Best LB]])/Table232[[#This Row],[UB (LBBD (FBPP))]]</f>
        <v>4.6831095847642834E-3</v>
      </c>
      <c r="AO895" s="171">
        <v>3614.1118370848699</v>
      </c>
      <c r="AP895" s="166">
        <v>6406</v>
      </c>
      <c r="AQ895" s="170">
        <v>6376</v>
      </c>
      <c r="AR895" s="170">
        <v>4.6831095847642834E-3</v>
      </c>
      <c r="AS895" s="170">
        <f>(Table232[[#This Row],[UB (LBBD (CBPP))]]-Table232[[#This Row],[Best LB]])/Table232[[#This Row],[UB (LBBD (CBPP))]]</f>
        <v>4.6831095847642834E-3</v>
      </c>
      <c r="AT895" s="171">
        <v>4312.6769847180694</v>
      </c>
      <c r="AU895" s="166">
        <v>6406</v>
      </c>
      <c r="AV895" s="170">
        <v>6376</v>
      </c>
      <c r="AW895" s="170">
        <v>4.6831095847642834E-3</v>
      </c>
      <c r="AX895" s="170">
        <f>(Table232[[#This Row],[UB (LBBD (CBPP-light))]]-Table232[[#This Row],[Best LB]])/Table232[[#This Row],[UB (LBBD (CBPP-light))]]</f>
        <v>4.6831095847642834E-3</v>
      </c>
      <c r="AY895" s="171">
        <v>3749.7277773646701</v>
      </c>
      <c r="AZ895" s="150">
        <v>6376</v>
      </c>
    </row>
    <row r="896" spans="1:52" x14ac:dyDescent="0.35">
      <c r="A896" s="162">
        <v>894</v>
      </c>
      <c r="B896" s="163" t="s">
        <v>911</v>
      </c>
      <c r="C896" s="150" t="s">
        <v>1102</v>
      </c>
      <c r="D896" s="150">
        <v>200</v>
      </c>
      <c r="E896" s="164">
        <v>2</v>
      </c>
      <c r="F896" s="164">
        <v>30</v>
      </c>
      <c r="G896" s="165">
        <v>4</v>
      </c>
      <c r="H896" s="166">
        <v>91</v>
      </c>
      <c r="I896" s="150">
        <f>MAX(0,Table232[[#This Row],[k*]]-Table232[[#This Row],[AGVs]])</f>
        <v>89</v>
      </c>
      <c r="J896" s="150">
        <v>6625</v>
      </c>
      <c r="K896" s="150">
        <v>6655</v>
      </c>
      <c r="L896" s="167">
        <v>607.89801562950993</v>
      </c>
      <c r="M896" s="144">
        <f>IF( Table232[[#This Row],[UB_init]]-Table232[[#This Row],[LB_init]]&gt;0.1,0,1)</f>
        <v>0</v>
      </c>
      <c r="N896" s="61">
        <v>19563</v>
      </c>
      <c r="O896" s="62">
        <v>3983.8389886526902</v>
      </c>
      <c r="P896" s="62">
        <v>0.79635848343031301</v>
      </c>
      <c r="Q896" s="87">
        <v>3600.2817169819</v>
      </c>
      <c r="R896" s="166">
        <v>6655</v>
      </c>
      <c r="S896" s="150">
        <v>6618</v>
      </c>
      <c r="T896" s="168">
        <v>5.5597299999999997E-3</v>
      </c>
      <c r="U896" s="168">
        <v>3611.9034390000002</v>
      </c>
      <c r="V896" s="169">
        <v>6655</v>
      </c>
      <c r="W896" s="170">
        <v>6625</v>
      </c>
      <c r="X896" s="150">
        <v>4.5078888054094603E-3</v>
      </c>
      <c r="Y896" s="150">
        <f>(Table232[[#This Row],[UB (A-BGAP +LB+ UB)]]-Table232[[#This Row],[Best LB]])/Table232[[#This Row],[UB (A-BGAP +LB+ UB)]]</f>
        <v>4.5078888054094664E-3</v>
      </c>
      <c r="Z896" s="171">
        <v>3600.0834026076</v>
      </c>
      <c r="AA896" s="169">
        <v>6685</v>
      </c>
      <c r="AB896" s="170">
        <v>6625</v>
      </c>
      <c r="AC896" s="170">
        <v>9.0566037735849061E-3</v>
      </c>
      <c r="AD896" s="170">
        <f>(Table232[[#This Row],[UB (3S-MH)]]-Table232[[#This Row],[Best LB]])/Table232[[#This Row],[UB (3S-MH)]]</f>
        <v>8.9753178758414359E-3</v>
      </c>
      <c r="AE896" s="167">
        <v>721.68700000000001</v>
      </c>
      <c r="AF896" s="169">
        <v>6655</v>
      </c>
      <c r="AG896" s="170">
        <v>6625</v>
      </c>
      <c r="AH896" s="150">
        <v>4.5078888054094603E-3</v>
      </c>
      <c r="AI896" s="150">
        <f>(Table232[[#This Row],[UB (BPP-MIP+LB+UB)]]-Table232[[#This Row],[Best LB]])/Table232[[#This Row],[UB (BPP-MIP+LB+UB)]]</f>
        <v>4.5078888054094664E-3</v>
      </c>
      <c r="AJ896" s="171">
        <v>3603.0206004744396</v>
      </c>
      <c r="AK896" s="166">
        <v>6655</v>
      </c>
      <c r="AL896" s="170">
        <v>6625</v>
      </c>
      <c r="AM896" s="170">
        <v>4.5078888054094664E-3</v>
      </c>
      <c r="AN896" s="170">
        <f>(Table232[[#This Row],[UB (LBBD (FBPP))]]-Table232[[#This Row],[Best LB]])/Table232[[#This Row],[UB (LBBD (FBPP))]]</f>
        <v>4.5078888054094664E-3</v>
      </c>
      <c r="AO896" s="171">
        <v>3599.9999996295101</v>
      </c>
      <c r="AP896" s="166">
        <v>6655</v>
      </c>
      <c r="AQ896" s="170">
        <v>6625</v>
      </c>
      <c r="AR896" s="170">
        <v>4.5078888054094664E-3</v>
      </c>
      <c r="AS896" s="170">
        <f>(Table232[[#This Row],[UB (LBBD (CBPP))]]-Table232[[#This Row],[Best LB]])/Table232[[#This Row],[UB (LBBD (CBPP))]]</f>
        <v>4.5078888054094664E-3</v>
      </c>
      <c r="AT896" s="171">
        <v>3859.0792462341497</v>
      </c>
      <c r="AU896" s="166">
        <v>6655</v>
      </c>
      <c r="AV896" s="170">
        <v>6625</v>
      </c>
      <c r="AW896" s="170">
        <v>4.5078888054094664E-3</v>
      </c>
      <c r="AX896" s="170">
        <f>(Table232[[#This Row],[UB (LBBD (CBPP-light))]]-Table232[[#This Row],[Best LB]])/Table232[[#This Row],[UB (LBBD (CBPP-light))]]</f>
        <v>4.5078888054094664E-3</v>
      </c>
      <c r="AY896" s="171">
        <v>3599.9999996295101</v>
      </c>
      <c r="AZ896" s="150">
        <v>6625</v>
      </c>
    </row>
    <row r="897" spans="1:52" x14ac:dyDescent="0.35">
      <c r="A897" s="162">
        <v>895</v>
      </c>
      <c r="B897" s="163" t="s">
        <v>912</v>
      </c>
      <c r="C897" s="150" t="s">
        <v>1102</v>
      </c>
      <c r="D897" s="150">
        <v>200</v>
      </c>
      <c r="E897" s="164">
        <v>2</v>
      </c>
      <c r="F897" s="164">
        <v>30</v>
      </c>
      <c r="G897" s="165">
        <v>4</v>
      </c>
      <c r="H897" s="166">
        <v>90</v>
      </c>
      <c r="I897" s="150">
        <f>MAX(0,Table232[[#This Row],[k*]]-Table232[[#This Row],[AGVs]])</f>
        <v>88</v>
      </c>
      <c r="J897" s="150">
        <v>6261</v>
      </c>
      <c r="K897" s="150">
        <v>6261</v>
      </c>
      <c r="L897" s="167">
        <v>53.904110977430037</v>
      </c>
      <c r="M897" s="144">
        <f>IF( Table232[[#This Row],[UB_init]]-Table232[[#This Row],[LB_init]]&gt;0.1,0,1)</f>
        <v>1</v>
      </c>
      <c r="N897" s="61">
        <v>18882</v>
      </c>
      <c r="O897" s="62">
        <v>4054.6807900485301</v>
      </c>
      <c r="P897" s="62">
        <v>0.78526211259142997</v>
      </c>
      <c r="Q897" s="87">
        <v>3600.18752552568</v>
      </c>
      <c r="R897" s="166">
        <v>6321</v>
      </c>
      <c r="S897" s="150">
        <v>6233</v>
      </c>
      <c r="T897" s="168">
        <v>1.3921848000000001E-2</v>
      </c>
      <c r="U897" s="168">
        <v>3606.8064100000001</v>
      </c>
      <c r="V897" s="169"/>
      <c r="W897" s="170"/>
      <c r="X897" s="150"/>
      <c r="Y897" s="150"/>
      <c r="Z897" s="171"/>
      <c r="AA897" s="169"/>
      <c r="AB897" s="170"/>
      <c r="AC897" s="150"/>
      <c r="AD897" s="170"/>
      <c r="AE897" s="171"/>
      <c r="AF897" s="169"/>
      <c r="AG897" s="170"/>
      <c r="AH897" s="150"/>
      <c r="AI897" s="150"/>
      <c r="AJ897" s="171"/>
      <c r="AK897" s="169"/>
      <c r="AL897" s="170"/>
      <c r="AM897" s="150"/>
      <c r="AN897" s="170"/>
      <c r="AO897" s="171"/>
      <c r="AP897" s="169"/>
      <c r="AQ897" s="170"/>
      <c r="AR897" s="150"/>
      <c r="AS897" s="170"/>
      <c r="AT897" s="171"/>
      <c r="AU897" s="169"/>
      <c r="AV897" s="170"/>
      <c r="AW897" s="150"/>
      <c r="AX897" s="164"/>
      <c r="AY897" s="171"/>
      <c r="AZ897" s="150">
        <v>6261</v>
      </c>
    </row>
    <row r="898" spans="1:52" x14ac:dyDescent="0.35">
      <c r="A898" s="162">
        <v>896</v>
      </c>
      <c r="B898" s="163" t="s">
        <v>913</v>
      </c>
      <c r="C898" s="150" t="s">
        <v>1102</v>
      </c>
      <c r="D898" s="150">
        <v>200</v>
      </c>
      <c r="E898" s="164">
        <v>2</v>
      </c>
      <c r="F898" s="164">
        <v>30</v>
      </c>
      <c r="G898" s="165">
        <v>4</v>
      </c>
      <c r="H898" s="166">
        <v>93</v>
      </c>
      <c r="I898" s="150">
        <f>MAX(0,Table232[[#This Row],[k*]]-Table232[[#This Row],[AGVs]])</f>
        <v>91</v>
      </c>
      <c r="J898" s="150">
        <v>6783</v>
      </c>
      <c r="K898" s="150">
        <v>6783</v>
      </c>
      <c r="L898" s="167">
        <v>49.862064572060035</v>
      </c>
      <c r="M898" s="144">
        <f>IF( Table232[[#This Row],[UB_init]]-Table232[[#This Row],[LB_init]]&gt;0.1,0,1)</f>
        <v>1</v>
      </c>
      <c r="N898" s="61">
        <v>19773</v>
      </c>
      <c r="O898" s="62">
        <v>4910.1514604640797</v>
      </c>
      <c r="P898" s="62">
        <v>0.75167392603731498</v>
      </c>
      <c r="Q898" s="87">
        <v>3600.3382948972198</v>
      </c>
      <c r="R898" s="166">
        <v>6813</v>
      </c>
      <c r="S898" s="150">
        <v>6765</v>
      </c>
      <c r="T898" s="168">
        <v>7.0453540000000002E-3</v>
      </c>
      <c r="U898" s="168">
        <v>3623.7266840000002</v>
      </c>
      <c r="V898" s="169"/>
      <c r="W898" s="170"/>
      <c r="X898" s="150"/>
      <c r="Y898" s="150"/>
      <c r="Z898" s="171"/>
      <c r="AA898" s="169"/>
      <c r="AB898" s="170"/>
      <c r="AC898" s="150"/>
      <c r="AD898" s="170"/>
      <c r="AE898" s="171"/>
      <c r="AF898" s="169"/>
      <c r="AG898" s="170"/>
      <c r="AH898" s="150"/>
      <c r="AI898" s="150"/>
      <c r="AJ898" s="171"/>
      <c r="AK898" s="169"/>
      <c r="AL898" s="170"/>
      <c r="AM898" s="150"/>
      <c r="AN898" s="170"/>
      <c r="AO898" s="171"/>
      <c r="AP898" s="169"/>
      <c r="AQ898" s="170"/>
      <c r="AR898" s="150"/>
      <c r="AS898" s="170"/>
      <c r="AT898" s="171"/>
      <c r="AU898" s="169"/>
      <c r="AV898" s="170"/>
      <c r="AW898" s="150"/>
      <c r="AX898" s="164"/>
      <c r="AY898" s="171"/>
      <c r="AZ898" s="150">
        <v>6783</v>
      </c>
    </row>
    <row r="899" spans="1:52" x14ac:dyDescent="0.35">
      <c r="A899" s="162">
        <v>897</v>
      </c>
      <c r="B899" s="163" t="s">
        <v>914</v>
      </c>
      <c r="C899" s="150" t="s">
        <v>1102</v>
      </c>
      <c r="D899" s="150">
        <v>200</v>
      </c>
      <c r="E899" s="164">
        <v>2</v>
      </c>
      <c r="F899" s="164">
        <v>30</v>
      </c>
      <c r="G899" s="165">
        <v>4</v>
      </c>
      <c r="H899" s="166">
        <v>88</v>
      </c>
      <c r="I899" s="150">
        <f>MAX(0,Table232[[#This Row],[k*]]-Table232[[#This Row],[AGVs]])</f>
        <v>86</v>
      </c>
      <c r="J899" s="150">
        <v>6490</v>
      </c>
      <c r="K899" s="150">
        <v>6490</v>
      </c>
      <c r="L899" s="167">
        <v>42.92434766889005</v>
      </c>
      <c r="M899" s="144">
        <f>IF( Table232[[#This Row],[UB_init]]-Table232[[#This Row],[LB_init]]&gt;0.1,0,1)</f>
        <v>1</v>
      </c>
      <c r="N899" s="61">
        <v>19486</v>
      </c>
      <c r="O899" s="62">
        <v>4302.8872854023302</v>
      </c>
      <c r="P899" s="62">
        <v>0.77918057654714101</v>
      </c>
      <c r="Q899" s="87">
        <v>3600.1448727604002</v>
      </c>
      <c r="R899" s="166">
        <v>6490</v>
      </c>
      <c r="S899" s="150">
        <v>6467</v>
      </c>
      <c r="T899" s="168">
        <v>3.543914E-3</v>
      </c>
      <c r="U899" s="168">
        <v>3614.2393699999998</v>
      </c>
      <c r="V899" s="169"/>
      <c r="W899" s="170"/>
      <c r="X899" s="150"/>
      <c r="Y899" s="150"/>
      <c r="Z899" s="171"/>
      <c r="AA899" s="169"/>
      <c r="AB899" s="170"/>
      <c r="AC899" s="150"/>
      <c r="AD899" s="170"/>
      <c r="AE899" s="171"/>
      <c r="AF899" s="169"/>
      <c r="AG899" s="170"/>
      <c r="AH899" s="150"/>
      <c r="AI899" s="150"/>
      <c r="AJ899" s="171"/>
      <c r="AK899" s="169"/>
      <c r="AL899" s="170"/>
      <c r="AM899" s="150"/>
      <c r="AN899" s="170"/>
      <c r="AO899" s="171"/>
      <c r="AP899" s="169"/>
      <c r="AQ899" s="170"/>
      <c r="AR899" s="150"/>
      <c r="AS899" s="170"/>
      <c r="AT899" s="171"/>
      <c r="AU899" s="169"/>
      <c r="AV899" s="170"/>
      <c r="AW899" s="150"/>
      <c r="AX899" s="164"/>
      <c r="AY899" s="171"/>
      <c r="AZ899" s="150">
        <v>6490</v>
      </c>
    </row>
    <row r="900" spans="1:52" x14ac:dyDescent="0.35">
      <c r="A900" s="162">
        <v>898</v>
      </c>
      <c r="B900" s="163" t="s">
        <v>915</v>
      </c>
      <c r="C900" s="150" t="s">
        <v>1102</v>
      </c>
      <c r="D900" s="150">
        <v>200</v>
      </c>
      <c r="E900" s="164">
        <v>2</v>
      </c>
      <c r="F900" s="164">
        <v>30</v>
      </c>
      <c r="G900" s="165">
        <v>4</v>
      </c>
      <c r="H900" s="166">
        <v>87</v>
      </c>
      <c r="I900" s="150">
        <f>MAX(0,Table232[[#This Row],[k*]]-Table232[[#This Row],[AGVs]])</f>
        <v>85</v>
      </c>
      <c r="J900" s="150">
        <v>6317</v>
      </c>
      <c r="K900" s="150">
        <v>6317</v>
      </c>
      <c r="L900" s="167">
        <v>55.51992041432004</v>
      </c>
      <c r="M900" s="144">
        <f>IF( Table232[[#This Row],[UB_init]]-Table232[[#This Row],[LB_init]]&gt;0.1,0,1)</f>
        <v>1</v>
      </c>
      <c r="N900" s="61">
        <v>19214</v>
      </c>
      <c r="O900" s="62">
        <v>4513.2038407093896</v>
      </c>
      <c r="P900" s="62">
        <v>0.76510857496047302</v>
      </c>
      <c r="Q900" s="87">
        <v>3600.0840380620202</v>
      </c>
      <c r="R900" s="166">
        <v>6317</v>
      </c>
      <c r="S900" s="150">
        <v>6317</v>
      </c>
      <c r="T900" s="168">
        <v>0</v>
      </c>
      <c r="U900" s="168">
        <v>344.2041231</v>
      </c>
      <c r="V900" s="169"/>
      <c r="W900" s="170"/>
      <c r="X900" s="150"/>
      <c r="Y900" s="150"/>
      <c r="Z900" s="171"/>
      <c r="AA900" s="169"/>
      <c r="AB900" s="170"/>
      <c r="AC900" s="150"/>
      <c r="AD900" s="170"/>
      <c r="AE900" s="171"/>
      <c r="AF900" s="169"/>
      <c r="AG900" s="170"/>
      <c r="AH900" s="150"/>
      <c r="AI900" s="150"/>
      <c r="AJ900" s="171"/>
      <c r="AK900" s="169"/>
      <c r="AL900" s="170"/>
      <c r="AM900" s="150"/>
      <c r="AN900" s="170"/>
      <c r="AO900" s="171"/>
      <c r="AP900" s="169"/>
      <c r="AQ900" s="170"/>
      <c r="AR900" s="150"/>
      <c r="AS900" s="170"/>
      <c r="AT900" s="171"/>
      <c r="AU900" s="169"/>
      <c r="AV900" s="170"/>
      <c r="AW900" s="150"/>
      <c r="AX900" s="164"/>
      <c r="AY900" s="171"/>
      <c r="AZ900" s="150">
        <v>6317</v>
      </c>
    </row>
    <row r="901" spans="1:52" x14ac:dyDescent="0.35">
      <c r="A901" s="162">
        <v>899</v>
      </c>
      <c r="B901" s="163" t="s">
        <v>916</v>
      </c>
      <c r="C901" s="150" t="s">
        <v>1102</v>
      </c>
      <c r="D901" s="150">
        <v>200</v>
      </c>
      <c r="E901" s="164">
        <v>2</v>
      </c>
      <c r="F901" s="164">
        <v>30</v>
      </c>
      <c r="G901" s="165">
        <v>4</v>
      </c>
      <c r="H901" s="166">
        <v>92</v>
      </c>
      <c r="I901" s="150">
        <f>MAX(0,Table232[[#This Row],[k*]]-Table232[[#This Row],[AGVs]])</f>
        <v>90</v>
      </c>
      <c r="J901" s="150">
        <v>6345</v>
      </c>
      <c r="K901" s="150">
        <v>6375</v>
      </c>
      <c r="L901" s="167">
        <v>607.00497562624992</v>
      </c>
      <c r="M901" s="144">
        <f>IF( Table232[[#This Row],[UB_init]]-Table232[[#This Row],[LB_init]]&gt;0.1,0,1)</f>
        <v>0</v>
      </c>
      <c r="N901" s="61">
        <v>19230</v>
      </c>
      <c r="O901" s="62">
        <v>4125.9269143414003</v>
      </c>
      <c r="P901" s="62">
        <v>0.78544321818297003</v>
      </c>
      <c r="Q901" s="87">
        <v>3600.1120740789902</v>
      </c>
      <c r="R901" s="166">
        <v>6375</v>
      </c>
      <c r="S901" s="150">
        <v>6328</v>
      </c>
      <c r="T901" s="168">
        <v>7.3725489999999999E-3</v>
      </c>
      <c r="U901" s="168">
        <v>3613.270579</v>
      </c>
      <c r="V901" s="169">
        <v>6375</v>
      </c>
      <c r="W901" s="170">
        <v>6345</v>
      </c>
      <c r="X901" s="150">
        <v>4.7058823529410997E-3</v>
      </c>
      <c r="Y901" s="150">
        <f>(Table232[[#This Row],[UB (A-BGAP +LB+ UB)]]-Table232[[#This Row],[Best LB]])/Table232[[#This Row],[UB (A-BGAP +LB+ UB)]]</f>
        <v>4.7058823529411761E-3</v>
      </c>
      <c r="Z901" s="171">
        <v>3602.5841006338596</v>
      </c>
      <c r="AA901" s="169">
        <v>6375</v>
      </c>
      <c r="AB901" s="170">
        <v>6345</v>
      </c>
      <c r="AC901" s="170">
        <v>4.7281323877068557E-3</v>
      </c>
      <c r="AD901" s="170">
        <f>(Table232[[#This Row],[UB (3S-MH)]]-Table232[[#This Row],[Best LB]])/Table232[[#This Row],[UB (3S-MH)]]</f>
        <v>4.7058823529411761E-3</v>
      </c>
      <c r="AE901" s="167">
        <v>721.68700000000001</v>
      </c>
      <c r="AF901" s="169">
        <v>6375</v>
      </c>
      <c r="AG901" s="170">
        <v>6345</v>
      </c>
      <c r="AH901" s="150">
        <v>4.7058823529410997E-3</v>
      </c>
      <c r="AI901" s="150">
        <f>(Table232[[#This Row],[UB (BPP-MIP+LB+UB)]]-Table232[[#This Row],[Best LB]])/Table232[[#This Row],[UB (BPP-MIP+LB+UB)]]</f>
        <v>4.7058823529411761E-3</v>
      </c>
      <c r="AJ901" s="171">
        <v>3600.2856374876601</v>
      </c>
      <c r="AK901" s="166">
        <v>6375</v>
      </c>
      <c r="AL901" s="170">
        <v>6345</v>
      </c>
      <c r="AM901" s="170">
        <v>4.7058823529411761E-3</v>
      </c>
      <c r="AN901" s="170">
        <f>(Table232[[#This Row],[UB (LBBD (FBPP))]]-Table232[[#This Row],[Best LB]])/Table232[[#This Row],[UB (LBBD (FBPP))]]</f>
        <v>4.7058823529411761E-3</v>
      </c>
      <c r="AO901" s="171">
        <v>1889.23508821614</v>
      </c>
      <c r="AP901" s="166">
        <v>6375</v>
      </c>
      <c r="AQ901" s="170">
        <v>6345</v>
      </c>
      <c r="AR901" s="170">
        <v>4.7058823529411761E-3</v>
      </c>
      <c r="AS901" s="170">
        <f>(Table232[[#This Row],[UB (LBBD (CBPP))]]-Table232[[#This Row],[Best LB]])/Table232[[#This Row],[UB (LBBD (CBPP))]]</f>
        <v>4.7058823529411761E-3</v>
      </c>
      <c r="AT901" s="171">
        <v>2585.7018599165599</v>
      </c>
      <c r="AU901" s="166">
        <v>6375</v>
      </c>
      <c r="AV901" s="170">
        <v>6345</v>
      </c>
      <c r="AW901" s="170">
        <v>4.7058823529411761E-3</v>
      </c>
      <c r="AX901" s="170">
        <f>(Table232[[#This Row],[UB (LBBD (CBPP-light))]]-Table232[[#This Row],[Best LB]])/Table232[[#This Row],[UB (LBBD (CBPP-light))]]</f>
        <v>4.7058823529411761E-3</v>
      </c>
      <c r="AY901" s="171">
        <v>1258.7053076615598</v>
      </c>
      <c r="AZ901" s="150">
        <v>6345</v>
      </c>
    </row>
    <row r="902" spans="1:52" ht="15" thickBot="1" x14ac:dyDescent="0.4">
      <c r="A902" s="162">
        <v>900</v>
      </c>
      <c r="B902" s="163" t="s">
        <v>917</v>
      </c>
      <c r="C902" s="174" t="s">
        <v>1102</v>
      </c>
      <c r="D902" s="174">
        <v>200</v>
      </c>
      <c r="E902" s="175">
        <v>2</v>
      </c>
      <c r="F902" s="175">
        <v>30</v>
      </c>
      <c r="G902" s="176">
        <v>4</v>
      </c>
      <c r="H902" s="177">
        <v>96</v>
      </c>
      <c r="I902" s="174">
        <f>MAX(0,Table232[[#This Row],[k*]]-Table232[[#This Row],[AGVs]])</f>
        <v>94</v>
      </c>
      <c r="J902" s="174">
        <v>6645</v>
      </c>
      <c r="K902" s="174">
        <v>6675</v>
      </c>
      <c r="L902" s="178">
        <v>607.7915027905301</v>
      </c>
      <c r="M902" s="196">
        <f>IF( Table232[[#This Row],[UB_init]]-Table232[[#This Row],[LB_init]]&gt;0.1,0,1)</f>
        <v>0</v>
      </c>
      <c r="N902" s="63">
        <v>17640</v>
      </c>
      <c r="O902" s="64">
        <v>4494.1894098445</v>
      </c>
      <c r="P902" s="64">
        <v>0.74522735771856097</v>
      </c>
      <c r="Q902" s="197">
        <v>3600.1302185058498</v>
      </c>
      <c r="R902" s="177">
        <v>6705</v>
      </c>
      <c r="S902" s="174">
        <v>6617</v>
      </c>
      <c r="T902" s="179">
        <v>1.3124534E-2</v>
      </c>
      <c r="U902" s="179">
        <v>3606.378584</v>
      </c>
      <c r="V902" s="180">
        <v>6675</v>
      </c>
      <c r="W902" s="181">
        <v>6645</v>
      </c>
      <c r="X902" s="174">
        <v>4.4943820224719096E-3</v>
      </c>
      <c r="Y902" s="174">
        <f>(Table232[[#This Row],[UB (A-BGAP +LB+ UB)]]-Table232[[#This Row],[Best LB]])/Table232[[#This Row],[UB (A-BGAP +LB+ UB)]]</f>
        <v>4.4943820224719105E-3</v>
      </c>
      <c r="Z902" s="182">
        <v>3617.0636786343503</v>
      </c>
      <c r="AA902" s="180">
        <v>6675</v>
      </c>
      <c r="AB902" s="181">
        <v>6645</v>
      </c>
      <c r="AC902" s="181">
        <v>4.5146726862302479E-3</v>
      </c>
      <c r="AD902" s="181">
        <f>(Table232[[#This Row],[UB (3S-MH)]]-Table232[[#This Row],[Best LB]])/Table232[[#This Row],[UB (3S-MH)]]</f>
        <v>4.4943820224719105E-3</v>
      </c>
      <c r="AE902" s="178">
        <v>721.71900000000005</v>
      </c>
      <c r="AF902" s="180">
        <v>6675</v>
      </c>
      <c r="AG902" s="181">
        <v>6645</v>
      </c>
      <c r="AH902" s="174">
        <v>4.4943820224718403E-3</v>
      </c>
      <c r="AI902" s="174">
        <f>(Table232[[#This Row],[UB (BPP-MIP+LB+UB)]]-Table232[[#This Row],[Best LB]])/Table232[[#This Row],[UB (BPP-MIP+LB+UB)]]</f>
        <v>4.4943820224719105E-3</v>
      </c>
      <c r="AJ902" s="182">
        <v>3604.3439312707601</v>
      </c>
      <c r="AK902" s="177">
        <v>6675</v>
      </c>
      <c r="AL902" s="181">
        <v>6645</v>
      </c>
      <c r="AM902" s="181">
        <v>4.4943820224719105E-3</v>
      </c>
      <c r="AN902" s="181">
        <f>(Table232[[#This Row],[UB (LBBD (FBPP))]]-Table232[[#This Row],[Best LB]])/Table232[[#This Row],[UB (LBBD (FBPP))]]</f>
        <v>4.4943820224719105E-3</v>
      </c>
      <c r="AO902" s="182">
        <v>1281.8708536382801</v>
      </c>
      <c r="AP902" s="177">
        <v>6675</v>
      </c>
      <c r="AQ902" s="181">
        <v>6645</v>
      </c>
      <c r="AR902" s="181">
        <v>4.4943820224719105E-3</v>
      </c>
      <c r="AS902" s="181">
        <f>(Table232[[#This Row],[UB (LBBD (CBPP))]]-Table232[[#This Row],[Best LB]])/Table232[[#This Row],[UB (LBBD (CBPP))]]</f>
        <v>4.4943820224719105E-3</v>
      </c>
      <c r="AT902" s="182">
        <v>1938.1164260525302</v>
      </c>
      <c r="AU902" s="177">
        <v>6645</v>
      </c>
      <c r="AV902" s="181">
        <v>6645</v>
      </c>
      <c r="AW902" s="181">
        <v>0</v>
      </c>
      <c r="AX902" s="181">
        <f>(Table232[[#This Row],[UB (LBBD (CBPP-light))]]-Table232[[#This Row],[Best LB]])/Table232[[#This Row],[UB (LBBD (CBPP-light))]]</f>
        <v>0</v>
      </c>
      <c r="AY902" s="182">
        <v>1855.7540885722301</v>
      </c>
      <c r="AZ902" s="150">
        <v>6645</v>
      </c>
    </row>
    <row r="903" spans="1:52" x14ac:dyDescent="0.35">
      <c r="A903" s="151">
        <v>901</v>
      </c>
      <c r="B903" s="152" t="s">
        <v>918</v>
      </c>
      <c r="C903" s="153" t="s">
        <v>1103</v>
      </c>
      <c r="D903" s="153">
        <v>200</v>
      </c>
      <c r="E903" s="154">
        <v>5</v>
      </c>
      <c r="F903" s="154">
        <v>10</v>
      </c>
      <c r="G903" s="155">
        <v>1</v>
      </c>
      <c r="H903" s="156">
        <v>27</v>
      </c>
      <c r="I903" s="153">
        <f>MAX(0,Table232[[#This Row],[k*]]-Table232[[#This Row],[AGVs]])</f>
        <v>22</v>
      </c>
      <c r="J903" s="153">
        <v>769</v>
      </c>
      <c r="K903" s="153">
        <v>769</v>
      </c>
      <c r="L903" s="167">
        <v>2.7643513530499604</v>
      </c>
      <c r="M903" s="144">
        <f>IF( Table232[[#This Row],[UB_init]]-Table232[[#This Row],[LB_init]]&gt;0.1,0,1)</f>
        <v>1</v>
      </c>
      <c r="N903" s="61">
        <v>805</v>
      </c>
      <c r="O903" s="62">
        <v>514</v>
      </c>
      <c r="P903" s="62">
        <v>0.36149068322976802</v>
      </c>
      <c r="Q903" s="87">
        <v>3601.7573989350299</v>
      </c>
      <c r="R903" s="156">
        <v>769</v>
      </c>
      <c r="S903" s="153">
        <v>769</v>
      </c>
      <c r="T903" s="158">
        <v>0</v>
      </c>
      <c r="U903" s="158">
        <v>76.076146370000004</v>
      </c>
      <c r="V903" s="159"/>
      <c r="W903" s="160"/>
      <c r="X903" s="153"/>
      <c r="Y903" s="153"/>
      <c r="Z903" s="161"/>
      <c r="AA903" s="159"/>
      <c r="AB903" s="160"/>
      <c r="AC903" s="153"/>
      <c r="AD903" s="160"/>
      <c r="AE903" s="161"/>
      <c r="AF903" s="159"/>
      <c r="AG903" s="160"/>
      <c r="AH903" s="153"/>
      <c r="AI903" s="153"/>
      <c r="AJ903" s="161"/>
      <c r="AK903" s="159"/>
      <c r="AL903" s="160"/>
      <c r="AM903" s="153"/>
      <c r="AN903" s="160"/>
      <c r="AO903" s="161"/>
      <c r="AP903" s="159"/>
      <c r="AQ903" s="160"/>
      <c r="AR903" s="153"/>
      <c r="AS903" s="160"/>
      <c r="AT903" s="161"/>
      <c r="AU903" s="159"/>
      <c r="AV903" s="160"/>
      <c r="AW903" s="153"/>
      <c r="AX903" s="154"/>
      <c r="AY903" s="161"/>
      <c r="AZ903" s="150">
        <v>769</v>
      </c>
    </row>
    <row r="904" spans="1:52" x14ac:dyDescent="0.35">
      <c r="A904" s="162">
        <v>902</v>
      </c>
      <c r="B904" s="163" t="s">
        <v>919</v>
      </c>
      <c r="C904" s="150" t="s">
        <v>1103</v>
      </c>
      <c r="D904" s="150">
        <v>200</v>
      </c>
      <c r="E904" s="164">
        <v>5</v>
      </c>
      <c r="F904" s="164">
        <v>10</v>
      </c>
      <c r="G904" s="165">
        <v>1</v>
      </c>
      <c r="H904" s="166">
        <v>27</v>
      </c>
      <c r="I904" s="150">
        <f>MAX(0,Table232[[#This Row],[k*]]-Table232[[#This Row],[AGVs]])</f>
        <v>22</v>
      </c>
      <c r="J904" s="150">
        <v>760</v>
      </c>
      <c r="K904" s="150">
        <v>760</v>
      </c>
      <c r="L904" s="167">
        <v>2.8171731494398955</v>
      </c>
      <c r="M904" s="144">
        <f>IF( Table232[[#This Row],[UB_init]]-Table232[[#This Row],[LB_init]]&gt;0.1,0,1)</f>
        <v>1</v>
      </c>
      <c r="N904" s="61">
        <v>14171</v>
      </c>
      <c r="O904" s="62">
        <v>506</v>
      </c>
      <c r="P904" s="62">
        <v>0.96429327499822903</v>
      </c>
      <c r="Q904" s="87">
        <v>3603.4953856114298</v>
      </c>
      <c r="R904" s="166">
        <v>760</v>
      </c>
      <c r="S904" s="150">
        <v>760</v>
      </c>
      <c r="T904" s="168">
        <v>0</v>
      </c>
      <c r="U904" s="168">
        <v>64.930032530000005</v>
      </c>
      <c r="V904" s="169"/>
      <c r="W904" s="170"/>
      <c r="X904" s="150"/>
      <c r="Y904" s="150"/>
      <c r="Z904" s="171"/>
      <c r="AA904" s="169"/>
      <c r="AB904" s="170"/>
      <c r="AC904" s="150"/>
      <c r="AD904" s="170"/>
      <c r="AE904" s="171"/>
      <c r="AF904" s="169"/>
      <c r="AG904" s="170"/>
      <c r="AH904" s="150"/>
      <c r="AI904" s="150"/>
      <c r="AJ904" s="171"/>
      <c r="AK904" s="169"/>
      <c r="AL904" s="170"/>
      <c r="AM904" s="150"/>
      <c r="AN904" s="170"/>
      <c r="AO904" s="171"/>
      <c r="AP904" s="169"/>
      <c r="AQ904" s="170"/>
      <c r="AR904" s="150"/>
      <c r="AS904" s="170"/>
      <c r="AT904" s="171"/>
      <c r="AU904" s="169"/>
      <c r="AV904" s="170"/>
      <c r="AW904" s="150"/>
      <c r="AX904" s="164"/>
      <c r="AY904" s="171"/>
      <c r="AZ904" s="150">
        <v>760</v>
      </c>
    </row>
    <row r="905" spans="1:52" x14ac:dyDescent="0.35">
      <c r="A905" s="162">
        <v>903</v>
      </c>
      <c r="B905" s="163" t="s">
        <v>920</v>
      </c>
      <c r="C905" s="150" t="s">
        <v>1103</v>
      </c>
      <c r="D905" s="150">
        <v>200</v>
      </c>
      <c r="E905" s="164">
        <v>5</v>
      </c>
      <c r="F905" s="164">
        <v>10</v>
      </c>
      <c r="G905" s="165">
        <v>1</v>
      </c>
      <c r="H905" s="166">
        <v>27</v>
      </c>
      <c r="I905" s="150">
        <f>MAX(0,Table232[[#This Row],[k*]]-Table232[[#This Row],[AGVs]])</f>
        <v>22</v>
      </c>
      <c r="J905" s="150">
        <v>760</v>
      </c>
      <c r="K905" s="150">
        <v>760</v>
      </c>
      <c r="L905" s="167">
        <v>2.0333863999699133</v>
      </c>
      <c r="M905" s="144">
        <f>IF( Table232[[#This Row],[UB_init]]-Table232[[#This Row],[LB_init]]&gt;0.1,0,1)</f>
        <v>1</v>
      </c>
      <c r="N905" s="61">
        <v>14157</v>
      </c>
      <c r="O905" s="62">
        <v>506</v>
      </c>
      <c r="P905" s="62">
        <v>0.96425796425795696</v>
      </c>
      <c r="Q905" s="87">
        <v>3602.6340456306898</v>
      </c>
      <c r="R905" s="166">
        <v>760</v>
      </c>
      <c r="S905" s="150">
        <v>760</v>
      </c>
      <c r="T905" s="168">
        <v>0</v>
      </c>
      <c r="U905" s="168">
        <v>51.856998449999999</v>
      </c>
      <c r="V905" s="169"/>
      <c r="W905" s="170"/>
      <c r="X905" s="150"/>
      <c r="Y905" s="150"/>
      <c r="Z905" s="171"/>
      <c r="AA905" s="169"/>
      <c r="AB905" s="170"/>
      <c r="AC905" s="150"/>
      <c r="AD905" s="170"/>
      <c r="AE905" s="171"/>
      <c r="AF905" s="169"/>
      <c r="AG905" s="170"/>
      <c r="AH905" s="150"/>
      <c r="AI905" s="150"/>
      <c r="AJ905" s="171"/>
      <c r="AK905" s="169"/>
      <c r="AL905" s="170"/>
      <c r="AM905" s="150"/>
      <c r="AN905" s="170"/>
      <c r="AO905" s="171"/>
      <c r="AP905" s="169"/>
      <c r="AQ905" s="170"/>
      <c r="AR905" s="150"/>
      <c r="AS905" s="170"/>
      <c r="AT905" s="171"/>
      <c r="AU905" s="169"/>
      <c r="AV905" s="170"/>
      <c r="AW905" s="150"/>
      <c r="AX905" s="164"/>
      <c r="AY905" s="171"/>
      <c r="AZ905" s="150">
        <v>760</v>
      </c>
    </row>
    <row r="906" spans="1:52" x14ac:dyDescent="0.35">
      <c r="A906" s="162">
        <v>904</v>
      </c>
      <c r="B906" s="163" t="s">
        <v>921</v>
      </c>
      <c r="C906" s="150" t="s">
        <v>1103</v>
      </c>
      <c r="D906" s="150">
        <v>200</v>
      </c>
      <c r="E906" s="164">
        <v>5</v>
      </c>
      <c r="F906" s="164">
        <v>10</v>
      </c>
      <c r="G906" s="165">
        <v>1</v>
      </c>
      <c r="H906" s="166">
        <v>27</v>
      </c>
      <c r="I906" s="150">
        <f>MAX(0,Table232[[#This Row],[k*]]-Table232[[#This Row],[AGVs]])</f>
        <v>22</v>
      </c>
      <c r="J906" s="150">
        <v>742</v>
      </c>
      <c r="K906" s="150">
        <v>742</v>
      </c>
      <c r="L906" s="167">
        <v>4.317724991590012</v>
      </c>
      <c r="M906" s="144">
        <f>IF( Table232[[#This Row],[UB_init]]-Table232[[#This Row],[LB_init]]&gt;0.1,0,1)</f>
        <v>1</v>
      </c>
      <c r="N906" s="61">
        <v>14069</v>
      </c>
      <c r="O906" s="62">
        <v>488</v>
      </c>
      <c r="P906" s="62">
        <v>0.96531381050535903</v>
      </c>
      <c r="Q906" s="87">
        <v>3600.18937530741</v>
      </c>
      <c r="R906" s="166">
        <v>742</v>
      </c>
      <c r="S906" s="150">
        <v>742</v>
      </c>
      <c r="T906" s="168">
        <v>0</v>
      </c>
      <c r="U906" s="168">
        <v>63.8050499</v>
      </c>
      <c r="V906" s="169"/>
      <c r="W906" s="170"/>
      <c r="X906" s="150"/>
      <c r="Y906" s="150"/>
      <c r="Z906" s="171"/>
      <c r="AA906" s="169"/>
      <c r="AB906" s="170"/>
      <c r="AC906" s="150"/>
      <c r="AD906" s="170"/>
      <c r="AE906" s="171"/>
      <c r="AF906" s="169"/>
      <c r="AG906" s="170"/>
      <c r="AH906" s="150"/>
      <c r="AI906" s="150"/>
      <c r="AJ906" s="171"/>
      <c r="AK906" s="169"/>
      <c r="AL906" s="170"/>
      <c r="AM906" s="150"/>
      <c r="AN906" s="170"/>
      <c r="AO906" s="171"/>
      <c r="AP906" s="169"/>
      <c r="AQ906" s="170"/>
      <c r="AR906" s="150"/>
      <c r="AS906" s="170"/>
      <c r="AT906" s="171"/>
      <c r="AU906" s="169"/>
      <c r="AV906" s="170"/>
      <c r="AW906" s="150"/>
      <c r="AX906" s="164"/>
      <c r="AY906" s="171"/>
      <c r="AZ906" s="150">
        <v>742</v>
      </c>
    </row>
    <row r="907" spans="1:52" x14ac:dyDescent="0.35">
      <c r="A907" s="162">
        <v>905</v>
      </c>
      <c r="B907" s="163" t="s">
        <v>922</v>
      </c>
      <c r="C907" s="150" t="s">
        <v>1103</v>
      </c>
      <c r="D907" s="150">
        <v>200</v>
      </c>
      <c r="E907" s="164">
        <v>5</v>
      </c>
      <c r="F907" s="164">
        <v>10</v>
      </c>
      <c r="G907" s="165">
        <v>1</v>
      </c>
      <c r="H907" s="166">
        <v>27</v>
      </c>
      <c r="I907" s="150">
        <f>MAX(0,Table232[[#This Row],[k*]]-Table232[[#This Row],[AGVs]])</f>
        <v>22</v>
      </c>
      <c r="J907" s="150">
        <v>769</v>
      </c>
      <c r="K907" s="150">
        <v>769</v>
      </c>
      <c r="L907" s="167">
        <v>2.7763269580900669</v>
      </c>
      <c r="M907" s="144">
        <f>IF( Table232[[#This Row],[UB_init]]-Table232[[#This Row],[LB_init]]&gt;0.1,0,1)</f>
        <v>1</v>
      </c>
      <c r="N907" s="61">
        <v>14203</v>
      </c>
      <c r="O907" s="62">
        <v>515</v>
      </c>
      <c r="P907" s="62">
        <v>0.96374005491796799</v>
      </c>
      <c r="Q907" s="87">
        <v>3601.5542949512601</v>
      </c>
      <c r="R907" s="166">
        <v>769</v>
      </c>
      <c r="S907" s="150">
        <v>769</v>
      </c>
      <c r="T907" s="168">
        <v>0</v>
      </c>
      <c r="U907" s="168">
        <v>54.391934429999999</v>
      </c>
      <c r="V907" s="169"/>
      <c r="W907" s="170"/>
      <c r="X907" s="150"/>
      <c r="Y907" s="150"/>
      <c r="Z907" s="171"/>
      <c r="AA907" s="169"/>
      <c r="AB907" s="170"/>
      <c r="AC907" s="150"/>
      <c r="AD907" s="170"/>
      <c r="AE907" s="171"/>
      <c r="AF907" s="169"/>
      <c r="AG907" s="170"/>
      <c r="AH907" s="150"/>
      <c r="AI907" s="150"/>
      <c r="AJ907" s="171"/>
      <c r="AK907" s="169"/>
      <c r="AL907" s="170"/>
      <c r="AM907" s="150"/>
      <c r="AN907" s="170"/>
      <c r="AO907" s="171"/>
      <c r="AP907" s="169"/>
      <c r="AQ907" s="170"/>
      <c r="AR907" s="150"/>
      <c r="AS907" s="170"/>
      <c r="AT907" s="171"/>
      <c r="AU907" s="169"/>
      <c r="AV907" s="170"/>
      <c r="AW907" s="150"/>
      <c r="AX907" s="164"/>
      <c r="AY907" s="171"/>
      <c r="AZ907" s="150">
        <v>769</v>
      </c>
    </row>
    <row r="908" spans="1:52" x14ac:dyDescent="0.35">
      <c r="A908" s="162">
        <v>906</v>
      </c>
      <c r="B908" s="163" t="s">
        <v>923</v>
      </c>
      <c r="C908" s="150" t="s">
        <v>1103</v>
      </c>
      <c r="D908" s="150">
        <v>200</v>
      </c>
      <c r="E908" s="164">
        <v>5</v>
      </c>
      <c r="F908" s="164">
        <v>10</v>
      </c>
      <c r="G908" s="165">
        <v>1</v>
      </c>
      <c r="H908" s="166">
        <v>24</v>
      </c>
      <c r="I908" s="150">
        <f>MAX(0,Table232[[#This Row],[k*]]-Table232[[#This Row],[AGVs]])</f>
        <v>19</v>
      </c>
      <c r="J908" s="150">
        <v>739</v>
      </c>
      <c r="K908" s="150">
        <v>739</v>
      </c>
      <c r="L908" s="167">
        <v>3.0945949219199065</v>
      </c>
      <c r="M908" s="144">
        <f>IF( Table232[[#This Row],[UB_init]]-Table232[[#This Row],[LB_init]]&gt;0.1,0,1)</f>
        <v>1</v>
      </c>
      <c r="N908" s="61">
        <v>759</v>
      </c>
      <c r="O908" s="62">
        <v>521</v>
      </c>
      <c r="P908" s="62">
        <v>0.31357048748348898</v>
      </c>
      <c r="Q908" s="87">
        <v>3600.2555237729098</v>
      </c>
      <c r="R908" s="166">
        <v>739</v>
      </c>
      <c r="S908" s="150">
        <v>739</v>
      </c>
      <c r="T908" s="168">
        <v>0</v>
      </c>
      <c r="U908" s="168">
        <v>76.958729399999996</v>
      </c>
      <c r="V908" s="169"/>
      <c r="W908" s="170"/>
      <c r="X908" s="150"/>
      <c r="Y908" s="150"/>
      <c r="Z908" s="171"/>
      <c r="AA908" s="169"/>
      <c r="AB908" s="170"/>
      <c r="AC908" s="150"/>
      <c r="AD908" s="170"/>
      <c r="AE908" s="171"/>
      <c r="AF908" s="169"/>
      <c r="AG908" s="170"/>
      <c r="AH908" s="150"/>
      <c r="AI908" s="150"/>
      <c r="AJ908" s="171"/>
      <c r="AK908" s="169"/>
      <c r="AL908" s="170"/>
      <c r="AM908" s="150"/>
      <c r="AN908" s="170"/>
      <c r="AO908" s="171"/>
      <c r="AP908" s="169"/>
      <c r="AQ908" s="170"/>
      <c r="AR908" s="150"/>
      <c r="AS908" s="170"/>
      <c r="AT908" s="171"/>
      <c r="AU908" s="169"/>
      <c r="AV908" s="170"/>
      <c r="AW908" s="150"/>
      <c r="AX908" s="164"/>
      <c r="AY908" s="171"/>
      <c r="AZ908" s="150">
        <v>739</v>
      </c>
    </row>
    <row r="909" spans="1:52" x14ac:dyDescent="0.35">
      <c r="A909" s="162">
        <v>907</v>
      </c>
      <c r="B909" s="163" t="s">
        <v>924</v>
      </c>
      <c r="C909" s="150" t="s">
        <v>1103</v>
      </c>
      <c r="D909" s="150">
        <v>200</v>
      </c>
      <c r="E909" s="164">
        <v>5</v>
      </c>
      <c r="F909" s="164">
        <v>10</v>
      </c>
      <c r="G909" s="165">
        <v>1</v>
      </c>
      <c r="H909" s="166">
        <v>27</v>
      </c>
      <c r="I909" s="150">
        <f>MAX(0,Table232[[#This Row],[k*]]-Table232[[#This Row],[AGVs]])</f>
        <v>22</v>
      </c>
      <c r="J909" s="150">
        <v>767</v>
      </c>
      <c r="K909" s="150">
        <v>767</v>
      </c>
      <c r="L909" s="167">
        <v>5.4239467755000987</v>
      </c>
      <c r="M909" s="144">
        <f>IF( Table232[[#This Row],[UB_init]]-Table232[[#This Row],[LB_init]]&gt;0.1,0,1)</f>
        <v>1</v>
      </c>
      <c r="N909" s="61">
        <v>12695</v>
      </c>
      <c r="O909" s="62">
        <v>511.96702642352</v>
      </c>
      <c r="P909" s="62">
        <v>0.95967175845422403</v>
      </c>
      <c r="Q909" s="87">
        <v>3600.5463032703801</v>
      </c>
      <c r="R909" s="166">
        <v>767</v>
      </c>
      <c r="S909" s="150">
        <v>767</v>
      </c>
      <c r="T909" s="168">
        <v>0</v>
      </c>
      <c r="U909" s="168">
        <v>54.049204430000003</v>
      </c>
      <c r="V909" s="169"/>
      <c r="W909" s="170"/>
      <c r="X909" s="150"/>
      <c r="Y909" s="150"/>
      <c r="Z909" s="171"/>
      <c r="AA909" s="169"/>
      <c r="AB909" s="170"/>
      <c r="AC909" s="150"/>
      <c r="AD909" s="170"/>
      <c r="AE909" s="171"/>
      <c r="AF909" s="169"/>
      <c r="AG909" s="170"/>
      <c r="AH909" s="150"/>
      <c r="AI909" s="150"/>
      <c r="AJ909" s="171"/>
      <c r="AK909" s="169"/>
      <c r="AL909" s="170"/>
      <c r="AM909" s="150"/>
      <c r="AN909" s="170"/>
      <c r="AO909" s="171"/>
      <c r="AP909" s="169"/>
      <c r="AQ909" s="170"/>
      <c r="AR909" s="150"/>
      <c r="AS909" s="170"/>
      <c r="AT909" s="171"/>
      <c r="AU909" s="169"/>
      <c r="AV909" s="170"/>
      <c r="AW909" s="150"/>
      <c r="AX909" s="164"/>
      <c r="AY909" s="171"/>
      <c r="AZ909" s="150">
        <v>767</v>
      </c>
    </row>
    <row r="910" spans="1:52" x14ac:dyDescent="0.35">
      <c r="A910" s="162">
        <v>908</v>
      </c>
      <c r="B910" s="163" t="s">
        <v>925</v>
      </c>
      <c r="C910" s="150" t="s">
        <v>1103</v>
      </c>
      <c r="D910" s="150">
        <v>200</v>
      </c>
      <c r="E910" s="164">
        <v>5</v>
      </c>
      <c r="F910" s="164">
        <v>10</v>
      </c>
      <c r="G910" s="165">
        <v>1</v>
      </c>
      <c r="H910" s="166">
        <v>25</v>
      </c>
      <c r="I910" s="150">
        <f>MAX(0,Table232[[#This Row],[k*]]-Table232[[#This Row],[AGVs]])</f>
        <v>20</v>
      </c>
      <c r="J910" s="150">
        <v>736</v>
      </c>
      <c r="K910" s="150">
        <v>736</v>
      </c>
      <c r="L910" s="167">
        <v>1.6461938154000109</v>
      </c>
      <c r="M910" s="144">
        <f>IF( Table232[[#This Row],[UB_init]]-Table232[[#This Row],[LB_init]]&gt;0.1,0,1)</f>
        <v>1</v>
      </c>
      <c r="N910" s="61">
        <v>1343</v>
      </c>
      <c r="O910" s="62">
        <v>506</v>
      </c>
      <c r="P910" s="62">
        <v>0.62323157110940997</v>
      </c>
      <c r="Q910" s="87">
        <v>3602.7100839242298</v>
      </c>
      <c r="R910" s="166">
        <v>736</v>
      </c>
      <c r="S910" s="150">
        <v>736</v>
      </c>
      <c r="T910" s="168">
        <v>0</v>
      </c>
      <c r="U910" s="168">
        <v>55.895392739999998</v>
      </c>
      <c r="V910" s="169"/>
      <c r="W910" s="170"/>
      <c r="X910" s="150"/>
      <c r="Y910" s="150"/>
      <c r="Z910" s="171"/>
      <c r="AA910" s="169"/>
      <c r="AB910" s="170"/>
      <c r="AC910" s="150"/>
      <c r="AD910" s="170"/>
      <c r="AE910" s="171"/>
      <c r="AF910" s="169"/>
      <c r="AG910" s="170"/>
      <c r="AH910" s="150"/>
      <c r="AI910" s="150"/>
      <c r="AJ910" s="171"/>
      <c r="AK910" s="169"/>
      <c r="AL910" s="170"/>
      <c r="AM910" s="150"/>
      <c r="AN910" s="170"/>
      <c r="AO910" s="171"/>
      <c r="AP910" s="169"/>
      <c r="AQ910" s="170"/>
      <c r="AR910" s="150"/>
      <c r="AS910" s="170"/>
      <c r="AT910" s="171"/>
      <c r="AU910" s="169"/>
      <c r="AV910" s="170"/>
      <c r="AW910" s="150"/>
      <c r="AX910" s="164"/>
      <c r="AY910" s="171"/>
      <c r="AZ910" s="150">
        <v>736</v>
      </c>
    </row>
    <row r="911" spans="1:52" x14ac:dyDescent="0.35">
      <c r="A911" s="162">
        <v>909</v>
      </c>
      <c r="B911" s="163" t="s">
        <v>926</v>
      </c>
      <c r="C911" s="150" t="s">
        <v>1103</v>
      </c>
      <c r="D911" s="150">
        <v>200</v>
      </c>
      <c r="E911" s="164">
        <v>5</v>
      </c>
      <c r="F911" s="164">
        <v>10</v>
      </c>
      <c r="G911" s="165">
        <v>1</v>
      </c>
      <c r="H911" s="166">
        <v>28</v>
      </c>
      <c r="I911" s="150">
        <f>MAX(0,Table232[[#This Row],[k*]]-Table232[[#This Row],[AGVs]])</f>
        <v>23</v>
      </c>
      <c r="J911" s="150">
        <v>747</v>
      </c>
      <c r="K911" s="150">
        <v>747</v>
      </c>
      <c r="L911" s="167">
        <v>2.3929320555200775</v>
      </c>
      <c r="M911" s="144">
        <f>IF( Table232[[#This Row],[UB_init]]-Table232[[#This Row],[LB_init]]&gt;0.1,0,1)</f>
        <v>1</v>
      </c>
      <c r="N911" s="61">
        <v>13967</v>
      </c>
      <c r="O911" s="62">
        <v>481</v>
      </c>
      <c r="P911" s="62">
        <v>0.96556168110545504</v>
      </c>
      <c r="Q911" s="87">
        <v>3604.7280636150299</v>
      </c>
      <c r="R911" s="166">
        <v>747</v>
      </c>
      <c r="S911" s="150">
        <v>747</v>
      </c>
      <c r="T911" s="168">
        <v>0</v>
      </c>
      <c r="U911" s="168">
        <v>77.776231089999996</v>
      </c>
      <c r="V911" s="169"/>
      <c r="W911" s="170"/>
      <c r="X911" s="150"/>
      <c r="Y911" s="150"/>
      <c r="Z911" s="171"/>
      <c r="AA911" s="169"/>
      <c r="AB911" s="170"/>
      <c r="AC911" s="150"/>
      <c r="AD911" s="170"/>
      <c r="AE911" s="171"/>
      <c r="AF911" s="169"/>
      <c r="AG911" s="170"/>
      <c r="AH911" s="150"/>
      <c r="AI911" s="150"/>
      <c r="AJ911" s="171"/>
      <c r="AK911" s="169"/>
      <c r="AL911" s="170"/>
      <c r="AM911" s="150"/>
      <c r="AN911" s="170"/>
      <c r="AO911" s="171"/>
      <c r="AP911" s="169"/>
      <c r="AQ911" s="170"/>
      <c r="AR911" s="150"/>
      <c r="AS911" s="170"/>
      <c r="AT911" s="171"/>
      <c r="AU911" s="169"/>
      <c r="AV911" s="170"/>
      <c r="AW911" s="150"/>
      <c r="AX911" s="164"/>
      <c r="AY911" s="171"/>
      <c r="AZ911" s="150">
        <v>747</v>
      </c>
    </row>
    <row r="912" spans="1:52" x14ac:dyDescent="0.35">
      <c r="A912" s="162">
        <v>910</v>
      </c>
      <c r="B912" s="163" t="s">
        <v>927</v>
      </c>
      <c r="C912" s="150" t="s">
        <v>1103</v>
      </c>
      <c r="D912" s="150">
        <v>200</v>
      </c>
      <c r="E912" s="164">
        <v>5</v>
      </c>
      <c r="F912" s="164">
        <v>10</v>
      </c>
      <c r="G912" s="165">
        <v>1</v>
      </c>
      <c r="H912" s="166">
        <v>28</v>
      </c>
      <c r="I912" s="150">
        <f>MAX(0,Table232[[#This Row],[k*]]-Table232[[#This Row],[AGVs]])</f>
        <v>23</v>
      </c>
      <c r="J912" s="150">
        <v>797</v>
      </c>
      <c r="K912" s="150">
        <v>797</v>
      </c>
      <c r="L912" s="167">
        <v>2.4444695729800969</v>
      </c>
      <c r="M912" s="144">
        <f>IF( Table232[[#This Row],[UB_init]]-Table232[[#This Row],[LB_init]]&gt;0.1,0,1)</f>
        <v>1</v>
      </c>
      <c r="N912" s="61">
        <v>14294</v>
      </c>
      <c r="O912" s="62">
        <v>531</v>
      </c>
      <c r="P912" s="62">
        <v>0.96285154610325296</v>
      </c>
      <c r="Q912" s="87">
        <v>3603.4188803397101</v>
      </c>
      <c r="R912" s="166">
        <v>797</v>
      </c>
      <c r="S912" s="150">
        <v>797</v>
      </c>
      <c r="T912" s="168">
        <v>0</v>
      </c>
      <c r="U912" s="168">
        <v>74.157456120000006</v>
      </c>
      <c r="V912" s="169"/>
      <c r="W912" s="170"/>
      <c r="X912" s="150"/>
      <c r="Y912" s="150"/>
      <c r="Z912" s="171"/>
      <c r="AA912" s="169"/>
      <c r="AB912" s="170"/>
      <c r="AC912" s="150"/>
      <c r="AD912" s="170"/>
      <c r="AE912" s="171"/>
      <c r="AF912" s="169"/>
      <c r="AG912" s="170"/>
      <c r="AH912" s="150"/>
      <c r="AI912" s="150"/>
      <c r="AJ912" s="171"/>
      <c r="AK912" s="169"/>
      <c r="AL912" s="170"/>
      <c r="AM912" s="150"/>
      <c r="AN912" s="170"/>
      <c r="AO912" s="171"/>
      <c r="AP912" s="169"/>
      <c r="AQ912" s="170"/>
      <c r="AR912" s="150"/>
      <c r="AS912" s="170"/>
      <c r="AT912" s="171"/>
      <c r="AU912" s="169"/>
      <c r="AV912" s="170"/>
      <c r="AW912" s="150"/>
      <c r="AX912" s="164"/>
      <c r="AY912" s="171"/>
      <c r="AZ912" s="150">
        <v>797</v>
      </c>
    </row>
    <row r="913" spans="1:52" x14ac:dyDescent="0.35">
      <c r="A913" s="162">
        <v>911</v>
      </c>
      <c r="B913" s="163" t="s">
        <v>928</v>
      </c>
      <c r="C913" s="150" t="s">
        <v>1103</v>
      </c>
      <c r="D913" s="150">
        <v>200</v>
      </c>
      <c r="E913" s="164">
        <v>5</v>
      </c>
      <c r="F913" s="164">
        <v>10</v>
      </c>
      <c r="G913" s="165">
        <v>2</v>
      </c>
      <c r="H913" s="166">
        <v>52</v>
      </c>
      <c r="I913" s="150">
        <f>MAX(0,Table232[[#This Row],[k*]]-Table232[[#This Row],[AGVs]])</f>
        <v>47</v>
      </c>
      <c r="J913" s="150">
        <v>1069</v>
      </c>
      <c r="K913" s="150">
        <v>1069</v>
      </c>
      <c r="L913" s="167">
        <v>2.0333767254001032</v>
      </c>
      <c r="M913" s="144">
        <f>IF( Table232[[#This Row],[UB_init]]-Table232[[#This Row],[LB_init]]&gt;0.1,0,1)</f>
        <v>1</v>
      </c>
      <c r="N913" s="61">
        <v>14214</v>
      </c>
      <c r="O913" s="62">
        <v>516</v>
      </c>
      <c r="P913" s="62">
        <v>0.96369776276909402</v>
      </c>
      <c r="Q913" s="87">
        <v>3604.2358817122799</v>
      </c>
      <c r="R913" s="166">
        <v>1069</v>
      </c>
      <c r="S913" s="150">
        <v>1069</v>
      </c>
      <c r="T913" s="168">
        <v>0</v>
      </c>
      <c r="U913" s="168">
        <v>110.47339479999999</v>
      </c>
      <c r="V913" s="169"/>
      <c r="W913" s="170"/>
      <c r="X913" s="150"/>
      <c r="Y913" s="150"/>
      <c r="Z913" s="171"/>
      <c r="AA913" s="169"/>
      <c r="AB913" s="170"/>
      <c r="AC913" s="150"/>
      <c r="AD913" s="170"/>
      <c r="AE913" s="171"/>
      <c r="AF913" s="169"/>
      <c r="AG913" s="170"/>
      <c r="AH913" s="150"/>
      <c r="AI913" s="150"/>
      <c r="AJ913" s="171"/>
      <c r="AK913" s="169"/>
      <c r="AL913" s="170"/>
      <c r="AM913" s="150"/>
      <c r="AN913" s="170"/>
      <c r="AO913" s="171"/>
      <c r="AP913" s="169"/>
      <c r="AQ913" s="170"/>
      <c r="AR913" s="150"/>
      <c r="AS913" s="170"/>
      <c r="AT913" s="171"/>
      <c r="AU913" s="169"/>
      <c r="AV913" s="170"/>
      <c r="AW913" s="150"/>
      <c r="AX913" s="164"/>
      <c r="AY913" s="171"/>
      <c r="AZ913" s="150">
        <v>1069</v>
      </c>
    </row>
    <row r="914" spans="1:52" x14ac:dyDescent="0.35">
      <c r="A914" s="162">
        <v>912</v>
      </c>
      <c r="B914" s="163" t="s">
        <v>929</v>
      </c>
      <c r="C914" s="150" t="s">
        <v>1103</v>
      </c>
      <c r="D914" s="150">
        <v>200</v>
      </c>
      <c r="E914" s="164">
        <v>5</v>
      </c>
      <c r="F914" s="164">
        <v>10</v>
      </c>
      <c r="G914" s="165">
        <v>2</v>
      </c>
      <c r="H914" s="166">
        <v>50</v>
      </c>
      <c r="I914" s="150">
        <f>MAX(0,Table232[[#This Row],[k*]]-Table232[[#This Row],[AGVs]])</f>
        <v>45</v>
      </c>
      <c r="J914" s="150">
        <v>1036</v>
      </c>
      <c r="K914" s="150">
        <v>1036</v>
      </c>
      <c r="L914" s="167">
        <v>7.2662220932600121</v>
      </c>
      <c r="M914" s="144">
        <f>IF( Table232[[#This Row],[UB_init]]-Table232[[#This Row],[LB_init]]&gt;0.1,0,1)</f>
        <v>1</v>
      </c>
      <c r="N914" s="61">
        <v>14171</v>
      </c>
      <c r="O914" s="62">
        <v>507</v>
      </c>
      <c r="P914" s="62">
        <v>0.96422270834802704</v>
      </c>
      <c r="Q914" s="87">
        <v>3601.9423719495499</v>
      </c>
      <c r="R914" s="166">
        <v>1036</v>
      </c>
      <c r="S914" s="150">
        <v>1036</v>
      </c>
      <c r="T914" s="168">
        <v>0</v>
      </c>
      <c r="U914" s="168">
        <v>95.945801840000001</v>
      </c>
      <c r="V914" s="169"/>
      <c r="W914" s="170"/>
      <c r="X914" s="150"/>
      <c r="Y914" s="150"/>
      <c r="Z914" s="171"/>
      <c r="AA914" s="169"/>
      <c r="AB914" s="170"/>
      <c r="AC914" s="150"/>
      <c r="AD914" s="170"/>
      <c r="AE914" s="171"/>
      <c r="AF914" s="169"/>
      <c r="AG914" s="170"/>
      <c r="AH914" s="150"/>
      <c r="AI914" s="150"/>
      <c r="AJ914" s="171"/>
      <c r="AK914" s="169"/>
      <c r="AL914" s="170"/>
      <c r="AM914" s="150"/>
      <c r="AN914" s="170"/>
      <c r="AO914" s="171"/>
      <c r="AP914" s="169"/>
      <c r="AQ914" s="170"/>
      <c r="AR914" s="150"/>
      <c r="AS914" s="170"/>
      <c r="AT914" s="171"/>
      <c r="AU914" s="169"/>
      <c r="AV914" s="170"/>
      <c r="AW914" s="150"/>
      <c r="AX914" s="164"/>
      <c r="AY914" s="171"/>
      <c r="AZ914" s="150">
        <v>1036</v>
      </c>
    </row>
    <row r="915" spans="1:52" x14ac:dyDescent="0.35">
      <c r="A915" s="162">
        <v>913</v>
      </c>
      <c r="B915" s="163" t="s">
        <v>930</v>
      </c>
      <c r="C915" s="150" t="s">
        <v>1103</v>
      </c>
      <c r="D915" s="150">
        <v>200</v>
      </c>
      <c r="E915" s="164">
        <v>5</v>
      </c>
      <c r="F915" s="164">
        <v>10</v>
      </c>
      <c r="G915" s="165">
        <v>2</v>
      </c>
      <c r="H915" s="166">
        <v>53</v>
      </c>
      <c r="I915" s="150">
        <f>MAX(0,Table232[[#This Row],[k*]]-Table232[[#This Row],[AGVs]])</f>
        <v>48</v>
      </c>
      <c r="J915" s="150">
        <v>1072</v>
      </c>
      <c r="K915" s="150">
        <v>1072</v>
      </c>
      <c r="L915" s="167">
        <v>9.3772397544300929</v>
      </c>
      <c r="M915" s="144">
        <f>IF( Table232[[#This Row],[UB_init]]-Table232[[#This Row],[LB_init]]&gt;0.1,0,1)</f>
        <v>1</v>
      </c>
      <c r="N915" s="61">
        <v>14157</v>
      </c>
      <c r="O915" s="62">
        <v>506.25452462772</v>
      </c>
      <c r="P915" s="62">
        <v>0.96423998554582002</v>
      </c>
      <c r="Q915" s="87">
        <v>3600.3518333360498</v>
      </c>
      <c r="R915" s="166">
        <v>1072</v>
      </c>
      <c r="S915" s="150">
        <v>1072</v>
      </c>
      <c r="T915" s="168">
        <v>0</v>
      </c>
      <c r="U915" s="168">
        <v>101.91437809999999</v>
      </c>
      <c r="V915" s="169"/>
      <c r="W915" s="170"/>
      <c r="X915" s="150"/>
      <c r="Y915" s="150"/>
      <c r="Z915" s="171"/>
      <c r="AA915" s="169"/>
      <c r="AB915" s="170"/>
      <c r="AC915" s="150"/>
      <c r="AD915" s="170"/>
      <c r="AE915" s="171"/>
      <c r="AF915" s="169"/>
      <c r="AG915" s="170"/>
      <c r="AH915" s="150"/>
      <c r="AI915" s="150"/>
      <c r="AJ915" s="171"/>
      <c r="AK915" s="169"/>
      <c r="AL915" s="170"/>
      <c r="AM915" s="150"/>
      <c r="AN915" s="170"/>
      <c r="AO915" s="171"/>
      <c r="AP915" s="169"/>
      <c r="AQ915" s="170"/>
      <c r="AR915" s="150"/>
      <c r="AS915" s="170"/>
      <c r="AT915" s="171"/>
      <c r="AU915" s="169"/>
      <c r="AV915" s="170"/>
      <c r="AW915" s="150"/>
      <c r="AX915" s="164"/>
      <c r="AY915" s="171"/>
      <c r="AZ915" s="150">
        <v>1072</v>
      </c>
    </row>
    <row r="916" spans="1:52" x14ac:dyDescent="0.35">
      <c r="A916" s="162">
        <v>914</v>
      </c>
      <c r="B916" s="163" t="s">
        <v>931</v>
      </c>
      <c r="C916" s="150" t="s">
        <v>1103</v>
      </c>
      <c r="D916" s="150">
        <v>200</v>
      </c>
      <c r="E916" s="164">
        <v>5</v>
      </c>
      <c r="F916" s="164">
        <v>10</v>
      </c>
      <c r="G916" s="165">
        <v>2</v>
      </c>
      <c r="H916" s="166">
        <v>55</v>
      </c>
      <c r="I916" s="150">
        <f>MAX(0,Table232[[#This Row],[k*]]-Table232[[#This Row],[AGVs]])</f>
        <v>50</v>
      </c>
      <c r="J916" s="150">
        <v>1078</v>
      </c>
      <c r="K916" s="150">
        <v>1078</v>
      </c>
      <c r="L916" s="167">
        <v>4.9774704165799903</v>
      </c>
      <c r="M916" s="144">
        <f>IF( Table232[[#This Row],[UB_init]]-Table232[[#This Row],[LB_init]]&gt;0.1,0,1)</f>
        <v>1</v>
      </c>
      <c r="N916" s="61">
        <v>14056</v>
      </c>
      <c r="O916" s="62">
        <v>488.69726153280698</v>
      </c>
      <c r="P916" s="62">
        <v>0.96523212425064697</v>
      </c>
      <c r="Q916" s="87">
        <v>3600.3011198025101</v>
      </c>
      <c r="R916" s="166">
        <v>1078</v>
      </c>
      <c r="S916" s="150">
        <v>1078</v>
      </c>
      <c r="T916" s="168">
        <v>0</v>
      </c>
      <c r="U916" s="168">
        <v>238.59685540000001</v>
      </c>
      <c r="V916" s="169"/>
      <c r="W916" s="170"/>
      <c r="X916" s="150"/>
      <c r="Y916" s="150"/>
      <c r="Z916" s="171"/>
      <c r="AA916" s="169"/>
      <c r="AB916" s="170"/>
      <c r="AC916" s="150"/>
      <c r="AD916" s="170"/>
      <c r="AE916" s="171"/>
      <c r="AF916" s="169"/>
      <c r="AG916" s="170"/>
      <c r="AH916" s="150"/>
      <c r="AI916" s="150"/>
      <c r="AJ916" s="171"/>
      <c r="AK916" s="169"/>
      <c r="AL916" s="170"/>
      <c r="AM916" s="150"/>
      <c r="AN916" s="170"/>
      <c r="AO916" s="171"/>
      <c r="AP916" s="169"/>
      <c r="AQ916" s="170"/>
      <c r="AR916" s="150"/>
      <c r="AS916" s="170"/>
      <c r="AT916" s="171"/>
      <c r="AU916" s="169"/>
      <c r="AV916" s="170"/>
      <c r="AW916" s="150"/>
      <c r="AX916" s="164"/>
      <c r="AY916" s="171"/>
      <c r="AZ916" s="150">
        <v>1078</v>
      </c>
    </row>
    <row r="917" spans="1:52" x14ac:dyDescent="0.35">
      <c r="A917" s="162">
        <v>915</v>
      </c>
      <c r="B917" s="163" t="s">
        <v>932</v>
      </c>
      <c r="C917" s="150" t="s">
        <v>1103</v>
      </c>
      <c r="D917" s="150">
        <v>200</v>
      </c>
      <c r="E917" s="164">
        <v>5</v>
      </c>
      <c r="F917" s="164">
        <v>10</v>
      </c>
      <c r="G917" s="165">
        <v>2</v>
      </c>
      <c r="H917" s="166">
        <v>51</v>
      </c>
      <c r="I917" s="150">
        <f>MAX(0,Table232[[#This Row],[k*]]-Table232[[#This Row],[AGVs]])</f>
        <v>46</v>
      </c>
      <c r="J917" s="150">
        <v>1057</v>
      </c>
      <c r="K917" s="150">
        <v>1057</v>
      </c>
      <c r="L917" s="167">
        <v>7.0669623650699123</v>
      </c>
      <c r="M917" s="144">
        <f>IF( Table232[[#This Row],[UB_init]]-Table232[[#This Row],[LB_init]]&gt;0.1,0,1)</f>
        <v>1</v>
      </c>
      <c r="N917" s="61">
        <v>14216</v>
      </c>
      <c r="O917" s="62">
        <v>516</v>
      </c>
      <c r="P917" s="62">
        <v>0.96370287000562005</v>
      </c>
      <c r="Q917" s="87">
        <v>3603.6770799048199</v>
      </c>
      <c r="R917" s="166">
        <v>1057</v>
      </c>
      <c r="S917" s="150">
        <v>1057</v>
      </c>
      <c r="T917" s="168">
        <v>0</v>
      </c>
      <c r="U917" s="168">
        <v>132.00170990000001</v>
      </c>
      <c r="V917" s="169"/>
      <c r="W917" s="170"/>
      <c r="X917" s="150"/>
      <c r="Y917" s="150"/>
      <c r="Z917" s="171"/>
      <c r="AA917" s="169"/>
      <c r="AB917" s="170"/>
      <c r="AC917" s="150"/>
      <c r="AD917" s="170"/>
      <c r="AE917" s="171"/>
      <c r="AF917" s="169"/>
      <c r="AG917" s="170"/>
      <c r="AH917" s="150"/>
      <c r="AI917" s="150"/>
      <c r="AJ917" s="171"/>
      <c r="AK917" s="169"/>
      <c r="AL917" s="170"/>
      <c r="AM917" s="150"/>
      <c r="AN917" s="170"/>
      <c r="AO917" s="171"/>
      <c r="AP917" s="169"/>
      <c r="AQ917" s="170"/>
      <c r="AR917" s="150"/>
      <c r="AS917" s="170"/>
      <c r="AT917" s="171"/>
      <c r="AU917" s="169"/>
      <c r="AV917" s="170"/>
      <c r="AW917" s="150"/>
      <c r="AX917" s="164"/>
      <c r="AY917" s="171"/>
      <c r="AZ917" s="150">
        <v>1057</v>
      </c>
    </row>
    <row r="918" spans="1:52" x14ac:dyDescent="0.35">
      <c r="A918" s="162">
        <v>916</v>
      </c>
      <c r="B918" s="163" t="s">
        <v>933</v>
      </c>
      <c r="C918" s="150" t="s">
        <v>1103</v>
      </c>
      <c r="D918" s="150">
        <v>200</v>
      </c>
      <c r="E918" s="164">
        <v>5</v>
      </c>
      <c r="F918" s="164">
        <v>10</v>
      </c>
      <c r="G918" s="165">
        <v>2</v>
      </c>
      <c r="H918" s="166">
        <v>50</v>
      </c>
      <c r="I918" s="150">
        <f>MAX(0,Table232[[#This Row],[k*]]-Table232[[#This Row],[AGVs]])</f>
        <v>45</v>
      </c>
      <c r="J918" s="150">
        <v>1051</v>
      </c>
      <c r="K918" s="150">
        <v>1063</v>
      </c>
      <c r="L918" s="167">
        <v>603.13675572351008</v>
      </c>
      <c r="M918" s="144">
        <f>IF( Table232[[#This Row],[UB_init]]-Table232[[#This Row],[LB_init]]&gt;0.1,0,1)</f>
        <v>0</v>
      </c>
      <c r="N918" s="61">
        <v>14245</v>
      </c>
      <c r="O918" s="62">
        <v>522</v>
      </c>
      <c r="P918" s="62">
        <v>0.96335556335555605</v>
      </c>
      <c r="Q918" s="87">
        <v>3607.2821909748</v>
      </c>
      <c r="R918" s="166">
        <v>1063</v>
      </c>
      <c r="S918" s="150">
        <v>1051</v>
      </c>
      <c r="T918" s="168">
        <v>1.1288805000000001E-2</v>
      </c>
      <c r="U918" s="168">
        <v>3611.689433</v>
      </c>
      <c r="V918" s="169">
        <v>1063</v>
      </c>
      <c r="W918" s="170">
        <v>1051</v>
      </c>
      <c r="X918" s="150">
        <v>1.12888052681091E-2</v>
      </c>
      <c r="Y918" s="150">
        <f>(Table232[[#This Row],[UB (A-BGAP +LB+ UB)]]-Table232[[#This Row],[Best LB]])/Table232[[#This Row],[UB (A-BGAP +LB+ UB)]]</f>
        <v>1.1288805268109126E-2</v>
      </c>
      <c r="Z918" s="171">
        <v>3601.9223260721201</v>
      </c>
      <c r="AA918" s="169">
        <v>1051</v>
      </c>
      <c r="AB918" s="170">
        <v>1051</v>
      </c>
      <c r="AC918" s="170">
        <v>0</v>
      </c>
      <c r="AD918" s="170">
        <f>(Table232[[#This Row],[UB (3S-MH)]]-Table232[[#This Row],[Best LB]])/Table232[[#This Row],[UB (3S-MH)]]</f>
        <v>0</v>
      </c>
      <c r="AE918" s="167">
        <v>8.6385900000000007</v>
      </c>
      <c r="AF918" s="169">
        <v>1063</v>
      </c>
      <c r="AG918" s="170">
        <v>1051</v>
      </c>
      <c r="AH918" s="150">
        <v>1.1288805268108E-2</v>
      </c>
      <c r="AI918" s="150">
        <f>(Table232[[#This Row],[UB (BPP-MIP+LB+UB)]]-Table232[[#This Row],[Best LB]])/Table232[[#This Row],[UB (BPP-MIP+LB+UB)]]</f>
        <v>1.1288805268109126E-2</v>
      </c>
      <c r="AJ918" s="171">
        <v>3603.9409680906701</v>
      </c>
      <c r="AK918" s="169">
        <v>1051</v>
      </c>
      <c r="AL918" s="170">
        <v>1051</v>
      </c>
      <c r="AM918" s="170">
        <v>0</v>
      </c>
      <c r="AN918" s="170">
        <f>(Table232[[#This Row],[UB (LBBD (FBPP))]]-Table232[[#This Row],[Best LB]])/Table232[[#This Row],[UB (LBBD (FBPP))]]</f>
        <v>0</v>
      </c>
      <c r="AO918" s="171">
        <v>621.45399287762496</v>
      </c>
      <c r="AP918" s="169">
        <v>1051</v>
      </c>
      <c r="AQ918" s="170">
        <v>1051</v>
      </c>
      <c r="AR918" s="170">
        <v>0</v>
      </c>
      <c r="AS918" s="170">
        <f>(Table232[[#This Row],[UB (LBBD (CBPP))]]-Table232[[#This Row],[Best LB]])/Table232[[#This Row],[UB (LBBD (CBPP))]]</f>
        <v>0</v>
      </c>
      <c r="AT918" s="171">
        <v>617.81431544851898</v>
      </c>
      <c r="AU918" s="169">
        <v>1051</v>
      </c>
      <c r="AV918" s="170">
        <v>1051</v>
      </c>
      <c r="AW918" s="170">
        <v>0</v>
      </c>
      <c r="AX918" s="170">
        <f>(Table232[[#This Row],[UB (LBBD (CBPP-light))]]-Table232[[#This Row],[Best LB]])/Table232[[#This Row],[UB (LBBD (CBPP-light))]]</f>
        <v>0</v>
      </c>
      <c r="AY918" s="171">
        <v>606.39977887180089</v>
      </c>
      <c r="AZ918" s="150">
        <v>1051</v>
      </c>
    </row>
    <row r="919" spans="1:52" x14ac:dyDescent="0.35">
      <c r="A919" s="162">
        <v>917</v>
      </c>
      <c r="B919" s="163" t="s">
        <v>934</v>
      </c>
      <c r="C919" s="150" t="s">
        <v>1103</v>
      </c>
      <c r="D919" s="150">
        <v>200</v>
      </c>
      <c r="E919" s="164">
        <v>5</v>
      </c>
      <c r="F919" s="164">
        <v>10</v>
      </c>
      <c r="G919" s="165">
        <v>2</v>
      </c>
      <c r="H919" s="166">
        <v>52</v>
      </c>
      <c r="I919" s="150">
        <f>MAX(0,Table232[[#This Row],[k*]]-Table232[[#This Row],[AGVs]])</f>
        <v>47</v>
      </c>
      <c r="J919" s="150">
        <v>1067</v>
      </c>
      <c r="K919" s="150">
        <v>1067</v>
      </c>
      <c r="L919" s="167">
        <v>10.278215438130019</v>
      </c>
      <c r="M919" s="144">
        <f>IF( Table232[[#This Row],[UB_init]]-Table232[[#This Row],[LB_init]]&gt;0.1,0,1)</f>
        <v>1</v>
      </c>
      <c r="N919" s="61">
        <v>14178</v>
      </c>
      <c r="O919" s="62">
        <v>514</v>
      </c>
      <c r="P919" s="62">
        <v>0.96374664973902502</v>
      </c>
      <c r="Q919" s="87">
        <v>3603.5309713594602</v>
      </c>
      <c r="R919" s="166">
        <v>1067</v>
      </c>
      <c r="S919" s="150">
        <v>1067</v>
      </c>
      <c r="T919" s="168">
        <v>0</v>
      </c>
      <c r="U919" s="168">
        <v>86.040597469999994</v>
      </c>
      <c r="V919" s="169"/>
      <c r="W919" s="170"/>
      <c r="X919" s="150"/>
      <c r="Y919" s="150"/>
      <c r="Z919" s="171"/>
      <c r="AA919" s="169"/>
      <c r="AB919" s="170"/>
      <c r="AC919" s="150"/>
      <c r="AD919" s="170"/>
      <c r="AE919" s="171"/>
      <c r="AF919" s="169"/>
      <c r="AG919" s="170"/>
      <c r="AH919" s="150"/>
      <c r="AI919" s="150"/>
      <c r="AJ919" s="171"/>
      <c r="AK919" s="169"/>
      <c r="AL919" s="170"/>
      <c r="AM919" s="150"/>
      <c r="AN919" s="170"/>
      <c r="AO919" s="171"/>
      <c r="AP919" s="169"/>
      <c r="AQ919" s="170"/>
      <c r="AR919" s="150"/>
      <c r="AS919" s="170"/>
      <c r="AT919" s="171"/>
      <c r="AU919" s="169"/>
      <c r="AV919" s="170"/>
      <c r="AW919" s="150"/>
      <c r="AX919" s="164"/>
      <c r="AY919" s="171"/>
      <c r="AZ919" s="150">
        <v>1067</v>
      </c>
    </row>
    <row r="920" spans="1:52" x14ac:dyDescent="0.35">
      <c r="A920" s="162">
        <v>918</v>
      </c>
      <c r="B920" s="163" t="s">
        <v>935</v>
      </c>
      <c r="C920" s="150" t="s">
        <v>1103</v>
      </c>
      <c r="D920" s="150">
        <v>200</v>
      </c>
      <c r="E920" s="164">
        <v>5</v>
      </c>
      <c r="F920" s="164">
        <v>10</v>
      </c>
      <c r="G920" s="165">
        <v>2</v>
      </c>
      <c r="H920" s="166">
        <v>53</v>
      </c>
      <c r="I920" s="150">
        <f>MAX(0,Table232[[#This Row],[k*]]-Table232[[#This Row],[AGVs]])</f>
        <v>48</v>
      </c>
      <c r="J920" s="150">
        <v>1072</v>
      </c>
      <c r="K920" s="150">
        <v>1072</v>
      </c>
      <c r="L920" s="167">
        <v>5.777223415680055</v>
      </c>
      <c r="M920" s="144">
        <f>IF( Table232[[#This Row],[UB_init]]-Table232[[#This Row],[LB_init]]&gt;0.1,0,1)</f>
        <v>1</v>
      </c>
      <c r="N920" s="61">
        <v>14184</v>
      </c>
      <c r="O920" s="62">
        <v>507</v>
      </c>
      <c r="P920" s="62">
        <v>0.96425549915396902</v>
      </c>
      <c r="Q920" s="87">
        <v>3600.3567750807802</v>
      </c>
      <c r="R920" s="166">
        <v>1072</v>
      </c>
      <c r="S920" s="150">
        <v>1072</v>
      </c>
      <c r="T920" s="168">
        <v>0</v>
      </c>
      <c r="U920" s="168">
        <v>120.399114</v>
      </c>
      <c r="V920" s="169"/>
      <c r="W920" s="170"/>
      <c r="X920" s="150"/>
      <c r="Y920" s="150"/>
      <c r="Z920" s="171"/>
      <c r="AA920" s="169"/>
      <c r="AB920" s="170"/>
      <c r="AC920" s="150"/>
      <c r="AD920" s="170"/>
      <c r="AE920" s="171"/>
      <c r="AF920" s="169"/>
      <c r="AG920" s="170"/>
      <c r="AH920" s="150"/>
      <c r="AI920" s="150"/>
      <c r="AJ920" s="171"/>
      <c r="AK920" s="169"/>
      <c r="AL920" s="170"/>
      <c r="AM920" s="150"/>
      <c r="AN920" s="170"/>
      <c r="AO920" s="171"/>
      <c r="AP920" s="169"/>
      <c r="AQ920" s="170"/>
      <c r="AR920" s="150"/>
      <c r="AS920" s="170"/>
      <c r="AT920" s="171"/>
      <c r="AU920" s="169"/>
      <c r="AV920" s="170"/>
      <c r="AW920" s="150"/>
      <c r="AX920" s="164"/>
      <c r="AY920" s="171"/>
      <c r="AZ920" s="150">
        <v>1072</v>
      </c>
    </row>
    <row r="921" spans="1:52" x14ac:dyDescent="0.35">
      <c r="A921" s="162">
        <v>919</v>
      </c>
      <c r="B921" s="163" t="s">
        <v>936</v>
      </c>
      <c r="C921" s="150" t="s">
        <v>1103</v>
      </c>
      <c r="D921" s="150">
        <v>200</v>
      </c>
      <c r="E921" s="164">
        <v>5</v>
      </c>
      <c r="F921" s="164">
        <v>10</v>
      </c>
      <c r="G921" s="165">
        <v>2</v>
      </c>
      <c r="H921" s="166">
        <v>52</v>
      </c>
      <c r="I921" s="150">
        <f>MAX(0,Table232[[#This Row],[k*]]-Table232[[#This Row],[AGVs]])</f>
        <v>47</v>
      </c>
      <c r="J921" s="150">
        <v>1035</v>
      </c>
      <c r="K921" s="150">
        <v>1035</v>
      </c>
      <c r="L921" s="167">
        <v>5.0510866139100017</v>
      </c>
      <c r="M921" s="144">
        <f>IF( Table232[[#This Row],[UB_init]]-Table232[[#This Row],[LB_init]]&gt;0.1,0,1)</f>
        <v>1</v>
      </c>
      <c r="N921" s="61">
        <v>14032</v>
      </c>
      <c r="O921" s="62">
        <v>482</v>
      </c>
      <c r="P921" s="62">
        <v>0.96564994298744999</v>
      </c>
      <c r="Q921" s="87">
        <v>3600.35904191806</v>
      </c>
      <c r="R921" s="166">
        <v>1035</v>
      </c>
      <c r="S921" s="150">
        <v>1035</v>
      </c>
      <c r="T921" s="168">
        <v>0</v>
      </c>
      <c r="U921" s="168">
        <v>77.780171080000002</v>
      </c>
      <c r="V921" s="169"/>
      <c r="W921" s="170"/>
      <c r="X921" s="150"/>
      <c r="Y921" s="150"/>
      <c r="Z921" s="171"/>
      <c r="AA921" s="169"/>
      <c r="AB921" s="170"/>
      <c r="AC921" s="150"/>
      <c r="AD921" s="170"/>
      <c r="AE921" s="171"/>
      <c r="AF921" s="169"/>
      <c r="AG921" s="170"/>
      <c r="AH921" s="150"/>
      <c r="AI921" s="150"/>
      <c r="AJ921" s="171"/>
      <c r="AK921" s="169"/>
      <c r="AL921" s="170"/>
      <c r="AM921" s="150"/>
      <c r="AN921" s="170"/>
      <c r="AO921" s="171"/>
      <c r="AP921" s="169"/>
      <c r="AQ921" s="170"/>
      <c r="AR921" s="150"/>
      <c r="AS921" s="170"/>
      <c r="AT921" s="171"/>
      <c r="AU921" s="169"/>
      <c r="AV921" s="170"/>
      <c r="AW921" s="150"/>
      <c r="AX921" s="164"/>
      <c r="AY921" s="171"/>
      <c r="AZ921" s="150">
        <v>1035</v>
      </c>
    </row>
    <row r="922" spans="1:52" x14ac:dyDescent="0.35">
      <c r="A922" s="162">
        <v>920</v>
      </c>
      <c r="B922" s="163" t="s">
        <v>937</v>
      </c>
      <c r="C922" s="150" t="s">
        <v>1103</v>
      </c>
      <c r="D922" s="150">
        <v>200</v>
      </c>
      <c r="E922" s="164">
        <v>5</v>
      </c>
      <c r="F922" s="164">
        <v>10</v>
      </c>
      <c r="G922" s="165">
        <v>2</v>
      </c>
      <c r="H922" s="166">
        <v>53</v>
      </c>
      <c r="I922" s="150">
        <f>MAX(0,Table232[[#This Row],[k*]]-Table232[[#This Row],[AGVs]])</f>
        <v>48</v>
      </c>
      <c r="J922" s="150">
        <v>1097</v>
      </c>
      <c r="K922" s="150">
        <v>1097</v>
      </c>
      <c r="L922" s="167">
        <v>7.3201023004999115</v>
      </c>
      <c r="M922" s="144">
        <f>IF( Table232[[#This Row],[UB_init]]-Table232[[#This Row],[LB_init]]&gt;0.1,0,1)</f>
        <v>1</v>
      </c>
      <c r="N922" s="61">
        <v>14294</v>
      </c>
      <c r="O922" s="62">
        <v>531.06191198786098</v>
      </c>
      <c r="P922" s="62">
        <v>0.962847214776272</v>
      </c>
      <c r="Q922" s="87">
        <v>3600.3863400723699</v>
      </c>
      <c r="R922" s="166">
        <v>1097</v>
      </c>
      <c r="S922" s="150">
        <v>1097</v>
      </c>
      <c r="T922" s="168">
        <v>0</v>
      </c>
      <c r="U922" s="168">
        <v>229.25460340000001</v>
      </c>
      <c r="V922" s="169"/>
      <c r="W922" s="170"/>
      <c r="X922" s="150"/>
      <c r="Y922" s="150"/>
      <c r="Z922" s="171"/>
      <c r="AA922" s="169"/>
      <c r="AB922" s="170"/>
      <c r="AC922" s="150"/>
      <c r="AD922" s="170"/>
      <c r="AE922" s="171"/>
      <c r="AF922" s="169"/>
      <c r="AG922" s="170"/>
      <c r="AH922" s="150"/>
      <c r="AI922" s="150"/>
      <c r="AJ922" s="171"/>
      <c r="AK922" s="169"/>
      <c r="AL922" s="170"/>
      <c r="AM922" s="150"/>
      <c r="AN922" s="170"/>
      <c r="AO922" s="171"/>
      <c r="AP922" s="169"/>
      <c r="AQ922" s="170"/>
      <c r="AR922" s="150"/>
      <c r="AS922" s="170"/>
      <c r="AT922" s="171"/>
      <c r="AU922" s="169"/>
      <c r="AV922" s="170"/>
      <c r="AW922" s="150"/>
      <c r="AX922" s="164"/>
      <c r="AY922" s="171"/>
      <c r="AZ922" s="150">
        <v>1097</v>
      </c>
    </row>
    <row r="923" spans="1:52" x14ac:dyDescent="0.35">
      <c r="A923" s="162">
        <v>921</v>
      </c>
      <c r="B923" s="163" t="s">
        <v>938</v>
      </c>
      <c r="C923" s="150" t="s">
        <v>1103</v>
      </c>
      <c r="D923" s="150">
        <v>200</v>
      </c>
      <c r="E923" s="164">
        <v>5</v>
      </c>
      <c r="F923" s="164">
        <v>10</v>
      </c>
      <c r="G923" s="165">
        <v>4</v>
      </c>
      <c r="H923" s="166">
        <v>98</v>
      </c>
      <c r="I923" s="150">
        <f>MAX(0,Table232[[#This Row],[k*]]-Table232[[#This Row],[AGVs]])</f>
        <v>93</v>
      </c>
      <c r="J923" s="150">
        <v>1621</v>
      </c>
      <c r="K923" s="150">
        <v>1645</v>
      </c>
      <c r="L923" s="167">
        <v>613.49503369815989</v>
      </c>
      <c r="M923" s="144">
        <f>IF( Table232[[#This Row],[UB_init]]-Table232[[#This Row],[LB_init]]&gt;0.1,0,1)</f>
        <v>0</v>
      </c>
      <c r="N923" s="61">
        <v>14214</v>
      </c>
      <c r="O923" s="62">
        <v>515.58417325259097</v>
      </c>
      <c r="P923" s="62">
        <v>0.96372701750016199</v>
      </c>
      <c r="Q923" s="87">
        <v>3600.33315501175</v>
      </c>
      <c r="R923" s="166">
        <v>1645</v>
      </c>
      <c r="S923" s="150">
        <v>1620</v>
      </c>
      <c r="T923" s="168">
        <v>1.5197568E-2</v>
      </c>
      <c r="U923" s="168">
        <v>3606.4637739999998</v>
      </c>
      <c r="V923" s="169">
        <v>1645</v>
      </c>
      <c r="W923" s="170">
        <v>1621</v>
      </c>
      <c r="X923" s="150">
        <v>1.45896656534954E-2</v>
      </c>
      <c r="Y923" s="150">
        <f>(Table232[[#This Row],[UB (A-BGAP +LB+ UB)]]-Table232[[#This Row],[Best LB]])/Table232[[#This Row],[UB (A-BGAP +LB+ UB)]]</f>
        <v>1.458966565349544E-2</v>
      </c>
      <c r="Z923" s="171">
        <v>3600.0705664688703</v>
      </c>
      <c r="AA923" s="169">
        <v>1645</v>
      </c>
      <c r="AB923" s="170">
        <v>1621</v>
      </c>
      <c r="AC923" s="170">
        <v>1.4805675508945095E-2</v>
      </c>
      <c r="AD923" s="170">
        <f>(Table232[[#This Row],[UB (3S-MH)]]-Table232[[#This Row],[Best LB]])/Table232[[#This Row],[UB (3S-MH)]]</f>
        <v>1.458966565349544E-2</v>
      </c>
      <c r="AE923" s="167">
        <v>721.93799999999999</v>
      </c>
      <c r="AF923" s="169">
        <v>1645</v>
      </c>
      <c r="AG923" s="170">
        <v>1621</v>
      </c>
      <c r="AH923" s="150">
        <v>1.4589665653495299E-2</v>
      </c>
      <c r="AI923" s="150">
        <f>(Table232[[#This Row],[UB (BPP-MIP+LB+UB)]]-Table232[[#This Row],[Best LB]])/Table232[[#This Row],[UB (BPP-MIP+LB+UB)]]</f>
        <v>1.458966565349544E-2</v>
      </c>
      <c r="AJ923" s="171">
        <v>3604.8862846335396</v>
      </c>
      <c r="AK923" s="169">
        <v>1645</v>
      </c>
      <c r="AL923" s="170">
        <v>1621</v>
      </c>
      <c r="AM923" s="170">
        <v>1.458966565349544E-2</v>
      </c>
      <c r="AN923" s="170">
        <f>(Table232[[#This Row],[UB (LBBD (FBPP))]]-Table232[[#This Row],[Best LB]])/Table232[[#This Row],[UB (LBBD (FBPP))]]</f>
        <v>1.458966565349544E-2</v>
      </c>
      <c r="AO923" s="171">
        <v>3599.9999996981596</v>
      </c>
      <c r="AP923" s="169">
        <v>1645</v>
      </c>
      <c r="AQ923" s="170">
        <v>1621</v>
      </c>
      <c r="AR923" s="170">
        <v>1.458966565349544E-2</v>
      </c>
      <c r="AS923" s="170">
        <f>(Table232[[#This Row],[UB (LBBD (CBPP))]]-Table232[[#This Row],[Best LB]])/Table232[[#This Row],[UB (LBBD (CBPP))]]</f>
        <v>1.458966565349544E-2</v>
      </c>
      <c r="AT923" s="171">
        <v>3599.9999996981596</v>
      </c>
      <c r="AU923" s="169">
        <v>1645</v>
      </c>
      <c r="AV923" s="170">
        <v>1621</v>
      </c>
      <c r="AW923" s="170">
        <v>1.458966565349544E-2</v>
      </c>
      <c r="AX923" s="170">
        <f>(Table232[[#This Row],[UB (LBBD (CBPP-light))]]-Table232[[#This Row],[Best LB]])/Table232[[#This Row],[UB (LBBD (CBPP-light))]]</f>
        <v>1.458966565349544E-2</v>
      </c>
      <c r="AY923" s="171">
        <v>3599.9999996981596</v>
      </c>
      <c r="AZ923" s="150">
        <v>1621</v>
      </c>
    </row>
    <row r="924" spans="1:52" x14ac:dyDescent="0.35">
      <c r="A924" s="162">
        <v>922</v>
      </c>
      <c r="B924" s="163" t="s">
        <v>939</v>
      </c>
      <c r="C924" s="150" t="s">
        <v>1103</v>
      </c>
      <c r="D924" s="150">
        <v>200</v>
      </c>
      <c r="E924" s="164">
        <v>5</v>
      </c>
      <c r="F924" s="164">
        <v>10</v>
      </c>
      <c r="G924" s="165">
        <v>4</v>
      </c>
      <c r="H924" s="166">
        <v>91</v>
      </c>
      <c r="I924" s="150">
        <f>MAX(0,Table232[[#This Row],[k*]]-Table232[[#This Row],[AGVs]])</f>
        <v>86</v>
      </c>
      <c r="J924" s="150">
        <v>1528</v>
      </c>
      <c r="K924" s="150">
        <v>1540</v>
      </c>
      <c r="L924" s="167">
        <v>600.56753593497001</v>
      </c>
      <c r="M924" s="144">
        <f>IF( Table232[[#This Row],[UB_init]]-Table232[[#This Row],[LB_init]]&gt;0.1,0,1)</f>
        <v>0</v>
      </c>
      <c r="N924" s="61">
        <v>14171</v>
      </c>
      <c r="O924" s="62">
        <v>506.94036939313997</v>
      </c>
      <c r="P924" s="62">
        <v>0.96422691628020296</v>
      </c>
      <c r="Q924" s="87">
        <v>3600.3293181546001</v>
      </c>
      <c r="R924" s="166">
        <v>1540</v>
      </c>
      <c r="S924" s="150">
        <v>1528</v>
      </c>
      <c r="T924" s="168">
        <v>7.7922080000000001E-3</v>
      </c>
      <c r="U924" s="168">
        <v>3611.4072580000002</v>
      </c>
      <c r="V924" s="169">
        <v>1540</v>
      </c>
      <c r="W924" s="170">
        <v>1528</v>
      </c>
      <c r="X924" s="150">
        <v>7.7922077922077896E-3</v>
      </c>
      <c r="Y924" s="150">
        <f>(Table232[[#This Row],[UB (A-BGAP +LB+ UB)]]-Table232[[#This Row],[Best LB]])/Table232[[#This Row],[UB (A-BGAP +LB+ UB)]]</f>
        <v>7.7922077922077922E-3</v>
      </c>
      <c r="Z924" s="171">
        <v>3601.3935975059803</v>
      </c>
      <c r="AA924" s="169">
        <v>1540</v>
      </c>
      <c r="AB924" s="170">
        <v>1528</v>
      </c>
      <c r="AC924" s="170">
        <v>7.8534031413612562E-3</v>
      </c>
      <c r="AD924" s="170">
        <f>(Table232[[#This Row],[UB (3S-MH)]]-Table232[[#This Row],[Best LB]])/Table232[[#This Row],[UB (3S-MH)]]</f>
        <v>7.7922077922077922E-3</v>
      </c>
      <c r="AE924" s="167">
        <v>721.93299999999999</v>
      </c>
      <c r="AF924" s="169">
        <v>1540</v>
      </c>
      <c r="AG924" s="170">
        <v>1528</v>
      </c>
      <c r="AH924" s="150">
        <v>7.7922077922077896E-3</v>
      </c>
      <c r="AI924" s="150">
        <f>(Table232[[#This Row],[UB (BPP-MIP+LB+UB)]]-Table232[[#This Row],[Best LB]])/Table232[[#This Row],[UB (BPP-MIP+LB+UB)]]</f>
        <v>7.7922077922077922E-3</v>
      </c>
      <c r="AJ924" s="171">
        <v>3623.8841579733398</v>
      </c>
      <c r="AK924" s="169">
        <v>1540</v>
      </c>
      <c r="AL924" s="170">
        <v>1528</v>
      </c>
      <c r="AM924" s="170">
        <v>7.7922077922077922E-3</v>
      </c>
      <c r="AN924" s="170">
        <f>(Table232[[#This Row],[UB (LBBD (FBPP))]]-Table232[[#This Row],[Best LB]])/Table232[[#This Row],[UB (LBBD (FBPP))]]</f>
        <v>7.7922077922077922E-3</v>
      </c>
      <c r="AO924" s="171">
        <v>3599.9999999349702</v>
      </c>
      <c r="AP924" s="169">
        <v>1540</v>
      </c>
      <c r="AQ924" s="170">
        <v>1528</v>
      </c>
      <c r="AR924" s="170">
        <v>7.7922077922077922E-3</v>
      </c>
      <c r="AS924" s="170">
        <f>(Table232[[#This Row],[UB (LBBD (CBPP))]]-Table232[[#This Row],[Best LB]])/Table232[[#This Row],[UB (LBBD (CBPP))]]</f>
        <v>7.7922077922077922E-3</v>
      </c>
      <c r="AT924" s="171">
        <v>3599.9999999349702</v>
      </c>
      <c r="AU924" s="169">
        <v>1540</v>
      </c>
      <c r="AV924" s="170">
        <v>1528</v>
      </c>
      <c r="AW924" s="170">
        <v>7.7922077922077922E-3</v>
      </c>
      <c r="AX924" s="170">
        <f>(Table232[[#This Row],[UB (LBBD (CBPP-light))]]-Table232[[#This Row],[Best LB]])/Table232[[#This Row],[UB (LBBD (CBPP-light))]]</f>
        <v>7.7922077922077922E-3</v>
      </c>
      <c r="AY924" s="171">
        <v>3599.9999999349702</v>
      </c>
      <c r="AZ924" s="150">
        <v>1528</v>
      </c>
    </row>
    <row r="925" spans="1:52" x14ac:dyDescent="0.35">
      <c r="A925" s="162">
        <v>923</v>
      </c>
      <c r="B925" s="163" t="s">
        <v>940</v>
      </c>
      <c r="C925" s="150" t="s">
        <v>1103</v>
      </c>
      <c r="D925" s="150">
        <v>200</v>
      </c>
      <c r="E925" s="164">
        <v>5</v>
      </c>
      <c r="F925" s="164">
        <v>10</v>
      </c>
      <c r="G925" s="165">
        <v>4</v>
      </c>
      <c r="H925" s="166">
        <v>98</v>
      </c>
      <c r="I925" s="150">
        <f>MAX(0,Table232[[#This Row],[k*]]-Table232[[#This Row],[AGVs]])</f>
        <v>93</v>
      </c>
      <c r="J925" s="150">
        <v>1612</v>
      </c>
      <c r="K925" s="150">
        <v>1612</v>
      </c>
      <c r="L925" s="167">
        <v>53.072229238229966</v>
      </c>
      <c r="M925" s="144">
        <f>IF( Table232[[#This Row],[UB_init]]-Table232[[#This Row],[LB_init]]&gt;0.1,0,1)</f>
        <v>1</v>
      </c>
      <c r="N925" s="61">
        <v>14144</v>
      </c>
      <c r="O925" s="62">
        <v>506.77552039966702</v>
      </c>
      <c r="P925" s="62">
        <v>0.96417028277716599</v>
      </c>
      <c r="Q925" s="87">
        <v>3600.30612953938</v>
      </c>
      <c r="R925" s="166">
        <v>1612</v>
      </c>
      <c r="S925" s="150">
        <v>1590</v>
      </c>
      <c r="T925" s="168">
        <v>1.3647642999999999E-2</v>
      </c>
      <c r="U925" s="168">
        <v>3607.19668</v>
      </c>
      <c r="V925" s="169"/>
      <c r="W925" s="170"/>
      <c r="X925" s="150"/>
      <c r="Y925" s="150"/>
      <c r="Z925" s="171"/>
      <c r="AA925" s="169"/>
      <c r="AB925" s="170"/>
      <c r="AC925" s="150"/>
      <c r="AD925" s="170"/>
      <c r="AE925" s="171"/>
      <c r="AF925" s="169"/>
      <c r="AG925" s="170"/>
      <c r="AH925" s="150"/>
      <c r="AI925" s="150"/>
      <c r="AJ925" s="171"/>
      <c r="AK925" s="169"/>
      <c r="AL925" s="170"/>
      <c r="AM925" s="150"/>
      <c r="AN925" s="170"/>
      <c r="AO925" s="171"/>
      <c r="AP925" s="169"/>
      <c r="AQ925" s="170"/>
      <c r="AR925" s="150"/>
      <c r="AS925" s="170"/>
      <c r="AT925" s="171"/>
      <c r="AU925" s="169"/>
      <c r="AV925" s="170"/>
      <c r="AW925" s="150"/>
      <c r="AX925" s="164"/>
      <c r="AY925" s="171"/>
      <c r="AZ925" s="150">
        <v>1612</v>
      </c>
    </row>
    <row r="926" spans="1:52" x14ac:dyDescent="0.35">
      <c r="A926" s="162">
        <v>924</v>
      </c>
      <c r="B926" s="163" t="s">
        <v>941</v>
      </c>
      <c r="C926" s="150" t="s">
        <v>1103</v>
      </c>
      <c r="D926" s="150">
        <v>200</v>
      </c>
      <c r="E926" s="164">
        <v>5</v>
      </c>
      <c r="F926" s="164">
        <v>10</v>
      </c>
      <c r="G926" s="165">
        <v>4</v>
      </c>
      <c r="H926" s="166">
        <v>91</v>
      </c>
      <c r="I926" s="150">
        <f>MAX(0,Table232[[#This Row],[k*]]-Table232[[#This Row],[AGVs]])</f>
        <v>86</v>
      </c>
      <c r="J926" s="150">
        <v>1510</v>
      </c>
      <c r="K926" s="150">
        <v>1522</v>
      </c>
      <c r="L926" s="167">
        <v>605.1338358037201</v>
      </c>
      <c r="M926" s="144">
        <f>IF( Table232[[#This Row],[UB_init]]-Table232[[#This Row],[LB_init]]&gt;0.1,0,1)</f>
        <v>0</v>
      </c>
      <c r="N926" s="61">
        <v>14069</v>
      </c>
      <c r="O926" s="62">
        <v>489.13399933399899</v>
      </c>
      <c r="P926" s="62">
        <v>0.96523320780907695</v>
      </c>
      <c r="Q926" s="87">
        <v>3600.3179134521602</v>
      </c>
      <c r="R926" s="166">
        <v>1522</v>
      </c>
      <c r="S926" s="150">
        <v>1500</v>
      </c>
      <c r="T926" s="168">
        <v>1.4454665E-2</v>
      </c>
      <c r="U926" s="168">
        <v>3606.868516</v>
      </c>
      <c r="V926" s="169">
        <v>1522</v>
      </c>
      <c r="W926" s="170">
        <v>1510</v>
      </c>
      <c r="X926" s="150">
        <v>7.8843626806833107E-3</v>
      </c>
      <c r="Y926" s="150">
        <f>(Table232[[#This Row],[UB (A-BGAP +LB+ UB)]]-Table232[[#This Row],[Best LB]])/Table232[[#This Row],[UB (A-BGAP +LB+ UB)]]</f>
        <v>7.8843626806833107E-3</v>
      </c>
      <c r="Z926" s="171">
        <v>3614.9681774536102</v>
      </c>
      <c r="AA926" s="169">
        <v>1522</v>
      </c>
      <c r="AB926" s="170">
        <v>1510</v>
      </c>
      <c r="AC926" s="170">
        <v>7.9470198675496689E-3</v>
      </c>
      <c r="AD926" s="170">
        <f>(Table232[[#This Row],[UB (3S-MH)]]-Table232[[#This Row],[Best LB]])/Table232[[#This Row],[UB (3S-MH)]]</f>
        <v>7.8843626806833107E-3</v>
      </c>
      <c r="AE926" s="167">
        <v>722.07799999999997</v>
      </c>
      <c r="AF926" s="169">
        <v>1522</v>
      </c>
      <c r="AG926" s="170">
        <v>1510</v>
      </c>
      <c r="AH926" s="150">
        <v>7.8843626806833107E-3</v>
      </c>
      <c r="AI926" s="150">
        <f>(Table232[[#This Row],[UB (BPP-MIP+LB+UB)]]-Table232[[#This Row],[Best LB]])/Table232[[#This Row],[UB (BPP-MIP+LB+UB)]]</f>
        <v>7.8843626806833107E-3</v>
      </c>
      <c r="AJ926" s="171">
        <v>3604.1936812289</v>
      </c>
      <c r="AK926" s="169">
        <v>1522</v>
      </c>
      <c r="AL926" s="170">
        <v>1510</v>
      </c>
      <c r="AM926" s="170">
        <v>7.8843626806833107E-3</v>
      </c>
      <c r="AN926" s="170">
        <f>(Table232[[#This Row],[UB (LBBD (FBPP))]]-Table232[[#This Row],[Best LB]])/Table232[[#This Row],[UB (LBBD (FBPP))]]</f>
        <v>7.8843626806833107E-3</v>
      </c>
      <c r="AO926" s="171">
        <v>3599.9999998037201</v>
      </c>
      <c r="AP926" s="169">
        <v>1522</v>
      </c>
      <c r="AQ926" s="170">
        <v>1510</v>
      </c>
      <c r="AR926" s="170">
        <v>7.8843626806833107E-3</v>
      </c>
      <c r="AS926" s="170">
        <f>(Table232[[#This Row],[UB (LBBD (CBPP))]]-Table232[[#This Row],[Best LB]])/Table232[[#This Row],[UB (LBBD (CBPP))]]</f>
        <v>7.8843626806833107E-3</v>
      </c>
      <c r="AT926" s="171">
        <v>3599.9999998037201</v>
      </c>
      <c r="AU926" s="169">
        <v>1522</v>
      </c>
      <c r="AV926" s="170">
        <v>1510</v>
      </c>
      <c r="AW926" s="170">
        <v>7.8843626806833107E-3</v>
      </c>
      <c r="AX926" s="170">
        <f>(Table232[[#This Row],[UB (LBBD (CBPP-light))]]-Table232[[#This Row],[Best LB]])/Table232[[#This Row],[UB (LBBD (CBPP-light))]]</f>
        <v>7.8843626806833107E-3</v>
      </c>
      <c r="AY926" s="171">
        <v>3599.9999998037201</v>
      </c>
      <c r="AZ926" s="150">
        <v>1510</v>
      </c>
    </row>
    <row r="927" spans="1:52" x14ac:dyDescent="0.35">
      <c r="A927" s="162">
        <v>925</v>
      </c>
      <c r="B927" s="163" t="s">
        <v>942</v>
      </c>
      <c r="C927" s="150" t="s">
        <v>1103</v>
      </c>
      <c r="D927" s="150">
        <v>200</v>
      </c>
      <c r="E927" s="164">
        <v>5</v>
      </c>
      <c r="F927" s="164">
        <v>10</v>
      </c>
      <c r="G927" s="165">
        <v>4</v>
      </c>
      <c r="H927" s="166">
        <v>86</v>
      </c>
      <c r="I927" s="150">
        <f>MAX(0,Table232[[#This Row],[k*]]-Table232[[#This Row],[AGVs]])</f>
        <v>81</v>
      </c>
      <c r="J927" s="150">
        <v>1477</v>
      </c>
      <c r="K927" s="150">
        <v>1489</v>
      </c>
      <c r="L927" s="167">
        <v>600.68149994500004</v>
      </c>
      <c r="M927" s="144">
        <f>IF( Table232[[#This Row],[UB_init]]-Table232[[#This Row],[LB_init]]&gt;0.1,0,1)</f>
        <v>0</v>
      </c>
      <c r="N927" s="61">
        <v>14203</v>
      </c>
      <c r="O927" s="62">
        <v>515.90208212166999</v>
      </c>
      <c r="P927" s="62">
        <v>0.96367654142633397</v>
      </c>
      <c r="Q927" s="87">
        <v>3600.4278745353199</v>
      </c>
      <c r="R927" s="166">
        <v>1501</v>
      </c>
      <c r="S927" s="150">
        <v>1477</v>
      </c>
      <c r="T927" s="168">
        <v>1.5989340000000001E-2</v>
      </c>
      <c r="U927" s="168">
        <v>3611.97856</v>
      </c>
      <c r="V927" s="169">
        <v>1489</v>
      </c>
      <c r="W927" s="170">
        <v>1477</v>
      </c>
      <c r="X927" s="150">
        <v>8.0591000671591598E-3</v>
      </c>
      <c r="Y927" s="150">
        <f>(Table232[[#This Row],[UB (A-BGAP +LB+ UB)]]-Table232[[#This Row],[Best LB]])/Table232[[#This Row],[UB (A-BGAP +LB+ UB)]]</f>
        <v>8.0591000671591667E-3</v>
      </c>
      <c r="Z927" s="171">
        <v>3600.07742358837</v>
      </c>
      <c r="AA927" s="169">
        <v>1489</v>
      </c>
      <c r="AB927" s="170">
        <v>1477</v>
      </c>
      <c r="AC927" s="170">
        <v>8.124576844955992E-3</v>
      </c>
      <c r="AD927" s="170">
        <f>(Table232[[#This Row],[UB (3S-MH)]]-Table232[[#This Row],[Best LB]])/Table232[[#This Row],[UB (3S-MH)]]</f>
        <v>8.0591000671591667E-3</v>
      </c>
      <c r="AE927" s="167">
        <v>722.03899999999999</v>
      </c>
      <c r="AF927" s="169">
        <v>1489</v>
      </c>
      <c r="AG927" s="170">
        <v>1477</v>
      </c>
      <c r="AH927" s="150">
        <v>8.0591000671591598E-3</v>
      </c>
      <c r="AI927" s="150">
        <f>(Table232[[#This Row],[UB (BPP-MIP+LB+UB)]]-Table232[[#This Row],[Best LB]])/Table232[[#This Row],[UB (BPP-MIP+LB+UB)]]</f>
        <v>8.0591000671591667E-3</v>
      </c>
      <c r="AJ927" s="171">
        <v>3603.2347568059304</v>
      </c>
      <c r="AK927" s="169">
        <v>1489</v>
      </c>
      <c r="AL927" s="170">
        <v>1477</v>
      </c>
      <c r="AM927" s="170">
        <v>8.0591000671591667E-3</v>
      </c>
      <c r="AN927" s="170">
        <f>(Table232[[#This Row],[UB (LBBD (FBPP))]]-Table232[[#This Row],[Best LB]])/Table232[[#This Row],[UB (LBBD (FBPP))]]</f>
        <v>8.0591000671591667E-3</v>
      </c>
      <c r="AO927" s="171">
        <v>3599.9999999450001</v>
      </c>
      <c r="AP927" s="169">
        <v>1489</v>
      </c>
      <c r="AQ927" s="170">
        <v>1477</v>
      </c>
      <c r="AR927" s="170">
        <v>8.0591000671591667E-3</v>
      </c>
      <c r="AS927" s="170">
        <f>(Table232[[#This Row],[UB (LBBD (CBPP))]]-Table232[[#This Row],[Best LB]])/Table232[[#This Row],[UB (LBBD (CBPP))]]</f>
        <v>8.0591000671591667E-3</v>
      </c>
      <c r="AT927" s="171">
        <v>3599.9999999450001</v>
      </c>
      <c r="AU927" s="169">
        <v>1489</v>
      </c>
      <c r="AV927" s="170">
        <v>1477</v>
      </c>
      <c r="AW927" s="170">
        <v>8.0591000671591667E-3</v>
      </c>
      <c r="AX927" s="170">
        <f>(Table232[[#This Row],[UB (LBBD (CBPP-light))]]-Table232[[#This Row],[Best LB]])/Table232[[#This Row],[UB (LBBD (CBPP-light))]]</f>
        <v>8.0591000671591667E-3</v>
      </c>
      <c r="AY927" s="171">
        <v>3599.9999999450001</v>
      </c>
      <c r="AZ927" s="150">
        <v>1477</v>
      </c>
    </row>
    <row r="928" spans="1:52" x14ac:dyDescent="0.35">
      <c r="A928" s="162">
        <v>926</v>
      </c>
      <c r="B928" s="163" t="s">
        <v>943</v>
      </c>
      <c r="C928" s="150" t="s">
        <v>1103</v>
      </c>
      <c r="D928" s="150">
        <v>200</v>
      </c>
      <c r="E928" s="164">
        <v>5</v>
      </c>
      <c r="F928" s="164">
        <v>10</v>
      </c>
      <c r="G928" s="165">
        <v>4</v>
      </c>
      <c r="H928" s="166">
        <v>91</v>
      </c>
      <c r="I928" s="150">
        <f>MAX(0,Table232[[#This Row],[k*]]-Table232[[#This Row],[AGVs]])</f>
        <v>86</v>
      </c>
      <c r="J928" s="150">
        <v>1543</v>
      </c>
      <c r="K928" s="150">
        <v>1555</v>
      </c>
      <c r="L928" s="167">
        <v>600.65101258642994</v>
      </c>
      <c r="M928" s="144">
        <f>IF( Table232[[#This Row],[UB_init]]-Table232[[#This Row],[LB_init]]&gt;0.1,0,1)</f>
        <v>0</v>
      </c>
      <c r="N928" s="61">
        <v>14232</v>
      </c>
      <c r="O928" s="62">
        <v>521.73942530001102</v>
      </c>
      <c r="P928" s="62">
        <v>0.96334040013349398</v>
      </c>
      <c r="Q928" s="87">
        <v>3600.3526315093</v>
      </c>
      <c r="R928" s="166">
        <v>1555</v>
      </c>
      <c r="S928" s="150">
        <v>1543</v>
      </c>
      <c r="T928" s="168">
        <v>7.7170420000000003E-3</v>
      </c>
      <c r="U928" s="168">
        <v>3610.0440880000001</v>
      </c>
      <c r="V928" s="169">
        <v>1555</v>
      </c>
      <c r="W928" s="170">
        <v>1543</v>
      </c>
      <c r="X928" s="150">
        <v>7.7170418006430796E-3</v>
      </c>
      <c r="Y928" s="150">
        <f>(Table232[[#This Row],[UB (A-BGAP +LB+ UB)]]-Table232[[#This Row],[Best LB]])/Table232[[#This Row],[UB (A-BGAP +LB+ UB)]]</f>
        <v>1.2861736334405145E-3</v>
      </c>
      <c r="Z928" s="171">
        <v>3602.5419651521297</v>
      </c>
      <c r="AA928" s="169">
        <v>1567</v>
      </c>
      <c r="AB928" s="170">
        <v>1543</v>
      </c>
      <c r="AC928" s="170">
        <v>1.5554115359688918E-2</v>
      </c>
      <c r="AD928" s="170">
        <f>(Table232[[#This Row],[UB (3S-MH)]]-Table232[[#This Row],[Best LB]])/Table232[[#This Row],[UB (3S-MH)]]</f>
        <v>8.9342693044033184E-3</v>
      </c>
      <c r="AE928" s="167">
        <v>721.89</v>
      </c>
      <c r="AF928" s="169">
        <v>1555</v>
      </c>
      <c r="AG928" s="170">
        <v>1543</v>
      </c>
      <c r="AH928" s="150">
        <v>7.7170418006425904E-3</v>
      </c>
      <c r="AI928" s="150">
        <f>(Table232[[#This Row],[UB (BPP-MIP+LB+UB)]]-Table232[[#This Row],[Best LB]])/Table232[[#This Row],[UB (BPP-MIP+LB+UB)]]</f>
        <v>1.2861736334405145E-3</v>
      </c>
      <c r="AJ928" s="171">
        <v>3602.2493814192703</v>
      </c>
      <c r="AK928" s="169">
        <v>1555</v>
      </c>
      <c r="AL928" s="170">
        <v>1553</v>
      </c>
      <c r="AM928" s="170">
        <v>1.2861736334405145E-3</v>
      </c>
      <c r="AN928" s="170">
        <f>(Table232[[#This Row],[UB (LBBD (FBPP))]]-Table232[[#This Row],[Best LB]])/Table232[[#This Row],[UB (LBBD (FBPP))]]</f>
        <v>1.2861736334405145E-3</v>
      </c>
      <c r="AO928" s="171">
        <v>3599.99999958643</v>
      </c>
      <c r="AP928" s="169">
        <v>1555</v>
      </c>
      <c r="AQ928" s="170">
        <v>1543</v>
      </c>
      <c r="AR928" s="170">
        <v>7.7170418006430866E-3</v>
      </c>
      <c r="AS928" s="170">
        <f>(Table232[[#This Row],[UB (LBBD (CBPP))]]-Table232[[#This Row],[Best LB]])/Table232[[#This Row],[UB (LBBD (CBPP))]]</f>
        <v>1.2861736334405145E-3</v>
      </c>
      <c r="AT928" s="171">
        <v>3599.99999958643</v>
      </c>
      <c r="AU928" s="169">
        <v>1555</v>
      </c>
      <c r="AV928" s="170">
        <v>1543</v>
      </c>
      <c r="AW928" s="170">
        <v>7.7170418006430866E-3</v>
      </c>
      <c r="AX928" s="170">
        <f>(Table232[[#This Row],[UB (LBBD (CBPP-light))]]-Table232[[#This Row],[Best LB]])/Table232[[#This Row],[UB (LBBD (CBPP-light))]]</f>
        <v>1.2861736334405145E-3</v>
      </c>
      <c r="AY928" s="171">
        <v>3599.99999958643</v>
      </c>
      <c r="AZ928" s="150">
        <v>1553</v>
      </c>
    </row>
    <row r="929" spans="1:52" x14ac:dyDescent="0.35">
      <c r="A929" s="162">
        <v>927</v>
      </c>
      <c r="B929" s="163" t="s">
        <v>944</v>
      </c>
      <c r="C929" s="150" t="s">
        <v>1103</v>
      </c>
      <c r="D929" s="150">
        <v>200</v>
      </c>
      <c r="E929" s="164">
        <v>5</v>
      </c>
      <c r="F929" s="164">
        <v>10</v>
      </c>
      <c r="G929" s="165">
        <v>4</v>
      </c>
      <c r="H929" s="166">
        <v>94</v>
      </c>
      <c r="I929" s="150">
        <f>MAX(0,Table232[[#This Row],[k*]]-Table232[[#This Row],[AGVs]])</f>
        <v>89</v>
      </c>
      <c r="J929" s="150">
        <v>1571</v>
      </c>
      <c r="K929" s="150">
        <v>1571</v>
      </c>
      <c r="L929" s="167">
        <v>584.20464032702989</v>
      </c>
      <c r="M929" s="144">
        <f>IF( Table232[[#This Row],[UB_init]]-Table232[[#This Row],[LB_init]]&gt;0.1,0,1)</f>
        <v>1</v>
      </c>
      <c r="N929" s="61">
        <v>14191</v>
      </c>
      <c r="O929" s="62">
        <v>513.55931660437795</v>
      </c>
      <c r="P929" s="62">
        <v>0.96381091419882503</v>
      </c>
      <c r="Q929" s="87">
        <v>3600.3522531390099</v>
      </c>
      <c r="R929" s="166">
        <v>1595</v>
      </c>
      <c r="S929" s="150">
        <v>1566</v>
      </c>
      <c r="T929" s="168">
        <v>1.8181817999999999E-2</v>
      </c>
      <c r="U929" s="168">
        <v>3607.6559790000001</v>
      </c>
      <c r="V929" s="169"/>
      <c r="W929" s="170"/>
      <c r="X929" s="150"/>
      <c r="Y929" s="150"/>
      <c r="Z929" s="171"/>
      <c r="AA929" s="169"/>
      <c r="AB929" s="170"/>
      <c r="AC929" s="150"/>
      <c r="AD929" s="170"/>
      <c r="AE929" s="171"/>
      <c r="AF929" s="169"/>
      <c r="AG929" s="170"/>
      <c r="AH929" s="150"/>
      <c r="AI929" s="150"/>
      <c r="AJ929" s="171"/>
      <c r="AK929" s="169"/>
      <c r="AL929" s="170"/>
      <c r="AM929" s="150"/>
      <c r="AN929" s="170"/>
      <c r="AO929" s="171"/>
      <c r="AP929" s="169"/>
      <c r="AQ929" s="170"/>
      <c r="AR929" s="150"/>
      <c r="AS929" s="170"/>
      <c r="AT929" s="171"/>
      <c r="AU929" s="169"/>
      <c r="AV929" s="170"/>
      <c r="AW929" s="150"/>
      <c r="AX929" s="164"/>
      <c r="AY929" s="171"/>
      <c r="AZ929" s="150">
        <v>1571</v>
      </c>
    </row>
    <row r="930" spans="1:52" x14ac:dyDescent="0.35">
      <c r="A930" s="162">
        <v>928</v>
      </c>
      <c r="B930" s="163" t="s">
        <v>945</v>
      </c>
      <c r="C930" s="150" t="s">
        <v>1103</v>
      </c>
      <c r="D930" s="150">
        <v>200</v>
      </c>
      <c r="E930" s="164">
        <v>5</v>
      </c>
      <c r="F930" s="164">
        <v>10</v>
      </c>
      <c r="G930" s="165">
        <v>4</v>
      </c>
      <c r="H930" s="166">
        <v>94</v>
      </c>
      <c r="I930" s="150">
        <f>MAX(0,Table232[[#This Row],[k*]]-Table232[[#This Row],[AGVs]])</f>
        <v>89</v>
      </c>
      <c r="J930" s="150">
        <v>1564</v>
      </c>
      <c r="K930" s="150">
        <v>1576</v>
      </c>
      <c r="L930" s="167">
        <v>600.77861703560006</v>
      </c>
      <c r="M930" s="144">
        <f>IF( Table232[[#This Row],[UB_init]]-Table232[[#This Row],[LB_init]]&gt;0.1,0,1)</f>
        <v>0</v>
      </c>
      <c r="N930" s="61">
        <v>14197</v>
      </c>
      <c r="O930" s="62">
        <v>506.957945425361</v>
      </c>
      <c r="P930" s="62">
        <v>0.96429119212330305</v>
      </c>
      <c r="Q930" s="87">
        <v>3600.3523517604899</v>
      </c>
      <c r="R930" s="166">
        <v>1588</v>
      </c>
      <c r="S930" s="150">
        <v>1557</v>
      </c>
      <c r="T930" s="168">
        <v>1.9521410999999999E-2</v>
      </c>
      <c r="U930" s="168">
        <v>3607.7946259999999</v>
      </c>
      <c r="V930" s="169">
        <v>1576</v>
      </c>
      <c r="W930" s="170">
        <v>1564</v>
      </c>
      <c r="X930" s="150">
        <v>7.61421319796954E-3</v>
      </c>
      <c r="Y930" s="150">
        <f>(Table232[[#This Row],[UB (A-BGAP +LB+ UB)]]-Table232[[#This Row],[Best LB]])/Table232[[#This Row],[UB (A-BGAP +LB+ UB)]]</f>
        <v>2.5380710659898475E-3</v>
      </c>
      <c r="Z930" s="171">
        <v>3603.86151243932</v>
      </c>
      <c r="AA930" s="169">
        <v>1588</v>
      </c>
      <c r="AB930" s="170">
        <v>1564</v>
      </c>
      <c r="AC930" s="170">
        <v>1.5345268542199489E-2</v>
      </c>
      <c r="AD930" s="170">
        <f>(Table232[[#This Row],[UB (3S-MH)]]-Table232[[#This Row],[Best LB]])/Table232[[#This Row],[UB (3S-MH)]]</f>
        <v>1.0075566750629723E-2</v>
      </c>
      <c r="AE930" s="167">
        <v>721.875</v>
      </c>
      <c r="AF930" s="169">
        <v>1576</v>
      </c>
      <c r="AG930" s="170">
        <v>1564</v>
      </c>
      <c r="AH930" s="150">
        <v>7.61421319796954E-3</v>
      </c>
      <c r="AI930" s="150">
        <f>(Table232[[#This Row],[UB (BPP-MIP+LB+UB)]]-Table232[[#This Row],[Best LB]])/Table232[[#This Row],[UB (BPP-MIP+LB+UB)]]</f>
        <v>2.5380710659898475E-3</v>
      </c>
      <c r="AJ930" s="171">
        <v>3603.7707994757202</v>
      </c>
      <c r="AK930" s="169">
        <v>1576</v>
      </c>
      <c r="AL930" s="170">
        <v>1572</v>
      </c>
      <c r="AM930" s="170">
        <v>2.5380710659898475E-3</v>
      </c>
      <c r="AN930" s="170">
        <f>(Table232[[#This Row],[UB (LBBD (FBPP))]]-Table232[[#This Row],[Best LB]])/Table232[[#This Row],[UB (LBBD (FBPP))]]</f>
        <v>2.5380710659898475E-3</v>
      </c>
      <c r="AO930" s="171">
        <v>3600.0000000356004</v>
      </c>
      <c r="AP930" s="169">
        <v>1576</v>
      </c>
      <c r="AQ930" s="170">
        <v>1564</v>
      </c>
      <c r="AR930" s="170">
        <v>7.6142131979695434E-3</v>
      </c>
      <c r="AS930" s="170">
        <f>(Table232[[#This Row],[UB (LBBD (CBPP))]]-Table232[[#This Row],[Best LB]])/Table232[[#This Row],[UB (LBBD (CBPP))]]</f>
        <v>2.5380710659898475E-3</v>
      </c>
      <c r="AT930" s="171">
        <v>3600.0000000356004</v>
      </c>
      <c r="AU930" s="169">
        <v>1576</v>
      </c>
      <c r="AV930" s="170">
        <v>1564</v>
      </c>
      <c r="AW930" s="170">
        <v>7.6142131979695434E-3</v>
      </c>
      <c r="AX930" s="170">
        <f>(Table232[[#This Row],[UB (LBBD (CBPP-light))]]-Table232[[#This Row],[Best LB]])/Table232[[#This Row],[UB (LBBD (CBPP-light))]]</f>
        <v>2.5380710659898475E-3</v>
      </c>
      <c r="AY930" s="171">
        <v>3600.0000000356004</v>
      </c>
      <c r="AZ930" s="150">
        <v>1572</v>
      </c>
    </row>
    <row r="931" spans="1:52" x14ac:dyDescent="0.35">
      <c r="A931" s="162">
        <v>929</v>
      </c>
      <c r="B931" s="163" t="s">
        <v>946</v>
      </c>
      <c r="C931" s="150" t="s">
        <v>1103</v>
      </c>
      <c r="D931" s="150">
        <v>200</v>
      </c>
      <c r="E931" s="164">
        <v>5</v>
      </c>
      <c r="F931" s="164">
        <v>10</v>
      </c>
      <c r="G931" s="165">
        <v>4</v>
      </c>
      <c r="H931" s="166">
        <v>94</v>
      </c>
      <c r="I931" s="150">
        <f>MAX(0,Table232[[#This Row],[k*]]-Table232[[#This Row],[AGVs]])</f>
        <v>89</v>
      </c>
      <c r="J931" s="150">
        <v>1539</v>
      </c>
      <c r="K931" s="150">
        <v>1551</v>
      </c>
      <c r="L931" s="167">
        <v>600.39372637867996</v>
      </c>
      <c r="M931" s="144">
        <f>IF( Table232[[#This Row],[UB_init]]-Table232[[#This Row],[LB_init]]&gt;0.1,0,1)</f>
        <v>0</v>
      </c>
      <c r="N931" s="61">
        <v>14019</v>
      </c>
      <c r="O931" s="62">
        <v>481.757739242132</v>
      </c>
      <c r="P931" s="62">
        <v>0.96563537062256699</v>
      </c>
      <c r="Q931" s="87">
        <v>3600.3217649869598</v>
      </c>
      <c r="R931" s="166">
        <v>1563</v>
      </c>
      <c r="S931" s="150">
        <v>1538</v>
      </c>
      <c r="T931" s="168">
        <v>1.5994881999999998E-2</v>
      </c>
      <c r="U931" s="168">
        <v>3611.0684310000001</v>
      </c>
      <c r="V931" s="169">
        <v>1551</v>
      </c>
      <c r="W931" s="170">
        <v>1539</v>
      </c>
      <c r="X931" s="150">
        <v>7.7369439071566697E-3</v>
      </c>
      <c r="Y931" s="150">
        <f>(Table232[[#This Row],[UB (A-BGAP +LB+ UB)]]-Table232[[#This Row],[Best LB]])/Table232[[#This Row],[UB (A-BGAP +LB+ UB)]]</f>
        <v>1.2894906511927789E-3</v>
      </c>
      <c r="Z931" s="171">
        <v>3600.1063490528595</v>
      </c>
      <c r="AA931" s="169">
        <v>1563</v>
      </c>
      <c r="AB931" s="170">
        <v>1539</v>
      </c>
      <c r="AC931" s="170">
        <v>1.5594541910331383E-2</v>
      </c>
      <c r="AD931" s="170">
        <f>(Table232[[#This Row],[UB (3S-MH)]]-Table232[[#This Row],[Best LB]])/Table232[[#This Row],[UB (3S-MH)]]</f>
        <v>8.9571337172104932E-3</v>
      </c>
      <c r="AE931" s="167">
        <v>722.01400000000001</v>
      </c>
      <c r="AF931" s="169">
        <v>1551</v>
      </c>
      <c r="AG931" s="170">
        <v>1539</v>
      </c>
      <c r="AH931" s="150">
        <v>7.7369439071566697E-3</v>
      </c>
      <c r="AI931" s="150">
        <f>(Table232[[#This Row],[UB (BPP-MIP+LB+UB)]]-Table232[[#This Row],[Best LB]])/Table232[[#This Row],[UB (BPP-MIP+LB+UB)]]</f>
        <v>1.2894906511927789E-3</v>
      </c>
      <c r="AJ931" s="171">
        <v>3608.8267581826003</v>
      </c>
      <c r="AK931" s="169">
        <v>1551</v>
      </c>
      <c r="AL931" s="170">
        <v>1549</v>
      </c>
      <c r="AM931" s="170">
        <v>1.2894906511927789E-3</v>
      </c>
      <c r="AN931" s="170">
        <f>(Table232[[#This Row],[UB (LBBD (FBPP))]]-Table232[[#This Row],[Best LB]])/Table232[[#This Row],[UB (LBBD (FBPP))]]</f>
        <v>1.2894906511927789E-3</v>
      </c>
      <c r="AO931" s="171">
        <v>3600.0000003786699</v>
      </c>
      <c r="AP931" s="169">
        <v>1551</v>
      </c>
      <c r="AQ931" s="170">
        <v>1539</v>
      </c>
      <c r="AR931" s="170">
        <v>7.7369439071566732E-3</v>
      </c>
      <c r="AS931" s="170">
        <f>(Table232[[#This Row],[UB (LBBD (CBPP))]]-Table232[[#This Row],[Best LB]])/Table232[[#This Row],[UB (LBBD (CBPP))]]</f>
        <v>1.2894906511927789E-3</v>
      </c>
      <c r="AT931" s="171">
        <v>3600.0000003786699</v>
      </c>
      <c r="AU931" s="169">
        <v>1551</v>
      </c>
      <c r="AV931" s="170">
        <v>1539</v>
      </c>
      <c r="AW931" s="170">
        <v>7.7369439071566732E-3</v>
      </c>
      <c r="AX931" s="170">
        <f>(Table232[[#This Row],[UB (LBBD (CBPP-light))]]-Table232[[#This Row],[Best LB]])/Table232[[#This Row],[UB (LBBD (CBPP-light))]]</f>
        <v>1.2894906511927789E-3</v>
      </c>
      <c r="AY931" s="171">
        <v>3600.0000003786699</v>
      </c>
      <c r="AZ931" s="150">
        <v>1549</v>
      </c>
    </row>
    <row r="932" spans="1:52" x14ac:dyDescent="0.35">
      <c r="A932" s="162">
        <v>930</v>
      </c>
      <c r="B932" s="163" t="s">
        <v>947</v>
      </c>
      <c r="C932" s="150" t="s">
        <v>1103</v>
      </c>
      <c r="D932" s="150">
        <v>200</v>
      </c>
      <c r="E932" s="164">
        <v>5</v>
      </c>
      <c r="F932" s="164">
        <v>10</v>
      </c>
      <c r="G932" s="165">
        <v>4</v>
      </c>
      <c r="H932" s="166">
        <v>92</v>
      </c>
      <c r="I932" s="150">
        <f>MAX(0,Table232[[#This Row],[k*]]-Table232[[#This Row],[AGVs]])</f>
        <v>87</v>
      </c>
      <c r="J932" s="150">
        <v>1565</v>
      </c>
      <c r="K932" s="150">
        <v>1589</v>
      </c>
      <c r="L932" s="167">
        <v>606.78997181542991</v>
      </c>
      <c r="M932" s="144">
        <f>IF( Table232[[#This Row],[UB_init]]-Table232[[#This Row],[LB_init]]&gt;0.1,0,1)</f>
        <v>0</v>
      </c>
      <c r="N932" s="61">
        <v>14307</v>
      </c>
      <c r="O932" s="62">
        <v>531.54725848563896</v>
      </c>
      <c r="P932" s="62">
        <v>0.96284704980179303</v>
      </c>
      <c r="Q932" s="87">
        <v>3600.2964034639299</v>
      </c>
      <c r="R932" s="166">
        <v>1589</v>
      </c>
      <c r="S932" s="150">
        <v>1564</v>
      </c>
      <c r="T932" s="168">
        <v>1.5733166E-2</v>
      </c>
      <c r="U932" s="168">
        <v>3606.1229910000002</v>
      </c>
      <c r="V932" s="169">
        <v>1589</v>
      </c>
      <c r="W932" s="170">
        <v>1565</v>
      </c>
      <c r="X932" s="150">
        <v>1.5103838892385099E-2</v>
      </c>
      <c r="Y932" s="150">
        <f>(Table232[[#This Row],[UB (A-BGAP +LB+ UB)]]-Table232[[#This Row],[Best LB]])/Table232[[#This Row],[UB (A-BGAP +LB+ UB)]]</f>
        <v>1.3845185651353053E-2</v>
      </c>
      <c r="Z932" s="171">
        <v>3600.1307951584499</v>
      </c>
      <c r="AA932" s="169">
        <v>1589</v>
      </c>
      <c r="AB932" s="170">
        <v>1565</v>
      </c>
      <c r="AC932" s="170">
        <v>1.5335463258785943E-2</v>
      </c>
      <c r="AD932" s="170">
        <f>(Table232[[#This Row],[UB (3S-MH)]]-Table232[[#This Row],[Best LB]])/Table232[[#This Row],[UB (3S-MH)]]</f>
        <v>1.3845185651353053E-2</v>
      </c>
      <c r="AE932" s="167">
        <v>721.93700000000001</v>
      </c>
      <c r="AF932" s="169">
        <v>1589</v>
      </c>
      <c r="AG932" s="170">
        <v>1565</v>
      </c>
      <c r="AH932" s="150">
        <v>1.5103838892385099E-2</v>
      </c>
      <c r="AI932" s="150">
        <f>(Table232[[#This Row],[UB (BPP-MIP+LB+UB)]]-Table232[[#This Row],[Best LB]])/Table232[[#This Row],[UB (BPP-MIP+LB+UB)]]</f>
        <v>1.3845185651353053E-2</v>
      </c>
      <c r="AJ932" s="171">
        <v>3603.0225663818401</v>
      </c>
      <c r="AK932" s="169">
        <v>1589</v>
      </c>
      <c r="AL932" s="170">
        <v>1567</v>
      </c>
      <c r="AM932" s="170">
        <v>1.3845185651353053E-2</v>
      </c>
      <c r="AN932" s="170">
        <f>(Table232[[#This Row],[UB (LBBD (FBPP))]]-Table232[[#This Row],[Best LB]])/Table232[[#This Row],[UB (LBBD (FBPP))]]</f>
        <v>1.3845185651353053E-2</v>
      </c>
      <c r="AO932" s="171">
        <v>3599.9999998154299</v>
      </c>
      <c r="AP932" s="169">
        <v>1589</v>
      </c>
      <c r="AQ932" s="170">
        <v>1565</v>
      </c>
      <c r="AR932" s="170">
        <v>1.5103838892385148E-2</v>
      </c>
      <c r="AS932" s="170">
        <f>(Table232[[#This Row],[UB (LBBD (CBPP))]]-Table232[[#This Row],[Best LB]])/Table232[[#This Row],[UB (LBBD (CBPP))]]</f>
        <v>1.3845185651353053E-2</v>
      </c>
      <c r="AT932" s="171">
        <v>3599.9999998154299</v>
      </c>
      <c r="AU932" s="169">
        <v>1589</v>
      </c>
      <c r="AV932" s="170">
        <v>1565</v>
      </c>
      <c r="AW932" s="170">
        <v>1.5103838892385148E-2</v>
      </c>
      <c r="AX932" s="170">
        <f>(Table232[[#This Row],[UB (LBBD (CBPP-light))]]-Table232[[#This Row],[Best LB]])/Table232[[#This Row],[UB (LBBD (CBPP-light))]]</f>
        <v>1.3845185651353053E-2</v>
      </c>
      <c r="AY932" s="171">
        <v>3599.9999998154299</v>
      </c>
      <c r="AZ932" s="150">
        <v>1567</v>
      </c>
    </row>
    <row r="933" spans="1:52" x14ac:dyDescent="0.35">
      <c r="A933" s="162">
        <v>931</v>
      </c>
      <c r="B933" s="163" t="s">
        <v>948</v>
      </c>
      <c r="C933" s="150" t="s">
        <v>1103</v>
      </c>
      <c r="D933" s="150">
        <v>200</v>
      </c>
      <c r="E933" s="164">
        <v>5</v>
      </c>
      <c r="F933" s="164">
        <v>20</v>
      </c>
      <c r="G933" s="165">
        <v>1</v>
      </c>
      <c r="H933" s="166">
        <v>30</v>
      </c>
      <c r="I933" s="150">
        <f>MAX(0,Table232[[#This Row],[k*]]-Table232[[#This Row],[AGVs]])</f>
        <v>25</v>
      </c>
      <c r="J933" s="150">
        <v>1308</v>
      </c>
      <c r="K933" s="150">
        <v>1308</v>
      </c>
      <c r="L933" s="167">
        <v>2.500469211490099</v>
      </c>
      <c r="M933" s="144">
        <f>IF( Table232[[#This Row],[UB_init]]-Table232[[#This Row],[LB_init]]&gt;0.1,0,1)</f>
        <v>1</v>
      </c>
      <c r="N933" s="61">
        <v>1441</v>
      </c>
      <c r="O933" s="62">
        <v>1030.82393876827</v>
      </c>
      <c r="P933" s="62">
        <v>0.28464681556675397</v>
      </c>
      <c r="Q933" s="87">
        <v>3600.3636552225798</v>
      </c>
      <c r="R933" s="166">
        <v>1308</v>
      </c>
      <c r="S933" s="150">
        <v>1308</v>
      </c>
      <c r="T933" s="168">
        <v>0</v>
      </c>
      <c r="U933" s="168">
        <v>91.387806740000002</v>
      </c>
      <c r="V933" s="169"/>
      <c r="W933" s="170"/>
      <c r="X933" s="150"/>
      <c r="Y933" s="150"/>
      <c r="Z933" s="171"/>
      <c r="AA933" s="169"/>
      <c r="AB933" s="170"/>
      <c r="AC933" s="150"/>
      <c r="AD933" s="170"/>
      <c r="AE933" s="171"/>
      <c r="AF933" s="169"/>
      <c r="AG933" s="170"/>
      <c r="AH933" s="150"/>
      <c r="AI933" s="150"/>
      <c r="AJ933" s="171"/>
      <c r="AK933" s="169"/>
      <c r="AL933" s="170"/>
      <c r="AM933" s="150"/>
      <c r="AN933" s="170"/>
      <c r="AO933" s="171"/>
      <c r="AP933" s="169"/>
      <c r="AQ933" s="170"/>
      <c r="AR933" s="150"/>
      <c r="AS933" s="170"/>
      <c r="AT933" s="171"/>
      <c r="AU933" s="169"/>
      <c r="AV933" s="170"/>
      <c r="AW933" s="150"/>
      <c r="AX933" s="164"/>
      <c r="AY933" s="171"/>
      <c r="AZ933" s="150">
        <v>1308</v>
      </c>
    </row>
    <row r="934" spans="1:52" x14ac:dyDescent="0.35">
      <c r="A934" s="162">
        <v>932</v>
      </c>
      <c r="B934" s="163" t="s">
        <v>949</v>
      </c>
      <c r="C934" s="150" t="s">
        <v>1103</v>
      </c>
      <c r="D934" s="150">
        <v>200</v>
      </c>
      <c r="E934" s="164">
        <v>5</v>
      </c>
      <c r="F934" s="164">
        <v>20</v>
      </c>
      <c r="G934" s="165">
        <v>1</v>
      </c>
      <c r="H934" s="166">
        <v>28</v>
      </c>
      <c r="I934" s="150">
        <f>MAX(0,Table232[[#This Row],[k*]]-Table232[[#This Row],[AGVs]])</f>
        <v>23</v>
      </c>
      <c r="J934" s="150">
        <v>1341</v>
      </c>
      <c r="K934" s="150">
        <v>1341</v>
      </c>
      <c r="L934" s="167">
        <v>2.8318368792599813</v>
      </c>
      <c r="M934" s="144">
        <f>IF( Table232[[#This Row],[UB_init]]-Table232[[#This Row],[LB_init]]&gt;0.1,0,1)</f>
        <v>1</v>
      </c>
      <c r="N934" s="61">
        <v>13479</v>
      </c>
      <c r="O934" s="62">
        <v>1075</v>
      </c>
      <c r="P934" s="62">
        <v>0.92024630907336602</v>
      </c>
      <c r="Q934" s="87">
        <v>3600.4409717041999</v>
      </c>
      <c r="R934" s="166">
        <v>1341</v>
      </c>
      <c r="S934" s="150">
        <v>1341</v>
      </c>
      <c r="T934" s="168">
        <v>0</v>
      </c>
      <c r="U934" s="168">
        <v>94.594190019999999</v>
      </c>
      <c r="V934" s="169"/>
      <c r="W934" s="170"/>
      <c r="X934" s="150"/>
      <c r="Y934" s="150"/>
      <c r="Z934" s="171"/>
      <c r="AA934" s="169"/>
      <c r="AB934" s="170"/>
      <c r="AC934" s="150"/>
      <c r="AD934" s="170"/>
      <c r="AE934" s="171"/>
      <c r="AF934" s="169"/>
      <c r="AG934" s="170"/>
      <c r="AH934" s="150"/>
      <c r="AI934" s="150"/>
      <c r="AJ934" s="171"/>
      <c r="AK934" s="169"/>
      <c r="AL934" s="170"/>
      <c r="AM934" s="150"/>
      <c r="AN934" s="170"/>
      <c r="AO934" s="171"/>
      <c r="AP934" s="169"/>
      <c r="AQ934" s="170"/>
      <c r="AR934" s="150"/>
      <c r="AS934" s="170"/>
      <c r="AT934" s="171"/>
      <c r="AU934" s="169"/>
      <c r="AV934" s="170"/>
      <c r="AW934" s="150"/>
      <c r="AX934" s="164"/>
      <c r="AY934" s="171"/>
      <c r="AZ934" s="150">
        <v>1341</v>
      </c>
    </row>
    <row r="935" spans="1:52" x14ac:dyDescent="0.35">
      <c r="A935" s="162">
        <v>933</v>
      </c>
      <c r="B935" s="163" t="s">
        <v>950</v>
      </c>
      <c r="C935" s="150" t="s">
        <v>1103</v>
      </c>
      <c r="D935" s="150">
        <v>200</v>
      </c>
      <c r="E935" s="164">
        <v>5</v>
      </c>
      <c r="F935" s="164">
        <v>20</v>
      </c>
      <c r="G935" s="165">
        <v>1</v>
      </c>
      <c r="H935" s="166">
        <v>26</v>
      </c>
      <c r="I935" s="150">
        <f>MAX(0,Table232[[#This Row],[k*]]-Table232[[#This Row],[AGVs]])</f>
        <v>21</v>
      </c>
      <c r="J935" s="150">
        <v>1328</v>
      </c>
      <c r="K935" s="150">
        <v>1328</v>
      </c>
      <c r="L935" s="167">
        <v>6.2275231629701011</v>
      </c>
      <c r="M935" s="144">
        <f>IF( Table232[[#This Row],[UB_init]]-Table232[[#This Row],[LB_init]]&gt;0.1,0,1)</f>
        <v>1</v>
      </c>
      <c r="N935" s="61">
        <v>17072</v>
      </c>
      <c r="O935" s="62">
        <v>1086</v>
      </c>
      <c r="P935" s="62">
        <v>0.93638706654170001</v>
      </c>
      <c r="Q935" s="87">
        <v>3600.21721215359</v>
      </c>
      <c r="R935" s="166">
        <v>1331</v>
      </c>
      <c r="S935" s="150">
        <v>1327.92</v>
      </c>
      <c r="T935" s="168">
        <v>2.3140499999999998E-3</v>
      </c>
      <c r="U935" s="168">
        <v>3613.909705</v>
      </c>
      <c r="V935" s="169"/>
      <c r="W935" s="170"/>
      <c r="X935" s="150"/>
      <c r="Y935" s="150"/>
      <c r="Z935" s="171"/>
      <c r="AA935" s="169"/>
      <c r="AB935" s="170"/>
      <c r="AC935" s="150"/>
      <c r="AD935" s="170"/>
      <c r="AE935" s="171"/>
      <c r="AF935" s="169"/>
      <c r="AG935" s="170"/>
      <c r="AH935" s="150"/>
      <c r="AI935" s="150"/>
      <c r="AJ935" s="171"/>
      <c r="AK935" s="169"/>
      <c r="AL935" s="170"/>
      <c r="AM935" s="150"/>
      <c r="AN935" s="170"/>
      <c r="AO935" s="171"/>
      <c r="AP935" s="169"/>
      <c r="AQ935" s="170"/>
      <c r="AR935" s="150"/>
      <c r="AS935" s="170"/>
      <c r="AT935" s="171"/>
      <c r="AU935" s="169"/>
      <c r="AV935" s="170"/>
      <c r="AW935" s="150"/>
      <c r="AX935" s="164"/>
      <c r="AY935" s="171"/>
      <c r="AZ935" s="150">
        <v>1328</v>
      </c>
    </row>
    <row r="936" spans="1:52" x14ac:dyDescent="0.35">
      <c r="A936" s="162">
        <v>934</v>
      </c>
      <c r="B936" s="163" t="s">
        <v>951</v>
      </c>
      <c r="C936" s="150" t="s">
        <v>1103</v>
      </c>
      <c r="D936" s="150">
        <v>200</v>
      </c>
      <c r="E936" s="164">
        <v>5</v>
      </c>
      <c r="F936" s="164">
        <v>20</v>
      </c>
      <c r="G936" s="165">
        <v>1</v>
      </c>
      <c r="H936" s="166">
        <v>27</v>
      </c>
      <c r="I936" s="150">
        <f>MAX(0,Table232[[#This Row],[k*]]-Table232[[#This Row],[AGVs]])</f>
        <v>22</v>
      </c>
      <c r="J936" s="150">
        <v>1286</v>
      </c>
      <c r="K936" s="150">
        <v>1286</v>
      </c>
      <c r="L936" s="167">
        <v>3.3501337803900242</v>
      </c>
      <c r="M936" s="144">
        <f>IF( Table232[[#This Row],[UB_init]]-Table232[[#This Row],[LB_init]]&gt;0.1,0,1)</f>
        <v>1</v>
      </c>
      <c r="N936" s="61">
        <v>7622</v>
      </c>
      <c r="O936" s="62">
        <v>1032</v>
      </c>
      <c r="P936" s="62">
        <v>0.86460246654420203</v>
      </c>
      <c r="Q936" s="87">
        <v>3600.4837744664401</v>
      </c>
      <c r="R936" s="166">
        <v>1286</v>
      </c>
      <c r="S936" s="150">
        <v>1286</v>
      </c>
      <c r="T936" s="168">
        <v>0</v>
      </c>
      <c r="U936" s="168">
        <v>99.4472849</v>
      </c>
      <c r="V936" s="169"/>
      <c r="W936" s="170"/>
      <c r="X936" s="150"/>
      <c r="Y936" s="150"/>
      <c r="Z936" s="171"/>
      <c r="AA936" s="169"/>
      <c r="AB936" s="170"/>
      <c r="AC936" s="150"/>
      <c r="AD936" s="170"/>
      <c r="AE936" s="171"/>
      <c r="AF936" s="169"/>
      <c r="AG936" s="170"/>
      <c r="AH936" s="150"/>
      <c r="AI936" s="150"/>
      <c r="AJ936" s="171"/>
      <c r="AK936" s="169"/>
      <c r="AL936" s="170"/>
      <c r="AM936" s="150"/>
      <c r="AN936" s="170"/>
      <c r="AO936" s="171"/>
      <c r="AP936" s="169"/>
      <c r="AQ936" s="170"/>
      <c r="AR936" s="150"/>
      <c r="AS936" s="170"/>
      <c r="AT936" s="171"/>
      <c r="AU936" s="169"/>
      <c r="AV936" s="170"/>
      <c r="AW936" s="150"/>
      <c r="AX936" s="164"/>
      <c r="AY936" s="171"/>
      <c r="AZ936" s="150">
        <v>1286</v>
      </c>
    </row>
    <row r="937" spans="1:52" x14ac:dyDescent="0.35">
      <c r="A937" s="162">
        <v>935</v>
      </c>
      <c r="B937" s="163" t="s">
        <v>952</v>
      </c>
      <c r="C937" s="150" t="s">
        <v>1103</v>
      </c>
      <c r="D937" s="150">
        <v>200</v>
      </c>
      <c r="E937" s="164">
        <v>5</v>
      </c>
      <c r="F937" s="164">
        <v>20</v>
      </c>
      <c r="G937" s="165">
        <v>1</v>
      </c>
      <c r="H937" s="166">
        <v>27</v>
      </c>
      <c r="I937" s="150">
        <f>MAX(0,Table232[[#This Row],[k*]]-Table232[[#This Row],[AGVs]])</f>
        <v>22</v>
      </c>
      <c r="J937" s="150">
        <v>1253</v>
      </c>
      <c r="K937" s="150">
        <v>1253</v>
      </c>
      <c r="L937" s="167">
        <v>2.5828687157500099</v>
      </c>
      <c r="M937" s="144">
        <f>IF( Table232[[#This Row],[UB_init]]-Table232[[#This Row],[LB_init]]&gt;0.1,0,1)</f>
        <v>1</v>
      </c>
      <c r="N937" s="61">
        <v>16623</v>
      </c>
      <c r="O937" s="62">
        <v>999</v>
      </c>
      <c r="P937" s="62">
        <v>0.93990254466702206</v>
      </c>
      <c r="Q937" s="87">
        <v>3600.1552208848202</v>
      </c>
      <c r="R937" s="166">
        <v>1253</v>
      </c>
      <c r="S937" s="150">
        <v>1253</v>
      </c>
      <c r="T937" s="168">
        <v>0</v>
      </c>
      <c r="U937" s="168">
        <v>87.235056990000004</v>
      </c>
      <c r="V937" s="169"/>
      <c r="W937" s="170"/>
      <c r="X937" s="150"/>
      <c r="Y937" s="150"/>
      <c r="Z937" s="171"/>
      <c r="AA937" s="169"/>
      <c r="AB937" s="170"/>
      <c r="AC937" s="150"/>
      <c r="AD937" s="170"/>
      <c r="AE937" s="171"/>
      <c r="AF937" s="169"/>
      <c r="AG937" s="170"/>
      <c r="AH937" s="150"/>
      <c r="AI937" s="150"/>
      <c r="AJ937" s="171"/>
      <c r="AK937" s="169"/>
      <c r="AL937" s="170"/>
      <c r="AM937" s="150"/>
      <c r="AN937" s="170"/>
      <c r="AO937" s="171"/>
      <c r="AP937" s="169"/>
      <c r="AQ937" s="170"/>
      <c r="AR937" s="150"/>
      <c r="AS937" s="170"/>
      <c r="AT937" s="171"/>
      <c r="AU937" s="169"/>
      <c r="AV937" s="170"/>
      <c r="AW937" s="150"/>
      <c r="AX937" s="164"/>
      <c r="AY937" s="171"/>
      <c r="AZ937" s="150">
        <v>1253</v>
      </c>
    </row>
    <row r="938" spans="1:52" x14ac:dyDescent="0.35">
      <c r="A938" s="162">
        <v>936</v>
      </c>
      <c r="B938" s="163" t="s">
        <v>953</v>
      </c>
      <c r="C938" s="150" t="s">
        <v>1103</v>
      </c>
      <c r="D938" s="150">
        <v>200</v>
      </c>
      <c r="E938" s="164">
        <v>5</v>
      </c>
      <c r="F938" s="164">
        <v>20</v>
      </c>
      <c r="G938" s="165">
        <v>1</v>
      </c>
      <c r="H938" s="166">
        <v>29</v>
      </c>
      <c r="I938" s="150">
        <f>MAX(0,Table232[[#This Row],[k*]]-Table232[[#This Row],[AGVs]])</f>
        <v>24</v>
      </c>
      <c r="J938" s="150">
        <v>1213</v>
      </c>
      <c r="K938" s="150">
        <v>1213</v>
      </c>
      <c r="L938" s="167">
        <v>2.6184136029401088</v>
      </c>
      <c r="M938" s="144">
        <f>IF( Table232[[#This Row],[UB_init]]-Table232[[#This Row],[LB_init]]&gt;0.1,0,1)</f>
        <v>1</v>
      </c>
      <c r="N938" s="61">
        <v>16278</v>
      </c>
      <c r="O938" s="62">
        <v>935.21075332973498</v>
      </c>
      <c r="P938" s="62">
        <v>0.94254756399251505</v>
      </c>
      <c r="Q938" s="87">
        <v>3601.78657424636</v>
      </c>
      <c r="R938" s="166">
        <v>1213</v>
      </c>
      <c r="S938" s="150">
        <v>1213</v>
      </c>
      <c r="T938" s="168">
        <v>0</v>
      </c>
      <c r="U938" s="168">
        <v>95.669141589999995</v>
      </c>
      <c r="V938" s="169"/>
      <c r="W938" s="170"/>
      <c r="X938" s="150"/>
      <c r="Y938" s="150"/>
      <c r="Z938" s="171"/>
      <c r="AA938" s="169"/>
      <c r="AB938" s="170"/>
      <c r="AC938" s="150"/>
      <c r="AD938" s="170"/>
      <c r="AE938" s="171"/>
      <c r="AF938" s="169"/>
      <c r="AG938" s="170"/>
      <c r="AH938" s="150"/>
      <c r="AI938" s="150"/>
      <c r="AJ938" s="171"/>
      <c r="AK938" s="169"/>
      <c r="AL938" s="170"/>
      <c r="AM938" s="150"/>
      <c r="AN938" s="170"/>
      <c r="AO938" s="171"/>
      <c r="AP938" s="169"/>
      <c r="AQ938" s="170"/>
      <c r="AR938" s="150"/>
      <c r="AS938" s="170"/>
      <c r="AT938" s="171"/>
      <c r="AU938" s="169"/>
      <c r="AV938" s="170"/>
      <c r="AW938" s="150"/>
      <c r="AX938" s="164"/>
      <c r="AY938" s="171"/>
      <c r="AZ938" s="150">
        <v>1213</v>
      </c>
    </row>
    <row r="939" spans="1:52" x14ac:dyDescent="0.35">
      <c r="A939" s="162">
        <v>937</v>
      </c>
      <c r="B939" s="163" t="s">
        <v>954</v>
      </c>
      <c r="C939" s="150" t="s">
        <v>1103</v>
      </c>
      <c r="D939" s="150">
        <v>200</v>
      </c>
      <c r="E939" s="164">
        <v>5</v>
      </c>
      <c r="F939" s="164">
        <v>20</v>
      </c>
      <c r="G939" s="165">
        <v>1</v>
      </c>
      <c r="H939" s="166">
        <v>27</v>
      </c>
      <c r="I939" s="150">
        <f>MAX(0,Table232[[#This Row],[k*]]-Table232[[#This Row],[AGVs]])</f>
        <v>22</v>
      </c>
      <c r="J939" s="150">
        <v>1269</v>
      </c>
      <c r="K939" s="150">
        <v>1269</v>
      </c>
      <c r="L939" s="167">
        <v>2.5122792348299754</v>
      </c>
      <c r="M939" s="144">
        <f>IF( Table232[[#This Row],[UB_init]]-Table232[[#This Row],[LB_init]]&gt;0.1,0,1)</f>
        <v>1</v>
      </c>
      <c r="N939" s="61">
        <v>16755</v>
      </c>
      <c r="O939" s="62">
        <v>1015</v>
      </c>
      <c r="P939" s="62">
        <v>0.93942106833780403</v>
      </c>
      <c r="Q939" s="87">
        <v>3600.29435152001</v>
      </c>
      <c r="R939" s="166">
        <v>1269</v>
      </c>
      <c r="S939" s="150">
        <v>1269</v>
      </c>
      <c r="T939" s="168">
        <v>0</v>
      </c>
      <c r="U939" s="168">
        <v>108.2354756</v>
      </c>
      <c r="V939" s="169"/>
      <c r="W939" s="170"/>
      <c r="X939" s="150"/>
      <c r="Y939" s="150"/>
      <c r="Z939" s="171"/>
      <c r="AA939" s="169"/>
      <c r="AB939" s="170"/>
      <c r="AC939" s="150"/>
      <c r="AD939" s="170"/>
      <c r="AE939" s="171"/>
      <c r="AF939" s="169"/>
      <c r="AG939" s="170"/>
      <c r="AH939" s="150"/>
      <c r="AI939" s="150"/>
      <c r="AJ939" s="171"/>
      <c r="AK939" s="169"/>
      <c r="AL939" s="170"/>
      <c r="AM939" s="150"/>
      <c r="AN939" s="170"/>
      <c r="AO939" s="171"/>
      <c r="AP939" s="169"/>
      <c r="AQ939" s="170"/>
      <c r="AR939" s="150"/>
      <c r="AS939" s="170"/>
      <c r="AT939" s="171"/>
      <c r="AU939" s="169"/>
      <c r="AV939" s="170"/>
      <c r="AW939" s="150"/>
      <c r="AX939" s="164"/>
      <c r="AY939" s="171"/>
      <c r="AZ939" s="150">
        <v>1269</v>
      </c>
    </row>
    <row r="940" spans="1:52" x14ac:dyDescent="0.35">
      <c r="A940" s="162">
        <v>938</v>
      </c>
      <c r="B940" s="163" t="s">
        <v>955</v>
      </c>
      <c r="C940" s="150" t="s">
        <v>1103</v>
      </c>
      <c r="D940" s="150">
        <v>200</v>
      </c>
      <c r="E940" s="164">
        <v>5</v>
      </c>
      <c r="F940" s="164">
        <v>20</v>
      </c>
      <c r="G940" s="165">
        <v>1</v>
      </c>
      <c r="H940" s="166">
        <v>26</v>
      </c>
      <c r="I940" s="150">
        <f>MAX(0,Table232[[#This Row],[k*]]-Table232[[#This Row],[AGVs]])</f>
        <v>21</v>
      </c>
      <c r="J940" s="150">
        <v>1254</v>
      </c>
      <c r="K940" s="150">
        <v>1254</v>
      </c>
      <c r="L940" s="167">
        <v>3.9887179955899228</v>
      </c>
      <c r="M940" s="144">
        <f>IF( Table232[[#This Row],[UB_init]]-Table232[[#This Row],[LB_init]]&gt;0.1,0,1)</f>
        <v>1</v>
      </c>
      <c r="N940" s="61">
        <v>1464</v>
      </c>
      <c r="O940" s="62">
        <v>1012</v>
      </c>
      <c r="P940" s="62">
        <v>0.30874316939888602</v>
      </c>
      <c r="Q940" s="87">
        <v>3600.2810004800499</v>
      </c>
      <c r="R940" s="166">
        <v>1254</v>
      </c>
      <c r="S940" s="150">
        <v>1254</v>
      </c>
      <c r="T940" s="168">
        <v>0</v>
      </c>
      <c r="U940" s="168">
        <v>113.1867446</v>
      </c>
      <c r="V940" s="169"/>
      <c r="W940" s="170"/>
      <c r="X940" s="150"/>
      <c r="Y940" s="150"/>
      <c r="Z940" s="171"/>
      <c r="AA940" s="169"/>
      <c r="AB940" s="170"/>
      <c r="AC940" s="150"/>
      <c r="AD940" s="170"/>
      <c r="AE940" s="171"/>
      <c r="AF940" s="169"/>
      <c r="AG940" s="170"/>
      <c r="AH940" s="150"/>
      <c r="AI940" s="150"/>
      <c r="AJ940" s="171"/>
      <c r="AK940" s="169"/>
      <c r="AL940" s="170"/>
      <c r="AM940" s="150"/>
      <c r="AN940" s="170"/>
      <c r="AO940" s="171"/>
      <c r="AP940" s="169"/>
      <c r="AQ940" s="170"/>
      <c r="AR940" s="150"/>
      <c r="AS940" s="170"/>
      <c r="AT940" s="171"/>
      <c r="AU940" s="169"/>
      <c r="AV940" s="170"/>
      <c r="AW940" s="150"/>
      <c r="AX940" s="164"/>
      <c r="AY940" s="171"/>
      <c r="AZ940" s="150">
        <v>1254</v>
      </c>
    </row>
    <row r="941" spans="1:52" x14ac:dyDescent="0.35">
      <c r="A941" s="162">
        <v>939</v>
      </c>
      <c r="B941" s="163" t="s">
        <v>956</v>
      </c>
      <c r="C941" s="150" t="s">
        <v>1103</v>
      </c>
      <c r="D941" s="150">
        <v>200</v>
      </c>
      <c r="E941" s="164">
        <v>5</v>
      </c>
      <c r="F941" s="164">
        <v>20</v>
      </c>
      <c r="G941" s="165">
        <v>1</v>
      </c>
      <c r="H941" s="166">
        <v>27</v>
      </c>
      <c r="I941" s="150">
        <f>MAX(0,Table232[[#This Row],[k*]]-Table232[[#This Row],[AGVs]])</f>
        <v>22</v>
      </c>
      <c r="J941" s="150">
        <v>1337</v>
      </c>
      <c r="K941" s="150">
        <v>1337</v>
      </c>
      <c r="L941" s="167">
        <v>2.4074127320200205</v>
      </c>
      <c r="M941" s="144">
        <f>IF( Table232[[#This Row],[UB_init]]-Table232[[#This Row],[LB_init]]&gt;0.1,0,1)</f>
        <v>1</v>
      </c>
      <c r="N941" s="61">
        <v>17054</v>
      </c>
      <c r="O941" s="62">
        <v>1082</v>
      </c>
      <c r="P941" s="62">
        <v>0.93655447402368397</v>
      </c>
      <c r="Q941" s="87">
        <v>3600.31054686382</v>
      </c>
      <c r="R941" s="166">
        <v>1337</v>
      </c>
      <c r="S941" s="150">
        <v>1337</v>
      </c>
      <c r="T941" s="168">
        <v>0</v>
      </c>
      <c r="U941" s="168">
        <v>117.9725878</v>
      </c>
      <c r="V941" s="169"/>
      <c r="W941" s="170"/>
      <c r="X941" s="150"/>
      <c r="Y941" s="150"/>
      <c r="Z941" s="171"/>
      <c r="AA941" s="169"/>
      <c r="AB941" s="170"/>
      <c r="AC941" s="150"/>
      <c r="AD941" s="170"/>
      <c r="AE941" s="171"/>
      <c r="AF941" s="169"/>
      <c r="AG941" s="170"/>
      <c r="AH941" s="150"/>
      <c r="AI941" s="150"/>
      <c r="AJ941" s="171"/>
      <c r="AK941" s="169"/>
      <c r="AL941" s="170"/>
      <c r="AM941" s="150"/>
      <c r="AN941" s="170"/>
      <c r="AO941" s="171"/>
      <c r="AP941" s="169"/>
      <c r="AQ941" s="170"/>
      <c r="AR941" s="150"/>
      <c r="AS941" s="170"/>
      <c r="AT941" s="171"/>
      <c r="AU941" s="169"/>
      <c r="AV941" s="170"/>
      <c r="AW941" s="150"/>
      <c r="AX941" s="164"/>
      <c r="AY941" s="171"/>
      <c r="AZ941" s="150">
        <v>1337</v>
      </c>
    </row>
    <row r="942" spans="1:52" x14ac:dyDescent="0.35">
      <c r="A942" s="162">
        <v>940</v>
      </c>
      <c r="B942" s="163" t="s">
        <v>957</v>
      </c>
      <c r="C942" s="150" t="s">
        <v>1103</v>
      </c>
      <c r="D942" s="150">
        <v>200</v>
      </c>
      <c r="E942" s="164">
        <v>5</v>
      </c>
      <c r="F942" s="164">
        <v>20</v>
      </c>
      <c r="G942" s="165">
        <v>1</v>
      </c>
      <c r="H942" s="166">
        <v>27</v>
      </c>
      <c r="I942" s="150">
        <f>MAX(0,Table232[[#This Row],[k*]]-Table232[[#This Row],[AGVs]])</f>
        <v>22</v>
      </c>
      <c r="J942" s="150">
        <v>1224</v>
      </c>
      <c r="K942" s="150">
        <v>1224</v>
      </c>
      <c r="L942" s="167">
        <v>3.1728080473899354</v>
      </c>
      <c r="M942" s="144">
        <f>IF( Table232[[#This Row],[UB_init]]-Table232[[#This Row],[LB_init]]&gt;0.1,0,1)</f>
        <v>1</v>
      </c>
      <c r="N942" s="61">
        <v>16480</v>
      </c>
      <c r="O942" s="62">
        <v>970</v>
      </c>
      <c r="P942" s="62">
        <v>0.94114077669902296</v>
      </c>
      <c r="Q942" s="87">
        <v>3600.2404643539298</v>
      </c>
      <c r="R942" s="166">
        <v>1224</v>
      </c>
      <c r="S942" s="150">
        <v>1224</v>
      </c>
      <c r="T942" s="168">
        <v>0</v>
      </c>
      <c r="U942" s="168">
        <v>133.74794470000001</v>
      </c>
      <c r="V942" s="169"/>
      <c r="W942" s="170"/>
      <c r="X942" s="150"/>
      <c r="Y942" s="150"/>
      <c r="Z942" s="171"/>
      <c r="AA942" s="169"/>
      <c r="AB942" s="170"/>
      <c r="AC942" s="150"/>
      <c r="AD942" s="170"/>
      <c r="AE942" s="171"/>
      <c r="AF942" s="169"/>
      <c r="AG942" s="170"/>
      <c r="AH942" s="150"/>
      <c r="AI942" s="150"/>
      <c r="AJ942" s="171"/>
      <c r="AK942" s="169"/>
      <c r="AL942" s="170"/>
      <c r="AM942" s="150"/>
      <c r="AN942" s="170"/>
      <c r="AO942" s="171"/>
      <c r="AP942" s="169"/>
      <c r="AQ942" s="170"/>
      <c r="AR942" s="150"/>
      <c r="AS942" s="170"/>
      <c r="AT942" s="171"/>
      <c r="AU942" s="169"/>
      <c r="AV942" s="170"/>
      <c r="AW942" s="150"/>
      <c r="AX942" s="164"/>
      <c r="AY942" s="171"/>
      <c r="AZ942" s="150">
        <v>1224</v>
      </c>
    </row>
    <row r="943" spans="1:52" x14ac:dyDescent="0.35">
      <c r="A943" s="162">
        <v>941</v>
      </c>
      <c r="B943" s="163" t="s">
        <v>92</v>
      </c>
      <c r="C943" s="150" t="s">
        <v>1103</v>
      </c>
      <c r="D943" s="150">
        <v>200</v>
      </c>
      <c r="E943" s="164">
        <v>5</v>
      </c>
      <c r="F943" s="164">
        <v>20</v>
      </c>
      <c r="G943" s="165">
        <v>2</v>
      </c>
      <c r="H943" s="166">
        <v>52</v>
      </c>
      <c r="I943" s="150">
        <f>MAX(0,Table232[[#This Row],[k*]]-Table232[[#This Row],[AGVs]])</f>
        <v>47</v>
      </c>
      <c r="J943" s="150">
        <v>1572</v>
      </c>
      <c r="K943" s="150">
        <v>1572</v>
      </c>
      <c r="L943" s="167">
        <v>5.9109031856100955</v>
      </c>
      <c r="M943" s="144">
        <f>IF( Table232[[#This Row],[UB_init]]-Table232[[#This Row],[LB_init]]&gt;0.1,0,1)</f>
        <v>1</v>
      </c>
      <c r="N943" s="61">
        <v>16742</v>
      </c>
      <c r="O943" s="62">
        <v>1019</v>
      </c>
      <c r="P943" s="62">
        <v>0.93913510930593103</v>
      </c>
      <c r="Q943" s="87">
        <v>3600.3282520417101</v>
      </c>
      <c r="R943" s="166">
        <v>1572</v>
      </c>
      <c r="S943" s="150">
        <v>1572</v>
      </c>
      <c r="T943" s="168">
        <v>0</v>
      </c>
      <c r="U943" s="168">
        <v>261.46664750000002</v>
      </c>
      <c r="V943" s="169"/>
      <c r="W943" s="170"/>
      <c r="X943" s="150"/>
      <c r="Y943" s="150"/>
      <c r="Z943" s="171"/>
      <c r="AA943" s="169"/>
      <c r="AB943" s="170"/>
      <c r="AC943" s="150"/>
      <c r="AD943" s="170"/>
      <c r="AE943" s="171"/>
      <c r="AF943" s="169"/>
      <c r="AG943" s="170"/>
      <c r="AH943" s="150"/>
      <c r="AI943" s="150"/>
      <c r="AJ943" s="171"/>
      <c r="AK943" s="169"/>
      <c r="AL943" s="170"/>
      <c r="AM943" s="150"/>
      <c r="AN943" s="170"/>
      <c r="AO943" s="171"/>
      <c r="AP943" s="169"/>
      <c r="AQ943" s="170"/>
      <c r="AR943" s="150"/>
      <c r="AS943" s="170"/>
      <c r="AT943" s="171"/>
      <c r="AU943" s="169"/>
      <c r="AV943" s="170"/>
      <c r="AW943" s="150"/>
      <c r="AX943" s="164"/>
      <c r="AY943" s="171"/>
      <c r="AZ943" s="150">
        <v>1572</v>
      </c>
    </row>
    <row r="944" spans="1:52" x14ac:dyDescent="0.35">
      <c r="A944" s="162">
        <v>942</v>
      </c>
      <c r="B944" s="163" t="s">
        <v>93</v>
      </c>
      <c r="C944" s="150" t="s">
        <v>1103</v>
      </c>
      <c r="D944" s="150">
        <v>200</v>
      </c>
      <c r="E944" s="164">
        <v>5</v>
      </c>
      <c r="F944" s="164">
        <v>20</v>
      </c>
      <c r="G944" s="165">
        <v>2</v>
      </c>
      <c r="H944" s="166">
        <v>50</v>
      </c>
      <c r="I944" s="150">
        <f>MAX(0,Table232[[#This Row],[k*]]-Table232[[#This Row],[AGVs]])</f>
        <v>45</v>
      </c>
      <c r="J944" s="150">
        <v>1605</v>
      </c>
      <c r="K944" s="150">
        <v>1605</v>
      </c>
      <c r="L944" s="167">
        <v>1.5831815227900279</v>
      </c>
      <c r="M944" s="144">
        <f>IF( Table232[[#This Row],[UB_init]]-Table232[[#This Row],[LB_init]]&gt;0.1,0,1)</f>
        <v>1</v>
      </c>
      <c r="N944" s="61">
        <v>17041</v>
      </c>
      <c r="O944" s="62">
        <v>1076</v>
      </c>
      <c r="P944" s="62">
        <v>0.93685816560060398</v>
      </c>
      <c r="Q944" s="87">
        <v>3600.2854620050598</v>
      </c>
      <c r="R944" s="166">
        <v>1605</v>
      </c>
      <c r="S944" s="150">
        <v>1605</v>
      </c>
      <c r="T944" s="168">
        <v>0</v>
      </c>
      <c r="U944" s="168">
        <v>1060.596841</v>
      </c>
      <c r="V944" s="169"/>
      <c r="W944" s="170"/>
      <c r="X944" s="150"/>
      <c r="Y944" s="150"/>
      <c r="Z944" s="171"/>
      <c r="AA944" s="169"/>
      <c r="AB944" s="170"/>
      <c r="AC944" s="150"/>
      <c r="AD944" s="170"/>
      <c r="AE944" s="171"/>
      <c r="AF944" s="169"/>
      <c r="AG944" s="170"/>
      <c r="AH944" s="150"/>
      <c r="AI944" s="150"/>
      <c r="AJ944" s="171"/>
      <c r="AK944" s="169"/>
      <c r="AL944" s="170"/>
      <c r="AM944" s="150"/>
      <c r="AN944" s="170"/>
      <c r="AO944" s="171"/>
      <c r="AP944" s="169"/>
      <c r="AQ944" s="170"/>
      <c r="AR944" s="150"/>
      <c r="AS944" s="170"/>
      <c r="AT944" s="171"/>
      <c r="AU944" s="169"/>
      <c r="AV944" s="170"/>
      <c r="AW944" s="150"/>
      <c r="AX944" s="164"/>
      <c r="AY944" s="171"/>
      <c r="AZ944" s="150">
        <v>1605</v>
      </c>
    </row>
    <row r="945" spans="1:52" x14ac:dyDescent="0.35">
      <c r="A945" s="162">
        <v>943</v>
      </c>
      <c r="B945" s="163" t="s">
        <v>94</v>
      </c>
      <c r="C945" s="150" t="s">
        <v>1103</v>
      </c>
      <c r="D945" s="150">
        <v>200</v>
      </c>
      <c r="E945" s="164">
        <v>5</v>
      </c>
      <c r="F945" s="164">
        <v>20</v>
      </c>
      <c r="G945" s="165">
        <v>2</v>
      </c>
      <c r="H945" s="166">
        <v>54</v>
      </c>
      <c r="I945" s="150">
        <f>MAX(0,Table232[[#This Row],[k*]]-Table232[[#This Row],[AGVs]])</f>
        <v>49</v>
      </c>
      <c r="J945" s="150">
        <v>1664</v>
      </c>
      <c r="K945" s="150">
        <v>1676</v>
      </c>
      <c r="L945" s="167">
        <v>601.66457530670004</v>
      </c>
      <c r="M945" s="144">
        <f>IF( Table232[[#This Row],[UB_init]]-Table232[[#This Row],[LB_init]]&gt;0.1,0,1)</f>
        <v>0</v>
      </c>
      <c r="N945" s="61">
        <v>13266</v>
      </c>
      <c r="O945" s="62">
        <v>1087.41887241174</v>
      </c>
      <c r="P945" s="62">
        <v>0.91802963422193196</v>
      </c>
      <c r="Q945" s="87">
        <v>3602.0707102958099</v>
      </c>
      <c r="R945" s="166">
        <v>1676</v>
      </c>
      <c r="S945" s="150">
        <v>1664</v>
      </c>
      <c r="T945" s="168">
        <v>7.1599050000000003E-3</v>
      </c>
      <c r="U945" s="168">
        <v>3617.569371</v>
      </c>
      <c r="V945" s="169">
        <v>1676</v>
      </c>
      <c r="W945" s="170">
        <v>1664</v>
      </c>
      <c r="X945" s="150">
        <v>7.1599045346062004E-3</v>
      </c>
      <c r="Y945" s="150">
        <f>(Table232[[#This Row],[UB (A-BGAP +LB+ UB)]]-Table232[[#This Row],[Best LB]])/Table232[[#This Row],[UB (A-BGAP +LB+ UB)]]</f>
        <v>7.1599045346062056E-3</v>
      </c>
      <c r="Z945" s="171">
        <v>3614.41200373321</v>
      </c>
      <c r="AA945" s="169">
        <v>1676</v>
      </c>
      <c r="AB945" s="170">
        <v>1664</v>
      </c>
      <c r="AC945" s="170">
        <v>7.2115384615384619E-3</v>
      </c>
      <c r="AD945" s="170">
        <f>(Table232[[#This Row],[UB (3S-MH)]]-Table232[[#This Row],[Best LB]])/Table232[[#This Row],[UB (3S-MH)]]</f>
        <v>7.1599045346062056E-3</v>
      </c>
      <c r="AE945" s="167">
        <v>721.98299999999995</v>
      </c>
      <c r="AF945" s="169">
        <v>1676</v>
      </c>
      <c r="AG945" s="170">
        <v>1664</v>
      </c>
      <c r="AH945" s="150">
        <v>7.1599045346062004E-3</v>
      </c>
      <c r="AI945" s="150">
        <f>(Table232[[#This Row],[UB (BPP-MIP+LB+UB)]]-Table232[[#This Row],[Best LB]])/Table232[[#This Row],[UB (BPP-MIP+LB+UB)]]</f>
        <v>7.1599045346062056E-3</v>
      </c>
      <c r="AJ945" s="171">
        <v>3606.6297699799702</v>
      </c>
      <c r="AK945" s="169">
        <v>1664</v>
      </c>
      <c r="AL945" s="170">
        <v>1664</v>
      </c>
      <c r="AM945" s="170">
        <v>0</v>
      </c>
      <c r="AN945" s="170">
        <f>(Table232[[#This Row],[UB (LBBD (FBPP))]]-Table232[[#This Row],[Best LB]])/Table232[[#This Row],[UB (LBBD (FBPP))]]</f>
        <v>0</v>
      </c>
      <c r="AO945" s="171">
        <v>625.56016406137621</v>
      </c>
      <c r="AP945" s="169">
        <v>1664</v>
      </c>
      <c r="AQ945" s="170">
        <v>1664</v>
      </c>
      <c r="AR945" s="170">
        <v>0</v>
      </c>
      <c r="AS945" s="170">
        <f>(Table232[[#This Row],[UB (LBBD (CBPP))]]-Table232[[#This Row],[Best LB]])/Table232[[#This Row],[UB (LBBD (CBPP))]]</f>
        <v>0</v>
      </c>
      <c r="AT945" s="171">
        <v>623.85012407787269</v>
      </c>
      <c r="AU945" s="169">
        <v>1664</v>
      </c>
      <c r="AV945" s="170">
        <v>1664</v>
      </c>
      <c r="AW945" s="170">
        <v>0</v>
      </c>
      <c r="AX945" s="170">
        <f>(Table232[[#This Row],[UB (LBBD (CBPP-light))]]-Table232[[#This Row],[Best LB]])/Table232[[#This Row],[UB (LBBD (CBPP-light))]]</f>
        <v>0</v>
      </c>
      <c r="AY945" s="171">
        <v>630.0352642331286</v>
      </c>
      <c r="AZ945" s="150">
        <v>1664</v>
      </c>
    </row>
    <row r="946" spans="1:52" x14ac:dyDescent="0.35">
      <c r="A946" s="162">
        <v>944</v>
      </c>
      <c r="B946" s="163" t="s">
        <v>95</v>
      </c>
      <c r="C946" s="150" t="s">
        <v>1103</v>
      </c>
      <c r="D946" s="150">
        <v>200</v>
      </c>
      <c r="E946" s="164">
        <v>5</v>
      </c>
      <c r="F946" s="164">
        <v>20</v>
      </c>
      <c r="G946" s="165">
        <v>2</v>
      </c>
      <c r="H946" s="166">
        <v>51</v>
      </c>
      <c r="I946" s="150">
        <f>MAX(0,Table232[[#This Row],[k*]]-Table232[[#This Row],[AGVs]])</f>
        <v>46</v>
      </c>
      <c r="J946" s="150">
        <v>1574</v>
      </c>
      <c r="K946" s="150">
        <v>1574</v>
      </c>
      <c r="L946" s="167">
        <v>8.4973037038000712</v>
      </c>
      <c r="M946" s="144">
        <f>IF( Table232[[#This Row],[UB_init]]-Table232[[#This Row],[LB_init]]&gt;0.1,0,1)</f>
        <v>1</v>
      </c>
      <c r="N946" s="61">
        <v>16777</v>
      </c>
      <c r="O946" s="62">
        <v>1035.66986086815</v>
      </c>
      <c r="P946" s="62">
        <v>0.93826847106942501</v>
      </c>
      <c r="Q946" s="87">
        <v>3604.9330311845902</v>
      </c>
      <c r="R946" s="166">
        <v>1574</v>
      </c>
      <c r="S946" s="150">
        <v>1574</v>
      </c>
      <c r="T946" s="168">
        <v>0</v>
      </c>
      <c r="U946" s="168">
        <v>294.39064000000002</v>
      </c>
      <c r="V946" s="169"/>
      <c r="W946" s="170"/>
      <c r="X946" s="150"/>
      <c r="Y946" s="150"/>
      <c r="Z946" s="171"/>
      <c r="AA946" s="169"/>
      <c r="AB946" s="170"/>
      <c r="AC946" s="150"/>
      <c r="AD946" s="170"/>
      <c r="AE946" s="171"/>
      <c r="AF946" s="169"/>
      <c r="AG946" s="170"/>
      <c r="AH946" s="150"/>
      <c r="AI946" s="150"/>
      <c r="AJ946" s="171"/>
      <c r="AK946" s="169"/>
      <c r="AL946" s="170"/>
      <c r="AM946" s="150"/>
      <c r="AN946" s="170"/>
      <c r="AO946" s="171"/>
      <c r="AP946" s="169"/>
      <c r="AQ946" s="170"/>
      <c r="AR946" s="150"/>
      <c r="AS946" s="170"/>
      <c r="AT946" s="171"/>
      <c r="AU946" s="169"/>
      <c r="AV946" s="170"/>
      <c r="AW946" s="150"/>
      <c r="AX946" s="164"/>
      <c r="AY946" s="171"/>
      <c r="AZ946" s="150">
        <v>1574</v>
      </c>
    </row>
    <row r="947" spans="1:52" x14ac:dyDescent="0.35">
      <c r="A947" s="162">
        <v>945</v>
      </c>
      <c r="B947" s="163" t="s">
        <v>96</v>
      </c>
      <c r="C947" s="150" t="s">
        <v>1103</v>
      </c>
      <c r="D947" s="150">
        <v>200</v>
      </c>
      <c r="E947" s="164">
        <v>5</v>
      </c>
      <c r="F947" s="164">
        <v>20</v>
      </c>
      <c r="G947" s="165">
        <v>2</v>
      </c>
      <c r="H947" s="166">
        <v>56</v>
      </c>
      <c r="I947" s="150">
        <f>MAX(0,Table232[[#This Row],[k*]]-Table232[[#This Row],[AGVs]])</f>
        <v>51</v>
      </c>
      <c r="J947" s="150">
        <v>1601</v>
      </c>
      <c r="K947" s="150">
        <v>1601</v>
      </c>
      <c r="L947" s="167">
        <v>9.7544319592500415</v>
      </c>
      <c r="M947" s="144">
        <f>IF( Table232[[#This Row],[UB_init]]-Table232[[#This Row],[LB_init]]&gt;0.1,0,1)</f>
        <v>1</v>
      </c>
      <c r="N947" s="61">
        <v>16623</v>
      </c>
      <c r="O947" s="62">
        <v>1004.17013108141</v>
      </c>
      <c r="P947" s="62">
        <v>0.93959152192254602</v>
      </c>
      <c r="Q947" s="87">
        <v>3601.6009589638502</v>
      </c>
      <c r="R947" s="166">
        <v>1603</v>
      </c>
      <c r="S947" s="150">
        <v>1598</v>
      </c>
      <c r="T947" s="168">
        <v>3.119152E-3</v>
      </c>
      <c r="U947" s="168">
        <v>3623.2070140000001</v>
      </c>
      <c r="V947" s="169"/>
      <c r="W947" s="170"/>
      <c r="X947" s="150"/>
      <c r="Y947" s="150"/>
      <c r="Z947" s="171"/>
      <c r="AA947" s="169"/>
      <c r="AB947" s="170"/>
      <c r="AC947" s="150"/>
      <c r="AD947" s="170"/>
      <c r="AE947" s="171"/>
      <c r="AF947" s="169"/>
      <c r="AG947" s="170"/>
      <c r="AH947" s="150"/>
      <c r="AI947" s="150"/>
      <c r="AJ947" s="171"/>
      <c r="AK947" s="169"/>
      <c r="AL947" s="170"/>
      <c r="AM947" s="150"/>
      <c r="AN947" s="170"/>
      <c r="AO947" s="171"/>
      <c r="AP947" s="169"/>
      <c r="AQ947" s="170"/>
      <c r="AR947" s="150"/>
      <c r="AS947" s="170"/>
      <c r="AT947" s="171"/>
      <c r="AU947" s="169"/>
      <c r="AV947" s="170"/>
      <c r="AW947" s="150"/>
      <c r="AX947" s="164"/>
      <c r="AY947" s="171"/>
      <c r="AZ947" s="150">
        <v>1601</v>
      </c>
    </row>
    <row r="948" spans="1:52" x14ac:dyDescent="0.35">
      <c r="A948" s="162">
        <v>946</v>
      </c>
      <c r="B948" s="163" t="s">
        <v>958</v>
      </c>
      <c r="C948" s="150" t="s">
        <v>1103</v>
      </c>
      <c r="D948" s="150">
        <v>200</v>
      </c>
      <c r="E948" s="164">
        <v>5</v>
      </c>
      <c r="F948" s="164">
        <v>20</v>
      </c>
      <c r="G948" s="165">
        <v>2</v>
      </c>
      <c r="H948" s="166">
        <v>54</v>
      </c>
      <c r="I948" s="150">
        <f>MAX(0,Table232[[#This Row],[k*]]-Table232[[#This Row],[AGVs]])</f>
        <v>49</v>
      </c>
      <c r="J948" s="150">
        <v>1513</v>
      </c>
      <c r="K948" s="150">
        <v>1513</v>
      </c>
      <c r="L948" s="167">
        <v>1.7865505050899628</v>
      </c>
      <c r="M948" s="144">
        <f>IF( Table232[[#This Row],[UB_init]]-Table232[[#This Row],[LB_init]]&gt;0.1,0,1)</f>
        <v>1</v>
      </c>
      <c r="N948" s="61">
        <v>16304</v>
      </c>
      <c r="O948" s="62">
        <v>938.64451258812096</v>
      </c>
      <c r="P948" s="62">
        <v>0.94242857503752298</v>
      </c>
      <c r="Q948" s="87">
        <v>3601.7222601342901</v>
      </c>
      <c r="R948" s="166">
        <v>1513</v>
      </c>
      <c r="S948" s="150">
        <v>1503</v>
      </c>
      <c r="T948" s="168">
        <v>6.6093849999999997E-3</v>
      </c>
      <c r="U948" s="168">
        <v>3609.4813039999999</v>
      </c>
      <c r="V948" s="169"/>
      <c r="W948" s="170"/>
      <c r="X948" s="150"/>
      <c r="Y948" s="150"/>
      <c r="Z948" s="171"/>
      <c r="AA948" s="169"/>
      <c r="AB948" s="170"/>
      <c r="AC948" s="150"/>
      <c r="AD948" s="170"/>
      <c r="AE948" s="171"/>
      <c r="AF948" s="169"/>
      <c r="AG948" s="170"/>
      <c r="AH948" s="150"/>
      <c r="AI948" s="150"/>
      <c r="AJ948" s="171"/>
      <c r="AK948" s="169"/>
      <c r="AL948" s="170"/>
      <c r="AM948" s="150"/>
      <c r="AN948" s="170"/>
      <c r="AO948" s="171"/>
      <c r="AP948" s="169"/>
      <c r="AQ948" s="170"/>
      <c r="AR948" s="150"/>
      <c r="AS948" s="170"/>
      <c r="AT948" s="171"/>
      <c r="AU948" s="169"/>
      <c r="AV948" s="170"/>
      <c r="AW948" s="150"/>
      <c r="AX948" s="164"/>
      <c r="AY948" s="171"/>
      <c r="AZ948" s="150">
        <v>1513</v>
      </c>
    </row>
    <row r="949" spans="1:52" x14ac:dyDescent="0.35">
      <c r="A949" s="162">
        <v>947</v>
      </c>
      <c r="B949" s="163" t="s">
        <v>959</v>
      </c>
      <c r="C949" s="150" t="s">
        <v>1103</v>
      </c>
      <c r="D949" s="150">
        <v>200</v>
      </c>
      <c r="E949" s="164">
        <v>5</v>
      </c>
      <c r="F949" s="164">
        <v>20</v>
      </c>
      <c r="G949" s="165">
        <v>2</v>
      </c>
      <c r="H949" s="166">
        <v>52</v>
      </c>
      <c r="I949" s="150">
        <f>MAX(0,Table232[[#This Row],[k*]]-Table232[[#This Row],[AGVs]])</f>
        <v>47</v>
      </c>
      <c r="J949" s="150">
        <v>1569</v>
      </c>
      <c r="K949" s="150">
        <v>1569</v>
      </c>
      <c r="L949" s="167">
        <v>45.797557247809891</v>
      </c>
      <c r="M949" s="144">
        <f>IF( Table232[[#This Row],[UB_init]]-Table232[[#This Row],[LB_init]]&gt;0.1,0,1)</f>
        <v>1</v>
      </c>
      <c r="N949" s="61">
        <v>16716</v>
      </c>
      <c r="O949" s="62">
        <v>1016</v>
      </c>
      <c r="P949" s="62">
        <v>0.93921990906914898</v>
      </c>
      <c r="Q949" s="87">
        <v>3606.9307384118401</v>
      </c>
      <c r="R949" s="166">
        <v>1581</v>
      </c>
      <c r="S949" s="150">
        <v>1569</v>
      </c>
      <c r="T949" s="168">
        <v>7.5901329999999998E-3</v>
      </c>
      <c r="U949" s="168">
        <v>3646.528542</v>
      </c>
      <c r="V949" s="169"/>
      <c r="W949" s="170"/>
      <c r="X949" s="150"/>
      <c r="Y949" s="150"/>
      <c r="Z949" s="171"/>
      <c r="AA949" s="169"/>
      <c r="AB949" s="170"/>
      <c r="AC949" s="150"/>
      <c r="AD949" s="170"/>
      <c r="AE949" s="171"/>
      <c r="AF949" s="169"/>
      <c r="AG949" s="170"/>
      <c r="AH949" s="150"/>
      <c r="AI949" s="150"/>
      <c r="AJ949" s="171"/>
      <c r="AK949" s="169"/>
      <c r="AL949" s="170"/>
      <c r="AM949" s="150"/>
      <c r="AN949" s="170"/>
      <c r="AO949" s="171"/>
      <c r="AP949" s="169"/>
      <c r="AQ949" s="170"/>
      <c r="AR949" s="150"/>
      <c r="AS949" s="170"/>
      <c r="AT949" s="171"/>
      <c r="AU949" s="169"/>
      <c r="AV949" s="170"/>
      <c r="AW949" s="150"/>
      <c r="AX949" s="164"/>
      <c r="AY949" s="171"/>
      <c r="AZ949" s="150">
        <v>1569</v>
      </c>
    </row>
    <row r="950" spans="1:52" x14ac:dyDescent="0.35">
      <c r="A950" s="162">
        <v>948</v>
      </c>
      <c r="B950" s="163" t="s">
        <v>960</v>
      </c>
      <c r="C950" s="150" t="s">
        <v>1103</v>
      </c>
      <c r="D950" s="150">
        <v>200</v>
      </c>
      <c r="E950" s="164">
        <v>5</v>
      </c>
      <c r="F950" s="164">
        <v>20</v>
      </c>
      <c r="G950" s="165">
        <v>2</v>
      </c>
      <c r="H950" s="166">
        <v>52</v>
      </c>
      <c r="I950" s="150">
        <f>MAX(0,Table232[[#This Row],[k*]]-Table232[[#This Row],[AGVs]])</f>
        <v>47</v>
      </c>
      <c r="J950" s="150">
        <v>1566</v>
      </c>
      <c r="K950" s="150">
        <v>1566</v>
      </c>
      <c r="L950" s="167">
        <v>7.0881807915900481</v>
      </c>
      <c r="M950" s="144">
        <f>IF( Table232[[#This Row],[UB_init]]-Table232[[#This Row],[LB_init]]&gt;0.1,0,1)</f>
        <v>1</v>
      </c>
      <c r="N950" s="61">
        <v>16677</v>
      </c>
      <c r="O950" s="62">
        <v>1013</v>
      </c>
      <c r="P950" s="62">
        <v>0.93925766025063895</v>
      </c>
      <c r="Q950" s="87">
        <v>3600.2583773955698</v>
      </c>
      <c r="R950" s="166">
        <v>1566</v>
      </c>
      <c r="S950" s="150">
        <v>1566</v>
      </c>
      <c r="T950" s="168">
        <v>0</v>
      </c>
      <c r="U950" s="168">
        <v>1376.554398</v>
      </c>
      <c r="V950" s="169"/>
      <c r="W950" s="170"/>
      <c r="X950" s="150"/>
      <c r="Y950" s="150"/>
      <c r="Z950" s="171"/>
      <c r="AA950" s="169"/>
      <c r="AB950" s="170"/>
      <c r="AC950" s="150"/>
      <c r="AD950" s="170"/>
      <c r="AE950" s="171"/>
      <c r="AF950" s="169"/>
      <c r="AG950" s="170"/>
      <c r="AH950" s="150"/>
      <c r="AI950" s="150"/>
      <c r="AJ950" s="171"/>
      <c r="AK950" s="169"/>
      <c r="AL950" s="170"/>
      <c r="AM950" s="150"/>
      <c r="AN950" s="170"/>
      <c r="AO950" s="171"/>
      <c r="AP950" s="169"/>
      <c r="AQ950" s="170"/>
      <c r="AR950" s="150"/>
      <c r="AS950" s="170"/>
      <c r="AT950" s="171"/>
      <c r="AU950" s="169"/>
      <c r="AV950" s="170"/>
      <c r="AW950" s="150"/>
      <c r="AX950" s="164"/>
      <c r="AY950" s="171"/>
      <c r="AZ950" s="150">
        <v>1566</v>
      </c>
    </row>
    <row r="951" spans="1:52" x14ac:dyDescent="0.35">
      <c r="A951" s="162">
        <v>949</v>
      </c>
      <c r="B951" s="163" t="s">
        <v>961</v>
      </c>
      <c r="C951" s="150" t="s">
        <v>1103</v>
      </c>
      <c r="D951" s="150">
        <v>200</v>
      </c>
      <c r="E951" s="164">
        <v>5</v>
      </c>
      <c r="F951" s="164">
        <v>20</v>
      </c>
      <c r="G951" s="165">
        <v>2</v>
      </c>
      <c r="H951" s="166">
        <v>51</v>
      </c>
      <c r="I951" s="150">
        <f>MAX(0,Table232[[#This Row],[k*]]-Table232[[#This Row],[AGVs]])</f>
        <v>46</v>
      </c>
      <c r="J951" s="150">
        <v>1625</v>
      </c>
      <c r="K951" s="150">
        <v>1625</v>
      </c>
      <c r="L951" s="167">
        <v>9.9896985199400206</v>
      </c>
      <c r="M951" s="144">
        <f>IF( Table232[[#This Row],[UB_init]]-Table232[[#This Row],[LB_init]]&gt;0.1,0,1)</f>
        <v>1</v>
      </c>
      <c r="N951" s="61">
        <v>17054</v>
      </c>
      <c r="O951" s="62">
        <v>1084</v>
      </c>
      <c r="P951" s="62">
        <v>0.93643719948398596</v>
      </c>
      <c r="Q951" s="87">
        <v>3600.26014656201</v>
      </c>
      <c r="R951" s="166">
        <v>1629</v>
      </c>
      <c r="S951" s="150">
        <v>1620</v>
      </c>
      <c r="T951" s="168">
        <v>5.5248620000000002E-3</v>
      </c>
      <c r="U951" s="168">
        <v>3616.5763529999999</v>
      </c>
      <c r="V951" s="169"/>
      <c r="W951" s="170"/>
      <c r="X951" s="150"/>
      <c r="Y951" s="150"/>
      <c r="Z951" s="171"/>
      <c r="AA951" s="169"/>
      <c r="AB951" s="170"/>
      <c r="AC951" s="150"/>
      <c r="AD951" s="170"/>
      <c r="AE951" s="171"/>
      <c r="AF951" s="169"/>
      <c r="AG951" s="170"/>
      <c r="AH951" s="150"/>
      <c r="AI951" s="150"/>
      <c r="AJ951" s="171"/>
      <c r="AK951" s="169"/>
      <c r="AL951" s="170"/>
      <c r="AM951" s="150"/>
      <c r="AN951" s="170"/>
      <c r="AO951" s="171"/>
      <c r="AP951" s="169"/>
      <c r="AQ951" s="170"/>
      <c r="AR951" s="150"/>
      <c r="AS951" s="170"/>
      <c r="AT951" s="171"/>
      <c r="AU951" s="169"/>
      <c r="AV951" s="170"/>
      <c r="AW951" s="150"/>
      <c r="AX951" s="164"/>
      <c r="AY951" s="171"/>
      <c r="AZ951" s="150">
        <v>1625</v>
      </c>
    </row>
    <row r="952" spans="1:52" x14ac:dyDescent="0.35">
      <c r="A952" s="162">
        <v>950</v>
      </c>
      <c r="B952" s="163" t="s">
        <v>962</v>
      </c>
      <c r="C952" s="150" t="s">
        <v>1103</v>
      </c>
      <c r="D952" s="150">
        <v>200</v>
      </c>
      <c r="E952" s="164">
        <v>5</v>
      </c>
      <c r="F952" s="164">
        <v>20</v>
      </c>
      <c r="G952" s="165">
        <v>2</v>
      </c>
      <c r="H952" s="166">
        <v>52</v>
      </c>
      <c r="I952" s="150">
        <f>MAX(0,Table232[[#This Row],[k*]]-Table232[[#This Row],[AGVs]])</f>
        <v>47</v>
      </c>
      <c r="J952" s="150">
        <v>1524</v>
      </c>
      <c r="K952" s="150">
        <v>1524</v>
      </c>
      <c r="L952" s="167">
        <v>5.4750390741999126</v>
      </c>
      <c r="M952" s="144">
        <f>IF( Table232[[#This Row],[UB_init]]-Table232[[#This Row],[LB_init]]&gt;0.1,0,1)</f>
        <v>1</v>
      </c>
      <c r="N952" s="61">
        <v>16454</v>
      </c>
      <c r="O952" s="62">
        <v>971</v>
      </c>
      <c r="P952" s="62">
        <v>0.940986994043995</v>
      </c>
      <c r="Q952" s="87">
        <v>3600.2847689650898</v>
      </c>
      <c r="R952" s="166">
        <v>1524</v>
      </c>
      <c r="S952" s="150">
        <v>1524</v>
      </c>
      <c r="T952" s="168">
        <v>0</v>
      </c>
      <c r="U952" s="168">
        <v>603.08651499999996</v>
      </c>
      <c r="V952" s="169"/>
      <c r="W952" s="170"/>
      <c r="X952" s="150"/>
      <c r="Y952" s="150"/>
      <c r="Z952" s="171"/>
      <c r="AA952" s="169"/>
      <c r="AB952" s="170"/>
      <c r="AC952" s="150"/>
      <c r="AD952" s="170"/>
      <c r="AE952" s="171"/>
      <c r="AF952" s="169"/>
      <c r="AG952" s="170"/>
      <c r="AH952" s="150"/>
      <c r="AI952" s="150"/>
      <c r="AJ952" s="171"/>
      <c r="AK952" s="169"/>
      <c r="AL952" s="170"/>
      <c r="AM952" s="150"/>
      <c r="AN952" s="170"/>
      <c r="AO952" s="171"/>
      <c r="AP952" s="169"/>
      <c r="AQ952" s="170"/>
      <c r="AR952" s="150"/>
      <c r="AS952" s="170"/>
      <c r="AT952" s="171"/>
      <c r="AU952" s="169"/>
      <c r="AV952" s="170"/>
      <c r="AW952" s="150"/>
      <c r="AX952" s="164"/>
      <c r="AY952" s="171"/>
      <c r="AZ952" s="150">
        <v>1524</v>
      </c>
    </row>
    <row r="953" spans="1:52" x14ac:dyDescent="0.35">
      <c r="A953" s="162">
        <v>951</v>
      </c>
      <c r="B953" s="163" t="s">
        <v>97</v>
      </c>
      <c r="C953" s="150" t="s">
        <v>1103</v>
      </c>
      <c r="D953" s="150">
        <v>200</v>
      </c>
      <c r="E953" s="164">
        <v>5</v>
      </c>
      <c r="F953" s="164">
        <v>20</v>
      </c>
      <c r="G953" s="165">
        <v>4</v>
      </c>
      <c r="H953" s="166">
        <v>99</v>
      </c>
      <c r="I953" s="150">
        <f>MAX(0,Table232[[#This Row],[k*]]-Table232[[#This Row],[AGVs]])</f>
        <v>94</v>
      </c>
      <c r="J953" s="150">
        <v>2136</v>
      </c>
      <c r="K953" s="150">
        <v>2148</v>
      </c>
      <c r="L953" s="167">
        <v>600.78122474626002</v>
      </c>
      <c r="M953" s="144">
        <f>IF( Table232[[#This Row],[UB_init]]-Table232[[#This Row],[LB_init]]&gt;0.1,0,1)</f>
        <v>0</v>
      </c>
      <c r="N953" s="61">
        <v>16755</v>
      </c>
      <c r="O953" s="62">
        <v>1018.58669119901</v>
      </c>
      <c r="P953" s="62">
        <v>0.93920700142052405</v>
      </c>
      <c r="Q953" s="87">
        <v>3600.3509906455802</v>
      </c>
      <c r="R953" s="166">
        <v>2160</v>
      </c>
      <c r="S953" s="150">
        <v>2122</v>
      </c>
      <c r="T953" s="168">
        <v>1.7592593E-2</v>
      </c>
      <c r="U953" s="168">
        <v>3611.704784</v>
      </c>
      <c r="V953" s="169">
        <v>2148</v>
      </c>
      <c r="W953" s="170">
        <v>2136</v>
      </c>
      <c r="X953" s="150">
        <v>5.5865921787709499E-3</v>
      </c>
      <c r="Y953" s="150">
        <f>(Table232[[#This Row],[UB (A-BGAP +LB+ UB)]]-Table232[[#This Row],[Best LB]])/Table232[[#This Row],[UB (A-BGAP +LB+ UB)]]</f>
        <v>5.121042830540037E-3</v>
      </c>
      <c r="Z953" s="171">
        <v>3603.9513529893002</v>
      </c>
      <c r="AA953" s="169">
        <v>2148</v>
      </c>
      <c r="AB953" s="170">
        <v>2124</v>
      </c>
      <c r="AC953" s="170">
        <v>1.1299435028248588E-2</v>
      </c>
      <c r="AD953" s="170">
        <f>(Table232[[#This Row],[UB (3S-MH)]]-Table232[[#This Row],[Best LB]])/Table232[[#This Row],[UB (3S-MH)]]</f>
        <v>5.121042830540037E-3</v>
      </c>
      <c r="AE953" s="167">
        <v>721.95299999999997</v>
      </c>
      <c r="AF953" s="169">
        <v>2148</v>
      </c>
      <c r="AG953" s="170">
        <v>2136</v>
      </c>
      <c r="AH953" s="150">
        <v>5.5865921787706897E-3</v>
      </c>
      <c r="AI953" s="150">
        <f>(Table232[[#This Row],[UB (BPP-MIP+LB+UB)]]-Table232[[#This Row],[Best LB]])/Table232[[#This Row],[UB (BPP-MIP+LB+UB)]]</f>
        <v>5.121042830540037E-3</v>
      </c>
      <c r="AJ953" s="171">
        <v>3609.5970427533603</v>
      </c>
      <c r="AK953" s="169">
        <v>2148</v>
      </c>
      <c r="AL953" s="170">
        <v>2137</v>
      </c>
      <c r="AM953" s="170">
        <v>5.121042830540037E-3</v>
      </c>
      <c r="AN953" s="170">
        <f>(Table232[[#This Row],[UB (LBBD (FBPP))]]-Table232[[#This Row],[Best LB]])/Table232[[#This Row],[UB (LBBD (FBPP))]]</f>
        <v>5.121042830540037E-3</v>
      </c>
      <c r="AO953" s="171">
        <v>3599.9999997462601</v>
      </c>
      <c r="AP953" s="169">
        <v>2148</v>
      </c>
      <c r="AQ953" s="170">
        <v>2136</v>
      </c>
      <c r="AR953" s="170">
        <v>5.5865921787709499E-3</v>
      </c>
      <c r="AS953" s="170">
        <f>(Table232[[#This Row],[UB (LBBD (CBPP))]]-Table232[[#This Row],[Best LB]])/Table232[[#This Row],[UB (LBBD (CBPP))]]</f>
        <v>5.121042830540037E-3</v>
      </c>
      <c r="AT953" s="171">
        <v>3599.9999997462601</v>
      </c>
      <c r="AU953" s="169">
        <v>2148</v>
      </c>
      <c r="AV953" s="170">
        <v>2136</v>
      </c>
      <c r="AW953" s="170">
        <v>5.5865921787709499E-3</v>
      </c>
      <c r="AX953" s="170">
        <f>(Table232[[#This Row],[UB (LBBD (CBPP-light))]]-Table232[[#This Row],[Best LB]])/Table232[[#This Row],[UB (LBBD (CBPP-light))]]</f>
        <v>5.121042830540037E-3</v>
      </c>
      <c r="AY953" s="171">
        <v>3599.9999997462601</v>
      </c>
      <c r="AZ953" s="150">
        <v>2137</v>
      </c>
    </row>
    <row r="954" spans="1:52" x14ac:dyDescent="0.35">
      <c r="A954" s="162">
        <v>952</v>
      </c>
      <c r="B954" s="163" t="s">
        <v>963</v>
      </c>
      <c r="C954" s="150" t="s">
        <v>1103</v>
      </c>
      <c r="D954" s="150">
        <v>200</v>
      </c>
      <c r="E954" s="164">
        <v>5</v>
      </c>
      <c r="F954" s="164">
        <v>20</v>
      </c>
      <c r="G954" s="165">
        <v>4</v>
      </c>
      <c r="H954" s="166">
        <v>92</v>
      </c>
      <c r="I954" s="150">
        <f>MAX(0,Table232[[#This Row],[k*]]-Table232[[#This Row],[AGVs]])</f>
        <v>87</v>
      </c>
      <c r="J954" s="150">
        <v>2109</v>
      </c>
      <c r="K954" s="150">
        <v>2109</v>
      </c>
      <c r="L954" s="167">
        <v>62.853848982610089</v>
      </c>
      <c r="M954" s="144">
        <f>IF( Table232[[#This Row],[UB_init]]-Table232[[#This Row],[LB_init]]&gt;0.1,0,1)</f>
        <v>1</v>
      </c>
      <c r="N954" s="61">
        <v>17015</v>
      </c>
      <c r="O954" s="62">
        <v>1075.74576382073</v>
      </c>
      <c r="P954" s="62">
        <v>0.93677662275516704</v>
      </c>
      <c r="Q954" s="87">
        <v>3600.3174575977</v>
      </c>
      <c r="R954" s="166">
        <v>2121</v>
      </c>
      <c r="S954" s="150">
        <v>2109</v>
      </c>
      <c r="T954" s="168">
        <v>5.6577090000000003E-3</v>
      </c>
      <c r="U954" s="168">
        <v>3618.9072099999998</v>
      </c>
      <c r="V954" s="169"/>
      <c r="W954" s="170"/>
      <c r="X954" s="150"/>
      <c r="Y954" s="150"/>
      <c r="Z954" s="171"/>
      <c r="AA954" s="169"/>
      <c r="AB954" s="170"/>
      <c r="AC954" s="150"/>
      <c r="AD954" s="170"/>
      <c r="AE954" s="171"/>
      <c r="AF954" s="169"/>
      <c r="AG954" s="170"/>
      <c r="AH954" s="150"/>
      <c r="AI954" s="150"/>
      <c r="AJ954" s="171"/>
      <c r="AK954" s="169"/>
      <c r="AL954" s="170"/>
      <c r="AM954" s="150"/>
      <c r="AN954" s="170"/>
      <c r="AO954" s="171"/>
      <c r="AP954" s="169"/>
      <c r="AQ954" s="170"/>
      <c r="AR954" s="150"/>
      <c r="AS954" s="170"/>
      <c r="AT954" s="171"/>
      <c r="AU954" s="169"/>
      <c r="AV954" s="170"/>
      <c r="AW954" s="150"/>
      <c r="AX954" s="164"/>
      <c r="AY954" s="171"/>
      <c r="AZ954" s="150">
        <v>2109</v>
      </c>
    </row>
    <row r="955" spans="1:52" x14ac:dyDescent="0.35">
      <c r="A955" s="162">
        <v>953</v>
      </c>
      <c r="B955" s="163" t="s">
        <v>964</v>
      </c>
      <c r="C955" s="150" t="s">
        <v>1103</v>
      </c>
      <c r="D955" s="150">
        <v>200</v>
      </c>
      <c r="E955" s="164">
        <v>5</v>
      </c>
      <c r="F955" s="164">
        <v>20</v>
      </c>
      <c r="G955" s="165">
        <v>4</v>
      </c>
      <c r="H955" s="166">
        <v>94</v>
      </c>
      <c r="I955" s="150">
        <f>MAX(0,Table232[[#This Row],[k*]]-Table232[[#This Row],[AGVs]])</f>
        <v>89</v>
      </c>
      <c r="J955" s="150">
        <v>2144</v>
      </c>
      <c r="K955" s="150">
        <v>2144</v>
      </c>
      <c r="L955" s="167">
        <v>181.76197269932004</v>
      </c>
      <c r="M955" s="144">
        <f>IF( Table232[[#This Row],[UB_init]]-Table232[[#This Row],[LB_init]]&gt;0.1,0,1)</f>
        <v>1</v>
      </c>
      <c r="N955" s="61">
        <v>17059</v>
      </c>
      <c r="O955" s="62">
        <v>1087.1544222078701</v>
      </c>
      <c r="P955" s="62">
        <v>0.936270917274871</v>
      </c>
      <c r="Q955" s="87">
        <v>3600.3057971000599</v>
      </c>
      <c r="R955" s="166">
        <v>2156</v>
      </c>
      <c r="S955" s="150">
        <v>2132</v>
      </c>
      <c r="T955" s="168">
        <v>1.1131725E-2</v>
      </c>
      <c r="U955" s="168">
        <v>3608.7282839999998</v>
      </c>
      <c r="V955" s="169"/>
      <c r="W955" s="170"/>
      <c r="X955" s="150"/>
      <c r="Y955" s="150"/>
      <c r="Z955" s="171"/>
      <c r="AA955" s="169"/>
      <c r="AB955" s="170"/>
      <c r="AC955" s="150"/>
      <c r="AD955" s="170"/>
      <c r="AE955" s="171"/>
      <c r="AF955" s="169"/>
      <c r="AG955" s="170"/>
      <c r="AH955" s="150"/>
      <c r="AI955" s="150"/>
      <c r="AJ955" s="171"/>
      <c r="AK955" s="169"/>
      <c r="AL955" s="170"/>
      <c r="AM955" s="150"/>
      <c r="AN955" s="170"/>
      <c r="AO955" s="171"/>
      <c r="AP955" s="169"/>
      <c r="AQ955" s="170"/>
      <c r="AR955" s="150"/>
      <c r="AS955" s="170"/>
      <c r="AT955" s="171"/>
      <c r="AU955" s="169"/>
      <c r="AV955" s="170"/>
      <c r="AW955" s="150"/>
      <c r="AX955" s="164"/>
      <c r="AY955" s="171"/>
      <c r="AZ955" s="150">
        <v>2144</v>
      </c>
    </row>
    <row r="956" spans="1:52" x14ac:dyDescent="0.35">
      <c r="A956" s="162">
        <v>954</v>
      </c>
      <c r="B956" s="163" t="s">
        <v>965</v>
      </c>
      <c r="C956" s="150" t="s">
        <v>1103</v>
      </c>
      <c r="D956" s="150">
        <v>200</v>
      </c>
      <c r="E956" s="164">
        <v>5</v>
      </c>
      <c r="F956" s="164">
        <v>20</v>
      </c>
      <c r="G956" s="165">
        <v>4</v>
      </c>
      <c r="H956" s="166">
        <v>90</v>
      </c>
      <c r="I956" s="150">
        <f>MAX(0,Table232[[#This Row],[k*]]-Table232[[#This Row],[AGVs]])</f>
        <v>85</v>
      </c>
      <c r="J956" s="150">
        <v>2042</v>
      </c>
      <c r="K956" s="150">
        <v>2042</v>
      </c>
      <c r="L956" s="167">
        <v>167.73772631214001</v>
      </c>
      <c r="M956" s="144">
        <f>IF( Table232[[#This Row],[UB_init]]-Table232[[#This Row],[LB_init]]&gt;0.1,0,1)</f>
        <v>1</v>
      </c>
      <c r="N956" s="61">
        <v>16790</v>
      </c>
      <c r="O956" s="62">
        <v>1033.32953402614</v>
      </c>
      <c r="P956" s="62">
        <v>0.93845565610326098</v>
      </c>
      <c r="Q956" s="87">
        <v>3600.3276851698702</v>
      </c>
      <c r="R956" s="166">
        <v>2078</v>
      </c>
      <c r="S956" s="150">
        <v>2039</v>
      </c>
      <c r="T956" s="168">
        <v>1.8768046E-2</v>
      </c>
      <c r="U956" s="168">
        <v>3602.2581070000001</v>
      </c>
      <c r="V956" s="169"/>
      <c r="W956" s="170"/>
      <c r="X956" s="150"/>
      <c r="Y956" s="150"/>
      <c r="Z956" s="171"/>
      <c r="AA956" s="169"/>
      <c r="AB956" s="170"/>
      <c r="AC956" s="150"/>
      <c r="AD956" s="170"/>
      <c r="AE956" s="171"/>
      <c r="AF956" s="169"/>
      <c r="AG956" s="170"/>
      <c r="AH956" s="150"/>
      <c r="AI956" s="150"/>
      <c r="AJ956" s="171"/>
      <c r="AK956" s="169"/>
      <c r="AL956" s="170"/>
      <c r="AM956" s="150"/>
      <c r="AN956" s="170"/>
      <c r="AO956" s="171"/>
      <c r="AP956" s="169"/>
      <c r="AQ956" s="170"/>
      <c r="AR956" s="150"/>
      <c r="AS956" s="170"/>
      <c r="AT956" s="171"/>
      <c r="AU956" s="169"/>
      <c r="AV956" s="170"/>
      <c r="AW956" s="150"/>
      <c r="AX956" s="164"/>
      <c r="AY956" s="171"/>
      <c r="AZ956" s="150">
        <v>2042</v>
      </c>
    </row>
    <row r="957" spans="1:52" x14ac:dyDescent="0.35">
      <c r="A957" s="162">
        <v>955</v>
      </c>
      <c r="B957" s="163" t="s">
        <v>966</v>
      </c>
      <c r="C957" s="150" t="s">
        <v>1103</v>
      </c>
      <c r="D957" s="150">
        <v>200</v>
      </c>
      <c r="E957" s="164">
        <v>5</v>
      </c>
      <c r="F957" s="164">
        <v>20</v>
      </c>
      <c r="G957" s="165">
        <v>4</v>
      </c>
      <c r="H957" s="166">
        <v>90</v>
      </c>
      <c r="I957" s="150">
        <f>MAX(0,Table232[[#This Row],[k*]]-Table232[[#This Row],[AGVs]])</f>
        <v>85</v>
      </c>
      <c r="J957" s="150">
        <v>2009</v>
      </c>
      <c r="K957" s="150">
        <v>2021</v>
      </c>
      <c r="L957" s="167">
        <v>600.89293058402995</v>
      </c>
      <c r="M957" s="144">
        <f>IF( Table232[[#This Row],[UB_init]]-Table232[[#This Row],[LB_init]]&gt;0.1,0,1)</f>
        <v>0</v>
      </c>
      <c r="N957" s="61">
        <v>16623</v>
      </c>
      <c r="O957" s="62">
        <v>999.93266599933202</v>
      </c>
      <c r="P957" s="62">
        <v>0.93984643770682597</v>
      </c>
      <c r="Q957" s="87">
        <v>3600.3049720674699</v>
      </c>
      <c r="R957" s="166">
        <v>2033</v>
      </c>
      <c r="S957" s="150">
        <v>2008.91</v>
      </c>
      <c r="T957" s="168">
        <v>1.1849484E-2</v>
      </c>
      <c r="U957" s="168">
        <v>3612.3200280000001</v>
      </c>
      <c r="V957" s="169">
        <v>2021</v>
      </c>
      <c r="W957" s="170">
        <v>2009</v>
      </c>
      <c r="X957" s="150">
        <v>5.9376546264225602E-3</v>
      </c>
      <c r="Y957" s="150">
        <f>(Table232[[#This Row],[UB (A-BGAP +LB+ UB)]]-Table232[[#This Row],[Best LB]])/Table232[[#This Row],[UB (A-BGAP +LB+ UB)]]</f>
        <v>1.4844136566056407E-3</v>
      </c>
      <c r="Z957" s="171">
        <v>3601.39976361766</v>
      </c>
      <c r="AA957" s="169">
        <v>2021</v>
      </c>
      <c r="AB957" s="170">
        <v>2009</v>
      </c>
      <c r="AC957" s="170">
        <v>5.9731209556993532E-3</v>
      </c>
      <c r="AD957" s="170">
        <f>(Table232[[#This Row],[UB (3S-MH)]]-Table232[[#This Row],[Best LB]])/Table232[[#This Row],[UB (3S-MH)]]</f>
        <v>1.4844136566056407E-3</v>
      </c>
      <c r="AE957" s="167">
        <v>721.96900000000005</v>
      </c>
      <c r="AF957" s="169">
        <v>2021</v>
      </c>
      <c r="AG957" s="170">
        <v>2009</v>
      </c>
      <c r="AH957" s="150">
        <v>5.9376546264225602E-3</v>
      </c>
      <c r="AI957" s="150">
        <f>(Table232[[#This Row],[UB (BPP-MIP+LB+UB)]]-Table232[[#This Row],[Best LB]])/Table232[[#This Row],[UB (BPP-MIP+LB+UB)]]</f>
        <v>1.4844136566056407E-3</v>
      </c>
      <c r="AJ957" s="171">
        <v>3603.7652583830004</v>
      </c>
      <c r="AK957" s="169">
        <v>2021</v>
      </c>
      <c r="AL957" s="170">
        <v>2018</v>
      </c>
      <c r="AM957" s="170">
        <v>1.4844136566056407E-3</v>
      </c>
      <c r="AN957" s="170">
        <f>(Table232[[#This Row],[UB (LBBD (FBPP))]]-Table232[[#This Row],[Best LB]])/Table232[[#This Row],[UB (LBBD (FBPP))]]</f>
        <v>1.4844136566056407E-3</v>
      </c>
      <c r="AO957" s="171">
        <v>3599.9999995840199</v>
      </c>
      <c r="AP957" s="169">
        <v>2021</v>
      </c>
      <c r="AQ957" s="170">
        <v>2009</v>
      </c>
      <c r="AR957" s="170">
        <v>5.9376546264225628E-3</v>
      </c>
      <c r="AS957" s="170">
        <f>(Table232[[#This Row],[UB (LBBD (CBPP))]]-Table232[[#This Row],[Best LB]])/Table232[[#This Row],[UB (LBBD (CBPP))]]</f>
        <v>1.4844136566056407E-3</v>
      </c>
      <c r="AT957" s="171">
        <v>3599.9999995840199</v>
      </c>
      <c r="AU957" s="169">
        <v>2021</v>
      </c>
      <c r="AV957" s="170">
        <v>2009</v>
      </c>
      <c r="AW957" s="170">
        <v>5.9376546264225628E-3</v>
      </c>
      <c r="AX957" s="170">
        <f>(Table232[[#This Row],[UB (LBBD (CBPP-light))]]-Table232[[#This Row],[Best LB]])/Table232[[#This Row],[UB (LBBD (CBPP-light))]]</f>
        <v>1.4844136566056407E-3</v>
      </c>
      <c r="AY957" s="171">
        <v>3599.9999995840199</v>
      </c>
      <c r="AZ957" s="150">
        <v>2018</v>
      </c>
    </row>
    <row r="958" spans="1:52" x14ac:dyDescent="0.35">
      <c r="A958" s="162">
        <v>956</v>
      </c>
      <c r="B958" s="163" t="s">
        <v>967</v>
      </c>
      <c r="C958" s="150" t="s">
        <v>1103</v>
      </c>
      <c r="D958" s="150">
        <v>200</v>
      </c>
      <c r="E958" s="164">
        <v>5</v>
      </c>
      <c r="F958" s="164">
        <v>20</v>
      </c>
      <c r="G958" s="165">
        <v>4</v>
      </c>
      <c r="H958" s="166">
        <v>91</v>
      </c>
      <c r="I958" s="150">
        <f>MAX(0,Table232[[#This Row],[k*]]-Table232[[#This Row],[AGVs]])</f>
        <v>86</v>
      </c>
      <c r="J958" s="150">
        <v>1957</v>
      </c>
      <c r="K958" s="150">
        <v>1969</v>
      </c>
      <c r="L958" s="167">
        <v>610.35827802307995</v>
      </c>
      <c r="M958" s="144">
        <f>IF( Table232[[#This Row],[UB_init]]-Table232[[#This Row],[LB_init]]&gt;0.1,0,1)</f>
        <v>0</v>
      </c>
      <c r="N958" s="61">
        <v>16304</v>
      </c>
      <c r="O958" s="62">
        <v>936.13745583038894</v>
      </c>
      <c r="P958" s="62">
        <v>0.94258234446574496</v>
      </c>
      <c r="Q958" s="87">
        <v>3600.3634536303498</v>
      </c>
      <c r="R958" s="166">
        <v>1981</v>
      </c>
      <c r="S958" s="150">
        <v>1952</v>
      </c>
      <c r="T958" s="168">
        <v>1.4639071E-2</v>
      </c>
      <c r="U958" s="168">
        <v>3615.865738</v>
      </c>
      <c r="V958" s="169">
        <v>1969</v>
      </c>
      <c r="W958" s="170">
        <v>1957</v>
      </c>
      <c r="X958" s="150">
        <v>6.0944641950228503E-3</v>
      </c>
      <c r="Y958" s="150">
        <f>(Table232[[#This Row],[UB (A-BGAP +LB+ UB)]]-Table232[[#This Row],[Best LB]])/Table232[[#This Row],[UB (A-BGAP +LB+ UB)]]</f>
        <v>4.0629761300152358E-3</v>
      </c>
      <c r="Z958" s="171">
        <v>3600.0419384399402</v>
      </c>
      <c r="AA958" s="169">
        <v>1969</v>
      </c>
      <c r="AB958" s="170">
        <v>1957</v>
      </c>
      <c r="AC958" s="170">
        <v>6.1318344404701075E-3</v>
      </c>
      <c r="AD958" s="170">
        <f>(Table232[[#This Row],[UB (3S-MH)]]-Table232[[#This Row],[Best LB]])/Table232[[#This Row],[UB (3S-MH)]]</f>
        <v>4.0629761300152358E-3</v>
      </c>
      <c r="AE958" s="167">
        <v>722.048</v>
      </c>
      <c r="AF958" s="169">
        <v>1969</v>
      </c>
      <c r="AG958" s="170">
        <v>1957</v>
      </c>
      <c r="AH958" s="150">
        <v>6.0944641950225397E-3</v>
      </c>
      <c r="AI958" s="150">
        <f>(Table232[[#This Row],[UB (BPP-MIP+LB+UB)]]-Table232[[#This Row],[Best LB]])/Table232[[#This Row],[UB (BPP-MIP+LB+UB)]]</f>
        <v>4.0629761300152358E-3</v>
      </c>
      <c r="AJ958" s="171">
        <v>3608.84499179758</v>
      </c>
      <c r="AK958" s="169">
        <v>1969</v>
      </c>
      <c r="AL958" s="170">
        <v>1961</v>
      </c>
      <c r="AM958" s="170">
        <v>4.0629761300152358E-3</v>
      </c>
      <c r="AN958" s="170">
        <f>(Table232[[#This Row],[UB (LBBD (FBPP))]]-Table232[[#This Row],[Best LB]])/Table232[[#This Row],[UB (LBBD (FBPP))]]</f>
        <v>4.0629761300152358E-3</v>
      </c>
      <c r="AO958" s="171">
        <v>3600.0000000230798</v>
      </c>
      <c r="AP958" s="169">
        <v>1969</v>
      </c>
      <c r="AQ958" s="170">
        <v>1957</v>
      </c>
      <c r="AR958" s="170">
        <v>6.0944641950228546E-3</v>
      </c>
      <c r="AS958" s="170">
        <f>(Table232[[#This Row],[UB (LBBD (CBPP))]]-Table232[[#This Row],[Best LB]])/Table232[[#This Row],[UB (LBBD (CBPP))]]</f>
        <v>4.0629761300152358E-3</v>
      </c>
      <c r="AT958" s="171">
        <v>3600.0000000230798</v>
      </c>
      <c r="AU958" s="169">
        <v>1969</v>
      </c>
      <c r="AV958" s="170">
        <v>1957</v>
      </c>
      <c r="AW958" s="170">
        <v>6.0944641950228546E-3</v>
      </c>
      <c r="AX958" s="170">
        <f>(Table232[[#This Row],[UB (LBBD (CBPP-light))]]-Table232[[#This Row],[Best LB]])/Table232[[#This Row],[UB (LBBD (CBPP-light))]]</f>
        <v>4.0629761300152358E-3</v>
      </c>
      <c r="AY958" s="171">
        <v>3600.0000000230798</v>
      </c>
      <c r="AZ958" s="150">
        <v>1961</v>
      </c>
    </row>
    <row r="959" spans="1:52" x14ac:dyDescent="0.35">
      <c r="A959" s="162">
        <v>957</v>
      </c>
      <c r="B959" s="163" t="s">
        <v>968</v>
      </c>
      <c r="C959" s="150" t="s">
        <v>1103</v>
      </c>
      <c r="D959" s="150">
        <v>200</v>
      </c>
      <c r="E959" s="164">
        <v>5</v>
      </c>
      <c r="F959" s="164">
        <v>20</v>
      </c>
      <c r="G959" s="165">
        <v>4</v>
      </c>
      <c r="H959" s="166">
        <v>87</v>
      </c>
      <c r="I959" s="150">
        <f>MAX(0,Table232[[#This Row],[k*]]-Table232[[#This Row],[AGVs]])</f>
        <v>82</v>
      </c>
      <c r="J959" s="150">
        <v>1989</v>
      </c>
      <c r="K959" s="150">
        <v>2001</v>
      </c>
      <c r="L959" s="167">
        <v>606.6944501549101</v>
      </c>
      <c r="M959" s="144">
        <f>IF( Table232[[#This Row],[UB_init]]-Table232[[#This Row],[LB_init]]&gt;0.1,0,1)</f>
        <v>0</v>
      </c>
      <c r="N959" s="61">
        <v>16729</v>
      </c>
      <c r="O959" s="62">
        <v>1015.90755914598</v>
      </c>
      <c r="P959" s="62">
        <v>0.93927266667785902</v>
      </c>
      <c r="Q959" s="87">
        <v>3600.3525722883601</v>
      </c>
      <c r="R959" s="166">
        <v>2001</v>
      </c>
      <c r="S959" s="150">
        <v>1987.6</v>
      </c>
      <c r="T959" s="168">
        <v>6.696652E-3</v>
      </c>
      <c r="U959" s="168">
        <v>3611.8618070000002</v>
      </c>
      <c r="V959" s="169">
        <v>2001</v>
      </c>
      <c r="W959" s="170">
        <v>1989</v>
      </c>
      <c r="X959" s="150">
        <v>5.9970014992503703E-3</v>
      </c>
      <c r="Y959" s="150">
        <f>(Table232[[#This Row],[UB (A-BGAP +LB+ UB)]]-Table232[[#This Row],[Best LB]])/Table232[[#This Row],[UB (A-BGAP +LB+ UB)]]</f>
        <v>3.4982508745627187E-3</v>
      </c>
      <c r="Z959" s="171">
        <v>3605.54400025309</v>
      </c>
      <c r="AA959" s="169">
        <v>2001</v>
      </c>
      <c r="AB959" s="170">
        <v>1989</v>
      </c>
      <c r="AC959" s="170">
        <v>6.0331825037707393E-3</v>
      </c>
      <c r="AD959" s="170">
        <f>(Table232[[#This Row],[UB (3S-MH)]]-Table232[[#This Row],[Best LB]])/Table232[[#This Row],[UB (3S-MH)]]</f>
        <v>3.4982508745627187E-3</v>
      </c>
      <c r="AE959" s="167">
        <v>721.88900000000001</v>
      </c>
      <c r="AF959" s="169">
        <v>2001</v>
      </c>
      <c r="AG959" s="170">
        <v>1989</v>
      </c>
      <c r="AH959" s="150">
        <v>5.9970014992503703E-3</v>
      </c>
      <c r="AI959" s="150">
        <f>(Table232[[#This Row],[UB (BPP-MIP+LB+UB)]]-Table232[[#This Row],[Best LB]])/Table232[[#This Row],[UB (BPP-MIP+LB+UB)]]</f>
        <v>3.4982508745627187E-3</v>
      </c>
      <c r="AJ959" s="171">
        <v>3604.7111450769103</v>
      </c>
      <c r="AK959" s="169">
        <v>2001</v>
      </c>
      <c r="AL959" s="170">
        <v>1994</v>
      </c>
      <c r="AM959" s="170">
        <v>3.4982508745627187E-3</v>
      </c>
      <c r="AN959" s="170">
        <f>(Table232[[#This Row],[UB (LBBD (FBPP))]]-Table232[[#This Row],[Best LB]])/Table232[[#This Row],[UB (LBBD (FBPP))]]</f>
        <v>3.4982508745627187E-3</v>
      </c>
      <c r="AO959" s="171">
        <v>3600.0000001549101</v>
      </c>
      <c r="AP959" s="169">
        <v>2001</v>
      </c>
      <c r="AQ959" s="170">
        <v>1989</v>
      </c>
      <c r="AR959" s="170">
        <v>5.9970014992503746E-3</v>
      </c>
      <c r="AS959" s="170">
        <f>(Table232[[#This Row],[UB (LBBD (CBPP))]]-Table232[[#This Row],[Best LB]])/Table232[[#This Row],[UB (LBBD (CBPP))]]</f>
        <v>3.4982508745627187E-3</v>
      </c>
      <c r="AT959" s="171">
        <v>3600.0000001549101</v>
      </c>
      <c r="AU959" s="169">
        <v>2001</v>
      </c>
      <c r="AV959" s="170">
        <v>1989</v>
      </c>
      <c r="AW959" s="170">
        <v>5.9970014992503746E-3</v>
      </c>
      <c r="AX959" s="170">
        <f>(Table232[[#This Row],[UB (LBBD (CBPP-light))]]-Table232[[#This Row],[Best LB]])/Table232[[#This Row],[UB (LBBD (CBPP-light))]]</f>
        <v>3.4982508745627187E-3</v>
      </c>
      <c r="AY959" s="171">
        <v>3600.0000001549101</v>
      </c>
      <c r="AZ959" s="150">
        <v>1994</v>
      </c>
    </row>
    <row r="960" spans="1:52" x14ac:dyDescent="0.35">
      <c r="A960" s="162">
        <v>958</v>
      </c>
      <c r="B960" s="163" t="s">
        <v>969</v>
      </c>
      <c r="C960" s="150" t="s">
        <v>1103</v>
      </c>
      <c r="D960" s="150">
        <v>200</v>
      </c>
      <c r="E960" s="164">
        <v>5</v>
      </c>
      <c r="F960" s="164">
        <v>20</v>
      </c>
      <c r="G960" s="165">
        <v>4</v>
      </c>
      <c r="H960" s="166">
        <v>89</v>
      </c>
      <c r="I960" s="150">
        <f>MAX(0,Table232[[#This Row],[k*]]-Table232[[#This Row],[AGVs]])</f>
        <v>84</v>
      </c>
      <c r="J960" s="150">
        <v>2010</v>
      </c>
      <c r="K960" s="150">
        <v>2022</v>
      </c>
      <c r="L960" s="167">
        <v>600.76623500697997</v>
      </c>
      <c r="M960" s="144">
        <f>IF( Table232[[#This Row],[UB_init]]-Table232[[#This Row],[LB_init]]&gt;0.1,0,1)</f>
        <v>0</v>
      </c>
      <c r="N960" s="61">
        <v>16716</v>
      </c>
      <c r="O960" s="62">
        <v>1013.32493249324</v>
      </c>
      <c r="P960" s="62">
        <v>0.93937993942968701</v>
      </c>
      <c r="Q960" s="87">
        <v>3600.2767884805799</v>
      </c>
      <c r="R960" s="166">
        <v>2023</v>
      </c>
      <c r="S960" s="150">
        <v>2009</v>
      </c>
      <c r="T960" s="168">
        <v>6.9204150000000001E-3</v>
      </c>
      <c r="U960" s="168">
        <v>3607.956631</v>
      </c>
      <c r="V960" s="169">
        <v>2022</v>
      </c>
      <c r="W960" s="170">
        <v>2010</v>
      </c>
      <c r="X960" s="150">
        <v>5.9347181008902001E-3</v>
      </c>
      <c r="Y960" s="150">
        <f>(Table232[[#This Row],[UB (A-BGAP +LB+ UB)]]-Table232[[#This Row],[Best LB]])/Table232[[#This Row],[UB (A-BGAP +LB+ UB)]]</f>
        <v>5.9347181008902079E-3</v>
      </c>
      <c r="Z960" s="171">
        <v>3600.0919866487397</v>
      </c>
      <c r="AA960" s="169">
        <v>2034</v>
      </c>
      <c r="AB960" s="170">
        <v>2010</v>
      </c>
      <c r="AC960" s="170">
        <v>1.1940298507462687E-2</v>
      </c>
      <c r="AD960" s="170">
        <f>(Table232[[#This Row],[UB (3S-MH)]]-Table232[[#This Row],[Best LB]])/Table232[[#This Row],[UB (3S-MH)]]</f>
        <v>1.1799410029498525E-2</v>
      </c>
      <c r="AE960" s="167">
        <v>722.07799999999997</v>
      </c>
      <c r="AF960" s="169">
        <v>2022</v>
      </c>
      <c r="AG960" s="170">
        <v>2010</v>
      </c>
      <c r="AH960" s="150">
        <v>5.9347181008902001E-3</v>
      </c>
      <c r="AI960" s="150">
        <f>(Table232[[#This Row],[UB (BPP-MIP+LB+UB)]]-Table232[[#This Row],[Best LB]])/Table232[[#This Row],[UB (BPP-MIP+LB+UB)]]</f>
        <v>5.9347181008902079E-3</v>
      </c>
      <c r="AJ960" s="171">
        <v>3600.21325314045</v>
      </c>
      <c r="AK960" s="169">
        <v>2022</v>
      </c>
      <c r="AL960" s="170">
        <v>2010</v>
      </c>
      <c r="AM960" s="170">
        <v>5.9347181008902079E-3</v>
      </c>
      <c r="AN960" s="170">
        <f>(Table232[[#This Row],[UB (LBBD (FBPP))]]-Table232[[#This Row],[Best LB]])/Table232[[#This Row],[UB (LBBD (FBPP))]]</f>
        <v>5.9347181008902079E-3</v>
      </c>
      <c r="AO960" s="171">
        <v>3600.0000000069799</v>
      </c>
      <c r="AP960" s="169">
        <v>2022</v>
      </c>
      <c r="AQ960" s="170">
        <v>2010</v>
      </c>
      <c r="AR960" s="170">
        <v>5.9347181008902079E-3</v>
      </c>
      <c r="AS960" s="170">
        <f>(Table232[[#This Row],[UB (LBBD (CBPP))]]-Table232[[#This Row],[Best LB]])/Table232[[#This Row],[UB (LBBD (CBPP))]]</f>
        <v>5.9347181008902079E-3</v>
      </c>
      <c r="AT960" s="171">
        <v>3600.0000000069799</v>
      </c>
      <c r="AU960" s="169">
        <v>2022</v>
      </c>
      <c r="AV960" s="170">
        <v>2010</v>
      </c>
      <c r="AW960" s="170">
        <v>5.9347181008902079E-3</v>
      </c>
      <c r="AX960" s="170">
        <f>(Table232[[#This Row],[UB (LBBD (CBPP-light))]]-Table232[[#This Row],[Best LB]])/Table232[[#This Row],[UB (LBBD (CBPP-light))]]</f>
        <v>5.9347181008902079E-3</v>
      </c>
      <c r="AY960" s="171">
        <v>3600.0000000069799</v>
      </c>
      <c r="AZ960" s="150">
        <v>2010</v>
      </c>
    </row>
    <row r="961" spans="1:52" x14ac:dyDescent="0.35">
      <c r="A961" s="162">
        <v>959</v>
      </c>
      <c r="B961" s="163" t="s">
        <v>970</v>
      </c>
      <c r="C961" s="150" t="s">
        <v>1103</v>
      </c>
      <c r="D961" s="150">
        <v>200</v>
      </c>
      <c r="E961" s="164">
        <v>5</v>
      </c>
      <c r="F961" s="164">
        <v>20</v>
      </c>
      <c r="G961" s="165">
        <v>4</v>
      </c>
      <c r="H961" s="166">
        <v>92</v>
      </c>
      <c r="I961" s="150">
        <f>MAX(0,Table232[[#This Row],[k*]]-Table232[[#This Row],[AGVs]])</f>
        <v>87</v>
      </c>
      <c r="J961" s="150">
        <v>2117</v>
      </c>
      <c r="K961" s="150">
        <v>2129</v>
      </c>
      <c r="L961" s="167">
        <v>606.80879448727001</v>
      </c>
      <c r="M961" s="144">
        <f>IF( Table232[[#This Row],[UB_init]]-Table232[[#This Row],[LB_init]]&gt;0.1,0,1)</f>
        <v>0</v>
      </c>
      <c r="N961" s="61">
        <v>17028</v>
      </c>
      <c r="O961" s="62">
        <v>1083.5440472286</v>
      </c>
      <c r="P961" s="62">
        <v>0.93636692229100904</v>
      </c>
      <c r="Q961" s="87">
        <v>3600.3000864498299</v>
      </c>
      <c r="R961" s="166">
        <v>2141</v>
      </c>
      <c r="S961" s="150">
        <v>2110</v>
      </c>
      <c r="T961" s="168">
        <v>1.4479215E-2</v>
      </c>
      <c r="U961" s="168">
        <v>3612.2596119999998</v>
      </c>
      <c r="V961" s="169">
        <v>2129</v>
      </c>
      <c r="W961" s="170">
        <v>2117</v>
      </c>
      <c r="X961" s="150">
        <v>5.6364490371066198E-3</v>
      </c>
      <c r="Y961" s="150">
        <f>(Table232[[#This Row],[UB (A-BGAP +LB+ UB)]]-Table232[[#This Row],[Best LB]])/Table232[[#This Row],[UB (A-BGAP +LB+ UB)]]</f>
        <v>4.6970408642555191E-3</v>
      </c>
      <c r="Z961" s="171">
        <v>3613.4558826712901</v>
      </c>
      <c r="AA961" s="169">
        <v>2141</v>
      </c>
      <c r="AB961" s="170">
        <v>2117</v>
      </c>
      <c r="AC961" s="170">
        <v>1.1336797354747285E-2</v>
      </c>
      <c r="AD961" s="170">
        <f>(Table232[[#This Row],[UB (3S-MH)]]-Table232[[#This Row],[Best LB]])/Table232[[#This Row],[UB (3S-MH)]]</f>
        <v>1.0275572162540868E-2</v>
      </c>
      <c r="AE961" s="167">
        <v>722.21900000000005</v>
      </c>
      <c r="AF961" s="169">
        <v>2129</v>
      </c>
      <c r="AG961" s="170">
        <v>2117</v>
      </c>
      <c r="AH961" s="150">
        <v>5.6364490371066198E-3</v>
      </c>
      <c r="AI961" s="150">
        <f>(Table232[[#This Row],[UB (BPP-MIP+LB+UB)]]-Table232[[#This Row],[Best LB]])/Table232[[#This Row],[UB (BPP-MIP+LB+UB)]]</f>
        <v>4.6970408642555191E-3</v>
      </c>
      <c r="AJ961" s="171">
        <v>3604.4669279865898</v>
      </c>
      <c r="AK961" s="169">
        <v>2129</v>
      </c>
      <c r="AL961" s="170">
        <v>2119</v>
      </c>
      <c r="AM961" s="170">
        <v>4.6970408642555191E-3</v>
      </c>
      <c r="AN961" s="170">
        <f>(Table232[[#This Row],[UB (LBBD (FBPP))]]-Table232[[#This Row],[Best LB]])/Table232[[#This Row],[UB (LBBD (FBPP))]]</f>
        <v>4.6970408642555191E-3</v>
      </c>
      <c r="AO961" s="171">
        <v>3600.00000048727</v>
      </c>
      <c r="AP961" s="169">
        <v>2129</v>
      </c>
      <c r="AQ961" s="170">
        <v>2117</v>
      </c>
      <c r="AR961" s="170">
        <v>5.6364490371066224E-3</v>
      </c>
      <c r="AS961" s="170">
        <f>(Table232[[#This Row],[UB (LBBD (CBPP))]]-Table232[[#This Row],[Best LB]])/Table232[[#This Row],[UB (LBBD (CBPP))]]</f>
        <v>4.6970408642555191E-3</v>
      </c>
      <c r="AT961" s="171">
        <v>3600.00000048727</v>
      </c>
      <c r="AU961" s="169">
        <v>2129</v>
      </c>
      <c r="AV961" s="170">
        <v>2117</v>
      </c>
      <c r="AW961" s="170">
        <v>5.6364490371066224E-3</v>
      </c>
      <c r="AX961" s="170">
        <f>(Table232[[#This Row],[UB (LBBD (CBPP-light))]]-Table232[[#This Row],[Best LB]])/Table232[[#This Row],[UB (LBBD (CBPP-light))]]</f>
        <v>4.6970408642555191E-3</v>
      </c>
      <c r="AY961" s="171">
        <v>3600.00000048727</v>
      </c>
      <c r="AZ961" s="150">
        <v>2119</v>
      </c>
    </row>
    <row r="962" spans="1:52" x14ac:dyDescent="0.35">
      <c r="A962" s="162">
        <v>960</v>
      </c>
      <c r="B962" s="163" t="s">
        <v>971</v>
      </c>
      <c r="C962" s="150" t="s">
        <v>1103</v>
      </c>
      <c r="D962" s="150">
        <v>200</v>
      </c>
      <c r="E962" s="164">
        <v>5</v>
      </c>
      <c r="F962" s="164">
        <v>20</v>
      </c>
      <c r="G962" s="165">
        <v>4</v>
      </c>
      <c r="H962" s="166">
        <v>88</v>
      </c>
      <c r="I962" s="150">
        <f>MAX(0,Table232[[#This Row],[k*]]-Table232[[#This Row],[AGVs]])</f>
        <v>83</v>
      </c>
      <c r="J962" s="150">
        <v>1956</v>
      </c>
      <c r="K962" s="150">
        <v>1968</v>
      </c>
      <c r="L962" s="167">
        <v>601.05581629277003</v>
      </c>
      <c r="M962" s="144">
        <f>IF( Table232[[#This Row],[UB_init]]-Table232[[#This Row],[LB_init]]&gt;0.1,0,1)</f>
        <v>0</v>
      </c>
      <c r="N962" s="61">
        <v>16480</v>
      </c>
      <c r="O962" s="62">
        <v>971.31732847878004</v>
      </c>
      <c r="P962" s="62">
        <v>0.94106084171851501</v>
      </c>
      <c r="Q962" s="87">
        <v>3600.3492531850902</v>
      </c>
      <c r="R962" s="166">
        <v>1980</v>
      </c>
      <c r="S962" s="150">
        <v>1955</v>
      </c>
      <c r="T962" s="168">
        <v>1.2626263E-2</v>
      </c>
      <c r="U962" s="168">
        <v>3609.7499010000001</v>
      </c>
      <c r="V962" s="169">
        <v>1968</v>
      </c>
      <c r="W962" s="170">
        <v>1956</v>
      </c>
      <c r="X962" s="150">
        <v>6.0975609756097502E-3</v>
      </c>
      <c r="Y962" s="150">
        <f>(Table232[[#This Row],[UB (A-BGAP +LB+ UB)]]-Table232[[#This Row],[Best LB]])/Table232[[#This Row],[UB (A-BGAP +LB+ UB)]]</f>
        <v>1.0162601626016261E-3</v>
      </c>
      <c r="Z962" s="171">
        <v>3604.7809060569898</v>
      </c>
      <c r="AA962" s="169">
        <v>1968</v>
      </c>
      <c r="AB962" s="170">
        <v>1956</v>
      </c>
      <c r="AC962" s="170">
        <v>6.1349693251533744E-3</v>
      </c>
      <c r="AD962" s="170">
        <f>(Table232[[#This Row],[UB (3S-MH)]]-Table232[[#This Row],[Best LB]])/Table232[[#This Row],[UB (3S-MH)]]</f>
        <v>1.0162601626016261E-3</v>
      </c>
      <c r="AE962" s="167">
        <v>722.04700000000003</v>
      </c>
      <c r="AF962" s="169">
        <v>1968</v>
      </c>
      <c r="AG962" s="170">
        <v>1956</v>
      </c>
      <c r="AH962" s="150">
        <v>6.0975609756097502E-3</v>
      </c>
      <c r="AI962" s="150">
        <f>(Table232[[#This Row],[UB (BPP-MIP+LB+UB)]]-Table232[[#This Row],[Best LB]])/Table232[[#This Row],[UB (BPP-MIP+LB+UB)]]</f>
        <v>1.0162601626016261E-3</v>
      </c>
      <c r="AJ962" s="171">
        <v>3603.6675372086502</v>
      </c>
      <c r="AK962" s="169">
        <v>1968</v>
      </c>
      <c r="AL962" s="170">
        <v>1966</v>
      </c>
      <c r="AM962" s="170">
        <v>1.0162601626016261E-3</v>
      </c>
      <c r="AN962" s="170">
        <f>(Table232[[#This Row],[UB (LBBD (FBPP))]]-Table232[[#This Row],[Best LB]])/Table232[[#This Row],[UB (LBBD (FBPP))]]</f>
        <v>1.0162601626016261E-3</v>
      </c>
      <c r="AO962" s="171">
        <v>3600.00000029277</v>
      </c>
      <c r="AP962" s="169">
        <v>1968</v>
      </c>
      <c r="AQ962" s="170">
        <v>1956</v>
      </c>
      <c r="AR962" s="170">
        <v>6.0975609756097563E-3</v>
      </c>
      <c r="AS962" s="170">
        <f>(Table232[[#This Row],[UB (LBBD (CBPP))]]-Table232[[#This Row],[Best LB]])/Table232[[#This Row],[UB (LBBD (CBPP))]]</f>
        <v>1.0162601626016261E-3</v>
      </c>
      <c r="AT962" s="171">
        <v>3600.00000029277</v>
      </c>
      <c r="AU962" s="169">
        <v>1968</v>
      </c>
      <c r="AV962" s="170">
        <v>1956</v>
      </c>
      <c r="AW962" s="170">
        <v>6.0975609756097563E-3</v>
      </c>
      <c r="AX962" s="170">
        <f>(Table232[[#This Row],[UB (LBBD (CBPP-light))]]-Table232[[#This Row],[Best LB]])/Table232[[#This Row],[UB (LBBD (CBPP-light))]]</f>
        <v>1.0162601626016261E-3</v>
      </c>
      <c r="AY962" s="171">
        <v>3600.00000029277</v>
      </c>
      <c r="AZ962" s="150">
        <v>1966</v>
      </c>
    </row>
    <row r="963" spans="1:52" x14ac:dyDescent="0.35">
      <c r="A963" s="162">
        <v>961</v>
      </c>
      <c r="B963" s="163" t="s">
        <v>972</v>
      </c>
      <c r="C963" s="150" t="s">
        <v>1103</v>
      </c>
      <c r="D963" s="150">
        <v>200</v>
      </c>
      <c r="E963" s="164">
        <v>5</v>
      </c>
      <c r="F963" s="164">
        <v>30</v>
      </c>
      <c r="G963" s="165">
        <v>1</v>
      </c>
      <c r="H963" s="166">
        <v>26</v>
      </c>
      <c r="I963" s="150">
        <f>MAX(0,Table232[[#This Row],[k*]]-Table232[[#This Row],[AGVs]])</f>
        <v>21</v>
      </c>
      <c r="J963" s="150">
        <v>1810</v>
      </c>
      <c r="K963" s="150">
        <v>1810</v>
      </c>
      <c r="L963" s="167">
        <v>3.7916301414400095</v>
      </c>
      <c r="M963" s="144">
        <f>IF( Table232[[#This Row],[UB_init]]-Table232[[#This Row],[LB_init]]&gt;0.1,0,1)</f>
        <v>1</v>
      </c>
      <c r="N963" s="61">
        <v>19492</v>
      </c>
      <c r="O963" s="62">
        <v>1567.0435392699601</v>
      </c>
      <c r="P963" s="62">
        <v>0.91960581062640701</v>
      </c>
      <c r="Q963" s="87">
        <v>3601.83094969578</v>
      </c>
      <c r="R963" s="166">
        <v>1811</v>
      </c>
      <c r="S963" s="150">
        <v>1808</v>
      </c>
      <c r="T963" s="168">
        <v>1.6565429999999999E-3</v>
      </c>
      <c r="U963" s="168">
        <v>3611.9783299999999</v>
      </c>
      <c r="V963" s="169"/>
      <c r="W963" s="170"/>
      <c r="X963" s="150"/>
      <c r="Y963" s="150"/>
      <c r="Z963" s="171"/>
      <c r="AA963" s="169"/>
      <c r="AB963" s="170"/>
      <c r="AC963" s="150"/>
      <c r="AD963" s="170"/>
      <c r="AE963" s="171"/>
      <c r="AF963" s="169"/>
      <c r="AG963" s="170"/>
      <c r="AH963" s="150"/>
      <c r="AI963" s="150"/>
      <c r="AJ963" s="171"/>
      <c r="AK963" s="169"/>
      <c r="AL963" s="170"/>
      <c r="AM963" s="150"/>
      <c r="AN963" s="170"/>
      <c r="AO963" s="171"/>
      <c r="AP963" s="169"/>
      <c r="AQ963" s="170"/>
      <c r="AR963" s="150"/>
      <c r="AS963" s="170"/>
      <c r="AT963" s="171"/>
      <c r="AU963" s="169"/>
      <c r="AV963" s="170"/>
      <c r="AW963" s="150"/>
      <c r="AX963" s="164"/>
      <c r="AY963" s="171"/>
      <c r="AZ963" s="150">
        <v>1810</v>
      </c>
    </row>
    <row r="964" spans="1:52" x14ac:dyDescent="0.35">
      <c r="A964" s="162">
        <v>962</v>
      </c>
      <c r="B964" s="163" t="s">
        <v>973</v>
      </c>
      <c r="C964" s="150" t="s">
        <v>1103</v>
      </c>
      <c r="D964" s="150">
        <v>200</v>
      </c>
      <c r="E964" s="164">
        <v>5</v>
      </c>
      <c r="F964" s="164">
        <v>30</v>
      </c>
      <c r="G964" s="165">
        <v>1</v>
      </c>
      <c r="H964" s="166">
        <v>25</v>
      </c>
      <c r="I964" s="150">
        <f>MAX(0,Table232[[#This Row],[k*]]-Table232[[#This Row],[AGVs]])</f>
        <v>20</v>
      </c>
      <c r="J964" s="150">
        <v>1768</v>
      </c>
      <c r="K964" s="150">
        <v>1768</v>
      </c>
      <c r="L964" s="167">
        <v>3.5775448568199408</v>
      </c>
      <c r="M964" s="144">
        <f>IF( Table232[[#This Row],[UB_init]]-Table232[[#This Row],[LB_init]]&gt;0.1,0,1)</f>
        <v>1</v>
      </c>
      <c r="N964" s="61">
        <v>19318</v>
      </c>
      <c r="O964" s="62">
        <v>1538</v>
      </c>
      <c r="P964" s="62">
        <v>0.92038513303654101</v>
      </c>
      <c r="Q964" s="87">
        <v>3600.27066620811</v>
      </c>
      <c r="R964" s="166">
        <v>1768</v>
      </c>
      <c r="S964" s="150">
        <v>1768</v>
      </c>
      <c r="T964" s="168">
        <v>0</v>
      </c>
      <c r="U964" s="168">
        <v>517.50689009999996</v>
      </c>
      <c r="V964" s="169"/>
      <c r="W964" s="170"/>
      <c r="X964" s="150"/>
      <c r="Y964" s="150"/>
      <c r="Z964" s="171"/>
      <c r="AA964" s="169"/>
      <c r="AB964" s="170"/>
      <c r="AC964" s="150"/>
      <c r="AD964" s="170"/>
      <c r="AE964" s="171"/>
      <c r="AF964" s="169"/>
      <c r="AG964" s="170"/>
      <c r="AH964" s="150"/>
      <c r="AI964" s="150"/>
      <c r="AJ964" s="171"/>
      <c r="AK964" s="169"/>
      <c r="AL964" s="170"/>
      <c r="AM964" s="150"/>
      <c r="AN964" s="170"/>
      <c r="AO964" s="171"/>
      <c r="AP964" s="169"/>
      <c r="AQ964" s="170"/>
      <c r="AR964" s="150"/>
      <c r="AS964" s="170"/>
      <c r="AT964" s="171"/>
      <c r="AU964" s="169"/>
      <c r="AV964" s="170"/>
      <c r="AW964" s="150"/>
      <c r="AX964" s="164"/>
      <c r="AY964" s="171"/>
      <c r="AZ964" s="150">
        <v>1768</v>
      </c>
    </row>
    <row r="965" spans="1:52" x14ac:dyDescent="0.35">
      <c r="A965" s="162">
        <v>963</v>
      </c>
      <c r="B965" s="163" t="s">
        <v>974</v>
      </c>
      <c r="C965" s="150" t="s">
        <v>1103</v>
      </c>
      <c r="D965" s="150">
        <v>200</v>
      </c>
      <c r="E965" s="164">
        <v>5</v>
      </c>
      <c r="F965" s="164">
        <v>30</v>
      </c>
      <c r="G965" s="165">
        <v>1</v>
      </c>
      <c r="H965" s="166">
        <v>27</v>
      </c>
      <c r="I965" s="150">
        <f>MAX(0,Table232[[#This Row],[k*]]-Table232[[#This Row],[AGVs]])</f>
        <v>22</v>
      </c>
      <c r="J965" s="150">
        <v>1748</v>
      </c>
      <c r="K965" s="150">
        <v>1748</v>
      </c>
      <c r="L965" s="167">
        <v>2.8319029305200729</v>
      </c>
      <c r="M965" s="144">
        <f>IF( Table232[[#This Row],[UB_init]]-Table232[[#This Row],[LB_init]]&gt;0.1,0,1)</f>
        <v>1</v>
      </c>
      <c r="N965" s="61">
        <v>19046</v>
      </c>
      <c r="O965" s="62">
        <v>1494.06258785109</v>
      </c>
      <c r="P965" s="62">
        <v>0.921555046316749</v>
      </c>
      <c r="Q965" s="87">
        <v>3601.51995661109</v>
      </c>
      <c r="R965" s="166">
        <v>1748</v>
      </c>
      <c r="S965" s="150">
        <v>1748</v>
      </c>
      <c r="T965" s="168">
        <v>0</v>
      </c>
      <c r="U965" s="168">
        <v>109.3092872</v>
      </c>
      <c r="V965" s="169"/>
      <c r="W965" s="170"/>
      <c r="X965" s="150"/>
      <c r="Y965" s="150"/>
      <c r="Z965" s="171"/>
      <c r="AA965" s="169"/>
      <c r="AB965" s="170"/>
      <c r="AC965" s="150"/>
      <c r="AD965" s="170"/>
      <c r="AE965" s="171"/>
      <c r="AF965" s="169"/>
      <c r="AG965" s="170"/>
      <c r="AH965" s="150"/>
      <c r="AI965" s="150"/>
      <c r="AJ965" s="171"/>
      <c r="AK965" s="169"/>
      <c r="AL965" s="170"/>
      <c r="AM965" s="150"/>
      <c r="AN965" s="170"/>
      <c r="AO965" s="171"/>
      <c r="AP965" s="169"/>
      <c r="AQ965" s="170"/>
      <c r="AR965" s="150"/>
      <c r="AS965" s="170"/>
      <c r="AT965" s="171"/>
      <c r="AU965" s="169"/>
      <c r="AV965" s="170"/>
      <c r="AW965" s="150"/>
      <c r="AX965" s="164"/>
      <c r="AY965" s="171"/>
      <c r="AZ965" s="150">
        <v>1748</v>
      </c>
    </row>
    <row r="966" spans="1:52" x14ac:dyDescent="0.35">
      <c r="A966" s="162">
        <v>964</v>
      </c>
      <c r="B966" s="163" t="s">
        <v>975</v>
      </c>
      <c r="C966" s="150" t="s">
        <v>1103</v>
      </c>
      <c r="D966" s="150">
        <v>200</v>
      </c>
      <c r="E966" s="164">
        <v>5</v>
      </c>
      <c r="F966" s="164">
        <v>30</v>
      </c>
      <c r="G966" s="165">
        <v>1</v>
      </c>
      <c r="H966" s="166">
        <v>27</v>
      </c>
      <c r="I966" s="150">
        <f>MAX(0,Table232[[#This Row],[k*]]-Table232[[#This Row],[AGVs]])</f>
        <v>22</v>
      </c>
      <c r="J966" s="150">
        <v>1869</v>
      </c>
      <c r="K966" s="150">
        <v>1869</v>
      </c>
      <c r="L966" s="167">
        <v>3.0953019932001098</v>
      </c>
      <c r="M966" s="144">
        <f>IF( Table232[[#This Row],[UB_init]]-Table232[[#This Row],[LB_init]]&gt;0.1,0,1)</f>
        <v>1</v>
      </c>
      <c r="N966" s="61">
        <v>19714</v>
      </c>
      <c r="O966" s="62">
        <v>1614</v>
      </c>
      <c r="P966" s="62">
        <v>0.91812924824997</v>
      </c>
      <c r="Q966" s="87">
        <v>3600.2063592281102</v>
      </c>
      <c r="R966" s="166">
        <v>1869</v>
      </c>
      <c r="S966" s="150">
        <v>1869</v>
      </c>
      <c r="T966" s="168">
        <v>0</v>
      </c>
      <c r="U966" s="168">
        <v>406.1134753</v>
      </c>
      <c r="V966" s="169"/>
      <c r="W966" s="170"/>
      <c r="X966" s="150"/>
      <c r="Y966" s="150"/>
      <c r="Z966" s="171"/>
      <c r="AA966" s="169"/>
      <c r="AB966" s="170"/>
      <c r="AC966" s="150"/>
      <c r="AD966" s="170"/>
      <c r="AE966" s="171"/>
      <c r="AF966" s="169"/>
      <c r="AG966" s="170"/>
      <c r="AH966" s="150"/>
      <c r="AI966" s="150"/>
      <c r="AJ966" s="171"/>
      <c r="AK966" s="169"/>
      <c r="AL966" s="170"/>
      <c r="AM966" s="150"/>
      <c r="AN966" s="170"/>
      <c r="AO966" s="171"/>
      <c r="AP966" s="169"/>
      <c r="AQ966" s="170"/>
      <c r="AR966" s="150"/>
      <c r="AS966" s="170"/>
      <c r="AT966" s="171"/>
      <c r="AU966" s="169"/>
      <c r="AV966" s="170"/>
      <c r="AW966" s="150"/>
      <c r="AX966" s="164"/>
      <c r="AY966" s="171"/>
      <c r="AZ966" s="150">
        <v>1869</v>
      </c>
    </row>
    <row r="967" spans="1:52" x14ac:dyDescent="0.35">
      <c r="A967" s="162">
        <v>965</v>
      </c>
      <c r="B967" s="163" t="s">
        <v>976</v>
      </c>
      <c r="C967" s="150" t="s">
        <v>1103</v>
      </c>
      <c r="D967" s="150">
        <v>200</v>
      </c>
      <c r="E967" s="164">
        <v>5</v>
      </c>
      <c r="F967" s="164">
        <v>30</v>
      </c>
      <c r="G967" s="165">
        <v>1</v>
      </c>
      <c r="H967" s="166">
        <v>26</v>
      </c>
      <c r="I967" s="150">
        <f>MAX(0,Table232[[#This Row],[k*]]-Table232[[#This Row],[AGVs]])</f>
        <v>21</v>
      </c>
      <c r="J967" s="150">
        <v>1692</v>
      </c>
      <c r="K967" s="150">
        <v>1692</v>
      </c>
      <c r="L967" s="167">
        <v>6.2036766558899217</v>
      </c>
      <c r="M967" s="144">
        <f>IF( Table232[[#This Row],[UB_init]]-Table232[[#This Row],[LB_init]]&gt;0.1,0,1)</f>
        <v>1</v>
      </c>
      <c r="N967" s="61">
        <v>18892</v>
      </c>
      <c r="O967" s="62">
        <v>1450</v>
      </c>
      <c r="P967" s="62">
        <v>0.92324793563412599</v>
      </c>
      <c r="Q967" s="87">
        <v>3600.3137900773399</v>
      </c>
      <c r="R967" s="166">
        <v>1692</v>
      </c>
      <c r="S967" s="150">
        <v>1692</v>
      </c>
      <c r="T967" s="168">
        <v>0</v>
      </c>
      <c r="U967" s="168">
        <v>118.7498887</v>
      </c>
      <c r="V967" s="169"/>
      <c r="W967" s="170"/>
      <c r="X967" s="150"/>
      <c r="Y967" s="150"/>
      <c r="Z967" s="171"/>
      <c r="AA967" s="169"/>
      <c r="AB967" s="170"/>
      <c r="AC967" s="150"/>
      <c r="AD967" s="170"/>
      <c r="AE967" s="171"/>
      <c r="AF967" s="169"/>
      <c r="AG967" s="170"/>
      <c r="AH967" s="150"/>
      <c r="AI967" s="150"/>
      <c r="AJ967" s="171"/>
      <c r="AK967" s="169"/>
      <c r="AL967" s="170"/>
      <c r="AM967" s="150"/>
      <c r="AN967" s="170"/>
      <c r="AO967" s="171"/>
      <c r="AP967" s="169"/>
      <c r="AQ967" s="170"/>
      <c r="AR967" s="150"/>
      <c r="AS967" s="170"/>
      <c r="AT967" s="171"/>
      <c r="AU967" s="169"/>
      <c r="AV967" s="170"/>
      <c r="AW967" s="150"/>
      <c r="AX967" s="164"/>
      <c r="AY967" s="171"/>
      <c r="AZ967" s="150">
        <v>1692</v>
      </c>
    </row>
    <row r="968" spans="1:52" x14ac:dyDescent="0.35">
      <c r="A968" s="162">
        <v>966</v>
      </c>
      <c r="B968" s="163" t="s">
        <v>977</v>
      </c>
      <c r="C968" s="150" t="s">
        <v>1103</v>
      </c>
      <c r="D968" s="150">
        <v>200</v>
      </c>
      <c r="E968" s="164">
        <v>5</v>
      </c>
      <c r="F968" s="164">
        <v>30</v>
      </c>
      <c r="G968" s="165">
        <v>1</v>
      </c>
      <c r="H968" s="166">
        <v>25</v>
      </c>
      <c r="I968" s="150">
        <f>MAX(0,Table232[[#This Row],[k*]]-Table232[[#This Row],[AGVs]])</f>
        <v>20</v>
      </c>
      <c r="J968" s="150">
        <v>1793</v>
      </c>
      <c r="K968" s="150">
        <v>1793</v>
      </c>
      <c r="L968" s="167">
        <v>7.8468556255199928</v>
      </c>
      <c r="M968" s="144">
        <f>IF( Table232[[#This Row],[UB_init]]-Table232[[#This Row],[LB_init]]&gt;0.1,0,1)</f>
        <v>1</v>
      </c>
      <c r="N968" s="61">
        <v>15569</v>
      </c>
      <c r="O968" s="62">
        <v>1563</v>
      </c>
      <c r="P968" s="62">
        <v>0.89960819577364703</v>
      </c>
      <c r="Q968" s="87">
        <v>3605.2570660635802</v>
      </c>
      <c r="R968" s="166">
        <v>1793</v>
      </c>
      <c r="S968" s="150">
        <v>1793</v>
      </c>
      <c r="T968" s="168">
        <v>0</v>
      </c>
      <c r="U968" s="168">
        <v>103.45500319999999</v>
      </c>
      <c r="V968" s="169"/>
      <c r="W968" s="170"/>
      <c r="X968" s="150"/>
      <c r="Y968" s="150"/>
      <c r="Z968" s="171"/>
      <c r="AA968" s="169"/>
      <c r="AB968" s="170"/>
      <c r="AC968" s="150"/>
      <c r="AD968" s="170"/>
      <c r="AE968" s="171"/>
      <c r="AF968" s="169"/>
      <c r="AG968" s="170"/>
      <c r="AH968" s="150"/>
      <c r="AI968" s="150"/>
      <c r="AJ968" s="171"/>
      <c r="AK968" s="169"/>
      <c r="AL968" s="170"/>
      <c r="AM968" s="150"/>
      <c r="AN968" s="170"/>
      <c r="AO968" s="171"/>
      <c r="AP968" s="169"/>
      <c r="AQ968" s="170"/>
      <c r="AR968" s="150"/>
      <c r="AS968" s="170"/>
      <c r="AT968" s="171"/>
      <c r="AU968" s="169"/>
      <c r="AV968" s="170"/>
      <c r="AW968" s="150"/>
      <c r="AX968" s="164"/>
      <c r="AY968" s="171"/>
      <c r="AZ968" s="150">
        <v>1793</v>
      </c>
    </row>
    <row r="969" spans="1:52" x14ac:dyDescent="0.35">
      <c r="A969" s="162">
        <v>967</v>
      </c>
      <c r="B969" s="163" t="s">
        <v>978</v>
      </c>
      <c r="C969" s="150" t="s">
        <v>1103</v>
      </c>
      <c r="D969" s="150">
        <v>200</v>
      </c>
      <c r="E969" s="164">
        <v>5</v>
      </c>
      <c r="F969" s="164">
        <v>30</v>
      </c>
      <c r="G969" s="165">
        <v>1</v>
      </c>
      <c r="H969" s="166">
        <v>28</v>
      </c>
      <c r="I969" s="150">
        <f>MAX(0,Table232[[#This Row],[k*]]-Table232[[#This Row],[AGVs]])</f>
        <v>23</v>
      </c>
      <c r="J969" s="150">
        <v>1681</v>
      </c>
      <c r="K969" s="150">
        <v>1681</v>
      </c>
      <c r="L969" s="167">
        <v>3.9156432002801012</v>
      </c>
      <c r="M969" s="144">
        <f>IF( Table232[[#This Row],[UB_init]]-Table232[[#This Row],[LB_init]]&gt;0.1,0,1)</f>
        <v>1</v>
      </c>
      <c r="N969" s="61">
        <v>18689</v>
      </c>
      <c r="O969" s="62">
        <v>1415</v>
      </c>
      <c r="P969" s="62">
        <v>0.92428701375139899</v>
      </c>
      <c r="Q969" s="87">
        <v>3604.2368869259899</v>
      </c>
      <c r="R969" s="166">
        <v>1681</v>
      </c>
      <c r="S969" s="150">
        <v>1681</v>
      </c>
      <c r="T969" s="168">
        <v>0</v>
      </c>
      <c r="U969" s="168">
        <v>151.75777220000001</v>
      </c>
      <c r="V969" s="169"/>
      <c r="W969" s="170"/>
      <c r="X969" s="150"/>
      <c r="Y969" s="150"/>
      <c r="Z969" s="171"/>
      <c r="AA969" s="169"/>
      <c r="AB969" s="170"/>
      <c r="AC969" s="150"/>
      <c r="AD969" s="170"/>
      <c r="AE969" s="171"/>
      <c r="AF969" s="169"/>
      <c r="AG969" s="170"/>
      <c r="AH969" s="150"/>
      <c r="AI969" s="150"/>
      <c r="AJ969" s="171"/>
      <c r="AK969" s="169"/>
      <c r="AL969" s="170"/>
      <c r="AM969" s="150"/>
      <c r="AN969" s="170"/>
      <c r="AO969" s="171"/>
      <c r="AP969" s="169"/>
      <c r="AQ969" s="170"/>
      <c r="AR969" s="150"/>
      <c r="AS969" s="170"/>
      <c r="AT969" s="171"/>
      <c r="AU969" s="169"/>
      <c r="AV969" s="170"/>
      <c r="AW969" s="150"/>
      <c r="AX969" s="164"/>
      <c r="AY969" s="171"/>
      <c r="AZ969" s="150">
        <v>1681</v>
      </c>
    </row>
    <row r="970" spans="1:52" x14ac:dyDescent="0.35">
      <c r="A970" s="162">
        <v>968</v>
      </c>
      <c r="B970" s="163" t="s">
        <v>979</v>
      </c>
      <c r="C970" s="150" t="s">
        <v>1103</v>
      </c>
      <c r="D970" s="150">
        <v>200</v>
      </c>
      <c r="E970" s="164">
        <v>5</v>
      </c>
      <c r="F970" s="164">
        <v>30</v>
      </c>
      <c r="G970" s="165">
        <v>1</v>
      </c>
      <c r="H970" s="166">
        <v>27</v>
      </c>
      <c r="I970" s="150">
        <f>MAX(0,Table232[[#This Row],[k*]]-Table232[[#This Row],[AGVs]])</f>
        <v>22</v>
      </c>
      <c r="J970" s="150">
        <v>1890</v>
      </c>
      <c r="K970" s="150">
        <v>1890</v>
      </c>
      <c r="L970" s="167">
        <v>3.4775642939000591</v>
      </c>
      <c r="M970" s="144">
        <f>IF( Table232[[#This Row],[UB_init]]-Table232[[#This Row],[LB_init]]&gt;0.1,0,1)</f>
        <v>1</v>
      </c>
      <c r="N970" s="61">
        <v>15933</v>
      </c>
      <c r="O970" s="62">
        <v>1636</v>
      </c>
      <c r="P970" s="62">
        <v>0.89732002761563401</v>
      </c>
      <c r="Q970" s="87">
        <v>3602.9935627356099</v>
      </c>
      <c r="R970" s="166">
        <v>1890</v>
      </c>
      <c r="S970" s="150">
        <v>1890</v>
      </c>
      <c r="T970" s="168">
        <v>0</v>
      </c>
      <c r="U970" s="168">
        <v>110.9329051</v>
      </c>
      <c r="V970" s="169"/>
      <c r="W970" s="170"/>
      <c r="X970" s="150"/>
      <c r="Y970" s="150"/>
      <c r="Z970" s="171"/>
      <c r="AA970" s="169"/>
      <c r="AB970" s="170"/>
      <c r="AC970" s="150"/>
      <c r="AD970" s="170"/>
      <c r="AE970" s="171"/>
      <c r="AF970" s="169"/>
      <c r="AG970" s="170"/>
      <c r="AH970" s="150"/>
      <c r="AI970" s="150"/>
      <c r="AJ970" s="171"/>
      <c r="AK970" s="169"/>
      <c r="AL970" s="170"/>
      <c r="AM970" s="150"/>
      <c r="AN970" s="170"/>
      <c r="AO970" s="171"/>
      <c r="AP970" s="169"/>
      <c r="AQ970" s="170"/>
      <c r="AR970" s="150"/>
      <c r="AS970" s="170"/>
      <c r="AT970" s="171"/>
      <c r="AU970" s="169"/>
      <c r="AV970" s="170"/>
      <c r="AW970" s="150"/>
      <c r="AX970" s="164"/>
      <c r="AY970" s="171"/>
      <c r="AZ970" s="150">
        <v>1890</v>
      </c>
    </row>
    <row r="971" spans="1:52" x14ac:dyDescent="0.35">
      <c r="A971" s="162">
        <v>969</v>
      </c>
      <c r="B971" s="163" t="s">
        <v>980</v>
      </c>
      <c r="C971" s="150" t="s">
        <v>1103</v>
      </c>
      <c r="D971" s="150">
        <v>200</v>
      </c>
      <c r="E971" s="164">
        <v>5</v>
      </c>
      <c r="F971" s="164">
        <v>30</v>
      </c>
      <c r="G971" s="165">
        <v>1</v>
      </c>
      <c r="H971" s="166">
        <v>25</v>
      </c>
      <c r="I971" s="150">
        <f>MAX(0,Table232[[#This Row],[k*]]-Table232[[#This Row],[AGVs]])</f>
        <v>20</v>
      </c>
      <c r="J971" s="150">
        <v>1783</v>
      </c>
      <c r="K971" s="150">
        <v>1783</v>
      </c>
      <c r="L971" s="167">
        <v>4.1381874736400732</v>
      </c>
      <c r="M971" s="144">
        <f>IF( Table232[[#This Row],[UB_init]]-Table232[[#This Row],[LB_init]]&gt;0.1,0,1)</f>
        <v>1</v>
      </c>
      <c r="N971" s="61">
        <v>19368</v>
      </c>
      <c r="O971" s="62">
        <v>1553</v>
      </c>
      <c r="P971" s="62">
        <v>0.91981619165633499</v>
      </c>
      <c r="Q971" s="87">
        <v>3603.1758778933399</v>
      </c>
      <c r="R971" s="166">
        <v>1783</v>
      </c>
      <c r="S971" s="150">
        <v>1783</v>
      </c>
      <c r="T971" s="168">
        <v>0</v>
      </c>
      <c r="U971" s="168">
        <v>128.01549840000001</v>
      </c>
      <c r="V971" s="169"/>
      <c r="W971" s="170"/>
      <c r="X971" s="150"/>
      <c r="Y971" s="150"/>
      <c r="Z971" s="171"/>
      <c r="AA971" s="169"/>
      <c r="AB971" s="170"/>
      <c r="AC971" s="150"/>
      <c r="AD971" s="170"/>
      <c r="AE971" s="171"/>
      <c r="AF971" s="169"/>
      <c r="AG971" s="170"/>
      <c r="AH971" s="150"/>
      <c r="AI971" s="150"/>
      <c r="AJ971" s="171"/>
      <c r="AK971" s="169"/>
      <c r="AL971" s="170"/>
      <c r="AM971" s="150"/>
      <c r="AN971" s="170"/>
      <c r="AO971" s="171"/>
      <c r="AP971" s="169"/>
      <c r="AQ971" s="170"/>
      <c r="AR971" s="150"/>
      <c r="AS971" s="170"/>
      <c r="AT971" s="171"/>
      <c r="AU971" s="169"/>
      <c r="AV971" s="170"/>
      <c r="AW971" s="150"/>
      <c r="AX971" s="164"/>
      <c r="AY971" s="171"/>
      <c r="AZ971" s="150">
        <v>1783</v>
      </c>
    </row>
    <row r="972" spans="1:52" x14ac:dyDescent="0.35">
      <c r="A972" s="162">
        <v>970</v>
      </c>
      <c r="B972" s="163" t="s">
        <v>981</v>
      </c>
      <c r="C972" s="150" t="s">
        <v>1103</v>
      </c>
      <c r="D972" s="150">
        <v>200</v>
      </c>
      <c r="E972" s="164">
        <v>5</v>
      </c>
      <c r="F972" s="164">
        <v>30</v>
      </c>
      <c r="G972" s="165">
        <v>1</v>
      </c>
      <c r="H972" s="166">
        <v>28</v>
      </c>
      <c r="I972" s="150">
        <f>MAX(0,Table232[[#This Row],[k*]]-Table232[[#This Row],[AGVs]])</f>
        <v>23</v>
      </c>
      <c r="J972" s="150">
        <v>1822</v>
      </c>
      <c r="K972" s="150">
        <v>1822</v>
      </c>
      <c r="L972" s="167">
        <v>3.8799884468398886</v>
      </c>
      <c r="M972" s="144">
        <f>IF( Table232[[#This Row],[UB_init]]-Table232[[#This Row],[LB_init]]&gt;0.1,0,1)</f>
        <v>1</v>
      </c>
      <c r="N972" s="61">
        <v>19382</v>
      </c>
      <c r="O972" s="62">
        <v>1556</v>
      </c>
      <c r="P972" s="62">
        <v>0.91971932721080896</v>
      </c>
      <c r="Q972" s="87">
        <v>3604.5723309274699</v>
      </c>
      <c r="R972" s="166">
        <v>1822</v>
      </c>
      <c r="S972" s="150">
        <v>1822</v>
      </c>
      <c r="T972" s="168">
        <v>0</v>
      </c>
      <c r="U972" s="168">
        <v>328.0682448</v>
      </c>
      <c r="V972" s="169"/>
      <c r="W972" s="170"/>
      <c r="X972" s="150"/>
      <c r="Y972" s="150"/>
      <c r="Z972" s="171"/>
      <c r="AA972" s="169"/>
      <c r="AB972" s="170"/>
      <c r="AC972" s="150"/>
      <c r="AD972" s="170"/>
      <c r="AE972" s="171"/>
      <c r="AF972" s="169"/>
      <c r="AG972" s="170"/>
      <c r="AH972" s="150"/>
      <c r="AI972" s="150"/>
      <c r="AJ972" s="171"/>
      <c r="AK972" s="169"/>
      <c r="AL972" s="170"/>
      <c r="AM972" s="150"/>
      <c r="AN972" s="170"/>
      <c r="AO972" s="171"/>
      <c r="AP972" s="169"/>
      <c r="AQ972" s="170"/>
      <c r="AR972" s="150"/>
      <c r="AS972" s="170"/>
      <c r="AT972" s="171"/>
      <c r="AU972" s="169"/>
      <c r="AV972" s="170"/>
      <c r="AW972" s="150"/>
      <c r="AX972" s="164"/>
      <c r="AY972" s="171"/>
      <c r="AZ972" s="150">
        <v>1822</v>
      </c>
    </row>
    <row r="973" spans="1:52" x14ac:dyDescent="0.35">
      <c r="A973" s="162">
        <v>971</v>
      </c>
      <c r="B973" s="163" t="s">
        <v>982</v>
      </c>
      <c r="C973" s="150" t="s">
        <v>1103</v>
      </c>
      <c r="D973" s="150">
        <v>200</v>
      </c>
      <c r="E973" s="164">
        <v>5</v>
      </c>
      <c r="F973" s="164">
        <v>30</v>
      </c>
      <c r="G973" s="165">
        <v>2</v>
      </c>
      <c r="H973" s="166">
        <v>50</v>
      </c>
      <c r="I973" s="150">
        <f>MAX(0,Table232[[#This Row],[k*]]-Table232[[#This Row],[AGVs]])</f>
        <v>45</v>
      </c>
      <c r="J973" s="150">
        <v>2098</v>
      </c>
      <c r="K973" s="150">
        <v>2098</v>
      </c>
      <c r="L973" s="167">
        <v>11.955235572540005</v>
      </c>
      <c r="M973" s="144">
        <f>IF( Table232[[#This Row],[UB_init]]-Table232[[#This Row],[LB_init]]&gt;0.1,0,1)</f>
        <v>1</v>
      </c>
      <c r="N973" s="61">
        <v>19479</v>
      </c>
      <c r="O973" s="62">
        <v>1568</v>
      </c>
      <c r="P973" s="62">
        <v>0.91950305457158499</v>
      </c>
      <c r="Q973" s="87">
        <v>3601.5787502042899</v>
      </c>
      <c r="R973" s="166">
        <v>2098</v>
      </c>
      <c r="S973" s="150">
        <v>2098</v>
      </c>
      <c r="T973" s="168">
        <v>0</v>
      </c>
      <c r="U973" s="168">
        <v>713.83919719999994</v>
      </c>
      <c r="V973" s="169"/>
      <c r="W973" s="170"/>
      <c r="X973" s="150"/>
      <c r="Y973" s="150"/>
      <c r="Z973" s="171"/>
      <c r="AA973" s="169"/>
      <c r="AB973" s="170"/>
      <c r="AC973" s="150"/>
      <c r="AD973" s="170"/>
      <c r="AE973" s="171"/>
      <c r="AF973" s="169"/>
      <c r="AG973" s="170"/>
      <c r="AH973" s="150"/>
      <c r="AI973" s="150"/>
      <c r="AJ973" s="171"/>
      <c r="AK973" s="169"/>
      <c r="AL973" s="170"/>
      <c r="AM973" s="150"/>
      <c r="AN973" s="170"/>
      <c r="AO973" s="171"/>
      <c r="AP973" s="169"/>
      <c r="AQ973" s="170"/>
      <c r="AR973" s="150"/>
      <c r="AS973" s="170"/>
      <c r="AT973" s="171"/>
      <c r="AU973" s="169"/>
      <c r="AV973" s="170"/>
      <c r="AW973" s="150"/>
      <c r="AX973" s="164"/>
      <c r="AY973" s="171"/>
      <c r="AZ973" s="150">
        <v>2098</v>
      </c>
    </row>
    <row r="974" spans="1:52" x14ac:dyDescent="0.35">
      <c r="A974" s="162">
        <v>972</v>
      </c>
      <c r="B974" s="163" t="s">
        <v>983</v>
      </c>
      <c r="C974" s="150" t="s">
        <v>1103</v>
      </c>
      <c r="D974" s="150">
        <v>200</v>
      </c>
      <c r="E974" s="164">
        <v>5</v>
      </c>
      <c r="F974" s="164">
        <v>30</v>
      </c>
      <c r="G974" s="165">
        <v>2</v>
      </c>
      <c r="H974" s="166">
        <v>51</v>
      </c>
      <c r="I974" s="150">
        <f>MAX(0,Table232[[#This Row],[k*]]-Table232[[#This Row],[AGVs]])</f>
        <v>46</v>
      </c>
      <c r="J974" s="150">
        <v>2080</v>
      </c>
      <c r="K974" s="150">
        <v>2080</v>
      </c>
      <c r="L974" s="167">
        <v>6.4803902916698917</v>
      </c>
      <c r="M974" s="144">
        <f>IF( Table232[[#This Row],[UB_init]]-Table232[[#This Row],[LB_init]]&gt;0.1,0,1)</f>
        <v>1</v>
      </c>
      <c r="N974" s="61">
        <v>15470</v>
      </c>
      <c r="O974" s="62">
        <v>1539</v>
      </c>
      <c r="P974" s="62">
        <v>0.90051712992888799</v>
      </c>
      <c r="Q974" s="87">
        <v>3604.1966029126102</v>
      </c>
      <c r="R974" s="166">
        <v>2080</v>
      </c>
      <c r="S974" s="150">
        <v>2080</v>
      </c>
      <c r="T974" s="168">
        <v>0</v>
      </c>
      <c r="U974" s="168">
        <v>694.86059899999998</v>
      </c>
      <c r="V974" s="169"/>
      <c r="W974" s="170"/>
      <c r="X974" s="150"/>
      <c r="Y974" s="150"/>
      <c r="Z974" s="171"/>
      <c r="AA974" s="169"/>
      <c r="AB974" s="170"/>
      <c r="AC974" s="150"/>
      <c r="AD974" s="170"/>
      <c r="AE974" s="171"/>
      <c r="AF974" s="169"/>
      <c r="AG974" s="170"/>
      <c r="AH974" s="150"/>
      <c r="AI974" s="150"/>
      <c r="AJ974" s="171"/>
      <c r="AK974" s="169"/>
      <c r="AL974" s="170"/>
      <c r="AM974" s="150"/>
      <c r="AN974" s="170"/>
      <c r="AO974" s="171"/>
      <c r="AP974" s="169"/>
      <c r="AQ974" s="170"/>
      <c r="AR974" s="150"/>
      <c r="AS974" s="170"/>
      <c r="AT974" s="171"/>
      <c r="AU974" s="169"/>
      <c r="AV974" s="170"/>
      <c r="AW974" s="150"/>
      <c r="AX974" s="164"/>
      <c r="AY974" s="171"/>
      <c r="AZ974" s="150">
        <v>2080</v>
      </c>
    </row>
    <row r="975" spans="1:52" x14ac:dyDescent="0.35">
      <c r="A975" s="162">
        <v>973</v>
      </c>
      <c r="B975" s="163" t="s">
        <v>984</v>
      </c>
      <c r="C975" s="150" t="s">
        <v>1103</v>
      </c>
      <c r="D975" s="150">
        <v>200</v>
      </c>
      <c r="E975" s="164">
        <v>5</v>
      </c>
      <c r="F975" s="164">
        <v>30</v>
      </c>
      <c r="G975" s="165">
        <v>2</v>
      </c>
      <c r="H975" s="166">
        <v>54</v>
      </c>
      <c r="I975" s="150">
        <f>MAX(0,Table232[[#This Row],[k*]]-Table232[[#This Row],[AGVs]])</f>
        <v>49</v>
      </c>
      <c r="J975" s="150">
        <v>2072</v>
      </c>
      <c r="K975" s="150">
        <v>2072</v>
      </c>
      <c r="L975" s="167">
        <v>11.453047527010085</v>
      </c>
      <c r="M975" s="144">
        <f>IF( Table232[[#This Row],[UB_init]]-Table232[[#This Row],[LB_init]]&gt;0.1,0,1)</f>
        <v>1</v>
      </c>
      <c r="N975" s="61">
        <v>19033</v>
      </c>
      <c r="O975" s="62">
        <v>1494.47450759707</v>
      </c>
      <c r="P975" s="62">
        <v>0.92147982411615703</v>
      </c>
      <c r="Q975" s="87">
        <v>3600.3639185205102</v>
      </c>
      <c r="R975" s="166">
        <v>2072</v>
      </c>
      <c r="S975" s="150">
        <v>2072</v>
      </c>
      <c r="T975" s="168">
        <v>0</v>
      </c>
      <c r="U975" s="168">
        <v>3483.1095380000002</v>
      </c>
      <c r="V975" s="169"/>
      <c r="W975" s="170"/>
      <c r="X975" s="150"/>
      <c r="Y975" s="150"/>
      <c r="Z975" s="171"/>
      <c r="AA975" s="169"/>
      <c r="AB975" s="170"/>
      <c r="AC975" s="150"/>
      <c r="AD975" s="170"/>
      <c r="AE975" s="171"/>
      <c r="AF975" s="169"/>
      <c r="AG975" s="170"/>
      <c r="AH975" s="150"/>
      <c r="AI975" s="150"/>
      <c r="AJ975" s="171"/>
      <c r="AK975" s="169"/>
      <c r="AL975" s="170"/>
      <c r="AM975" s="150"/>
      <c r="AN975" s="170"/>
      <c r="AO975" s="171"/>
      <c r="AP975" s="169"/>
      <c r="AQ975" s="170"/>
      <c r="AR975" s="150"/>
      <c r="AS975" s="170"/>
      <c r="AT975" s="171"/>
      <c r="AU975" s="169"/>
      <c r="AV975" s="170"/>
      <c r="AW975" s="150"/>
      <c r="AX975" s="164"/>
      <c r="AY975" s="171"/>
      <c r="AZ975" s="150">
        <v>2072</v>
      </c>
    </row>
    <row r="976" spans="1:52" x14ac:dyDescent="0.35">
      <c r="A976" s="162">
        <v>974</v>
      </c>
      <c r="B976" s="163" t="s">
        <v>985</v>
      </c>
      <c r="C976" s="150" t="s">
        <v>1103</v>
      </c>
      <c r="D976" s="150">
        <v>200</v>
      </c>
      <c r="E976" s="164">
        <v>5</v>
      </c>
      <c r="F976" s="164">
        <v>30</v>
      </c>
      <c r="G976" s="165">
        <v>2</v>
      </c>
      <c r="H976" s="166">
        <v>53</v>
      </c>
      <c r="I976" s="150">
        <f>MAX(0,Table232[[#This Row],[k*]]-Table232[[#This Row],[AGVs]])</f>
        <v>48</v>
      </c>
      <c r="J976" s="150">
        <v>2181</v>
      </c>
      <c r="K976" s="150">
        <v>2181</v>
      </c>
      <c r="L976" s="167">
        <v>14.202591998509888</v>
      </c>
      <c r="M976" s="144">
        <f>IF( Table232[[#This Row],[UB_init]]-Table232[[#This Row],[LB_init]]&gt;0.1,0,1)</f>
        <v>1</v>
      </c>
      <c r="N976" s="61">
        <v>19714</v>
      </c>
      <c r="O976" s="62">
        <v>1616</v>
      </c>
      <c r="P976" s="62">
        <v>0.91802779750430696</v>
      </c>
      <c r="Q976" s="87">
        <v>3606.8313225992001</v>
      </c>
      <c r="R976" s="166">
        <v>2182</v>
      </c>
      <c r="S976" s="150">
        <v>2175</v>
      </c>
      <c r="T976" s="168">
        <v>3.2080659999999999E-3</v>
      </c>
      <c r="U976" s="168">
        <v>3610.6343510000002</v>
      </c>
      <c r="V976" s="169"/>
      <c r="W976" s="170"/>
      <c r="X976" s="150"/>
      <c r="Y976" s="150"/>
      <c r="Z976" s="171"/>
      <c r="AA976" s="169"/>
      <c r="AB976" s="170"/>
      <c r="AC976" s="150"/>
      <c r="AD976" s="170"/>
      <c r="AE976" s="171"/>
      <c r="AF976" s="169"/>
      <c r="AG976" s="170"/>
      <c r="AH976" s="150"/>
      <c r="AI976" s="150"/>
      <c r="AJ976" s="171"/>
      <c r="AK976" s="169"/>
      <c r="AL976" s="170"/>
      <c r="AM976" s="150"/>
      <c r="AN976" s="170"/>
      <c r="AO976" s="171"/>
      <c r="AP976" s="169"/>
      <c r="AQ976" s="170"/>
      <c r="AR976" s="150"/>
      <c r="AS976" s="170"/>
      <c r="AT976" s="171"/>
      <c r="AU976" s="169"/>
      <c r="AV976" s="170"/>
      <c r="AW976" s="150"/>
      <c r="AX976" s="164"/>
      <c r="AY976" s="171"/>
      <c r="AZ976" s="150">
        <v>2181</v>
      </c>
    </row>
    <row r="977" spans="1:52" x14ac:dyDescent="0.35">
      <c r="A977" s="162">
        <v>975</v>
      </c>
      <c r="B977" s="163" t="s">
        <v>986</v>
      </c>
      <c r="C977" s="150" t="s">
        <v>1103</v>
      </c>
      <c r="D977" s="150">
        <v>200</v>
      </c>
      <c r="E977" s="164">
        <v>5</v>
      </c>
      <c r="F977" s="164">
        <v>30</v>
      </c>
      <c r="G977" s="165">
        <v>2</v>
      </c>
      <c r="H977" s="166">
        <v>51</v>
      </c>
      <c r="I977" s="150">
        <f>MAX(0,Table232[[#This Row],[k*]]-Table232[[#This Row],[AGVs]])</f>
        <v>46</v>
      </c>
      <c r="J977" s="150">
        <v>1992</v>
      </c>
      <c r="K977" s="150">
        <v>1992</v>
      </c>
      <c r="L977" s="167">
        <v>16.475722417239922</v>
      </c>
      <c r="M977" s="144">
        <f>IF( Table232[[#This Row],[UB_init]]-Table232[[#This Row],[LB_init]]&gt;0.1,0,1)</f>
        <v>1</v>
      </c>
      <c r="N977" s="61">
        <v>18866</v>
      </c>
      <c r="O977" s="62">
        <v>1451</v>
      </c>
      <c r="P977" s="62">
        <v>0.92308915509381395</v>
      </c>
      <c r="Q977" s="87">
        <v>3606.2007141541599</v>
      </c>
      <c r="R977" s="166">
        <v>1992</v>
      </c>
      <c r="S977" s="150">
        <v>1992</v>
      </c>
      <c r="T977" s="168">
        <v>0</v>
      </c>
      <c r="U977" s="168">
        <v>3147.9144379999998</v>
      </c>
      <c r="V977" s="169"/>
      <c r="W977" s="170"/>
      <c r="X977" s="150"/>
      <c r="Y977" s="150"/>
      <c r="Z977" s="171"/>
      <c r="AA977" s="169"/>
      <c r="AB977" s="170"/>
      <c r="AC977" s="150"/>
      <c r="AD977" s="170"/>
      <c r="AE977" s="171"/>
      <c r="AF977" s="169"/>
      <c r="AG977" s="170"/>
      <c r="AH977" s="150"/>
      <c r="AI977" s="150"/>
      <c r="AJ977" s="171"/>
      <c r="AK977" s="169"/>
      <c r="AL977" s="170"/>
      <c r="AM977" s="150"/>
      <c r="AN977" s="170"/>
      <c r="AO977" s="171"/>
      <c r="AP977" s="169"/>
      <c r="AQ977" s="170"/>
      <c r="AR977" s="150"/>
      <c r="AS977" s="170"/>
      <c r="AT977" s="171"/>
      <c r="AU977" s="169"/>
      <c r="AV977" s="170"/>
      <c r="AW977" s="150"/>
      <c r="AX977" s="164"/>
      <c r="AY977" s="171"/>
      <c r="AZ977" s="150">
        <v>1992</v>
      </c>
    </row>
    <row r="978" spans="1:52" x14ac:dyDescent="0.35">
      <c r="A978" s="162">
        <v>976</v>
      </c>
      <c r="B978" s="163" t="s">
        <v>987</v>
      </c>
      <c r="C978" s="150" t="s">
        <v>1103</v>
      </c>
      <c r="D978" s="150">
        <v>200</v>
      </c>
      <c r="E978" s="164">
        <v>5</v>
      </c>
      <c r="F978" s="164">
        <v>30</v>
      </c>
      <c r="G978" s="165">
        <v>2</v>
      </c>
      <c r="H978" s="166">
        <v>52</v>
      </c>
      <c r="I978" s="150">
        <f>MAX(0,Table232[[#This Row],[k*]]-Table232[[#This Row],[AGVs]])</f>
        <v>47</v>
      </c>
      <c r="J978" s="150">
        <v>2117</v>
      </c>
      <c r="K978" s="150">
        <v>2117</v>
      </c>
      <c r="L978" s="167">
        <v>7.8941867258399725</v>
      </c>
      <c r="M978" s="144">
        <f>IF( Table232[[#This Row],[UB_init]]-Table232[[#This Row],[LB_init]]&gt;0.1,0,1)</f>
        <v>1</v>
      </c>
      <c r="N978" s="61">
        <v>15543</v>
      </c>
      <c r="O978" s="62">
        <v>1563.43245767659</v>
      </c>
      <c r="P978" s="62">
        <v>0.89941243918955904</v>
      </c>
      <c r="Q978" s="87">
        <v>3600.6549098677901</v>
      </c>
      <c r="R978" s="166">
        <v>2117</v>
      </c>
      <c r="S978" s="150">
        <v>2113</v>
      </c>
      <c r="T978" s="168">
        <v>1.889466E-3</v>
      </c>
      <c r="U978" s="168">
        <v>3601.6480780000002</v>
      </c>
      <c r="V978" s="169"/>
      <c r="W978" s="170"/>
      <c r="X978" s="150"/>
      <c r="Y978" s="150"/>
      <c r="Z978" s="171"/>
      <c r="AA978" s="169"/>
      <c r="AB978" s="170"/>
      <c r="AC978" s="150"/>
      <c r="AD978" s="170"/>
      <c r="AE978" s="171"/>
      <c r="AF978" s="169"/>
      <c r="AG978" s="170"/>
      <c r="AH978" s="150"/>
      <c r="AI978" s="150"/>
      <c r="AJ978" s="171"/>
      <c r="AK978" s="169"/>
      <c r="AL978" s="170"/>
      <c r="AM978" s="150"/>
      <c r="AN978" s="170"/>
      <c r="AO978" s="171"/>
      <c r="AP978" s="169"/>
      <c r="AQ978" s="170"/>
      <c r="AR978" s="150"/>
      <c r="AS978" s="170"/>
      <c r="AT978" s="171"/>
      <c r="AU978" s="169"/>
      <c r="AV978" s="170"/>
      <c r="AW978" s="150"/>
      <c r="AX978" s="164"/>
      <c r="AY978" s="171"/>
      <c r="AZ978" s="150">
        <v>2117</v>
      </c>
    </row>
    <row r="979" spans="1:52" x14ac:dyDescent="0.35">
      <c r="A979" s="162">
        <v>977</v>
      </c>
      <c r="B979" s="163" t="s">
        <v>988</v>
      </c>
      <c r="C979" s="150" t="s">
        <v>1103</v>
      </c>
      <c r="D979" s="150">
        <v>200</v>
      </c>
      <c r="E979" s="164">
        <v>5</v>
      </c>
      <c r="F979" s="164">
        <v>30</v>
      </c>
      <c r="G979" s="165">
        <v>2</v>
      </c>
      <c r="H979" s="166">
        <v>55</v>
      </c>
      <c r="I979" s="150">
        <f>MAX(0,Table232[[#This Row],[k*]]-Table232[[#This Row],[AGVs]])</f>
        <v>50</v>
      </c>
      <c r="J979" s="150">
        <v>2005</v>
      </c>
      <c r="K979" s="150">
        <v>2005</v>
      </c>
      <c r="L979" s="167">
        <v>26.898295098920016</v>
      </c>
      <c r="M979" s="144">
        <f>IF( Table232[[#This Row],[UB_init]]-Table232[[#This Row],[LB_init]]&gt;0.1,0,1)</f>
        <v>1</v>
      </c>
      <c r="N979" s="61">
        <v>18676</v>
      </c>
      <c r="O979" s="62">
        <v>1415.3047097480801</v>
      </c>
      <c r="P979" s="62">
        <v>0.92421799583700004</v>
      </c>
      <c r="Q979" s="87">
        <v>3600.4426793437401</v>
      </c>
      <c r="R979" s="166">
        <v>2017</v>
      </c>
      <c r="S979" s="150">
        <v>2002</v>
      </c>
      <c r="T979" s="168">
        <v>7.4367870000000003E-3</v>
      </c>
      <c r="U979" s="168">
        <v>3610.9422829999999</v>
      </c>
      <c r="V979" s="169"/>
      <c r="W979" s="170"/>
      <c r="X979" s="150"/>
      <c r="Y979" s="150"/>
      <c r="Z979" s="171"/>
      <c r="AA979" s="169"/>
      <c r="AB979" s="170"/>
      <c r="AC979" s="150"/>
      <c r="AD979" s="170"/>
      <c r="AE979" s="171"/>
      <c r="AF979" s="169"/>
      <c r="AG979" s="170"/>
      <c r="AH979" s="150"/>
      <c r="AI979" s="150"/>
      <c r="AJ979" s="171"/>
      <c r="AK979" s="169"/>
      <c r="AL979" s="170"/>
      <c r="AM979" s="150"/>
      <c r="AN979" s="170"/>
      <c r="AO979" s="171"/>
      <c r="AP979" s="169"/>
      <c r="AQ979" s="170"/>
      <c r="AR979" s="150"/>
      <c r="AS979" s="170"/>
      <c r="AT979" s="171"/>
      <c r="AU979" s="169"/>
      <c r="AV979" s="170"/>
      <c r="AW979" s="150"/>
      <c r="AX979" s="164"/>
      <c r="AY979" s="171"/>
      <c r="AZ979" s="150">
        <v>2005</v>
      </c>
    </row>
    <row r="980" spans="1:52" x14ac:dyDescent="0.35">
      <c r="A980" s="162">
        <v>978</v>
      </c>
      <c r="B980" s="163" t="s">
        <v>989</v>
      </c>
      <c r="C980" s="150" t="s">
        <v>1103</v>
      </c>
      <c r="D980" s="150">
        <v>200</v>
      </c>
      <c r="E980" s="164">
        <v>5</v>
      </c>
      <c r="F980" s="164">
        <v>30</v>
      </c>
      <c r="G980" s="165">
        <v>2</v>
      </c>
      <c r="H980" s="166">
        <v>56</v>
      </c>
      <c r="I980" s="150">
        <f>MAX(0,Table232[[#This Row],[k*]]-Table232[[#This Row],[AGVs]])</f>
        <v>51</v>
      </c>
      <c r="J980" s="150">
        <v>2238</v>
      </c>
      <c r="K980" s="150">
        <v>2238</v>
      </c>
      <c r="L980" s="167">
        <v>18.110559999950055</v>
      </c>
      <c r="M980" s="144">
        <f>IF( Table232[[#This Row],[UB_init]]-Table232[[#This Row],[LB_init]]&gt;0.1,0,1)</f>
        <v>1</v>
      </c>
      <c r="N980" s="61">
        <v>15946</v>
      </c>
      <c r="O980" s="62">
        <v>1636.31950297136</v>
      </c>
      <c r="P980" s="62">
        <v>0.89738370105534504</v>
      </c>
      <c r="Q980" s="87">
        <v>3600.6176389008701</v>
      </c>
      <c r="R980" s="166">
        <v>2250</v>
      </c>
      <c r="S980" s="150">
        <v>2234.86</v>
      </c>
      <c r="T980" s="168">
        <v>6.7279999999999996E-3</v>
      </c>
      <c r="U980" s="168">
        <v>3611.2337870000001</v>
      </c>
      <c r="V980" s="169"/>
      <c r="W980" s="170"/>
      <c r="X980" s="150"/>
      <c r="Y980" s="150"/>
      <c r="Z980" s="171"/>
      <c r="AA980" s="169"/>
      <c r="AB980" s="170"/>
      <c r="AC980" s="150"/>
      <c r="AD980" s="170"/>
      <c r="AE980" s="171"/>
      <c r="AF980" s="169"/>
      <c r="AG980" s="170"/>
      <c r="AH980" s="150"/>
      <c r="AI980" s="150"/>
      <c r="AJ980" s="171"/>
      <c r="AK980" s="169"/>
      <c r="AL980" s="170"/>
      <c r="AM980" s="150"/>
      <c r="AN980" s="170"/>
      <c r="AO980" s="171"/>
      <c r="AP980" s="169"/>
      <c r="AQ980" s="170"/>
      <c r="AR980" s="150"/>
      <c r="AS980" s="170"/>
      <c r="AT980" s="171"/>
      <c r="AU980" s="169"/>
      <c r="AV980" s="170"/>
      <c r="AW980" s="150"/>
      <c r="AX980" s="164"/>
      <c r="AY980" s="171"/>
      <c r="AZ980" s="150">
        <v>2238</v>
      </c>
    </row>
    <row r="981" spans="1:52" x14ac:dyDescent="0.35">
      <c r="A981" s="162">
        <v>979</v>
      </c>
      <c r="B981" s="163" t="s">
        <v>990</v>
      </c>
      <c r="C981" s="150" t="s">
        <v>1103</v>
      </c>
      <c r="D981" s="150">
        <v>200</v>
      </c>
      <c r="E981" s="164">
        <v>5</v>
      </c>
      <c r="F981" s="164">
        <v>30</v>
      </c>
      <c r="G981" s="165">
        <v>2</v>
      </c>
      <c r="H981" s="166">
        <v>50</v>
      </c>
      <c r="I981" s="150">
        <f>MAX(0,Table232[[#This Row],[k*]]-Table232[[#This Row],[AGVs]])</f>
        <v>45</v>
      </c>
      <c r="J981" s="150">
        <v>2083</v>
      </c>
      <c r="K981" s="150">
        <v>2083</v>
      </c>
      <c r="L981" s="167">
        <v>31.936873646460072</v>
      </c>
      <c r="M981" s="144">
        <f>IF( Table232[[#This Row],[UB_init]]-Table232[[#This Row],[LB_init]]&gt;0.1,0,1)</f>
        <v>1</v>
      </c>
      <c r="N981" s="61">
        <v>19420</v>
      </c>
      <c r="O981" s="62">
        <v>1554</v>
      </c>
      <c r="P981" s="62">
        <v>0.919979402677647</v>
      </c>
      <c r="Q981" s="87">
        <v>3607.2265836223901</v>
      </c>
      <c r="R981" s="166">
        <v>2095</v>
      </c>
      <c r="S981" s="150">
        <v>2081</v>
      </c>
      <c r="T981" s="168">
        <v>6.6825779999999998E-3</v>
      </c>
      <c r="U981" s="168">
        <v>3618.7863539999998</v>
      </c>
      <c r="V981" s="169"/>
      <c r="W981" s="170"/>
      <c r="X981" s="150"/>
      <c r="Y981" s="150"/>
      <c r="Z981" s="171"/>
      <c r="AA981" s="169"/>
      <c r="AB981" s="170"/>
      <c r="AC981" s="150"/>
      <c r="AD981" s="170"/>
      <c r="AE981" s="171"/>
      <c r="AF981" s="169"/>
      <c r="AG981" s="170"/>
      <c r="AH981" s="150"/>
      <c r="AI981" s="150"/>
      <c r="AJ981" s="171"/>
      <c r="AK981" s="169"/>
      <c r="AL981" s="170"/>
      <c r="AM981" s="150"/>
      <c r="AN981" s="170"/>
      <c r="AO981" s="171"/>
      <c r="AP981" s="169"/>
      <c r="AQ981" s="170"/>
      <c r="AR981" s="150"/>
      <c r="AS981" s="170"/>
      <c r="AT981" s="171"/>
      <c r="AU981" s="169"/>
      <c r="AV981" s="170"/>
      <c r="AW981" s="150"/>
      <c r="AX981" s="164"/>
      <c r="AY981" s="171"/>
      <c r="AZ981" s="150">
        <v>2083</v>
      </c>
    </row>
    <row r="982" spans="1:52" x14ac:dyDescent="0.35">
      <c r="A982" s="162">
        <v>980</v>
      </c>
      <c r="B982" s="163" t="s">
        <v>991</v>
      </c>
      <c r="C982" s="150" t="s">
        <v>1103</v>
      </c>
      <c r="D982" s="150">
        <v>200</v>
      </c>
      <c r="E982" s="164">
        <v>5</v>
      </c>
      <c r="F982" s="164">
        <v>30</v>
      </c>
      <c r="G982" s="165">
        <v>2</v>
      </c>
      <c r="H982" s="166">
        <v>51</v>
      </c>
      <c r="I982" s="150">
        <f>MAX(0,Table232[[#This Row],[k*]]-Table232[[#This Row],[AGVs]])</f>
        <v>46</v>
      </c>
      <c r="J982" s="150">
        <v>2098</v>
      </c>
      <c r="K982" s="150">
        <v>2098</v>
      </c>
      <c r="L982" s="167">
        <v>30.225331962109976</v>
      </c>
      <c r="M982" s="144">
        <f>IF( Table232[[#This Row],[UB_init]]-Table232[[#This Row],[LB_init]]&gt;0.1,0,1)</f>
        <v>1</v>
      </c>
      <c r="N982" s="61">
        <v>19382</v>
      </c>
      <c r="O982" s="62">
        <v>1557</v>
      </c>
      <c r="P982" s="62">
        <v>0.91966773294809101</v>
      </c>
      <c r="Q982" s="87">
        <v>3601.5429687779301</v>
      </c>
      <c r="R982" s="166">
        <v>2098</v>
      </c>
      <c r="S982" s="150">
        <v>2094</v>
      </c>
      <c r="T982" s="168">
        <v>1.9065779999999999E-3</v>
      </c>
      <c r="U982" s="168">
        <v>3601.3590340000001</v>
      </c>
      <c r="V982" s="169"/>
      <c r="W982" s="170"/>
      <c r="X982" s="150"/>
      <c r="Y982" s="150"/>
      <c r="Z982" s="171"/>
      <c r="AA982" s="169"/>
      <c r="AB982" s="170"/>
      <c r="AC982" s="150"/>
      <c r="AD982" s="170"/>
      <c r="AE982" s="171"/>
      <c r="AF982" s="169"/>
      <c r="AG982" s="170"/>
      <c r="AH982" s="150"/>
      <c r="AI982" s="150"/>
      <c r="AJ982" s="171"/>
      <c r="AK982" s="169"/>
      <c r="AL982" s="170"/>
      <c r="AM982" s="150"/>
      <c r="AN982" s="170"/>
      <c r="AO982" s="171"/>
      <c r="AP982" s="169"/>
      <c r="AQ982" s="170"/>
      <c r="AR982" s="150"/>
      <c r="AS982" s="170"/>
      <c r="AT982" s="171"/>
      <c r="AU982" s="169"/>
      <c r="AV982" s="170"/>
      <c r="AW982" s="150"/>
      <c r="AX982" s="164"/>
      <c r="AY982" s="171"/>
      <c r="AZ982" s="150">
        <v>2098</v>
      </c>
    </row>
    <row r="983" spans="1:52" x14ac:dyDescent="0.35">
      <c r="A983" s="162">
        <v>981</v>
      </c>
      <c r="B983" s="163" t="s">
        <v>992</v>
      </c>
      <c r="C983" s="150" t="s">
        <v>1103</v>
      </c>
      <c r="D983" s="150">
        <v>200</v>
      </c>
      <c r="E983" s="164">
        <v>5</v>
      </c>
      <c r="F983" s="164">
        <v>30</v>
      </c>
      <c r="G983" s="165">
        <v>4</v>
      </c>
      <c r="H983" s="166">
        <v>94</v>
      </c>
      <c r="I983" s="150">
        <f>MAX(0,Table232[[#This Row],[k*]]-Table232[[#This Row],[AGVs]])</f>
        <v>89</v>
      </c>
      <c r="J983" s="150">
        <v>2626</v>
      </c>
      <c r="K983" s="150">
        <v>2638</v>
      </c>
      <c r="L983" s="167">
        <v>601.22328843362993</v>
      </c>
      <c r="M983" s="144">
        <f>IF( Table232[[#This Row],[UB_init]]-Table232[[#This Row],[LB_init]]&gt;0.1,0,1)</f>
        <v>0</v>
      </c>
      <c r="N983" s="61">
        <v>19466</v>
      </c>
      <c r="O983" s="62">
        <v>1568.5549080743999</v>
      </c>
      <c r="P983" s="62">
        <v>0.91942078968075103</v>
      </c>
      <c r="Q983" s="87">
        <v>3602.00875023566</v>
      </c>
      <c r="R983" s="166">
        <v>2638</v>
      </c>
      <c r="S983" s="150">
        <v>2614</v>
      </c>
      <c r="T983" s="168">
        <v>9.0978010000000008E-3</v>
      </c>
      <c r="U983" s="168">
        <v>3615.7360979999999</v>
      </c>
      <c r="V983" s="169">
        <v>2638</v>
      </c>
      <c r="W983" s="170">
        <v>2626</v>
      </c>
      <c r="X983" s="150">
        <v>4.5489006823350997E-3</v>
      </c>
      <c r="Y983" s="150">
        <f>(Table232[[#This Row],[UB (A-BGAP +LB+ UB)]]-Table232[[#This Row],[Best LB]])/Table232[[#This Row],[UB (A-BGAP +LB+ UB)]]</f>
        <v>2.6535253980288099E-3</v>
      </c>
      <c r="Z983" s="171">
        <v>3614.04676314071</v>
      </c>
      <c r="AA983" s="169">
        <v>2650</v>
      </c>
      <c r="AB983" s="170">
        <v>2626</v>
      </c>
      <c r="AC983" s="170">
        <v>9.13937547600914E-3</v>
      </c>
      <c r="AD983" s="170">
        <f>(Table232[[#This Row],[UB (3S-MH)]]-Table232[[#This Row],[Best LB]])/Table232[[#This Row],[UB (3S-MH)]]</f>
        <v>7.169811320754717E-3</v>
      </c>
      <c r="AE983" s="167">
        <v>721.82899999999995</v>
      </c>
      <c r="AF983" s="169">
        <v>2638</v>
      </c>
      <c r="AG983" s="170">
        <v>2626</v>
      </c>
      <c r="AH983" s="150">
        <v>4.5489006823350997E-3</v>
      </c>
      <c r="AI983" s="150">
        <f>(Table232[[#This Row],[UB (BPP-MIP+LB+UB)]]-Table232[[#This Row],[Best LB]])/Table232[[#This Row],[UB (BPP-MIP+LB+UB)]]</f>
        <v>2.6535253980288099E-3</v>
      </c>
      <c r="AJ983" s="171">
        <v>3614.7647473448901</v>
      </c>
      <c r="AK983" s="169">
        <v>2638</v>
      </c>
      <c r="AL983" s="170">
        <v>2631</v>
      </c>
      <c r="AM983" s="170">
        <v>2.6535253980288099E-3</v>
      </c>
      <c r="AN983" s="170">
        <f>(Table232[[#This Row],[UB (LBBD (FBPP))]]-Table232[[#This Row],[Best LB]])/Table232[[#This Row],[UB (LBBD (FBPP))]]</f>
        <v>2.6535253980288099E-3</v>
      </c>
      <c r="AO983" s="171">
        <v>3600.0000004336298</v>
      </c>
      <c r="AP983" s="169">
        <v>2638</v>
      </c>
      <c r="AQ983" s="170">
        <v>2626</v>
      </c>
      <c r="AR983" s="170">
        <v>4.5489006823351023E-3</v>
      </c>
      <c r="AS983" s="170">
        <f>(Table232[[#This Row],[UB (LBBD (CBPP))]]-Table232[[#This Row],[Best LB]])/Table232[[#This Row],[UB (LBBD (CBPP))]]</f>
        <v>2.6535253980288099E-3</v>
      </c>
      <c r="AT983" s="171">
        <v>3600.0000004336298</v>
      </c>
      <c r="AU983" s="169">
        <v>2638</v>
      </c>
      <c r="AV983" s="170">
        <v>2626</v>
      </c>
      <c r="AW983" s="170">
        <v>4.5489006823351023E-3</v>
      </c>
      <c r="AX983" s="170">
        <f>(Table232[[#This Row],[UB (LBBD (CBPP-light))]]-Table232[[#This Row],[Best LB]])/Table232[[#This Row],[UB (LBBD (CBPP-light))]]</f>
        <v>2.6535253980288099E-3</v>
      </c>
      <c r="AY983" s="171">
        <v>3600.0000004336298</v>
      </c>
      <c r="AZ983" s="150">
        <v>2631</v>
      </c>
    </row>
    <row r="984" spans="1:52" x14ac:dyDescent="0.35">
      <c r="A984" s="162">
        <v>982</v>
      </c>
      <c r="B984" s="163" t="s">
        <v>993</v>
      </c>
      <c r="C984" s="150" t="s">
        <v>1103</v>
      </c>
      <c r="D984" s="150">
        <v>200</v>
      </c>
      <c r="E984" s="164">
        <v>5</v>
      </c>
      <c r="F984" s="164">
        <v>30</v>
      </c>
      <c r="G984" s="165">
        <v>4</v>
      </c>
      <c r="H984" s="166">
        <v>91</v>
      </c>
      <c r="I984" s="150">
        <f>MAX(0,Table232[[#This Row],[k*]]-Table232[[#This Row],[AGVs]])</f>
        <v>86</v>
      </c>
      <c r="J984" s="150">
        <v>2560</v>
      </c>
      <c r="K984" s="150">
        <v>2572</v>
      </c>
      <c r="L984" s="167">
        <v>610.80860457942003</v>
      </c>
      <c r="M984" s="144">
        <f>IF( Table232[[#This Row],[UB_init]]-Table232[[#This Row],[LB_init]]&gt;0.1,0,1)</f>
        <v>0</v>
      </c>
      <c r="N984" s="61">
        <v>19331</v>
      </c>
      <c r="O984" s="62">
        <v>1538.9386972335401</v>
      </c>
      <c r="P984" s="62">
        <v>0.92039011446724694</v>
      </c>
      <c r="Q984" s="87">
        <v>3600.3984001092599</v>
      </c>
      <c r="R984" s="166">
        <v>2584</v>
      </c>
      <c r="S984" s="150">
        <v>2557</v>
      </c>
      <c r="T984" s="168">
        <v>1.0448916000000001E-2</v>
      </c>
      <c r="U984" s="168">
        <v>3609.122578</v>
      </c>
      <c r="V984" s="169">
        <v>2572</v>
      </c>
      <c r="W984" s="170">
        <v>2560</v>
      </c>
      <c r="X984" s="150">
        <v>4.6656298600311003E-3</v>
      </c>
      <c r="Y984" s="150">
        <f>(Table232[[#This Row],[UB (A-BGAP +LB+ UB)]]-Table232[[#This Row],[Best LB]])/Table232[[#This Row],[UB (A-BGAP +LB+ UB)]]</f>
        <v>7.776049766718507E-4</v>
      </c>
      <c r="Z984" s="171">
        <v>3600.1267293803403</v>
      </c>
      <c r="AA984" s="169">
        <v>2584</v>
      </c>
      <c r="AB984" s="170">
        <v>2560</v>
      </c>
      <c r="AC984" s="170">
        <v>9.3749999999999997E-3</v>
      </c>
      <c r="AD984" s="170">
        <f>(Table232[[#This Row],[UB (3S-MH)]]-Table232[[#This Row],[Best LB]])/Table232[[#This Row],[UB (3S-MH)]]</f>
        <v>5.4179566563467493E-3</v>
      </c>
      <c r="AE984" s="167">
        <v>722.29499999999996</v>
      </c>
      <c r="AF984" s="169">
        <v>2572</v>
      </c>
      <c r="AG984" s="170">
        <v>2560</v>
      </c>
      <c r="AH984" s="150">
        <v>4.6656298600311003E-3</v>
      </c>
      <c r="AI984" s="150">
        <f>(Table232[[#This Row],[UB (BPP-MIP+LB+UB)]]-Table232[[#This Row],[Best LB]])/Table232[[#This Row],[UB (BPP-MIP+LB+UB)]]</f>
        <v>7.776049766718507E-4</v>
      </c>
      <c r="AJ984" s="171">
        <v>3607.7034186711498</v>
      </c>
      <c r="AK984" s="169">
        <v>2572</v>
      </c>
      <c r="AL984" s="170">
        <v>2570</v>
      </c>
      <c r="AM984" s="170">
        <v>7.776049766718507E-4</v>
      </c>
      <c r="AN984" s="170">
        <f>(Table232[[#This Row],[UB (LBBD (FBPP))]]-Table232[[#This Row],[Best LB]])/Table232[[#This Row],[UB (LBBD (FBPP))]]</f>
        <v>7.776049766718507E-4</v>
      </c>
      <c r="AO984" s="171">
        <v>3599.9999995794196</v>
      </c>
      <c r="AP984" s="169">
        <v>2572</v>
      </c>
      <c r="AQ984" s="170">
        <v>2560</v>
      </c>
      <c r="AR984" s="170">
        <v>4.6656298600311046E-3</v>
      </c>
      <c r="AS984" s="170">
        <f>(Table232[[#This Row],[UB (LBBD (CBPP))]]-Table232[[#This Row],[Best LB]])/Table232[[#This Row],[UB (LBBD (CBPP))]]</f>
        <v>7.776049766718507E-4</v>
      </c>
      <c r="AT984" s="171">
        <v>3599.9999995794196</v>
      </c>
      <c r="AU984" s="169">
        <v>2572</v>
      </c>
      <c r="AV984" s="170">
        <v>2560</v>
      </c>
      <c r="AW984" s="170">
        <v>4.6656298600311046E-3</v>
      </c>
      <c r="AX984" s="170">
        <f>(Table232[[#This Row],[UB (LBBD (CBPP-light))]]-Table232[[#This Row],[Best LB]])/Table232[[#This Row],[UB (LBBD (CBPP-light))]]</f>
        <v>7.776049766718507E-4</v>
      </c>
      <c r="AY984" s="171">
        <v>3599.9999995794196</v>
      </c>
      <c r="AZ984" s="150">
        <v>2570</v>
      </c>
    </row>
    <row r="985" spans="1:52" x14ac:dyDescent="0.35">
      <c r="A985" s="162">
        <v>983</v>
      </c>
      <c r="B985" s="163" t="s">
        <v>994</v>
      </c>
      <c r="C985" s="150" t="s">
        <v>1103</v>
      </c>
      <c r="D985" s="150">
        <v>200</v>
      </c>
      <c r="E985" s="164">
        <v>5</v>
      </c>
      <c r="F985" s="164">
        <v>30</v>
      </c>
      <c r="G985" s="165">
        <v>4</v>
      </c>
      <c r="H985" s="166">
        <v>88</v>
      </c>
      <c r="I985" s="150">
        <f>MAX(0,Table232[[#This Row],[k*]]-Table232[[#This Row],[AGVs]])</f>
        <v>83</v>
      </c>
      <c r="J985" s="150">
        <v>2480</v>
      </c>
      <c r="K985" s="150">
        <v>2492</v>
      </c>
      <c r="L985" s="167">
        <v>601.24855059571996</v>
      </c>
      <c r="M985" s="144">
        <f>IF( Table232[[#This Row],[UB_init]]-Table232[[#This Row],[LB_init]]&gt;0.1,0,1)</f>
        <v>0</v>
      </c>
      <c r="N985" s="61">
        <v>19072</v>
      </c>
      <c r="O985" s="62">
        <v>1494.9168621199999</v>
      </c>
      <c r="P985" s="62">
        <v>0.92161719472944104</v>
      </c>
      <c r="Q985" s="87">
        <v>3600.4507226515502</v>
      </c>
      <c r="R985" s="166">
        <v>2492</v>
      </c>
      <c r="S985" s="150">
        <v>2478</v>
      </c>
      <c r="T985" s="168">
        <v>5.617978E-3</v>
      </c>
      <c r="U985" s="168">
        <v>3609.8370519999999</v>
      </c>
      <c r="V985" s="169">
        <v>2492</v>
      </c>
      <c r="W985" s="170">
        <v>2480</v>
      </c>
      <c r="X985" s="150">
        <v>4.8154093097913303E-3</v>
      </c>
      <c r="Y985" s="150">
        <f>(Table232[[#This Row],[UB (A-BGAP +LB+ UB)]]-Table232[[#This Row],[Best LB]])/Table232[[#This Row],[UB (A-BGAP +LB+ UB)]]</f>
        <v>1.203852327447833E-3</v>
      </c>
      <c r="Z985" s="171">
        <v>3600.20741049759</v>
      </c>
      <c r="AA985" s="169">
        <v>2492</v>
      </c>
      <c r="AB985" s="170">
        <v>2480</v>
      </c>
      <c r="AC985" s="170">
        <v>4.8387096774193551E-3</v>
      </c>
      <c r="AD985" s="170">
        <f>(Table232[[#This Row],[UB (3S-MH)]]-Table232[[#This Row],[Best LB]])/Table232[[#This Row],[UB (3S-MH)]]</f>
        <v>1.203852327447833E-3</v>
      </c>
      <c r="AE985" s="167">
        <v>722.11</v>
      </c>
      <c r="AF985" s="169">
        <v>2492</v>
      </c>
      <c r="AG985" s="170">
        <v>2480</v>
      </c>
      <c r="AH985" s="150">
        <v>4.8154093097913303E-3</v>
      </c>
      <c r="AI985" s="150">
        <f>(Table232[[#This Row],[UB (BPP-MIP+LB+UB)]]-Table232[[#This Row],[Best LB]])/Table232[[#This Row],[UB (BPP-MIP+LB+UB)]]</f>
        <v>1.203852327447833E-3</v>
      </c>
      <c r="AJ985" s="171">
        <v>3609.4453714890396</v>
      </c>
      <c r="AK985" s="169">
        <v>2492</v>
      </c>
      <c r="AL985" s="170">
        <v>2489</v>
      </c>
      <c r="AM985" s="170">
        <v>1.203852327447833E-3</v>
      </c>
      <c r="AN985" s="170">
        <f>(Table232[[#This Row],[UB (LBBD (FBPP))]]-Table232[[#This Row],[Best LB]])/Table232[[#This Row],[UB (LBBD (FBPP))]]</f>
        <v>1.203852327447833E-3</v>
      </c>
      <c r="AO985" s="171">
        <v>3599.9999995957196</v>
      </c>
      <c r="AP985" s="169">
        <v>2492</v>
      </c>
      <c r="AQ985" s="170">
        <v>2480</v>
      </c>
      <c r="AR985" s="170">
        <v>4.815409309791332E-3</v>
      </c>
      <c r="AS985" s="170">
        <f>(Table232[[#This Row],[UB (LBBD (CBPP))]]-Table232[[#This Row],[Best LB]])/Table232[[#This Row],[UB (LBBD (CBPP))]]</f>
        <v>1.203852327447833E-3</v>
      </c>
      <c r="AT985" s="171">
        <v>3599.9999995957196</v>
      </c>
      <c r="AU985" s="169">
        <v>2492</v>
      </c>
      <c r="AV985" s="170">
        <v>2480</v>
      </c>
      <c r="AW985" s="170">
        <v>4.815409309791332E-3</v>
      </c>
      <c r="AX985" s="170">
        <f>(Table232[[#This Row],[UB (LBBD (CBPP-light))]]-Table232[[#This Row],[Best LB]])/Table232[[#This Row],[UB (LBBD (CBPP-light))]]</f>
        <v>1.203852327447833E-3</v>
      </c>
      <c r="AY985" s="171">
        <v>3599.9999995957196</v>
      </c>
      <c r="AZ985" s="150">
        <v>2489</v>
      </c>
    </row>
    <row r="986" spans="1:52" x14ac:dyDescent="0.35">
      <c r="A986" s="162">
        <v>984</v>
      </c>
      <c r="B986" s="163" t="s">
        <v>995</v>
      </c>
      <c r="C986" s="150" t="s">
        <v>1103</v>
      </c>
      <c r="D986" s="150">
        <v>200</v>
      </c>
      <c r="E986" s="164">
        <v>5</v>
      </c>
      <c r="F986" s="164">
        <v>30</v>
      </c>
      <c r="G986" s="165">
        <v>4</v>
      </c>
      <c r="H986" s="166">
        <v>102</v>
      </c>
      <c r="I986" s="150">
        <f>MAX(0,Table232[[#This Row],[k*]]-Table232[[#This Row],[AGVs]])</f>
        <v>97</v>
      </c>
      <c r="J986" s="150">
        <v>2769</v>
      </c>
      <c r="K986" s="150">
        <v>2805</v>
      </c>
      <c r="L986" s="167">
        <v>600.82950788737003</v>
      </c>
      <c r="M986" s="144">
        <f>IF( Table232[[#This Row],[UB_init]]-Table232[[#This Row],[LB_init]]&gt;0.1,0,1)</f>
        <v>0</v>
      </c>
      <c r="N986" s="61">
        <v>19714</v>
      </c>
      <c r="O986" s="62">
        <v>1615.60991345397</v>
      </c>
      <c r="P986" s="62">
        <v>0.91804758478978998</v>
      </c>
      <c r="Q986" s="87">
        <v>3600.4483275655598</v>
      </c>
      <c r="R986" s="166">
        <v>2817</v>
      </c>
      <c r="S986" s="150">
        <v>2765</v>
      </c>
      <c r="T986" s="168">
        <v>1.8459354000000001E-2</v>
      </c>
      <c r="U986" s="168">
        <v>3604.7994309999999</v>
      </c>
      <c r="V986" s="169">
        <v>2805</v>
      </c>
      <c r="W986" s="170">
        <v>2769</v>
      </c>
      <c r="X986" s="150">
        <v>1.28342245989304E-2</v>
      </c>
      <c r="Y986" s="150">
        <f>(Table232[[#This Row],[UB (A-BGAP +LB+ UB)]]-Table232[[#This Row],[Best LB]])/Table232[[#This Row],[UB (A-BGAP +LB+ UB)]]</f>
        <v>5.3475935828877002E-3</v>
      </c>
      <c r="Z986" s="171">
        <v>3600.0615936499098</v>
      </c>
      <c r="AA986" s="169">
        <v>2805</v>
      </c>
      <c r="AB986" s="170">
        <v>2769</v>
      </c>
      <c r="AC986" s="170">
        <v>1.3001083423618635E-2</v>
      </c>
      <c r="AD986" s="170">
        <f>(Table232[[#This Row],[UB (3S-MH)]]-Table232[[#This Row],[Best LB]])/Table232[[#This Row],[UB (3S-MH)]]</f>
        <v>5.3475935828877002E-3</v>
      </c>
      <c r="AE986" s="167">
        <v>722.06200000000001</v>
      </c>
      <c r="AF986" s="169">
        <v>2805</v>
      </c>
      <c r="AG986" s="170">
        <v>2769</v>
      </c>
      <c r="AH986" s="150">
        <v>1.28342245989304E-2</v>
      </c>
      <c r="AI986" s="150">
        <f>(Table232[[#This Row],[UB (BPP-MIP+LB+UB)]]-Table232[[#This Row],[Best LB]])/Table232[[#This Row],[UB (BPP-MIP+LB+UB)]]</f>
        <v>5.3475935828877002E-3</v>
      </c>
      <c r="AJ986" s="171">
        <v>3640.07056400087</v>
      </c>
      <c r="AK986" s="169">
        <v>2805</v>
      </c>
      <c r="AL986" s="170">
        <v>2790</v>
      </c>
      <c r="AM986" s="170">
        <v>5.3475935828877002E-3</v>
      </c>
      <c r="AN986" s="170">
        <f>(Table232[[#This Row],[UB (LBBD (FBPP))]]-Table232[[#This Row],[Best LB]])/Table232[[#This Row],[UB (LBBD (FBPP))]]</f>
        <v>5.3475935828877002E-3</v>
      </c>
      <c r="AO986" s="171">
        <v>3599.99999988737</v>
      </c>
      <c r="AP986" s="169">
        <v>2805</v>
      </c>
      <c r="AQ986" s="170">
        <v>2769</v>
      </c>
      <c r="AR986" s="170">
        <v>1.2834224598930482E-2</v>
      </c>
      <c r="AS986" s="170">
        <f>(Table232[[#This Row],[UB (LBBD (CBPP))]]-Table232[[#This Row],[Best LB]])/Table232[[#This Row],[UB (LBBD (CBPP))]]</f>
        <v>5.3475935828877002E-3</v>
      </c>
      <c r="AT986" s="171">
        <v>3599.99999988737</v>
      </c>
      <c r="AU986" s="169">
        <v>2805</v>
      </c>
      <c r="AV986" s="170">
        <v>2769</v>
      </c>
      <c r="AW986" s="170">
        <v>1.2834224598930482E-2</v>
      </c>
      <c r="AX986" s="170">
        <f>(Table232[[#This Row],[UB (LBBD (CBPP-light))]]-Table232[[#This Row],[Best LB]])/Table232[[#This Row],[UB (LBBD (CBPP-light))]]</f>
        <v>5.3475935828877002E-3</v>
      </c>
      <c r="AY986" s="171">
        <v>3599.99999988737</v>
      </c>
      <c r="AZ986" s="150">
        <v>2790</v>
      </c>
    </row>
    <row r="987" spans="1:52" x14ac:dyDescent="0.35">
      <c r="A987" s="162">
        <v>985</v>
      </c>
      <c r="B987" s="163" t="s">
        <v>996</v>
      </c>
      <c r="C987" s="150" t="s">
        <v>1103</v>
      </c>
      <c r="D987" s="150">
        <v>200</v>
      </c>
      <c r="E987" s="164">
        <v>5</v>
      </c>
      <c r="F987" s="164">
        <v>30</v>
      </c>
      <c r="G987" s="165">
        <v>4</v>
      </c>
      <c r="H987" s="166">
        <v>87</v>
      </c>
      <c r="I987" s="150">
        <f>MAX(0,Table232[[#This Row],[k*]]-Table232[[#This Row],[AGVs]])</f>
        <v>82</v>
      </c>
      <c r="J987" s="150">
        <v>2424</v>
      </c>
      <c r="K987" s="150">
        <v>2424</v>
      </c>
      <c r="L987" s="167">
        <v>73.389416016640098</v>
      </c>
      <c r="M987" s="144">
        <f>IF( Table232[[#This Row],[UB_init]]-Table232[[#This Row],[LB_init]]&gt;0.1,0,1)</f>
        <v>1</v>
      </c>
      <c r="N987" s="61">
        <v>18814</v>
      </c>
      <c r="O987" s="62">
        <v>1451.10450909933</v>
      </c>
      <c r="P987" s="62">
        <v>0.92287102641121299</v>
      </c>
      <c r="Q987" s="87">
        <v>3600.64943306334</v>
      </c>
      <c r="R987" s="166">
        <v>2436</v>
      </c>
      <c r="S987" s="150">
        <v>2416</v>
      </c>
      <c r="T987" s="168">
        <v>8.2101810000000004E-3</v>
      </c>
      <c r="U987" s="168">
        <v>3610.2252840000001</v>
      </c>
      <c r="V987" s="169"/>
      <c r="W987" s="170"/>
      <c r="X987" s="150"/>
      <c r="Y987" s="150"/>
      <c r="Z987" s="171"/>
      <c r="AA987" s="169"/>
      <c r="AB987" s="170"/>
      <c r="AC987" s="150"/>
      <c r="AD987" s="170"/>
      <c r="AE987" s="171"/>
      <c r="AF987" s="169"/>
      <c r="AG987" s="170"/>
      <c r="AH987" s="150"/>
      <c r="AI987" s="150"/>
      <c r="AJ987" s="171"/>
      <c r="AK987" s="169"/>
      <c r="AL987" s="170"/>
      <c r="AM987" s="150"/>
      <c r="AN987" s="170"/>
      <c r="AO987" s="171"/>
      <c r="AP987" s="169"/>
      <c r="AQ987" s="170"/>
      <c r="AR987" s="150"/>
      <c r="AS987" s="170"/>
      <c r="AT987" s="171"/>
      <c r="AU987" s="169"/>
      <c r="AV987" s="170"/>
      <c r="AW987" s="150"/>
      <c r="AX987" s="164"/>
      <c r="AY987" s="171"/>
      <c r="AZ987" s="150">
        <v>2424</v>
      </c>
    </row>
    <row r="988" spans="1:52" x14ac:dyDescent="0.35">
      <c r="A988" s="162">
        <v>986</v>
      </c>
      <c r="B988" s="163" t="s">
        <v>997</v>
      </c>
      <c r="C988" s="150" t="s">
        <v>1103</v>
      </c>
      <c r="D988" s="150">
        <v>200</v>
      </c>
      <c r="E988" s="164">
        <v>5</v>
      </c>
      <c r="F988" s="164">
        <v>30</v>
      </c>
      <c r="G988" s="165">
        <v>4</v>
      </c>
      <c r="H988" s="166">
        <v>98</v>
      </c>
      <c r="I988" s="150">
        <f>MAX(0,Table232[[#This Row],[k*]]-Table232[[#This Row],[AGVs]])</f>
        <v>93</v>
      </c>
      <c r="J988" s="150">
        <v>2669</v>
      </c>
      <c r="K988" s="150">
        <v>2693</v>
      </c>
      <c r="L988" s="167">
        <v>601.00522152707003</v>
      </c>
      <c r="M988" s="144">
        <f>IF( Table232[[#This Row],[UB_init]]-Table232[[#This Row],[LB_init]]&gt;0.1,0,1)</f>
        <v>0</v>
      </c>
      <c r="N988" s="61">
        <v>19417</v>
      </c>
      <c r="O988" s="62">
        <v>1563.9733026947899</v>
      </c>
      <c r="P988" s="62">
        <v>0.91945340151955002</v>
      </c>
      <c r="Q988" s="87">
        <v>3600.5237915534499</v>
      </c>
      <c r="R988" s="166">
        <v>2693</v>
      </c>
      <c r="S988" s="150">
        <v>2642</v>
      </c>
      <c r="T988" s="168">
        <v>1.8937987E-2</v>
      </c>
      <c r="U988" s="168">
        <v>3615.712994</v>
      </c>
      <c r="V988" s="169">
        <v>2693</v>
      </c>
      <c r="W988" s="170">
        <v>2669</v>
      </c>
      <c r="X988" s="150">
        <v>8.9119940586706199E-3</v>
      </c>
      <c r="Y988" s="150">
        <f>(Table232[[#This Row],[UB (A-BGAP +LB+ UB)]]-Table232[[#This Row],[Best LB]])/Table232[[#This Row],[UB (A-BGAP +LB+ UB)]]</f>
        <v>2.9706646862235424E-3</v>
      </c>
      <c r="Z988" s="171">
        <v>3609.8253641435804</v>
      </c>
      <c r="AA988" s="169">
        <v>2693</v>
      </c>
      <c r="AB988" s="170">
        <v>2645</v>
      </c>
      <c r="AC988" s="170">
        <v>1.8147448015122872E-2</v>
      </c>
      <c r="AD988" s="170">
        <f>(Table232[[#This Row],[UB (3S-MH)]]-Table232[[#This Row],[Best LB]])/Table232[[#This Row],[UB (3S-MH)]]</f>
        <v>2.9706646862235424E-3</v>
      </c>
      <c r="AE988" s="167">
        <v>722</v>
      </c>
      <c r="AF988" s="169">
        <v>2693</v>
      </c>
      <c r="AG988" s="170">
        <v>2669</v>
      </c>
      <c r="AH988" s="150">
        <v>8.9119940586702903E-3</v>
      </c>
      <c r="AI988" s="150">
        <f>(Table232[[#This Row],[UB (BPP-MIP+LB+UB)]]-Table232[[#This Row],[Best LB]])/Table232[[#This Row],[UB (BPP-MIP+LB+UB)]]</f>
        <v>2.9706646862235424E-3</v>
      </c>
      <c r="AJ988" s="171">
        <v>3615.2729691946797</v>
      </c>
      <c r="AK988" s="169">
        <v>2693</v>
      </c>
      <c r="AL988" s="170">
        <v>2685</v>
      </c>
      <c r="AM988" s="170">
        <v>2.9706646862235424E-3</v>
      </c>
      <c r="AN988" s="170">
        <f>(Table232[[#This Row],[UB (LBBD (FBPP))]]-Table232[[#This Row],[Best LB]])/Table232[[#This Row],[UB (LBBD (FBPP))]]</f>
        <v>2.9706646862235424E-3</v>
      </c>
      <c r="AO988" s="171">
        <v>3599.99999952707</v>
      </c>
      <c r="AP988" s="169">
        <v>2693</v>
      </c>
      <c r="AQ988" s="170">
        <v>2669</v>
      </c>
      <c r="AR988" s="170">
        <v>8.9119940586706269E-3</v>
      </c>
      <c r="AS988" s="170">
        <f>(Table232[[#This Row],[UB (LBBD (CBPP))]]-Table232[[#This Row],[Best LB]])/Table232[[#This Row],[UB (LBBD (CBPP))]]</f>
        <v>2.9706646862235424E-3</v>
      </c>
      <c r="AT988" s="171">
        <v>3599.99999952707</v>
      </c>
      <c r="AU988" s="169">
        <v>2693</v>
      </c>
      <c r="AV988" s="170">
        <v>2669</v>
      </c>
      <c r="AW988" s="170">
        <v>8.9119940586706269E-3</v>
      </c>
      <c r="AX988" s="170">
        <f>(Table232[[#This Row],[UB (LBBD (CBPP-light))]]-Table232[[#This Row],[Best LB]])/Table232[[#This Row],[UB (LBBD (CBPP-light))]]</f>
        <v>2.9706646862235424E-3</v>
      </c>
      <c r="AY988" s="171">
        <v>3599.99999952707</v>
      </c>
      <c r="AZ988" s="150">
        <v>2685</v>
      </c>
    </row>
    <row r="989" spans="1:52" x14ac:dyDescent="0.35">
      <c r="A989" s="162">
        <v>987</v>
      </c>
      <c r="B989" s="163" t="s">
        <v>998</v>
      </c>
      <c r="C989" s="150" t="s">
        <v>1103</v>
      </c>
      <c r="D989" s="150">
        <v>200</v>
      </c>
      <c r="E989" s="164">
        <v>5</v>
      </c>
      <c r="F989" s="164">
        <v>30</v>
      </c>
      <c r="G989" s="165">
        <v>4</v>
      </c>
      <c r="H989" s="166">
        <v>89</v>
      </c>
      <c r="I989" s="150">
        <f>MAX(0,Table232[[#This Row],[k*]]-Table232[[#This Row],[AGVs]])</f>
        <v>84</v>
      </c>
      <c r="J989" s="150">
        <v>2413</v>
      </c>
      <c r="K989" s="150">
        <v>2425</v>
      </c>
      <c r="L989" s="167">
        <v>611.65716686658993</v>
      </c>
      <c r="M989" s="144">
        <f>IF( Table232[[#This Row],[UB_init]]-Table232[[#This Row],[LB_init]]&gt;0.1,0,1)</f>
        <v>0</v>
      </c>
      <c r="N989" s="61">
        <v>18676</v>
      </c>
      <c r="O989" s="62">
        <v>1415.72493249324</v>
      </c>
      <c r="P989" s="62">
        <v>0.92419549515456501</v>
      </c>
      <c r="Q989" s="87">
        <v>3600.5281577054402</v>
      </c>
      <c r="R989" s="166">
        <v>2425</v>
      </c>
      <c r="S989" s="150">
        <v>2411</v>
      </c>
      <c r="T989" s="168">
        <v>5.7731960000000004E-3</v>
      </c>
      <c r="U989" s="168">
        <v>3611.4414139999999</v>
      </c>
      <c r="V989" s="169">
        <v>2425</v>
      </c>
      <c r="W989" s="170">
        <v>2413</v>
      </c>
      <c r="X989" s="150">
        <v>4.9484536082474197E-3</v>
      </c>
      <c r="Y989" s="150">
        <f>(Table232[[#This Row],[UB (A-BGAP +LB+ UB)]]-Table232[[#This Row],[Best LB]])/Table232[[#This Row],[UB (A-BGAP +LB+ UB)]]</f>
        <v>2.8865979381443299E-3</v>
      </c>
      <c r="Z989" s="171">
        <v>3602.2762238914102</v>
      </c>
      <c r="AA989" s="169">
        <v>2425</v>
      </c>
      <c r="AB989" s="170">
        <v>2413</v>
      </c>
      <c r="AC989" s="170">
        <v>4.9730625777041028E-3</v>
      </c>
      <c r="AD989" s="170">
        <f>(Table232[[#This Row],[UB (3S-MH)]]-Table232[[#This Row],[Best LB]])/Table232[[#This Row],[UB (3S-MH)]]</f>
        <v>2.8865979381443299E-3</v>
      </c>
      <c r="AE989" s="167">
        <v>722.09199999999998</v>
      </c>
      <c r="AF989" s="169">
        <v>2425</v>
      </c>
      <c r="AG989" s="170">
        <v>2413</v>
      </c>
      <c r="AH989" s="150">
        <v>4.9484536082474197E-3</v>
      </c>
      <c r="AI989" s="150">
        <f>(Table232[[#This Row],[UB (BPP-MIP+LB+UB)]]-Table232[[#This Row],[Best LB]])/Table232[[#This Row],[UB (BPP-MIP+LB+UB)]]</f>
        <v>2.8865979381443299E-3</v>
      </c>
      <c r="AJ989" s="171">
        <v>3608.5720423348203</v>
      </c>
      <c r="AK989" s="169">
        <v>2425</v>
      </c>
      <c r="AL989" s="170">
        <v>2418</v>
      </c>
      <c r="AM989" s="170">
        <v>2.8865979381443299E-3</v>
      </c>
      <c r="AN989" s="170">
        <f>(Table232[[#This Row],[UB (LBBD (FBPP))]]-Table232[[#This Row],[Best LB]])/Table232[[#This Row],[UB (LBBD (FBPP))]]</f>
        <v>2.8865979381443299E-3</v>
      </c>
      <c r="AO989" s="171">
        <v>3599.9999998665799</v>
      </c>
      <c r="AP989" s="169">
        <v>2425</v>
      </c>
      <c r="AQ989" s="170">
        <v>2413</v>
      </c>
      <c r="AR989" s="170">
        <v>4.9484536082474223E-3</v>
      </c>
      <c r="AS989" s="170">
        <f>(Table232[[#This Row],[UB (LBBD (CBPP))]]-Table232[[#This Row],[Best LB]])/Table232[[#This Row],[UB (LBBD (CBPP))]]</f>
        <v>2.8865979381443299E-3</v>
      </c>
      <c r="AT989" s="171">
        <v>3599.9999998665799</v>
      </c>
      <c r="AU989" s="169">
        <v>2425</v>
      </c>
      <c r="AV989" s="170">
        <v>2413</v>
      </c>
      <c r="AW989" s="170">
        <v>4.9484536082474223E-3</v>
      </c>
      <c r="AX989" s="170">
        <f>(Table232[[#This Row],[UB (LBBD (CBPP-light))]]-Table232[[#This Row],[Best LB]])/Table232[[#This Row],[UB (LBBD (CBPP-light))]]</f>
        <v>2.8865979381443299E-3</v>
      </c>
      <c r="AY989" s="171">
        <v>3599.9999998665799</v>
      </c>
      <c r="AZ989" s="150">
        <v>2418</v>
      </c>
    </row>
    <row r="990" spans="1:52" x14ac:dyDescent="0.35">
      <c r="A990" s="162">
        <v>988</v>
      </c>
      <c r="B990" s="163" t="s">
        <v>999</v>
      </c>
      <c r="C990" s="150" t="s">
        <v>1103</v>
      </c>
      <c r="D990" s="150">
        <v>200</v>
      </c>
      <c r="E990" s="164">
        <v>5</v>
      </c>
      <c r="F990" s="164">
        <v>30</v>
      </c>
      <c r="G990" s="165">
        <v>4</v>
      </c>
      <c r="H990" s="166">
        <v>90</v>
      </c>
      <c r="I990" s="150">
        <f>MAX(0,Table232[[#This Row],[k*]]-Table232[[#This Row],[AGVs]])</f>
        <v>85</v>
      </c>
      <c r="J990" s="150">
        <v>2646</v>
      </c>
      <c r="K990" s="150">
        <v>2658</v>
      </c>
      <c r="L990" s="167">
        <v>608.36765264719998</v>
      </c>
      <c r="M990" s="144">
        <f>IF( Table232[[#This Row],[UB_init]]-Table232[[#This Row],[LB_init]]&gt;0.1,0,1)</f>
        <v>0</v>
      </c>
      <c r="N990" s="61">
        <v>19794</v>
      </c>
      <c r="O990" s="62">
        <v>1636.7277310924301</v>
      </c>
      <c r="P990" s="62">
        <v>0.91731192628612002</v>
      </c>
      <c r="Q990" s="87">
        <v>3600.4491124916799</v>
      </c>
      <c r="R990" s="166">
        <v>2658</v>
      </c>
      <c r="S990" s="150">
        <v>2637</v>
      </c>
      <c r="T990" s="168">
        <v>7.900677E-3</v>
      </c>
      <c r="U990" s="168">
        <v>3615.424356</v>
      </c>
      <c r="V990" s="169">
        <v>2658</v>
      </c>
      <c r="W990" s="170">
        <v>2646</v>
      </c>
      <c r="X990" s="150">
        <v>4.5146726862302401E-3</v>
      </c>
      <c r="Y990" s="150">
        <f>(Table232[[#This Row],[UB (A-BGAP +LB+ UB)]]-Table232[[#This Row],[Best LB]])/Table232[[#This Row],[UB (A-BGAP +LB+ UB)]]</f>
        <v>1.8811136192626034E-3</v>
      </c>
      <c r="Z990" s="171">
        <v>3616.4145704256398</v>
      </c>
      <c r="AA990" s="169">
        <v>2658</v>
      </c>
      <c r="AB990" s="170">
        <v>2646</v>
      </c>
      <c r="AC990" s="170">
        <v>4.5351473922902496E-3</v>
      </c>
      <c r="AD990" s="170">
        <f>(Table232[[#This Row],[UB (3S-MH)]]-Table232[[#This Row],[Best LB]])/Table232[[#This Row],[UB (3S-MH)]]</f>
        <v>1.8811136192626034E-3</v>
      </c>
      <c r="AE990" s="167">
        <v>721.89</v>
      </c>
      <c r="AF990" s="169">
        <v>2658</v>
      </c>
      <c r="AG990" s="170">
        <v>2646</v>
      </c>
      <c r="AH990" s="150">
        <v>4.5146726862302401E-3</v>
      </c>
      <c r="AI990" s="150">
        <f>(Table232[[#This Row],[UB (BPP-MIP+LB+UB)]]-Table232[[#This Row],[Best LB]])/Table232[[#This Row],[UB (BPP-MIP+LB+UB)]]</f>
        <v>1.8811136192626034E-3</v>
      </c>
      <c r="AJ990" s="171">
        <v>3613.94535868708</v>
      </c>
      <c r="AK990" s="169">
        <v>2658</v>
      </c>
      <c r="AL990" s="170">
        <v>2653</v>
      </c>
      <c r="AM990" s="170">
        <v>1.8811136192626034E-3</v>
      </c>
      <c r="AN990" s="170">
        <f>(Table232[[#This Row],[UB (LBBD (FBPP))]]-Table232[[#This Row],[Best LB]])/Table232[[#This Row],[UB (LBBD (FBPP))]]</f>
        <v>1.8811136192626034E-3</v>
      </c>
      <c r="AO990" s="171">
        <v>3599.9999996471902</v>
      </c>
      <c r="AP990" s="169">
        <v>2658</v>
      </c>
      <c r="AQ990" s="170">
        <v>2646</v>
      </c>
      <c r="AR990" s="170">
        <v>4.5146726862302479E-3</v>
      </c>
      <c r="AS990" s="170">
        <f>(Table232[[#This Row],[UB (LBBD (CBPP))]]-Table232[[#This Row],[Best LB]])/Table232[[#This Row],[UB (LBBD (CBPP))]]</f>
        <v>1.8811136192626034E-3</v>
      </c>
      <c r="AT990" s="171">
        <v>3599.9999996471902</v>
      </c>
      <c r="AU990" s="169">
        <v>2658</v>
      </c>
      <c r="AV990" s="170">
        <v>2646</v>
      </c>
      <c r="AW990" s="170">
        <v>4.5146726862302479E-3</v>
      </c>
      <c r="AX990" s="170">
        <f>(Table232[[#This Row],[UB (LBBD (CBPP-light))]]-Table232[[#This Row],[Best LB]])/Table232[[#This Row],[UB (LBBD (CBPP-light))]]</f>
        <v>1.8811136192626034E-3</v>
      </c>
      <c r="AY990" s="171">
        <v>3599.9999996471902</v>
      </c>
      <c r="AZ990" s="150">
        <v>2653</v>
      </c>
    </row>
    <row r="991" spans="1:52" x14ac:dyDescent="0.35">
      <c r="A991" s="162">
        <v>989</v>
      </c>
      <c r="B991" s="163" t="s">
        <v>1000</v>
      </c>
      <c r="C991" s="150" t="s">
        <v>1103</v>
      </c>
      <c r="D991" s="150">
        <v>200</v>
      </c>
      <c r="E991" s="164">
        <v>5</v>
      </c>
      <c r="F991" s="164">
        <v>30</v>
      </c>
      <c r="G991" s="165">
        <v>4</v>
      </c>
      <c r="H991" s="166">
        <v>89</v>
      </c>
      <c r="I991" s="150">
        <f>MAX(0,Table232[[#This Row],[k*]]-Table232[[#This Row],[AGVs]])</f>
        <v>84</v>
      </c>
      <c r="J991" s="150">
        <v>2551</v>
      </c>
      <c r="K991" s="150">
        <v>2563</v>
      </c>
      <c r="L991" s="167">
        <v>610.42293406278009</v>
      </c>
      <c r="M991" s="144">
        <f>IF( Table232[[#This Row],[UB_init]]-Table232[[#This Row],[LB_init]]&gt;0.1,0,1)</f>
        <v>0</v>
      </c>
      <c r="N991" s="61">
        <v>19407</v>
      </c>
      <c r="O991" s="62">
        <v>1554.1213437393901</v>
      </c>
      <c r="P991" s="62">
        <v>0.919919547393235</v>
      </c>
      <c r="Q991" s="87">
        <v>3600.4132010713201</v>
      </c>
      <c r="R991" s="166">
        <v>2564</v>
      </c>
      <c r="S991" s="150">
        <v>2544</v>
      </c>
      <c r="T991" s="168">
        <v>7.8003120000000002E-3</v>
      </c>
      <c r="U991" s="168">
        <v>3611.6033170000001</v>
      </c>
      <c r="V991" s="169">
        <v>2563</v>
      </c>
      <c r="W991" s="170">
        <v>2551</v>
      </c>
      <c r="X991" s="150">
        <v>4.6820132657042499E-3</v>
      </c>
      <c r="Y991" s="150">
        <f>(Table232[[#This Row],[UB (A-BGAP +LB+ UB)]]-Table232[[#This Row],[Best LB]])/Table232[[#This Row],[UB (A-BGAP +LB+ UB)]]</f>
        <v>1.5606710885680843E-3</v>
      </c>
      <c r="Z991" s="171">
        <v>3606.9081205893299</v>
      </c>
      <c r="AA991" s="169">
        <v>2563</v>
      </c>
      <c r="AB991" s="170">
        <v>2551</v>
      </c>
      <c r="AC991" s="170">
        <v>4.7040376323010582E-3</v>
      </c>
      <c r="AD991" s="170">
        <f>(Table232[[#This Row],[UB (3S-MH)]]-Table232[[#This Row],[Best LB]])/Table232[[#This Row],[UB (3S-MH)]]</f>
        <v>1.5606710885680843E-3</v>
      </c>
      <c r="AE991" s="167">
        <v>722.11</v>
      </c>
      <c r="AF991" s="169">
        <v>2563</v>
      </c>
      <c r="AG991" s="170">
        <v>2551</v>
      </c>
      <c r="AH991" s="150">
        <v>4.6820132657040704E-3</v>
      </c>
      <c r="AI991" s="150">
        <f>(Table232[[#This Row],[UB (BPP-MIP+LB+UB)]]-Table232[[#This Row],[Best LB]])/Table232[[#This Row],[UB (BPP-MIP+LB+UB)]]</f>
        <v>1.5606710885680843E-3</v>
      </c>
      <c r="AJ991" s="171">
        <v>3601.8468422191199</v>
      </c>
      <c r="AK991" s="169">
        <v>2563</v>
      </c>
      <c r="AL991" s="170">
        <v>2559</v>
      </c>
      <c r="AM991" s="170">
        <v>1.5606710885680843E-3</v>
      </c>
      <c r="AN991" s="170">
        <f>(Table232[[#This Row],[UB (LBBD (FBPP))]]-Table232[[#This Row],[Best LB]])/Table232[[#This Row],[UB (LBBD (FBPP))]]</f>
        <v>1.5606710885680843E-3</v>
      </c>
      <c r="AO991" s="171">
        <v>3600.0000000627797</v>
      </c>
      <c r="AP991" s="169">
        <v>2563</v>
      </c>
      <c r="AQ991" s="170">
        <v>2551</v>
      </c>
      <c r="AR991" s="170">
        <v>4.6820132657042525E-3</v>
      </c>
      <c r="AS991" s="170">
        <f>(Table232[[#This Row],[UB (LBBD (CBPP))]]-Table232[[#This Row],[Best LB]])/Table232[[#This Row],[UB (LBBD (CBPP))]]</f>
        <v>1.5606710885680843E-3</v>
      </c>
      <c r="AT991" s="171">
        <v>3600.0000000627797</v>
      </c>
      <c r="AU991" s="169">
        <v>2563</v>
      </c>
      <c r="AV991" s="170">
        <v>2551</v>
      </c>
      <c r="AW991" s="170">
        <v>4.6820132657042525E-3</v>
      </c>
      <c r="AX991" s="170">
        <f>(Table232[[#This Row],[UB (LBBD (CBPP-light))]]-Table232[[#This Row],[Best LB]])/Table232[[#This Row],[UB (LBBD (CBPP-light))]]</f>
        <v>1.5606710885680843E-3</v>
      </c>
      <c r="AY991" s="171">
        <v>3600.0000000627797</v>
      </c>
      <c r="AZ991" s="150">
        <v>2559</v>
      </c>
    </row>
    <row r="992" spans="1:52" ht="15" thickBot="1" x14ac:dyDescent="0.4">
      <c r="A992" s="162">
        <v>990</v>
      </c>
      <c r="B992" s="163" t="s">
        <v>1001</v>
      </c>
      <c r="C992" s="174" t="s">
        <v>1103</v>
      </c>
      <c r="D992" s="174">
        <v>200</v>
      </c>
      <c r="E992" s="175">
        <v>5</v>
      </c>
      <c r="F992" s="175">
        <v>30</v>
      </c>
      <c r="G992" s="176">
        <v>4</v>
      </c>
      <c r="H992" s="177">
        <v>92</v>
      </c>
      <c r="I992" s="174">
        <f>MAX(0,Table232[[#This Row],[k*]]-Table232[[#This Row],[AGVs]])</f>
        <v>87</v>
      </c>
      <c r="J992" s="174">
        <v>2590</v>
      </c>
      <c r="K992" s="174">
        <v>2590</v>
      </c>
      <c r="L992" s="178">
        <v>57.149203153330063</v>
      </c>
      <c r="M992" s="196">
        <f>IF( Table232[[#This Row],[UB_init]]-Table232[[#This Row],[LB_init]]&gt;0.1,0,1)</f>
        <v>1</v>
      </c>
      <c r="N992" s="63">
        <v>19408</v>
      </c>
      <c r="O992" s="64">
        <v>1556.9401517650899</v>
      </c>
      <c r="P992" s="64">
        <v>0.919778434059914</v>
      </c>
      <c r="Q992" s="197">
        <v>3600.4256025087002</v>
      </c>
      <c r="R992" s="177">
        <v>2602</v>
      </c>
      <c r="S992" s="174">
        <v>2577</v>
      </c>
      <c r="T992" s="179">
        <v>9.6079939999999999E-3</v>
      </c>
      <c r="U992" s="179">
        <v>3607.7505390000001</v>
      </c>
      <c r="V992" s="180"/>
      <c r="W992" s="181"/>
      <c r="X992" s="174"/>
      <c r="Y992" s="174"/>
      <c r="Z992" s="182"/>
      <c r="AA992" s="180"/>
      <c r="AB992" s="181"/>
      <c r="AC992" s="174"/>
      <c r="AD992" s="181"/>
      <c r="AE992" s="182"/>
      <c r="AF992" s="180"/>
      <c r="AG992" s="181"/>
      <c r="AH992" s="174"/>
      <c r="AI992" s="174"/>
      <c r="AJ992" s="182"/>
      <c r="AK992" s="180"/>
      <c r="AL992" s="181"/>
      <c r="AM992" s="174"/>
      <c r="AN992" s="181"/>
      <c r="AO992" s="182"/>
      <c r="AP992" s="180"/>
      <c r="AQ992" s="181"/>
      <c r="AR992" s="174"/>
      <c r="AS992" s="181"/>
      <c r="AT992" s="182"/>
      <c r="AU992" s="180"/>
      <c r="AV992" s="181"/>
      <c r="AW992" s="174"/>
      <c r="AX992" s="175"/>
      <c r="AY992" s="182"/>
      <c r="AZ992" s="150">
        <v>2590</v>
      </c>
    </row>
    <row r="993" spans="1:52" x14ac:dyDescent="0.35">
      <c r="A993" s="151">
        <v>991</v>
      </c>
      <c r="B993" s="152" t="s">
        <v>1002</v>
      </c>
      <c r="C993" s="150" t="s">
        <v>1104</v>
      </c>
      <c r="D993" s="150">
        <v>200</v>
      </c>
      <c r="E993" s="164">
        <v>10</v>
      </c>
      <c r="F993" s="164">
        <v>10</v>
      </c>
      <c r="G993" s="165">
        <v>1</v>
      </c>
      <c r="H993" s="156">
        <v>30</v>
      </c>
      <c r="I993" s="153">
        <f>MAX(0,Table232[[#This Row],[k*]]-Table232[[#This Row],[AGVs]])</f>
        <v>20</v>
      </c>
      <c r="J993" s="153">
        <v>378</v>
      </c>
      <c r="K993" s="153">
        <v>378</v>
      </c>
      <c r="L993" s="167">
        <v>17.185923527930072</v>
      </c>
      <c r="M993" s="144">
        <f>IF( Table232[[#This Row],[UB_init]]-Table232[[#This Row],[LB_init]]&gt;0.1,0,1)</f>
        <v>1</v>
      </c>
      <c r="N993" s="61">
        <v>14253</v>
      </c>
      <c r="O993" s="62">
        <v>261.29732977303001</v>
      </c>
      <c r="P993" s="62">
        <v>0.98166720481490699</v>
      </c>
      <c r="Q993" s="87">
        <v>3601.02051164768</v>
      </c>
      <c r="R993" s="166">
        <v>378</v>
      </c>
      <c r="S993" s="150">
        <v>378</v>
      </c>
      <c r="T993" s="168">
        <v>0</v>
      </c>
      <c r="U993" s="168">
        <v>243.62626710000001</v>
      </c>
      <c r="V993" s="169"/>
      <c r="W993" s="170"/>
      <c r="X993" s="150"/>
      <c r="Y993" s="150"/>
      <c r="Z993" s="171"/>
      <c r="AA993" s="169"/>
      <c r="AB993" s="170"/>
      <c r="AC993" s="150"/>
      <c r="AD993" s="170"/>
      <c r="AE993" s="171"/>
      <c r="AF993" s="169"/>
      <c r="AG993" s="170"/>
      <c r="AH993" s="150"/>
      <c r="AI993" s="150"/>
      <c r="AJ993" s="171"/>
      <c r="AK993" s="169"/>
      <c r="AL993" s="170"/>
      <c r="AM993" s="150"/>
      <c r="AN993" s="170"/>
      <c r="AO993" s="171"/>
      <c r="AP993" s="169"/>
      <c r="AQ993" s="170"/>
      <c r="AR993" s="150"/>
      <c r="AS993" s="170"/>
      <c r="AT993" s="171"/>
      <c r="AU993" s="169"/>
      <c r="AV993" s="170"/>
      <c r="AW993" s="150"/>
      <c r="AX993" s="164"/>
      <c r="AY993" s="171"/>
      <c r="AZ993" s="150">
        <v>378</v>
      </c>
    </row>
    <row r="994" spans="1:52" x14ac:dyDescent="0.35">
      <c r="A994" s="162">
        <v>992</v>
      </c>
      <c r="B994" s="163" t="s">
        <v>1003</v>
      </c>
      <c r="C994" s="150" t="s">
        <v>1104</v>
      </c>
      <c r="D994" s="150">
        <v>200</v>
      </c>
      <c r="E994" s="164">
        <v>10</v>
      </c>
      <c r="F994" s="164">
        <v>10</v>
      </c>
      <c r="G994" s="165">
        <v>1</v>
      </c>
      <c r="H994" s="166">
        <v>25</v>
      </c>
      <c r="I994" s="150">
        <f>MAX(0,Table232[[#This Row],[k*]]-Table232[[#This Row],[AGVs]])</f>
        <v>15</v>
      </c>
      <c r="J994" s="150">
        <v>334</v>
      </c>
      <c r="K994" s="150">
        <v>358</v>
      </c>
      <c r="L994" s="167">
        <v>4.2730283401999714</v>
      </c>
      <c r="M994" s="144">
        <f>IF( Table232[[#This Row],[UB_init]]-Table232[[#This Row],[LB_init]]&gt;0.1,0,1)</f>
        <v>0</v>
      </c>
      <c r="N994" s="61">
        <v>14155</v>
      </c>
      <c r="O994" s="62">
        <v>247.15201958384301</v>
      </c>
      <c r="P994" s="62">
        <v>0.98253959593190099</v>
      </c>
      <c r="Q994" s="87">
        <v>3600.9490745048902</v>
      </c>
      <c r="R994" s="166">
        <v>334</v>
      </c>
      <c r="S994" s="150">
        <v>334</v>
      </c>
      <c r="T994" s="168">
        <v>0</v>
      </c>
      <c r="U994" s="168">
        <v>168.84781889999999</v>
      </c>
      <c r="V994" s="169">
        <v>334</v>
      </c>
      <c r="W994" s="170">
        <v>334</v>
      </c>
      <c r="X994" s="150">
        <v>0</v>
      </c>
      <c r="Y994" s="150">
        <f>(Table232[[#This Row],[UB (A-BGAP +LB+ UB)]]-Table232[[#This Row],[Best LB]])/Table232[[#This Row],[UB (A-BGAP +LB+ UB)]]</f>
        <v>0</v>
      </c>
      <c r="Z994" s="171">
        <v>340.51011421066698</v>
      </c>
      <c r="AA994" s="169">
        <v>334</v>
      </c>
      <c r="AB994" s="170">
        <v>334</v>
      </c>
      <c r="AC994" s="170">
        <v>0</v>
      </c>
      <c r="AD994" s="170">
        <f>(Table232[[#This Row],[UB (3S-MH)]]-Table232[[#This Row],[Best LB]])/Table232[[#This Row],[UB (3S-MH)]]</f>
        <v>0</v>
      </c>
      <c r="AE994" s="167">
        <v>13.731199999999999</v>
      </c>
      <c r="AF994" s="169">
        <v>334</v>
      </c>
      <c r="AG994" s="170">
        <v>334</v>
      </c>
      <c r="AH994" s="150">
        <v>0</v>
      </c>
      <c r="AI994" s="150">
        <f>(Table232[[#This Row],[UB (BPP-MIP+LB+UB)]]-Table232[[#This Row],[Best LB]])/Table232[[#This Row],[UB (BPP-MIP+LB+UB)]]</f>
        <v>0</v>
      </c>
      <c r="AJ994" s="171">
        <v>509.33038702794295</v>
      </c>
      <c r="AK994" s="169">
        <v>334</v>
      </c>
      <c r="AL994" s="170">
        <v>334</v>
      </c>
      <c r="AM994" s="170">
        <v>0</v>
      </c>
      <c r="AN994" s="170">
        <f>(Table232[[#This Row],[UB (LBBD (FBPP))]]-Table232[[#This Row],[Best LB]])/Table232[[#This Row],[UB (LBBD (FBPP))]]</f>
        <v>0</v>
      </c>
      <c r="AO994" s="171">
        <v>65.531566506260972</v>
      </c>
      <c r="AP994" s="169">
        <v>334</v>
      </c>
      <c r="AQ994" s="170">
        <v>334</v>
      </c>
      <c r="AR994" s="170">
        <v>0</v>
      </c>
      <c r="AS994" s="170">
        <f>(Table232[[#This Row],[UB (LBBD (CBPP))]]-Table232[[#This Row],[Best LB]])/Table232[[#This Row],[UB (LBBD (CBPP))]]</f>
        <v>0</v>
      </c>
      <c r="AT994" s="171">
        <v>9.0344736781064512</v>
      </c>
      <c r="AU994" s="169">
        <v>334</v>
      </c>
      <c r="AV994" s="170">
        <v>334</v>
      </c>
      <c r="AW994" s="170">
        <v>0</v>
      </c>
      <c r="AX994" s="170">
        <f>(Table232[[#This Row],[UB (LBBD (CBPP-light))]]-Table232[[#This Row],[Best LB]])/Table232[[#This Row],[UB (LBBD (CBPP-light))]]</f>
        <v>0</v>
      </c>
      <c r="AY994" s="171">
        <v>11.018240386629481</v>
      </c>
      <c r="AZ994" s="150">
        <v>334</v>
      </c>
    </row>
    <row r="995" spans="1:52" x14ac:dyDescent="0.35">
      <c r="A995" s="162">
        <v>993</v>
      </c>
      <c r="B995" s="163" t="s">
        <v>1004</v>
      </c>
      <c r="C995" s="150" t="s">
        <v>1104</v>
      </c>
      <c r="D995" s="150">
        <v>200</v>
      </c>
      <c r="E995" s="164">
        <v>10</v>
      </c>
      <c r="F995" s="164">
        <v>10</v>
      </c>
      <c r="G995" s="165">
        <v>1</v>
      </c>
      <c r="H995" s="166">
        <v>27</v>
      </c>
      <c r="I995" s="150">
        <f>MAX(0,Table232[[#This Row],[k*]]-Table232[[#This Row],[AGVs]])</f>
        <v>17</v>
      </c>
      <c r="J995" s="150">
        <v>355</v>
      </c>
      <c r="K995" s="150">
        <v>362</v>
      </c>
      <c r="L995" s="167">
        <v>30.038027964540106</v>
      </c>
      <c r="M995" s="144">
        <f>IF( Table232[[#This Row],[UB_init]]-Table232[[#This Row],[LB_init]]&gt;0.1,0,1)</f>
        <v>0</v>
      </c>
      <c r="N995" s="61">
        <v>14206</v>
      </c>
      <c r="O995" s="62">
        <v>256.32985244040799</v>
      </c>
      <c r="P995" s="62">
        <v>0.98195622607063804</v>
      </c>
      <c r="Q995" s="87">
        <v>3601.0200333520702</v>
      </c>
      <c r="R995" s="166">
        <v>355</v>
      </c>
      <c r="S995" s="150">
        <v>355</v>
      </c>
      <c r="T995" s="168">
        <v>0</v>
      </c>
      <c r="U995" s="168">
        <v>142.69242969999999</v>
      </c>
      <c r="V995" s="169">
        <v>355</v>
      </c>
      <c r="W995" s="170">
        <v>355</v>
      </c>
      <c r="X995" s="150">
        <v>0</v>
      </c>
      <c r="Y995" s="150">
        <f>(Table232[[#This Row],[UB (A-BGAP +LB+ UB)]]-Table232[[#This Row],[Best LB]])/Table232[[#This Row],[UB (A-BGAP +LB+ UB)]]</f>
        <v>0</v>
      </c>
      <c r="Z995" s="171">
        <v>407.08041892387712</v>
      </c>
      <c r="AA995" s="169">
        <v>355</v>
      </c>
      <c r="AB995" s="170">
        <v>355</v>
      </c>
      <c r="AC995" s="170">
        <v>0</v>
      </c>
      <c r="AD995" s="170">
        <f>(Table232[[#This Row],[UB (3S-MH)]]-Table232[[#This Row],[Best LB]])/Table232[[#This Row],[UB (3S-MH)]]</f>
        <v>0</v>
      </c>
      <c r="AE995" s="167">
        <v>3.9834399999999999</v>
      </c>
      <c r="AF995" s="169">
        <v>355</v>
      </c>
      <c r="AG995" s="170">
        <v>355</v>
      </c>
      <c r="AH995" s="150">
        <v>0</v>
      </c>
      <c r="AI995" s="150">
        <f>(Table232[[#This Row],[UB (BPP-MIP+LB+UB)]]-Table232[[#This Row],[Best LB]])/Table232[[#This Row],[UB (BPP-MIP+LB+UB)]]</f>
        <v>0</v>
      </c>
      <c r="AJ995" s="171">
        <v>525.15708764084411</v>
      </c>
      <c r="AK995" s="169">
        <v>355</v>
      </c>
      <c r="AL995" s="170">
        <v>355</v>
      </c>
      <c r="AM995" s="170">
        <v>0</v>
      </c>
      <c r="AN995" s="170">
        <f>(Table232[[#This Row],[UB (LBBD (FBPP))]]-Table232[[#This Row],[Best LB]])/Table232[[#This Row],[UB (LBBD (FBPP))]]</f>
        <v>0</v>
      </c>
      <c r="AO995" s="171">
        <v>51.023789860781505</v>
      </c>
      <c r="AP995" s="169">
        <v>355</v>
      </c>
      <c r="AQ995" s="170">
        <v>355</v>
      </c>
      <c r="AR995" s="170">
        <v>0</v>
      </c>
      <c r="AS995" s="170">
        <f>(Table232[[#This Row],[UB (LBBD (CBPP))]]-Table232[[#This Row],[Best LB]])/Table232[[#This Row],[UB (LBBD (CBPP))]]</f>
        <v>0</v>
      </c>
      <c r="AT995" s="171">
        <v>33.667480399839853</v>
      </c>
      <c r="AU995" s="169">
        <v>355</v>
      </c>
      <c r="AV995" s="170">
        <v>355</v>
      </c>
      <c r="AW995" s="170">
        <v>0</v>
      </c>
      <c r="AX995" s="170">
        <f>(Table232[[#This Row],[UB (LBBD (CBPP-light))]]-Table232[[#This Row],[Best LB]])/Table232[[#This Row],[UB (LBBD (CBPP-light))]]</f>
        <v>0</v>
      </c>
      <c r="AY995" s="171">
        <v>35.683466838680488</v>
      </c>
      <c r="AZ995" s="150">
        <v>355</v>
      </c>
    </row>
    <row r="996" spans="1:52" x14ac:dyDescent="0.35">
      <c r="A996" s="162">
        <v>994</v>
      </c>
      <c r="B996" s="163" t="s">
        <v>1005</v>
      </c>
      <c r="C996" s="150" t="s">
        <v>1104</v>
      </c>
      <c r="D996" s="150">
        <v>200</v>
      </c>
      <c r="E996" s="164">
        <v>10</v>
      </c>
      <c r="F996" s="164">
        <v>10</v>
      </c>
      <c r="G996" s="165">
        <v>1</v>
      </c>
      <c r="H996" s="166">
        <v>28</v>
      </c>
      <c r="I996" s="150">
        <f>MAX(0,Table232[[#This Row],[k*]]-Table232[[#This Row],[AGVs]])</f>
        <v>18</v>
      </c>
      <c r="J996" s="150">
        <v>354</v>
      </c>
      <c r="K996" s="150">
        <v>367</v>
      </c>
      <c r="L996" s="167">
        <v>12.291649792349972</v>
      </c>
      <c r="M996" s="144">
        <f>IF( Table232[[#This Row],[UB_init]]-Table232[[#This Row],[LB_init]]&gt;0.1,0,1)</f>
        <v>0</v>
      </c>
      <c r="N996" s="61">
        <v>14144</v>
      </c>
      <c r="O996" s="62">
        <v>248.922141560798</v>
      </c>
      <c r="P996" s="62">
        <v>0.98240086668828497</v>
      </c>
      <c r="Q996" s="87">
        <v>3600.8392849974298</v>
      </c>
      <c r="R996" s="166">
        <v>354</v>
      </c>
      <c r="S996" s="150">
        <v>354</v>
      </c>
      <c r="T996" s="168">
        <v>0</v>
      </c>
      <c r="U996" s="168">
        <v>251.18831900000001</v>
      </c>
      <c r="V996" s="169">
        <v>354</v>
      </c>
      <c r="W996" s="170">
        <v>354</v>
      </c>
      <c r="X996" s="150">
        <v>0</v>
      </c>
      <c r="Y996" s="150">
        <f>(Table232[[#This Row],[UB (A-BGAP +LB+ UB)]]-Table232[[#This Row],[Best LB]])/Table232[[#This Row],[UB (A-BGAP +LB+ UB)]]</f>
        <v>0</v>
      </c>
      <c r="Z996" s="171">
        <v>559.11527024955194</v>
      </c>
      <c r="AA996" s="169">
        <v>354</v>
      </c>
      <c r="AB996" s="170">
        <v>354</v>
      </c>
      <c r="AC996" s="170">
        <v>0</v>
      </c>
      <c r="AD996" s="170">
        <f>(Table232[[#This Row],[UB (3S-MH)]]-Table232[[#This Row],[Best LB]])/Table232[[#This Row],[UB (3S-MH)]]</f>
        <v>0</v>
      </c>
      <c r="AE996" s="167">
        <v>723.85199999999998</v>
      </c>
      <c r="AF996" s="169">
        <v>354</v>
      </c>
      <c r="AG996" s="170">
        <v>354</v>
      </c>
      <c r="AH996" s="150">
        <v>0</v>
      </c>
      <c r="AI996" s="150">
        <f>(Table232[[#This Row],[UB (BPP-MIP+LB+UB)]]-Table232[[#This Row],[Best LB]])/Table232[[#This Row],[UB (BPP-MIP+LB+UB)]]</f>
        <v>0</v>
      </c>
      <c r="AJ996" s="171">
        <v>493.396844125359</v>
      </c>
      <c r="AK996" s="169">
        <v>354</v>
      </c>
      <c r="AL996" s="170">
        <v>354</v>
      </c>
      <c r="AM996" s="170">
        <v>0</v>
      </c>
      <c r="AN996" s="170">
        <f>(Table232[[#This Row],[UB (LBBD (FBPP))]]-Table232[[#This Row],[Best LB]])/Table232[[#This Row],[UB (LBBD (FBPP))]]</f>
        <v>0</v>
      </c>
      <c r="AO996" s="171">
        <v>46.756377104210671</v>
      </c>
      <c r="AP996" s="169">
        <v>354</v>
      </c>
      <c r="AQ996" s="170">
        <v>354</v>
      </c>
      <c r="AR996" s="170">
        <v>0</v>
      </c>
      <c r="AS996" s="170">
        <f>(Table232[[#This Row],[UB (LBBD (CBPP))]]-Table232[[#This Row],[Best LB]])/Table232[[#This Row],[UB (LBBD (CBPP))]]</f>
        <v>0</v>
      </c>
      <c r="AT996" s="171">
        <v>15.868690422742702</v>
      </c>
      <c r="AU996" s="169">
        <v>354</v>
      </c>
      <c r="AV996" s="170">
        <v>354</v>
      </c>
      <c r="AW996" s="170">
        <v>0</v>
      </c>
      <c r="AX996" s="170">
        <f>(Table232[[#This Row],[UB (LBBD (CBPP-light))]]-Table232[[#This Row],[Best LB]])/Table232[[#This Row],[UB (LBBD (CBPP-light))]]</f>
        <v>0</v>
      </c>
      <c r="AY996" s="171">
        <v>17.679865104152892</v>
      </c>
      <c r="AZ996" s="150">
        <v>354</v>
      </c>
    </row>
    <row r="997" spans="1:52" x14ac:dyDescent="0.35">
      <c r="A997" s="162">
        <v>995</v>
      </c>
      <c r="B997" s="163" t="s">
        <v>1006</v>
      </c>
      <c r="C997" s="150" t="s">
        <v>1104</v>
      </c>
      <c r="D997" s="150">
        <v>200</v>
      </c>
      <c r="E997" s="164">
        <v>10</v>
      </c>
      <c r="F997" s="164">
        <v>10</v>
      </c>
      <c r="G997" s="165">
        <v>1</v>
      </c>
      <c r="H997" s="166">
        <v>28</v>
      </c>
      <c r="I997" s="150">
        <f>MAX(0,Table232[[#This Row],[k*]]-Table232[[#This Row],[AGVs]])</f>
        <v>18</v>
      </c>
      <c r="J997" s="150">
        <v>362</v>
      </c>
      <c r="K997" s="150">
        <v>363</v>
      </c>
      <c r="L997" s="167">
        <v>3.9717435035900053</v>
      </c>
      <c r="M997" s="144">
        <f>IF( Table232[[#This Row],[UB_init]]-Table232[[#This Row],[LB_init]]&gt;0.1,0,1)</f>
        <v>0</v>
      </c>
      <c r="N997" s="61">
        <v>14187</v>
      </c>
      <c r="O997" s="62">
        <v>257.08106508875699</v>
      </c>
      <c r="P997" s="62">
        <v>0.98187911009453299</v>
      </c>
      <c r="Q997" s="87">
        <v>3600.7368055470201</v>
      </c>
      <c r="R997" s="166">
        <v>362</v>
      </c>
      <c r="S997" s="150">
        <v>362</v>
      </c>
      <c r="T997" s="168">
        <v>0</v>
      </c>
      <c r="U997" s="168">
        <v>168.08408209999999</v>
      </c>
      <c r="V997" s="169">
        <v>362</v>
      </c>
      <c r="W997" s="170">
        <v>362</v>
      </c>
      <c r="X997" s="150">
        <v>0</v>
      </c>
      <c r="Y997" s="150">
        <f>(Table232[[#This Row],[UB (A-BGAP +LB+ UB)]]-Table232[[#This Row],[Best LB]])/Table232[[#This Row],[UB (A-BGAP +LB+ UB)]]</f>
        <v>0</v>
      </c>
      <c r="Z997" s="171">
        <v>345.19524174835902</v>
      </c>
      <c r="AA997" s="169">
        <v>362</v>
      </c>
      <c r="AB997" s="170">
        <v>362</v>
      </c>
      <c r="AC997" s="170">
        <v>0</v>
      </c>
      <c r="AD997" s="170">
        <f>(Table232[[#This Row],[UB (3S-MH)]]-Table232[[#This Row],[Best LB]])/Table232[[#This Row],[UB (3S-MH)]]</f>
        <v>0</v>
      </c>
      <c r="AE997" s="167">
        <v>199.375</v>
      </c>
      <c r="AF997" s="169">
        <v>362</v>
      </c>
      <c r="AG997" s="170">
        <v>362</v>
      </c>
      <c r="AH997" s="150">
        <v>0</v>
      </c>
      <c r="AI997" s="150">
        <f>(Table232[[#This Row],[UB (BPP-MIP+LB+UB)]]-Table232[[#This Row],[Best LB]])/Table232[[#This Row],[UB (BPP-MIP+LB+UB)]]</f>
        <v>0</v>
      </c>
      <c r="AJ997" s="171">
        <v>602.89795856364503</v>
      </c>
      <c r="AK997" s="169">
        <v>362</v>
      </c>
      <c r="AL997" s="170">
        <v>362</v>
      </c>
      <c r="AM997" s="170">
        <v>0</v>
      </c>
      <c r="AN997" s="170">
        <f>(Table232[[#This Row],[UB (LBBD (FBPP))]]-Table232[[#This Row],[Best LB]])/Table232[[#This Row],[UB (LBBD (FBPP))]]</f>
        <v>0</v>
      </c>
      <c r="AO997" s="171">
        <v>10.829793100715506</v>
      </c>
      <c r="AP997" s="169">
        <v>362</v>
      </c>
      <c r="AQ997" s="170">
        <v>362</v>
      </c>
      <c r="AR997" s="170">
        <v>0</v>
      </c>
      <c r="AS997" s="170">
        <f>(Table232[[#This Row],[UB (LBBD (CBPP))]]-Table232[[#This Row],[Best LB]])/Table232[[#This Row],[UB (LBBD (CBPP))]]</f>
        <v>0</v>
      </c>
      <c r="AT997" s="171">
        <v>4.7851287880957889</v>
      </c>
      <c r="AU997" s="169">
        <v>362</v>
      </c>
      <c r="AV997" s="170">
        <v>362</v>
      </c>
      <c r="AW997" s="170">
        <v>0</v>
      </c>
      <c r="AX997" s="170">
        <f>(Table232[[#This Row],[UB (LBBD (CBPP-light))]]-Table232[[#This Row],[Best LB]])/Table232[[#This Row],[UB (LBBD (CBPP-light))]]</f>
        <v>0</v>
      </c>
      <c r="AY997" s="171">
        <v>5.0145075842783555</v>
      </c>
      <c r="AZ997" s="150">
        <v>362</v>
      </c>
    </row>
    <row r="998" spans="1:52" x14ac:dyDescent="0.35">
      <c r="A998" s="162">
        <v>996</v>
      </c>
      <c r="B998" s="163" t="s">
        <v>1007</v>
      </c>
      <c r="C998" s="150" t="s">
        <v>1104</v>
      </c>
      <c r="D998" s="150">
        <v>200</v>
      </c>
      <c r="E998" s="164">
        <v>10</v>
      </c>
      <c r="F998" s="164">
        <v>10</v>
      </c>
      <c r="G998" s="165">
        <v>1</v>
      </c>
      <c r="H998" s="166">
        <v>27</v>
      </c>
      <c r="I998" s="150">
        <f>MAX(0,Table232[[#This Row],[k*]]-Table232[[#This Row],[AGVs]])</f>
        <v>17</v>
      </c>
      <c r="J998" s="150">
        <v>338</v>
      </c>
      <c r="K998" s="150">
        <v>345</v>
      </c>
      <c r="L998" s="167">
        <v>12.039366044110011</v>
      </c>
      <c r="M998" s="144">
        <f>IF( Table232[[#This Row],[UB_init]]-Table232[[#This Row],[LB_init]]&gt;0.1,0,1)</f>
        <v>0</v>
      </c>
      <c r="N998" s="61">
        <v>12365</v>
      </c>
      <c r="O998" s="62">
        <v>239.71079740556999</v>
      </c>
      <c r="P998" s="62">
        <v>0.98061376486812202</v>
      </c>
      <c r="Q998" s="87">
        <v>3600.95252321101</v>
      </c>
      <c r="R998" s="166">
        <v>338</v>
      </c>
      <c r="S998" s="150">
        <v>338</v>
      </c>
      <c r="T998" s="168">
        <v>0</v>
      </c>
      <c r="U998" s="168">
        <v>146.24484380000001</v>
      </c>
      <c r="V998" s="169">
        <v>338</v>
      </c>
      <c r="W998" s="170">
        <v>338</v>
      </c>
      <c r="X998" s="150">
        <v>0</v>
      </c>
      <c r="Y998" s="150">
        <f>(Table232[[#This Row],[UB (A-BGAP +LB+ UB)]]-Table232[[#This Row],[Best LB]])/Table232[[#This Row],[UB (A-BGAP +LB+ UB)]]</f>
        <v>0</v>
      </c>
      <c r="Z998" s="171">
        <v>485.67947594821999</v>
      </c>
      <c r="AA998" s="169">
        <v>338</v>
      </c>
      <c r="AB998" s="170">
        <v>338</v>
      </c>
      <c r="AC998" s="170">
        <v>0</v>
      </c>
      <c r="AD998" s="170">
        <f>(Table232[[#This Row],[UB (3S-MH)]]-Table232[[#This Row],[Best LB]])/Table232[[#This Row],[UB (3S-MH)]]</f>
        <v>0</v>
      </c>
      <c r="AE998" s="167">
        <v>390.108</v>
      </c>
      <c r="AF998" s="169">
        <v>338</v>
      </c>
      <c r="AG998" s="170">
        <v>338</v>
      </c>
      <c r="AH998" s="150">
        <v>0</v>
      </c>
      <c r="AI998" s="150">
        <f>(Table232[[#This Row],[UB (BPP-MIP+LB+UB)]]-Table232[[#This Row],[Best LB]])/Table232[[#This Row],[UB (BPP-MIP+LB+UB)]]</f>
        <v>0</v>
      </c>
      <c r="AJ998" s="171">
        <v>518.29743411578806</v>
      </c>
      <c r="AK998" s="169">
        <v>338</v>
      </c>
      <c r="AL998" s="170">
        <v>338</v>
      </c>
      <c r="AM998" s="170">
        <v>0</v>
      </c>
      <c r="AN998" s="170">
        <f>(Table232[[#This Row],[UB (LBBD (FBPP))]]-Table232[[#This Row],[Best LB]])/Table232[[#This Row],[UB (LBBD (FBPP))]]</f>
        <v>0</v>
      </c>
      <c r="AO998" s="171">
        <v>26.758646009030109</v>
      </c>
      <c r="AP998" s="169">
        <v>338</v>
      </c>
      <c r="AQ998" s="170">
        <v>338</v>
      </c>
      <c r="AR998" s="170">
        <v>0</v>
      </c>
      <c r="AS998" s="170">
        <f>(Table232[[#This Row],[UB (LBBD (CBPP))]]-Table232[[#This Row],[Best LB]])/Table232[[#This Row],[UB (LBBD (CBPP))]]</f>
        <v>0</v>
      </c>
      <c r="AT998" s="171">
        <v>17.453899592167083</v>
      </c>
      <c r="AU998" s="169">
        <v>338</v>
      </c>
      <c r="AV998" s="170">
        <v>338</v>
      </c>
      <c r="AW998" s="170">
        <v>0</v>
      </c>
      <c r="AX998" s="170">
        <f>(Table232[[#This Row],[UB (LBBD (CBPP-light))]]-Table232[[#This Row],[Best LB]])/Table232[[#This Row],[UB (LBBD (CBPP-light))]]</f>
        <v>0</v>
      </c>
      <c r="AY998" s="171">
        <v>19.618866653187521</v>
      </c>
      <c r="AZ998" s="150">
        <v>338</v>
      </c>
    </row>
    <row r="999" spans="1:52" x14ac:dyDescent="0.35">
      <c r="A999" s="162">
        <v>997</v>
      </c>
      <c r="B999" s="163" t="s">
        <v>1008</v>
      </c>
      <c r="C999" s="150" t="s">
        <v>1104</v>
      </c>
      <c r="D999" s="150">
        <v>200</v>
      </c>
      <c r="E999" s="164">
        <v>10</v>
      </c>
      <c r="F999" s="164">
        <v>10</v>
      </c>
      <c r="G999" s="165">
        <v>1</v>
      </c>
      <c r="H999" s="166">
        <v>26</v>
      </c>
      <c r="I999" s="150">
        <f>MAX(0,Table232[[#This Row],[k*]]-Table232[[#This Row],[AGVs]])</f>
        <v>16</v>
      </c>
      <c r="J999" s="150">
        <v>344</v>
      </c>
      <c r="K999" s="150">
        <v>363</v>
      </c>
      <c r="L999" s="167">
        <v>3.0220688954000252</v>
      </c>
      <c r="M999" s="144">
        <f>IF( Table232[[#This Row],[UB_init]]-Table232[[#This Row],[LB_init]]&gt;0.1,0,1)</f>
        <v>0</v>
      </c>
      <c r="N999" s="61">
        <v>13443</v>
      </c>
      <c r="O999" s="62">
        <v>251.48339768339699</v>
      </c>
      <c r="P999" s="62">
        <v>0.98129261342828999</v>
      </c>
      <c r="Q999" s="87">
        <v>3601.3566703218899</v>
      </c>
      <c r="R999" s="166">
        <v>344</v>
      </c>
      <c r="S999" s="150">
        <v>344</v>
      </c>
      <c r="T999" s="168">
        <v>0</v>
      </c>
      <c r="U999" s="168">
        <v>179.80466960000001</v>
      </c>
      <c r="V999" s="169">
        <v>344</v>
      </c>
      <c r="W999" s="170">
        <v>344</v>
      </c>
      <c r="X999" s="150">
        <v>0</v>
      </c>
      <c r="Y999" s="150">
        <f>(Table232[[#This Row],[UB (A-BGAP +LB+ UB)]]-Table232[[#This Row],[Best LB]])/Table232[[#This Row],[UB (A-BGAP +LB+ UB)]]</f>
        <v>0</v>
      </c>
      <c r="Z999" s="171">
        <v>520.946938266046</v>
      </c>
      <c r="AA999" s="169">
        <v>344</v>
      </c>
      <c r="AB999" s="170">
        <v>344</v>
      </c>
      <c r="AC999" s="170">
        <v>0</v>
      </c>
      <c r="AD999" s="170">
        <f>(Table232[[#This Row],[UB (3S-MH)]]-Table232[[#This Row],[Best LB]])/Table232[[#This Row],[UB (3S-MH)]]</f>
        <v>0</v>
      </c>
      <c r="AE999" s="167">
        <v>4.7957400000000003</v>
      </c>
      <c r="AF999" s="169">
        <v>344</v>
      </c>
      <c r="AG999" s="170">
        <v>344</v>
      </c>
      <c r="AH999" s="150">
        <v>0</v>
      </c>
      <c r="AI999" s="150">
        <f>(Table232[[#This Row],[UB (BPP-MIP+LB+UB)]]-Table232[[#This Row],[Best LB]])/Table232[[#This Row],[UB (BPP-MIP+LB+UB)]]</f>
        <v>0</v>
      </c>
      <c r="AJ999" s="171">
        <v>513.184301809408</v>
      </c>
      <c r="AK999" s="169">
        <v>344</v>
      </c>
      <c r="AL999" s="170">
        <v>344</v>
      </c>
      <c r="AM999" s="170">
        <v>0</v>
      </c>
      <c r="AN999" s="170">
        <f>(Table232[[#This Row],[UB (LBBD (FBPP))]]-Table232[[#This Row],[Best LB]])/Table232[[#This Row],[UB (LBBD (FBPP))]]</f>
        <v>0</v>
      </c>
      <c r="AO999" s="171">
        <v>62.012928208336625</v>
      </c>
      <c r="AP999" s="169">
        <v>344</v>
      </c>
      <c r="AQ999" s="170">
        <v>344</v>
      </c>
      <c r="AR999" s="170">
        <v>0</v>
      </c>
      <c r="AS999" s="170">
        <f>(Table232[[#This Row],[UB (LBBD (CBPP))]]-Table232[[#This Row],[Best LB]])/Table232[[#This Row],[UB (LBBD (CBPP))]]</f>
        <v>0</v>
      </c>
      <c r="AT999" s="171">
        <v>13.967353377491625</v>
      </c>
      <c r="AU999" s="169">
        <v>344</v>
      </c>
      <c r="AV999" s="170">
        <v>344</v>
      </c>
      <c r="AW999" s="170">
        <v>0</v>
      </c>
      <c r="AX999" s="170">
        <f>(Table232[[#This Row],[UB (LBBD (CBPP-light))]]-Table232[[#This Row],[Best LB]])/Table232[[#This Row],[UB (LBBD (CBPP-light))]]</f>
        <v>0</v>
      </c>
      <c r="AY999" s="171">
        <v>21.552866435610124</v>
      </c>
      <c r="AZ999" s="150">
        <v>344</v>
      </c>
    </row>
    <row r="1000" spans="1:52" x14ac:dyDescent="0.35">
      <c r="A1000" s="162">
        <v>998</v>
      </c>
      <c r="B1000" s="163" t="s">
        <v>1009</v>
      </c>
      <c r="C1000" s="150" t="s">
        <v>1104</v>
      </c>
      <c r="D1000" s="150">
        <v>200</v>
      </c>
      <c r="E1000" s="164">
        <v>10</v>
      </c>
      <c r="F1000" s="164">
        <v>10</v>
      </c>
      <c r="G1000" s="165">
        <v>1</v>
      </c>
      <c r="H1000" s="166">
        <v>27</v>
      </c>
      <c r="I1000" s="150">
        <f>MAX(0,Table232[[#This Row],[k*]]-Table232[[#This Row],[AGVs]])</f>
        <v>17</v>
      </c>
      <c r="J1000" s="150">
        <v>342</v>
      </c>
      <c r="K1000" s="150">
        <v>349</v>
      </c>
      <c r="L1000" s="167">
        <v>5.9294095635500526</v>
      </c>
      <c r="M1000" s="144">
        <f>IF( Table232[[#This Row],[UB_init]]-Table232[[#This Row],[LB_init]]&gt;0.1,0,1)</f>
        <v>0</v>
      </c>
      <c r="N1000" s="61">
        <v>12437</v>
      </c>
      <c r="O1000" s="62">
        <v>243.32813328284701</v>
      </c>
      <c r="P1000" s="62">
        <v>0.98043514245533903</v>
      </c>
      <c r="Q1000" s="87">
        <v>3600.7997616156899</v>
      </c>
      <c r="R1000" s="166">
        <v>342</v>
      </c>
      <c r="S1000" s="150">
        <v>342</v>
      </c>
      <c r="T1000" s="168">
        <v>0</v>
      </c>
      <c r="U1000" s="168">
        <v>107.4034195</v>
      </c>
      <c r="V1000" s="169">
        <v>342</v>
      </c>
      <c r="W1000" s="170">
        <v>342</v>
      </c>
      <c r="X1000" s="150">
        <v>0</v>
      </c>
      <c r="Y1000" s="150">
        <f>(Table232[[#This Row],[UB (A-BGAP +LB+ UB)]]-Table232[[#This Row],[Best LB]])/Table232[[#This Row],[UB (A-BGAP +LB+ UB)]]</f>
        <v>0</v>
      </c>
      <c r="Z1000" s="171">
        <v>425.64613147918908</v>
      </c>
      <c r="AA1000" s="169">
        <v>342</v>
      </c>
      <c r="AB1000" s="170">
        <v>342</v>
      </c>
      <c r="AC1000" s="170">
        <v>0</v>
      </c>
      <c r="AD1000" s="170">
        <f>(Table232[[#This Row],[UB (3S-MH)]]-Table232[[#This Row],[Best LB]])/Table232[[#This Row],[UB (3S-MH)]]</f>
        <v>0</v>
      </c>
      <c r="AE1000" s="167">
        <v>724.9</v>
      </c>
      <c r="AF1000" s="169">
        <v>342</v>
      </c>
      <c r="AG1000" s="170">
        <v>342</v>
      </c>
      <c r="AH1000" s="150">
        <v>0</v>
      </c>
      <c r="AI1000" s="150">
        <f>(Table232[[#This Row],[UB (BPP-MIP+LB+UB)]]-Table232[[#This Row],[Best LB]])/Table232[[#This Row],[UB (BPP-MIP+LB+UB)]]</f>
        <v>0</v>
      </c>
      <c r="AJ1000" s="171">
        <v>488.22714819387403</v>
      </c>
      <c r="AK1000" s="169">
        <v>342</v>
      </c>
      <c r="AL1000" s="170">
        <v>342</v>
      </c>
      <c r="AM1000" s="170">
        <v>0</v>
      </c>
      <c r="AN1000" s="170">
        <f>(Table232[[#This Row],[UB (LBBD (FBPP))]]-Table232[[#This Row],[Best LB]])/Table232[[#This Row],[UB (LBBD (FBPP))]]</f>
        <v>0</v>
      </c>
      <c r="AO1000" s="171">
        <v>16.937132414438953</v>
      </c>
      <c r="AP1000" s="169">
        <v>342</v>
      </c>
      <c r="AQ1000" s="170">
        <v>342</v>
      </c>
      <c r="AR1000" s="170">
        <v>0</v>
      </c>
      <c r="AS1000" s="170">
        <f>(Table232[[#This Row],[UB (LBBD (CBPP))]]-Table232[[#This Row],[Best LB]])/Table232[[#This Row],[UB (LBBD (CBPP))]]</f>
        <v>0</v>
      </c>
      <c r="AT1000" s="171">
        <v>9.7777391187933027</v>
      </c>
      <c r="AU1000" s="169">
        <v>342</v>
      </c>
      <c r="AV1000" s="170">
        <v>342</v>
      </c>
      <c r="AW1000" s="170">
        <v>0</v>
      </c>
      <c r="AX1000" s="170">
        <f>(Table232[[#This Row],[UB (LBBD (CBPP-light))]]-Table232[[#This Row],[Best LB]])/Table232[[#This Row],[UB (LBBD (CBPP-light))]]</f>
        <v>0</v>
      </c>
      <c r="AY1000" s="171">
        <v>11.866168938585812</v>
      </c>
      <c r="AZ1000" s="150">
        <v>342</v>
      </c>
    </row>
    <row r="1001" spans="1:52" x14ac:dyDescent="0.35">
      <c r="A1001" s="162">
        <v>999</v>
      </c>
      <c r="B1001" s="163" t="s">
        <v>1010</v>
      </c>
      <c r="C1001" s="150" t="s">
        <v>1104</v>
      </c>
      <c r="D1001" s="150">
        <v>200</v>
      </c>
      <c r="E1001" s="164">
        <v>10</v>
      </c>
      <c r="F1001" s="164">
        <v>10</v>
      </c>
      <c r="G1001" s="165">
        <v>1</v>
      </c>
      <c r="H1001" s="166">
        <v>29</v>
      </c>
      <c r="I1001" s="150">
        <f>MAX(0,Table232[[#This Row],[k*]]-Table232[[#This Row],[AGVs]])</f>
        <v>19</v>
      </c>
      <c r="J1001" s="150">
        <v>358</v>
      </c>
      <c r="K1001" s="150">
        <v>359</v>
      </c>
      <c r="L1001" s="167">
        <v>7.3435543123700882</v>
      </c>
      <c r="M1001" s="144">
        <f>IF( Table232[[#This Row],[UB_init]]-Table232[[#This Row],[LB_init]]&gt;0.1,0,1)</f>
        <v>0</v>
      </c>
      <c r="N1001" s="61">
        <v>14102</v>
      </c>
      <c r="O1001" s="62">
        <v>247.38732394366201</v>
      </c>
      <c r="P1001" s="62">
        <v>0.98245728804823695</v>
      </c>
      <c r="Q1001" s="87">
        <v>3600.7486313413801</v>
      </c>
      <c r="R1001" s="166">
        <v>358</v>
      </c>
      <c r="S1001" s="150">
        <v>358</v>
      </c>
      <c r="T1001" s="168">
        <v>0</v>
      </c>
      <c r="U1001" s="168">
        <v>224.53991210000001</v>
      </c>
      <c r="V1001" s="169">
        <v>358</v>
      </c>
      <c r="W1001" s="170">
        <v>358</v>
      </c>
      <c r="X1001" s="150">
        <v>0</v>
      </c>
      <c r="Y1001" s="150">
        <f>(Table232[[#This Row],[UB (A-BGAP +LB+ UB)]]-Table232[[#This Row],[Best LB]])/Table232[[#This Row],[UB (A-BGAP +LB+ UB)]]</f>
        <v>0</v>
      </c>
      <c r="Z1001" s="171">
        <v>511.94566346519309</v>
      </c>
      <c r="AA1001" s="169">
        <v>358</v>
      </c>
      <c r="AB1001" s="170">
        <v>358</v>
      </c>
      <c r="AC1001" s="170">
        <v>0</v>
      </c>
      <c r="AD1001" s="170">
        <f>(Table232[[#This Row],[UB (3S-MH)]]-Table232[[#This Row],[Best LB]])/Table232[[#This Row],[UB (3S-MH)]]</f>
        <v>0</v>
      </c>
      <c r="AE1001" s="167">
        <v>7.0920399999999999</v>
      </c>
      <c r="AF1001" s="169">
        <v>358</v>
      </c>
      <c r="AG1001" s="170">
        <v>358</v>
      </c>
      <c r="AH1001" s="150">
        <v>0</v>
      </c>
      <c r="AI1001" s="150">
        <f>(Table232[[#This Row],[UB (BPP-MIP+LB+UB)]]-Table232[[#This Row],[Best LB]])/Table232[[#This Row],[UB (BPP-MIP+LB+UB)]]</f>
        <v>0</v>
      </c>
      <c r="AJ1001" s="171">
        <v>477.95318060834609</v>
      </c>
      <c r="AK1001" s="169">
        <v>358</v>
      </c>
      <c r="AL1001" s="170">
        <v>358</v>
      </c>
      <c r="AM1001" s="170">
        <v>0</v>
      </c>
      <c r="AN1001" s="170">
        <f>(Table232[[#This Row],[UB (LBBD (FBPP))]]-Table232[[#This Row],[Best LB]])/Table232[[#This Row],[UB (LBBD (FBPP))]]</f>
        <v>0</v>
      </c>
      <c r="AO1001" s="171">
        <v>17.030407500460107</v>
      </c>
      <c r="AP1001" s="169">
        <v>358</v>
      </c>
      <c r="AQ1001" s="170">
        <v>358</v>
      </c>
      <c r="AR1001" s="170">
        <v>0</v>
      </c>
      <c r="AS1001" s="170">
        <f>(Table232[[#This Row],[UB (LBBD (CBPP))]]-Table232[[#This Row],[Best LB]])/Table232[[#This Row],[UB (LBBD (CBPP))]]</f>
        <v>0</v>
      </c>
      <c r="AT1001" s="171">
        <v>10.686700902886058</v>
      </c>
      <c r="AU1001" s="169">
        <v>358</v>
      </c>
      <c r="AV1001" s="170">
        <v>358</v>
      </c>
      <c r="AW1001" s="170">
        <v>0</v>
      </c>
      <c r="AX1001" s="170">
        <f>(Table232[[#This Row],[UB (LBBD (CBPP-light))]]-Table232[[#This Row],[Best LB]])/Table232[[#This Row],[UB (LBBD (CBPP-light))]]</f>
        <v>0</v>
      </c>
      <c r="AY1001" s="171">
        <v>12.687437284744638</v>
      </c>
      <c r="AZ1001" s="150">
        <v>358</v>
      </c>
    </row>
    <row r="1002" spans="1:52" x14ac:dyDescent="0.35">
      <c r="A1002" s="162">
        <v>1000</v>
      </c>
      <c r="B1002" s="163" t="s">
        <v>1011</v>
      </c>
      <c r="C1002" s="150" t="s">
        <v>1104</v>
      </c>
      <c r="D1002" s="150">
        <v>200</v>
      </c>
      <c r="E1002" s="164">
        <v>10</v>
      </c>
      <c r="F1002" s="164">
        <v>10</v>
      </c>
      <c r="G1002" s="165">
        <v>1</v>
      </c>
      <c r="H1002" s="166">
        <v>29</v>
      </c>
      <c r="I1002" s="150">
        <f>MAX(0,Table232[[#This Row],[k*]]-Table232[[#This Row],[AGVs]])</f>
        <v>19</v>
      </c>
      <c r="J1002" s="150">
        <v>370</v>
      </c>
      <c r="K1002" s="150">
        <v>370</v>
      </c>
      <c r="L1002" s="167">
        <v>3.9918073676599306</v>
      </c>
      <c r="M1002" s="144">
        <f>IF( Table232[[#This Row],[UB_init]]-Table232[[#This Row],[LB_init]]&gt;0.1,0,1)</f>
        <v>1</v>
      </c>
      <c r="N1002" s="61">
        <v>449</v>
      </c>
      <c r="O1002" s="62">
        <v>259.01619502007901</v>
      </c>
      <c r="P1002" s="62">
        <v>0.42312651443179899</v>
      </c>
      <c r="Q1002" s="87">
        <v>3601.0141482092399</v>
      </c>
      <c r="R1002" s="166">
        <v>370</v>
      </c>
      <c r="S1002" s="150">
        <v>370</v>
      </c>
      <c r="T1002" s="168">
        <v>0</v>
      </c>
      <c r="U1002" s="168">
        <v>156.93902779999999</v>
      </c>
      <c r="V1002" s="169"/>
      <c r="W1002" s="170"/>
      <c r="X1002" s="150"/>
      <c r="Y1002" s="150"/>
      <c r="Z1002" s="171"/>
      <c r="AA1002" s="169"/>
      <c r="AB1002" s="170"/>
      <c r="AC1002" s="150"/>
      <c r="AD1002" s="170"/>
      <c r="AE1002" s="171"/>
      <c r="AF1002" s="169"/>
      <c r="AG1002" s="170"/>
      <c r="AH1002" s="150"/>
      <c r="AI1002" s="150"/>
      <c r="AJ1002" s="171"/>
      <c r="AK1002" s="169"/>
      <c r="AL1002" s="170"/>
      <c r="AM1002" s="150"/>
      <c r="AN1002" s="170"/>
      <c r="AO1002" s="171"/>
      <c r="AP1002" s="169"/>
      <c r="AQ1002" s="170"/>
      <c r="AR1002" s="150"/>
      <c r="AS1002" s="170"/>
      <c r="AT1002" s="171"/>
      <c r="AU1002" s="169"/>
      <c r="AV1002" s="170"/>
      <c r="AW1002" s="150"/>
      <c r="AX1002" s="164"/>
      <c r="AY1002" s="171"/>
      <c r="AZ1002" s="150">
        <v>370</v>
      </c>
    </row>
    <row r="1003" spans="1:52" x14ac:dyDescent="0.35">
      <c r="A1003" s="162">
        <v>1001</v>
      </c>
      <c r="B1003" s="163" t="s">
        <v>1012</v>
      </c>
      <c r="C1003" s="150" t="s">
        <v>1104</v>
      </c>
      <c r="D1003" s="150">
        <v>200</v>
      </c>
      <c r="E1003" s="164">
        <v>10</v>
      </c>
      <c r="F1003" s="164">
        <v>10</v>
      </c>
      <c r="G1003" s="165">
        <v>2</v>
      </c>
      <c r="H1003" s="166">
        <v>53</v>
      </c>
      <c r="I1003" s="150">
        <f>MAX(0,Table232[[#This Row],[k*]]-Table232[[#This Row],[AGVs]])</f>
        <v>43</v>
      </c>
      <c r="J1003" s="150">
        <v>516</v>
      </c>
      <c r="K1003" s="150">
        <v>516</v>
      </c>
      <c r="L1003" s="167">
        <v>16.147064350549954</v>
      </c>
      <c r="M1003" s="144">
        <f>IF( Table232[[#This Row],[UB_init]]-Table232[[#This Row],[LB_init]]&gt;0.1,0,1)</f>
        <v>1</v>
      </c>
      <c r="N1003" s="61">
        <v>14266</v>
      </c>
      <c r="O1003" s="62">
        <v>262.15496183206102</v>
      </c>
      <c r="P1003" s="62">
        <v>0.98162379350678797</v>
      </c>
      <c r="Q1003" s="87">
        <v>3600.5744715444698</v>
      </c>
      <c r="R1003" s="166">
        <v>516</v>
      </c>
      <c r="S1003" s="150">
        <v>516</v>
      </c>
      <c r="T1003" s="168">
        <v>0</v>
      </c>
      <c r="U1003" s="168">
        <v>625.2797478</v>
      </c>
      <c r="V1003" s="169"/>
      <c r="W1003" s="170"/>
      <c r="X1003" s="150"/>
      <c r="Y1003" s="150"/>
      <c r="Z1003" s="171"/>
      <c r="AA1003" s="169"/>
      <c r="AB1003" s="170"/>
      <c r="AC1003" s="150"/>
      <c r="AD1003" s="170"/>
      <c r="AE1003" s="171"/>
      <c r="AF1003" s="169"/>
      <c r="AG1003" s="170"/>
      <c r="AH1003" s="150"/>
      <c r="AI1003" s="150"/>
      <c r="AJ1003" s="171"/>
      <c r="AK1003" s="169"/>
      <c r="AL1003" s="170"/>
      <c r="AM1003" s="150"/>
      <c r="AN1003" s="170"/>
      <c r="AO1003" s="171"/>
      <c r="AP1003" s="169"/>
      <c r="AQ1003" s="170"/>
      <c r="AR1003" s="150"/>
      <c r="AS1003" s="170"/>
      <c r="AT1003" s="171"/>
      <c r="AU1003" s="169"/>
      <c r="AV1003" s="170"/>
      <c r="AW1003" s="150"/>
      <c r="AX1003" s="164"/>
      <c r="AY1003" s="171"/>
      <c r="AZ1003" s="150">
        <v>516</v>
      </c>
    </row>
    <row r="1004" spans="1:52" x14ac:dyDescent="0.35">
      <c r="A1004" s="162">
        <v>1002</v>
      </c>
      <c r="B1004" s="163" t="s">
        <v>1013</v>
      </c>
      <c r="C1004" s="150" t="s">
        <v>1104</v>
      </c>
      <c r="D1004" s="150">
        <v>200</v>
      </c>
      <c r="E1004" s="164">
        <v>10</v>
      </c>
      <c r="F1004" s="164">
        <v>10</v>
      </c>
      <c r="G1004" s="165">
        <v>2</v>
      </c>
      <c r="H1004" s="166">
        <v>51</v>
      </c>
      <c r="I1004" s="150">
        <f>MAX(0,Table232[[#This Row],[k*]]-Table232[[#This Row],[AGVs]])</f>
        <v>41</v>
      </c>
      <c r="J1004" s="150">
        <v>490</v>
      </c>
      <c r="K1004" s="150">
        <v>490</v>
      </c>
      <c r="L1004" s="167">
        <v>19.442172167829995</v>
      </c>
      <c r="M1004" s="144">
        <f>IF( Table232[[#This Row],[UB_init]]-Table232[[#This Row],[LB_init]]&gt;0.1,0,1)</f>
        <v>1</v>
      </c>
      <c r="N1004" s="61">
        <v>14116</v>
      </c>
      <c r="O1004" s="62">
        <v>248.41070366699699</v>
      </c>
      <c r="P1004" s="62">
        <v>0.98240218874560103</v>
      </c>
      <c r="Q1004" s="87">
        <v>3600.75191659852</v>
      </c>
      <c r="R1004" s="166">
        <v>490</v>
      </c>
      <c r="S1004" s="150">
        <v>490</v>
      </c>
      <c r="T1004" s="168">
        <v>0</v>
      </c>
      <c r="U1004" s="168">
        <v>236.55382829999999</v>
      </c>
      <c r="V1004" s="169"/>
      <c r="W1004" s="170"/>
      <c r="X1004" s="150"/>
      <c r="Y1004" s="150"/>
      <c r="Z1004" s="171"/>
      <c r="AA1004" s="169"/>
      <c r="AB1004" s="170"/>
      <c r="AC1004" s="150"/>
      <c r="AD1004" s="170"/>
      <c r="AE1004" s="171"/>
      <c r="AF1004" s="169"/>
      <c r="AG1004" s="170"/>
      <c r="AH1004" s="150"/>
      <c r="AI1004" s="150"/>
      <c r="AJ1004" s="171"/>
      <c r="AK1004" s="169"/>
      <c r="AL1004" s="170"/>
      <c r="AM1004" s="150"/>
      <c r="AN1004" s="170"/>
      <c r="AO1004" s="171"/>
      <c r="AP1004" s="169"/>
      <c r="AQ1004" s="170"/>
      <c r="AR1004" s="150"/>
      <c r="AS1004" s="170"/>
      <c r="AT1004" s="171"/>
      <c r="AU1004" s="169"/>
      <c r="AV1004" s="170"/>
      <c r="AW1004" s="150"/>
      <c r="AX1004" s="164"/>
      <c r="AY1004" s="171"/>
      <c r="AZ1004" s="150">
        <v>490</v>
      </c>
    </row>
    <row r="1005" spans="1:52" x14ac:dyDescent="0.35">
      <c r="A1005" s="162">
        <v>1003</v>
      </c>
      <c r="B1005" s="163" t="s">
        <v>1014</v>
      </c>
      <c r="C1005" s="150" t="s">
        <v>1104</v>
      </c>
      <c r="D1005" s="150">
        <v>200</v>
      </c>
      <c r="E1005" s="164">
        <v>10</v>
      </c>
      <c r="F1005" s="164">
        <v>10</v>
      </c>
      <c r="G1005" s="165">
        <v>2</v>
      </c>
      <c r="H1005" s="166">
        <v>51</v>
      </c>
      <c r="I1005" s="150">
        <f>MAX(0,Table232[[#This Row],[k*]]-Table232[[#This Row],[AGVs]])</f>
        <v>41</v>
      </c>
      <c r="J1005" s="150">
        <v>499</v>
      </c>
      <c r="K1005" s="150">
        <v>499</v>
      </c>
      <c r="L1005" s="167">
        <v>15.570050001150094</v>
      </c>
      <c r="M1005" s="144">
        <f>IF( Table232[[#This Row],[UB_init]]-Table232[[#This Row],[LB_init]]&gt;0.1,0,1)</f>
        <v>1</v>
      </c>
      <c r="N1005" s="61">
        <v>14219</v>
      </c>
      <c r="O1005" s="62">
        <v>257.40857823669597</v>
      </c>
      <c r="P1005" s="62">
        <v>0.98189685784958103</v>
      </c>
      <c r="Q1005" s="87">
        <v>3602.0836134105898</v>
      </c>
      <c r="R1005" s="166">
        <v>499</v>
      </c>
      <c r="S1005" s="150">
        <v>499</v>
      </c>
      <c r="T1005" s="168">
        <v>0</v>
      </c>
      <c r="U1005" s="168">
        <v>439.102868</v>
      </c>
      <c r="V1005" s="169"/>
      <c r="W1005" s="170"/>
      <c r="X1005" s="150"/>
      <c r="Y1005" s="150"/>
      <c r="Z1005" s="171"/>
      <c r="AA1005" s="169"/>
      <c r="AB1005" s="170"/>
      <c r="AC1005" s="150"/>
      <c r="AD1005" s="170"/>
      <c r="AE1005" s="171"/>
      <c r="AF1005" s="169"/>
      <c r="AG1005" s="170"/>
      <c r="AH1005" s="150"/>
      <c r="AI1005" s="150"/>
      <c r="AJ1005" s="171"/>
      <c r="AK1005" s="169"/>
      <c r="AL1005" s="170"/>
      <c r="AM1005" s="150"/>
      <c r="AN1005" s="170"/>
      <c r="AO1005" s="171"/>
      <c r="AP1005" s="169"/>
      <c r="AQ1005" s="170"/>
      <c r="AR1005" s="150"/>
      <c r="AS1005" s="170"/>
      <c r="AT1005" s="171"/>
      <c r="AU1005" s="169"/>
      <c r="AV1005" s="170"/>
      <c r="AW1005" s="150"/>
      <c r="AX1005" s="164"/>
      <c r="AY1005" s="171"/>
      <c r="AZ1005" s="150">
        <v>499</v>
      </c>
    </row>
    <row r="1006" spans="1:52" x14ac:dyDescent="0.35">
      <c r="A1006" s="162">
        <v>1004</v>
      </c>
      <c r="B1006" s="163" t="s">
        <v>1015</v>
      </c>
      <c r="C1006" s="150" t="s">
        <v>1104</v>
      </c>
      <c r="D1006" s="150">
        <v>200</v>
      </c>
      <c r="E1006" s="164">
        <v>10</v>
      </c>
      <c r="F1006" s="164">
        <v>10</v>
      </c>
      <c r="G1006" s="165">
        <v>2</v>
      </c>
      <c r="H1006" s="166">
        <v>54</v>
      </c>
      <c r="I1006" s="150">
        <f>MAX(0,Table232[[#This Row],[k*]]-Table232[[#This Row],[AGVs]])</f>
        <v>44</v>
      </c>
      <c r="J1006" s="150">
        <v>510</v>
      </c>
      <c r="K1006" s="150">
        <v>510</v>
      </c>
      <c r="L1006" s="167">
        <v>5.3237102944499384</v>
      </c>
      <c r="M1006" s="144">
        <f>IF( Table232[[#This Row],[UB_init]]-Table232[[#This Row],[LB_init]]&gt;0.1,0,1)</f>
        <v>1</v>
      </c>
      <c r="N1006" s="61">
        <v>14131</v>
      </c>
      <c r="O1006" s="62">
        <v>249.96963074604301</v>
      </c>
      <c r="P1006" s="62">
        <v>0.98231054909446303</v>
      </c>
      <c r="Q1006" s="87">
        <v>3600.96129934489</v>
      </c>
      <c r="R1006" s="166">
        <v>510</v>
      </c>
      <c r="S1006" s="150">
        <v>510</v>
      </c>
      <c r="T1006" s="168">
        <v>0</v>
      </c>
      <c r="U1006" s="168">
        <v>734.22249539999996</v>
      </c>
      <c r="V1006" s="169"/>
      <c r="W1006" s="170"/>
      <c r="X1006" s="150"/>
      <c r="Y1006" s="150"/>
      <c r="Z1006" s="171"/>
      <c r="AA1006" s="169"/>
      <c r="AB1006" s="170"/>
      <c r="AC1006" s="150"/>
      <c r="AD1006" s="170"/>
      <c r="AE1006" s="171"/>
      <c r="AF1006" s="169"/>
      <c r="AG1006" s="170"/>
      <c r="AH1006" s="150"/>
      <c r="AI1006" s="150"/>
      <c r="AJ1006" s="171"/>
      <c r="AK1006" s="169"/>
      <c r="AL1006" s="170"/>
      <c r="AM1006" s="150"/>
      <c r="AN1006" s="170"/>
      <c r="AO1006" s="171"/>
      <c r="AP1006" s="169"/>
      <c r="AQ1006" s="170"/>
      <c r="AR1006" s="150"/>
      <c r="AS1006" s="170"/>
      <c r="AT1006" s="171"/>
      <c r="AU1006" s="169"/>
      <c r="AV1006" s="170"/>
      <c r="AW1006" s="150"/>
      <c r="AX1006" s="164"/>
      <c r="AY1006" s="171"/>
      <c r="AZ1006" s="150">
        <v>510</v>
      </c>
    </row>
    <row r="1007" spans="1:52" x14ac:dyDescent="0.35">
      <c r="A1007" s="162">
        <v>1005</v>
      </c>
      <c r="B1007" s="163" t="s">
        <v>1016</v>
      </c>
      <c r="C1007" s="150" t="s">
        <v>1104</v>
      </c>
      <c r="D1007" s="150">
        <v>200</v>
      </c>
      <c r="E1007" s="164">
        <v>10</v>
      </c>
      <c r="F1007" s="164">
        <v>10</v>
      </c>
      <c r="G1007" s="165">
        <v>2</v>
      </c>
      <c r="H1007" s="166">
        <v>55</v>
      </c>
      <c r="I1007" s="150">
        <f>MAX(0,Table232[[#This Row],[k*]]-Table232[[#This Row],[AGVs]])</f>
        <v>45</v>
      </c>
      <c r="J1007" s="150">
        <v>524</v>
      </c>
      <c r="K1007" s="150">
        <v>524</v>
      </c>
      <c r="L1007" s="167">
        <v>11.905187500650072</v>
      </c>
      <c r="M1007" s="144">
        <f>IF( Table232[[#This Row],[UB_init]]-Table232[[#This Row],[LB_init]]&gt;0.1,0,1)</f>
        <v>1</v>
      </c>
      <c r="N1007" s="61">
        <v>14239</v>
      </c>
      <c r="O1007" s="62">
        <v>258.18909461210802</v>
      </c>
      <c r="P1007" s="62">
        <v>0.98186747000405805</v>
      </c>
      <c r="Q1007" s="87">
        <v>3601.0245951134698</v>
      </c>
      <c r="R1007" s="166">
        <v>524</v>
      </c>
      <c r="S1007" s="150">
        <v>524</v>
      </c>
      <c r="T1007" s="168">
        <v>0</v>
      </c>
      <c r="U1007" s="168">
        <v>902.57208909999997</v>
      </c>
      <c r="V1007" s="169"/>
      <c r="W1007" s="170"/>
      <c r="X1007" s="150"/>
      <c r="Y1007" s="150"/>
      <c r="Z1007" s="171"/>
      <c r="AA1007" s="169"/>
      <c r="AB1007" s="170"/>
      <c r="AC1007" s="150"/>
      <c r="AD1007" s="170"/>
      <c r="AE1007" s="171"/>
      <c r="AF1007" s="169"/>
      <c r="AG1007" s="170"/>
      <c r="AH1007" s="150"/>
      <c r="AI1007" s="150"/>
      <c r="AJ1007" s="171"/>
      <c r="AK1007" s="169"/>
      <c r="AL1007" s="170"/>
      <c r="AM1007" s="150"/>
      <c r="AN1007" s="170"/>
      <c r="AO1007" s="171"/>
      <c r="AP1007" s="169"/>
      <c r="AQ1007" s="170"/>
      <c r="AR1007" s="150"/>
      <c r="AS1007" s="170"/>
      <c r="AT1007" s="171"/>
      <c r="AU1007" s="169"/>
      <c r="AV1007" s="170"/>
      <c r="AW1007" s="150"/>
      <c r="AX1007" s="164"/>
      <c r="AY1007" s="171"/>
      <c r="AZ1007" s="150">
        <v>524</v>
      </c>
    </row>
    <row r="1008" spans="1:52" x14ac:dyDescent="0.35">
      <c r="A1008" s="162">
        <v>1006</v>
      </c>
      <c r="B1008" s="163" t="s">
        <v>1017</v>
      </c>
      <c r="C1008" s="150" t="s">
        <v>1104</v>
      </c>
      <c r="D1008" s="150">
        <v>200</v>
      </c>
      <c r="E1008" s="164">
        <v>10</v>
      </c>
      <c r="F1008" s="164">
        <v>10</v>
      </c>
      <c r="G1008" s="165">
        <v>2</v>
      </c>
      <c r="H1008" s="166">
        <v>53</v>
      </c>
      <c r="I1008" s="150">
        <f>MAX(0,Table232[[#This Row],[k*]]-Table232[[#This Row],[AGVs]])</f>
        <v>43</v>
      </c>
      <c r="J1008" s="150">
        <v>494</v>
      </c>
      <c r="K1008" s="150">
        <v>494</v>
      </c>
      <c r="L1008" s="167">
        <v>17.835322793579962</v>
      </c>
      <c r="M1008" s="144">
        <f>IF( Table232[[#This Row],[UB_init]]-Table232[[#This Row],[LB_init]]&gt;0.1,0,1)</f>
        <v>1</v>
      </c>
      <c r="N1008" s="61">
        <v>14040</v>
      </c>
      <c r="O1008" s="62">
        <v>240.86018237082001</v>
      </c>
      <c r="P1008" s="62">
        <v>0.98284471635534698</v>
      </c>
      <c r="Q1008" s="87">
        <v>3600.9167769625701</v>
      </c>
      <c r="R1008" s="166">
        <v>494</v>
      </c>
      <c r="S1008" s="150">
        <v>494</v>
      </c>
      <c r="T1008" s="168">
        <v>0</v>
      </c>
      <c r="U1008" s="168">
        <v>1298.048166</v>
      </c>
      <c r="V1008" s="169"/>
      <c r="W1008" s="170"/>
      <c r="X1008" s="150"/>
      <c r="Y1008" s="150"/>
      <c r="Z1008" s="171"/>
      <c r="AA1008" s="169"/>
      <c r="AB1008" s="170"/>
      <c r="AC1008" s="150"/>
      <c r="AD1008" s="170"/>
      <c r="AE1008" s="171"/>
      <c r="AF1008" s="169"/>
      <c r="AG1008" s="170"/>
      <c r="AH1008" s="150"/>
      <c r="AI1008" s="150"/>
      <c r="AJ1008" s="171"/>
      <c r="AK1008" s="169"/>
      <c r="AL1008" s="170"/>
      <c r="AM1008" s="150"/>
      <c r="AN1008" s="170"/>
      <c r="AO1008" s="171"/>
      <c r="AP1008" s="169"/>
      <c r="AQ1008" s="170"/>
      <c r="AR1008" s="150"/>
      <c r="AS1008" s="170"/>
      <c r="AT1008" s="171"/>
      <c r="AU1008" s="169"/>
      <c r="AV1008" s="170"/>
      <c r="AW1008" s="150"/>
      <c r="AX1008" s="164"/>
      <c r="AY1008" s="171"/>
      <c r="AZ1008" s="150">
        <v>494</v>
      </c>
    </row>
    <row r="1009" spans="1:52" x14ac:dyDescent="0.35">
      <c r="A1009" s="162">
        <v>1007</v>
      </c>
      <c r="B1009" s="163" t="s">
        <v>1018</v>
      </c>
      <c r="C1009" s="150" t="s">
        <v>1104</v>
      </c>
      <c r="D1009" s="150">
        <v>200</v>
      </c>
      <c r="E1009" s="164">
        <v>10</v>
      </c>
      <c r="F1009" s="164">
        <v>10</v>
      </c>
      <c r="G1009" s="165">
        <v>2</v>
      </c>
      <c r="H1009" s="166">
        <v>50</v>
      </c>
      <c r="I1009" s="150">
        <f>MAX(0,Table232[[#This Row],[k*]]-Table232[[#This Row],[AGVs]])</f>
        <v>40</v>
      </c>
      <c r="J1009" s="150">
        <v>488</v>
      </c>
      <c r="K1009" s="150">
        <v>488</v>
      </c>
      <c r="L1009" s="167">
        <v>11.545359978460056</v>
      </c>
      <c r="M1009" s="144">
        <f>IF( Table232[[#This Row],[UB_init]]-Table232[[#This Row],[LB_init]]&gt;0.1,0,1)</f>
        <v>1</v>
      </c>
      <c r="N1009" s="61">
        <v>14223</v>
      </c>
      <c r="O1009" s="62">
        <v>252.58910191725499</v>
      </c>
      <c r="P1009" s="62">
        <v>0.98224079997768698</v>
      </c>
      <c r="Q1009" s="87">
        <v>3600.7618920970699</v>
      </c>
      <c r="R1009" s="166">
        <v>490</v>
      </c>
      <c r="S1009" s="150">
        <v>486</v>
      </c>
      <c r="T1009" s="168">
        <v>8.1632649999999994E-3</v>
      </c>
      <c r="U1009" s="168">
        <v>3615.7646800000002</v>
      </c>
      <c r="V1009" s="169"/>
      <c r="W1009" s="170"/>
      <c r="X1009" s="150"/>
      <c r="Y1009" s="150"/>
      <c r="Z1009" s="171"/>
      <c r="AA1009" s="169"/>
      <c r="AB1009" s="170"/>
      <c r="AC1009" s="150"/>
      <c r="AD1009" s="170"/>
      <c r="AE1009" s="171"/>
      <c r="AF1009" s="169"/>
      <c r="AG1009" s="170"/>
      <c r="AH1009" s="150"/>
      <c r="AI1009" s="150"/>
      <c r="AJ1009" s="171"/>
      <c r="AK1009" s="169"/>
      <c r="AL1009" s="170"/>
      <c r="AM1009" s="150"/>
      <c r="AN1009" s="170"/>
      <c r="AO1009" s="171"/>
      <c r="AP1009" s="169"/>
      <c r="AQ1009" s="170"/>
      <c r="AR1009" s="150"/>
      <c r="AS1009" s="170"/>
      <c r="AT1009" s="171"/>
      <c r="AU1009" s="169"/>
      <c r="AV1009" s="170"/>
      <c r="AW1009" s="150"/>
      <c r="AX1009" s="164"/>
      <c r="AY1009" s="171"/>
      <c r="AZ1009" s="150">
        <v>488</v>
      </c>
    </row>
    <row r="1010" spans="1:52" x14ac:dyDescent="0.35">
      <c r="A1010" s="162">
        <v>1008</v>
      </c>
      <c r="B1010" s="163" t="s">
        <v>1019</v>
      </c>
      <c r="C1010" s="150" t="s">
        <v>1104</v>
      </c>
      <c r="D1010" s="150">
        <v>200</v>
      </c>
      <c r="E1010" s="164">
        <v>10</v>
      </c>
      <c r="F1010" s="164">
        <v>10</v>
      </c>
      <c r="G1010" s="165">
        <v>2</v>
      </c>
      <c r="H1010" s="166">
        <v>51</v>
      </c>
      <c r="I1010" s="150">
        <f>MAX(0,Table232[[#This Row],[k*]]-Table232[[#This Row],[AGVs]])</f>
        <v>41</v>
      </c>
      <c r="J1010" s="150">
        <v>486</v>
      </c>
      <c r="K1010" s="150">
        <v>486</v>
      </c>
      <c r="L1010" s="167">
        <v>5.2222553584799698</v>
      </c>
      <c r="M1010" s="144">
        <f>IF( Table232[[#This Row],[UB_init]]-Table232[[#This Row],[LB_init]]&gt;0.1,0,1)</f>
        <v>1</v>
      </c>
      <c r="N1010" s="61">
        <v>14076</v>
      </c>
      <c r="O1010" s="62">
        <v>244.401916932907</v>
      </c>
      <c r="P1010" s="62">
        <v>0.98263697663164196</v>
      </c>
      <c r="Q1010" s="87">
        <v>3600.7641538549201</v>
      </c>
      <c r="R1010" s="166">
        <v>486</v>
      </c>
      <c r="S1010" s="150">
        <v>486</v>
      </c>
      <c r="T1010" s="168">
        <v>0</v>
      </c>
      <c r="U1010" s="168">
        <v>544.377385</v>
      </c>
      <c r="V1010" s="169"/>
      <c r="W1010" s="170"/>
      <c r="X1010" s="150"/>
      <c r="Y1010" s="150"/>
      <c r="Z1010" s="171"/>
      <c r="AA1010" s="169"/>
      <c r="AB1010" s="170"/>
      <c r="AC1010" s="150"/>
      <c r="AD1010" s="170"/>
      <c r="AE1010" s="171"/>
      <c r="AF1010" s="169"/>
      <c r="AG1010" s="170"/>
      <c r="AH1010" s="150"/>
      <c r="AI1010" s="150"/>
      <c r="AJ1010" s="171"/>
      <c r="AK1010" s="169"/>
      <c r="AL1010" s="170"/>
      <c r="AM1010" s="150"/>
      <c r="AN1010" s="170"/>
      <c r="AO1010" s="171"/>
      <c r="AP1010" s="169"/>
      <c r="AQ1010" s="170"/>
      <c r="AR1010" s="150"/>
      <c r="AS1010" s="170"/>
      <c r="AT1010" s="171"/>
      <c r="AU1010" s="169"/>
      <c r="AV1010" s="170"/>
      <c r="AW1010" s="150"/>
      <c r="AX1010" s="164"/>
      <c r="AY1010" s="171"/>
      <c r="AZ1010" s="150">
        <v>486</v>
      </c>
    </row>
    <row r="1011" spans="1:52" x14ac:dyDescent="0.35">
      <c r="A1011" s="162">
        <v>1009</v>
      </c>
      <c r="B1011" s="163" t="s">
        <v>1020</v>
      </c>
      <c r="C1011" s="150" t="s">
        <v>1104</v>
      </c>
      <c r="D1011" s="150">
        <v>200</v>
      </c>
      <c r="E1011" s="164">
        <v>10</v>
      </c>
      <c r="F1011" s="164">
        <v>10</v>
      </c>
      <c r="G1011" s="165">
        <v>2</v>
      </c>
      <c r="H1011" s="166">
        <v>50</v>
      </c>
      <c r="I1011" s="150">
        <f>MAX(0,Table232[[#This Row],[k*]]-Table232[[#This Row],[AGVs]])</f>
        <v>40</v>
      </c>
      <c r="J1011" s="150">
        <v>484</v>
      </c>
      <c r="K1011" s="150">
        <v>484</v>
      </c>
      <c r="L1011" s="167">
        <v>11.389974506580074</v>
      </c>
      <c r="M1011" s="144">
        <f>IF( Table232[[#This Row],[UB_init]]-Table232[[#This Row],[LB_init]]&gt;0.1,0,1)</f>
        <v>1</v>
      </c>
      <c r="N1011" s="61">
        <v>14102</v>
      </c>
      <c r="O1011" s="62">
        <v>248.28296146044599</v>
      </c>
      <c r="P1011" s="62">
        <v>0.98239377666568195</v>
      </c>
      <c r="Q1011" s="87">
        <v>3600.78292126208</v>
      </c>
      <c r="R1011" s="166">
        <v>484</v>
      </c>
      <c r="S1011" s="150">
        <v>484</v>
      </c>
      <c r="T1011" s="168">
        <v>0</v>
      </c>
      <c r="U1011" s="168">
        <v>309.06824039999998</v>
      </c>
      <c r="V1011" s="169"/>
      <c r="W1011" s="170"/>
      <c r="X1011" s="150"/>
      <c r="Y1011" s="150"/>
      <c r="Z1011" s="171"/>
      <c r="AA1011" s="169"/>
      <c r="AB1011" s="170"/>
      <c r="AC1011" s="150"/>
      <c r="AD1011" s="170"/>
      <c r="AE1011" s="171"/>
      <c r="AF1011" s="169"/>
      <c r="AG1011" s="170"/>
      <c r="AH1011" s="150"/>
      <c r="AI1011" s="150"/>
      <c r="AJ1011" s="171"/>
      <c r="AK1011" s="169"/>
      <c r="AL1011" s="170"/>
      <c r="AM1011" s="150"/>
      <c r="AN1011" s="170"/>
      <c r="AO1011" s="171"/>
      <c r="AP1011" s="169"/>
      <c r="AQ1011" s="170"/>
      <c r="AR1011" s="150"/>
      <c r="AS1011" s="170"/>
      <c r="AT1011" s="171"/>
      <c r="AU1011" s="169"/>
      <c r="AV1011" s="170"/>
      <c r="AW1011" s="150"/>
      <c r="AX1011" s="164"/>
      <c r="AY1011" s="171"/>
      <c r="AZ1011" s="150">
        <v>484</v>
      </c>
    </row>
    <row r="1012" spans="1:52" x14ac:dyDescent="0.35">
      <c r="A1012" s="162">
        <v>1010</v>
      </c>
      <c r="B1012" s="163" t="s">
        <v>1021</v>
      </c>
      <c r="C1012" s="150" t="s">
        <v>1104</v>
      </c>
      <c r="D1012" s="150">
        <v>200</v>
      </c>
      <c r="E1012" s="164">
        <v>10</v>
      </c>
      <c r="F1012" s="164">
        <v>10</v>
      </c>
      <c r="G1012" s="165">
        <v>2</v>
      </c>
      <c r="H1012" s="166">
        <v>56</v>
      </c>
      <c r="I1012" s="150">
        <f>MAX(0,Table232[[#This Row],[k*]]-Table232[[#This Row],[AGVs]])</f>
        <v>46</v>
      </c>
      <c r="J1012" s="150">
        <v>532</v>
      </c>
      <c r="K1012" s="150">
        <v>532</v>
      </c>
      <c r="L1012" s="167">
        <v>36.078994128859904</v>
      </c>
      <c r="M1012" s="144">
        <f>IF( Table232[[#This Row],[UB_init]]-Table232[[#This Row],[LB_init]]&gt;0.1,0,1)</f>
        <v>1</v>
      </c>
      <c r="N1012" s="61">
        <v>12479</v>
      </c>
      <c r="O1012" s="62">
        <v>260.026270579813</v>
      </c>
      <c r="P1012" s="62">
        <v>0.97916289201218698</v>
      </c>
      <c r="Q1012" s="87">
        <v>3600.30093165673</v>
      </c>
      <c r="R1012" s="166">
        <v>535</v>
      </c>
      <c r="S1012" s="150">
        <v>532</v>
      </c>
      <c r="T1012" s="168">
        <v>5.6074769999999996E-3</v>
      </c>
      <c r="U1012" s="168">
        <v>3615.0024960000001</v>
      </c>
      <c r="V1012" s="169"/>
      <c r="W1012" s="170"/>
      <c r="X1012" s="150"/>
      <c r="Y1012" s="150"/>
      <c r="Z1012" s="171"/>
      <c r="AA1012" s="169"/>
      <c r="AB1012" s="170"/>
      <c r="AC1012" s="150"/>
      <c r="AD1012" s="170"/>
      <c r="AE1012" s="171"/>
      <c r="AF1012" s="169"/>
      <c r="AG1012" s="170"/>
      <c r="AH1012" s="150"/>
      <c r="AI1012" s="150"/>
      <c r="AJ1012" s="171"/>
      <c r="AK1012" s="169"/>
      <c r="AL1012" s="170"/>
      <c r="AM1012" s="150"/>
      <c r="AN1012" s="170"/>
      <c r="AO1012" s="171"/>
      <c r="AP1012" s="169"/>
      <c r="AQ1012" s="170"/>
      <c r="AR1012" s="150"/>
      <c r="AS1012" s="170"/>
      <c r="AT1012" s="171"/>
      <c r="AU1012" s="169"/>
      <c r="AV1012" s="170"/>
      <c r="AW1012" s="150"/>
      <c r="AX1012" s="164"/>
      <c r="AY1012" s="171"/>
      <c r="AZ1012" s="150">
        <v>532</v>
      </c>
    </row>
    <row r="1013" spans="1:52" x14ac:dyDescent="0.35">
      <c r="A1013" s="162">
        <v>1011</v>
      </c>
      <c r="B1013" s="163" t="s">
        <v>1022</v>
      </c>
      <c r="C1013" s="150" t="s">
        <v>1104</v>
      </c>
      <c r="D1013" s="150">
        <v>200</v>
      </c>
      <c r="E1013" s="164">
        <v>10</v>
      </c>
      <c r="F1013" s="164">
        <v>10</v>
      </c>
      <c r="G1013" s="165">
        <v>4</v>
      </c>
      <c r="H1013" s="166">
        <v>93</v>
      </c>
      <c r="I1013" s="150">
        <f>MAX(0,Table232[[#This Row],[k*]]-Table232[[#This Row],[AGVs]])</f>
        <v>83</v>
      </c>
      <c r="J1013" s="150">
        <v>756</v>
      </c>
      <c r="K1013" s="150">
        <v>756</v>
      </c>
      <c r="L1013" s="167">
        <v>316.2451329045</v>
      </c>
      <c r="M1013" s="144">
        <f>IF( Table232[[#This Row],[UB_init]]-Table232[[#This Row],[LB_init]]&gt;0.1,0,1)</f>
        <v>1</v>
      </c>
      <c r="N1013" s="61">
        <v>14266</v>
      </c>
      <c r="O1013" s="62">
        <v>262.65261113508802</v>
      </c>
      <c r="P1013" s="62">
        <v>0.98158890991622105</v>
      </c>
      <c r="Q1013" s="87">
        <v>3600.8062100373199</v>
      </c>
      <c r="R1013" s="166">
        <v>766</v>
      </c>
      <c r="S1013" s="150">
        <v>756</v>
      </c>
      <c r="T1013" s="168">
        <v>1.305483E-2</v>
      </c>
      <c r="U1013" s="168">
        <v>3609.8095589999998</v>
      </c>
      <c r="V1013" s="169"/>
      <c r="W1013" s="170"/>
      <c r="X1013" s="150"/>
      <c r="Y1013" s="150"/>
      <c r="Z1013" s="171"/>
      <c r="AA1013" s="169"/>
      <c r="AB1013" s="170"/>
      <c r="AC1013" s="150"/>
      <c r="AD1013" s="170"/>
      <c r="AE1013" s="171"/>
      <c r="AF1013" s="169"/>
      <c r="AG1013" s="170"/>
      <c r="AH1013" s="150"/>
      <c r="AI1013" s="150"/>
      <c r="AJ1013" s="171"/>
      <c r="AK1013" s="169"/>
      <c r="AL1013" s="170"/>
      <c r="AM1013" s="150"/>
      <c r="AN1013" s="170"/>
      <c r="AO1013" s="171"/>
      <c r="AP1013" s="169"/>
      <c r="AQ1013" s="170"/>
      <c r="AR1013" s="150"/>
      <c r="AS1013" s="170"/>
      <c r="AT1013" s="171"/>
      <c r="AU1013" s="169"/>
      <c r="AV1013" s="170"/>
      <c r="AW1013" s="150"/>
      <c r="AX1013" s="164"/>
      <c r="AY1013" s="171"/>
      <c r="AZ1013" s="150">
        <v>756</v>
      </c>
    </row>
    <row r="1014" spans="1:52" x14ac:dyDescent="0.35">
      <c r="A1014" s="162">
        <v>1012</v>
      </c>
      <c r="B1014" s="163" t="s">
        <v>1023</v>
      </c>
      <c r="C1014" s="150" t="s">
        <v>1104</v>
      </c>
      <c r="D1014" s="150">
        <v>200</v>
      </c>
      <c r="E1014" s="164">
        <v>10</v>
      </c>
      <c r="F1014" s="164">
        <v>10</v>
      </c>
      <c r="G1014" s="165">
        <v>4</v>
      </c>
      <c r="H1014" s="166">
        <v>93</v>
      </c>
      <c r="I1014" s="150">
        <f>MAX(0,Table232[[#This Row],[k*]]-Table232[[#This Row],[AGVs]])</f>
        <v>83</v>
      </c>
      <c r="J1014" s="150">
        <v>742</v>
      </c>
      <c r="K1014" s="150">
        <v>748</v>
      </c>
      <c r="L1014" s="167">
        <v>619.18468327262008</v>
      </c>
      <c r="M1014" s="144">
        <f>IF( Table232[[#This Row],[UB_init]]-Table232[[#This Row],[LB_init]]&gt;0.1,0,1)</f>
        <v>0</v>
      </c>
      <c r="N1014" s="61">
        <v>14064</v>
      </c>
      <c r="O1014" s="62">
        <v>248.948321928967</v>
      </c>
      <c r="P1014" s="62">
        <v>0.98229889633610101</v>
      </c>
      <c r="Q1014" s="87">
        <v>3600.7116538882201</v>
      </c>
      <c r="R1014" s="166">
        <v>749</v>
      </c>
      <c r="S1014" s="150">
        <v>737</v>
      </c>
      <c r="T1014" s="168">
        <v>1.6021362000000001E-2</v>
      </c>
      <c r="U1014" s="168">
        <v>3608.171143</v>
      </c>
      <c r="V1014" s="169">
        <v>748</v>
      </c>
      <c r="W1014" s="170">
        <v>742</v>
      </c>
      <c r="X1014" s="150">
        <v>8.0213903743315499E-3</v>
      </c>
      <c r="Y1014" s="150">
        <f>(Table232[[#This Row],[UB (A-BGAP +LB+ UB)]]-Table232[[#This Row],[Best LB]])/Table232[[#This Row],[UB (A-BGAP +LB+ UB)]]</f>
        <v>8.0213903743315516E-3</v>
      </c>
      <c r="Z1014" s="171">
        <v>3603.7560077291</v>
      </c>
      <c r="AA1014" s="169">
        <v>748</v>
      </c>
      <c r="AB1014" s="170">
        <v>742</v>
      </c>
      <c r="AC1014" s="170">
        <v>8.0862533692722376E-3</v>
      </c>
      <c r="AD1014" s="170">
        <f>(Table232[[#This Row],[UB (3S-MH)]]-Table232[[#This Row],[Best LB]])/Table232[[#This Row],[UB (3S-MH)]]</f>
        <v>8.0213903743315516E-3</v>
      </c>
      <c r="AE1014" s="167">
        <v>723.07799999999997</v>
      </c>
      <c r="AF1014" s="169">
        <v>748</v>
      </c>
      <c r="AG1014" s="170">
        <v>742</v>
      </c>
      <c r="AH1014" s="150">
        <v>8.0213903743315499E-3</v>
      </c>
      <c r="AI1014" s="150">
        <f>(Table232[[#This Row],[UB (BPP-MIP+LB+UB)]]-Table232[[#This Row],[Best LB]])/Table232[[#This Row],[UB (BPP-MIP+LB+UB)]]</f>
        <v>8.0213903743315516E-3</v>
      </c>
      <c r="AJ1014" s="171">
        <v>3605.9965171190001</v>
      </c>
      <c r="AK1014" s="169">
        <v>748</v>
      </c>
      <c r="AL1014" s="170">
        <v>742</v>
      </c>
      <c r="AM1014" s="170">
        <v>8.0213903743315516E-3</v>
      </c>
      <c r="AN1014" s="170">
        <f>(Table232[[#This Row],[UB (LBBD (FBPP))]]-Table232[[#This Row],[Best LB]])/Table232[[#This Row],[UB (LBBD (FBPP))]]</f>
        <v>8.0213903743315516E-3</v>
      </c>
      <c r="AO1014" s="171">
        <v>3600.0000002726201</v>
      </c>
      <c r="AP1014" s="169">
        <v>748</v>
      </c>
      <c r="AQ1014" s="170">
        <v>742</v>
      </c>
      <c r="AR1014" s="170">
        <v>8.0213903743315516E-3</v>
      </c>
      <c r="AS1014" s="170">
        <f>(Table232[[#This Row],[UB (LBBD (CBPP))]]-Table232[[#This Row],[Best LB]])/Table232[[#This Row],[UB (LBBD (CBPP))]]</f>
        <v>8.0213903743315516E-3</v>
      </c>
      <c r="AT1014" s="171">
        <v>3600.0000002726201</v>
      </c>
      <c r="AU1014" s="169">
        <v>748</v>
      </c>
      <c r="AV1014" s="170">
        <v>742</v>
      </c>
      <c r="AW1014" s="170">
        <v>8.0213903743315516E-3</v>
      </c>
      <c r="AX1014" s="170">
        <f>(Table232[[#This Row],[UB (LBBD (CBPP-light))]]-Table232[[#This Row],[Best LB]])/Table232[[#This Row],[UB (LBBD (CBPP-light))]]</f>
        <v>8.0213903743315516E-3</v>
      </c>
      <c r="AY1014" s="171">
        <v>3600.0000002726201</v>
      </c>
      <c r="AZ1014" s="150">
        <v>742</v>
      </c>
    </row>
    <row r="1015" spans="1:52" x14ac:dyDescent="0.35">
      <c r="A1015" s="162">
        <v>1013</v>
      </c>
      <c r="B1015" s="163" t="s">
        <v>1024</v>
      </c>
      <c r="C1015" s="150" t="s">
        <v>1104</v>
      </c>
      <c r="D1015" s="150">
        <v>200</v>
      </c>
      <c r="E1015" s="164">
        <v>10</v>
      </c>
      <c r="F1015" s="164">
        <v>10</v>
      </c>
      <c r="G1015" s="165">
        <v>4</v>
      </c>
      <c r="H1015" s="166">
        <v>94</v>
      </c>
      <c r="I1015" s="150">
        <f>MAX(0,Table232[[#This Row],[k*]]-Table232[[#This Row],[AGVs]])</f>
        <v>84</v>
      </c>
      <c r="J1015" s="150">
        <v>757</v>
      </c>
      <c r="K1015" s="150">
        <v>757</v>
      </c>
      <c r="L1015" s="167">
        <v>30.994611682380082</v>
      </c>
      <c r="M1015" s="144">
        <f>IF( Table232[[#This Row],[UB_init]]-Table232[[#This Row],[LB_init]]&gt;0.1,0,1)</f>
        <v>1</v>
      </c>
      <c r="N1015" s="61">
        <v>14167</v>
      </c>
      <c r="O1015" s="62">
        <v>257.95469993546999</v>
      </c>
      <c r="P1015" s="62">
        <v>0.98179186137251495</v>
      </c>
      <c r="Q1015" s="87">
        <v>3600.98967166803</v>
      </c>
      <c r="R1015" s="166">
        <v>764</v>
      </c>
      <c r="S1015" s="150">
        <v>751</v>
      </c>
      <c r="T1015" s="168">
        <v>1.7015707000000001E-2</v>
      </c>
      <c r="U1015" s="168">
        <v>3609.6633980000001</v>
      </c>
      <c r="V1015" s="169"/>
      <c r="W1015" s="170"/>
      <c r="X1015" s="150"/>
      <c r="Y1015" s="150"/>
      <c r="Z1015" s="171"/>
      <c r="AA1015" s="169"/>
      <c r="AB1015" s="170"/>
      <c r="AC1015" s="150"/>
      <c r="AD1015" s="170"/>
      <c r="AE1015" s="171"/>
      <c r="AF1015" s="169"/>
      <c r="AG1015" s="170"/>
      <c r="AH1015" s="150"/>
      <c r="AI1015" s="150"/>
      <c r="AJ1015" s="171"/>
      <c r="AK1015" s="169"/>
      <c r="AL1015" s="170"/>
      <c r="AM1015" s="150"/>
      <c r="AN1015" s="170"/>
      <c r="AO1015" s="171"/>
      <c r="AP1015" s="169"/>
      <c r="AQ1015" s="170"/>
      <c r="AR1015" s="150"/>
      <c r="AS1015" s="170"/>
      <c r="AT1015" s="171"/>
      <c r="AU1015" s="169"/>
      <c r="AV1015" s="170"/>
      <c r="AW1015" s="150"/>
      <c r="AX1015" s="164"/>
      <c r="AY1015" s="171"/>
      <c r="AZ1015" s="150">
        <v>757</v>
      </c>
    </row>
    <row r="1016" spans="1:52" x14ac:dyDescent="0.35">
      <c r="A1016" s="162">
        <v>1014</v>
      </c>
      <c r="B1016" s="163" t="s">
        <v>1025</v>
      </c>
      <c r="C1016" s="150" t="s">
        <v>1104</v>
      </c>
      <c r="D1016" s="150">
        <v>200</v>
      </c>
      <c r="E1016" s="164">
        <v>10</v>
      </c>
      <c r="F1016" s="164">
        <v>10</v>
      </c>
      <c r="G1016" s="165">
        <v>4</v>
      </c>
      <c r="H1016" s="166">
        <v>92</v>
      </c>
      <c r="I1016" s="150">
        <f>MAX(0,Table232[[#This Row],[k*]]-Table232[[#This Row],[AGVs]])</f>
        <v>82</v>
      </c>
      <c r="J1016" s="150">
        <v>738</v>
      </c>
      <c r="K1016" s="150">
        <v>738</v>
      </c>
      <c r="L1016" s="167">
        <v>142.02687825821999</v>
      </c>
      <c r="M1016" s="144">
        <f>IF( Table232[[#This Row],[UB_init]]-Table232[[#This Row],[LB_init]]&gt;0.1,0,1)</f>
        <v>1</v>
      </c>
      <c r="N1016" s="61">
        <v>14144</v>
      </c>
      <c r="O1016" s="62">
        <v>250.44347302768301</v>
      </c>
      <c r="P1016" s="62">
        <v>0.98229330648841995</v>
      </c>
      <c r="Q1016" s="87">
        <v>3600.6913326755098</v>
      </c>
      <c r="R1016" s="166">
        <v>750</v>
      </c>
      <c r="S1016" s="150">
        <v>738</v>
      </c>
      <c r="T1016" s="168">
        <v>1.6E-2</v>
      </c>
      <c r="U1016" s="168">
        <v>3608.4731740000002</v>
      </c>
      <c r="V1016" s="169"/>
      <c r="W1016" s="170"/>
      <c r="X1016" s="150"/>
      <c r="Y1016" s="150"/>
      <c r="Z1016" s="171"/>
      <c r="AA1016" s="169"/>
      <c r="AB1016" s="170"/>
      <c r="AC1016" s="150"/>
      <c r="AD1016" s="170"/>
      <c r="AE1016" s="171"/>
      <c r="AF1016" s="169"/>
      <c r="AG1016" s="170"/>
      <c r="AH1016" s="150"/>
      <c r="AI1016" s="150"/>
      <c r="AJ1016" s="171"/>
      <c r="AK1016" s="169"/>
      <c r="AL1016" s="170"/>
      <c r="AM1016" s="150"/>
      <c r="AN1016" s="170"/>
      <c r="AO1016" s="171"/>
      <c r="AP1016" s="169"/>
      <c r="AQ1016" s="170"/>
      <c r="AR1016" s="150"/>
      <c r="AS1016" s="170"/>
      <c r="AT1016" s="171"/>
      <c r="AU1016" s="169"/>
      <c r="AV1016" s="170"/>
      <c r="AW1016" s="150"/>
      <c r="AX1016" s="164"/>
      <c r="AY1016" s="171"/>
      <c r="AZ1016" s="150">
        <v>738</v>
      </c>
    </row>
    <row r="1017" spans="1:52" x14ac:dyDescent="0.35">
      <c r="A1017" s="162">
        <v>1015</v>
      </c>
      <c r="B1017" s="163" t="s">
        <v>1026</v>
      </c>
      <c r="C1017" s="150" t="s">
        <v>1104</v>
      </c>
      <c r="D1017" s="150">
        <v>200</v>
      </c>
      <c r="E1017" s="164">
        <v>10</v>
      </c>
      <c r="F1017" s="164">
        <v>10</v>
      </c>
      <c r="G1017" s="165">
        <v>4</v>
      </c>
      <c r="H1017" s="166">
        <v>94</v>
      </c>
      <c r="I1017" s="150">
        <f>MAX(0,Table232[[#This Row],[k*]]-Table232[[#This Row],[AGVs]])</f>
        <v>84</v>
      </c>
      <c r="J1017" s="150">
        <v>758</v>
      </c>
      <c r="K1017" s="150">
        <v>758</v>
      </c>
      <c r="L1017" s="167">
        <v>234.3294413369199</v>
      </c>
      <c r="M1017" s="144">
        <f>IF( Table232[[#This Row],[UB_init]]-Table232[[#This Row],[LB_init]]&gt;0.1,0,1)</f>
        <v>1</v>
      </c>
      <c r="N1017" s="61">
        <v>14174</v>
      </c>
      <c r="O1017" s="62">
        <v>258.65629224332099</v>
      </c>
      <c r="P1017" s="62">
        <v>0.98175135514015599</v>
      </c>
      <c r="Q1017" s="87">
        <v>3600.8365850616201</v>
      </c>
      <c r="R1017" s="166">
        <v>764</v>
      </c>
      <c r="S1017" s="150">
        <v>753</v>
      </c>
      <c r="T1017" s="168">
        <v>1.4397906E-2</v>
      </c>
      <c r="U1017" s="168">
        <v>3607.03307</v>
      </c>
      <c r="V1017" s="169"/>
      <c r="W1017" s="170"/>
      <c r="X1017" s="150"/>
      <c r="Y1017" s="150"/>
      <c r="Z1017" s="171"/>
      <c r="AA1017" s="169"/>
      <c r="AB1017" s="170"/>
      <c r="AC1017" s="150"/>
      <c r="AD1017" s="170"/>
      <c r="AE1017" s="171"/>
      <c r="AF1017" s="169"/>
      <c r="AG1017" s="170"/>
      <c r="AH1017" s="150"/>
      <c r="AI1017" s="150"/>
      <c r="AJ1017" s="171"/>
      <c r="AK1017" s="169"/>
      <c r="AL1017" s="170"/>
      <c r="AM1017" s="150"/>
      <c r="AN1017" s="170"/>
      <c r="AO1017" s="171"/>
      <c r="AP1017" s="169"/>
      <c r="AQ1017" s="170"/>
      <c r="AR1017" s="150"/>
      <c r="AS1017" s="170"/>
      <c r="AT1017" s="171"/>
      <c r="AU1017" s="169"/>
      <c r="AV1017" s="170"/>
      <c r="AW1017" s="150"/>
      <c r="AX1017" s="164"/>
      <c r="AY1017" s="171"/>
      <c r="AZ1017" s="150">
        <v>758</v>
      </c>
    </row>
    <row r="1018" spans="1:52" x14ac:dyDescent="0.35">
      <c r="A1018" s="162">
        <v>1016</v>
      </c>
      <c r="B1018" s="163" t="s">
        <v>1027</v>
      </c>
      <c r="C1018" s="150" t="s">
        <v>1104</v>
      </c>
      <c r="D1018" s="150">
        <v>200</v>
      </c>
      <c r="E1018" s="164">
        <v>10</v>
      </c>
      <c r="F1018" s="164">
        <v>10</v>
      </c>
      <c r="G1018" s="165">
        <v>4</v>
      </c>
      <c r="H1018" s="166">
        <v>96</v>
      </c>
      <c r="I1018" s="150">
        <f>MAX(0,Table232[[#This Row],[k*]]-Table232[[#This Row],[AGVs]])</f>
        <v>86</v>
      </c>
      <c r="J1018" s="150">
        <v>752</v>
      </c>
      <c r="K1018" s="150">
        <v>758</v>
      </c>
      <c r="L1018" s="167">
        <v>708.39791172185005</v>
      </c>
      <c r="M1018" s="144">
        <f>IF( Table232[[#This Row],[UB_init]]-Table232[[#This Row],[LB_init]]&gt;0.1,0,1)</f>
        <v>0</v>
      </c>
      <c r="N1018" s="61">
        <v>13975</v>
      </c>
      <c r="O1018" s="62">
        <v>241.36393512138201</v>
      </c>
      <c r="P1018" s="62">
        <v>0.98272887762994698</v>
      </c>
      <c r="Q1018" s="87">
        <v>3601.3005322385502</v>
      </c>
      <c r="R1018" s="166">
        <v>759</v>
      </c>
      <c r="S1018" s="150">
        <v>745</v>
      </c>
      <c r="T1018" s="168">
        <v>1.8445323E-2</v>
      </c>
      <c r="U1018" s="168">
        <v>3606.7688910000002</v>
      </c>
      <c r="V1018" s="169">
        <v>758</v>
      </c>
      <c r="W1018" s="170">
        <v>752</v>
      </c>
      <c r="X1018" s="150">
        <v>7.9155672823219003E-3</v>
      </c>
      <c r="Y1018" s="150">
        <f>(Table232[[#This Row],[UB (A-BGAP +LB+ UB)]]-Table232[[#This Row],[Best LB]])/Table232[[#This Row],[UB (A-BGAP +LB+ UB)]]</f>
        <v>3.9577836411609502E-3</v>
      </c>
      <c r="Z1018" s="171">
        <v>3602.4211594881499</v>
      </c>
      <c r="AA1018" s="169">
        <v>758</v>
      </c>
      <c r="AB1018" s="170">
        <v>746</v>
      </c>
      <c r="AC1018" s="170">
        <v>1.6085790884718499E-2</v>
      </c>
      <c r="AD1018" s="170">
        <f>(Table232[[#This Row],[UB (3S-MH)]]-Table232[[#This Row],[Best LB]])/Table232[[#This Row],[UB (3S-MH)]]</f>
        <v>3.9577836411609502E-3</v>
      </c>
      <c r="AE1018" s="167">
        <v>726.62400000000002</v>
      </c>
      <c r="AF1018" s="169">
        <v>758</v>
      </c>
      <c r="AG1018" s="170">
        <v>752</v>
      </c>
      <c r="AH1018" s="150">
        <v>7.9155672823219003E-3</v>
      </c>
      <c r="AI1018" s="150">
        <f>(Table232[[#This Row],[UB (BPP-MIP+LB+UB)]]-Table232[[#This Row],[Best LB]])/Table232[[#This Row],[UB (BPP-MIP+LB+UB)]]</f>
        <v>3.9577836411609502E-3</v>
      </c>
      <c r="AJ1018" s="171">
        <v>3602.5876473374701</v>
      </c>
      <c r="AK1018" s="169">
        <v>758</v>
      </c>
      <c r="AL1018" s="170">
        <v>755</v>
      </c>
      <c r="AM1018" s="170">
        <v>3.9577836411609502E-3</v>
      </c>
      <c r="AN1018" s="170">
        <f>(Table232[[#This Row],[UB (LBBD (FBPP))]]-Table232[[#This Row],[Best LB]])/Table232[[#This Row],[UB (LBBD (FBPP))]]</f>
        <v>3.9577836411609502E-3</v>
      </c>
      <c r="AO1018" s="171">
        <v>3599.9999997218501</v>
      </c>
      <c r="AP1018" s="169">
        <v>758</v>
      </c>
      <c r="AQ1018" s="170">
        <v>752</v>
      </c>
      <c r="AR1018" s="170">
        <v>7.9155672823219003E-3</v>
      </c>
      <c r="AS1018" s="170">
        <f>(Table232[[#This Row],[UB (LBBD (CBPP))]]-Table232[[#This Row],[Best LB]])/Table232[[#This Row],[UB (LBBD (CBPP))]]</f>
        <v>3.9577836411609502E-3</v>
      </c>
      <c r="AT1018" s="171">
        <v>3599.9999997218501</v>
      </c>
      <c r="AU1018" s="169">
        <v>758</v>
      </c>
      <c r="AV1018" s="170">
        <v>752</v>
      </c>
      <c r="AW1018" s="170">
        <v>7.9155672823219003E-3</v>
      </c>
      <c r="AX1018" s="170">
        <f>(Table232[[#This Row],[UB (LBBD (CBPP-light))]]-Table232[[#This Row],[Best LB]])/Table232[[#This Row],[UB (LBBD (CBPP-light))]]</f>
        <v>3.9577836411609502E-3</v>
      </c>
      <c r="AY1018" s="171">
        <v>3599.9999997218501</v>
      </c>
      <c r="AZ1018" s="150">
        <v>755</v>
      </c>
    </row>
    <row r="1019" spans="1:52" x14ac:dyDescent="0.35">
      <c r="A1019" s="162">
        <v>1017</v>
      </c>
      <c r="B1019" s="163" t="s">
        <v>1028</v>
      </c>
      <c r="C1019" s="150" t="s">
        <v>1104</v>
      </c>
      <c r="D1019" s="150">
        <v>200</v>
      </c>
      <c r="E1019" s="164">
        <v>10</v>
      </c>
      <c r="F1019" s="164">
        <v>10</v>
      </c>
      <c r="G1019" s="165">
        <v>4</v>
      </c>
      <c r="H1019" s="166">
        <v>88</v>
      </c>
      <c r="I1019" s="150">
        <f>MAX(0,Table232[[#This Row],[k*]]-Table232[[#This Row],[AGVs]])</f>
        <v>78</v>
      </c>
      <c r="J1019" s="150">
        <v>716</v>
      </c>
      <c r="K1019" s="150">
        <v>716</v>
      </c>
      <c r="L1019" s="167">
        <v>54.74745161087003</v>
      </c>
      <c r="M1019" s="144">
        <f>IF( Table232[[#This Row],[UB_init]]-Table232[[#This Row],[LB_init]]&gt;0.1,0,1)</f>
        <v>1</v>
      </c>
      <c r="N1019" s="61">
        <v>14210</v>
      </c>
      <c r="O1019" s="62">
        <v>253.11483384720799</v>
      </c>
      <c r="P1019" s="62">
        <v>0.98218755567576999</v>
      </c>
      <c r="Q1019" s="87">
        <v>3600.7896115612202</v>
      </c>
      <c r="R1019" s="166">
        <v>729</v>
      </c>
      <c r="S1019" s="150">
        <v>714</v>
      </c>
      <c r="T1019" s="168">
        <v>2.0576132E-2</v>
      </c>
      <c r="U1019" s="168">
        <v>3606.125751</v>
      </c>
      <c r="V1019" s="169"/>
      <c r="W1019" s="170"/>
      <c r="X1019" s="150"/>
      <c r="Y1019" s="150"/>
      <c r="Z1019" s="171"/>
      <c r="AA1019" s="169"/>
      <c r="AB1019" s="170"/>
      <c r="AC1019" s="150"/>
      <c r="AD1019" s="170"/>
      <c r="AE1019" s="171"/>
      <c r="AF1019" s="169"/>
      <c r="AG1019" s="170"/>
      <c r="AH1019" s="150"/>
      <c r="AI1019" s="150"/>
      <c r="AJ1019" s="171"/>
      <c r="AK1019" s="169"/>
      <c r="AL1019" s="170"/>
      <c r="AM1019" s="150"/>
      <c r="AN1019" s="170"/>
      <c r="AO1019" s="171"/>
      <c r="AP1019" s="169"/>
      <c r="AQ1019" s="170"/>
      <c r="AR1019" s="150"/>
      <c r="AS1019" s="170"/>
      <c r="AT1019" s="171"/>
      <c r="AU1019" s="169"/>
      <c r="AV1019" s="170"/>
      <c r="AW1019" s="150"/>
      <c r="AX1019" s="164"/>
      <c r="AY1019" s="171"/>
      <c r="AZ1019" s="150">
        <v>716</v>
      </c>
    </row>
    <row r="1020" spans="1:52" x14ac:dyDescent="0.35">
      <c r="A1020" s="162">
        <v>1018</v>
      </c>
      <c r="B1020" s="163" t="s">
        <v>1029</v>
      </c>
      <c r="C1020" s="150" t="s">
        <v>1104</v>
      </c>
      <c r="D1020" s="150">
        <v>200</v>
      </c>
      <c r="E1020" s="164">
        <v>10</v>
      </c>
      <c r="F1020" s="164">
        <v>10</v>
      </c>
      <c r="G1020" s="165">
        <v>4</v>
      </c>
      <c r="H1020" s="166">
        <v>91</v>
      </c>
      <c r="I1020" s="150">
        <f>MAX(0,Table232[[#This Row],[k*]]-Table232[[#This Row],[AGVs]])</f>
        <v>81</v>
      </c>
      <c r="J1020" s="150">
        <v>726</v>
      </c>
      <c r="K1020" s="150">
        <v>732</v>
      </c>
      <c r="L1020" s="167">
        <v>628.45785512776001</v>
      </c>
      <c r="M1020" s="144">
        <f>IF( Table232[[#This Row],[UB_init]]-Table232[[#This Row],[LB_init]]&gt;0.1,0,1)</f>
        <v>0</v>
      </c>
      <c r="N1020" s="61">
        <v>14050</v>
      </c>
      <c r="O1020" s="62">
        <v>244.93804060017601</v>
      </c>
      <c r="P1020" s="62">
        <v>0.98256668750175902</v>
      </c>
      <c r="Q1020" s="87">
        <v>3600.6635260265298</v>
      </c>
      <c r="R1020" s="166">
        <v>739</v>
      </c>
      <c r="S1020" s="150">
        <v>725</v>
      </c>
      <c r="T1020" s="168">
        <v>1.8944519999999999E-2</v>
      </c>
      <c r="U1020" s="168">
        <v>3606.4691859999998</v>
      </c>
      <c r="V1020" s="169">
        <v>732</v>
      </c>
      <c r="W1020" s="170">
        <v>726</v>
      </c>
      <c r="X1020" s="150">
        <v>8.1967213114754103E-3</v>
      </c>
      <c r="Y1020" s="150">
        <f>(Table232[[#This Row],[UB (A-BGAP +LB+ UB)]]-Table232[[#This Row],[Best LB]])/Table232[[#This Row],[UB (A-BGAP +LB+ UB)]]</f>
        <v>2.7322404371584699E-3</v>
      </c>
      <c r="Z1020" s="171">
        <v>3603.1383912060401</v>
      </c>
      <c r="AA1020" s="169">
        <v>732</v>
      </c>
      <c r="AB1020" s="170">
        <v>726</v>
      </c>
      <c r="AC1020" s="170">
        <v>8.2644628099173556E-3</v>
      </c>
      <c r="AD1020" s="170">
        <f>(Table232[[#This Row],[UB (3S-MH)]]-Table232[[#This Row],[Best LB]])/Table232[[#This Row],[UB (3S-MH)]]</f>
        <v>2.7322404371584699E-3</v>
      </c>
      <c r="AE1020" s="167">
        <v>722.95399999999995</v>
      </c>
      <c r="AF1020" s="169">
        <v>732</v>
      </c>
      <c r="AG1020" s="170">
        <v>726</v>
      </c>
      <c r="AH1020" s="150">
        <v>8.1967213114754103E-3</v>
      </c>
      <c r="AI1020" s="150">
        <f>(Table232[[#This Row],[UB (BPP-MIP+LB+UB)]]-Table232[[#This Row],[Best LB]])/Table232[[#This Row],[UB (BPP-MIP+LB+UB)]]</f>
        <v>2.7322404371584699E-3</v>
      </c>
      <c r="AJ1020" s="171">
        <v>3602.50870590471</v>
      </c>
      <c r="AK1020" s="169">
        <v>732</v>
      </c>
      <c r="AL1020" s="170">
        <v>730</v>
      </c>
      <c r="AM1020" s="170">
        <v>2.7322404371584699E-3</v>
      </c>
      <c r="AN1020" s="170">
        <f>(Table232[[#This Row],[UB (LBBD (FBPP))]]-Table232[[#This Row],[Best LB]])/Table232[[#This Row],[UB (LBBD (FBPP))]]</f>
        <v>2.7322404371584699E-3</v>
      </c>
      <c r="AO1020" s="171">
        <v>3600.0000001277599</v>
      </c>
      <c r="AP1020" s="169">
        <v>732</v>
      </c>
      <c r="AQ1020" s="170">
        <v>726</v>
      </c>
      <c r="AR1020" s="170">
        <v>8.1967213114754103E-3</v>
      </c>
      <c r="AS1020" s="170">
        <f>(Table232[[#This Row],[UB (LBBD (CBPP))]]-Table232[[#This Row],[Best LB]])/Table232[[#This Row],[UB (LBBD (CBPP))]]</f>
        <v>2.7322404371584699E-3</v>
      </c>
      <c r="AT1020" s="171">
        <v>3600.0000001277599</v>
      </c>
      <c r="AU1020" s="169">
        <v>732</v>
      </c>
      <c r="AV1020" s="170">
        <v>726</v>
      </c>
      <c r="AW1020" s="170">
        <v>8.1967213114754103E-3</v>
      </c>
      <c r="AX1020" s="170">
        <f>(Table232[[#This Row],[UB (LBBD (CBPP-light))]]-Table232[[#This Row],[Best LB]])/Table232[[#This Row],[UB (LBBD (CBPP-light))]]</f>
        <v>2.7322404371584699E-3</v>
      </c>
      <c r="AY1020" s="171">
        <v>3600.0000001277599</v>
      </c>
      <c r="AZ1020" s="150">
        <v>730</v>
      </c>
    </row>
    <row r="1021" spans="1:52" x14ac:dyDescent="0.35">
      <c r="A1021" s="162">
        <v>1019</v>
      </c>
      <c r="B1021" s="163" t="s">
        <v>1030</v>
      </c>
      <c r="C1021" s="150" t="s">
        <v>1104</v>
      </c>
      <c r="D1021" s="150">
        <v>200</v>
      </c>
      <c r="E1021" s="164">
        <v>10</v>
      </c>
      <c r="F1021" s="164">
        <v>10</v>
      </c>
      <c r="G1021" s="165">
        <v>4</v>
      </c>
      <c r="H1021" s="166">
        <v>96</v>
      </c>
      <c r="I1021" s="150">
        <f>MAX(0,Table232[[#This Row],[k*]]-Table232[[#This Row],[AGVs]])</f>
        <v>86</v>
      </c>
      <c r="J1021" s="150">
        <v>760</v>
      </c>
      <c r="K1021" s="150">
        <v>760</v>
      </c>
      <c r="L1021" s="167">
        <v>81.167429758239905</v>
      </c>
      <c r="M1021" s="144">
        <f>IF( Table232[[#This Row],[UB_init]]-Table232[[#This Row],[LB_init]]&gt;0.1,0,1)</f>
        <v>1</v>
      </c>
      <c r="N1021" s="61">
        <v>14128</v>
      </c>
      <c r="O1021" s="62">
        <v>248.86621949931299</v>
      </c>
      <c r="P1021" s="62">
        <v>0.98238489386329098</v>
      </c>
      <c r="Q1021" s="87">
        <v>3600.6331199090901</v>
      </c>
      <c r="R1021" s="166">
        <v>763</v>
      </c>
      <c r="S1021" s="150">
        <v>754</v>
      </c>
      <c r="T1021" s="168">
        <v>1.1795544E-2</v>
      </c>
      <c r="U1021" s="168">
        <v>3613.605595</v>
      </c>
      <c r="V1021" s="169"/>
      <c r="W1021" s="170"/>
      <c r="X1021" s="150"/>
      <c r="Y1021" s="150"/>
      <c r="Z1021" s="171"/>
      <c r="AA1021" s="169"/>
      <c r="AB1021" s="170"/>
      <c r="AC1021" s="150"/>
      <c r="AD1021" s="170"/>
      <c r="AE1021" s="171"/>
      <c r="AF1021" s="169"/>
      <c r="AG1021" s="170"/>
      <c r="AH1021" s="150"/>
      <c r="AI1021" s="150"/>
      <c r="AJ1021" s="171"/>
      <c r="AK1021" s="169"/>
      <c r="AL1021" s="170"/>
      <c r="AM1021" s="150"/>
      <c r="AN1021" s="170"/>
      <c r="AO1021" s="171"/>
      <c r="AP1021" s="169"/>
      <c r="AQ1021" s="170"/>
      <c r="AR1021" s="150"/>
      <c r="AS1021" s="170"/>
      <c r="AT1021" s="171"/>
      <c r="AU1021" s="169"/>
      <c r="AV1021" s="170"/>
      <c r="AW1021" s="150"/>
      <c r="AX1021" s="164"/>
      <c r="AY1021" s="171"/>
      <c r="AZ1021" s="150">
        <v>760</v>
      </c>
    </row>
    <row r="1022" spans="1:52" x14ac:dyDescent="0.35">
      <c r="A1022" s="162">
        <v>1020</v>
      </c>
      <c r="B1022" s="163" t="s">
        <v>1031</v>
      </c>
      <c r="C1022" s="150" t="s">
        <v>1104</v>
      </c>
      <c r="D1022" s="150">
        <v>200</v>
      </c>
      <c r="E1022" s="164">
        <v>10</v>
      </c>
      <c r="F1022" s="164">
        <v>10</v>
      </c>
      <c r="G1022" s="165">
        <v>4</v>
      </c>
      <c r="H1022" s="166">
        <v>90</v>
      </c>
      <c r="I1022" s="150">
        <f>MAX(0,Table232[[#This Row],[k*]]-Table232[[#This Row],[AGVs]])</f>
        <v>80</v>
      </c>
      <c r="J1022" s="150">
        <v>736</v>
      </c>
      <c r="K1022" s="150">
        <v>742</v>
      </c>
      <c r="L1022" s="167">
        <v>624.38750047610006</v>
      </c>
      <c r="M1022" s="144">
        <f>IF( Table232[[#This Row],[UB_init]]-Table232[[#This Row],[LB_init]]&gt;0.1,0,1)</f>
        <v>0</v>
      </c>
      <c r="N1022" s="61">
        <v>14231</v>
      </c>
      <c r="O1022" s="62">
        <v>260.432220367279</v>
      </c>
      <c r="P1022" s="62">
        <v>0.981699654250061</v>
      </c>
      <c r="Q1022" s="87">
        <v>3600.53904136642</v>
      </c>
      <c r="R1022" s="166">
        <v>748</v>
      </c>
      <c r="S1022" s="150">
        <v>736</v>
      </c>
      <c r="T1022" s="168">
        <v>1.6042780999999999E-2</v>
      </c>
      <c r="U1022" s="168">
        <v>3611.6298670000001</v>
      </c>
      <c r="V1022" s="169">
        <v>742</v>
      </c>
      <c r="W1022" s="170">
        <v>736</v>
      </c>
      <c r="X1022" s="150">
        <v>8.0862533692722307E-3</v>
      </c>
      <c r="Y1022" s="150">
        <f>(Table232[[#This Row],[UB (A-BGAP +LB+ UB)]]-Table232[[#This Row],[Best LB]])/Table232[[#This Row],[UB (A-BGAP +LB+ UB)]]</f>
        <v>8.0862533692722376E-3</v>
      </c>
      <c r="Z1022" s="171">
        <v>3600.1381824426398</v>
      </c>
      <c r="AA1022" s="169">
        <v>748</v>
      </c>
      <c r="AB1022" s="170">
        <v>736</v>
      </c>
      <c r="AC1022" s="170">
        <v>1.6304347826086956E-2</v>
      </c>
      <c r="AD1022" s="170">
        <f>(Table232[[#This Row],[UB (3S-MH)]]-Table232[[#This Row],[Best LB]])/Table232[[#This Row],[UB (3S-MH)]]</f>
        <v>1.6042780748663103E-2</v>
      </c>
      <c r="AE1022" s="167">
        <v>723.18899999999996</v>
      </c>
      <c r="AF1022" s="169">
        <v>742</v>
      </c>
      <c r="AG1022" s="170">
        <v>736</v>
      </c>
      <c r="AH1022" s="150">
        <v>8.0862533692722307E-3</v>
      </c>
      <c r="AI1022" s="150">
        <f>(Table232[[#This Row],[UB (BPP-MIP+LB+UB)]]-Table232[[#This Row],[Best LB]])/Table232[[#This Row],[UB (BPP-MIP+LB+UB)]]</f>
        <v>8.0862533692722376E-3</v>
      </c>
      <c r="AJ1022" s="171">
        <v>3614.3843778399796</v>
      </c>
      <c r="AK1022" s="169">
        <v>742</v>
      </c>
      <c r="AL1022" s="170">
        <v>736</v>
      </c>
      <c r="AM1022" s="170">
        <v>8.0862533692722376E-3</v>
      </c>
      <c r="AN1022" s="170">
        <f>(Table232[[#This Row],[UB (LBBD (FBPP))]]-Table232[[#This Row],[Best LB]])/Table232[[#This Row],[UB (LBBD (FBPP))]]</f>
        <v>8.0862533692722376E-3</v>
      </c>
      <c r="AO1022" s="171">
        <v>3600.0000004761005</v>
      </c>
      <c r="AP1022" s="169">
        <v>742</v>
      </c>
      <c r="AQ1022" s="170">
        <v>736</v>
      </c>
      <c r="AR1022" s="170">
        <v>8.0862533692722376E-3</v>
      </c>
      <c r="AS1022" s="170">
        <f>(Table232[[#This Row],[UB (LBBD (CBPP))]]-Table232[[#This Row],[Best LB]])/Table232[[#This Row],[UB (LBBD (CBPP))]]</f>
        <v>8.0862533692722376E-3</v>
      </c>
      <c r="AT1022" s="171">
        <v>3600.0000004761005</v>
      </c>
      <c r="AU1022" s="169">
        <v>742</v>
      </c>
      <c r="AV1022" s="170">
        <v>736</v>
      </c>
      <c r="AW1022" s="170">
        <v>8.0862533692722376E-3</v>
      </c>
      <c r="AX1022" s="170">
        <f>(Table232[[#This Row],[UB (LBBD (CBPP-light))]]-Table232[[#This Row],[Best LB]])/Table232[[#This Row],[UB (LBBD (CBPP-light))]]</f>
        <v>8.0862533692722376E-3</v>
      </c>
      <c r="AY1022" s="171">
        <v>3600.0000004761005</v>
      </c>
      <c r="AZ1022" s="150">
        <v>736</v>
      </c>
    </row>
    <row r="1023" spans="1:52" x14ac:dyDescent="0.35">
      <c r="A1023" s="162">
        <v>1021</v>
      </c>
      <c r="B1023" s="163" t="s">
        <v>1032</v>
      </c>
      <c r="C1023" s="150" t="s">
        <v>1104</v>
      </c>
      <c r="D1023" s="150">
        <v>200</v>
      </c>
      <c r="E1023" s="164">
        <v>10</v>
      </c>
      <c r="F1023" s="164">
        <v>20</v>
      </c>
      <c r="G1023" s="165">
        <v>1</v>
      </c>
      <c r="H1023" s="166">
        <v>27</v>
      </c>
      <c r="I1023" s="150">
        <f>MAX(0,Table232[[#This Row],[k*]]-Table232[[#This Row],[AGVs]])</f>
        <v>17</v>
      </c>
      <c r="J1023" s="150">
        <v>572</v>
      </c>
      <c r="K1023" s="150">
        <v>599</v>
      </c>
      <c r="L1023" s="167">
        <v>8.8447764720799569</v>
      </c>
      <c r="M1023" s="144">
        <f>IF( Table232[[#This Row],[UB_init]]-Table232[[#This Row],[LB_init]]&gt;0.1,0,1)</f>
        <v>0</v>
      </c>
      <c r="N1023" s="61">
        <v>16371</v>
      </c>
      <c r="O1023" s="62">
        <v>472.87613046701301</v>
      </c>
      <c r="P1023" s="62">
        <v>0.97111501249360999</v>
      </c>
      <c r="Q1023" s="87">
        <v>3600.5524793323102</v>
      </c>
      <c r="R1023" s="166">
        <v>572</v>
      </c>
      <c r="S1023" s="150">
        <v>572</v>
      </c>
      <c r="T1023" s="168">
        <v>0</v>
      </c>
      <c r="U1023" s="168">
        <v>410.16366169999998</v>
      </c>
      <c r="V1023" s="169">
        <v>580</v>
      </c>
      <c r="W1023" s="170">
        <v>572</v>
      </c>
      <c r="X1023" s="150">
        <v>1.37931034482734E-2</v>
      </c>
      <c r="Y1023" s="150">
        <f>(Table232[[#This Row],[UB (A-BGAP +LB+ UB)]]-Table232[[#This Row],[Best LB]])/Table232[[#This Row],[UB (A-BGAP +LB+ UB)]]</f>
        <v>1.3793103448275862E-2</v>
      </c>
      <c r="Z1023" s="171">
        <v>3608.4590497668801</v>
      </c>
      <c r="AA1023" s="169">
        <v>572</v>
      </c>
      <c r="AB1023" s="170">
        <v>572</v>
      </c>
      <c r="AC1023" s="170">
        <v>0</v>
      </c>
      <c r="AD1023" s="170">
        <f>(Table232[[#This Row],[UB (3S-MH)]]-Table232[[#This Row],[Best LB]])/Table232[[#This Row],[UB (3S-MH)]]</f>
        <v>0</v>
      </c>
      <c r="AE1023" s="167">
        <v>728.07600000000002</v>
      </c>
      <c r="AF1023" s="169">
        <v>572</v>
      </c>
      <c r="AG1023" s="170">
        <v>572</v>
      </c>
      <c r="AH1023" s="150">
        <v>0</v>
      </c>
      <c r="AI1023" s="150">
        <f>(Table232[[#This Row],[UB (BPP-MIP+LB+UB)]]-Table232[[#This Row],[Best LB]])/Table232[[#This Row],[UB (BPP-MIP+LB+UB)]]</f>
        <v>0</v>
      </c>
      <c r="AJ1023" s="171">
        <v>626.05708726775197</v>
      </c>
      <c r="AK1023" s="169">
        <v>572</v>
      </c>
      <c r="AL1023" s="170">
        <v>572</v>
      </c>
      <c r="AM1023" s="170">
        <v>0</v>
      </c>
      <c r="AN1023" s="170">
        <f>(Table232[[#This Row],[UB (LBBD (FBPP))]]-Table232[[#This Row],[Best LB]])/Table232[[#This Row],[UB (LBBD (FBPP))]]</f>
        <v>0</v>
      </c>
      <c r="AO1023" s="171">
        <v>54.278308108452158</v>
      </c>
      <c r="AP1023" s="169">
        <v>572</v>
      </c>
      <c r="AQ1023" s="170">
        <v>572</v>
      </c>
      <c r="AR1023" s="170">
        <v>0</v>
      </c>
      <c r="AS1023" s="170">
        <f>(Table232[[#This Row],[UB (LBBD (CBPP))]]-Table232[[#This Row],[Best LB]])/Table232[[#This Row],[UB (LBBD (CBPP))]]</f>
        <v>0</v>
      </c>
      <c r="AT1023" s="171">
        <v>28.247544996443558</v>
      </c>
      <c r="AU1023" s="169">
        <v>572</v>
      </c>
      <c r="AV1023" s="170">
        <v>572</v>
      </c>
      <c r="AW1023" s="170">
        <v>0</v>
      </c>
      <c r="AX1023" s="170">
        <f>(Table232[[#This Row],[UB (LBBD (CBPP-light))]]-Table232[[#This Row],[Best LB]])/Table232[[#This Row],[UB (LBBD (CBPP-light))]]</f>
        <v>0</v>
      </c>
      <c r="AY1023" s="171">
        <v>33.196773979815958</v>
      </c>
      <c r="AZ1023" s="150">
        <v>572</v>
      </c>
    </row>
    <row r="1024" spans="1:52" x14ac:dyDescent="0.35">
      <c r="A1024" s="162">
        <v>1022</v>
      </c>
      <c r="B1024" s="163" t="s">
        <v>1033</v>
      </c>
      <c r="C1024" s="150" t="s">
        <v>1104</v>
      </c>
      <c r="D1024" s="150">
        <v>200</v>
      </c>
      <c r="E1024" s="164">
        <v>10</v>
      </c>
      <c r="F1024" s="164">
        <v>20</v>
      </c>
      <c r="G1024" s="165">
        <v>1</v>
      </c>
      <c r="H1024" s="166">
        <v>26</v>
      </c>
      <c r="I1024" s="150">
        <f>MAX(0,Table232[[#This Row],[k*]]-Table232[[#This Row],[AGVs]])</f>
        <v>16</v>
      </c>
      <c r="J1024" s="150">
        <v>600</v>
      </c>
      <c r="K1024" s="150">
        <v>644</v>
      </c>
      <c r="L1024" s="167">
        <v>3.7421261090798907</v>
      </c>
      <c r="M1024" s="144">
        <f>IF( Table232[[#This Row],[UB_init]]-Table232[[#This Row],[LB_init]]&gt;0.1,0,1)</f>
        <v>0</v>
      </c>
      <c r="N1024" s="61">
        <v>16663</v>
      </c>
      <c r="O1024" s="62">
        <v>507.11051373954598</v>
      </c>
      <c r="P1024" s="62">
        <v>0.96956667384386697</v>
      </c>
      <c r="Q1024" s="87">
        <v>3600.77254490926</v>
      </c>
      <c r="R1024" s="166">
        <v>600</v>
      </c>
      <c r="S1024" s="150">
        <v>600</v>
      </c>
      <c r="T1024" s="168">
        <v>0</v>
      </c>
      <c r="U1024" s="168">
        <v>469.11550319999998</v>
      </c>
      <c r="V1024" s="169">
        <v>600</v>
      </c>
      <c r="W1024" s="170">
        <v>600</v>
      </c>
      <c r="X1024" s="150">
        <v>0</v>
      </c>
      <c r="Y1024" s="150">
        <f>(Table232[[#This Row],[UB (A-BGAP +LB+ UB)]]-Table232[[#This Row],[Best LB]])/Table232[[#This Row],[UB (A-BGAP +LB+ UB)]]</f>
        <v>0</v>
      </c>
      <c r="Z1024" s="171">
        <v>492.28817038331289</v>
      </c>
      <c r="AA1024" s="169">
        <v>600</v>
      </c>
      <c r="AB1024" s="170">
        <v>600</v>
      </c>
      <c r="AC1024" s="170">
        <v>0</v>
      </c>
      <c r="AD1024" s="170">
        <f>(Table232[[#This Row],[UB (3S-MH)]]-Table232[[#This Row],[Best LB]])/Table232[[#This Row],[UB (3S-MH)]]</f>
        <v>0</v>
      </c>
      <c r="AE1024" s="167">
        <v>368.601</v>
      </c>
      <c r="AF1024" s="169">
        <v>600</v>
      </c>
      <c r="AG1024" s="170">
        <v>600</v>
      </c>
      <c r="AH1024" s="150">
        <v>0</v>
      </c>
      <c r="AI1024" s="150">
        <f>(Table232[[#This Row],[UB (BPP-MIP+LB+UB)]]-Table232[[#This Row],[Best LB]])/Table232[[#This Row],[UB (BPP-MIP+LB+UB)]]</f>
        <v>0</v>
      </c>
      <c r="AJ1024" s="171">
        <v>453.94782440736986</v>
      </c>
      <c r="AK1024" s="169">
        <v>600</v>
      </c>
      <c r="AL1024" s="170">
        <v>600</v>
      </c>
      <c r="AM1024" s="170">
        <v>0</v>
      </c>
      <c r="AN1024" s="170">
        <f>(Table232[[#This Row],[UB (LBBD (FBPP))]]-Table232[[#This Row],[Best LB]])/Table232[[#This Row],[UB (LBBD (FBPP))]]</f>
        <v>0</v>
      </c>
      <c r="AO1024" s="171">
        <v>71.860442439095493</v>
      </c>
      <c r="AP1024" s="169">
        <v>600</v>
      </c>
      <c r="AQ1024" s="170">
        <v>600</v>
      </c>
      <c r="AR1024" s="170">
        <v>0</v>
      </c>
      <c r="AS1024" s="170">
        <f>(Table232[[#This Row],[UB (LBBD (CBPP))]]-Table232[[#This Row],[Best LB]])/Table232[[#This Row],[UB (LBBD (CBPP))]]</f>
        <v>0</v>
      </c>
      <c r="AT1024" s="171">
        <v>9.8290815977393304</v>
      </c>
      <c r="AU1024" s="169">
        <v>600</v>
      </c>
      <c r="AV1024" s="170">
        <v>600</v>
      </c>
      <c r="AW1024" s="170">
        <v>0</v>
      </c>
      <c r="AX1024" s="170">
        <f>(Table232[[#This Row],[UB (LBBD (CBPP-light))]]-Table232[[#This Row],[Best LB]])/Table232[[#This Row],[UB (LBBD (CBPP-light))]]</f>
        <v>0</v>
      </c>
      <c r="AY1024" s="171">
        <v>11.021834167653191</v>
      </c>
      <c r="AZ1024" s="150">
        <v>600</v>
      </c>
    </row>
    <row r="1025" spans="1:52" x14ac:dyDescent="0.35">
      <c r="A1025" s="162">
        <v>1023</v>
      </c>
      <c r="B1025" s="163" t="s">
        <v>1034</v>
      </c>
      <c r="C1025" s="150" t="s">
        <v>1104</v>
      </c>
      <c r="D1025" s="150">
        <v>200</v>
      </c>
      <c r="E1025" s="164">
        <v>10</v>
      </c>
      <c r="F1025" s="164">
        <v>20</v>
      </c>
      <c r="G1025" s="165">
        <v>1</v>
      </c>
      <c r="H1025" s="166">
        <v>25</v>
      </c>
      <c r="I1025" s="150">
        <f>MAX(0,Table232[[#This Row],[k*]]-Table232[[#This Row],[AGVs]])</f>
        <v>15</v>
      </c>
      <c r="J1025" s="150">
        <v>601</v>
      </c>
      <c r="K1025" s="150">
        <v>665</v>
      </c>
      <c r="L1025" s="167">
        <v>3.7767732553199949</v>
      </c>
      <c r="M1025" s="144">
        <f>IF( Table232[[#This Row],[UB_init]]-Table232[[#This Row],[LB_init]]&gt;0.1,0,1)</f>
        <v>0</v>
      </c>
      <c r="N1025" s="61">
        <v>16759</v>
      </c>
      <c r="O1025" s="62">
        <v>514.04199098729998</v>
      </c>
      <c r="P1025" s="62">
        <v>0.96932740670759598</v>
      </c>
      <c r="Q1025" s="87">
        <v>3600.6846397519098</v>
      </c>
      <c r="R1025" s="166">
        <v>601</v>
      </c>
      <c r="S1025" s="150">
        <v>601</v>
      </c>
      <c r="T1025" s="168">
        <v>0</v>
      </c>
      <c r="U1025" s="168">
        <v>226.5714614</v>
      </c>
      <c r="V1025" s="169">
        <v>601</v>
      </c>
      <c r="W1025" s="170">
        <v>601</v>
      </c>
      <c r="X1025" s="150">
        <v>0</v>
      </c>
      <c r="Y1025" s="150">
        <f>(Table232[[#This Row],[UB (A-BGAP +LB+ UB)]]-Table232[[#This Row],[Best LB]])/Table232[[#This Row],[UB (A-BGAP +LB+ UB)]]</f>
        <v>0</v>
      </c>
      <c r="Z1025" s="171">
        <v>496.31040074117601</v>
      </c>
      <c r="AA1025" s="169">
        <v>601</v>
      </c>
      <c r="AB1025" s="170">
        <v>601</v>
      </c>
      <c r="AC1025" s="170">
        <v>0</v>
      </c>
      <c r="AD1025" s="170">
        <f>(Table232[[#This Row],[UB (3S-MH)]]-Table232[[#This Row],[Best LB]])/Table232[[#This Row],[UB (3S-MH)]]</f>
        <v>0</v>
      </c>
      <c r="AE1025" s="167">
        <v>5.4674699999999996</v>
      </c>
      <c r="AF1025" s="169">
        <v>601</v>
      </c>
      <c r="AG1025" s="170">
        <v>601</v>
      </c>
      <c r="AH1025" s="150">
        <v>0</v>
      </c>
      <c r="AI1025" s="150">
        <f>(Table232[[#This Row],[UB (BPP-MIP+LB+UB)]]-Table232[[#This Row],[Best LB]])/Table232[[#This Row],[UB (BPP-MIP+LB+UB)]]</f>
        <v>0</v>
      </c>
      <c r="AJ1025" s="171">
        <v>470.15886172466099</v>
      </c>
      <c r="AK1025" s="169">
        <v>601</v>
      </c>
      <c r="AL1025" s="170">
        <v>601</v>
      </c>
      <c r="AM1025" s="170">
        <v>0</v>
      </c>
      <c r="AN1025" s="170">
        <f>(Table232[[#This Row],[UB (LBBD (FBPP))]]-Table232[[#This Row],[Best LB]])/Table232[[#This Row],[UB (LBBD (FBPP))]]</f>
        <v>0</v>
      </c>
      <c r="AO1025" s="171">
        <v>41.920933621471391</v>
      </c>
      <c r="AP1025" s="169">
        <v>601</v>
      </c>
      <c r="AQ1025" s="170">
        <v>601</v>
      </c>
      <c r="AR1025" s="170">
        <v>0</v>
      </c>
      <c r="AS1025" s="170">
        <f>(Table232[[#This Row],[UB (LBBD (CBPP))]]-Table232[[#This Row],[Best LB]])/Table232[[#This Row],[UB (LBBD (CBPP))]]</f>
        <v>0</v>
      </c>
      <c r="AT1025" s="171">
        <v>10.207619609312815</v>
      </c>
      <c r="AU1025" s="169">
        <v>601</v>
      </c>
      <c r="AV1025" s="170">
        <v>601</v>
      </c>
      <c r="AW1025" s="170">
        <v>0</v>
      </c>
      <c r="AX1025" s="170">
        <f>(Table232[[#This Row],[UB (LBBD (CBPP-light))]]-Table232[[#This Row],[Best LB]])/Table232[[#This Row],[UB (LBBD (CBPP-light))]]</f>
        <v>0</v>
      </c>
      <c r="AY1025" s="171">
        <v>11.620756396094066</v>
      </c>
      <c r="AZ1025" s="150">
        <v>601</v>
      </c>
    </row>
    <row r="1026" spans="1:52" x14ac:dyDescent="0.35">
      <c r="A1026" s="162">
        <v>1024</v>
      </c>
      <c r="B1026" s="163" t="s">
        <v>1035</v>
      </c>
      <c r="C1026" s="150" t="s">
        <v>1104</v>
      </c>
      <c r="D1026" s="150">
        <v>200</v>
      </c>
      <c r="E1026" s="164">
        <v>10</v>
      </c>
      <c r="F1026" s="164">
        <v>20</v>
      </c>
      <c r="G1026" s="165">
        <v>1</v>
      </c>
      <c r="H1026" s="166">
        <v>27</v>
      </c>
      <c r="I1026" s="150">
        <f>MAX(0,Table232[[#This Row],[k*]]-Table232[[#This Row],[AGVs]])</f>
        <v>17</v>
      </c>
      <c r="J1026" s="150">
        <v>672</v>
      </c>
      <c r="K1026" s="150">
        <v>767</v>
      </c>
      <c r="L1026" s="167">
        <v>2.8014395684099327</v>
      </c>
      <c r="M1026" s="144">
        <f>IF( Table232[[#This Row],[UB_init]]-Table232[[#This Row],[LB_init]]&gt;0.1,0,1)</f>
        <v>0</v>
      </c>
      <c r="N1026" s="61">
        <v>17372</v>
      </c>
      <c r="O1026" s="62">
        <v>572.90114942528703</v>
      </c>
      <c r="P1026" s="62">
        <v>0.96702157785946397</v>
      </c>
      <c r="Q1026" s="87">
        <v>3600.5942156221699</v>
      </c>
      <c r="R1026" s="166">
        <v>672</v>
      </c>
      <c r="S1026" s="150">
        <v>672</v>
      </c>
      <c r="T1026" s="168">
        <v>0</v>
      </c>
      <c r="U1026" s="168">
        <v>438.3721496</v>
      </c>
      <c r="V1026" s="169">
        <v>672</v>
      </c>
      <c r="W1026" s="170">
        <v>672</v>
      </c>
      <c r="X1026" s="150">
        <v>0</v>
      </c>
      <c r="Y1026" s="150">
        <f>(Table232[[#This Row],[UB (A-BGAP +LB+ UB)]]-Table232[[#This Row],[Best LB]])/Table232[[#This Row],[UB (A-BGAP +LB+ UB)]]</f>
        <v>0</v>
      </c>
      <c r="Z1026" s="171">
        <v>508.04237310030493</v>
      </c>
      <c r="AA1026" s="169">
        <v>672</v>
      </c>
      <c r="AB1026" s="170">
        <v>672</v>
      </c>
      <c r="AC1026" s="170">
        <v>0</v>
      </c>
      <c r="AD1026" s="170">
        <f>(Table232[[#This Row],[UB (3S-MH)]]-Table232[[#This Row],[Best LB]])/Table232[[#This Row],[UB (3S-MH)]]</f>
        <v>0</v>
      </c>
      <c r="AE1026" s="167">
        <v>4.1396899999999999</v>
      </c>
      <c r="AF1026" s="169">
        <v>672</v>
      </c>
      <c r="AG1026" s="170">
        <v>672</v>
      </c>
      <c r="AH1026" s="150">
        <v>0</v>
      </c>
      <c r="AI1026" s="150">
        <f>(Table232[[#This Row],[UB (BPP-MIP+LB+UB)]]-Table232[[#This Row],[Best LB]])/Table232[[#This Row],[UB (BPP-MIP+LB+UB)]]</f>
        <v>0</v>
      </c>
      <c r="AJ1026" s="171">
        <v>534.96770711616591</v>
      </c>
      <c r="AK1026" s="169">
        <v>672</v>
      </c>
      <c r="AL1026" s="170">
        <v>672</v>
      </c>
      <c r="AM1026" s="170">
        <v>0</v>
      </c>
      <c r="AN1026" s="170">
        <f>(Table232[[#This Row],[UB (LBBD (FBPP))]]-Table232[[#This Row],[Best LB]])/Table232[[#This Row],[UB (LBBD (FBPP))]]</f>
        <v>0</v>
      </c>
      <c r="AO1026" s="171">
        <v>40.470615800479635</v>
      </c>
      <c r="AP1026" s="169">
        <v>672</v>
      </c>
      <c r="AQ1026" s="170">
        <v>672</v>
      </c>
      <c r="AR1026" s="170">
        <v>0</v>
      </c>
      <c r="AS1026" s="170">
        <f>(Table232[[#This Row],[UB (LBBD (CBPP))]]-Table232[[#This Row],[Best LB]])/Table232[[#This Row],[UB (LBBD (CBPP))]]</f>
        <v>0</v>
      </c>
      <c r="AT1026" s="171">
        <v>10.126876047821943</v>
      </c>
      <c r="AU1026" s="169">
        <v>672</v>
      </c>
      <c r="AV1026" s="170">
        <v>672</v>
      </c>
      <c r="AW1026" s="170">
        <v>0</v>
      </c>
      <c r="AX1026" s="170">
        <f>(Table232[[#This Row],[UB (LBBD (CBPP-light))]]-Table232[[#This Row],[Best LB]])/Table232[[#This Row],[UB (LBBD (CBPP-light))]]</f>
        <v>0</v>
      </c>
      <c r="AY1026" s="171">
        <v>11.718877053829143</v>
      </c>
      <c r="AZ1026" s="150">
        <v>672</v>
      </c>
    </row>
    <row r="1027" spans="1:52" x14ac:dyDescent="0.35">
      <c r="A1027" s="162">
        <v>1025</v>
      </c>
      <c r="B1027" s="163" t="s">
        <v>1036</v>
      </c>
      <c r="C1027" s="150" t="s">
        <v>1104</v>
      </c>
      <c r="D1027" s="150">
        <v>200</v>
      </c>
      <c r="E1027" s="164">
        <v>10</v>
      </c>
      <c r="F1027" s="164">
        <v>20</v>
      </c>
      <c r="G1027" s="165">
        <v>1</v>
      </c>
      <c r="H1027" s="166">
        <v>26</v>
      </c>
      <c r="I1027" s="150">
        <f>MAX(0,Table232[[#This Row],[k*]]-Table232[[#This Row],[AGVs]])</f>
        <v>16</v>
      </c>
      <c r="J1027" s="150">
        <v>595</v>
      </c>
      <c r="K1027" s="150">
        <v>610.99999999999898</v>
      </c>
      <c r="L1027" s="167">
        <v>10.423535751179998</v>
      </c>
      <c r="M1027" s="144">
        <f>IF( Table232[[#This Row],[UB_init]]-Table232[[#This Row],[LB_init]]&gt;0.1,0,1)</f>
        <v>0</v>
      </c>
      <c r="N1027" s="61">
        <v>16661</v>
      </c>
      <c r="O1027" s="62">
        <v>501.758079625292</v>
      </c>
      <c r="P1027" s="62">
        <v>0.96988427587627402</v>
      </c>
      <c r="Q1027" s="87">
        <v>3600.7979143708899</v>
      </c>
      <c r="R1027" s="166">
        <v>595</v>
      </c>
      <c r="S1027" s="150">
        <v>595</v>
      </c>
      <c r="T1027" s="168">
        <v>0</v>
      </c>
      <c r="U1027" s="168">
        <v>242.8313517</v>
      </c>
      <c r="V1027" s="169">
        <v>595</v>
      </c>
      <c r="W1027" s="170">
        <v>595</v>
      </c>
      <c r="X1027" s="150">
        <v>0</v>
      </c>
      <c r="Y1027" s="150">
        <f>(Table232[[#This Row],[UB (A-BGAP +LB+ UB)]]-Table232[[#This Row],[Best LB]])/Table232[[#This Row],[UB (A-BGAP +LB+ UB)]]</f>
        <v>0</v>
      </c>
      <c r="Z1027" s="171">
        <v>617.334145310336</v>
      </c>
      <c r="AA1027" s="169">
        <v>595</v>
      </c>
      <c r="AB1027" s="170">
        <v>595</v>
      </c>
      <c r="AC1027" s="170">
        <v>0</v>
      </c>
      <c r="AD1027" s="170">
        <f>(Table232[[#This Row],[UB (3S-MH)]]-Table232[[#This Row],[Best LB]])/Table232[[#This Row],[UB (3S-MH)]]</f>
        <v>0</v>
      </c>
      <c r="AE1027" s="167">
        <v>284.30399999999997</v>
      </c>
      <c r="AF1027" s="169">
        <v>595</v>
      </c>
      <c r="AG1027" s="170">
        <v>595</v>
      </c>
      <c r="AH1027" s="150">
        <v>0</v>
      </c>
      <c r="AI1027" s="150">
        <f>(Table232[[#This Row],[UB (BPP-MIP+LB+UB)]]-Table232[[#This Row],[Best LB]])/Table232[[#This Row],[UB (BPP-MIP+LB+UB)]]</f>
        <v>0</v>
      </c>
      <c r="AJ1027" s="171">
        <v>521.94864392932595</v>
      </c>
      <c r="AK1027" s="169">
        <v>595</v>
      </c>
      <c r="AL1027" s="170">
        <v>595</v>
      </c>
      <c r="AM1027" s="170">
        <v>0</v>
      </c>
      <c r="AN1027" s="170">
        <f>(Table232[[#This Row],[UB (LBBD (FBPP))]]-Table232[[#This Row],[Best LB]])/Table232[[#This Row],[UB (LBBD (FBPP))]]</f>
        <v>0</v>
      </c>
      <c r="AO1027" s="171">
        <v>42.286712741014696</v>
      </c>
      <c r="AP1027" s="169">
        <v>595</v>
      </c>
      <c r="AQ1027" s="170">
        <v>595</v>
      </c>
      <c r="AR1027" s="170">
        <v>0</v>
      </c>
      <c r="AS1027" s="170">
        <f>(Table232[[#This Row],[UB (LBBD (CBPP))]]-Table232[[#This Row],[Best LB]])/Table232[[#This Row],[UB (LBBD (CBPP))]]</f>
        <v>0</v>
      </c>
      <c r="AT1027" s="171">
        <v>21.270135694184496</v>
      </c>
      <c r="AU1027" s="169">
        <v>595</v>
      </c>
      <c r="AV1027" s="170">
        <v>595</v>
      </c>
      <c r="AW1027" s="170">
        <v>0</v>
      </c>
      <c r="AX1027" s="170">
        <f>(Table232[[#This Row],[UB (LBBD (CBPP-light))]]-Table232[[#This Row],[Best LB]])/Table232[[#This Row],[UB (LBBD (CBPP-light))]]</f>
        <v>0</v>
      </c>
      <c r="AY1027" s="171">
        <v>23.705529469066498</v>
      </c>
      <c r="AZ1027" s="150">
        <v>595</v>
      </c>
    </row>
    <row r="1028" spans="1:52" x14ac:dyDescent="0.35">
      <c r="A1028" s="162">
        <v>1026</v>
      </c>
      <c r="B1028" s="163" t="s">
        <v>1037</v>
      </c>
      <c r="C1028" s="150" t="s">
        <v>1104</v>
      </c>
      <c r="D1028" s="150">
        <v>200</v>
      </c>
      <c r="E1028" s="164">
        <v>10</v>
      </c>
      <c r="F1028" s="164">
        <v>20</v>
      </c>
      <c r="G1028" s="165">
        <v>1</v>
      </c>
      <c r="H1028" s="166">
        <v>26</v>
      </c>
      <c r="I1028" s="150">
        <f>MAX(0,Table232[[#This Row],[k*]]-Table232[[#This Row],[AGVs]])</f>
        <v>16</v>
      </c>
      <c r="J1028" s="150">
        <v>583</v>
      </c>
      <c r="K1028" s="150">
        <v>598</v>
      </c>
      <c r="L1028" s="167">
        <v>11.455153549090028</v>
      </c>
      <c r="M1028" s="144">
        <f>IF( Table232[[#This Row],[UB_init]]-Table232[[#This Row],[LB_init]]&gt;0.1,0,1)</f>
        <v>0</v>
      </c>
      <c r="N1028" s="61">
        <v>629</v>
      </c>
      <c r="O1028" s="62">
        <v>491</v>
      </c>
      <c r="P1028" s="62">
        <v>0.219395866454655</v>
      </c>
      <c r="Q1028" s="87">
        <v>3600.46288151107</v>
      </c>
      <c r="R1028" s="166">
        <v>583</v>
      </c>
      <c r="S1028" s="150">
        <v>583</v>
      </c>
      <c r="T1028" s="168">
        <v>0</v>
      </c>
      <c r="U1028" s="168">
        <v>403.19305079999998</v>
      </c>
      <c r="V1028" s="169">
        <v>583</v>
      </c>
      <c r="W1028" s="170">
        <v>583</v>
      </c>
      <c r="X1028" s="150">
        <v>0</v>
      </c>
      <c r="Y1028" s="150">
        <f>(Table232[[#This Row],[UB (A-BGAP +LB+ UB)]]-Table232[[#This Row],[Best LB]])/Table232[[#This Row],[UB (A-BGAP +LB+ UB)]]</f>
        <v>0</v>
      </c>
      <c r="Z1028" s="171">
        <v>580.85844801459405</v>
      </c>
      <c r="AA1028" s="169">
        <v>583</v>
      </c>
      <c r="AB1028" s="170">
        <v>583</v>
      </c>
      <c r="AC1028" s="170">
        <v>0</v>
      </c>
      <c r="AD1028" s="170">
        <f>(Table232[[#This Row],[UB (3S-MH)]]-Table232[[#This Row],[Best LB]])/Table232[[#This Row],[UB (3S-MH)]]</f>
        <v>0</v>
      </c>
      <c r="AE1028" s="167">
        <v>9.4977499999999999</v>
      </c>
      <c r="AF1028" s="169">
        <v>583</v>
      </c>
      <c r="AG1028" s="170">
        <v>583</v>
      </c>
      <c r="AH1028" s="150">
        <v>0</v>
      </c>
      <c r="AI1028" s="150">
        <f>(Table232[[#This Row],[UB (BPP-MIP+LB+UB)]]-Table232[[#This Row],[Best LB]])/Table232[[#This Row],[UB (BPP-MIP+LB+UB)]]</f>
        <v>0</v>
      </c>
      <c r="AJ1028" s="171">
        <v>526.17933654505703</v>
      </c>
      <c r="AK1028" s="169">
        <v>583</v>
      </c>
      <c r="AL1028" s="170">
        <v>583</v>
      </c>
      <c r="AM1028" s="170">
        <v>0</v>
      </c>
      <c r="AN1028" s="170">
        <f>(Table232[[#This Row],[UB (LBBD (FBPP))]]-Table232[[#This Row],[Best LB]])/Table232[[#This Row],[UB (LBBD (FBPP))]]</f>
        <v>0</v>
      </c>
      <c r="AO1028" s="171">
        <v>50.485761620104228</v>
      </c>
      <c r="AP1028" s="169">
        <v>583</v>
      </c>
      <c r="AQ1028" s="170">
        <v>583</v>
      </c>
      <c r="AR1028" s="170">
        <v>0</v>
      </c>
      <c r="AS1028" s="170">
        <f>(Table232[[#This Row],[UB (LBBD (CBPP))]]-Table232[[#This Row],[Best LB]])/Table232[[#This Row],[UB (LBBD (CBPP))]]</f>
        <v>0</v>
      </c>
      <c r="AT1028" s="171">
        <v>16.285152552649379</v>
      </c>
      <c r="AU1028" s="169">
        <v>583</v>
      </c>
      <c r="AV1028" s="170">
        <v>583</v>
      </c>
      <c r="AW1028" s="170">
        <v>0</v>
      </c>
      <c r="AX1028" s="170">
        <f>(Table232[[#This Row],[UB (LBBD (CBPP-light))]]-Table232[[#This Row],[Best LB]])/Table232[[#This Row],[UB (LBBD (CBPP-light))]]</f>
        <v>0</v>
      </c>
      <c r="AY1028" s="171">
        <v>17.051632300019257</v>
      </c>
      <c r="AZ1028" s="150">
        <v>583</v>
      </c>
    </row>
    <row r="1029" spans="1:52" x14ac:dyDescent="0.35">
      <c r="A1029" s="162">
        <v>1027</v>
      </c>
      <c r="B1029" s="163" t="s">
        <v>1038</v>
      </c>
      <c r="C1029" s="150" t="s">
        <v>1104</v>
      </c>
      <c r="D1029" s="150">
        <v>200</v>
      </c>
      <c r="E1029" s="164">
        <v>10</v>
      </c>
      <c r="F1029" s="164">
        <v>20</v>
      </c>
      <c r="G1029" s="165">
        <v>1</v>
      </c>
      <c r="H1029" s="166">
        <v>28</v>
      </c>
      <c r="I1029" s="150">
        <f>MAX(0,Table232[[#This Row],[k*]]-Table232[[#This Row],[AGVs]])</f>
        <v>18</v>
      </c>
      <c r="J1029" s="150">
        <v>626</v>
      </c>
      <c r="K1029" s="150">
        <v>628</v>
      </c>
      <c r="L1029" s="167">
        <v>4.7950119488000382</v>
      </c>
      <c r="M1029" s="144">
        <f>IF( Table232[[#This Row],[UB_init]]-Table232[[#This Row],[LB_init]]&gt;0.1,0,1)</f>
        <v>0</v>
      </c>
      <c r="N1029" s="61">
        <v>16844</v>
      </c>
      <c r="O1029" s="62">
        <v>521.49411764705803</v>
      </c>
      <c r="P1029" s="62">
        <v>0.96903976979059803</v>
      </c>
      <c r="Q1029" s="87">
        <v>3600.4426729380998</v>
      </c>
      <c r="R1029" s="166">
        <v>626</v>
      </c>
      <c r="S1029" s="150">
        <v>626</v>
      </c>
      <c r="T1029" s="168">
        <v>0</v>
      </c>
      <c r="U1029" s="168">
        <v>409.44796880000001</v>
      </c>
      <c r="V1029" s="169">
        <v>626</v>
      </c>
      <c r="W1029" s="170">
        <v>626</v>
      </c>
      <c r="X1029" s="150">
        <v>0</v>
      </c>
      <c r="Y1029" s="150">
        <f>(Table232[[#This Row],[UB (A-BGAP +LB+ UB)]]-Table232[[#This Row],[Best LB]])/Table232[[#This Row],[UB (A-BGAP +LB+ UB)]]</f>
        <v>0</v>
      </c>
      <c r="Z1029" s="171">
        <v>803.22531100828701</v>
      </c>
      <c r="AA1029" s="169">
        <v>627</v>
      </c>
      <c r="AB1029" s="170">
        <v>626</v>
      </c>
      <c r="AC1029" s="170">
        <v>1.5974440894568689E-3</v>
      </c>
      <c r="AD1029" s="170">
        <f>(Table232[[#This Row],[UB (3S-MH)]]-Table232[[#This Row],[Best LB]])/Table232[[#This Row],[UB (3S-MH)]]</f>
        <v>1.594896331738437E-3</v>
      </c>
      <c r="AE1029" s="167">
        <v>11.497299999999999</v>
      </c>
      <c r="AF1029" s="169">
        <v>626</v>
      </c>
      <c r="AG1029" s="170">
        <v>626</v>
      </c>
      <c r="AH1029" s="150">
        <v>0</v>
      </c>
      <c r="AI1029" s="150">
        <f>(Table232[[#This Row],[UB (BPP-MIP+LB+UB)]]-Table232[[#This Row],[Best LB]])/Table232[[#This Row],[UB (BPP-MIP+LB+UB)]]</f>
        <v>0</v>
      </c>
      <c r="AJ1029" s="171">
        <v>460.76956467051605</v>
      </c>
      <c r="AK1029" s="169">
        <v>626</v>
      </c>
      <c r="AL1029" s="170">
        <v>626</v>
      </c>
      <c r="AM1029" s="170">
        <v>0</v>
      </c>
      <c r="AN1029" s="170">
        <f>(Table232[[#This Row],[UB (LBBD (FBPP))]]-Table232[[#This Row],[Best LB]])/Table232[[#This Row],[UB (LBBD (FBPP))]]</f>
        <v>0</v>
      </c>
      <c r="AO1029" s="171">
        <v>13.230745977728018</v>
      </c>
      <c r="AP1029" s="169">
        <v>626</v>
      </c>
      <c r="AQ1029" s="170">
        <v>626</v>
      </c>
      <c r="AR1029" s="170">
        <v>0</v>
      </c>
      <c r="AS1029" s="170">
        <f>(Table232[[#This Row],[UB (LBBD (CBPP))]]-Table232[[#This Row],[Best LB]])/Table232[[#This Row],[UB (LBBD (CBPP))]]</f>
        <v>0</v>
      </c>
      <c r="AT1029" s="171">
        <v>9.4774204501941277</v>
      </c>
      <c r="AU1029" s="169">
        <v>626</v>
      </c>
      <c r="AV1029" s="170">
        <v>626</v>
      </c>
      <c r="AW1029" s="170">
        <v>0</v>
      </c>
      <c r="AX1029" s="170">
        <f>(Table232[[#This Row],[UB (LBBD (CBPP-light))]]-Table232[[#This Row],[Best LB]])/Table232[[#This Row],[UB (LBBD (CBPP-light))]]</f>
        <v>0</v>
      </c>
      <c r="AY1029" s="171">
        <v>10.817363076849229</v>
      </c>
      <c r="AZ1029" s="150">
        <v>626</v>
      </c>
    </row>
    <row r="1030" spans="1:52" x14ac:dyDescent="0.35">
      <c r="A1030" s="162">
        <v>1028</v>
      </c>
      <c r="B1030" s="163" t="s">
        <v>1039</v>
      </c>
      <c r="C1030" s="150" t="s">
        <v>1104</v>
      </c>
      <c r="D1030" s="150">
        <v>200</v>
      </c>
      <c r="E1030" s="164">
        <v>10</v>
      </c>
      <c r="F1030" s="164">
        <v>20</v>
      </c>
      <c r="G1030" s="165">
        <v>1</v>
      </c>
      <c r="H1030" s="166">
        <v>27</v>
      </c>
      <c r="I1030" s="150">
        <f>MAX(0,Table232[[#This Row],[k*]]-Table232[[#This Row],[AGVs]])</f>
        <v>17</v>
      </c>
      <c r="J1030" s="150">
        <v>625</v>
      </c>
      <c r="K1030" s="150">
        <v>634</v>
      </c>
      <c r="L1030" s="167">
        <v>6.6401822511199953</v>
      </c>
      <c r="M1030" s="144">
        <f>IF( Table232[[#This Row],[UB_init]]-Table232[[#This Row],[LB_init]]&gt;0.1,0,1)</f>
        <v>0</v>
      </c>
      <c r="N1030" s="61">
        <v>16933</v>
      </c>
      <c r="O1030" s="62">
        <v>526.46035834266502</v>
      </c>
      <c r="P1030" s="62">
        <v>0.96890920933427205</v>
      </c>
      <c r="Q1030" s="87">
        <v>3600.99665011465</v>
      </c>
      <c r="R1030" s="166">
        <v>627</v>
      </c>
      <c r="S1030" s="150">
        <v>624</v>
      </c>
      <c r="T1030" s="168">
        <v>4.784689E-3</v>
      </c>
      <c r="U1030" s="168">
        <v>3616.7765869999998</v>
      </c>
      <c r="V1030" s="169">
        <v>625</v>
      </c>
      <c r="W1030" s="170">
        <v>625</v>
      </c>
      <c r="X1030" s="150">
        <v>0</v>
      </c>
      <c r="Y1030" s="150">
        <f>(Table232[[#This Row],[UB (A-BGAP +LB+ UB)]]-Table232[[#This Row],[Best LB]])/Table232[[#This Row],[UB (A-BGAP +LB+ UB)]]</f>
        <v>0</v>
      </c>
      <c r="Z1030" s="171">
        <v>748.83840272669602</v>
      </c>
      <c r="AA1030" s="169">
        <v>625</v>
      </c>
      <c r="AB1030" s="170">
        <v>625</v>
      </c>
      <c r="AC1030" s="170">
        <v>0</v>
      </c>
      <c r="AD1030" s="170">
        <f>(Table232[[#This Row],[UB (3S-MH)]]-Table232[[#This Row],[Best LB]])/Table232[[#This Row],[UB (3S-MH)]]</f>
        <v>0</v>
      </c>
      <c r="AE1030" s="167">
        <v>724.66</v>
      </c>
      <c r="AF1030" s="169">
        <v>625</v>
      </c>
      <c r="AG1030" s="170">
        <v>625</v>
      </c>
      <c r="AH1030" s="150">
        <v>0</v>
      </c>
      <c r="AI1030" s="150">
        <f>(Table232[[#This Row],[UB (BPP-MIP+LB+UB)]]-Table232[[#This Row],[Best LB]])/Table232[[#This Row],[UB (BPP-MIP+LB+UB)]]</f>
        <v>0</v>
      </c>
      <c r="AJ1030" s="171">
        <v>1140.8465976426401</v>
      </c>
      <c r="AK1030" s="169">
        <v>625</v>
      </c>
      <c r="AL1030" s="170">
        <v>625</v>
      </c>
      <c r="AM1030" s="170">
        <v>0</v>
      </c>
      <c r="AN1030" s="170">
        <f>(Table232[[#This Row],[UB (LBBD (FBPP))]]-Table232[[#This Row],[Best LB]])/Table232[[#This Row],[UB (LBBD (FBPP))]]</f>
        <v>0</v>
      </c>
      <c r="AO1030" s="171">
        <v>32.368657561959694</v>
      </c>
      <c r="AP1030" s="169">
        <v>625</v>
      </c>
      <c r="AQ1030" s="170">
        <v>625</v>
      </c>
      <c r="AR1030" s="170">
        <v>0</v>
      </c>
      <c r="AS1030" s="170">
        <f>(Table232[[#This Row],[UB (LBBD (CBPP))]]-Table232[[#This Row],[Best LB]])/Table232[[#This Row],[UB (LBBD (CBPP))]]</f>
        <v>0</v>
      </c>
      <c r="AT1030" s="171">
        <v>19.616913914689796</v>
      </c>
      <c r="AU1030" s="169">
        <v>625</v>
      </c>
      <c r="AV1030" s="170">
        <v>625</v>
      </c>
      <c r="AW1030" s="170">
        <v>0</v>
      </c>
      <c r="AX1030" s="170">
        <f>(Table232[[#This Row],[UB (LBBD (CBPP-light))]]-Table232[[#This Row],[Best LB]])/Table232[[#This Row],[UB (LBBD (CBPP-light))]]</f>
        <v>0</v>
      </c>
      <c r="AY1030" s="171">
        <v>21.684754122057896</v>
      </c>
      <c r="AZ1030" s="150">
        <v>625</v>
      </c>
    </row>
    <row r="1031" spans="1:52" x14ac:dyDescent="0.35">
      <c r="A1031" s="162">
        <v>1029</v>
      </c>
      <c r="B1031" s="163" t="s">
        <v>1040</v>
      </c>
      <c r="C1031" s="150" t="s">
        <v>1104</v>
      </c>
      <c r="D1031" s="150">
        <v>200</v>
      </c>
      <c r="E1031" s="164">
        <v>10</v>
      </c>
      <c r="F1031" s="164">
        <v>20</v>
      </c>
      <c r="G1031" s="165">
        <v>1</v>
      </c>
      <c r="H1031" s="166">
        <v>26</v>
      </c>
      <c r="I1031" s="150">
        <f>MAX(0,Table232[[#This Row],[k*]]-Table232[[#This Row],[AGVs]])</f>
        <v>16</v>
      </c>
      <c r="J1031" s="150">
        <v>608</v>
      </c>
      <c r="K1031" s="150">
        <v>100000</v>
      </c>
      <c r="L1031" s="167">
        <v>1800</v>
      </c>
      <c r="M1031" s="144">
        <f>IF( Table232[[#This Row],[UB_init]]-Table232[[#This Row],[LB_init]]&gt;0.1,0,1)</f>
        <v>0</v>
      </c>
      <c r="N1031" s="61">
        <v>16798</v>
      </c>
      <c r="O1031" s="62">
        <v>515.40191846522703</v>
      </c>
      <c r="P1031" s="62">
        <v>0.96931766171774403</v>
      </c>
      <c r="Q1031" s="87">
        <v>3600.5738602392298</v>
      </c>
      <c r="R1031" s="166">
        <v>608</v>
      </c>
      <c r="S1031" s="150">
        <v>608</v>
      </c>
      <c r="T1031" s="168">
        <v>0</v>
      </c>
      <c r="U1031" s="168">
        <v>347.15607139999997</v>
      </c>
      <c r="V1031" s="169">
        <v>5661</v>
      </c>
      <c r="W1031" s="170">
        <v>608</v>
      </c>
      <c r="X1031" s="150">
        <v>0.89259848083375903</v>
      </c>
      <c r="Y1031" s="150">
        <f>(Table232[[#This Row],[UB (A-BGAP +LB+ UB)]]-Table232[[#This Row],[Best LB]])/Table232[[#This Row],[UB (A-BGAP +LB+ UB)]]</f>
        <v>0.89259848083377491</v>
      </c>
      <c r="Z1031" s="171">
        <v>3590.8362325057301</v>
      </c>
      <c r="AA1031" s="169">
        <v>612</v>
      </c>
      <c r="AB1031" s="170">
        <v>608</v>
      </c>
      <c r="AC1031" s="170">
        <v>6.5789473684210523E-3</v>
      </c>
      <c r="AD1031" s="170">
        <f>(Table232[[#This Row],[UB (3S-MH)]]-Table232[[#This Row],[Best LB]])/Table232[[#This Row],[UB (3S-MH)]]</f>
        <v>6.5359477124183009E-3</v>
      </c>
      <c r="AE1031" s="167">
        <v>3.5303900000000001</v>
      </c>
      <c r="AF1031" s="169">
        <v>608</v>
      </c>
      <c r="AG1031" s="170">
        <v>608</v>
      </c>
      <c r="AH1031" s="150">
        <v>0</v>
      </c>
      <c r="AI1031" s="150">
        <f>(Table232[[#This Row],[UB (BPP-MIP+LB+UB)]]-Table232[[#This Row],[Best LB]])/Table232[[#This Row],[UB (BPP-MIP+LB+UB)]]</f>
        <v>0</v>
      </c>
      <c r="AJ1031" s="171">
        <v>348.26240392215499</v>
      </c>
      <c r="AK1031" s="169">
        <v>608</v>
      </c>
      <c r="AL1031" s="170">
        <v>608</v>
      </c>
      <c r="AM1031" s="170">
        <v>0</v>
      </c>
      <c r="AN1031" s="170">
        <f>(Table232[[#This Row],[UB (LBBD (FBPP))]]-Table232[[#This Row],[Best LB]])/Table232[[#This Row],[UB (LBBD (FBPP))]]</f>
        <v>0</v>
      </c>
      <c r="AO1031" s="171">
        <v>81.217304253019293</v>
      </c>
      <c r="AP1031" s="169">
        <v>608</v>
      </c>
      <c r="AQ1031" s="170">
        <v>608</v>
      </c>
      <c r="AR1031" s="170">
        <v>0</v>
      </c>
      <c r="AS1031" s="170">
        <f>(Table232[[#This Row],[UB (LBBD (CBPP))]]-Table232[[#This Row],[Best LB]])/Table232[[#This Row],[UB (LBBD (CBPP))]]</f>
        <v>0</v>
      </c>
      <c r="AT1031" s="171">
        <v>6.5918110879138103</v>
      </c>
      <c r="AU1031" s="169">
        <v>608</v>
      </c>
      <c r="AV1031" s="170">
        <v>608</v>
      </c>
      <c r="AW1031" s="170">
        <v>0</v>
      </c>
      <c r="AX1031" s="170">
        <f>(Table232[[#This Row],[UB (LBBD (CBPP-light))]]-Table232[[#This Row],[Best LB]])/Table232[[#This Row],[UB (LBBD (CBPP-light))]]</f>
        <v>0</v>
      </c>
      <c r="AY1031" s="171">
        <v>8.43100099544972</v>
      </c>
      <c r="AZ1031" s="150">
        <v>608</v>
      </c>
    </row>
    <row r="1032" spans="1:52" x14ac:dyDescent="0.35">
      <c r="A1032" s="162">
        <v>1030</v>
      </c>
      <c r="B1032" s="163" t="s">
        <v>1041</v>
      </c>
      <c r="C1032" s="150" t="s">
        <v>1104</v>
      </c>
      <c r="D1032" s="150">
        <v>200</v>
      </c>
      <c r="E1032" s="164">
        <v>10</v>
      </c>
      <c r="F1032" s="164">
        <v>20</v>
      </c>
      <c r="G1032" s="165">
        <v>1</v>
      </c>
      <c r="H1032" s="166">
        <v>26</v>
      </c>
      <c r="I1032" s="150">
        <f>MAX(0,Table232[[#This Row],[k*]]-Table232[[#This Row],[AGVs]])</f>
        <v>16</v>
      </c>
      <c r="J1032" s="150">
        <v>598</v>
      </c>
      <c r="K1032" s="150">
        <v>715</v>
      </c>
      <c r="L1032" s="167">
        <v>1.9757667332899018</v>
      </c>
      <c r="M1032" s="144">
        <f>IF( Table232[[#This Row],[UB_init]]-Table232[[#This Row],[LB_init]]&gt;0.1,0,1)</f>
        <v>0</v>
      </c>
      <c r="N1032" s="61">
        <v>16658</v>
      </c>
      <c r="O1032" s="62">
        <v>505.34798118384901</v>
      </c>
      <c r="P1032" s="62">
        <v>0.96966334606891902</v>
      </c>
      <c r="Q1032" s="87">
        <v>3601.24483397416</v>
      </c>
      <c r="R1032" s="166">
        <v>598</v>
      </c>
      <c r="S1032" s="150">
        <v>598</v>
      </c>
      <c r="T1032" s="168">
        <v>0</v>
      </c>
      <c r="U1032" s="168">
        <v>221.99120830000001</v>
      </c>
      <c r="V1032" s="169">
        <v>598</v>
      </c>
      <c r="W1032" s="170">
        <v>598</v>
      </c>
      <c r="X1032" s="150">
        <v>0</v>
      </c>
      <c r="Y1032" s="150">
        <f>(Table232[[#This Row],[UB (A-BGAP +LB+ UB)]]-Table232[[#This Row],[Best LB]])/Table232[[#This Row],[UB (A-BGAP +LB+ UB)]]</f>
        <v>0</v>
      </c>
      <c r="Z1032" s="171">
        <v>530.87595532741489</v>
      </c>
      <c r="AA1032" s="169">
        <v>599</v>
      </c>
      <c r="AB1032" s="170">
        <v>598</v>
      </c>
      <c r="AC1032" s="170">
        <v>1.6722408026755853E-3</v>
      </c>
      <c r="AD1032" s="170">
        <f>(Table232[[#This Row],[UB (3S-MH)]]-Table232[[#This Row],[Best LB]])/Table232[[#This Row],[UB (3S-MH)]]</f>
        <v>1.6694490818030051E-3</v>
      </c>
      <c r="AE1032" s="167">
        <v>5.1394200000000003</v>
      </c>
      <c r="AF1032" s="169">
        <v>598</v>
      </c>
      <c r="AG1032" s="170">
        <v>598</v>
      </c>
      <c r="AH1032" s="150">
        <v>0</v>
      </c>
      <c r="AI1032" s="150">
        <f>(Table232[[#This Row],[UB (BPP-MIP+LB+UB)]]-Table232[[#This Row],[Best LB]])/Table232[[#This Row],[UB (BPP-MIP+LB+UB)]]</f>
        <v>0</v>
      </c>
      <c r="AJ1032" s="171">
        <v>522.61883394420192</v>
      </c>
      <c r="AK1032" s="169">
        <v>598</v>
      </c>
      <c r="AL1032" s="170">
        <v>598</v>
      </c>
      <c r="AM1032" s="170">
        <v>0</v>
      </c>
      <c r="AN1032" s="170">
        <f>(Table232[[#This Row],[UB (LBBD (FBPP))]]-Table232[[#This Row],[Best LB]])/Table232[[#This Row],[UB (LBBD (FBPP))]]</f>
        <v>0</v>
      </c>
      <c r="AO1032" s="171">
        <v>70.805961017032303</v>
      </c>
      <c r="AP1032" s="169">
        <v>598</v>
      </c>
      <c r="AQ1032" s="170">
        <v>598</v>
      </c>
      <c r="AR1032" s="170">
        <v>0</v>
      </c>
      <c r="AS1032" s="170">
        <f>(Table232[[#This Row],[UB (LBBD (CBPP))]]-Table232[[#This Row],[Best LB]])/Table232[[#This Row],[UB (LBBD (CBPP))]]</f>
        <v>0</v>
      </c>
      <c r="AT1032" s="171">
        <v>9.5774742066871514</v>
      </c>
      <c r="AU1032" s="169">
        <v>598</v>
      </c>
      <c r="AV1032" s="170">
        <v>598</v>
      </c>
      <c r="AW1032" s="170">
        <v>0</v>
      </c>
      <c r="AX1032" s="170">
        <f>(Table232[[#This Row],[UB (LBBD (CBPP-light))]]-Table232[[#This Row],[Best LB]])/Table232[[#This Row],[UB (LBBD (CBPP-light))]]</f>
        <v>0</v>
      </c>
      <c r="AY1032" s="171">
        <v>11.224796747789922</v>
      </c>
      <c r="AZ1032" s="150">
        <v>598</v>
      </c>
    </row>
    <row r="1033" spans="1:52" x14ac:dyDescent="0.35">
      <c r="A1033" s="162">
        <v>1031</v>
      </c>
      <c r="B1033" s="163" t="s">
        <v>1042</v>
      </c>
      <c r="C1033" s="150" t="s">
        <v>1104</v>
      </c>
      <c r="D1033" s="150">
        <v>200</v>
      </c>
      <c r="E1033" s="164">
        <v>10</v>
      </c>
      <c r="F1033" s="164">
        <v>20</v>
      </c>
      <c r="G1033" s="165">
        <v>2</v>
      </c>
      <c r="H1033" s="166">
        <v>52</v>
      </c>
      <c r="I1033" s="150">
        <f>MAX(0,Table232[[#This Row],[k*]]-Table232[[#This Row],[AGVs]])</f>
        <v>42</v>
      </c>
      <c r="J1033" s="150">
        <v>722</v>
      </c>
      <c r="K1033" s="150">
        <v>722</v>
      </c>
      <c r="L1033" s="167">
        <v>23.12705617584993</v>
      </c>
      <c r="M1033" s="144">
        <f>IF( Table232[[#This Row],[UB_init]]-Table232[[#This Row],[LB_init]]&gt;0.1,0,1)</f>
        <v>1</v>
      </c>
      <c r="N1033" s="61">
        <v>16371</v>
      </c>
      <c r="O1033" s="62">
        <v>473.943038951022</v>
      </c>
      <c r="P1033" s="62">
        <v>0.971049841857484</v>
      </c>
      <c r="Q1033" s="87">
        <v>3600.9624640270999</v>
      </c>
      <c r="R1033" s="166">
        <v>728</v>
      </c>
      <c r="S1033" s="150">
        <v>722</v>
      </c>
      <c r="T1033" s="168">
        <v>8.2417580000000001E-3</v>
      </c>
      <c r="U1033" s="168">
        <v>3613.4853330000001</v>
      </c>
      <c r="V1033" s="169"/>
      <c r="W1033" s="170"/>
      <c r="X1033" s="150"/>
      <c r="Y1033" s="150"/>
      <c r="Z1033" s="171"/>
      <c r="AA1033" s="169"/>
      <c r="AB1033" s="170"/>
      <c r="AC1033" s="150"/>
      <c r="AD1033" s="170"/>
      <c r="AE1033" s="171"/>
      <c r="AF1033" s="169"/>
      <c r="AG1033" s="170"/>
      <c r="AH1033" s="150"/>
      <c r="AI1033" s="150"/>
      <c r="AJ1033" s="171"/>
      <c r="AK1033" s="169"/>
      <c r="AL1033" s="170"/>
      <c r="AM1033" s="150"/>
      <c r="AN1033" s="170"/>
      <c r="AO1033" s="171"/>
      <c r="AP1033" s="169"/>
      <c r="AQ1033" s="170"/>
      <c r="AR1033" s="150"/>
      <c r="AS1033" s="170"/>
      <c r="AT1033" s="171"/>
      <c r="AU1033" s="169"/>
      <c r="AV1033" s="170"/>
      <c r="AW1033" s="150"/>
      <c r="AX1033" s="164"/>
      <c r="AY1033" s="171"/>
      <c r="AZ1033" s="150">
        <v>722</v>
      </c>
    </row>
    <row r="1034" spans="1:52" x14ac:dyDescent="0.35">
      <c r="A1034" s="162">
        <v>1032</v>
      </c>
      <c r="B1034" s="163" t="s">
        <v>1043</v>
      </c>
      <c r="C1034" s="150" t="s">
        <v>1104</v>
      </c>
      <c r="D1034" s="150">
        <v>200</v>
      </c>
      <c r="E1034" s="164">
        <v>10</v>
      </c>
      <c r="F1034" s="164">
        <v>20</v>
      </c>
      <c r="G1034" s="165">
        <v>2</v>
      </c>
      <c r="H1034" s="166">
        <v>51</v>
      </c>
      <c r="I1034" s="150">
        <f>MAX(0,Table232[[#This Row],[k*]]-Table232[[#This Row],[AGVs]])</f>
        <v>41</v>
      </c>
      <c r="J1034" s="150">
        <v>750</v>
      </c>
      <c r="K1034" s="150">
        <v>750</v>
      </c>
      <c r="L1034" s="167">
        <v>404.83206110634001</v>
      </c>
      <c r="M1034" s="144">
        <f>IF( Table232[[#This Row],[UB_init]]-Table232[[#This Row],[LB_init]]&gt;0.1,0,1)</f>
        <v>1</v>
      </c>
      <c r="N1034" s="61">
        <v>16702</v>
      </c>
      <c r="O1034" s="62">
        <v>508.31726788882298</v>
      </c>
      <c r="P1034" s="62">
        <v>0.96956548509825602</v>
      </c>
      <c r="Q1034" s="87">
        <v>3600.88695097155</v>
      </c>
      <c r="R1034" s="166">
        <v>756</v>
      </c>
      <c r="S1034" s="150">
        <v>749.46</v>
      </c>
      <c r="T1034" s="168">
        <v>8.6507939999999998E-3</v>
      </c>
      <c r="U1034" s="168">
        <v>3608.6228179999998</v>
      </c>
      <c r="V1034" s="169"/>
      <c r="W1034" s="170"/>
      <c r="X1034" s="150"/>
      <c r="Y1034" s="150"/>
      <c r="Z1034" s="171"/>
      <c r="AA1034" s="169"/>
      <c r="AB1034" s="170"/>
      <c r="AC1034" s="150"/>
      <c r="AD1034" s="170"/>
      <c r="AE1034" s="171"/>
      <c r="AF1034" s="169"/>
      <c r="AG1034" s="170"/>
      <c r="AH1034" s="150"/>
      <c r="AI1034" s="150"/>
      <c r="AJ1034" s="171"/>
      <c r="AK1034" s="169"/>
      <c r="AL1034" s="170"/>
      <c r="AM1034" s="150"/>
      <c r="AN1034" s="170"/>
      <c r="AO1034" s="171"/>
      <c r="AP1034" s="169"/>
      <c r="AQ1034" s="170"/>
      <c r="AR1034" s="150"/>
      <c r="AS1034" s="170"/>
      <c r="AT1034" s="171"/>
      <c r="AU1034" s="169"/>
      <c r="AV1034" s="170"/>
      <c r="AW1034" s="150"/>
      <c r="AX1034" s="164"/>
      <c r="AY1034" s="171"/>
      <c r="AZ1034" s="150">
        <v>750</v>
      </c>
    </row>
    <row r="1035" spans="1:52" x14ac:dyDescent="0.35">
      <c r="A1035" s="162">
        <v>1033</v>
      </c>
      <c r="B1035" s="163" t="s">
        <v>1044</v>
      </c>
      <c r="C1035" s="150" t="s">
        <v>1104</v>
      </c>
      <c r="D1035" s="150">
        <v>200</v>
      </c>
      <c r="E1035" s="164">
        <v>10</v>
      </c>
      <c r="F1035" s="164">
        <v>20</v>
      </c>
      <c r="G1035" s="165">
        <v>2</v>
      </c>
      <c r="H1035" s="166">
        <v>51</v>
      </c>
      <c r="I1035" s="150">
        <f>MAX(0,Table232[[#This Row],[k*]]-Table232[[#This Row],[AGVs]])</f>
        <v>41</v>
      </c>
      <c r="J1035" s="150">
        <v>757</v>
      </c>
      <c r="K1035" s="150">
        <v>757</v>
      </c>
      <c r="L1035" s="167">
        <v>11.488440163439918</v>
      </c>
      <c r="M1035" s="144">
        <f>IF( Table232[[#This Row],[UB_init]]-Table232[[#This Row],[LB_init]]&gt;0.1,0,1)</f>
        <v>1</v>
      </c>
      <c r="N1035" s="61">
        <v>16785</v>
      </c>
      <c r="O1035" s="62">
        <v>515.30549472426799</v>
      </c>
      <c r="P1035" s="62">
        <v>0.96929964285228598</v>
      </c>
      <c r="Q1035" s="87">
        <v>3600.9541320148801</v>
      </c>
      <c r="R1035" s="166">
        <v>758</v>
      </c>
      <c r="S1035" s="150">
        <v>753</v>
      </c>
      <c r="T1035" s="168">
        <v>6.5963059999999997E-3</v>
      </c>
      <c r="U1035" s="168">
        <v>3613.6759510000002</v>
      </c>
      <c r="V1035" s="169"/>
      <c r="W1035" s="170"/>
      <c r="X1035" s="150"/>
      <c r="Y1035" s="150"/>
      <c r="Z1035" s="171"/>
      <c r="AA1035" s="169"/>
      <c r="AB1035" s="170"/>
      <c r="AC1035" s="150"/>
      <c r="AD1035" s="170"/>
      <c r="AE1035" s="171"/>
      <c r="AF1035" s="169"/>
      <c r="AG1035" s="170"/>
      <c r="AH1035" s="150"/>
      <c r="AI1035" s="150"/>
      <c r="AJ1035" s="171"/>
      <c r="AK1035" s="169"/>
      <c r="AL1035" s="170"/>
      <c r="AM1035" s="150"/>
      <c r="AN1035" s="170"/>
      <c r="AO1035" s="171"/>
      <c r="AP1035" s="169"/>
      <c r="AQ1035" s="170"/>
      <c r="AR1035" s="150"/>
      <c r="AS1035" s="170"/>
      <c r="AT1035" s="171"/>
      <c r="AU1035" s="169"/>
      <c r="AV1035" s="170"/>
      <c r="AW1035" s="150"/>
      <c r="AX1035" s="164"/>
      <c r="AY1035" s="171"/>
      <c r="AZ1035" s="150">
        <v>757</v>
      </c>
    </row>
    <row r="1036" spans="1:52" x14ac:dyDescent="0.35">
      <c r="A1036" s="162">
        <v>1034</v>
      </c>
      <c r="B1036" s="163" t="s">
        <v>1045</v>
      </c>
      <c r="C1036" s="150" t="s">
        <v>1104</v>
      </c>
      <c r="D1036" s="150">
        <v>200</v>
      </c>
      <c r="E1036" s="164">
        <v>10</v>
      </c>
      <c r="F1036" s="164">
        <v>20</v>
      </c>
      <c r="G1036" s="165">
        <v>2</v>
      </c>
      <c r="H1036" s="166">
        <v>49</v>
      </c>
      <c r="I1036" s="150">
        <f>MAX(0,Table232[[#This Row],[k*]]-Table232[[#This Row],[AGVs]])</f>
        <v>39</v>
      </c>
      <c r="J1036" s="150">
        <v>804</v>
      </c>
      <c r="K1036" s="150">
        <v>804</v>
      </c>
      <c r="L1036" s="167">
        <v>16.58722731844</v>
      </c>
      <c r="M1036" s="144">
        <f>IF( Table232[[#This Row],[UB_init]]-Table232[[#This Row],[LB_init]]&gt;0.1,0,1)</f>
        <v>1</v>
      </c>
      <c r="N1036" s="61">
        <v>17437</v>
      </c>
      <c r="O1036" s="62">
        <v>573.96998769987601</v>
      </c>
      <c r="P1036" s="62">
        <v>0.967083214560992</v>
      </c>
      <c r="Q1036" s="87">
        <v>3600.7676831763201</v>
      </c>
      <c r="R1036" s="166">
        <v>810</v>
      </c>
      <c r="S1036" s="150">
        <v>802</v>
      </c>
      <c r="T1036" s="168">
        <v>9.8765429999999998E-3</v>
      </c>
      <c r="U1036" s="168">
        <v>3612.7350139999999</v>
      </c>
      <c r="V1036" s="169"/>
      <c r="W1036" s="170"/>
      <c r="X1036" s="150"/>
      <c r="Y1036" s="150"/>
      <c r="Z1036" s="171"/>
      <c r="AA1036" s="169"/>
      <c r="AB1036" s="170"/>
      <c r="AC1036" s="150"/>
      <c r="AD1036" s="170"/>
      <c r="AE1036" s="171"/>
      <c r="AF1036" s="169"/>
      <c r="AG1036" s="170"/>
      <c r="AH1036" s="150"/>
      <c r="AI1036" s="150"/>
      <c r="AJ1036" s="171"/>
      <c r="AK1036" s="169"/>
      <c r="AL1036" s="170"/>
      <c r="AM1036" s="150"/>
      <c r="AN1036" s="170"/>
      <c r="AO1036" s="171"/>
      <c r="AP1036" s="169"/>
      <c r="AQ1036" s="170"/>
      <c r="AR1036" s="150"/>
      <c r="AS1036" s="170"/>
      <c r="AT1036" s="171"/>
      <c r="AU1036" s="169"/>
      <c r="AV1036" s="170"/>
      <c r="AW1036" s="150"/>
      <c r="AX1036" s="164"/>
      <c r="AY1036" s="171"/>
      <c r="AZ1036" s="150">
        <v>804</v>
      </c>
    </row>
    <row r="1037" spans="1:52" x14ac:dyDescent="0.35">
      <c r="A1037" s="162">
        <v>1035</v>
      </c>
      <c r="B1037" s="163" t="s">
        <v>1046</v>
      </c>
      <c r="C1037" s="150" t="s">
        <v>1104</v>
      </c>
      <c r="D1037" s="150">
        <v>200</v>
      </c>
      <c r="E1037" s="164">
        <v>10</v>
      </c>
      <c r="F1037" s="164">
        <v>20</v>
      </c>
      <c r="G1037" s="165">
        <v>2</v>
      </c>
      <c r="H1037" s="166">
        <v>54</v>
      </c>
      <c r="I1037" s="150">
        <f>MAX(0,Table232[[#This Row],[k*]]-Table232[[#This Row],[AGVs]])</f>
        <v>44</v>
      </c>
      <c r="J1037" s="150">
        <v>763</v>
      </c>
      <c r="K1037" s="150">
        <v>763</v>
      </c>
      <c r="L1037" s="167">
        <v>37.636457167569915</v>
      </c>
      <c r="M1037" s="144">
        <f>IF( Table232[[#This Row],[UB_init]]-Table232[[#This Row],[LB_init]]&gt;0.1,0,1)</f>
        <v>1</v>
      </c>
      <c r="N1037" s="61">
        <v>16635</v>
      </c>
      <c r="O1037" s="62">
        <v>502.98475836431197</v>
      </c>
      <c r="P1037" s="62">
        <v>0.96976346508179001</v>
      </c>
      <c r="Q1037" s="87">
        <v>3600.5366577487398</v>
      </c>
      <c r="R1037" s="166">
        <v>769</v>
      </c>
      <c r="S1037" s="150">
        <v>763</v>
      </c>
      <c r="T1037" s="168">
        <v>7.802341E-3</v>
      </c>
      <c r="U1037" s="168">
        <v>3620.5389460000001</v>
      </c>
      <c r="V1037" s="169"/>
      <c r="W1037" s="170"/>
      <c r="X1037" s="150"/>
      <c r="Y1037" s="150"/>
      <c r="Z1037" s="171"/>
      <c r="AA1037" s="169"/>
      <c r="AB1037" s="170"/>
      <c r="AC1037" s="150"/>
      <c r="AD1037" s="170"/>
      <c r="AE1037" s="171"/>
      <c r="AF1037" s="169"/>
      <c r="AG1037" s="170"/>
      <c r="AH1037" s="150"/>
      <c r="AI1037" s="150"/>
      <c r="AJ1037" s="171"/>
      <c r="AK1037" s="169"/>
      <c r="AL1037" s="170"/>
      <c r="AM1037" s="150"/>
      <c r="AN1037" s="170"/>
      <c r="AO1037" s="171"/>
      <c r="AP1037" s="169"/>
      <c r="AQ1037" s="170"/>
      <c r="AR1037" s="150"/>
      <c r="AS1037" s="170"/>
      <c r="AT1037" s="171"/>
      <c r="AU1037" s="169"/>
      <c r="AV1037" s="170"/>
      <c r="AW1037" s="150"/>
      <c r="AX1037" s="164"/>
      <c r="AY1037" s="171"/>
      <c r="AZ1037" s="150">
        <v>763</v>
      </c>
    </row>
    <row r="1038" spans="1:52" x14ac:dyDescent="0.35">
      <c r="A1038" s="162">
        <v>1036</v>
      </c>
      <c r="B1038" s="163" t="s">
        <v>1047</v>
      </c>
      <c r="C1038" s="150" t="s">
        <v>1104</v>
      </c>
      <c r="D1038" s="150">
        <v>200</v>
      </c>
      <c r="E1038" s="164">
        <v>10</v>
      </c>
      <c r="F1038" s="164">
        <v>20</v>
      </c>
      <c r="G1038" s="165">
        <v>2</v>
      </c>
      <c r="H1038" s="166">
        <v>50</v>
      </c>
      <c r="I1038" s="150">
        <f>MAX(0,Table232[[#This Row],[k*]]-Table232[[#This Row],[AGVs]])</f>
        <v>40</v>
      </c>
      <c r="J1038" s="150">
        <v>727</v>
      </c>
      <c r="K1038" s="150">
        <v>727</v>
      </c>
      <c r="L1038" s="167">
        <v>12.417816013100037</v>
      </c>
      <c r="M1038" s="144">
        <f>IF( Table232[[#This Row],[UB_init]]-Table232[[#This Row],[LB_init]]&gt;0.1,0,1)</f>
        <v>1</v>
      </c>
      <c r="N1038" s="61">
        <v>16531</v>
      </c>
      <c r="O1038" s="62">
        <v>491.18665318503503</v>
      </c>
      <c r="P1038" s="62">
        <v>0.970286936471772</v>
      </c>
      <c r="Q1038" s="87">
        <v>3600.8705110698902</v>
      </c>
      <c r="R1038" s="166">
        <v>729</v>
      </c>
      <c r="S1038" s="150">
        <v>724</v>
      </c>
      <c r="T1038" s="168">
        <v>6.858711E-3</v>
      </c>
      <c r="U1038" s="168">
        <v>3605.0421070000002</v>
      </c>
      <c r="V1038" s="169"/>
      <c r="W1038" s="170"/>
      <c r="X1038" s="150"/>
      <c r="Y1038" s="150"/>
      <c r="Z1038" s="171"/>
      <c r="AA1038" s="169"/>
      <c r="AB1038" s="170"/>
      <c r="AC1038" s="150"/>
      <c r="AD1038" s="170"/>
      <c r="AE1038" s="171"/>
      <c r="AF1038" s="169"/>
      <c r="AG1038" s="170"/>
      <c r="AH1038" s="150"/>
      <c r="AI1038" s="150"/>
      <c r="AJ1038" s="171"/>
      <c r="AK1038" s="169"/>
      <c r="AL1038" s="170"/>
      <c r="AM1038" s="150"/>
      <c r="AN1038" s="170"/>
      <c r="AO1038" s="171"/>
      <c r="AP1038" s="169"/>
      <c r="AQ1038" s="170"/>
      <c r="AR1038" s="150"/>
      <c r="AS1038" s="170"/>
      <c r="AT1038" s="171"/>
      <c r="AU1038" s="169"/>
      <c r="AV1038" s="170"/>
      <c r="AW1038" s="150"/>
      <c r="AX1038" s="164"/>
      <c r="AY1038" s="171"/>
      <c r="AZ1038" s="150">
        <v>727</v>
      </c>
    </row>
    <row r="1039" spans="1:52" x14ac:dyDescent="0.35">
      <c r="A1039" s="162">
        <v>1037</v>
      </c>
      <c r="B1039" s="163" t="s">
        <v>1048</v>
      </c>
      <c r="C1039" s="150" t="s">
        <v>1104</v>
      </c>
      <c r="D1039" s="150">
        <v>200</v>
      </c>
      <c r="E1039" s="164">
        <v>10</v>
      </c>
      <c r="F1039" s="164">
        <v>20</v>
      </c>
      <c r="G1039" s="165">
        <v>2</v>
      </c>
      <c r="H1039" s="166">
        <v>53</v>
      </c>
      <c r="I1039" s="150">
        <f>MAX(0,Table232[[#This Row],[k*]]-Table232[[#This Row],[AGVs]])</f>
        <v>43</v>
      </c>
      <c r="J1039" s="150">
        <v>776</v>
      </c>
      <c r="K1039" s="150">
        <v>776</v>
      </c>
      <c r="L1039" s="167">
        <v>57.080173412339946</v>
      </c>
      <c r="M1039" s="144">
        <f>IF( Table232[[#This Row],[UB_init]]-Table232[[#This Row],[LB_init]]&gt;0.1,0,1)</f>
        <v>1</v>
      </c>
      <c r="N1039" s="61">
        <v>13085</v>
      </c>
      <c r="O1039" s="62">
        <v>522.546597462514</v>
      </c>
      <c r="P1039" s="62">
        <v>0.96006521991114901</v>
      </c>
      <c r="Q1039" s="87">
        <v>3600.6624326426499</v>
      </c>
      <c r="R1039" s="166">
        <v>778</v>
      </c>
      <c r="S1039" s="150">
        <v>770</v>
      </c>
      <c r="T1039" s="168">
        <v>1.0282776E-2</v>
      </c>
      <c r="U1039" s="168">
        <v>3612.9276930000001</v>
      </c>
      <c r="V1039" s="169"/>
      <c r="W1039" s="170"/>
      <c r="X1039" s="150"/>
      <c r="Y1039" s="150"/>
      <c r="Z1039" s="171"/>
      <c r="AA1039" s="169"/>
      <c r="AB1039" s="170"/>
      <c r="AC1039" s="150"/>
      <c r="AD1039" s="170"/>
      <c r="AE1039" s="171"/>
      <c r="AF1039" s="169"/>
      <c r="AG1039" s="170"/>
      <c r="AH1039" s="150"/>
      <c r="AI1039" s="150"/>
      <c r="AJ1039" s="171"/>
      <c r="AK1039" s="169"/>
      <c r="AL1039" s="170"/>
      <c r="AM1039" s="150"/>
      <c r="AN1039" s="170"/>
      <c r="AO1039" s="171"/>
      <c r="AP1039" s="169"/>
      <c r="AQ1039" s="170"/>
      <c r="AR1039" s="150"/>
      <c r="AS1039" s="170"/>
      <c r="AT1039" s="171"/>
      <c r="AU1039" s="169"/>
      <c r="AV1039" s="170"/>
      <c r="AW1039" s="150"/>
      <c r="AX1039" s="164"/>
      <c r="AY1039" s="171"/>
      <c r="AZ1039" s="150">
        <v>776</v>
      </c>
    </row>
    <row r="1040" spans="1:52" x14ac:dyDescent="0.35">
      <c r="A1040" s="162">
        <v>1038</v>
      </c>
      <c r="B1040" s="163" t="s">
        <v>1049</v>
      </c>
      <c r="C1040" s="150" t="s">
        <v>1104</v>
      </c>
      <c r="D1040" s="150">
        <v>200</v>
      </c>
      <c r="E1040" s="164">
        <v>10</v>
      </c>
      <c r="F1040" s="164">
        <v>20</v>
      </c>
      <c r="G1040" s="165">
        <v>2</v>
      </c>
      <c r="H1040" s="166">
        <v>52</v>
      </c>
      <c r="I1040" s="150">
        <f>MAX(0,Table232[[#This Row],[k*]]-Table232[[#This Row],[AGVs]])</f>
        <v>42</v>
      </c>
      <c r="J1040" s="150">
        <v>775</v>
      </c>
      <c r="K1040" s="150">
        <v>775</v>
      </c>
      <c r="L1040" s="167">
        <v>16.56673608534993</v>
      </c>
      <c r="M1040" s="144">
        <f>IF( Table232[[#This Row],[UB_init]]-Table232[[#This Row],[LB_init]]&gt;0.1,0,1)</f>
        <v>1</v>
      </c>
      <c r="N1040" s="61">
        <v>16920</v>
      </c>
      <c r="O1040" s="62">
        <v>527.52743795192498</v>
      </c>
      <c r="P1040" s="62">
        <v>0.96882225544018796</v>
      </c>
      <c r="Q1040" s="87">
        <v>3600.5474059451299</v>
      </c>
      <c r="R1040" s="166">
        <v>777</v>
      </c>
      <c r="S1040" s="150">
        <v>770</v>
      </c>
      <c r="T1040" s="168">
        <v>9.0090090000000001E-3</v>
      </c>
      <c r="U1040" s="168">
        <v>3614.6108819999999</v>
      </c>
      <c r="V1040" s="169"/>
      <c r="W1040" s="170"/>
      <c r="X1040" s="150"/>
      <c r="Y1040" s="150"/>
      <c r="Z1040" s="171"/>
      <c r="AA1040" s="169"/>
      <c r="AB1040" s="170"/>
      <c r="AC1040" s="150"/>
      <c r="AD1040" s="170"/>
      <c r="AE1040" s="171"/>
      <c r="AF1040" s="169"/>
      <c r="AG1040" s="170"/>
      <c r="AH1040" s="150"/>
      <c r="AI1040" s="150"/>
      <c r="AJ1040" s="171"/>
      <c r="AK1040" s="169"/>
      <c r="AL1040" s="170"/>
      <c r="AM1040" s="150"/>
      <c r="AN1040" s="170"/>
      <c r="AO1040" s="171"/>
      <c r="AP1040" s="169"/>
      <c r="AQ1040" s="170"/>
      <c r="AR1040" s="150"/>
      <c r="AS1040" s="170"/>
      <c r="AT1040" s="171"/>
      <c r="AU1040" s="169"/>
      <c r="AV1040" s="170"/>
      <c r="AW1040" s="150"/>
      <c r="AX1040" s="164"/>
      <c r="AY1040" s="171"/>
      <c r="AZ1040" s="150">
        <v>775</v>
      </c>
    </row>
    <row r="1041" spans="1:52" x14ac:dyDescent="0.35">
      <c r="A1041" s="162">
        <v>1039</v>
      </c>
      <c r="B1041" s="163" t="s">
        <v>1050</v>
      </c>
      <c r="C1041" s="150" t="s">
        <v>1104</v>
      </c>
      <c r="D1041" s="150">
        <v>200</v>
      </c>
      <c r="E1041" s="164">
        <v>10</v>
      </c>
      <c r="F1041" s="164">
        <v>20</v>
      </c>
      <c r="G1041" s="165">
        <v>2</v>
      </c>
      <c r="H1041" s="166">
        <v>54</v>
      </c>
      <c r="I1041" s="150">
        <f>MAX(0,Table232[[#This Row],[k*]]-Table232[[#This Row],[AGVs]])</f>
        <v>44</v>
      </c>
      <c r="J1041" s="150">
        <v>776</v>
      </c>
      <c r="K1041" s="150">
        <v>776</v>
      </c>
      <c r="L1041" s="167">
        <v>16.701237872249976</v>
      </c>
      <c r="M1041" s="144">
        <f>IF( Table232[[#This Row],[UB_init]]-Table232[[#This Row],[LB_init]]&gt;0.1,0,1)</f>
        <v>1</v>
      </c>
      <c r="N1041" s="61">
        <v>16811</v>
      </c>
      <c r="O1041" s="62">
        <v>516.67133182844202</v>
      </c>
      <c r="P1041" s="62">
        <v>0.96926587759035499</v>
      </c>
      <c r="Q1041" s="87">
        <v>3600.6094463877298</v>
      </c>
      <c r="R1041" s="166">
        <v>780</v>
      </c>
      <c r="S1041" s="150">
        <v>774</v>
      </c>
      <c r="T1041" s="168">
        <v>7.6923080000000001E-3</v>
      </c>
      <c r="U1041" s="168">
        <v>3609.4152949999998</v>
      </c>
      <c r="V1041" s="169"/>
      <c r="W1041" s="170"/>
      <c r="X1041" s="150"/>
      <c r="Y1041" s="150"/>
      <c r="Z1041" s="171"/>
      <c r="AA1041" s="169"/>
      <c r="AB1041" s="170"/>
      <c r="AC1041" s="150"/>
      <c r="AD1041" s="170"/>
      <c r="AE1041" s="171"/>
      <c r="AF1041" s="169"/>
      <c r="AG1041" s="170"/>
      <c r="AH1041" s="150"/>
      <c r="AI1041" s="150"/>
      <c r="AJ1041" s="171"/>
      <c r="AK1041" s="169"/>
      <c r="AL1041" s="170"/>
      <c r="AM1041" s="150"/>
      <c r="AN1041" s="170"/>
      <c r="AO1041" s="171"/>
      <c r="AP1041" s="169"/>
      <c r="AQ1041" s="170"/>
      <c r="AR1041" s="150"/>
      <c r="AS1041" s="170"/>
      <c r="AT1041" s="171"/>
      <c r="AU1041" s="169"/>
      <c r="AV1041" s="170"/>
      <c r="AW1041" s="150"/>
      <c r="AX1041" s="164"/>
      <c r="AY1041" s="171"/>
      <c r="AZ1041" s="150">
        <v>776</v>
      </c>
    </row>
    <row r="1042" spans="1:52" x14ac:dyDescent="0.35">
      <c r="A1042" s="162">
        <v>1040</v>
      </c>
      <c r="B1042" s="163" t="s">
        <v>1051</v>
      </c>
      <c r="C1042" s="150" t="s">
        <v>1104</v>
      </c>
      <c r="D1042" s="150">
        <v>200</v>
      </c>
      <c r="E1042" s="164">
        <v>10</v>
      </c>
      <c r="F1042" s="164">
        <v>20</v>
      </c>
      <c r="G1042" s="165">
        <v>2</v>
      </c>
      <c r="H1042" s="166">
        <v>53</v>
      </c>
      <c r="I1042" s="150">
        <f>MAX(0,Table232[[#This Row],[k*]]-Table232[[#This Row],[AGVs]])</f>
        <v>43</v>
      </c>
      <c r="J1042" s="150">
        <v>760</v>
      </c>
      <c r="K1042" s="150">
        <v>760</v>
      </c>
      <c r="L1042" s="167">
        <v>715.35134111532011</v>
      </c>
      <c r="M1042" s="144">
        <f>IF( Table232[[#This Row],[UB_init]]-Table232[[#This Row],[LB_init]]&gt;0.1,0,1)</f>
        <v>1</v>
      </c>
      <c r="N1042" s="61">
        <v>13030</v>
      </c>
      <c r="O1042" s="62">
        <v>506.559098687963</v>
      </c>
      <c r="P1042" s="62">
        <v>0.96112363018510605</v>
      </c>
      <c r="Q1042" s="87">
        <v>3600.5331760495901</v>
      </c>
      <c r="R1042" s="166">
        <v>767</v>
      </c>
      <c r="S1042" s="150">
        <v>759</v>
      </c>
      <c r="T1042" s="168">
        <v>1.0430248E-2</v>
      </c>
      <c r="U1042" s="168">
        <v>3611.7274389999998</v>
      </c>
      <c r="V1042" s="169"/>
      <c r="W1042" s="170"/>
      <c r="X1042" s="150"/>
      <c r="Y1042" s="150"/>
      <c r="Z1042" s="171"/>
      <c r="AA1042" s="169"/>
      <c r="AB1042" s="170"/>
      <c r="AC1042" s="150"/>
      <c r="AD1042" s="170"/>
      <c r="AE1042" s="171"/>
      <c r="AF1042" s="169"/>
      <c r="AG1042" s="170"/>
      <c r="AH1042" s="150"/>
      <c r="AI1042" s="150"/>
      <c r="AJ1042" s="171"/>
      <c r="AK1042" s="169"/>
      <c r="AL1042" s="170"/>
      <c r="AM1042" s="150"/>
      <c r="AN1042" s="170"/>
      <c r="AO1042" s="171"/>
      <c r="AP1042" s="169"/>
      <c r="AQ1042" s="170"/>
      <c r="AR1042" s="150"/>
      <c r="AS1042" s="170"/>
      <c r="AT1042" s="171"/>
      <c r="AU1042" s="169"/>
      <c r="AV1042" s="170"/>
      <c r="AW1042" s="150"/>
      <c r="AX1042" s="164"/>
      <c r="AY1042" s="171"/>
      <c r="AZ1042" s="150">
        <v>760</v>
      </c>
    </row>
    <row r="1043" spans="1:52" x14ac:dyDescent="0.35">
      <c r="A1043" s="162">
        <v>1041</v>
      </c>
      <c r="B1043" s="163" t="s">
        <v>1052</v>
      </c>
      <c r="C1043" s="150" t="s">
        <v>1104</v>
      </c>
      <c r="D1043" s="150">
        <v>200</v>
      </c>
      <c r="E1043" s="164">
        <v>10</v>
      </c>
      <c r="F1043" s="164">
        <v>20</v>
      </c>
      <c r="G1043" s="165">
        <v>4</v>
      </c>
      <c r="H1043" s="166">
        <v>96</v>
      </c>
      <c r="I1043" s="150">
        <f>MAX(0,Table232[[#This Row],[k*]]-Table232[[#This Row],[AGVs]])</f>
        <v>86</v>
      </c>
      <c r="J1043" s="150">
        <v>986</v>
      </c>
      <c r="K1043" s="150">
        <v>986</v>
      </c>
      <c r="L1043" s="167">
        <v>234.7122059650801</v>
      </c>
      <c r="M1043" s="144">
        <f>IF( Table232[[#This Row],[UB_init]]-Table232[[#This Row],[LB_init]]&gt;0.1,0,1)</f>
        <v>1</v>
      </c>
      <c r="N1043" s="61">
        <v>16254</v>
      </c>
      <c r="O1043" s="62">
        <v>474.46467598475198</v>
      </c>
      <c r="P1043" s="62">
        <v>0.97080935917405797</v>
      </c>
      <c r="Q1043" s="87">
        <v>3600.6697140708502</v>
      </c>
      <c r="R1043" s="166">
        <v>995</v>
      </c>
      <c r="S1043" s="150">
        <v>976</v>
      </c>
      <c r="T1043" s="168">
        <v>1.9095477E-2</v>
      </c>
      <c r="U1043" s="168">
        <v>3615.2427520000001</v>
      </c>
      <c r="V1043" s="169"/>
      <c r="W1043" s="170"/>
      <c r="X1043" s="150"/>
      <c r="Y1043" s="150"/>
      <c r="Z1043" s="171"/>
      <c r="AA1043" s="169"/>
      <c r="AB1043" s="170"/>
      <c r="AC1043" s="150"/>
      <c r="AD1043" s="170"/>
      <c r="AE1043" s="171"/>
      <c r="AF1043" s="169"/>
      <c r="AG1043" s="170"/>
      <c r="AH1043" s="150"/>
      <c r="AI1043" s="150"/>
      <c r="AJ1043" s="171"/>
      <c r="AK1043" s="169"/>
      <c r="AL1043" s="170"/>
      <c r="AM1043" s="150"/>
      <c r="AN1043" s="170"/>
      <c r="AO1043" s="171"/>
      <c r="AP1043" s="169"/>
      <c r="AQ1043" s="170"/>
      <c r="AR1043" s="150"/>
      <c r="AS1043" s="170"/>
      <c r="AT1043" s="171"/>
      <c r="AU1043" s="169"/>
      <c r="AV1043" s="170"/>
      <c r="AW1043" s="150"/>
      <c r="AX1043" s="164"/>
      <c r="AY1043" s="171"/>
      <c r="AZ1043" s="150">
        <v>986</v>
      </c>
    </row>
    <row r="1044" spans="1:52" x14ac:dyDescent="0.35">
      <c r="A1044" s="162">
        <v>1042</v>
      </c>
      <c r="B1044" s="163" t="s">
        <v>1053</v>
      </c>
      <c r="C1044" s="150" t="s">
        <v>1104</v>
      </c>
      <c r="D1044" s="150">
        <v>200</v>
      </c>
      <c r="E1044" s="164">
        <v>10</v>
      </c>
      <c r="F1044" s="164">
        <v>20</v>
      </c>
      <c r="G1044" s="165">
        <v>4</v>
      </c>
      <c r="H1044" s="166">
        <v>94</v>
      </c>
      <c r="I1044" s="150">
        <f>MAX(0,Table232[[#This Row],[k*]]-Table232[[#This Row],[AGVs]])</f>
        <v>84</v>
      </c>
      <c r="J1044" s="150">
        <v>1008</v>
      </c>
      <c r="K1044" s="150">
        <v>1008</v>
      </c>
      <c r="L1044" s="167">
        <v>38.575089344760045</v>
      </c>
      <c r="M1044" s="144">
        <f>IF( Table232[[#This Row],[UB_init]]-Table232[[#This Row],[LB_init]]&gt;0.1,0,1)</f>
        <v>1</v>
      </c>
      <c r="N1044" s="61">
        <v>16728</v>
      </c>
      <c r="O1044" s="62">
        <v>508.85490807439999</v>
      </c>
      <c r="P1044" s="62">
        <v>0.96958064872821004</v>
      </c>
      <c r="Q1044" s="87">
        <v>3600.6206073816802</v>
      </c>
      <c r="R1044" s="166">
        <v>1010</v>
      </c>
      <c r="S1044" s="150">
        <v>1002</v>
      </c>
      <c r="T1044" s="168">
        <v>7.9207919999999994E-3</v>
      </c>
      <c r="U1044" s="168">
        <v>3610.7060540000002</v>
      </c>
      <c r="V1044" s="169"/>
      <c r="W1044" s="170"/>
      <c r="X1044" s="150"/>
      <c r="Y1044" s="150"/>
      <c r="Z1044" s="171"/>
      <c r="AA1044" s="169"/>
      <c r="AB1044" s="170"/>
      <c r="AC1044" s="150"/>
      <c r="AD1044" s="170"/>
      <c r="AE1044" s="171"/>
      <c r="AF1044" s="169"/>
      <c r="AG1044" s="170"/>
      <c r="AH1044" s="150"/>
      <c r="AI1044" s="150"/>
      <c r="AJ1044" s="171"/>
      <c r="AK1044" s="169"/>
      <c r="AL1044" s="170"/>
      <c r="AM1044" s="150"/>
      <c r="AN1044" s="170"/>
      <c r="AO1044" s="171"/>
      <c r="AP1044" s="169"/>
      <c r="AQ1044" s="170"/>
      <c r="AR1044" s="150"/>
      <c r="AS1044" s="170"/>
      <c r="AT1044" s="171"/>
      <c r="AU1044" s="169"/>
      <c r="AV1044" s="170"/>
      <c r="AW1044" s="150"/>
      <c r="AX1044" s="164"/>
      <c r="AY1044" s="171"/>
      <c r="AZ1044" s="150">
        <v>1008</v>
      </c>
    </row>
    <row r="1045" spans="1:52" x14ac:dyDescent="0.35">
      <c r="A1045" s="162">
        <v>1043</v>
      </c>
      <c r="B1045" s="163" t="s">
        <v>1054</v>
      </c>
      <c r="C1045" s="150" t="s">
        <v>1104</v>
      </c>
      <c r="D1045" s="150">
        <v>200</v>
      </c>
      <c r="E1045" s="164">
        <v>10</v>
      </c>
      <c r="F1045" s="164">
        <v>20</v>
      </c>
      <c r="G1045" s="165">
        <v>4</v>
      </c>
      <c r="H1045" s="166">
        <v>88</v>
      </c>
      <c r="I1045" s="150">
        <f>MAX(0,Table232[[#This Row],[k*]]-Table232[[#This Row],[AGVs]])</f>
        <v>78</v>
      </c>
      <c r="J1045" s="150">
        <v>979</v>
      </c>
      <c r="K1045" s="150">
        <v>985</v>
      </c>
      <c r="L1045" s="167">
        <v>602.40684711001995</v>
      </c>
      <c r="M1045" s="144">
        <f>IF( Table232[[#This Row],[UB_init]]-Table232[[#This Row],[LB_init]]&gt;0.1,0,1)</f>
        <v>0</v>
      </c>
      <c r="N1045" s="61">
        <v>16759</v>
      </c>
      <c r="O1045" s="62">
        <v>515.81810433003704</v>
      </c>
      <c r="P1045" s="62">
        <v>0.96922142703442105</v>
      </c>
      <c r="Q1045" s="87">
        <v>3600.8874122686598</v>
      </c>
      <c r="R1045" s="166">
        <v>996</v>
      </c>
      <c r="S1045" s="150">
        <v>979</v>
      </c>
      <c r="T1045" s="168">
        <v>1.7068272999999998E-2</v>
      </c>
      <c r="U1045" s="168">
        <v>3607.6385089999999</v>
      </c>
      <c r="V1045" s="169">
        <v>985</v>
      </c>
      <c r="W1045" s="170">
        <v>979</v>
      </c>
      <c r="X1045" s="150">
        <v>6.0913705583756301E-3</v>
      </c>
      <c r="Y1045" s="150">
        <f>(Table232[[#This Row],[UB (A-BGAP +LB+ UB)]]-Table232[[#This Row],[Best LB]])/Table232[[#This Row],[UB (A-BGAP +LB+ UB)]]</f>
        <v>6.0913705583756344E-3</v>
      </c>
      <c r="Z1045" s="171">
        <v>3600.2050448982</v>
      </c>
      <c r="AA1045" s="169">
        <v>985</v>
      </c>
      <c r="AB1045" s="170">
        <v>979</v>
      </c>
      <c r="AC1045" s="170">
        <v>6.1287027579162408E-3</v>
      </c>
      <c r="AD1045" s="170">
        <f>(Table232[[#This Row],[UB (3S-MH)]]-Table232[[#This Row],[Best LB]])/Table232[[#This Row],[UB (3S-MH)]]</f>
        <v>6.0913705583756344E-3</v>
      </c>
      <c r="AE1045" s="167">
        <v>725.50099999999998</v>
      </c>
      <c r="AF1045" s="169">
        <v>985</v>
      </c>
      <c r="AG1045" s="170">
        <v>979</v>
      </c>
      <c r="AH1045" s="150">
        <v>6.0913705583756301E-3</v>
      </c>
      <c r="AI1045" s="150">
        <f>(Table232[[#This Row],[UB (BPP-MIP+LB+UB)]]-Table232[[#This Row],[Best LB]])/Table232[[#This Row],[UB (BPP-MIP+LB+UB)]]</f>
        <v>6.0913705583756344E-3</v>
      </c>
      <c r="AJ1045" s="171">
        <v>3601.4137737881401</v>
      </c>
      <c r="AK1045" s="169">
        <v>985</v>
      </c>
      <c r="AL1045" s="170">
        <v>979</v>
      </c>
      <c r="AM1045" s="170">
        <v>6.0913705583756344E-3</v>
      </c>
      <c r="AN1045" s="170">
        <f>(Table232[[#This Row],[UB (LBBD (FBPP))]]-Table232[[#This Row],[Best LB]])/Table232[[#This Row],[UB (LBBD (FBPP))]]</f>
        <v>6.0913705583756344E-3</v>
      </c>
      <c r="AO1045" s="171">
        <v>3600.0000001100198</v>
      </c>
      <c r="AP1045" s="169">
        <v>985</v>
      </c>
      <c r="AQ1045" s="170">
        <v>979</v>
      </c>
      <c r="AR1045" s="170">
        <v>6.0913705583756344E-3</v>
      </c>
      <c r="AS1045" s="170">
        <f>(Table232[[#This Row],[UB (LBBD (CBPP))]]-Table232[[#This Row],[Best LB]])/Table232[[#This Row],[UB (LBBD (CBPP))]]</f>
        <v>6.0913705583756344E-3</v>
      </c>
      <c r="AT1045" s="171">
        <v>3600.0000001100198</v>
      </c>
      <c r="AU1045" s="169">
        <v>985</v>
      </c>
      <c r="AV1045" s="170">
        <v>979</v>
      </c>
      <c r="AW1045" s="170">
        <v>6.0913705583756344E-3</v>
      </c>
      <c r="AX1045" s="170">
        <f>(Table232[[#This Row],[UB (LBBD (CBPP-light))]]-Table232[[#This Row],[Best LB]])/Table232[[#This Row],[UB (LBBD (CBPP-light))]]</f>
        <v>6.0913705583756344E-3</v>
      </c>
      <c r="AY1045" s="171">
        <v>3600.0000001100198</v>
      </c>
      <c r="AZ1045" s="150">
        <v>979</v>
      </c>
    </row>
    <row r="1046" spans="1:52" x14ac:dyDescent="0.35">
      <c r="A1046" s="162">
        <v>1044</v>
      </c>
      <c r="B1046" s="163" t="s">
        <v>1055</v>
      </c>
      <c r="C1046" s="150" t="s">
        <v>1104</v>
      </c>
      <c r="D1046" s="150">
        <v>200</v>
      </c>
      <c r="E1046" s="164">
        <v>10</v>
      </c>
      <c r="F1046" s="164">
        <v>20</v>
      </c>
      <c r="G1046" s="165">
        <v>4</v>
      </c>
      <c r="H1046" s="166">
        <v>99</v>
      </c>
      <c r="I1046" s="150">
        <f>MAX(0,Table232[[#This Row],[k*]]-Table232[[#This Row],[AGVs]])</f>
        <v>89</v>
      </c>
      <c r="J1046" s="150">
        <v>1104</v>
      </c>
      <c r="K1046" s="150">
        <v>1104</v>
      </c>
      <c r="L1046" s="167">
        <v>44.369564119730057</v>
      </c>
      <c r="M1046" s="144">
        <f>IF( Table232[[#This Row],[UB_init]]-Table232[[#This Row],[LB_init]]&gt;0.1,0,1)</f>
        <v>1</v>
      </c>
      <c r="N1046" s="61">
        <v>17411</v>
      </c>
      <c r="O1046" s="62">
        <v>574.57014486668004</v>
      </c>
      <c r="P1046" s="62">
        <v>0.96699958963489796</v>
      </c>
      <c r="Q1046" s="87">
        <v>3600.6067329514699</v>
      </c>
      <c r="R1046" s="166">
        <v>1104</v>
      </c>
      <c r="S1046" s="150">
        <v>1104</v>
      </c>
      <c r="T1046" s="168">
        <v>0</v>
      </c>
      <c r="U1046" s="168">
        <v>682.26562620000004</v>
      </c>
      <c r="V1046" s="169"/>
      <c r="W1046" s="170"/>
      <c r="X1046" s="150"/>
      <c r="Y1046" s="150"/>
      <c r="Z1046" s="171"/>
      <c r="AA1046" s="169"/>
      <c r="AB1046" s="170"/>
      <c r="AC1046" s="150"/>
      <c r="AD1046" s="170"/>
      <c r="AE1046" s="171"/>
      <c r="AF1046" s="169"/>
      <c r="AG1046" s="170"/>
      <c r="AH1046" s="150"/>
      <c r="AI1046" s="150"/>
      <c r="AJ1046" s="171"/>
      <c r="AK1046" s="169"/>
      <c r="AL1046" s="170"/>
      <c r="AM1046" s="150"/>
      <c r="AN1046" s="170"/>
      <c r="AO1046" s="171"/>
      <c r="AP1046" s="169"/>
      <c r="AQ1046" s="170"/>
      <c r="AR1046" s="150"/>
      <c r="AS1046" s="170"/>
      <c r="AT1046" s="171"/>
      <c r="AU1046" s="169"/>
      <c r="AV1046" s="170"/>
      <c r="AW1046" s="150"/>
      <c r="AX1046" s="164"/>
      <c r="AY1046" s="171"/>
      <c r="AZ1046" s="150">
        <v>1104</v>
      </c>
    </row>
    <row r="1047" spans="1:52" x14ac:dyDescent="0.35">
      <c r="A1047" s="162">
        <v>1045</v>
      </c>
      <c r="B1047" s="163" t="s">
        <v>1056</v>
      </c>
      <c r="C1047" s="150" t="s">
        <v>1104</v>
      </c>
      <c r="D1047" s="150">
        <v>200</v>
      </c>
      <c r="E1047" s="164">
        <v>10</v>
      </c>
      <c r="F1047" s="164">
        <v>20</v>
      </c>
      <c r="G1047" s="165">
        <v>4</v>
      </c>
      <c r="H1047" s="166">
        <v>86</v>
      </c>
      <c r="I1047" s="150">
        <f>MAX(0,Table232[[#This Row],[k*]]-Table232[[#This Row],[AGVs]])</f>
        <v>76</v>
      </c>
      <c r="J1047" s="150">
        <v>955</v>
      </c>
      <c r="K1047" s="150">
        <v>955</v>
      </c>
      <c r="L1047" s="167">
        <v>54.134973799810041</v>
      </c>
      <c r="M1047" s="144">
        <f>IF( Table232[[#This Row],[UB_init]]-Table232[[#This Row],[LB_init]]&gt;0.1,0,1)</f>
        <v>1</v>
      </c>
      <c r="N1047" s="61">
        <v>16687</v>
      </c>
      <c r="O1047" s="62">
        <v>503.39734160908802</v>
      </c>
      <c r="P1047" s="62">
        <v>0.96983296328823698</v>
      </c>
      <c r="Q1047" s="87">
        <v>3600.96739858202</v>
      </c>
      <c r="R1047" s="166">
        <v>963</v>
      </c>
      <c r="S1047" s="150">
        <v>951</v>
      </c>
      <c r="T1047" s="168">
        <v>1.2461059E-2</v>
      </c>
      <c r="U1047" s="168">
        <v>3607.3773820000001</v>
      </c>
      <c r="V1047" s="169"/>
      <c r="W1047" s="170"/>
      <c r="X1047" s="150"/>
      <c r="Y1047" s="150"/>
      <c r="Z1047" s="171"/>
      <c r="AA1047" s="169"/>
      <c r="AB1047" s="170"/>
      <c r="AC1047" s="150"/>
      <c r="AD1047" s="170"/>
      <c r="AE1047" s="171"/>
      <c r="AF1047" s="169"/>
      <c r="AG1047" s="170"/>
      <c r="AH1047" s="150"/>
      <c r="AI1047" s="150"/>
      <c r="AJ1047" s="171"/>
      <c r="AK1047" s="169"/>
      <c r="AL1047" s="170"/>
      <c r="AM1047" s="150"/>
      <c r="AN1047" s="170"/>
      <c r="AO1047" s="171"/>
      <c r="AP1047" s="169"/>
      <c r="AQ1047" s="170"/>
      <c r="AR1047" s="150"/>
      <c r="AS1047" s="170"/>
      <c r="AT1047" s="171"/>
      <c r="AU1047" s="169"/>
      <c r="AV1047" s="170"/>
      <c r="AW1047" s="150"/>
      <c r="AX1047" s="164"/>
      <c r="AY1047" s="171"/>
      <c r="AZ1047" s="150">
        <v>955</v>
      </c>
    </row>
    <row r="1048" spans="1:52" x14ac:dyDescent="0.35">
      <c r="A1048" s="162">
        <v>1046</v>
      </c>
      <c r="B1048" s="163" t="s">
        <v>1057</v>
      </c>
      <c r="C1048" s="150" t="s">
        <v>1104</v>
      </c>
      <c r="D1048" s="150">
        <v>200</v>
      </c>
      <c r="E1048" s="164">
        <v>10</v>
      </c>
      <c r="F1048" s="164">
        <v>20</v>
      </c>
      <c r="G1048" s="165">
        <v>4</v>
      </c>
      <c r="H1048" s="166">
        <v>91</v>
      </c>
      <c r="I1048" s="150">
        <f>MAX(0,Table232[[#This Row],[k*]]-Table232[[#This Row],[AGVs]])</f>
        <v>81</v>
      </c>
      <c r="J1048" s="150">
        <v>973</v>
      </c>
      <c r="K1048" s="150">
        <v>973</v>
      </c>
      <c r="L1048" s="167">
        <v>373.56286189146999</v>
      </c>
      <c r="M1048" s="144">
        <f>IF( Table232[[#This Row],[UB_init]]-Table232[[#This Row],[LB_init]]&gt;0.1,0,1)</f>
        <v>1</v>
      </c>
      <c r="N1048" s="61">
        <v>16518</v>
      </c>
      <c r="O1048" s="62">
        <v>491.73701657458599</v>
      </c>
      <c r="P1048" s="62">
        <v>0.97023023268103403</v>
      </c>
      <c r="Q1048" s="87">
        <v>3600.5323563199399</v>
      </c>
      <c r="R1048" s="166">
        <v>982</v>
      </c>
      <c r="S1048" s="150">
        <v>973</v>
      </c>
      <c r="T1048" s="168">
        <v>9.1649690000000002E-3</v>
      </c>
      <c r="U1048" s="168">
        <v>3621.6436490000001</v>
      </c>
      <c r="V1048" s="169"/>
      <c r="W1048" s="170"/>
      <c r="X1048" s="150"/>
      <c r="Y1048" s="150"/>
      <c r="Z1048" s="171"/>
      <c r="AA1048" s="169"/>
      <c r="AB1048" s="170"/>
      <c r="AC1048" s="150"/>
      <c r="AD1048" s="170"/>
      <c r="AE1048" s="171"/>
      <c r="AF1048" s="169"/>
      <c r="AG1048" s="170"/>
      <c r="AH1048" s="150"/>
      <c r="AI1048" s="150"/>
      <c r="AJ1048" s="171"/>
      <c r="AK1048" s="169"/>
      <c r="AL1048" s="170"/>
      <c r="AM1048" s="150"/>
      <c r="AN1048" s="170"/>
      <c r="AO1048" s="171"/>
      <c r="AP1048" s="169"/>
      <c r="AQ1048" s="170"/>
      <c r="AR1048" s="150"/>
      <c r="AS1048" s="170"/>
      <c r="AT1048" s="171"/>
      <c r="AU1048" s="169"/>
      <c r="AV1048" s="170"/>
      <c r="AW1048" s="150"/>
      <c r="AX1048" s="164"/>
      <c r="AY1048" s="171"/>
      <c r="AZ1048" s="150">
        <v>973</v>
      </c>
    </row>
    <row r="1049" spans="1:52" x14ac:dyDescent="0.35">
      <c r="A1049" s="162">
        <v>1047</v>
      </c>
      <c r="B1049" s="163" t="s">
        <v>1058</v>
      </c>
      <c r="C1049" s="150" t="s">
        <v>1104</v>
      </c>
      <c r="D1049" s="150">
        <v>200</v>
      </c>
      <c r="E1049" s="164">
        <v>10</v>
      </c>
      <c r="F1049" s="164">
        <v>20</v>
      </c>
      <c r="G1049" s="165">
        <v>4</v>
      </c>
      <c r="H1049" s="166">
        <v>91</v>
      </c>
      <c r="I1049" s="150">
        <f>MAX(0,Table232[[#This Row],[k*]]-Table232[[#This Row],[AGVs]])</f>
        <v>81</v>
      </c>
      <c r="J1049" s="150">
        <v>1004</v>
      </c>
      <c r="K1049" s="150">
        <v>1004</v>
      </c>
      <c r="L1049" s="167">
        <v>104.90693028085002</v>
      </c>
      <c r="M1049" s="144">
        <f>IF( Table232[[#This Row],[UB_init]]-Table232[[#This Row],[LB_init]]&gt;0.1,0,1)</f>
        <v>1</v>
      </c>
      <c r="N1049" s="61">
        <v>12681</v>
      </c>
      <c r="O1049" s="62">
        <v>523.03708982432897</v>
      </c>
      <c r="P1049" s="62">
        <v>0.95875427097039401</v>
      </c>
      <c r="Q1049" s="87">
        <v>3600.6140220910302</v>
      </c>
      <c r="R1049" s="166">
        <v>1017</v>
      </c>
      <c r="S1049" s="150">
        <v>1001</v>
      </c>
      <c r="T1049" s="168">
        <v>1.5732547E-2</v>
      </c>
      <c r="U1049" s="168">
        <v>3610.197553</v>
      </c>
      <c r="V1049" s="169"/>
      <c r="W1049" s="170"/>
      <c r="X1049" s="150"/>
      <c r="Y1049" s="150"/>
      <c r="Z1049" s="171"/>
      <c r="AA1049" s="169"/>
      <c r="AB1049" s="170"/>
      <c r="AC1049" s="150"/>
      <c r="AD1049" s="170"/>
      <c r="AE1049" s="171"/>
      <c r="AF1049" s="169"/>
      <c r="AG1049" s="170"/>
      <c r="AH1049" s="150"/>
      <c r="AI1049" s="150"/>
      <c r="AJ1049" s="171"/>
      <c r="AK1049" s="169"/>
      <c r="AL1049" s="170"/>
      <c r="AM1049" s="150"/>
      <c r="AN1049" s="170"/>
      <c r="AO1049" s="171"/>
      <c r="AP1049" s="169"/>
      <c r="AQ1049" s="170"/>
      <c r="AR1049" s="150"/>
      <c r="AS1049" s="170"/>
      <c r="AT1049" s="171"/>
      <c r="AU1049" s="169"/>
      <c r="AV1049" s="170"/>
      <c r="AW1049" s="150"/>
      <c r="AX1049" s="164"/>
      <c r="AY1049" s="171"/>
      <c r="AZ1049" s="150">
        <v>1004</v>
      </c>
    </row>
    <row r="1050" spans="1:52" x14ac:dyDescent="0.35">
      <c r="A1050" s="162">
        <v>1048</v>
      </c>
      <c r="B1050" s="163" t="s">
        <v>1059</v>
      </c>
      <c r="C1050" s="150" t="s">
        <v>1104</v>
      </c>
      <c r="D1050" s="150">
        <v>200</v>
      </c>
      <c r="E1050" s="164">
        <v>10</v>
      </c>
      <c r="F1050" s="164">
        <v>20</v>
      </c>
      <c r="G1050" s="165">
        <v>4</v>
      </c>
      <c r="H1050" s="166">
        <v>90</v>
      </c>
      <c r="I1050" s="150">
        <f>MAX(0,Table232[[#This Row],[k*]]-Table232[[#This Row],[AGVs]])</f>
        <v>80</v>
      </c>
      <c r="J1050" s="150">
        <v>1003</v>
      </c>
      <c r="K1050" s="150">
        <v>1003</v>
      </c>
      <c r="L1050" s="167">
        <v>45.580023037269939</v>
      </c>
      <c r="M1050" s="144">
        <f>IF( Table232[[#This Row],[UB_init]]-Table232[[#This Row],[LB_init]]&gt;0.1,0,1)</f>
        <v>1</v>
      </c>
      <c r="N1050" s="61">
        <v>16907</v>
      </c>
      <c r="O1050" s="62">
        <v>528.02591843613095</v>
      </c>
      <c r="P1050" s="62">
        <v>0.96876879881491496</v>
      </c>
      <c r="Q1050" s="87">
        <v>3600.5809643585199</v>
      </c>
      <c r="R1050" s="166">
        <v>1005</v>
      </c>
      <c r="S1050" s="150">
        <v>997</v>
      </c>
      <c r="T1050" s="168">
        <v>7.9601989999999994E-3</v>
      </c>
      <c r="U1050" s="168">
        <v>3610.6664970000002</v>
      </c>
      <c r="V1050" s="169"/>
      <c r="W1050" s="170"/>
      <c r="X1050" s="150"/>
      <c r="Y1050" s="150"/>
      <c r="Z1050" s="171"/>
      <c r="AA1050" s="169"/>
      <c r="AB1050" s="170"/>
      <c r="AC1050" s="150"/>
      <c r="AD1050" s="170"/>
      <c r="AE1050" s="171"/>
      <c r="AF1050" s="169"/>
      <c r="AG1050" s="170"/>
      <c r="AH1050" s="150"/>
      <c r="AI1050" s="150"/>
      <c r="AJ1050" s="171"/>
      <c r="AK1050" s="169"/>
      <c r="AL1050" s="170"/>
      <c r="AM1050" s="150"/>
      <c r="AN1050" s="170"/>
      <c r="AO1050" s="171"/>
      <c r="AP1050" s="169"/>
      <c r="AQ1050" s="170"/>
      <c r="AR1050" s="150"/>
      <c r="AS1050" s="170"/>
      <c r="AT1050" s="171"/>
      <c r="AU1050" s="169"/>
      <c r="AV1050" s="170"/>
      <c r="AW1050" s="150"/>
      <c r="AX1050" s="164"/>
      <c r="AY1050" s="171"/>
      <c r="AZ1050" s="150">
        <v>1003</v>
      </c>
    </row>
    <row r="1051" spans="1:52" x14ac:dyDescent="0.35">
      <c r="A1051" s="162">
        <v>1049</v>
      </c>
      <c r="B1051" s="163" t="s">
        <v>1060</v>
      </c>
      <c r="C1051" s="150" t="s">
        <v>1104</v>
      </c>
      <c r="D1051" s="150">
        <v>200</v>
      </c>
      <c r="E1051" s="164">
        <v>10</v>
      </c>
      <c r="F1051" s="164">
        <v>20</v>
      </c>
      <c r="G1051" s="165">
        <v>4</v>
      </c>
      <c r="H1051" s="166">
        <v>99</v>
      </c>
      <c r="I1051" s="150">
        <f>MAX(0,Table232[[#This Row],[k*]]-Table232[[#This Row],[AGVs]])</f>
        <v>89</v>
      </c>
      <c r="J1051" s="150">
        <v>1046</v>
      </c>
      <c r="K1051" s="150">
        <v>1046</v>
      </c>
      <c r="L1051" s="167">
        <v>221.85866517759996</v>
      </c>
      <c r="M1051" s="144">
        <f>IF( Table232[[#This Row],[UB_init]]-Table232[[#This Row],[LB_init]]&gt;0.1,0,1)</f>
        <v>1</v>
      </c>
      <c r="N1051" s="61">
        <v>16850</v>
      </c>
      <c r="O1051" s="62">
        <v>517.18493080471501</v>
      </c>
      <c r="P1051" s="62">
        <v>0.96930653229645003</v>
      </c>
      <c r="Q1051" s="87">
        <v>3600.5731785837502</v>
      </c>
      <c r="R1051" s="166">
        <v>1062</v>
      </c>
      <c r="S1051" s="150">
        <v>1038</v>
      </c>
      <c r="T1051" s="168">
        <v>2.259887E-2</v>
      </c>
      <c r="U1051" s="168">
        <v>3605.7628610000002</v>
      </c>
      <c r="V1051" s="169"/>
      <c r="W1051" s="170"/>
      <c r="X1051" s="150"/>
      <c r="Y1051" s="150"/>
      <c r="Z1051" s="171"/>
      <c r="AA1051" s="169"/>
      <c r="AB1051" s="170"/>
      <c r="AC1051" s="150"/>
      <c r="AD1051" s="170"/>
      <c r="AE1051" s="171"/>
      <c r="AF1051" s="169"/>
      <c r="AG1051" s="170"/>
      <c r="AH1051" s="150"/>
      <c r="AI1051" s="150"/>
      <c r="AJ1051" s="171"/>
      <c r="AK1051" s="169"/>
      <c r="AL1051" s="170"/>
      <c r="AM1051" s="150"/>
      <c r="AN1051" s="170"/>
      <c r="AO1051" s="171"/>
      <c r="AP1051" s="169"/>
      <c r="AQ1051" s="170"/>
      <c r="AR1051" s="150"/>
      <c r="AS1051" s="170"/>
      <c r="AT1051" s="171"/>
      <c r="AU1051" s="169"/>
      <c r="AV1051" s="170"/>
      <c r="AW1051" s="150"/>
      <c r="AX1051" s="164"/>
      <c r="AY1051" s="171"/>
      <c r="AZ1051" s="150">
        <v>1046</v>
      </c>
    </row>
    <row r="1052" spans="1:52" x14ac:dyDescent="0.35">
      <c r="A1052" s="162">
        <v>1050</v>
      </c>
      <c r="B1052" s="163" t="s">
        <v>1061</v>
      </c>
      <c r="C1052" s="150" t="s">
        <v>1104</v>
      </c>
      <c r="D1052" s="150">
        <v>200</v>
      </c>
      <c r="E1052" s="164">
        <v>10</v>
      </c>
      <c r="F1052" s="164">
        <v>20</v>
      </c>
      <c r="G1052" s="165">
        <v>4</v>
      </c>
      <c r="H1052" s="166">
        <v>95</v>
      </c>
      <c r="I1052" s="150">
        <f>MAX(0,Table232[[#This Row],[k*]]-Table232[[#This Row],[AGVs]])</f>
        <v>85</v>
      </c>
      <c r="J1052" s="150">
        <v>1012</v>
      </c>
      <c r="K1052" s="150">
        <v>1012</v>
      </c>
      <c r="L1052" s="167">
        <v>263.27550302446002</v>
      </c>
      <c r="M1052" s="144">
        <f>IF( Table232[[#This Row],[UB_init]]-Table232[[#This Row],[LB_init]]&gt;0.1,0,1)</f>
        <v>1</v>
      </c>
      <c r="N1052" s="61">
        <v>12685</v>
      </c>
      <c r="O1052" s="62">
        <v>507.06109040570698</v>
      </c>
      <c r="P1052" s="62">
        <v>0.96002671735074396</v>
      </c>
      <c r="Q1052" s="87">
        <v>3600.54477174766</v>
      </c>
      <c r="R1052" s="166">
        <v>1019</v>
      </c>
      <c r="S1052" s="150">
        <v>1006</v>
      </c>
      <c r="T1052" s="168">
        <v>1.2757605E-2</v>
      </c>
      <c r="U1052" s="168">
        <v>3613.7774899999999</v>
      </c>
      <c r="V1052" s="169"/>
      <c r="W1052" s="170"/>
      <c r="X1052" s="150"/>
      <c r="Y1052" s="150"/>
      <c r="Z1052" s="171"/>
      <c r="AA1052" s="169"/>
      <c r="AB1052" s="170"/>
      <c r="AC1052" s="150"/>
      <c r="AD1052" s="170"/>
      <c r="AE1052" s="171"/>
      <c r="AF1052" s="169"/>
      <c r="AG1052" s="170"/>
      <c r="AH1052" s="150"/>
      <c r="AI1052" s="150"/>
      <c r="AJ1052" s="171"/>
      <c r="AK1052" s="169"/>
      <c r="AL1052" s="170"/>
      <c r="AM1052" s="150"/>
      <c r="AN1052" s="170"/>
      <c r="AO1052" s="171"/>
      <c r="AP1052" s="169"/>
      <c r="AQ1052" s="170"/>
      <c r="AR1052" s="150"/>
      <c r="AS1052" s="170"/>
      <c r="AT1052" s="171"/>
      <c r="AU1052" s="169"/>
      <c r="AV1052" s="170"/>
      <c r="AW1052" s="150"/>
      <c r="AX1052" s="164"/>
      <c r="AY1052" s="171"/>
      <c r="AZ1052" s="150">
        <v>1012</v>
      </c>
    </row>
    <row r="1053" spans="1:52" x14ac:dyDescent="0.35">
      <c r="A1053" s="162">
        <v>1051</v>
      </c>
      <c r="B1053" s="163" t="s">
        <v>1062</v>
      </c>
      <c r="C1053" s="150" t="s">
        <v>1104</v>
      </c>
      <c r="D1053" s="150">
        <v>200</v>
      </c>
      <c r="E1053" s="164">
        <v>10</v>
      </c>
      <c r="F1053" s="164">
        <v>30</v>
      </c>
      <c r="G1053" s="165">
        <v>1</v>
      </c>
      <c r="H1053" s="166">
        <v>26</v>
      </c>
      <c r="I1053" s="150">
        <f>MAX(0,Table232[[#This Row],[k*]]-Table232[[#This Row],[AGVs]])</f>
        <v>16</v>
      </c>
      <c r="J1053" s="150">
        <v>858</v>
      </c>
      <c r="K1053" s="150">
        <v>878</v>
      </c>
      <c r="L1053" s="167">
        <v>9.200871555140111</v>
      </c>
      <c r="M1053" s="144">
        <f>IF( Table232[[#This Row],[UB_init]]-Table232[[#This Row],[LB_init]]&gt;0.1,0,1)</f>
        <v>0</v>
      </c>
      <c r="N1053" s="61">
        <v>14477</v>
      </c>
      <c r="O1053" s="62">
        <v>766</v>
      </c>
      <c r="P1053" s="62">
        <v>0.94708848518338695</v>
      </c>
      <c r="Q1053" s="87">
        <v>3600.55566580407</v>
      </c>
      <c r="R1053" s="166">
        <v>858</v>
      </c>
      <c r="S1053" s="150">
        <v>857</v>
      </c>
      <c r="T1053" s="168">
        <v>1.165501E-3</v>
      </c>
      <c r="U1053" s="168">
        <v>3602.8785670000002</v>
      </c>
      <c r="V1053" s="169">
        <v>858</v>
      </c>
      <c r="W1053" s="170">
        <v>858</v>
      </c>
      <c r="X1053" s="150">
        <v>0</v>
      </c>
      <c r="Y1053" s="150">
        <f>(Table232[[#This Row],[UB (A-BGAP +LB+ UB)]]-Table232[[#This Row],[Best LB]])/Table232[[#This Row],[UB (A-BGAP +LB+ UB)]]</f>
        <v>0</v>
      </c>
      <c r="Z1053" s="171">
        <v>379.78073266055912</v>
      </c>
      <c r="AA1053" s="169">
        <v>859</v>
      </c>
      <c r="AB1053" s="170">
        <v>858</v>
      </c>
      <c r="AC1053" s="170">
        <v>1.1655011655011655E-3</v>
      </c>
      <c r="AD1053" s="170">
        <f>(Table232[[#This Row],[UB (3S-MH)]]-Table232[[#This Row],[Best LB]])/Table232[[#This Row],[UB (3S-MH)]]</f>
        <v>1.1641443538998836E-3</v>
      </c>
      <c r="AE1053" s="167">
        <v>8.2636400000000005</v>
      </c>
      <c r="AF1053" s="169">
        <v>858</v>
      </c>
      <c r="AG1053" s="170">
        <v>858</v>
      </c>
      <c r="AH1053" s="150">
        <v>0</v>
      </c>
      <c r="AI1053" s="150">
        <f>(Table232[[#This Row],[UB (BPP-MIP+LB+UB)]]-Table232[[#This Row],[Best LB]])/Table232[[#This Row],[UB (BPP-MIP+LB+UB)]]</f>
        <v>0</v>
      </c>
      <c r="AJ1053" s="171">
        <v>595.72348529007809</v>
      </c>
      <c r="AK1053" s="169">
        <v>858</v>
      </c>
      <c r="AL1053" s="170">
        <v>858</v>
      </c>
      <c r="AM1053" s="170">
        <v>0</v>
      </c>
      <c r="AN1053" s="170">
        <f>(Table232[[#This Row],[UB (LBBD (FBPP))]]-Table232[[#This Row],[Best LB]])/Table232[[#This Row],[UB (LBBD (FBPP))]]</f>
        <v>0</v>
      </c>
      <c r="AO1053" s="171">
        <v>40.911155087878711</v>
      </c>
      <c r="AP1053" s="169">
        <v>858</v>
      </c>
      <c r="AQ1053" s="170">
        <v>858</v>
      </c>
      <c r="AR1053" s="170">
        <v>0</v>
      </c>
      <c r="AS1053" s="170">
        <f>(Table232[[#This Row],[UB (LBBD (CBPP))]]-Table232[[#This Row],[Best LB]])/Table232[[#This Row],[UB (LBBD (CBPP))]]</f>
        <v>0</v>
      </c>
      <c r="AT1053" s="171">
        <v>16.187005145480722</v>
      </c>
      <c r="AU1053" s="169">
        <v>858</v>
      </c>
      <c r="AV1053" s="170">
        <v>858</v>
      </c>
      <c r="AW1053" s="170">
        <v>0</v>
      </c>
      <c r="AX1053" s="170">
        <f>(Table232[[#This Row],[UB (LBBD (CBPP-light))]]-Table232[[#This Row],[Best LB]])/Table232[[#This Row],[UB (LBBD (CBPP-light))]]</f>
        <v>0</v>
      </c>
      <c r="AY1053" s="171">
        <v>19.034930925821751</v>
      </c>
      <c r="AZ1053" s="150">
        <v>858</v>
      </c>
    </row>
    <row r="1054" spans="1:52" x14ac:dyDescent="0.35">
      <c r="A1054" s="162">
        <v>1052</v>
      </c>
      <c r="B1054" s="163" t="s">
        <v>1063</v>
      </c>
      <c r="C1054" s="150" t="s">
        <v>1104</v>
      </c>
      <c r="D1054" s="150">
        <v>200</v>
      </c>
      <c r="E1054" s="164">
        <v>10</v>
      </c>
      <c r="F1054" s="164">
        <v>30</v>
      </c>
      <c r="G1054" s="165">
        <v>1</v>
      </c>
      <c r="H1054" s="166">
        <v>26</v>
      </c>
      <c r="I1054" s="150">
        <f>MAX(0,Table232[[#This Row],[k*]]-Table232[[#This Row],[AGVs]])</f>
        <v>16</v>
      </c>
      <c r="J1054" s="150">
        <v>817</v>
      </c>
      <c r="K1054" s="150">
        <v>1044</v>
      </c>
      <c r="L1054" s="167">
        <v>4.2728951610699824</v>
      </c>
      <c r="M1054" s="144">
        <f>IF( Table232[[#This Row],[UB_init]]-Table232[[#This Row],[LB_init]]&gt;0.1,0,1)</f>
        <v>0</v>
      </c>
      <c r="N1054" s="61">
        <v>15003</v>
      </c>
      <c r="O1054" s="62">
        <v>725</v>
      </c>
      <c r="P1054" s="62">
        <v>0.95167633140037999</v>
      </c>
      <c r="Q1054" s="87">
        <v>3600.6401194315399</v>
      </c>
      <c r="R1054" s="166">
        <v>818</v>
      </c>
      <c r="S1054" s="150">
        <v>812</v>
      </c>
      <c r="T1054" s="168">
        <v>7.3349629999999999E-3</v>
      </c>
      <c r="U1054" s="168">
        <v>3616.9652890000002</v>
      </c>
      <c r="V1054" s="169">
        <v>817</v>
      </c>
      <c r="W1054" s="170">
        <v>817</v>
      </c>
      <c r="X1054" s="150">
        <v>0</v>
      </c>
      <c r="Y1054" s="150">
        <f>(Table232[[#This Row],[UB (A-BGAP +LB+ UB)]]-Table232[[#This Row],[Best LB]])/Table232[[#This Row],[UB (A-BGAP +LB+ UB)]]</f>
        <v>0</v>
      </c>
      <c r="Z1054" s="171">
        <v>555.55427268054996</v>
      </c>
      <c r="AA1054" s="169">
        <v>817</v>
      </c>
      <c r="AB1054" s="170">
        <v>817</v>
      </c>
      <c r="AC1054" s="170">
        <v>0</v>
      </c>
      <c r="AD1054" s="170">
        <f>(Table232[[#This Row],[UB (3S-MH)]]-Table232[[#This Row],[Best LB]])/Table232[[#This Row],[UB (3S-MH)]]</f>
        <v>0</v>
      </c>
      <c r="AE1054" s="167">
        <v>724.43399999999997</v>
      </c>
      <c r="AF1054" s="169">
        <v>817</v>
      </c>
      <c r="AG1054" s="170">
        <v>817</v>
      </c>
      <c r="AH1054" s="150">
        <v>0</v>
      </c>
      <c r="AI1054" s="150">
        <f>(Table232[[#This Row],[UB (BPP-MIP+LB+UB)]]-Table232[[#This Row],[Best LB]])/Table232[[#This Row],[UB (BPP-MIP+LB+UB)]]</f>
        <v>0</v>
      </c>
      <c r="AJ1054" s="171">
        <v>521.86940589268499</v>
      </c>
      <c r="AK1054" s="169">
        <v>817</v>
      </c>
      <c r="AL1054" s="170">
        <v>817</v>
      </c>
      <c r="AM1054" s="170">
        <v>0</v>
      </c>
      <c r="AN1054" s="170">
        <f>(Table232[[#This Row],[UB (LBBD (FBPP))]]-Table232[[#This Row],[Best LB]])/Table232[[#This Row],[UB (LBBD (FBPP))]]</f>
        <v>0</v>
      </c>
      <c r="AO1054" s="171">
        <v>54.09743490815908</v>
      </c>
      <c r="AP1054" s="169">
        <v>817</v>
      </c>
      <c r="AQ1054" s="170">
        <v>817</v>
      </c>
      <c r="AR1054" s="170">
        <v>0</v>
      </c>
      <c r="AS1054" s="170">
        <f>(Table232[[#This Row],[UB (LBBD (CBPP))]]-Table232[[#This Row],[Best LB]])/Table232[[#This Row],[UB (LBBD (CBPP))]]</f>
        <v>0</v>
      </c>
      <c r="AT1054" s="171">
        <v>12.020043496049993</v>
      </c>
      <c r="AU1054" s="169">
        <v>817</v>
      </c>
      <c r="AV1054" s="170">
        <v>817</v>
      </c>
      <c r="AW1054" s="170">
        <v>0</v>
      </c>
      <c r="AX1054" s="170">
        <f>(Table232[[#This Row],[UB (LBBD (CBPP-light))]]-Table232[[#This Row],[Best LB]])/Table232[[#This Row],[UB (LBBD (CBPP-light))]]</f>
        <v>0</v>
      </c>
      <c r="AY1054" s="171">
        <v>14.497698994360883</v>
      </c>
      <c r="AZ1054" s="150">
        <v>817</v>
      </c>
    </row>
    <row r="1055" spans="1:52" x14ac:dyDescent="0.35">
      <c r="A1055" s="162">
        <v>1053</v>
      </c>
      <c r="B1055" s="163" t="s">
        <v>1064</v>
      </c>
      <c r="C1055" s="150" t="s">
        <v>1104</v>
      </c>
      <c r="D1055" s="150">
        <v>200</v>
      </c>
      <c r="E1055" s="164">
        <v>10</v>
      </c>
      <c r="F1055" s="164">
        <v>30</v>
      </c>
      <c r="G1055" s="165">
        <v>1</v>
      </c>
      <c r="H1055" s="166">
        <v>27</v>
      </c>
      <c r="I1055" s="150">
        <f>MAX(0,Table232[[#This Row],[k*]]-Table232[[#This Row],[AGVs]])</f>
        <v>17</v>
      </c>
      <c r="J1055" s="150">
        <v>851</v>
      </c>
      <c r="K1055" s="150">
        <v>857</v>
      </c>
      <c r="L1055" s="167">
        <v>7.4984130971199647</v>
      </c>
      <c r="M1055" s="144">
        <f>IF( Table232[[#This Row],[UB_init]]-Table232[[#This Row],[LB_init]]&gt;0.1,0,1)</f>
        <v>0</v>
      </c>
      <c r="N1055" s="61">
        <v>19194</v>
      </c>
      <c r="O1055" s="62">
        <v>752.53071104387197</v>
      </c>
      <c r="P1055" s="62">
        <v>0.96079344008315204</v>
      </c>
      <c r="Q1055" s="87">
        <v>3600.4993819277702</v>
      </c>
      <c r="R1055" s="166">
        <v>853</v>
      </c>
      <c r="S1055" s="150">
        <v>848</v>
      </c>
      <c r="T1055" s="168">
        <v>5.8616650000000003E-3</v>
      </c>
      <c r="U1055" s="168">
        <v>3609.9387860000002</v>
      </c>
      <c r="V1055" s="169">
        <v>851</v>
      </c>
      <c r="W1055" s="170">
        <v>851</v>
      </c>
      <c r="X1055" s="150">
        <v>0</v>
      </c>
      <c r="Y1055" s="150">
        <f>(Table232[[#This Row],[UB (A-BGAP +LB+ UB)]]-Table232[[#This Row],[Best LB]])/Table232[[#This Row],[UB (A-BGAP +LB+ UB)]]</f>
        <v>0</v>
      </c>
      <c r="Z1055" s="171">
        <v>902.82133396156792</v>
      </c>
      <c r="AA1055" s="169">
        <v>851</v>
      </c>
      <c r="AB1055" s="170">
        <v>851</v>
      </c>
      <c r="AC1055" s="170">
        <v>0</v>
      </c>
      <c r="AD1055" s="170">
        <f>(Table232[[#This Row],[UB (3S-MH)]]-Table232[[#This Row],[Best LB]])/Table232[[#This Row],[UB (3S-MH)]]</f>
        <v>0</v>
      </c>
      <c r="AE1055" s="167">
        <v>192.346</v>
      </c>
      <c r="AF1055" s="169">
        <v>851</v>
      </c>
      <c r="AG1055" s="170">
        <v>851</v>
      </c>
      <c r="AH1055" s="150">
        <v>0</v>
      </c>
      <c r="AI1055" s="150">
        <f>(Table232[[#This Row],[UB (BPP-MIP+LB+UB)]]-Table232[[#This Row],[Best LB]])/Table232[[#This Row],[UB (BPP-MIP+LB+UB)]]</f>
        <v>0</v>
      </c>
      <c r="AJ1055" s="171">
        <v>505.66074917372896</v>
      </c>
      <c r="AK1055" s="169">
        <v>851</v>
      </c>
      <c r="AL1055" s="170">
        <v>851</v>
      </c>
      <c r="AM1055" s="170">
        <v>0</v>
      </c>
      <c r="AN1055" s="170">
        <f>(Table232[[#This Row],[UB (LBBD (FBPP))]]-Table232[[#This Row],[Best LB]])/Table232[[#This Row],[UB (LBBD (FBPP))]]</f>
        <v>0</v>
      </c>
      <c r="AO1055" s="171">
        <v>50.603989894974063</v>
      </c>
      <c r="AP1055" s="169">
        <v>851</v>
      </c>
      <c r="AQ1055" s="170">
        <v>851</v>
      </c>
      <c r="AR1055" s="170">
        <v>0</v>
      </c>
      <c r="AS1055" s="170">
        <f>(Table232[[#This Row],[UB (LBBD (CBPP))]]-Table232[[#This Row],[Best LB]])/Table232[[#This Row],[UB (LBBD (CBPP))]]</f>
        <v>0</v>
      </c>
      <c r="AT1055" s="171">
        <v>12.310962652794155</v>
      </c>
      <c r="AU1055" s="169">
        <v>851</v>
      </c>
      <c r="AV1055" s="170">
        <v>851</v>
      </c>
      <c r="AW1055" s="170">
        <v>0</v>
      </c>
      <c r="AX1055" s="170">
        <f>(Table232[[#This Row],[UB (LBBD (CBPP-light))]]-Table232[[#This Row],[Best LB]])/Table232[[#This Row],[UB (LBBD (CBPP-light))]]</f>
        <v>0</v>
      </c>
      <c r="AY1055" s="171">
        <v>14.187305169186626</v>
      </c>
      <c r="AZ1055" s="150">
        <v>851</v>
      </c>
    </row>
    <row r="1056" spans="1:52" x14ac:dyDescent="0.35">
      <c r="A1056" s="162">
        <v>1054</v>
      </c>
      <c r="B1056" s="163" t="s">
        <v>1065</v>
      </c>
      <c r="C1056" s="150" t="s">
        <v>1104</v>
      </c>
      <c r="D1056" s="150">
        <v>200</v>
      </c>
      <c r="E1056" s="164">
        <v>10</v>
      </c>
      <c r="F1056" s="164">
        <v>30</v>
      </c>
      <c r="G1056" s="165">
        <v>1</v>
      </c>
      <c r="H1056" s="166">
        <v>25</v>
      </c>
      <c r="I1056" s="150">
        <f>MAX(0,Table232[[#This Row],[k*]]-Table232[[#This Row],[AGVs]])</f>
        <v>15</v>
      </c>
      <c r="J1056" s="150">
        <v>854</v>
      </c>
      <c r="K1056" s="150">
        <v>907</v>
      </c>
      <c r="L1056" s="167">
        <v>7.0185147151400997</v>
      </c>
      <c r="M1056" s="144">
        <f>IF( Table232[[#This Row],[UB_init]]-Table232[[#This Row],[LB_init]]&gt;0.1,0,1)</f>
        <v>0</v>
      </c>
      <c r="N1056" s="61">
        <v>19371</v>
      </c>
      <c r="O1056" s="62">
        <v>767.47379700768295</v>
      </c>
      <c r="P1056" s="62">
        <v>0.960380269629457</v>
      </c>
      <c r="Q1056" s="87">
        <v>3600.5061404723601</v>
      </c>
      <c r="R1056" s="166">
        <v>856</v>
      </c>
      <c r="S1056" s="150">
        <v>853</v>
      </c>
      <c r="T1056" s="168">
        <v>3.5046729999999998E-3</v>
      </c>
      <c r="U1056" s="168">
        <v>3610.6988449999999</v>
      </c>
      <c r="V1056" s="169">
        <v>854</v>
      </c>
      <c r="W1056" s="170">
        <v>854</v>
      </c>
      <c r="X1056" s="150">
        <v>0</v>
      </c>
      <c r="Y1056" s="150">
        <f>(Table232[[#This Row],[UB (A-BGAP +LB+ UB)]]-Table232[[#This Row],[Best LB]])/Table232[[#This Row],[UB (A-BGAP +LB+ UB)]]</f>
        <v>0</v>
      </c>
      <c r="Z1056" s="171">
        <v>1013.7416705377401</v>
      </c>
      <c r="AA1056" s="169">
        <v>854</v>
      </c>
      <c r="AB1056" s="170">
        <v>854</v>
      </c>
      <c r="AC1056" s="170">
        <v>0</v>
      </c>
      <c r="AD1056" s="170">
        <f>(Table232[[#This Row],[UB (3S-MH)]]-Table232[[#This Row],[Best LB]])/Table232[[#This Row],[UB (3S-MH)]]</f>
        <v>0</v>
      </c>
      <c r="AE1056" s="167">
        <v>21.823</v>
      </c>
      <c r="AF1056" s="169">
        <v>854</v>
      </c>
      <c r="AG1056" s="170">
        <v>854</v>
      </c>
      <c r="AH1056" s="150">
        <v>0</v>
      </c>
      <c r="AI1056" s="150">
        <f>(Table232[[#This Row],[UB (BPP-MIP+LB+UB)]]-Table232[[#This Row],[Best LB]])/Table232[[#This Row],[UB (BPP-MIP+LB+UB)]]</f>
        <v>0</v>
      </c>
      <c r="AJ1056" s="171">
        <v>526.68834803905816</v>
      </c>
      <c r="AK1056" s="169">
        <v>854</v>
      </c>
      <c r="AL1056" s="170">
        <v>854</v>
      </c>
      <c r="AM1056" s="170">
        <v>0</v>
      </c>
      <c r="AN1056" s="170">
        <f>(Table232[[#This Row],[UB (LBBD (FBPP))]]-Table232[[#This Row],[Best LB]])/Table232[[#This Row],[UB (LBBD (FBPP))]]</f>
        <v>0</v>
      </c>
      <c r="AO1056" s="171">
        <v>74.3097681421836</v>
      </c>
      <c r="AP1056" s="169">
        <v>854</v>
      </c>
      <c r="AQ1056" s="170">
        <v>854</v>
      </c>
      <c r="AR1056" s="170">
        <v>0</v>
      </c>
      <c r="AS1056" s="170">
        <f>(Table232[[#This Row],[UB (LBBD (CBPP))]]-Table232[[#This Row],[Best LB]])/Table232[[#This Row],[UB (LBBD (CBPP))]]</f>
        <v>0</v>
      </c>
      <c r="AT1056" s="171">
        <v>16.082230796111162</v>
      </c>
      <c r="AU1056" s="169">
        <v>854</v>
      </c>
      <c r="AV1056" s="170">
        <v>854</v>
      </c>
      <c r="AW1056" s="170">
        <v>0</v>
      </c>
      <c r="AX1056" s="170">
        <f>(Table232[[#This Row],[UB (LBBD (CBPP-light))]]-Table232[[#This Row],[Best LB]])/Table232[[#This Row],[UB (LBBD (CBPP-light))]]</f>
        <v>0</v>
      </c>
      <c r="AY1056" s="171">
        <v>18.8800949072515</v>
      </c>
      <c r="AZ1056" s="150">
        <v>854</v>
      </c>
    </row>
    <row r="1057" spans="1:52" x14ac:dyDescent="0.35">
      <c r="A1057" s="162">
        <v>1055</v>
      </c>
      <c r="B1057" s="163" t="s">
        <v>1066</v>
      </c>
      <c r="C1057" s="150" t="s">
        <v>1104</v>
      </c>
      <c r="D1057" s="150">
        <v>200</v>
      </c>
      <c r="E1057" s="164">
        <v>10</v>
      </c>
      <c r="F1057" s="164">
        <v>30</v>
      </c>
      <c r="G1057" s="165">
        <v>1</v>
      </c>
      <c r="H1057" s="166">
        <v>26</v>
      </c>
      <c r="I1057" s="150">
        <f>MAX(0,Table232[[#This Row],[k*]]-Table232[[#This Row],[AGVs]])</f>
        <v>16</v>
      </c>
      <c r="J1057" s="150">
        <v>855</v>
      </c>
      <c r="K1057" s="150">
        <v>864</v>
      </c>
      <c r="L1057" s="167">
        <v>8.0479816608199144</v>
      </c>
      <c r="M1057" s="144">
        <f>IF( Table232[[#This Row],[UB_init]]-Table232[[#This Row],[LB_init]]&gt;0.1,0,1)</f>
        <v>0</v>
      </c>
      <c r="N1057" s="61">
        <v>19304</v>
      </c>
      <c r="O1057" s="62">
        <v>762.18518518518499</v>
      </c>
      <c r="P1057" s="62">
        <v>0.96051672269036004</v>
      </c>
      <c r="Q1057" s="87">
        <v>3600.6483956966499</v>
      </c>
      <c r="R1057" s="166">
        <v>855</v>
      </c>
      <c r="S1057" s="150">
        <v>855</v>
      </c>
      <c r="T1057" s="168">
        <v>0</v>
      </c>
      <c r="U1057" s="168">
        <v>509.32530639999999</v>
      </c>
      <c r="V1057" s="169">
        <v>856</v>
      </c>
      <c r="W1057" s="170">
        <v>855</v>
      </c>
      <c r="X1057" s="150">
        <v>1.16822429906528E-3</v>
      </c>
      <c r="Y1057" s="150">
        <f>(Table232[[#This Row],[UB (A-BGAP +LB+ UB)]]-Table232[[#This Row],[Best LB]])/Table232[[#This Row],[UB (A-BGAP +LB+ UB)]]</f>
        <v>1.1682242990654205E-3</v>
      </c>
      <c r="Z1057" s="171">
        <v>3600.2876889090999</v>
      </c>
      <c r="AA1057" s="169">
        <v>855</v>
      </c>
      <c r="AB1057" s="170">
        <v>855</v>
      </c>
      <c r="AC1057" s="170">
        <v>0</v>
      </c>
      <c r="AD1057" s="170">
        <f>(Table232[[#This Row],[UB (3S-MH)]]-Table232[[#This Row],[Best LB]])/Table232[[#This Row],[UB (3S-MH)]]</f>
        <v>0</v>
      </c>
      <c r="AE1057" s="167">
        <v>6.4985200000000001</v>
      </c>
      <c r="AF1057" s="169">
        <v>855</v>
      </c>
      <c r="AG1057" s="170">
        <v>855</v>
      </c>
      <c r="AH1057" s="150">
        <v>0</v>
      </c>
      <c r="AI1057" s="150">
        <f>(Table232[[#This Row],[UB (BPP-MIP+LB+UB)]]-Table232[[#This Row],[Best LB]])/Table232[[#This Row],[UB (BPP-MIP+LB+UB)]]</f>
        <v>0</v>
      </c>
      <c r="AJ1057" s="171">
        <v>701.20291476417992</v>
      </c>
      <c r="AK1057" s="169">
        <v>855</v>
      </c>
      <c r="AL1057" s="170">
        <v>855</v>
      </c>
      <c r="AM1057" s="170">
        <v>0</v>
      </c>
      <c r="AN1057" s="170">
        <f>(Table232[[#This Row],[UB (LBBD (FBPP))]]-Table232[[#This Row],[Best LB]])/Table232[[#This Row],[UB (LBBD (FBPP))]]</f>
        <v>0</v>
      </c>
      <c r="AO1057" s="171">
        <v>56.586540640804216</v>
      </c>
      <c r="AP1057" s="169">
        <v>855</v>
      </c>
      <c r="AQ1057" s="170">
        <v>855</v>
      </c>
      <c r="AR1057" s="170">
        <v>0</v>
      </c>
      <c r="AS1057" s="170">
        <f>(Table232[[#This Row],[UB (LBBD (CBPP))]]-Table232[[#This Row],[Best LB]])/Table232[[#This Row],[UB (LBBD (CBPP))]]</f>
        <v>0</v>
      </c>
      <c r="AT1057" s="171">
        <v>17.812354285276797</v>
      </c>
      <c r="AU1057" s="169">
        <v>855</v>
      </c>
      <c r="AV1057" s="170">
        <v>855</v>
      </c>
      <c r="AW1057" s="170">
        <v>0</v>
      </c>
      <c r="AX1057" s="170">
        <f>(Table232[[#This Row],[UB (LBBD (CBPP-light))]]-Table232[[#This Row],[Best LB]])/Table232[[#This Row],[UB (LBBD (CBPP-light))]]</f>
        <v>0</v>
      </c>
      <c r="AY1057" s="171">
        <v>22.083938417963015</v>
      </c>
      <c r="AZ1057" s="150">
        <v>855</v>
      </c>
    </row>
    <row r="1058" spans="1:52" x14ac:dyDescent="0.35">
      <c r="A1058" s="162">
        <v>1056</v>
      </c>
      <c r="B1058" s="163" t="s">
        <v>1067</v>
      </c>
      <c r="C1058" s="150" t="s">
        <v>1104</v>
      </c>
      <c r="D1058" s="150">
        <v>200</v>
      </c>
      <c r="E1058" s="164">
        <v>10</v>
      </c>
      <c r="F1058" s="164">
        <v>30</v>
      </c>
      <c r="G1058" s="165">
        <v>1</v>
      </c>
      <c r="H1058" s="166">
        <v>26</v>
      </c>
      <c r="I1058" s="150">
        <f>MAX(0,Table232[[#This Row],[k*]]-Table232[[#This Row],[AGVs]])</f>
        <v>16</v>
      </c>
      <c r="J1058" s="150">
        <v>886</v>
      </c>
      <c r="K1058" s="150">
        <v>914</v>
      </c>
      <c r="L1058" s="167">
        <v>37.817307883879948</v>
      </c>
      <c r="M1058" s="144">
        <f>IF( Table232[[#This Row],[UB_init]]-Table232[[#This Row],[LB_init]]&gt;0.1,0,1)</f>
        <v>0</v>
      </c>
      <c r="N1058" s="61">
        <v>19585</v>
      </c>
      <c r="O1058" s="62">
        <v>792.81526232114402</v>
      </c>
      <c r="P1058" s="62">
        <v>0.95951926156133505</v>
      </c>
      <c r="Q1058" s="87">
        <v>3600.5770971663201</v>
      </c>
      <c r="R1058" s="166">
        <v>886</v>
      </c>
      <c r="S1058" s="150">
        <v>886</v>
      </c>
      <c r="T1058" s="168">
        <v>0</v>
      </c>
      <c r="U1058" s="168">
        <v>476.24461439999999</v>
      </c>
      <c r="V1058" s="169">
        <v>886</v>
      </c>
      <c r="W1058" s="170">
        <v>886</v>
      </c>
      <c r="X1058" s="150">
        <v>0</v>
      </c>
      <c r="Y1058" s="150">
        <f>(Table232[[#This Row],[UB (A-BGAP +LB+ UB)]]-Table232[[#This Row],[Best LB]])/Table232[[#This Row],[UB (A-BGAP +LB+ UB)]]</f>
        <v>0</v>
      </c>
      <c r="Z1058" s="171">
        <v>742.14016406238693</v>
      </c>
      <c r="AA1058" s="169">
        <v>886</v>
      </c>
      <c r="AB1058" s="170">
        <v>886</v>
      </c>
      <c r="AC1058" s="170">
        <v>0</v>
      </c>
      <c r="AD1058" s="170">
        <f>(Table232[[#This Row],[UB (3S-MH)]]-Table232[[#This Row],[Best LB]])/Table232[[#This Row],[UB (3S-MH)]]</f>
        <v>0</v>
      </c>
      <c r="AE1058" s="167">
        <v>6.7796599999999998</v>
      </c>
      <c r="AF1058" s="169">
        <v>886</v>
      </c>
      <c r="AG1058" s="170">
        <v>886</v>
      </c>
      <c r="AH1058" s="150">
        <v>0</v>
      </c>
      <c r="AI1058" s="150">
        <f>(Table232[[#This Row],[UB (BPP-MIP+LB+UB)]]-Table232[[#This Row],[Best LB]])/Table232[[#This Row],[UB (BPP-MIP+LB+UB)]]</f>
        <v>0</v>
      </c>
      <c r="AJ1058" s="171">
        <v>514.06818927359393</v>
      </c>
      <c r="AK1058" s="169">
        <v>886</v>
      </c>
      <c r="AL1058" s="170">
        <v>886</v>
      </c>
      <c r="AM1058" s="170">
        <v>0</v>
      </c>
      <c r="AN1058" s="170">
        <f>(Table232[[#This Row],[UB (LBBD (FBPP))]]-Table232[[#This Row],[Best LB]])/Table232[[#This Row],[UB (LBBD (FBPP))]]</f>
        <v>0</v>
      </c>
      <c r="AO1058" s="171">
        <v>68.294094858697449</v>
      </c>
      <c r="AP1058" s="169">
        <v>886</v>
      </c>
      <c r="AQ1058" s="170">
        <v>886</v>
      </c>
      <c r="AR1058" s="170">
        <v>0</v>
      </c>
      <c r="AS1058" s="170">
        <f>(Table232[[#This Row],[UB (LBBD (CBPP))]]-Table232[[#This Row],[Best LB]])/Table232[[#This Row],[UB (LBBD (CBPP))]]</f>
        <v>0</v>
      </c>
      <c r="AT1058" s="171">
        <v>43.20249955356757</v>
      </c>
      <c r="AU1058" s="169">
        <v>886</v>
      </c>
      <c r="AV1058" s="170">
        <v>886</v>
      </c>
      <c r="AW1058" s="170">
        <v>0</v>
      </c>
      <c r="AX1058" s="170">
        <f>(Table232[[#This Row],[UB (LBBD (CBPP-light))]]-Table232[[#This Row],[Best LB]])/Table232[[#This Row],[UB (LBBD (CBPP-light))]]</f>
        <v>0</v>
      </c>
      <c r="AY1058" s="171">
        <v>44.940783063887459</v>
      </c>
      <c r="AZ1058" s="150">
        <v>886</v>
      </c>
    </row>
    <row r="1059" spans="1:52" x14ac:dyDescent="0.35">
      <c r="A1059" s="162">
        <v>1057</v>
      </c>
      <c r="B1059" s="163" t="s">
        <v>1068</v>
      </c>
      <c r="C1059" s="150" t="s">
        <v>1104</v>
      </c>
      <c r="D1059" s="150">
        <v>200</v>
      </c>
      <c r="E1059" s="164">
        <v>10</v>
      </c>
      <c r="F1059" s="164">
        <v>30</v>
      </c>
      <c r="G1059" s="165">
        <v>1</v>
      </c>
      <c r="H1059" s="166">
        <v>24</v>
      </c>
      <c r="I1059" s="150">
        <f>MAX(0,Table232[[#This Row],[k*]]-Table232[[#This Row],[AGVs]])</f>
        <v>14</v>
      </c>
      <c r="J1059" s="150">
        <v>881</v>
      </c>
      <c r="K1059" s="150">
        <v>1356</v>
      </c>
      <c r="L1059" s="167">
        <v>2.2050004284899387</v>
      </c>
      <c r="M1059" s="144">
        <f>IF( Table232[[#This Row],[UB_init]]-Table232[[#This Row],[LB_init]]&gt;0.1,0,1)</f>
        <v>0</v>
      </c>
      <c r="N1059" s="61">
        <v>19648</v>
      </c>
      <c r="O1059" s="62">
        <v>800.20708729472699</v>
      </c>
      <c r="P1059" s="62">
        <v>0.95927284775576005</v>
      </c>
      <c r="Q1059" s="87">
        <v>3600.4362116884399</v>
      </c>
      <c r="R1059" s="166">
        <v>881</v>
      </c>
      <c r="S1059" s="150">
        <v>881</v>
      </c>
      <c r="T1059" s="168">
        <v>0</v>
      </c>
      <c r="U1059" s="168">
        <v>462.45599429999999</v>
      </c>
      <c r="V1059" s="169">
        <v>881</v>
      </c>
      <c r="W1059" s="170">
        <v>881</v>
      </c>
      <c r="X1059" s="150">
        <v>0</v>
      </c>
      <c r="Y1059" s="150">
        <f>(Table232[[#This Row],[UB (A-BGAP +LB+ UB)]]-Table232[[#This Row],[Best LB]])/Table232[[#This Row],[UB (A-BGAP +LB+ UB)]]</f>
        <v>0</v>
      </c>
      <c r="Z1059" s="171">
        <v>726.58930778410991</v>
      </c>
      <c r="AA1059" s="169">
        <v>882</v>
      </c>
      <c r="AB1059" s="170">
        <v>881</v>
      </c>
      <c r="AC1059" s="170">
        <v>1.1350737797956867E-3</v>
      </c>
      <c r="AD1059" s="170">
        <f>(Table232[[#This Row],[UB (3S-MH)]]-Table232[[#This Row],[Best LB]])/Table232[[#This Row],[UB (3S-MH)]]</f>
        <v>1.1337868480725624E-3</v>
      </c>
      <c r="AE1059" s="167">
        <v>4.7801299999999998</v>
      </c>
      <c r="AF1059" s="169">
        <v>881</v>
      </c>
      <c r="AG1059" s="170">
        <v>881</v>
      </c>
      <c r="AH1059" s="150">
        <v>0</v>
      </c>
      <c r="AI1059" s="150">
        <f>(Table232[[#This Row],[UB (BPP-MIP+LB+UB)]]-Table232[[#This Row],[Best LB]])/Table232[[#This Row],[UB (BPP-MIP+LB+UB)]]</f>
        <v>0</v>
      </c>
      <c r="AJ1059" s="171">
        <v>567.96199705638696</v>
      </c>
      <c r="AK1059" s="169">
        <v>881</v>
      </c>
      <c r="AL1059" s="170">
        <v>881</v>
      </c>
      <c r="AM1059" s="170">
        <v>0</v>
      </c>
      <c r="AN1059" s="170">
        <f>(Table232[[#This Row],[UB (LBBD (FBPP))]]-Table232[[#This Row],[Best LB]])/Table232[[#This Row],[UB (LBBD (FBPP))]]</f>
        <v>0</v>
      </c>
      <c r="AO1059" s="171">
        <v>38.463570887695539</v>
      </c>
      <c r="AP1059" s="169">
        <v>881</v>
      </c>
      <c r="AQ1059" s="170">
        <v>881</v>
      </c>
      <c r="AR1059" s="170">
        <v>0</v>
      </c>
      <c r="AS1059" s="170">
        <f>(Table232[[#This Row],[UB (LBBD (CBPP))]]-Table232[[#This Row],[Best LB]])/Table232[[#This Row],[UB (LBBD (CBPP))]]</f>
        <v>0</v>
      </c>
      <c r="AT1059" s="171">
        <v>9.0884665576811585</v>
      </c>
      <c r="AU1059" s="169">
        <v>881</v>
      </c>
      <c r="AV1059" s="170">
        <v>881</v>
      </c>
      <c r="AW1059" s="170">
        <v>0</v>
      </c>
      <c r="AX1059" s="170">
        <f>(Table232[[#This Row],[UB (LBBD (CBPP-light))]]-Table232[[#This Row],[Best LB]])/Table232[[#This Row],[UB (LBBD (CBPP-light))]]</f>
        <v>0</v>
      </c>
      <c r="AY1059" s="171">
        <v>11.511044168851859</v>
      </c>
      <c r="AZ1059" s="150">
        <v>881</v>
      </c>
    </row>
    <row r="1060" spans="1:52" x14ac:dyDescent="0.35">
      <c r="A1060" s="162">
        <v>1058</v>
      </c>
      <c r="B1060" s="163" t="s">
        <v>1069</v>
      </c>
      <c r="C1060" s="150" t="s">
        <v>1104</v>
      </c>
      <c r="D1060" s="150">
        <v>200</v>
      </c>
      <c r="E1060" s="164">
        <v>10</v>
      </c>
      <c r="F1060" s="164">
        <v>30</v>
      </c>
      <c r="G1060" s="165">
        <v>1</v>
      </c>
      <c r="H1060" s="166">
        <v>27</v>
      </c>
      <c r="I1060" s="150">
        <f>MAX(0,Table232[[#This Row],[k*]]-Table232[[#This Row],[AGVs]])</f>
        <v>17</v>
      </c>
      <c r="J1060" s="150">
        <v>828</v>
      </c>
      <c r="K1060" s="150">
        <v>846</v>
      </c>
      <c r="L1060" s="167">
        <v>11.54542288743005</v>
      </c>
      <c r="M1060" s="144">
        <f>IF( Table232[[#This Row],[UB_init]]-Table232[[#This Row],[LB_init]]&gt;0.1,0,1)</f>
        <v>0</v>
      </c>
      <c r="N1060" s="61">
        <v>13602</v>
      </c>
      <c r="O1060" s="62">
        <v>729.72727272727195</v>
      </c>
      <c r="P1060" s="62">
        <v>0.94635147237704997</v>
      </c>
      <c r="Q1060" s="87">
        <v>3600.5902960952299</v>
      </c>
      <c r="R1060" s="166">
        <v>828</v>
      </c>
      <c r="S1060" s="150">
        <v>828</v>
      </c>
      <c r="T1060" s="168">
        <v>0</v>
      </c>
      <c r="U1060" s="168">
        <v>2875.819888</v>
      </c>
      <c r="V1060" s="169">
        <v>828</v>
      </c>
      <c r="W1060" s="170">
        <v>828</v>
      </c>
      <c r="X1060" s="150">
        <v>0</v>
      </c>
      <c r="Y1060" s="150">
        <f>(Table232[[#This Row],[UB (A-BGAP +LB+ UB)]]-Table232[[#This Row],[Best LB]])/Table232[[#This Row],[UB (A-BGAP +LB+ UB)]]</f>
        <v>0</v>
      </c>
      <c r="Z1060" s="171">
        <v>1318.2660478875</v>
      </c>
      <c r="AA1060" s="169">
        <v>829</v>
      </c>
      <c r="AB1060" s="170">
        <v>828</v>
      </c>
      <c r="AC1060" s="170">
        <v>1.2077294685990338E-3</v>
      </c>
      <c r="AD1060" s="170">
        <f>(Table232[[#This Row],[UB (3S-MH)]]-Table232[[#This Row],[Best LB]])/Table232[[#This Row],[UB (3S-MH)]]</f>
        <v>1.2062726176115801E-3</v>
      </c>
      <c r="AE1060" s="167">
        <v>5.0456700000000003</v>
      </c>
      <c r="AF1060" s="169">
        <v>828</v>
      </c>
      <c r="AG1060" s="170">
        <v>828</v>
      </c>
      <c r="AH1060" s="150">
        <v>0</v>
      </c>
      <c r="AI1060" s="150">
        <f>(Table232[[#This Row],[UB (BPP-MIP+LB+UB)]]-Table232[[#This Row],[Best LB]])/Table232[[#This Row],[UB (BPP-MIP+LB+UB)]]</f>
        <v>0</v>
      </c>
      <c r="AJ1060" s="171">
        <v>507.23426272440707</v>
      </c>
      <c r="AK1060" s="169">
        <v>828</v>
      </c>
      <c r="AL1060" s="170">
        <v>828</v>
      </c>
      <c r="AM1060" s="170">
        <v>0</v>
      </c>
      <c r="AN1060" s="170">
        <f>(Table232[[#This Row],[UB (LBBD (FBPP))]]-Table232[[#This Row],[Best LB]])/Table232[[#This Row],[UB (LBBD (FBPP))]]</f>
        <v>0</v>
      </c>
      <c r="AO1060" s="171">
        <v>37.867447440978552</v>
      </c>
      <c r="AP1060" s="169">
        <v>828</v>
      </c>
      <c r="AQ1060" s="170">
        <v>828</v>
      </c>
      <c r="AR1060" s="170">
        <v>0</v>
      </c>
      <c r="AS1060" s="170">
        <f>(Table232[[#This Row],[UB (LBBD (CBPP))]]-Table232[[#This Row],[Best LB]])/Table232[[#This Row],[UB (LBBD (CBPP))]]</f>
        <v>0</v>
      </c>
      <c r="AT1060" s="171">
        <v>18.46695489529565</v>
      </c>
      <c r="AU1060" s="169">
        <v>828</v>
      </c>
      <c r="AV1060" s="170">
        <v>828</v>
      </c>
      <c r="AW1060" s="170">
        <v>0</v>
      </c>
      <c r="AX1060" s="170">
        <f>(Table232[[#This Row],[UB (LBBD (CBPP-light))]]-Table232[[#This Row],[Best LB]])/Table232[[#This Row],[UB (LBBD (CBPP-light))]]</f>
        <v>0</v>
      </c>
      <c r="AY1060" s="171">
        <v>20.659319910221249</v>
      </c>
      <c r="AZ1060" s="150">
        <v>828</v>
      </c>
    </row>
    <row r="1061" spans="1:52" x14ac:dyDescent="0.35">
      <c r="A1061" s="162">
        <v>1059</v>
      </c>
      <c r="B1061" s="163" t="s">
        <v>1070</v>
      </c>
      <c r="C1061" s="150" t="s">
        <v>1104</v>
      </c>
      <c r="D1061" s="150">
        <v>200</v>
      </c>
      <c r="E1061" s="164">
        <v>10</v>
      </c>
      <c r="F1061" s="164">
        <v>30</v>
      </c>
      <c r="G1061" s="165">
        <v>1</v>
      </c>
      <c r="H1061" s="166">
        <v>26</v>
      </c>
      <c r="I1061" s="150">
        <f>MAX(0,Table232[[#This Row],[k*]]-Table232[[#This Row],[AGVs]])</f>
        <v>16</v>
      </c>
      <c r="J1061" s="150">
        <v>837</v>
      </c>
      <c r="K1061" s="150">
        <v>851</v>
      </c>
      <c r="L1061" s="167">
        <v>6.8345574513100473</v>
      </c>
      <c r="M1061" s="144">
        <f>IF( Table232[[#This Row],[UB_init]]-Table232[[#This Row],[LB_init]]&gt;0.1,0,1)</f>
        <v>0</v>
      </c>
      <c r="N1061" s="61">
        <v>19087</v>
      </c>
      <c r="O1061" s="62">
        <v>744.31715647339104</v>
      </c>
      <c r="P1061" s="62">
        <v>0.96100397356978595</v>
      </c>
      <c r="Q1061" s="87">
        <v>3601.2959073074098</v>
      </c>
      <c r="R1061" s="166">
        <v>837</v>
      </c>
      <c r="S1061" s="150">
        <v>837</v>
      </c>
      <c r="T1061" s="168">
        <v>0</v>
      </c>
      <c r="U1061" s="168">
        <v>1041.376391</v>
      </c>
      <c r="V1061" s="169">
        <v>837</v>
      </c>
      <c r="W1061" s="170">
        <v>837</v>
      </c>
      <c r="X1061" s="150">
        <v>0</v>
      </c>
      <c r="Y1061" s="150">
        <f>(Table232[[#This Row],[UB (A-BGAP +LB+ UB)]]-Table232[[#This Row],[Best LB]])/Table232[[#This Row],[UB (A-BGAP +LB+ UB)]]</f>
        <v>0</v>
      </c>
      <c r="Z1061" s="171">
        <v>611.16923219990201</v>
      </c>
      <c r="AA1061" s="169">
        <v>837</v>
      </c>
      <c r="AB1061" s="170">
        <v>837</v>
      </c>
      <c r="AC1061" s="170">
        <v>0</v>
      </c>
      <c r="AD1061" s="170">
        <f>(Table232[[#This Row],[UB (3S-MH)]]-Table232[[#This Row],[Best LB]])/Table232[[#This Row],[UB (3S-MH)]]</f>
        <v>0</v>
      </c>
      <c r="AE1061" s="167">
        <v>4.9832400000000003</v>
      </c>
      <c r="AF1061" s="169">
        <v>837</v>
      </c>
      <c r="AG1061" s="170">
        <v>837</v>
      </c>
      <c r="AH1061" s="150">
        <v>0</v>
      </c>
      <c r="AI1061" s="150">
        <f>(Table232[[#This Row],[UB (BPP-MIP+LB+UB)]]-Table232[[#This Row],[Best LB]])/Table232[[#This Row],[UB (BPP-MIP+LB+UB)]]</f>
        <v>0</v>
      </c>
      <c r="AJ1061" s="171">
        <v>572.18445838336106</v>
      </c>
      <c r="AK1061" s="169">
        <v>837</v>
      </c>
      <c r="AL1061" s="170">
        <v>837</v>
      </c>
      <c r="AM1061" s="170">
        <v>0</v>
      </c>
      <c r="AN1061" s="170">
        <f>(Table232[[#This Row],[UB (LBBD (FBPP))]]-Table232[[#This Row],[Best LB]])/Table232[[#This Row],[UB (LBBD (FBPP))]]</f>
        <v>0</v>
      </c>
      <c r="AO1061" s="171">
        <v>50.244493028616944</v>
      </c>
      <c r="AP1061" s="169">
        <v>837</v>
      </c>
      <c r="AQ1061" s="170">
        <v>837</v>
      </c>
      <c r="AR1061" s="170">
        <v>0</v>
      </c>
      <c r="AS1061" s="170">
        <f>(Table232[[#This Row],[UB (LBBD (CBPP))]]-Table232[[#This Row],[Best LB]])/Table232[[#This Row],[UB (LBBD (CBPP))]]</f>
        <v>0</v>
      </c>
      <c r="AT1061" s="171">
        <v>13.639354472982177</v>
      </c>
      <c r="AU1061" s="169">
        <v>837</v>
      </c>
      <c r="AV1061" s="170">
        <v>837</v>
      </c>
      <c r="AW1061" s="170">
        <v>0</v>
      </c>
      <c r="AX1061" s="170">
        <f>(Table232[[#This Row],[UB (LBBD (CBPP-light))]]-Table232[[#This Row],[Best LB]])/Table232[[#This Row],[UB (LBBD (CBPP-light))]]</f>
        <v>0</v>
      </c>
      <c r="AY1061" s="171">
        <v>16.476511757823118</v>
      </c>
      <c r="AZ1061" s="150">
        <v>837</v>
      </c>
    </row>
    <row r="1062" spans="1:52" x14ac:dyDescent="0.35">
      <c r="A1062" s="162">
        <v>1060</v>
      </c>
      <c r="B1062" s="163" t="s">
        <v>1071</v>
      </c>
      <c r="C1062" s="150" t="s">
        <v>1104</v>
      </c>
      <c r="D1062" s="150">
        <v>200</v>
      </c>
      <c r="E1062" s="164">
        <v>10</v>
      </c>
      <c r="F1062" s="164">
        <v>30</v>
      </c>
      <c r="G1062" s="165">
        <v>1</v>
      </c>
      <c r="H1062" s="166">
        <v>24</v>
      </c>
      <c r="I1062" s="150">
        <f>MAX(0,Table232[[#This Row],[k*]]-Table232[[#This Row],[AGVs]])</f>
        <v>14</v>
      </c>
      <c r="J1062" s="150">
        <v>831</v>
      </c>
      <c r="K1062" s="150">
        <v>846</v>
      </c>
      <c r="L1062" s="167">
        <v>2.6807851530700191</v>
      </c>
      <c r="M1062" s="144">
        <f>IF( Table232[[#This Row],[UB_init]]-Table232[[#This Row],[LB_init]]&gt;0.1,0,1)</f>
        <v>0</v>
      </c>
      <c r="N1062" s="61">
        <v>19157</v>
      </c>
      <c r="O1062" s="62">
        <v>749.88427672955902</v>
      </c>
      <c r="P1062" s="62">
        <v>0.96085586069167095</v>
      </c>
      <c r="Q1062" s="87">
        <v>3601.0397262442798</v>
      </c>
      <c r="R1062" s="166">
        <v>832</v>
      </c>
      <c r="S1062" s="150">
        <v>830</v>
      </c>
      <c r="T1062" s="168">
        <v>2.4038459999999998E-3</v>
      </c>
      <c r="U1062" s="168">
        <v>3612.9731489999999</v>
      </c>
      <c r="V1062" s="169">
        <v>831</v>
      </c>
      <c r="W1062" s="170">
        <v>831</v>
      </c>
      <c r="X1062" s="150">
        <v>0</v>
      </c>
      <c r="Y1062" s="150">
        <f>(Table232[[#This Row],[UB (A-BGAP +LB+ UB)]]-Table232[[#This Row],[Best LB]])/Table232[[#This Row],[UB (A-BGAP +LB+ UB)]]</f>
        <v>0</v>
      </c>
      <c r="Z1062" s="171">
        <v>3066.1761018876005</v>
      </c>
      <c r="AA1062" s="169">
        <v>831</v>
      </c>
      <c r="AB1062" s="170">
        <v>831</v>
      </c>
      <c r="AC1062" s="170">
        <v>0</v>
      </c>
      <c r="AD1062" s="170">
        <f>(Table232[[#This Row],[UB (3S-MH)]]-Table232[[#This Row],[Best LB]])/Table232[[#This Row],[UB (3S-MH)]]</f>
        <v>0</v>
      </c>
      <c r="AE1062" s="167">
        <v>4.9675599999999998</v>
      </c>
      <c r="AF1062" s="169">
        <v>831</v>
      </c>
      <c r="AG1062" s="170">
        <v>831</v>
      </c>
      <c r="AH1062" s="150">
        <v>0</v>
      </c>
      <c r="AI1062" s="150">
        <f>(Table232[[#This Row],[UB (BPP-MIP+LB+UB)]]-Table232[[#This Row],[Best LB]])/Table232[[#This Row],[UB (BPP-MIP+LB+UB)]]</f>
        <v>0</v>
      </c>
      <c r="AJ1062" s="171">
        <v>715.60432340205602</v>
      </c>
      <c r="AK1062" s="169">
        <v>831</v>
      </c>
      <c r="AL1062" s="170">
        <v>831</v>
      </c>
      <c r="AM1062" s="170">
        <v>0</v>
      </c>
      <c r="AN1062" s="170">
        <f>(Table232[[#This Row],[UB (LBBD (FBPP))]]-Table232[[#This Row],[Best LB]])/Table232[[#This Row],[UB (LBBD (FBPP))]]</f>
        <v>0</v>
      </c>
      <c r="AO1062" s="171">
        <v>43.880202305977718</v>
      </c>
      <c r="AP1062" s="169">
        <v>831</v>
      </c>
      <c r="AQ1062" s="170">
        <v>831</v>
      </c>
      <c r="AR1062" s="170">
        <v>0</v>
      </c>
      <c r="AS1062" s="170">
        <f>(Table232[[#This Row],[UB (LBBD (CBPP))]]-Table232[[#This Row],[Best LB]])/Table232[[#This Row],[UB (LBBD (CBPP))]]</f>
        <v>0</v>
      </c>
      <c r="AT1062" s="171">
        <v>13.761226368145518</v>
      </c>
      <c r="AU1062" s="169">
        <v>831</v>
      </c>
      <c r="AV1062" s="170">
        <v>831</v>
      </c>
      <c r="AW1062" s="170">
        <v>0</v>
      </c>
      <c r="AX1062" s="170">
        <f>(Table232[[#This Row],[UB (LBBD (CBPP-light))]]-Table232[[#This Row],[Best LB]])/Table232[[#This Row],[UB (LBBD (CBPP-light))]]</f>
        <v>0</v>
      </c>
      <c r="AY1062" s="171">
        <v>18.670145380319518</v>
      </c>
      <c r="AZ1062" s="150">
        <v>831</v>
      </c>
    </row>
    <row r="1063" spans="1:52" x14ac:dyDescent="0.35">
      <c r="A1063" s="162">
        <v>1061</v>
      </c>
      <c r="B1063" s="163" t="s">
        <v>1072</v>
      </c>
      <c r="C1063" s="150" t="s">
        <v>1104</v>
      </c>
      <c r="D1063" s="150">
        <v>200</v>
      </c>
      <c r="E1063" s="164">
        <v>10</v>
      </c>
      <c r="F1063" s="164">
        <v>30</v>
      </c>
      <c r="G1063" s="165">
        <v>2</v>
      </c>
      <c r="H1063" s="166">
        <v>50</v>
      </c>
      <c r="I1063" s="150">
        <f>MAX(0,Table232[[#This Row],[k*]]-Table232[[#This Row],[AGVs]])</f>
        <v>40</v>
      </c>
      <c r="J1063" s="150">
        <v>1002</v>
      </c>
      <c r="K1063" s="150">
        <v>1002</v>
      </c>
      <c r="L1063" s="167">
        <v>20.947091026240059</v>
      </c>
      <c r="M1063" s="144">
        <f>IF( Table232[[#This Row],[UB_init]]-Table232[[#This Row],[LB_init]]&gt;0.1,0,1)</f>
        <v>1</v>
      </c>
      <c r="N1063" s="61">
        <v>19287</v>
      </c>
      <c r="O1063" s="62">
        <v>766.78419452887499</v>
      </c>
      <c r="P1063" s="62">
        <v>0.96024346997827703</v>
      </c>
      <c r="Q1063" s="87">
        <v>3600.42497538216</v>
      </c>
      <c r="R1063" s="166">
        <v>1006</v>
      </c>
      <c r="S1063" s="150">
        <v>999</v>
      </c>
      <c r="T1063" s="168">
        <v>6.95825E-3</v>
      </c>
      <c r="U1063" s="168">
        <v>3609.2056910000001</v>
      </c>
      <c r="V1063" s="169"/>
      <c r="W1063" s="170"/>
      <c r="X1063" s="150"/>
      <c r="Y1063" s="150"/>
      <c r="Z1063" s="171"/>
      <c r="AA1063" s="169"/>
      <c r="AB1063" s="170"/>
      <c r="AC1063" s="150"/>
      <c r="AD1063" s="170"/>
      <c r="AE1063" s="171"/>
      <c r="AF1063" s="169"/>
      <c r="AG1063" s="170"/>
      <c r="AH1063" s="150"/>
      <c r="AI1063" s="150"/>
      <c r="AJ1063" s="171"/>
      <c r="AK1063" s="169"/>
      <c r="AL1063" s="170"/>
      <c r="AM1063" s="150"/>
      <c r="AN1063" s="170"/>
      <c r="AO1063" s="171"/>
      <c r="AP1063" s="169"/>
      <c r="AQ1063" s="170"/>
      <c r="AR1063" s="150"/>
      <c r="AS1063" s="170"/>
      <c r="AT1063" s="171"/>
      <c r="AU1063" s="169"/>
      <c r="AV1063" s="170"/>
      <c r="AW1063" s="150"/>
      <c r="AX1063" s="164"/>
      <c r="AY1063" s="171"/>
      <c r="AZ1063" s="150">
        <v>1002</v>
      </c>
    </row>
    <row r="1064" spans="1:52" x14ac:dyDescent="0.35">
      <c r="A1064" s="162">
        <v>1062</v>
      </c>
      <c r="B1064" s="163" t="s">
        <v>1073</v>
      </c>
      <c r="C1064" s="150" t="s">
        <v>1104</v>
      </c>
      <c r="D1064" s="150">
        <v>200</v>
      </c>
      <c r="E1064" s="164">
        <v>10</v>
      </c>
      <c r="F1064" s="164">
        <v>30</v>
      </c>
      <c r="G1064" s="165">
        <v>2</v>
      </c>
      <c r="H1064" s="166">
        <v>52</v>
      </c>
      <c r="I1064" s="150">
        <f>MAX(0,Table232[[#This Row],[k*]]-Table232[[#This Row],[AGVs]])</f>
        <v>42</v>
      </c>
      <c r="J1064" s="150">
        <v>973</v>
      </c>
      <c r="K1064" s="150">
        <v>973</v>
      </c>
      <c r="L1064" s="167">
        <v>34.177861664449892</v>
      </c>
      <c r="M1064" s="144">
        <f>IF( Table232[[#This Row],[UB_init]]-Table232[[#This Row],[LB_init]]&gt;0.1,0,1)</f>
        <v>1</v>
      </c>
      <c r="N1064" s="61">
        <v>18929</v>
      </c>
      <c r="O1064" s="62">
        <v>725.841922408801</v>
      </c>
      <c r="P1064" s="62">
        <v>0.96165450248777495</v>
      </c>
      <c r="Q1064" s="87">
        <v>3600.46542232297</v>
      </c>
      <c r="R1064" s="166">
        <v>980</v>
      </c>
      <c r="S1064" s="150">
        <v>972</v>
      </c>
      <c r="T1064" s="168">
        <v>8.1632649999999994E-3</v>
      </c>
      <c r="U1064" s="168">
        <v>3615.1813120000002</v>
      </c>
      <c r="V1064" s="169"/>
      <c r="W1064" s="170"/>
      <c r="X1064" s="150"/>
      <c r="Y1064" s="150"/>
      <c r="Z1064" s="171"/>
      <c r="AA1064" s="169"/>
      <c r="AB1064" s="170"/>
      <c r="AC1064" s="150"/>
      <c r="AD1064" s="170"/>
      <c r="AE1064" s="171"/>
      <c r="AF1064" s="169"/>
      <c r="AG1064" s="170"/>
      <c r="AH1064" s="150"/>
      <c r="AI1064" s="150"/>
      <c r="AJ1064" s="171"/>
      <c r="AK1064" s="169"/>
      <c r="AL1064" s="170"/>
      <c r="AM1064" s="150"/>
      <c r="AN1064" s="170"/>
      <c r="AO1064" s="171"/>
      <c r="AP1064" s="169"/>
      <c r="AQ1064" s="170"/>
      <c r="AR1064" s="150"/>
      <c r="AS1064" s="170"/>
      <c r="AT1064" s="171"/>
      <c r="AU1064" s="169"/>
      <c r="AV1064" s="170"/>
      <c r="AW1064" s="150"/>
      <c r="AX1064" s="164"/>
      <c r="AY1064" s="171"/>
      <c r="AZ1064" s="150">
        <v>973</v>
      </c>
    </row>
    <row r="1065" spans="1:52" x14ac:dyDescent="0.35">
      <c r="A1065" s="162">
        <v>1063</v>
      </c>
      <c r="B1065" s="163" t="s">
        <v>1074</v>
      </c>
      <c r="C1065" s="150" t="s">
        <v>1104</v>
      </c>
      <c r="D1065" s="150">
        <v>200</v>
      </c>
      <c r="E1065" s="164">
        <v>10</v>
      </c>
      <c r="F1065" s="164">
        <v>30</v>
      </c>
      <c r="G1065" s="165">
        <v>2</v>
      </c>
      <c r="H1065" s="166">
        <v>54</v>
      </c>
      <c r="I1065" s="150">
        <f>MAX(0,Table232[[#This Row],[k*]]-Table232[[#This Row],[AGVs]])</f>
        <v>44</v>
      </c>
      <c r="J1065" s="150">
        <v>1013</v>
      </c>
      <c r="K1065" s="150">
        <v>1013</v>
      </c>
      <c r="L1065" s="167">
        <v>103.73030221463</v>
      </c>
      <c r="M1065" s="144">
        <f>IF( Table232[[#This Row],[UB_init]]-Table232[[#This Row],[LB_init]]&gt;0.1,0,1)</f>
        <v>1</v>
      </c>
      <c r="N1065" s="61">
        <v>19194</v>
      </c>
      <c r="O1065" s="62">
        <v>753.68703394546503</v>
      </c>
      <c r="P1065" s="62">
        <v>0.960733196105785</v>
      </c>
      <c r="Q1065" s="87">
        <v>3600.9075401239002</v>
      </c>
      <c r="R1065" s="166">
        <v>1021</v>
      </c>
      <c r="S1065" s="150">
        <v>1013</v>
      </c>
      <c r="T1065" s="168">
        <v>7.8354549999999999E-3</v>
      </c>
      <c r="U1065" s="168">
        <v>3615.4899839999998</v>
      </c>
      <c r="V1065" s="169"/>
      <c r="W1065" s="170"/>
      <c r="X1065" s="150"/>
      <c r="Y1065" s="150"/>
      <c r="Z1065" s="171"/>
      <c r="AA1065" s="169"/>
      <c r="AB1065" s="170"/>
      <c r="AC1065" s="150"/>
      <c r="AD1065" s="170"/>
      <c r="AE1065" s="171"/>
      <c r="AF1065" s="169"/>
      <c r="AG1065" s="170"/>
      <c r="AH1065" s="150"/>
      <c r="AI1065" s="150"/>
      <c r="AJ1065" s="171"/>
      <c r="AK1065" s="169"/>
      <c r="AL1065" s="170"/>
      <c r="AM1065" s="150"/>
      <c r="AN1065" s="170"/>
      <c r="AO1065" s="171"/>
      <c r="AP1065" s="169"/>
      <c r="AQ1065" s="170"/>
      <c r="AR1065" s="150"/>
      <c r="AS1065" s="170"/>
      <c r="AT1065" s="171"/>
      <c r="AU1065" s="169"/>
      <c r="AV1065" s="170"/>
      <c r="AW1065" s="150"/>
      <c r="AX1065" s="164"/>
      <c r="AY1065" s="171"/>
      <c r="AZ1065" s="150">
        <v>1013</v>
      </c>
    </row>
    <row r="1066" spans="1:52" x14ac:dyDescent="0.35">
      <c r="A1066" s="162">
        <v>1064</v>
      </c>
      <c r="B1066" s="163" t="s">
        <v>1075</v>
      </c>
      <c r="C1066" s="150" t="s">
        <v>1104</v>
      </c>
      <c r="D1066" s="150">
        <v>200</v>
      </c>
      <c r="E1066" s="164">
        <v>10</v>
      </c>
      <c r="F1066" s="164">
        <v>30</v>
      </c>
      <c r="G1066" s="165">
        <v>2</v>
      </c>
      <c r="H1066" s="166">
        <v>54</v>
      </c>
      <c r="I1066" s="150">
        <f>MAX(0,Table232[[#This Row],[k*]]-Table232[[#This Row],[AGVs]])</f>
        <v>44</v>
      </c>
      <c r="J1066" s="150">
        <v>1028</v>
      </c>
      <c r="K1066" s="150">
        <v>1028</v>
      </c>
      <c r="L1066" s="167">
        <v>73.39431107044993</v>
      </c>
      <c r="M1066" s="144">
        <f>IF( Table232[[#This Row],[UB_init]]-Table232[[#This Row],[LB_init]]&gt;0.1,0,1)</f>
        <v>1</v>
      </c>
      <c r="N1066" s="61">
        <v>19358</v>
      </c>
      <c r="O1066" s="62">
        <v>768.77387387387296</v>
      </c>
      <c r="P1066" s="62">
        <v>0.96028650305434604</v>
      </c>
      <c r="Q1066" s="87">
        <v>3600.6642717867999</v>
      </c>
      <c r="R1066" s="166">
        <v>1032</v>
      </c>
      <c r="S1066" s="150">
        <v>1024</v>
      </c>
      <c r="T1066" s="168">
        <v>7.7519379999999999E-3</v>
      </c>
      <c r="U1066" s="168">
        <v>3608.8527140000001</v>
      </c>
      <c r="V1066" s="169"/>
      <c r="W1066" s="170"/>
      <c r="X1066" s="150"/>
      <c r="Y1066" s="150"/>
      <c r="Z1066" s="171"/>
      <c r="AA1066" s="169"/>
      <c r="AB1066" s="170"/>
      <c r="AC1066" s="150"/>
      <c r="AD1066" s="170"/>
      <c r="AE1066" s="171"/>
      <c r="AF1066" s="169"/>
      <c r="AG1066" s="170"/>
      <c r="AH1066" s="150"/>
      <c r="AI1066" s="150"/>
      <c r="AJ1066" s="171"/>
      <c r="AK1066" s="169"/>
      <c r="AL1066" s="170"/>
      <c r="AM1066" s="150"/>
      <c r="AN1066" s="170"/>
      <c r="AO1066" s="171"/>
      <c r="AP1066" s="169"/>
      <c r="AQ1066" s="170"/>
      <c r="AR1066" s="150"/>
      <c r="AS1066" s="170"/>
      <c r="AT1066" s="171"/>
      <c r="AU1066" s="169"/>
      <c r="AV1066" s="170"/>
      <c r="AW1066" s="150"/>
      <c r="AX1066" s="164"/>
      <c r="AY1066" s="171"/>
      <c r="AZ1066" s="150">
        <v>1028</v>
      </c>
    </row>
    <row r="1067" spans="1:52" x14ac:dyDescent="0.35">
      <c r="A1067" s="162">
        <v>1065</v>
      </c>
      <c r="B1067" s="163" t="s">
        <v>1076</v>
      </c>
      <c r="C1067" s="150" t="s">
        <v>1104</v>
      </c>
      <c r="D1067" s="150">
        <v>200</v>
      </c>
      <c r="E1067" s="164">
        <v>10</v>
      </c>
      <c r="F1067" s="164">
        <v>30</v>
      </c>
      <c r="G1067" s="165">
        <v>2</v>
      </c>
      <c r="H1067" s="166">
        <v>49</v>
      </c>
      <c r="I1067" s="150">
        <f>MAX(0,Table232[[#This Row],[k*]]-Table232[[#This Row],[AGVs]])</f>
        <v>39</v>
      </c>
      <c r="J1067" s="150">
        <v>993</v>
      </c>
      <c r="K1067" s="150">
        <v>993</v>
      </c>
      <c r="L1067" s="167">
        <v>55.262392835699984</v>
      </c>
      <c r="M1067" s="144">
        <f>IF( Table232[[#This Row],[UB_init]]-Table232[[#This Row],[LB_init]]&gt;0.1,0,1)</f>
        <v>1</v>
      </c>
      <c r="N1067" s="61">
        <v>19304</v>
      </c>
      <c r="O1067" s="62">
        <v>763.26822007801297</v>
      </c>
      <c r="P1067" s="62">
        <v>0.96046061852061104</v>
      </c>
      <c r="Q1067" s="87">
        <v>3600.5695993080699</v>
      </c>
      <c r="R1067" s="166">
        <v>1004</v>
      </c>
      <c r="S1067" s="150">
        <v>991</v>
      </c>
      <c r="T1067" s="168">
        <v>1.2948207E-2</v>
      </c>
      <c r="U1067" s="168">
        <v>3615.8026580000001</v>
      </c>
      <c r="V1067" s="169"/>
      <c r="W1067" s="170"/>
      <c r="X1067" s="150"/>
      <c r="Y1067" s="150"/>
      <c r="Z1067" s="171"/>
      <c r="AA1067" s="169"/>
      <c r="AB1067" s="170"/>
      <c r="AC1067" s="150"/>
      <c r="AD1067" s="170"/>
      <c r="AE1067" s="171"/>
      <c r="AF1067" s="169"/>
      <c r="AG1067" s="170"/>
      <c r="AH1067" s="150"/>
      <c r="AI1067" s="150"/>
      <c r="AJ1067" s="171"/>
      <c r="AK1067" s="169"/>
      <c r="AL1067" s="170"/>
      <c r="AM1067" s="150"/>
      <c r="AN1067" s="170"/>
      <c r="AO1067" s="171"/>
      <c r="AP1067" s="169"/>
      <c r="AQ1067" s="170"/>
      <c r="AR1067" s="150"/>
      <c r="AS1067" s="170"/>
      <c r="AT1067" s="171"/>
      <c r="AU1067" s="169"/>
      <c r="AV1067" s="170"/>
      <c r="AW1067" s="150"/>
      <c r="AX1067" s="164"/>
      <c r="AY1067" s="171"/>
      <c r="AZ1067" s="150">
        <v>993</v>
      </c>
    </row>
    <row r="1068" spans="1:52" x14ac:dyDescent="0.35">
      <c r="A1068" s="162">
        <v>1066</v>
      </c>
      <c r="B1068" s="163" t="s">
        <v>1077</v>
      </c>
      <c r="C1068" s="150" t="s">
        <v>1104</v>
      </c>
      <c r="D1068" s="150">
        <v>200</v>
      </c>
      <c r="E1068" s="164">
        <v>10</v>
      </c>
      <c r="F1068" s="164">
        <v>30</v>
      </c>
      <c r="G1068" s="165">
        <v>2</v>
      </c>
      <c r="H1068" s="166">
        <v>52</v>
      </c>
      <c r="I1068" s="150">
        <f>MAX(0,Table232[[#This Row],[k*]]-Table232[[#This Row],[AGVs]])</f>
        <v>42</v>
      </c>
      <c r="J1068" s="150">
        <v>1042</v>
      </c>
      <c r="K1068" s="150">
        <v>1042</v>
      </c>
      <c r="L1068" s="167">
        <v>50.196879139170051</v>
      </c>
      <c r="M1068" s="144">
        <f>IF( Table232[[#This Row],[UB_init]]-Table232[[#This Row],[LB_init]]&gt;0.1,0,1)</f>
        <v>1</v>
      </c>
      <c r="N1068" s="61">
        <v>19585</v>
      </c>
      <c r="O1068" s="62">
        <v>794.02903981264603</v>
      </c>
      <c r="P1068" s="62">
        <v>0.959457286708565</v>
      </c>
      <c r="Q1068" s="87">
        <v>3602.7685047630198</v>
      </c>
      <c r="R1068" s="166">
        <v>1044</v>
      </c>
      <c r="S1068" s="150">
        <v>1037</v>
      </c>
      <c r="T1068" s="168">
        <v>6.7049809999999996E-3</v>
      </c>
      <c r="U1068" s="168">
        <v>3608.8987269999998</v>
      </c>
      <c r="V1068" s="169"/>
      <c r="W1068" s="170"/>
      <c r="X1068" s="150"/>
      <c r="Y1068" s="150"/>
      <c r="Z1068" s="171"/>
      <c r="AA1068" s="169"/>
      <c r="AB1068" s="170"/>
      <c r="AC1068" s="150"/>
      <c r="AD1068" s="170"/>
      <c r="AE1068" s="171"/>
      <c r="AF1068" s="169"/>
      <c r="AG1068" s="170"/>
      <c r="AH1068" s="150"/>
      <c r="AI1068" s="150"/>
      <c r="AJ1068" s="171"/>
      <c r="AK1068" s="169"/>
      <c r="AL1068" s="170"/>
      <c r="AM1068" s="150"/>
      <c r="AN1068" s="170"/>
      <c r="AO1068" s="171"/>
      <c r="AP1068" s="169"/>
      <c r="AQ1068" s="170"/>
      <c r="AR1068" s="150"/>
      <c r="AS1068" s="170"/>
      <c r="AT1068" s="171"/>
      <c r="AU1068" s="169"/>
      <c r="AV1068" s="170"/>
      <c r="AW1068" s="150"/>
      <c r="AX1068" s="164"/>
      <c r="AY1068" s="171"/>
      <c r="AZ1068" s="150">
        <v>1042</v>
      </c>
    </row>
    <row r="1069" spans="1:52" x14ac:dyDescent="0.35">
      <c r="A1069" s="162">
        <v>1067</v>
      </c>
      <c r="B1069" s="163" t="s">
        <v>1078</v>
      </c>
      <c r="C1069" s="150" t="s">
        <v>1104</v>
      </c>
      <c r="D1069" s="150">
        <v>200</v>
      </c>
      <c r="E1069" s="164">
        <v>10</v>
      </c>
      <c r="F1069" s="164">
        <v>30</v>
      </c>
      <c r="G1069" s="165">
        <v>2</v>
      </c>
      <c r="H1069" s="166">
        <v>52</v>
      </c>
      <c r="I1069" s="150">
        <f>MAX(0,Table232[[#This Row],[k*]]-Table232[[#This Row],[AGVs]])</f>
        <v>42</v>
      </c>
      <c r="J1069" s="150">
        <v>1049</v>
      </c>
      <c r="K1069" s="150">
        <v>1049</v>
      </c>
      <c r="L1069" s="167">
        <v>13.646351244309926</v>
      </c>
      <c r="M1069" s="144">
        <f>IF( Table232[[#This Row],[UB_init]]-Table232[[#This Row],[LB_init]]&gt;0.1,0,1)</f>
        <v>1</v>
      </c>
      <c r="N1069" s="61">
        <v>19648</v>
      </c>
      <c r="O1069" s="62">
        <v>801.63063730266902</v>
      </c>
      <c r="P1069" s="62">
        <v>0.95920039508841703</v>
      </c>
      <c r="Q1069" s="87">
        <v>3600.8072206787701</v>
      </c>
      <c r="R1069" s="166">
        <v>1052</v>
      </c>
      <c r="S1069" s="150">
        <v>1045</v>
      </c>
      <c r="T1069" s="168">
        <v>6.6539920000000001E-3</v>
      </c>
      <c r="U1069" s="168">
        <v>3612.0055069999999</v>
      </c>
      <c r="V1069" s="169"/>
      <c r="W1069" s="170"/>
      <c r="X1069" s="150"/>
      <c r="Y1069" s="150"/>
      <c r="Z1069" s="171"/>
      <c r="AA1069" s="169"/>
      <c r="AB1069" s="170"/>
      <c r="AC1069" s="150"/>
      <c r="AD1069" s="170"/>
      <c r="AE1069" s="171"/>
      <c r="AF1069" s="169"/>
      <c r="AG1069" s="170"/>
      <c r="AH1069" s="150"/>
      <c r="AI1069" s="150"/>
      <c r="AJ1069" s="171"/>
      <c r="AK1069" s="169"/>
      <c r="AL1069" s="170"/>
      <c r="AM1069" s="150"/>
      <c r="AN1069" s="170"/>
      <c r="AO1069" s="171"/>
      <c r="AP1069" s="169"/>
      <c r="AQ1069" s="170"/>
      <c r="AR1069" s="150"/>
      <c r="AS1069" s="170"/>
      <c r="AT1069" s="171"/>
      <c r="AU1069" s="169"/>
      <c r="AV1069" s="170"/>
      <c r="AW1069" s="150"/>
      <c r="AX1069" s="164"/>
      <c r="AY1069" s="171"/>
      <c r="AZ1069" s="150">
        <v>1049</v>
      </c>
    </row>
    <row r="1070" spans="1:52" x14ac:dyDescent="0.35">
      <c r="A1070" s="162">
        <v>1068</v>
      </c>
      <c r="B1070" s="163" t="s">
        <v>1079</v>
      </c>
      <c r="C1070" s="150" t="s">
        <v>1104</v>
      </c>
      <c r="D1070" s="150">
        <v>200</v>
      </c>
      <c r="E1070" s="164">
        <v>10</v>
      </c>
      <c r="F1070" s="164">
        <v>30</v>
      </c>
      <c r="G1070" s="165">
        <v>2</v>
      </c>
      <c r="H1070" s="166">
        <v>52</v>
      </c>
      <c r="I1070" s="150">
        <f>MAX(0,Table232[[#This Row],[k*]]-Table232[[#This Row],[AGVs]])</f>
        <v>42</v>
      </c>
      <c r="J1070" s="150">
        <v>978</v>
      </c>
      <c r="K1070" s="150">
        <v>978</v>
      </c>
      <c r="L1070" s="167">
        <v>17.807553859430072</v>
      </c>
      <c r="M1070" s="144">
        <f>IF( Table232[[#This Row],[UB_init]]-Table232[[#This Row],[LB_init]]&gt;0.1,0,1)</f>
        <v>1</v>
      </c>
      <c r="N1070" s="61">
        <v>18940</v>
      </c>
      <c r="O1070" s="62">
        <v>730.83313885647601</v>
      </c>
      <c r="P1070" s="62">
        <v>0.96141324504453096</v>
      </c>
      <c r="Q1070" s="87">
        <v>3600.5113002657799</v>
      </c>
      <c r="R1070" s="166">
        <v>981</v>
      </c>
      <c r="S1070" s="150">
        <v>975</v>
      </c>
      <c r="T1070" s="168">
        <v>6.1162079999999997E-3</v>
      </c>
      <c r="U1070" s="168">
        <v>3609.903687</v>
      </c>
      <c r="V1070" s="169"/>
      <c r="W1070" s="170"/>
      <c r="X1070" s="150"/>
      <c r="Y1070" s="150"/>
      <c r="Z1070" s="171"/>
      <c r="AA1070" s="169"/>
      <c r="AB1070" s="170"/>
      <c r="AC1070" s="150"/>
      <c r="AD1070" s="170"/>
      <c r="AE1070" s="171"/>
      <c r="AF1070" s="169"/>
      <c r="AG1070" s="170"/>
      <c r="AH1070" s="150"/>
      <c r="AI1070" s="150"/>
      <c r="AJ1070" s="171"/>
      <c r="AK1070" s="169"/>
      <c r="AL1070" s="170"/>
      <c r="AM1070" s="150"/>
      <c r="AN1070" s="170"/>
      <c r="AO1070" s="171"/>
      <c r="AP1070" s="169"/>
      <c r="AQ1070" s="170"/>
      <c r="AR1070" s="150"/>
      <c r="AS1070" s="170"/>
      <c r="AT1070" s="171"/>
      <c r="AU1070" s="169"/>
      <c r="AV1070" s="170"/>
      <c r="AW1070" s="150"/>
      <c r="AX1070" s="164"/>
      <c r="AY1070" s="171"/>
      <c r="AZ1070" s="150">
        <v>978</v>
      </c>
    </row>
    <row r="1071" spans="1:52" x14ac:dyDescent="0.35">
      <c r="A1071" s="162">
        <v>1069</v>
      </c>
      <c r="B1071" s="163" t="s">
        <v>1080</v>
      </c>
      <c r="C1071" s="150" t="s">
        <v>1104</v>
      </c>
      <c r="D1071" s="150">
        <v>200</v>
      </c>
      <c r="E1071" s="164">
        <v>10</v>
      </c>
      <c r="F1071" s="164">
        <v>30</v>
      </c>
      <c r="G1071" s="165">
        <v>2</v>
      </c>
      <c r="H1071" s="166">
        <v>53</v>
      </c>
      <c r="I1071" s="150">
        <f>MAX(0,Table232[[#This Row],[k*]]-Table232[[#This Row],[AGVs]])</f>
        <v>43</v>
      </c>
      <c r="J1071" s="150">
        <v>999</v>
      </c>
      <c r="K1071" s="150">
        <v>999</v>
      </c>
      <c r="L1071" s="167">
        <v>17.829925902190098</v>
      </c>
      <c r="M1071" s="144">
        <f>IF( Table232[[#This Row],[UB_init]]-Table232[[#This Row],[LB_init]]&gt;0.1,0,1)</f>
        <v>1</v>
      </c>
      <c r="N1071" s="61">
        <v>19074</v>
      </c>
      <c r="O1071" s="62">
        <v>745.56277482941596</v>
      </c>
      <c r="P1071" s="62">
        <v>0.96091209107531095</v>
      </c>
      <c r="Q1071" s="87">
        <v>3600.51835245452</v>
      </c>
      <c r="R1071" s="166">
        <v>1007</v>
      </c>
      <c r="S1071" s="150">
        <v>998</v>
      </c>
      <c r="T1071" s="168">
        <v>8.9374380000000007E-3</v>
      </c>
      <c r="U1071" s="168">
        <v>3611.2986510000001</v>
      </c>
      <c r="V1071" s="169"/>
      <c r="W1071" s="170"/>
      <c r="X1071" s="150"/>
      <c r="Y1071" s="150"/>
      <c r="Z1071" s="171"/>
      <c r="AA1071" s="169"/>
      <c r="AB1071" s="170"/>
      <c r="AC1071" s="150"/>
      <c r="AD1071" s="170"/>
      <c r="AE1071" s="171"/>
      <c r="AF1071" s="169"/>
      <c r="AG1071" s="170"/>
      <c r="AH1071" s="150"/>
      <c r="AI1071" s="150"/>
      <c r="AJ1071" s="171"/>
      <c r="AK1071" s="169"/>
      <c r="AL1071" s="170"/>
      <c r="AM1071" s="150"/>
      <c r="AN1071" s="170"/>
      <c r="AO1071" s="171"/>
      <c r="AP1071" s="169"/>
      <c r="AQ1071" s="170"/>
      <c r="AR1071" s="150"/>
      <c r="AS1071" s="170"/>
      <c r="AT1071" s="171"/>
      <c r="AU1071" s="169"/>
      <c r="AV1071" s="170"/>
      <c r="AW1071" s="150"/>
      <c r="AX1071" s="164"/>
      <c r="AY1071" s="171"/>
      <c r="AZ1071" s="150">
        <v>999</v>
      </c>
    </row>
    <row r="1072" spans="1:52" x14ac:dyDescent="0.35">
      <c r="A1072" s="162">
        <v>1070</v>
      </c>
      <c r="B1072" s="163" t="s">
        <v>1081</v>
      </c>
      <c r="C1072" s="150" t="s">
        <v>1104</v>
      </c>
      <c r="D1072" s="150">
        <v>200</v>
      </c>
      <c r="E1072" s="164">
        <v>10</v>
      </c>
      <c r="F1072" s="164">
        <v>30</v>
      </c>
      <c r="G1072" s="165">
        <v>2</v>
      </c>
      <c r="H1072" s="166">
        <v>55</v>
      </c>
      <c r="I1072" s="150">
        <f>MAX(0,Table232[[#This Row],[k*]]-Table232[[#This Row],[AGVs]])</f>
        <v>45</v>
      </c>
      <c r="J1072" s="150">
        <v>1017</v>
      </c>
      <c r="K1072" s="150">
        <v>1017</v>
      </c>
      <c r="L1072" s="167">
        <v>32.963781859730034</v>
      </c>
      <c r="M1072" s="144">
        <f>IF( Table232[[#This Row],[UB_init]]-Table232[[#This Row],[LB_init]]&gt;0.1,0,1)</f>
        <v>1</v>
      </c>
      <c r="N1072" s="61">
        <v>13326</v>
      </c>
      <c r="O1072" s="62">
        <v>751.29988998899898</v>
      </c>
      <c r="P1072" s="62">
        <v>0.94362150007585899</v>
      </c>
      <c r="Q1072" s="87">
        <v>3600.54749931581</v>
      </c>
      <c r="R1072" s="166">
        <v>1024</v>
      </c>
      <c r="S1072" s="150">
        <v>1014</v>
      </c>
      <c r="T1072" s="168">
        <v>9.765625E-3</v>
      </c>
      <c r="U1072" s="168">
        <v>3613.4341490000002</v>
      </c>
      <c r="V1072" s="169"/>
      <c r="W1072" s="170"/>
      <c r="X1072" s="150"/>
      <c r="Y1072" s="150"/>
      <c r="Z1072" s="171"/>
      <c r="AA1072" s="169"/>
      <c r="AB1072" s="170"/>
      <c r="AC1072" s="150"/>
      <c r="AD1072" s="170"/>
      <c r="AE1072" s="171"/>
      <c r="AF1072" s="169"/>
      <c r="AG1072" s="170"/>
      <c r="AH1072" s="150"/>
      <c r="AI1072" s="150"/>
      <c r="AJ1072" s="171"/>
      <c r="AK1072" s="169"/>
      <c r="AL1072" s="170"/>
      <c r="AM1072" s="150"/>
      <c r="AN1072" s="170"/>
      <c r="AO1072" s="171"/>
      <c r="AP1072" s="169"/>
      <c r="AQ1072" s="170"/>
      <c r="AR1072" s="150"/>
      <c r="AS1072" s="170"/>
      <c r="AT1072" s="171"/>
      <c r="AU1072" s="169"/>
      <c r="AV1072" s="170"/>
      <c r="AW1072" s="150"/>
      <c r="AX1072" s="164"/>
      <c r="AY1072" s="171"/>
      <c r="AZ1072" s="150">
        <v>1017</v>
      </c>
    </row>
    <row r="1073" spans="1:52" x14ac:dyDescent="0.35">
      <c r="A1073" s="162">
        <v>1071</v>
      </c>
      <c r="B1073" s="163" t="s">
        <v>1082</v>
      </c>
      <c r="C1073" s="150" t="s">
        <v>1104</v>
      </c>
      <c r="D1073" s="150">
        <v>200</v>
      </c>
      <c r="E1073" s="164">
        <v>10</v>
      </c>
      <c r="F1073" s="164">
        <v>30</v>
      </c>
      <c r="G1073" s="165">
        <v>4</v>
      </c>
      <c r="H1073" s="166">
        <v>94</v>
      </c>
      <c r="I1073" s="150">
        <f>MAX(0,Table232[[#This Row],[k*]]-Table232[[#This Row],[AGVs]])</f>
        <v>84</v>
      </c>
      <c r="J1073" s="150">
        <v>1266</v>
      </c>
      <c r="K1073" s="150">
        <v>1266</v>
      </c>
      <c r="L1073" s="167">
        <v>44.404419109230048</v>
      </c>
      <c r="M1073" s="144">
        <f>IF( Table232[[#This Row],[UB_init]]-Table232[[#This Row],[LB_init]]&gt;0.1,0,1)</f>
        <v>1</v>
      </c>
      <c r="N1073" s="61">
        <v>19287</v>
      </c>
      <c r="O1073" s="62">
        <v>767.356637357924</v>
      </c>
      <c r="P1073" s="62">
        <v>0.96021378973619398</v>
      </c>
      <c r="Q1073" s="87">
        <v>3600.5691017080098</v>
      </c>
      <c r="R1073" s="166">
        <v>1279</v>
      </c>
      <c r="S1073" s="150">
        <v>1262</v>
      </c>
      <c r="T1073" s="168">
        <v>1.3291634E-2</v>
      </c>
      <c r="U1073" s="168">
        <v>3606.55629</v>
      </c>
      <c r="V1073" s="169"/>
      <c r="W1073" s="170"/>
      <c r="X1073" s="150"/>
      <c r="Y1073" s="150"/>
      <c r="Z1073" s="171"/>
      <c r="AA1073" s="169"/>
      <c r="AB1073" s="170"/>
      <c r="AC1073" s="150"/>
      <c r="AD1073" s="170"/>
      <c r="AE1073" s="171"/>
      <c r="AF1073" s="169"/>
      <c r="AG1073" s="170"/>
      <c r="AH1073" s="150"/>
      <c r="AI1073" s="150"/>
      <c r="AJ1073" s="171"/>
      <c r="AK1073" s="169"/>
      <c r="AL1073" s="170"/>
      <c r="AM1073" s="150"/>
      <c r="AN1073" s="170"/>
      <c r="AO1073" s="171"/>
      <c r="AP1073" s="169"/>
      <c r="AQ1073" s="170"/>
      <c r="AR1073" s="150"/>
      <c r="AS1073" s="170"/>
      <c r="AT1073" s="171"/>
      <c r="AU1073" s="169"/>
      <c r="AV1073" s="170"/>
      <c r="AW1073" s="150"/>
      <c r="AX1073" s="164"/>
      <c r="AY1073" s="171"/>
      <c r="AZ1073" s="150">
        <v>1266</v>
      </c>
    </row>
    <row r="1074" spans="1:52" x14ac:dyDescent="0.35">
      <c r="A1074" s="162">
        <v>1072</v>
      </c>
      <c r="B1074" s="163" t="s">
        <v>1083</v>
      </c>
      <c r="C1074" s="150" t="s">
        <v>1104</v>
      </c>
      <c r="D1074" s="150">
        <v>200</v>
      </c>
      <c r="E1074" s="164">
        <v>10</v>
      </c>
      <c r="F1074" s="164">
        <v>30</v>
      </c>
      <c r="G1074" s="165">
        <v>4</v>
      </c>
      <c r="H1074" s="166">
        <v>98</v>
      </c>
      <c r="I1074" s="150">
        <f>MAX(0,Table232[[#This Row],[k*]]-Table232[[#This Row],[AGVs]])</f>
        <v>88</v>
      </c>
      <c r="J1074" s="150">
        <v>1249</v>
      </c>
      <c r="K1074" s="150">
        <v>1261</v>
      </c>
      <c r="L1074" s="167">
        <v>606.88300389611004</v>
      </c>
      <c r="M1074" s="144">
        <f>IF( Table232[[#This Row],[UB_init]]-Table232[[#This Row],[LB_init]]&gt;0.1,0,1)</f>
        <v>0</v>
      </c>
      <c r="N1074" s="61">
        <v>18903</v>
      </c>
      <c r="O1074" s="62">
        <v>726.38644033132198</v>
      </c>
      <c r="P1074" s="62">
        <v>0.96157295453994496</v>
      </c>
      <c r="Q1074" s="87">
        <v>3600.52349909953</v>
      </c>
      <c r="R1074" s="166">
        <v>1269</v>
      </c>
      <c r="S1074" s="150">
        <v>1248</v>
      </c>
      <c r="T1074" s="168">
        <v>1.6548462999999999E-2</v>
      </c>
      <c r="U1074" s="168">
        <v>3605.8669239999999</v>
      </c>
      <c r="V1074" s="169">
        <v>1261</v>
      </c>
      <c r="W1074" s="170">
        <v>1249</v>
      </c>
      <c r="X1074" s="150">
        <v>9.5162569389373505E-3</v>
      </c>
      <c r="Y1074" s="150">
        <f>(Table232[[#This Row],[UB (A-BGAP +LB+ UB)]]-Table232[[#This Row],[Best LB]])/Table232[[#This Row],[UB (A-BGAP +LB+ UB)]]</f>
        <v>9.5162569389373505E-3</v>
      </c>
      <c r="Z1074" s="171">
        <v>3600.1322612008103</v>
      </c>
      <c r="AA1074" s="169">
        <v>1267</v>
      </c>
      <c r="AB1074" s="170">
        <v>1249</v>
      </c>
      <c r="AC1074" s="170">
        <v>1.4411529223378704E-2</v>
      </c>
      <c r="AD1074" s="170">
        <f>(Table232[[#This Row],[UB (3S-MH)]]-Table232[[#This Row],[Best LB]])/Table232[[#This Row],[UB (3S-MH)]]</f>
        <v>1.4206787687450671E-2</v>
      </c>
      <c r="AE1074" s="167">
        <v>726.45299999999997</v>
      </c>
      <c r="AF1074" s="169">
        <v>1261</v>
      </c>
      <c r="AG1074" s="170">
        <v>1249</v>
      </c>
      <c r="AH1074" s="150">
        <v>9.5162569389373505E-3</v>
      </c>
      <c r="AI1074" s="150">
        <f>(Table232[[#This Row],[UB (BPP-MIP+LB+UB)]]-Table232[[#This Row],[Best LB]])/Table232[[#This Row],[UB (BPP-MIP+LB+UB)]]</f>
        <v>9.5162569389373505E-3</v>
      </c>
      <c r="AJ1074" s="171">
        <v>3600.8272650223303</v>
      </c>
      <c r="AK1074" s="169">
        <v>1261</v>
      </c>
      <c r="AL1074" s="170">
        <v>1249</v>
      </c>
      <c r="AM1074" s="170">
        <v>9.5162569389373505E-3</v>
      </c>
      <c r="AN1074" s="170">
        <f>(Table232[[#This Row],[UB (LBBD (FBPP))]]-Table232[[#This Row],[Best LB]])/Table232[[#This Row],[UB (LBBD (FBPP))]]</f>
        <v>9.5162569389373505E-3</v>
      </c>
      <c r="AO1074" s="171">
        <v>3599.9999998961002</v>
      </c>
      <c r="AP1074" s="169">
        <v>1261</v>
      </c>
      <c r="AQ1074" s="170">
        <v>1249</v>
      </c>
      <c r="AR1074" s="170">
        <v>9.5162569389373505E-3</v>
      </c>
      <c r="AS1074" s="170">
        <f>(Table232[[#This Row],[UB (LBBD (CBPP))]]-Table232[[#This Row],[Best LB]])/Table232[[#This Row],[UB (LBBD (CBPP))]]</f>
        <v>9.5162569389373505E-3</v>
      </c>
      <c r="AT1074" s="171">
        <v>3599.9999998961002</v>
      </c>
      <c r="AU1074" s="169">
        <v>1261</v>
      </c>
      <c r="AV1074" s="170">
        <v>1249</v>
      </c>
      <c r="AW1074" s="170">
        <v>9.5162569389373505E-3</v>
      </c>
      <c r="AX1074" s="170">
        <f>(Table232[[#This Row],[UB (LBBD (CBPP-light))]]-Table232[[#This Row],[Best LB]])/Table232[[#This Row],[UB (LBBD (CBPP-light))]]</f>
        <v>9.5162569389373505E-3</v>
      </c>
      <c r="AY1074" s="171">
        <v>3599.9999998961002</v>
      </c>
      <c r="AZ1074" s="150">
        <v>1249</v>
      </c>
    </row>
    <row r="1075" spans="1:52" x14ac:dyDescent="0.35">
      <c r="A1075" s="162">
        <v>1073</v>
      </c>
      <c r="B1075" s="163" t="s">
        <v>1084</v>
      </c>
      <c r="C1075" s="150" t="s">
        <v>1104</v>
      </c>
      <c r="D1075" s="150">
        <v>200</v>
      </c>
      <c r="E1075" s="164">
        <v>10</v>
      </c>
      <c r="F1075" s="164">
        <v>30</v>
      </c>
      <c r="G1075" s="165">
        <v>4</v>
      </c>
      <c r="H1075" s="166">
        <v>100</v>
      </c>
      <c r="I1075" s="150">
        <f>MAX(0,Table232[[#This Row],[k*]]-Table232[[#This Row],[AGVs]])</f>
        <v>90</v>
      </c>
      <c r="J1075" s="150">
        <v>1289</v>
      </c>
      <c r="K1075" s="150">
        <v>1289</v>
      </c>
      <c r="L1075" s="167">
        <v>121.63569363206989</v>
      </c>
      <c r="M1075" s="144">
        <f>IF( Table232[[#This Row],[UB_init]]-Table232[[#This Row],[LB_init]]&gt;0.1,0,1)</f>
        <v>1</v>
      </c>
      <c r="N1075" s="61">
        <v>19220</v>
      </c>
      <c r="O1075" s="62">
        <v>754.19185080072998</v>
      </c>
      <c r="P1075" s="62">
        <v>0.960760049386013</v>
      </c>
      <c r="Q1075" s="87">
        <v>3600.6861500814498</v>
      </c>
      <c r="R1075" s="166">
        <v>1304</v>
      </c>
      <c r="S1075" s="150">
        <v>1281</v>
      </c>
      <c r="T1075" s="168">
        <v>1.7638036999999999E-2</v>
      </c>
      <c r="U1075" s="168">
        <v>3810.6821949999999</v>
      </c>
      <c r="V1075" s="169"/>
      <c r="W1075" s="170"/>
      <c r="X1075" s="150"/>
      <c r="Y1075" s="150"/>
      <c r="Z1075" s="171"/>
      <c r="AA1075" s="169"/>
      <c r="AB1075" s="170"/>
      <c r="AC1075" s="150"/>
      <c r="AD1075" s="170"/>
      <c r="AE1075" s="171"/>
      <c r="AF1075" s="169"/>
      <c r="AG1075" s="170"/>
      <c r="AH1075" s="150"/>
      <c r="AI1075" s="150"/>
      <c r="AJ1075" s="171"/>
      <c r="AK1075" s="169"/>
      <c r="AL1075" s="170"/>
      <c r="AM1075" s="150"/>
      <c r="AN1075" s="170"/>
      <c r="AO1075" s="171"/>
      <c r="AP1075" s="169"/>
      <c r="AQ1075" s="170"/>
      <c r="AR1075" s="150"/>
      <c r="AS1075" s="170"/>
      <c r="AT1075" s="171"/>
      <c r="AU1075" s="169"/>
      <c r="AV1075" s="170"/>
      <c r="AW1075" s="150"/>
      <c r="AX1075" s="164"/>
      <c r="AY1075" s="171"/>
      <c r="AZ1075" s="150">
        <v>1289</v>
      </c>
    </row>
    <row r="1076" spans="1:52" x14ac:dyDescent="0.35">
      <c r="A1076" s="162">
        <v>1074</v>
      </c>
      <c r="B1076" s="163" t="s">
        <v>1085</v>
      </c>
      <c r="C1076" s="150" t="s">
        <v>1104</v>
      </c>
      <c r="D1076" s="150">
        <v>200</v>
      </c>
      <c r="E1076" s="164">
        <v>10</v>
      </c>
      <c r="F1076" s="164">
        <v>30</v>
      </c>
      <c r="G1076" s="165">
        <v>4</v>
      </c>
      <c r="H1076" s="166">
        <v>97</v>
      </c>
      <c r="I1076" s="150">
        <f>MAX(0,Table232[[#This Row],[k*]]-Table232[[#This Row],[AGVs]])</f>
        <v>87</v>
      </c>
      <c r="J1076" s="150">
        <v>1286</v>
      </c>
      <c r="K1076" s="150">
        <v>1298</v>
      </c>
      <c r="L1076" s="167">
        <v>639.54530962743002</v>
      </c>
      <c r="M1076" s="144">
        <f>IF( Table232[[#This Row],[UB_init]]-Table232[[#This Row],[LB_init]]&gt;0.1,0,1)</f>
        <v>0</v>
      </c>
      <c r="N1076" s="61">
        <v>19254</v>
      </c>
      <c r="O1076" s="62">
        <v>769.28056820704705</v>
      </c>
      <c r="P1076" s="62">
        <v>0.96004567527749296</v>
      </c>
      <c r="Q1076" s="87">
        <v>3600.47333645448</v>
      </c>
      <c r="R1076" s="166">
        <v>1300</v>
      </c>
      <c r="S1076" s="150">
        <v>1283</v>
      </c>
      <c r="T1076" s="168">
        <v>1.3076923000000001E-2</v>
      </c>
      <c r="U1076" s="168">
        <v>3608.681732</v>
      </c>
      <c r="V1076" s="169">
        <v>1298</v>
      </c>
      <c r="W1076" s="170">
        <v>1286</v>
      </c>
      <c r="X1076" s="150">
        <v>9.2449922958397508E-3</v>
      </c>
      <c r="Y1076" s="150">
        <f>(Table232[[#This Row],[UB (A-BGAP +LB+ UB)]]-Table232[[#This Row],[Best LB]])/Table232[[#This Row],[UB (A-BGAP +LB+ UB)]]</f>
        <v>1.5408320493066256E-3</v>
      </c>
      <c r="Z1076" s="171">
        <v>3600.1676928848001</v>
      </c>
      <c r="AA1076" s="169">
        <v>1298</v>
      </c>
      <c r="AB1076" s="170">
        <v>1286</v>
      </c>
      <c r="AC1076" s="170">
        <v>9.3312597200622092E-3</v>
      </c>
      <c r="AD1076" s="170">
        <f>(Table232[[#This Row],[UB (3S-MH)]]-Table232[[#This Row],[Best LB]])/Table232[[#This Row],[UB (3S-MH)]]</f>
        <v>1.5408320493066256E-3</v>
      </c>
      <c r="AE1076" s="167">
        <v>728.09400000000005</v>
      </c>
      <c r="AF1076" s="169">
        <v>1298</v>
      </c>
      <c r="AG1076" s="170">
        <v>1286</v>
      </c>
      <c r="AH1076" s="150">
        <v>9.2449922958395703E-3</v>
      </c>
      <c r="AI1076" s="150">
        <f>(Table232[[#This Row],[UB (BPP-MIP+LB+UB)]]-Table232[[#This Row],[Best LB]])/Table232[[#This Row],[UB (BPP-MIP+LB+UB)]]</f>
        <v>1.5408320493066256E-3</v>
      </c>
      <c r="AJ1076" s="171">
        <v>3601.7410018956302</v>
      </c>
      <c r="AK1076" s="169">
        <v>1298</v>
      </c>
      <c r="AL1076" s="170">
        <v>1296</v>
      </c>
      <c r="AM1076" s="170">
        <v>1.5408320493066256E-3</v>
      </c>
      <c r="AN1076" s="170">
        <f>(Table232[[#This Row],[UB (LBBD (FBPP))]]-Table232[[#This Row],[Best LB]])/Table232[[#This Row],[UB (LBBD (FBPP))]]</f>
        <v>1.5408320493066256E-3</v>
      </c>
      <c r="AO1076" s="171">
        <v>3599.99999962743</v>
      </c>
      <c r="AP1076" s="169">
        <v>1298</v>
      </c>
      <c r="AQ1076" s="170">
        <v>1286</v>
      </c>
      <c r="AR1076" s="170">
        <v>9.2449922958397542E-3</v>
      </c>
      <c r="AS1076" s="170">
        <f>(Table232[[#This Row],[UB (LBBD (CBPP))]]-Table232[[#This Row],[Best LB]])/Table232[[#This Row],[UB (LBBD (CBPP))]]</f>
        <v>1.5408320493066256E-3</v>
      </c>
      <c r="AT1076" s="171">
        <v>3599.99999962743</v>
      </c>
      <c r="AU1076" s="169">
        <v>1298</v>
      </c>
      <c r="AV1076" s="170">
        <v>1286</v>
      </c>
      <c r="AW1076" s="170">
        <v>9.2449922958397542E-3</v>
      </c>
      <c r="AX1076" s="170">
        <f>(Table232[[#This Row],[UB (LBBD (CBPP-light))]]-Table232[[#This Row],[Best LB]])/Table232[[#This Row],[UB (LBBD (CBPP-light))]]</f>
        <v>1.5408320493066256E-3</v>
      </c>
      <c r="AY1076" s="171">
        <v>3599.99999962743</v>
      </c>
      <c r="AZ1076" s="150">
        <v>1296</v>
      </c>
    </row>
    <row r="1077" spans="1:52" x14ac:dyDescent="0.35">
      <c r="A1077" s="162">
        <v>1075</v>
      </c>
      <c r="B1077" s="163" t="s">
        <v>1086</v>
      </c>
      <c r="C1077" s="150" t="s">
        <v>1104</v>
      </c>
      <c r="D1077" s="150">
        <v>200</v>
      </c>
      <c r="E1077" s="164">
        <v>10</v>
      </c>
      <c r="F1077" s="164">
        <v>30</v>
      </c>
      <c r="G1077" s="165">
        <v>4</v>
      </c>
      <c r="H1077" s="166">
        <v>94</v>
      </c>
      <c r="I1077" s="150">
        <f>MAX(0,Table232[[#This Row],[k*]]-Table232[[#This Row],[AGVs]])</f>
        <v>84</v>
      </c>
      <c r="J1077" s="150">
        <v>1263</v>
      </c>
      <c r="K1077" s="150">
        <v>1263</v>
      </c>
      <c r="L1077" s="167">
        <v>88.75430848636006</v>
      </c>
      <c r="M1077" s="144">
        <f>IF( Table232[[#This Row],[UB_init]]-Table232[[#This Row],[LB_init]]&gt;0.1,0,1)</f>
        <v>1</v>
      </c>
      <c r="N1077" s="61">
        <v>19252</v>
      </c>
      <c r="O1077" s="62">
        <v>763.85254127549297</v>
      </c>
      <c r="P1077" s="62">
        <v>0.96032347074197</v>
      </c>
      <c r="Q1077" s="87">
        <v>3600.5890322253099</v>
      </c>
      <c r="R1077" s="166">
        <v>1273</v>
      </c>
      <c r="S1077" s="150">
        <v>1255</v>
      </c>
      <c r="T1077" s="168">
        <v>1.4139827000000001E-2</v>
      </c>
      <c r="U1077" s="168">
        <v>3615.9630630000001</v>
      </c>
      <c r="V1077" s="169"/>
      <c r="W1077" s="170"/>
      <c r="X1077" s="150"/>
      <c r="Y1077" s="150"/>
      <c r="Z1077" s="171"/>
      <c r="AA1077" s="169"/>
      <c r="AB1077" s="170"/>
      <c r="AC1077" s="150"/>
      <c r="AD1077" s="170"/>
      <c r="AE1077" s="171"/>
      <c r="AF1077" s="169"/>
      <c r="AG1077" s="170"/>
      <c r="AH1077" s="150"/>
      <c r="AI1077" s="150"/>
      <c r="AJ1077" s="171"/>
      <c r="AK1077" s="169"/>
      <c r="AL1077" s="170"/>
      <c r="AM1077" s="150"/>
      <c r="AN1077" s="170"/>
      <c r="AO1077" s="171"/>
      <c r="AP1077" s="169"/>
      <c r="AQ1077" s="170"/>
      <c r="AR1077" s="150"/>
      <c r="AS1077" s="170"/>
      <c r="AT1077" s="171"/>
      <c r="AU1077" s="169"/>
      <c r="AV1077" s="170"/>
      <c r="AW1077" s="150"/>
      <c r="AX1077" s="164"/>
      <c r="AY1077" s="171"/>
      <c r="AZ1077" s="150">
        <v>1263</v>
      </c>
    </row>
    <row r="1078" spans="1:52" x14ac:dyDescent="0.35">
      <c r="A1078" s="162">
        <v>1076</v>
      </c>
      <c r="B1078" s="163" t="s">
        <v>1087</v>
      </c>
      <c r="C1078" s="150" t="s">
        <v>1104</v>
      </c>
      <c r="D1078" s="150">
        <v>200</v>
      </c>
      <c r="E1078" s="164">
        <v>10</v>
      </c>
      <c r="F1078" s="164">
        <v>30</v>
      </c>
      <c r="G1078" s="165">
        <v>4</v>
      </c>
      <c r="H1078" s="166">
        <v>80</v>
      </c>
      <c r="I1078" s="150">
        <f>MAX(0,Table232[[#This Row],[k*]]-Table232[[#This Row],[AGVs]])</f>
        <v>70</v>
      </c>
      <c r="J1078" s="150">
        <v>1210</v>
      </c>
      <c r="K1078" s="150">
        <v>1216</v>
      </c>
      <c r="L1078" s="167">
        <v>609.65744352899992</v>
      </c>
      <c r="M1078" s="144">
        <f>IF( Table232[[#This Row],[UB_init]]-Table232[[#This Row],[LB_init]]&gt;0.1,0,1)</f>
        <v>0</v>
      </c>
      <c r="N1078" s="61">
        <v>19572</v>
      </c>
      <c r="O1078" s="62">
        <v>794.44679889530403</v>
      </c>
      <c r="P1078" s="62">
        <v>0.959409012931974</v>
      </c>
      <c r="Q1078" s="87">
        <v>3600.5503746438699</v>
      </c>
      <c r="R1078" s="166">
        <v>1218</v>
      </c>
      <c r="S1078" s="150">
        <v>1208</v>
      </c>
      <c r="T1078" s="168">
        <v>8.2101810000000004E-3</v>
      </c>
      <c r="U1078" s="168">
        <v>3609.4087049999998</v>
      </c>
      <c r="V1078" s="169">
        <v>1216</v>
      </c>
      <c r="W1078" s="170">
        <v>1210</v>
      </c>
      <c r="X1078" s="150">
        <v>4.9342105263157797E-3</v>
      </c>
      <c r="Y1078" s="150">
        <f>(Table232[[#This Row],[UB (A-BGAP +LB+ UB)]]-Table232[[#This Row],[Best LB]])/Table232[[#This Row],[UB (A-BGAP +LB+ UB)]]</f>
        <v>4.9342105263157892E-3</v>
      </c>
      <c r="Z1078" s="171">
        <v>3611.1226119715698</v>
      </c>
      <c r="AA1078" s="169">
        <v>1216</v>
      </c>
      <c r="AB1078" s="170">
        <v>1210</v>
      </c>
      <c r="AC1078" s="170">
        <v>4.9586776859504135E-3</v>
      </c>
      <c r="AD1078" s="170">
        <f>(Table232[[#This Row],[UB (3S-MH)]]-Table232[[#This Row],[Best LB]])/Table232[[#This Row],[UB (3S-MH)]]</f>
        <v>4.9342105263157892E-3</v>
      </c>
      <c r="AE1078" s="167">
        <v>726.63900000000001</v>
      </c>
      <c r="AF1078" s="169">
        <v>1216</v>
      </c>
      <c r="AG1078" s="170">
        <v>1210</v>
      </c>
      <c r="AH1078" s="150">
        <v>4.9342105263157797E-3</v>
      </c>
      <c r="AI1078" s="150">
        <f>(Table232[[#This Row],[UB (BPP-MIP+LB+UB)]]-Table232[[#This Row],[Best LB]])/Table232[[#This Row],[UB (BPP-MIP+LB+UB)]]</f>
        <v>4.9342105263157892E-3</v>
      </c>
      <c r="AJ1078" s="171">
        <v>3613.7586360713499</v>
      </c>
      <c r="AK1078" s="169">
        <v>1216</v>
      </c>
      <c r="AL1078" s="170">
        <v>1210</v>
      </c>
      <c r="AM1078" s="170">
        <v>4.9342105263157892E-3</v>
      </c>
      <c r="AN1078" s="170">
        <f>(Table232[[#This Row],[UB (LBBD (FBPP))]]-Table232[[#This Row],[Best LB]])/Table232[[#This Row],[UB (LBBD (FBPP))]]</f>
        <v>4.9342105263157892E-3</v>
      </c>
      <c r="AO1078" s="171">
        <v>3599.999999529</v>
      </c>
      <c r="AP1078" s="169">
        <v>1216</v>
      </c>
      <c r="AQ1078" s="170">
        <v>1210</v>
      </c>
      <c r="AR1078" s="170">
        <v>4.9342105263157892E-3</v>
      </c>
      <c r="AS1078" s="170">
        <f>(Table232[[#This Row],[UB (LBBD (CBPP))]]-Table232[[#This Row],[Best LB]])/Table232[[#This Row],[UB (LBBD (CBPP))]]</f>
        <v>4.9342105263157892E-3</v>
      </c>
      <c r="AT1078" s="171">
        <v>3599.999999529</v>
      </c>
      <c r="AU1078" s="169">
        <v>1216</v>
      </c>
      <c r="AV1078" s="170">
        <v>1210</v>
      </c>
      <c r="AW1078" s="170">
        <v>4.9342105263157892E-3</v>
      </c>
      <c r="AX1078" s="170">
        <f>(Table232[[#This Row],[UB (LBBD (CBPP-light))]]-Table232[[#This Row],[Best LB]])/Table232[[#This Row],[UB (LBBD (CBPP-light))]]</f>
        <v>4.9342105263157892E-3</v>
      </c>
      <c r="AY1078" s="171">
        <v>3599.999999529</v>
      </c>
      <c r="AZ1078" s="150">
        <v>1210</v>
      </c>
    </row>
    <row r="1079" spans="1:52" x14ac:dyDescent="0.35">
      <c r="A1079" s="162">
        <v>1077</v>
      </c>
      <c r="B1079" s="163" t="s">
        <v>1088</v>
      </c>
      <c r="C1079" s="150" t="s">
        <v>1104</v>
      </c>
      <c r="D1079" s="150">
        <v>200</v>
      </c>
      <c r="E1079" s="164">
        <v>10</v>
      </c>
      <c r="F1079" s="164">
        <v>30</v>
      </c>
      <c r="G1079" s="165">
        <v>4</v>
      </c>
      <c r="H1079" s="166">
        <v>96</v>
      </c>
      <c r="I1079" s="150">
        <f>MAX(0,Table232[[#This Row],[k*]]-Table232[[#This Row],[AGVs]])</f>
        <v>86</v>
      </c>
      <c r="J1079" s="150">
        <v>1313</v>
      </c>
      <c r="K1079" s="150">
        <v>1313</v>
      </c>
      <c r="L1079" s="167">
        <v>165.21508307942008</v>
      </c>
      <c r="M1079" s="144">
        <f>IF( Table232[[#This Row],[UB_init]]-Table232[[#This Row],[LB_init]]&gt;0.1,0,1)</f>
        <v>1</v>
      </c>
      <c r="N1079" s="61">
        <v>19635</v>
      </c>
      <c r="O1079" s="62">
        <v>802.16775553213904</v>
      </c>
      <c r="P1079" s="62">
        <v>0.95914602722015596</v>
      </c>
      <c r="Q1079" s="87">
        <v>3600.7065556570801</v>
      </c>
      <c r="R1079" s="166">
        <v>1325</v>
      </c>
      <c r="S1079" s="150">
        <v>1307</v>
      </c>
      <c r="T1079" s="168">
        <v>1.3584906000000001E-2</v>
      </c>
      <c r="U1079" s="168">
        <v>3613.0702620000002</v>
      </c>
      <c r="V1079" s="169"/>
      <c r="W1079" s="170"/>
      <c r="X1079" s="150"/>
      <c r="Y1079" s="150"/>
      <c r="Z1079" s="171"/>
      <c r="AA1079" s="169"/>
      <c r="AB1079" s="170"/>
      <c r="AC1079" s="150"/>
      <c r="AD1079" s="170"/>
      <c r="AE1079" s="171"/>
      <c r="AF1079" s="169"/>
      <c r="AG1079" s="170"/>
      <c r="AH1079" s="150"/>
      <c r="AI1079" s="150"/>
      <c r="AJ1079" s="171"/>
      <c r="AK1079" s="169"/>
      <c r="AL1079" s="170"/>
      <c r="AM1079" s="150"/>
      <c r="AN1079" s="170"/>
      <c r="AO1079" s="171"/>
      <c r="AP1079" s="169"/>
      <c r="AQ1079" s="170"/>
      <c r="AR1079" s="150"/>
      <c r="AS1079" s="170"/>
      <c r="AT1079" s="171"/>
      <c r="AU1079" s="169"/>
      <c r="AV1079" s="170"/>
      <c r="AW1079" s="150"/>
      <c r="AX1079" s="164"/>
      <c r="AY1079" s="171"/>
      <c r="AZ1079" s="150">
        <v>1313</v>
      </c>
    </row>
    <row r="1080" spans="1:52" x14ac:dyDescent="0.35">
      <c r="A1080" s="162">
        <v>1078</v>
      </c>
      <c r="B1080" s="163" t="s">
        <v>1089</v>
      </c>
      <c r="C1080" s="150" t="s">
        <v>1104</v>
      </c>
      <c r="D1080" s="150">
        <v>200</v>
      </c>
      <c r="E1080" s="164">
        <v>10</v>
      </c>
      <c r="F1080" s="164">
        <v>30</v>
      </c>
      <c r="G1080" s="165">
        <v>4</v>
      </c>
      <c r="H1080" s="166">
        <v>93</v>
      </c>
      <c r="I1080" s="150">
        <f>MAX(0,Table232[[#This Row],[k*]]-Table232[[#This Row],[AGVs]])</f>
        <v>83</v>
      </c>
      <c r="J1080" s="150">
        <v>1224</v>
      </c>
      <c r="K1080" s="150">
        <v>1224</v>
      </c>
      <c r="L1080" s="167">
        <v>143.44432193227999</v>
      </c>
      <c r="M1080" s="144">
        <f>IF( Table232[[#This Row],[UB_init]]-Table232[[#This Row],[LB_init]]&gt;0.1,0,1)</f>
        <v>1</v>
      </c>
      <c r="N1080" s="61">
        <v>18901</v>
      </c>
      <c r="O1080" s="62">
        <v>731.34973447491097</v>
      </c>
      <c r="P1080" s="62">
        <v>0.96130629413919799</v>
      </c>
      <c r="Q1080" s="87">
        <v>3600.5913402624401</v>
      </c>
      <c r="R1080" s="166">
        <v>1238</v>
      </c>
      <c r="S1080" s="150">
        <v>1220</v>
      </c>
      <c r="T1080" s="168">
        <v>1.453958E-2</v>
      </c>
      <c r="U1080" s="168">
        <v>3611.4197020000001</v>
      </c>
      <c r="V1080" s="169"/>
      <c r="W1080" s="170"/>
      <c r="X1080" s="150"/>
      <c r="Y1080" s="150"/>
      <c r="Z1080" s="171"/>
      <c r="AA1080" s="169"/>
      <c r="AB1080" s="170"/>
      <c r="AC1080" s="150"/>
      <c r="AD1080" s="170"/>
      <c r="AE1080" s="171"/>
      <c r="AF1080" s="169"/>
      <c r="AG1080" s="170"/>
      <c r="AH1080" s="150"/>
      <c r="AI1080" s="150"/>
      <c r="AJ1080" s="171"/>
      <c r="AK1080" s="169"/>
      <c r="AL1080" s="170"/>
      <c r="AM1080" s="150"/>
      <c r="AN1080" s="170"/>
      <c r="AO1080" s="171"/>
      <c r="AP1080" s="169"/>
      <c r="AQ1080" s="170"/>
      <c r="AR1080" s="150"/>
      <c r="AS1080" s="170"/>
      <c r="AT1080" s="171"/>
      <c r="AU1080" s="169"/>
      <c r="AV1080" s="170"/>
      <c r="AW1080" s="150"/>
      <c r="AX1080" s="164"/>
      <c r="AY1080" s="171"/>
      <c r="AZ1080" s="150">
        <v>1224</v>
      </c>
    </row>
    <row r="1081" spans="1:52" x14ac:dyDescent="0.35">
      <c r="A1081" s="162">
        <v>1079</v>
      </c>
      <c r="B1081" s="163" t="s">
        <v>1090</v>
      </c>
      <c r="C1081" s="150" t="s">
        <v>1104</v>
      </c>
      <c r="D1081" s="150">
        <v>200</v>
      </c>
      <c r="E1081" s="164">
        <v>10</v>
      </c>
      <c r="F1081" s="164">
        <v>30</v>
      </c>
      <c r="G1081" s="165">
        <v>4</v>
      </c>
      <c r="H1081" s="166">
        <v>89</v>
      </c>
      <c r="I1081" s="150">
        <f>MAX(0,Table232[[#This Row],[k*]]-Table232[[#This Row],[AGVs]])</f>
        <v>79</v>
      </c>
      <c r="J1081" s="150">
        <v>1215</v>
      </c>
      <c r="K1081" s="150">
        <v>1215</v>
      </c>
      <c r="L1081" s="167">
        <v>90.093346463519993</v>
      </c>
      <c r="M1081" s="144">
        <f>IF( Table232[[#This Row],[UB_init]]-Table232[[#This Row],[LB_init]]&gt;0.1,0,1)</f>
        <v>1</v>
      </c>
      <c r="N1081" s="61">
        <v>19074</v>
      </c>
      <c r="O1081" s="62">
        <v>746.01880108991804</v>
      </c>
      <c r="P1081" s="62">
        <v>0.96088818280958299</v>
      </c>
      <c r="Q1081" s="87">
        <v>3600.7439475357501</v>
      </c>
      <c r="R1081" s="166">
        <v>1223</v>
      </c>
      <c r="S1081" s="150">
        <v>1210</v>
      </c>
      <c r="T1081" s="168">
        <v>1.0629599E-2</v>
      </c>
      <c r="U1081" s="168">
        <v>3612.9807679999999</v>
      </c>
      <c r="V1081" s="169"/>
      <c r="W1081" s="170"/>
      <c r="X1081" s="150"/>
      <c r="Y1081" s="150"/>
      <c r="Z1081" s="171"/>
      <c r="AA1081" s="169"/>
      <c r="AB1081" s="170"/>
      <c r="AC1081" s="150"/>
      <c r="AD1081" s="170"/>
      <c r="AE1081" s="171"/>
      <c r="AF1081" s="169"/>
      <c r="AG1081" s="170"/>
      <c r="AH1081" s="150"/>
      <c r="AI1081" s="150"/>
      <c r="AJ1081" s="171"/>
      <c r="AK1081" s="169"/>
      <c r="AL1081" s="170"/>
      <c r="AM1081" s="150"/>
      <c r="AN1081" s="170"/>
      <c r="AO1081" s="171"/>
      <c r="AP1081" s="169"/>
      <c r="AQ1081" s="170"/>
      <c r="AR1081" s="150"/>
      <c r="AS1081" s="170"/>
      <c r="AT1081" s="171"/>
      <c r="AU1081" s="169"/>
      <c r="AV1081" s="170"/>
      <c r="AW1081" s="150"/>
      <c r="AX1081" s="164"/>
      <c r="AY1081" s="171"/>
      <c r="AZ1081" s="150">
        <v>1215</v>
      </c>
    </row>
    <row r="1082" spans="1:52" ht="15" thickBot="1" x14ac:dyDescent="0.4">
      <c r="A1082" s="172">
        <v>1080</v>
      </c>
      <c r="B1082" s="173" t="s">
        <v>1091</v>
      </c>
      <c r="C1082" s="174" t="s">
        <v>1104</v>
      </c>
      <c r="D1082" s="174">
        <v>200</v>
      </c>
      <c r="E1082" s="175">
        <v>10</v>
      </c>
      <c r="F1082" s="175">
        <v>30</v>
      </c>
      <c r="G1082" s="176">
        <v>4</v>
      </c>
      <c r="H1082" s="177">
        <v>92</v>
      </c>
      <c r="I1082" s="174">
        <f>MAX(0,Table232[[#This Row],[k*]]-Table232[[#This Row],[AGVs]])</f>
        <v>82</v>
      </c>
      <c r="J1082" s="174">
        <v>1239</v>
      </c>
      <c r="K1082" s="174">
        <v>1245</v>
      </c>
      <c r="L1082" s="178">
        <v>603.82886440306993</v>
      </c>
      <c r="M1082" s="196">
        <f>IF( Table232[[#This Row],[UB_init]]-Table232[[#This Row],[LB_init]]&gt;0.1,0,1)</f>
        <v>0</v>
      </c>
      <c r="N1082" s="63">
        <v>19105</v>
      </c>
      <c r="O1082" s="64">
        <v>751.74661875204197</v>
      </c>
      <c r="P1082" s="64">
        <v>0.96065183885097405</v>
      </c>
      <c r="Q1082" s="197">
        <v>3600.64194210805</v>
      </c>
      <c r="R1082" s="177">
        <v>1253</v>
      </c>
      <c r="S1082" s="174">
        <v>1238</v>
      </c>
      <c r="T1082" s="179">
        <v>1.1971269E-2</v>
      </c>
      <c r="U1082" s="179">
        <v>3613.3621579999999</v>
      </c>
      <c r="V1082" s="180">
        <v>1245</v>
      </c>
      <c r="W1082" s="181">
        <v>1239</v>
      </c>
      <c r="X1082" s="174">
        <v>4.8192771084335497E-3</v>
      </c>
      <c r="Y1082" s="174">
        <f>(Table232[[#This Row],[UB (A-BGAP +LB+ UB)]]-Table232[[#This Row],[Best LB]])/Table232[[#This Row],[UB (A-BGAP +LB+ UB)]]</f>
        <v>8.0356961602427387E-15</v>
      </c>
      <c r="Z1082" s="182">
        <v>3600.1578633347499</v>
      </c>
      <c r="AA1082" s="180">
        <v>1245</v>
      </c>
      <c r="AB1082" s="181">
        <v>1239</v>
      </c>
      <c r="AC1082" s="181">
        <v>4.8426150121065378E-3</v>
      </c>
      <c r="AD1082" s="181">
        <f>(Table232[[#This Row],[UB (3S-MH)]]-Table232[[#This Row],[Best LB]])/Table232[[#This Row],[UB (3S-MH)]]</f>
        <v>8.0356961602427387E-15</v>
      </c>
      <c r="AE1082" s="178">
        <v>726.13900000000001</v>
      </c>
      <c r="AF1082" s="180">
        <v>1245</v>
      </c>
      <c r="AG1082" s="181">
        <v>1239</v>
      </c>
      <c r="AH1082" s="174">
        <v>4.8192771084337302E-3</v>
      </c>
      <c r="AI1082" s="174">
        <f>(Table232[[#This Row],[UB (BPP-MIP+LB+UB)]]-Table232[[#This Row],[Best LB]])/Table232[[#This Row],[UB (BPP-MIP+LB+UB)]]</f>
        <v>8.0356961602427387E-15</v>
      </c>
      <c r="AJ1082" s="182">
        <v>3610.3288644030699</v>
      </c>
      <c r="AK1082" s="180">
        <v>1245</v>
      </c>
      <c r="AL1082" s="181">
        <v>1245</v>
      </c>
      <c r="AM1082" s="181">
        <v>0</v>
      </c>
      <c r="AN1082" s="181">
        <f>(Table232[[#This Row],[UB (LBBD (FBPP))]]-Table232[[#This Row],[Best LB]])/Table232[[#This Row],[UB (LBBD (FBPP))]]</f>
        <v>8.0356961602427387E-15</v>
      </c>
      <c r="AO1082" s="182">
        <v>3600.0000004030699</v>
      </c>
      <c r="AP1082" s="180">
        <v>1245</v>
      </c>
      <c r="AQ1082" s="181">
        <v>1239</v>
      </c>
      <c r="AR1082" s="181">
        <v>4.8192771084337354E-3</v>
      </c>
      <c r="AS1082" s="181">
        <f>(Table232[[#This Row],[UB (LBBD (CBPP))]]-Table232[[#This Row],[Best LB]])/Table232[[#This Row],[UB (LBBD (CBPP))]]</f>
        <v>8.0356961602427387E-15</v>
      </c>
      <c r="AT1082" s="182">
        <v>3600.0000004030699</v>
      </c>
      <c r="AU1082" s="180">
        <v>1245</v>
      </c>
      <c r="AV1082" s="181">
        <v>1239</v>
      </c>
      <c r="AW1082" s="181">
        <v>4.8192771084337354E-3</v>
      </c>
      <c r="AX1082" s="181">
        <f>(Table232[[#This Row],[UB (LBBD (CBPP-light))]]-Table232[[#This Row],[Best LB]])/Table232[[#This Row],[UB (LBBD (CBPP-light))]]</f>
        <v>8.0356961602427387E-15</v>
      </c>
      <c r="AY1082" s="182">
        <v>3600.0000004030699</v>
      </c>
      <c r="AZ1082" s="150">
        <v>1244.99999999999</v>
      </c>
    </row>
    <row r="1083" spans="1:52" x14ac:dyDescent="0.35">
      <c r="P1083" s="150">
        <f>COUNTIF(Table232[Gap(A-BGAP)],"=0")</f>
        <v>449</v>
      </c>
      <c r="Q1083" s="150"/>
      <c r="R1083" s="150"/>
      <c r="S1083" s="150"/>
      <c r="T1083" s="150">
        <f>COUNTIF(Table232[Gap (BPP-MIP)],"=0")</f>
        <v>673</v>
      </c>
      <c r="U1083" s="150"/>
      <c r="V1083" s="150"/>
      <c r="W1083" s="150"/>
      <c r="X1083" s="150">
        <f>COUNTIF(Table232[Gap (A-BGAP +LB+ UB)],"=0")</f>
        <v>281</v>
      </c>
      <c r="Y1083" s="150"/>
      <c r="AA1083" s="150"/>
      <c r="AB1083" s="150"/>
      <c r="AC1083" s="150">
        <f>COUNTIF(Table232[Gap (3S-MH)],"=0")</f>
        <v>174</v>
      </c>
      <c r="AD1083" s="150"/>
      <c r="AF1083" s="150"/>
      <c r="AG1083" s="150"/>
      <c r="AH1083" s="150">
        <f>COUNTIF(Table232[Gap (BPP-MIP+LB+UB)],"=0")</f>
        <v>288</v>
      </c>
      <c r="AI1083" s="150"/>
      <c r="AK1083" s="150"/>
      <c r="AL1083" s="150"/>
      <c r="AM1083" s="150">
        <f>COUNTIF(Table232[Gap (LBBD (FBPP))],"=0")</f>
        <v>309</v>
      </c>
      <c r="AN1083" s="150"/>
      <c r="AP1083" s="150"/>
      <c r="AQ1083" s="150"/>
      <c r="AR1083" s="150">
        <f>COUNTIF(Table232[Gap (LBBD (CBPP))],"=0")</f>
        <v>298</v>
      </c>
      <c r="AS1083" s="150"/>
      <c r="AU1083" s="150"/>
      <c r="AV1083" s="150"/>
      <c r="AW1083" s="150">
        <f>COUNTIF(Table232[Gap (LBBD (CBPP-light))],"=0")</f>
        <v>299</v>
      </c>
      <c r="AX1083" s="150"/>
    </row>
  </sheetData>
  <mergeCells count="9">
    <mergeCell ref="AF1:AJ1"/>
    <mergeCell ref="AK1:AO1"/>
    <mergeCell ref="AP1:AT1"/>
    <mergeCell ref="AU1:AY1"/>
    <mergeCell ref="H1:M1"/>
    <mergeCell ref="N1:Q1"/>
    <mergeCell ref="R1:U1"/>
    <mergeCell ref="AA1:AE1"/>
    <mergeCell ref="V1:Z1"/>
  </mergeCells>
  <phoneticPr fontId="5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CC2D-FE2D-4BB8-8021-82776EFEB155}">
  <dimension ref="A1:AM36"/>
  <sheetViews>
    <sheetView zoomScale="85" zoomScaleNormal="85" workbookViewId="0">
      <selection activeCell="H40" sqref="H40"/>
    </sheetView>
  </sheetViews>
  <sheetFormatPr defaultRowHeight="14.5" x14ac:dyDescent="0.35"/>
  <cols>
    <col min="1" max="1" width="8.7265625" style="1"/>
    <col min="2" max="2" width="32.453125" bestFit="1" customWidth="1"/>
    <col min="5" max="5" width="10.453125" bestFit="1" customWidth="1"/>
    <col min="6" max="6" width="6.54296875" bestFit="1" customWidth="1"/>
    <col min="8" max="8" width="31.54296875" bestFit="1" customWidth="1"/>
    <col min="9" max="12" width="31.54296875" customWidth="1"/>
    <col min="13" max="13" width="27.26953125" customWidth="1"/>
    <col min="14" max="14" width="24" bestFit="1" customWidth="1"/>
    <col min="15" max="15" width="23.453125" bestFit="1" customWidth="1"/>
    <col min="16" max="16" width="25" bestFit="1" customWidth="1"/>
    <col min="17" max="17" width="25" customWidth="1"/>
    <col min="18" max="18" width="26" bestFit="1" customWidth="1"/>
    <col min="19" max="19" width="24" bestFit="1" customWidth="1"/>
    <col min="20" max="20" width="23.453125" bestFit="1" customWidth="1"/>
    <col min="21" max="21" width="25" bestFit="1" customWidth="1"/>
    <col min="22" max="22" width="30.26953125" customWidth="1"/>
    <col min="23" max="23" width="26" bestFit="1" customWidth="1"/>
    <col min="24" max="24" width="24" bestFit="1" customWidth="1"/>
    <col min="25" max="25" width="23.453125" bestFit="1" customWidth="1"/>
    <col min="26" max="26" width="25" bestFit="1" customWidth="1"/>
    <col min="27" max="27" width="25" customWidth="1"/>
    <col min="28" max="28" width="26" bestFit="1" customWidth="1"/>
    <col min="29" max="29" width="24" bestFit="1" customWidth="1"/>
    <col min="30" max="30" width="23.453125" bestFit="1" customWidth="1"/>
    <col min="31" max="31" width="25" bestFit="1" customWidth="1"/>
    <col min="32" max="32" width="25" customWidth="1"/>
    <col min="33" max="33" width="26" bestFit="1" customWidth="1"/>
    <col min="34" max="34" width="24" bestFit="1" customWidth="1"/>
    <col min="35" max="35" width="23.453125" bestFit="1" customWidth="1"/>
    <col min="36" max="36" width="25" bestFit="1" customWidth="1"/>
    <col min="37" max="37" width="25" customWidth="1"/>
    <col min="38" max="38" width="26" bestFit="1" customWidth="1"/>
    <col min="39" max="39" width="17.7265625" style="1" customWidth="1"/>
  </cols>
  <sheetData>
    <row r="1" spans="1:39" ht="15" thickBot="1" x14ac:dyDescent="0.4">
      <c r="H1" s="207"/>
      <c r="I1" s="208"/>
      <c r="J1" s="208"/>
      <c r="K1" s="208"/>
      <c r="L1" s="208"/>
      <c r="M1" s="208"/>
      <c r="N1" s="207" t="s">
        <v>1132</v>
      </c>
      <c r="O1" s="208"/>
      <c r="P1" s="208"/>
      <c r="Q1" s="208"/>
      <c r="R1" s="209"/>
      <c r="S1" s="207" t="s">
        <v>1146</v>
      </c>
      <c r="T1" s="208"/>
      <c r="U1" s="208"/>
      <c r="V1" s="208"/>
      <c r="W1" s="209"/>
      <c r="X1" s="207" t="s">
        <v>1151</v>
      </c>
      <c r="Y1" s="208"/>
      <c r="Z1" s="208"/>
      <c r="AA1" s="208"/>
      <c r="AB1" s="209"/>
      <c r="AC1" s="207" t="s">
        <v>1160</v>
      </c>
      <c r="AD1" s="208"/>
      <c r="AE1" s="208"/>
      <c r="AF1" s="208"/>
      <c r="AG1" s="209"/>
      <c r="AH1" s="207" t="s">
        <v>1161</v>
      </c>
      <c r="AI1" s="208"/>
      <c r="AJ1" s="208"/>
      <c r="AK1" s="208"/>
      <c r="AL1" s="209"/>
    </row>
    <row r="2" spans="1:39" ht="15" thickBot="1" x14ac:dyDescent="0.4">
      <c r="A2" s="69" t="s">
        <v>1105</v>
      </c>
      <c r="B2" s="69" t="s">
        <v>98</v>
      </c>
      <c r="C2" s="31" t="s">
        <v>1092</v>
      </c>
      <c r="D2" s="2" t="s">
        <v>99</v>
      </c>
      <c r="E2" s="2" t="s">
        <v>100</v>
      </c>
      <c r="F2" s="2" t="s">
        <v>1130</v>
      </c>
      <c r="G2" s="3" t="s">
        <v>1126</v>
      </c>
      <c r="H2" s="33" t="s">
        <v>1127</v>
      </c>
      <c r="I2" s="2" t="s">
        <v>1128</v>
      </c>
      <c r="J2" s="2" t="s">
        <v>1129</v>
      </c>
      <c r="K2" s="2" t="s">
        <v>105</v>
      </c>
      <c r="L2" s="3" t="s">
        <v>1166</v>
      </c>
      <c r="M2" s="3" t="s">
        <v>1131</v>
      </c>
      <c r="N2" s="33" t="s">
        <v>1133</v>
      </c>
      <c r="O2" s="2" t="s">
        <v>1134</v>
      </c>
      <c r="P2" s="2" t="s">
        <v>1135</v>
      </c>
      <c r="Q2" s="2" t="s">
        <v>1109</v>
      </c>
      <c r="R2" s="3" t="s">
        <v>1136</v>
      </c>
      <c r="S2" s="33" t="s">
        <v>1147</v>
      </c>
      <c r="T2" s="2" t="s">
        <v>1148</v>
      </c>
      <c r="U2" s="2" t="s">
        <v>1149</v>
      </c>
      <c r="V2" s="2" t="s">
        <v>1205</v>
      </c>
      <c r="W2" s="3" t="s">
        <v>1150</v>
      </c>
      <c r="X2" s="33" t="s">
        <v>1152</v>
      </c>
      <c r="Y2" s="2" t="s">
        <v>1153</v>
      </c>
      <c r="Z2" s="2" t="s">
        <v>1154</v>
      </c>
      <c r="AA2" s="2" t="s">
        <v>1206</v>
      </c>
      <c r="AB2" s="3" t="s">
        <v>1155</v>
      </c>
      <c r="AC2" s="33" t="s">
        <v>1156</v>
      </c>
      <c r="AD2" s="2" t="s">
        <v>1157</v>
      </c>
      <c r="AE2" s="2" t="s">
        <v>1158</v>
      </c>
      <c r="AF2" s="2" t="s">
        <v>1207</v>
      </c>
      <c r="AG2" s="3" t="s">
        <v>1159</v>
      </c>
      <c r="AH2" s="33" t="s">
        <v>1162</v>
      </c>
      <c r="AI2" s="2" t="s">
        <v>1163</v>
      </c>
      <c r="AJ2" s="2" t="s">
        <v>1164</v>
      </c>
      <c r="AK2" s="2" t="s">
        <v>1204</v>
      </c>
      <c r="AL2" s="3" t="s">
        <v>1165</v>
      </c>
      <c r="AM2" s="1" t="s">
        <v>1199</v>
      </c>
    </row>
    <row r="3" spans="1:39" ht="15" thickBot="1" x14ac:dyDescent="0.4">
      <c r="A3" s="70">
        <v>1</v>
      </c>
      <c r="B3" s="78" t="s">
        <v>1167</v>
      </c>
      <c r="C3" s="12" t="s">
        <v>1197</v>
      </c>
      <c r="D3" s="12">
        <v>300</v>
      </c>
      <c r="E3" s="10">
        <v>20</v>
      </c>
      <c r="F3" s="10">
        <v>30</v>
      </c>
      <c r="G3" s="28">
        <v>1</v>
      </c>
      <c r="H3" s="5">
        <v>29</v>
      </c>
      <c r="I3" s="5">
        <v>481</v>
      </c>
      <c r="J3" s="12">
        <v>1384</v>
      </c>
      <c r="K3" s="12">
        <f>(Table2323[[#This Row],[UB_init]]-Table2323[[#This Row],[LB_init]])/Table2323[[#This Row],[UB_init]]</f>
        <v>0.6524566473988439</v>
      </c>
      <c r="L3" s="28">
        <v>10.231703929603089</v>
      </c>
      <c r="M3" s="201">
        <f>IF( Table2323[[#This Row],[UB_init]]-Table2323[[#This Row],[LB_init]]&gt;0.1,0,1)</f>
        <v>0</v>
      </c>
      <c r="N3" s="5">
        <v>1384</v>
      </c>
      <c r="O3" s="12">
        <v>481</v>
      </c>
      <c r="P3" s="12">
        <f>(Table2323[[#This Row],[UB (A-BGAP +LB+ UB)]]-Table2323[[#This Row],[LB (A-BGAP +LB+ UB)]])/Table2323[[#This Row],[UB (A-BGAP +LB+ UB)]]</f>
        <v>0.6524566473988439</v>
      </c>
      <c r="Q3" s="12">
        <f>(Table2323[[#This Row],[UB (A-BGAP +LB+ UB)]]-Table2323[[#This Row],[Best LB]])/Table2323[[#This Row],[UB (A-BGAP +LB+ UB)]]</f>
        <v>0.6524566473988439</v>
      </c>
      <c r="R3" s="13">
        <v>3600.8050630893499</v>
      </c>
      <c r="S3" s="5">
        <v>481</v>
      </c>
      <c r="T3" s="12">
        <v>481</v>
      </c>
      <c r="U3" s="12">
        <f>(Table2323[[#This Row],[UB (MILP+LB+UB)]]-Table2323[[#This Row],[LB (MILP+LB+UB)]])/Table2323[[#This Row],[UB (MILP+LB+UB)]]</f>
        <v>0</v>
      </c>
      <c r="V3" s="1">
        <f>(Table2323[[#This Row],[UB (MILP+LB+UB)]]-Table2323[[#This Row],[Best LB]])/Table2323[[#This Row],[UB (MILP+LB+UB)]]</f>
        <v>0</v>
      </c>
      <c r="W3" s="65">
        <v>3233.5337653271799</v>
      </c>
      <c r="X3" s="5">
        <v>481</v>
      </c>
      <c r="Y3" s="12">
        <v>481</v>
      </c>
      <c r="Z3" s="12">
        <v>0</v>
      </c>
      <c r="AA3" s="12">
        <f>(Table2323[[#This Row],[UB (LBBD (FBPP))]]-Table2323[[#This Row],[Best LB]])/Table2323[[#This Row],[UB (LBBD (FBPP))]]</f>
        <v>0</v>
      </c>
      <c r="AB3" s="13">
        <v>1376.4865402728301</v>
      </c>
      <c r="AC3" s="5">
        <v>481</v>
      </c>
      <c r="AD3" s="12">
        <v>481</v>
      </c>
      <c r="AE3" s="12">
        <v>0</v>
      </c>
      <c r="AF3" s="12">
        <f>(Table2323[[#This Row],[UB (LBBD (CBPP))]]-Table2323[[#This Row],[Best LB]])/Table2323[[#This Row],[UB (LBBD (CBPP))]]</f>
        <v>0</v>
      </c>
      <c r="AG3" s="13">
        <v>163.49767348915299</v>
      </c>
      <c r="AH3" s="5">
        <v>481</v>
      </c>
      <c r="AI3" s="12">
        <v>481</v>
      </c>
      <c r="AJ3" s="12">
        <v>0</v>
      </c>
      <c r="AK3" s="12">
        <f>(Table2323[[#This Row],[UB (LBBD (CBPP-light))]]-Table2323[[#This Row],[Best LB]])/Table2323[[#This Row],[UB (LBBD (CBPP-light))]]</f>
        <v>0</v>
      </c>
      <c r="AL3" s="13">
        <v>177.60246637556699</v>
      </c>
      <c r="AM3" s="1">
        <f>MAX(Table2323[[#This Row],[LB (A-BGAP +LB+ UB)]],Table2323[[#This Row],[LB (MILP+LB+UB)]],Table2323[[#This Row],[LB (LBBD (FBPP))]],Table2323[[#This Row],[LB (LBBD (CBPP))]],Table2323[[#This Row],[LB (LBBD (CBPP-light))]])</f>
        <v>481</v>
      </c>
    </row>
    <row r="4" spans="1:39" x14ac:dyDescent="0.35">
      <c r="A4" s="71">
        <v>2</v>
      </c>
      <c r="B4" s="79" t="s">
        <v>1168</v>
      </c>
      <c r="C4" s="1" t="s">
        <v>1197</v>
      </c>
      <c r="D4" s="1">
        <v>300</v>
      </c>
      <c r="E4" s="8">
        <v>20</v>
      </c>
      <c r="F4" s="8">
        <v>30</v>
      </c>
      <c r="G4" s="21">
        <v>1</v>
      </c>
      <c r="H4" s="4">
        <v>30</v>
      </c>
      <c r="I4" s="5">
        <v>485</v>
      </c>
      <c r="J4" s="12">
        <v>820</v>
      </c>
      <c r="K4" s="12">
        <f>(Table2323[[#This Row],[UB_init]]-Table2323[[#This Row],[LB_init]])/Table2323[[#This Row],[UB_init]]</f>
        <v>0.40853658536585363</v>
      </c>
      <c r="L4" s="28">
        <v>9.8457087576389171</v>
      </c>
      <c r="M4" s="202">
        <f>IF( Table2323[[#This Row],[UB_init]]-Table2323[[#This Row],[LB_init]]&gt;0.1,0,1)</f>
        <v>0</v>
      </c>
      <c r="N4" s="5">
        <v>820</v>
      </c>
      <c r="O4" s="12">
        <v>485</v>
      </c>
      <c r="P4" s="12">
        <f>(Table2323[[#This Row],[UB (A-BGAP +LB+ UB)]]-Table2323[[#This Row],[LB (A-BGAP +LB+ UB)]])/Table2323[[#This Row],[UB (A-BGAP +LB+ UB)]]</f>
        <v>0.40853658536585363</v>
      </c>
      <c r="Q4" s="12">
        <f>(Table2323[[#This Row],[UB (A-BGAP +LB+ UB)]]-Table2323[[#This Row],[Best LB]])/Table2323[[#This Row],[UB (A-BGAP +LB+ UB)]]</f>
        <v>0.40853658536585363</v>
      </c>
      <c r="R4" s="13">
        <v>3600.6699094604701</v>
      </c>
      <c r="S4" s="5">
        <v>820</v>
      </c>
      <c r="T4" s="12">
        <v>485</v>
      </c>
      <c r="U4" s="12">
        <f>(Table2323[[#This Row],[UB (MILP+LB+UB)]]-Table2323[[#This Row],[LB (MILP+LB+UB)]])/Table2323[[#This Row],[UB (MILP+LB+UB)]]</f>
        <v>0.40853658536585363</v>
      </c>
      <c r="V4" s="12">
        <f>(Table2323[[#This Row],[UB (MILP+LB+UB)]]-Table2323[[#This Row],[Best LB]])/Table2323[[#This Row],[UB (MILP+LB+UB)]]</f>
        <v>0.40853658536585363</v>
      </c>
      <c r="W4" s="13">
        <v>3600.6699094604701</v>
      </c>
      <c r="X4" s="5">
        <v>485</v>
      </c>
      <c r="Y4" s="12">
        <v>485</v>
      </c>
      <c r="Z4" s="12">
        <v>0</v>
      </c>
      <c r="AA4" s="12">
        <f>(Table2323[[#This Row],[UB (LBBD (FBPP))]]-Table2323[[#This Row],[Best LB]])/Table2323[[#This Row],[UB (LBBD (FBPP))]]</f>
        <v>0</v>
      </c>
      <c r="AB4" s="13">
        <v>1357.8873876091</v>
      </c>
      <c r="AC4" s="5">
        <v>485</v>
      </c>
      <c r="AD4" s="12">
        <v>485</v>
      </c>
      <c r="AE4" s="12">
        <v>0</v>
      </c>
      <c r="AF4" s="12">
        <f>(Table2323[[#This Row],[UB (LBBD (CBPP))]]-Table2323[[#This Row],[Best LB]])/Table2323[[#This Row],[UB (LBBD (CBPP))]]</f>
        <v>0</v>
      </c>
      <c r="AG4" s="13">
        <v>208.957394694909</v>
      </c>
      <c r="AH4" s="5">
        <v>485</v>
      </c>
      <c r="AI4" s="12">
        <v>485</v>
      </c>
      <c r="AJ4" s="12">
        <v>0</v>
      </c>
      <c r="AK4" s="12">
        <f>(Table2323[[#This Row],[UB (LBBD (CBPP-light))]]-Table2323[[#This Row],[Best LB]])/Table2323[[#This Row],[UB (LBBD (CBPP-light))]]</f>
        <v>0</v>
      </c>
      <c r="AL4" s="13">
        <v>224.50766337011001</v>
      </c>
      <c r="AM4" s="1">
        <f>MAX(Table2323[[#This Row],[LB (A-BGAP +LB+ UB)]],Table2323[[#This Row],[LB (MILP+LB+UB)]],Table2323[[#This Row],[LB (LBBD (FBPP))]],Table2323[[#This Row],[LB (LBBD (CBPP))]],Table2323[[#This Row],[LB (LBBD (CBPP-light))]])</f>
        <v>485</v>
      </c>
    </row>
    <row r="5" spans="1:39" x14ac:dyDescent="0.35">
      <c r="A5" s="71">
        <v>3</v>
      </c>
      <c r="B5" s="79" t="s">
        <v>1169</v>
      </c>
      <c r="C5" s="1" t="s">
        <v>1197</v>
      </c>
      <c r="D5" s="1">
        <v>300</v>
      </c>
      <c r="E5" s="8">
        <v>20</v>
      </c>
      <c r="F5" s="8">
        <v>30</v>
      </c>
      <c r="G5" s="21">
        <v>1</v>
      </c>
      <c r="H5" s="4">
        <v>29</v>
      </c>
      <c r="I5" s="4">
        <v>454</v>
      </c>
      <c r="J5" s="1">
        <v>589</v>
      </c>
      <c r="K5" s="1">
        <f>(Table2323[[#This Row],[UB_init]]-Table2323[[#This Row],[LB_init]])/Table2323[[#This Row],[UB_init]]</f>
        <v>0.22920203735144312</v>
      </c>
      <c r="L5" s="21">
        <v>7.4578702161088533</v>
      </c>
      <c r="M5" s="86">
        <f>IF( Table2323[[#This Row],[UB_init]]-Table2323[[#This Row],[LB_init]]&gt;0.1,0,1)</f>
        <v>0</v>
      </c>
      <c r="N5" s="4">
        <v>589</v>
      </c>
      <c r="O5" s="1">
        <v>454</v>
      </c>
      <c r="P5" s="1">
        <f>(Table2323[[#This Row],[UB (A-BGAP +LB+ UB)]]-Table2323[[#This Row],[LB (A-BGAP +LB+ UB)]])/Table2323[[#This Row],[UB (A-BGAP +LB+ UB)]]</f>
        <v>0.22920203735144312</v>
      </c>
      <c r="Q5" s="1">
        <f>(Table2323[[#This Row],[UB (A-BGAP +LB+ UB)]]-Table2323[[#This Row],[Best LB]])/Table2323[[#This Row],[UB (A-BGAP +LB+ UB)]]</f>
        <v>0.22920203735144312</v>
      </c>
      <c r="R5" s="14">
        <v>3601.0154354507099</v>
      </c>
      <c r="S5" s="4">
        <v>476</v>
      </c>
      <c r="T5" s="1">
        <v>454</v>
      </c>
      <c r="U5" s="1">
        <f>(Table2323[[#This Row],[UB (MILP+LB+UB)]]-Table2323[[#This Row],[LB (MILP+LB+UB)]])/Table2323[[#This Row],[UB (MILP+LB+UB)]]</f>
        <v>4.6218487394957986E-2</v>
      </c>
      <c r="V5" s="1">
        <f>(Table2323[[#This Row],[UB (MILP+LB+UB)]]-Table2323[[#This Row],[Best LB]])/Table2323[[#This Row],[UB (MILP+LB+UB)]]</f>
        <v>4.6218487394957986E-2</v>
      </c>
      <c r="W5" s="14">
        <v>3601.0154354507099</v>
      </c>
      <c r="X5" s="4">
        <v>455</v>
      </c>
      <c r="Y5" s="1">
        <v>454</v>
      </c>
      <c r="Z5" s="1">
        <v>2.1978021978017099E-3</v>
      </c>
      <c r="AA5" s="1">
        <f>(Table2323[[#This Row],[UB (LBBD (FBPP))]]-Table2323[[#This Row],[Best LB]])/Table2323[[#This Row],[UB (LBBD (FBPP))]]</f>
        <v>2.1978021978021978E-3</v>
      </c>
      <c r="AB5" s="14">
        <v>3600.82570778019</v>
      </c>
      <c r="AC5" s="4">
        <v>455</v>
      </c>
      <c r="AD5" s="1">
        <v>454</v>
      </c>
      <c r="AE5" s="1">
        <v>2.1978021978017099E-3</v>
      </c>
      <c r="AF5" s="1">
        <f>(Table2323[[#This Row],[UB (LBBD (CBPP))]]-Table2323[[#This Row],[Best LB]])/Table2323[[#This Row],[UB (LBBD (CBPP))]]</f>
        <v>2.1978021978021978E-3</v>
      </c>
      <c r="AG5" s="14">
        <v>3610.6328406846101</v>
      </c>
      <c r="AH5" s="4">
        <v>455</v>
      </c>
      <c r="AI5" s="1">
        <v>454</v>
      </c>
      <c r="AJ5" s="1">
        <v>2.1978021978017099E-3</v>
      </c>
      <c r="AK5" s="1">
        <f>(Table2323[[#This Row],[UB (LBBD (CBPP-light))]]-Table2323[[#This Row],[Best LB]])/Table2323[[#This Row],[UB (LBBD (CBPP-light))]]</f>
        <v>2.1978021978021978E-3</v>
      </c>
      <c r="AL5" s="14">
        <v>3614.8429880840699</v>
      </c>
      <c r="AM5" s="1">
        <f>MAX(Table2323[[#This Row],[LB (A-BGAP +LB+ UB)]],Table2323[[#This Row],[LB (MILP+LB+UB)]],Table2323[[#This Row],[LB (LBBD (FBPP))]],Table2323[[#This Row],[LB (LBBD (CBPP))]],Table2323[[#This Row],[LB (LBBD (CBPP-light))]])</f>
        <v>454</v>
      </c>
    </row>
    <row r="6" spans="1:39" x14ac:dyDescent="0.35">
      <c r="A6" s="71">
        <v>4</v>
      </c>
      <c r="B6" s="79" t="s">
        <v>1170</v>
      </c>
      <c r="C6" s="1" t="s">
        <v>1197</v>
      </c>
      <c r="D6" s="1">
        <v>300</v>
      </c>
      <c r="E6" s="8">
        <v>20</v>
      </c>
      <c r="F6" s="8">
        <v>30</v>
      </c>
      <c r="G6" s="21">
        <v>1</v>
      </c>
      <c r="H6" s="4">
        <v>29</v>
      </c>
      <c r="I6" s="4">
        <v>472</v>
      </c>
      <c r="J6" s="1">
        <v>696</v>
      </c>
      <c r="K6" s="1">
        <f>(Table2323[[#This Row],[UB_init]]-Table2323[[#This Row],[LB_init]])/Table2323[[#This Row],[UB_init]]</f>
        <v>0.32183908045977011</v>
      </c>
      <c r="L6" s="21">
        <v>9.1456035021692443</v>
      </c>
      <c r="M6" s="142">
        <f>IF( Table2323[[#This Row],[UB_init]]-Table2323[[#This Row],[LB_init]]&gt;0.1,0,1)</f>
        <v>0</v>
      </c>
      <c r="N6" s="4">
        <v>696</v>
      </c>
      <c r="O6" s="1">
        <v>472</v>
      </c>
      <c r="P6" s="1">
        <f>(Table2323[[#This Row],[UB (A-BGAP +LB+ UB)]]-Table2323[[#This Row],[LB (A-BGAP +LB+ UB)]])/Table2323[[#This Row],[UB (A-BGAP +LB+ UB)]]</f>
        <v>0.32183908045977011</v>
      </c>
      <c r="Q6" s="1">
        <f>(Table2323[[#This Row],[UB (A-BGAP +LB+ UB)]]-Table2323[[#This Row],[Best LB]])/Table2323[[#This Row],[UB (A-BGAP +LB+ UB)]]</f>
        <v>0.32183908045977011</v>
      </c>
      <c r="R6" s="14">
        <v>3601.2931711347701</v>
      </c>
      <c r="S6" s="4">
        <v>696</v>
      </c>
      <c r="T6" s="1">
        <v>472</v>
      </c>
      <c r="U6" s="1">
        <f>(Table2323[[#This Row],[UB (MILP+LB+UB)]]-Table2323[[#This Row],[LB (MILP+LB+UB)]])/Table2323[[#This Row],[UB (MILP+LB+UB)]]</f>
        <v>0.32183908045977011</v>
      </c>
      <c r="V6" s="1">
        <f>(Table2323[[#This Row],[UB (MILP+LB+UB)]]-Table2323[[#This Row],[Best LB]])/Table2323[[#This Row],[UB (MILP+LB+UB)]]</f>
        <v>0.32183908045977011</v>
      </c>
      <c r="W6" s="14">
        <v>3601.2931711347701</v>
      </c>
      <c r="X6" s="4">
        <v>472</v>
      </c>
      <c r="Y6" s="1">
        <v>472</v>
      </c>
      <c r="Z6" s="1">
        <v>0</v>
      </c>
      <c r="AA6" s="1">
        <f>(Table2323[[#This Row],[UB (LBBD (FBPP))]]-Table2323[[#This Row],[Best LB]])/Table2323[[#This Row],[UB (LBBD (FBPP))]]</f>
        <v>0</v>
      </c>
      <c r="AB6" s="14">
        <v>957.28654881939201</v>
      </c>
      <c r="AC6" s="4">
        <v>472</v>
      </c>
      <c r="AD6" s="1">
        <v>472</v>
      </c>
      <c r="AE6" s="1">
        <v>0</v>
      </c>
      <c r="AF6" s="1">
        <f>(Table2323[[#This Row],[UB (LBBD (CBPP))]]-Table2323[[#This Row],[Best LB]])/Table2323[[#This Row],[UB (LBBD (CBPP))]]</f>
        <v>0</v>
      </c>
      <c r="AG6" s="14">
        <v>361.880122966133</v>
      </c>
      <c r="AH6" s="4">
        <v>472</v>
      </c>
      <c r="AI6" s="1">
        <v>472</v>
      </c>
      <c r="AJ6" s="1">
        <v>0</v>
      </c>
      <c r="AK6" s="1">
        <f>(Table2323[[#This Row],[UB (LBBD (CBPP-light))]]-Table2323[[#This Row],[Best LB]])/Table2323[[#This Row],[UB (LBBD (CBPP-light))]]</f>
        <v>0</v>
      </c>
      <c r="AL6" s="14">
        <v>385.41130599752</v>
      </c>
      <c r="AM6" s="1">
        <f>MAX(Table2323[[#This Row],[LB (A-BGAP +LB+ UB)]],Table2323[[#This Row],[LB (MILP+LB+UB)]],Table2323[[#This Row],[LB (LBBD (FBPP))]],Table2323[[#This Row],[LB (LBBD (CBPP))]],Table2323[[#This Row],[LB (LBBD (CBPP-light))]])</f>
        <v>472</v>
      </c>
    </row>
    <row r="7" spans="1:39" x14ac:dyDescent="0.35">
      <c r="A7" s="71">
        <v>5</v>
      </c>
      <c r="B7" s="79" t="s">
        <v>1171</v>
      </c>
      <c r="C7" s="1" t="s">
        <v>1197</v>
      </c>
      <c r="D7" s="1">
        <v>300</v>
      </c>
      <c r="E7" s="8">
        <v>20</v>
      </c>
      <c r="F7" s="8">
        <v>30</v>
      </c>
      <c r="G7" s="21">
        <v>1</v>
      </c>
      <c r="H7" s="4">
        <v>30</v>
      </c>
      <c r="I7" s="4">
        <v>494</v>
      </c>
      <c r="J7" s="1">
        <v>891</v>
      </c>
      <c r="K7" s="1">
        <f>(Table2323[[#This Row],[UB_init]]-Table2323[[#This Row],[LB_init]])/Table2323[[#This Row],[UB_init]]</f>
        <v>0.44556677890011226</v>
      </c>
      <c r="L7" s="21">
        <v>7.1024839542806077</v>
      </c>
      <c r="M7" s="86">
        <f>IF( Table2323[[#This Row],[UB_init]]-Table2323[[#This Row],[LB_init]]&gt;0.1,0,1)</f>
        <v>0</v>
      </c>
      <c r="N7" s="4">
        <v>891</v>
      </c>
      <c r="O7" s="1">
        <v>494</v>
      </c>
      <c r="P7" s="1">
        <f>(Table2323[[#This Row],[UB (A-BGAP +LB+ UB)]]-Table2323[[#This Row],[LB (A-BGAP +LB+ UB)]])/Table2323[[#This Row],[UB (A-BGAP +LB+ UB)]]</f>
        <v>0.44556677890011226</v>
      </c>
      <c r="Q7" s="1">
        <f>(Table2323[[#This Row],[UB (A-BGAP +LB+ UB)]]-Table2323[[#This Row],[Best LB]])/Table2323[[#This Row],[UB (A-BGAP +LB+ UB)]]</f>
        <v>0.44556677890011226</v>
      </c>
      <c r="R7" s="14">
        <v>3600.6490056840698</v>
      </c>
      <c r="S7" s="4">
        <v>639</v>
      </c>
      <c r="T7" s="1">
        <v>494</v>
      </c>
      <c r="U7" s="1">
        <f>(Table2323[[#This Row],[UB (MILP+LB+UB)]]-Table2323[[#This Row],[LB (MILP+LB+UB)]])/Table2323[[#This Row],[UB (MILP+LB+UB)]]</f>
        <v>0.2269170579029734</v>
      </c>
      <c r="V7" s="1">
        <f>(Table2323[[#This Row],[UB (MILP+LB+UB)]]-Table2323[[#This Row],[Best LB]])/Table2323[[#This Row],[UB (MILP+LB+UB)]]</f>
        <v>0.2269170579029734</v>
      </c>
      <c r="W7" s="14">
        <v>3600.6490056840698</v>
      </c>
      <c r="X7" s="4">
        <v>494</v>
      </c>
      <c r="Y7" s="1">
        <v>494</v>
      </c>
      <c r="Z7" s="1">
        <v>0</v>
      </c>
      <c r="AA7" s="1">
        <f>(Table2323[[#This Row],[UB (LBBD (FBPP))]]-Table2323[[#This Row],[Best LB]])/Table2323[[#This Row],[UB (LBBD (FBPP))]]</f>
        <v>0</v>
      </c>
      <c r="AB7" s="14">
        <v>943.00799622200395</v>
      </c>
      <c r="AC7" s="4">
        <v>494</v>
      </c>
      <c r="AD7" s="1">
        <v>494</v>
      </c>
      <c r="AE7" s="1">
        <v>0</v>
      </c>
      <c r="AF7" s="1">
        <f>(Table2323[[#This Row],[UB (LBBD (CBPP))]]-Table2323[[#This Row],[Best LB]])/Table2323[[#This Row],[UB (LBBD (CBPP))]]</f>
        <v>0</v>
      </c>
      <c r="AG7" s="14">
        <v>101.68816334940399</v>
      </c>
      <c r="AH7" s="4">
        <v>494</v>
      </c>
      <c r="AI7" s="1">
        <v>494</v>
      </c>
      <c r="AJ7" s="1">
        <v>0</v>
      </c>
      <c r="AK7" s="1">
        <f>(Table2323[[#This Row],[UB (LBBD (CBPP-light))]]-Table2323[[#This Row],[Best LB]])/Table2323[[#This Row],[UB (LBBD (CBPP-light))]]</f>
        <v>0</v>
      </c>
      <c r="AL7" s="14">
        <v>106.49292411562</v>
      </c>
      <c r="AM7" s="1">
        <f>MAX(Table2323[[#This Row],[LB (A-BGAP +LB+ UB)]],Table2323[[#This Row],[LB (MILP+LB+UB)]],Table2323[[#This Row],[LB (LBBD (FBPP))]],Table2323[[#This Row],[LB (LBBD (CBPP))]],Table2323[[#This Row],[LB (LBBD (CBPP-light))]])</f>
        <v>494</v>
      </c>
    </row>
    <row r="8" spans="1:39" x14ac:dyDescent="0.35">
      <c r="A8" s="71">
        <v>6</v>
      </c>
      <c r="B8" s="79" t="s">
        <v>1172</v>
      </c>
      <c r="C8" s="1" t="s">
        <v>1197</v>
      </c>
      <c r="D8" s="1">
        <v>300</v>
      </c>
      <c r="E8" s="8">
        <v>20</v>
      </c>
      <c r="F8" s="8">
        <v>30</v>
      </c>
      <c r="G8" s="21">
        <v>1</v>
      </c>
      <c r="H8" s="4">
        <v>60</v>
      </c>
      <c r="I8" s="4">
        <v>575</v>
      </c>
      <c r="J8" s="1">
        <v>576</v>
      </c>
      <c r="K8" s="1">
        <f>(Table2323[[#This Row],[UB_init]]-Table2323[[#This Row],[LB_init]])/Table2323[[#This Row],[UB_init]]</f>
        <v>1.736111111111111E-3</v>
      </c>
      <c r="L8" s="21">
        <v>1117.4843428740205</v>
      </c>
      <c r="M8" s="142">
        <f>IF( Table2323[[#This Row],[UB_init]]-Table2323[[#This Row],[LB_init]]&gt;0.1,0,1)</f>
        <v>0</v>
      </c>
      <c r="N8" s="4">
        <v>576</v>
      </c>
      <c r="O8" s="1">
        <v>575</v>
      </c>
      <c r="P8" s="1">
        <f>(Table2323[[#This Row],[UB (A-BGAP +LB+ UB)]]-Table2323[[#This Row],[LB (A-BGAP +LB+ UB)]])/Table2323[[#This Row],[UB (A-BGAP +LB+ UB)]]</f>
        <v>1.736111111111111E-3</v>
      </c>
      <c r="Q8" s="1">
        <f>(Table2323[[#This Row],[UB (A-BGAP +LB+ UB)]]-Table2323[[#This Row],[Best LB]])/Table2323[[#This Row],[UB (A-BGAP +LB+ UB)]]</f>
        <v>1.736111111111111E-3</v>
      </c>
      <c r="R8" s="14">
        <v>3601.4202897660398</v>
      </c>
      <c r="S8" s="4">
        <v>576</v>
      </c>
      <c r="T8" s="1">
        <v>575</v>
      </c>
      <c r="U8" s="1">
        <f>(Table2323[[#This Row],[UB (MILP+LB+UB)]]-Table2323[[#This Row],[LB (MILP+LB+UB)]])/Table2323[[#This Row],[UB (MILP+LB+UB)]]</f>
        <v>1.736111111111111E-3</v>
      </c>
      <c r="V8" s="1">
        <f>(Table2323[[#This Row],[UB (MILP+LB+UB)]]-Table2323[[#This Row],[Best LB]])/Table2323[[#This Row],[UB (MILP+LB+UB)]]</f>
        <v>1.736111111111111E-3</v>
      </c>
      <c r="W8" s="14">
        <v>3601.4202897660398</v>
      </c>
      <c r="X8" s="4">
        <v>575</v>
      </c>
      <c r="Y8" s="1">
        <v>575</v>
      </c>
      <c r="Z8" s="1">
        <v>0</v>
      </c>
      <c r="AA8" s="1">
        <f>(Table2323[[#This Row],[UB (LBBD (FBPP))]]-Table2323[[#This Row],[Best LB]])/Table2323[[#This Row],[UB (LBBD (FBPP))]]</f>
        <v>0</v>
      </c>
      <c r="AB8" s="14">
        <v>426.41914973501099</v>
      </c>
      <c r="AC8" s="4">
        <v>575</v>
      </c>
      <c r="AD8" s="1">
        <v>575</v>
      </c>
      <c r="AE8" s="1">
        <v>0</v>
      </c>
      <c r="AF8" s="1">
        <f>(Table2323[[#This Row],[UB (LBBD (CBPP))]]-Table2323[[#This Row],[Best LB]])/Table2323[[#This Row],[UB (LBBD (CBPP))]]</f>
        <v>0</v>
      </c>
      <c r="AG8" s="14">
        <v>366.25129468273298</v>
      </c>
      <c r="AH8" s="4">
        <v>575</v>
      </c>
      <c r="AI8" s="1">
        <v>575</v>
      </c>
      <c r="AJ8" s="1">
        <v>0</v>
      </c>
      <c r="AK8" s="1">
        <f>(Table2323[[#This Row],[UB (LBBD (CBPP-light))]]-Table2323[[#This Row],[Best LB]])/Table2323[[#This Row],[UB (LBBD (CBPP-light))]]</f>
        <v>0</v>
      </c>
      <c r="AL8" s="14">
        <v>354.23613320663497</v>
      </c>
      <c r="AM8" s="1">
        <f>MAX(Table2323[[#This Row],[LB (A-BGAP +LB+ UB)]],Table2323[[#This Row],[LB (MILP+LB+UB)]],Table2323[[#This Row],[LB (LBBD (FBPP))]],Table2323[[#This Row],[LB (LBBD (CBPP))]],Table2323[[#This Row],[LB (LBBD (CBPP-light))]])</f>
        <v>575</v>
      </c>
    </row>
    <row r="9" spans="1:39" x14ac:dyDescent="0.35">
      <c r="A9" s="71">
        <v>7</v>
      </c>
      <c r="B9" s="79" t="s">
        <v>1173</v>
      </c>
      <c r="C9" s="1" t="s">
        <v>1197</v>
      </c>
      <c r="D9" s="1">
        <v>300</v>
      </c>
      <c r="E9" s="8">
        <v>20</v>
      </c>
      <c r="F9" s="8">
        <v>30</v>
      </c>
      <c r="G9" s="21">
        <v>1</v>
      </c>
      <c r="H9" s="4">
        <v>29</v>
      </c>
      <c r="I9" s="4">
        <v>478</v>
      </c>
      <c r="J9" s="1">
        <v>803</v>
      </c>
      <c r="K9" s="1">
        <f>(Table2323[[#This Row],[UB_init]]-Table2323[[#This Row],[LB_init]])/Table2323[[#This Row],[UB_init]]</f>
        <v>0.40473225404732255</v>
      </c>
      <c r="L9" s="21">
        <v>7.4347156994044639</v>
      </c>
      <c r="M9" s="86">
        <f>IF( Table2323[[#This Row],[UB_init]]-Table2323[[#This Row],[LB_init]]&gt;0.1,0,1)</f>
        <v>0</v>
      </c>
      <c r="N9" s="4">
        <v>803</v>
      </c>
      <c r="O9" s="1">
        <v>478</v>
      </c>
      <c r="P9" s="1">
        <f>(Table2323[[#This Row],[UB (A-BGAP +LB+ UB)]]-Table2323[[#This Row],[LB (A-BGAP +LB+ UB)]])/Table2323[[#This Row],[UB (A-BGAP +LB+ UB)]]</f>
        <v>0.40473225404732255</v>
      </c>
      <c r="Q9" s="1">
        <f>(Table2323[[#This Row],[UB (A-BGAP +LB+ UB)]]-Table2323[[#This Row],[Best LB]])/Table2323[[#This Row],[UB (A-BGAP +LB+ UB)]]</f>
        <v>0.40473225404732255</v>
      </c>
      <c r="R9" s="14">
        <v>3601.4094406198701</v>
      </c>
      <c r="S9" s="4">
        <v>803</v>
      </c>
      <c r="T9" s="1">
        <v>478</v>
      </c>
      <c r="U9" s="1">
        <f>(Table2323[[#This Row],[UB (MILP+LB+UB)]]-Table2323[[#This Row],[LB (MILP+LB+UB)]])/Table2323[[#This Row],[UB (MILP+LB+UB)]]</f>
        <v>0.40473225404732255</v>
      </c>
      <c r="V9" s="1">
        <f>(Table2323[[#This Row],[UB (MILP+LB+UB)]]-Table2323[[#This Row],[Best LB]])/Table2323[[#This Row],[UB (MILP+LB+UB)]]</f>
        <v>0.40473225404732255</v>
      </c>
      <c r="W9" s="14">
        <v>3601.4094406198701</v>
      </c>
      <c r="X9" s="4">
        <v>479</v>
      </c>
      <c r="Y9" s="1">
        <v>478</v>
      </c>
      <c r="Z9" s="1">
        <v>2.0876826722333801E-3</v>
      </c>
      <c r="AA9" s="1">
        <f>(Table2323[[#This Row],[UB (LBBD (FBPP))]]-Table2323[[#This Row],[Best LB]])/Table2323[[#This Row],[UB (LBBD (FBPP))]]</f>
        <v>2.0876826722338203E-3</v>
      </c>
      <c r="AB9" s="14">
        <v>3599.90897529106</v>
      </c>
      <c r="AC9" s="4">
        <v>479</v>
      </c>
      <c r="AD9" s="1">
        <v>478</v>
      </c>
      <c r="AE9" s="1">
        <v>2.0876826722333801E-3</v>
      </c>
      <c r="AF9" s="1">
        <f>(Table2323[[#This Row],[UB (LBBD (CBPP))]]-Table2323[[#This Row],[Best LB]])/Table2323[[#This Row],[UB (LBBD (CBPP))]]</f>
        <v>2.0876826722338203E-3</v>
      </c>
      <c r="AG9" s="14">
        <v>3617.6972106508902</v>
      </c>
      <c r="AH9" s="4">
        <v>479</v>
      </c>
      <c r="AI9" s="1">
        <v>478</v>
      </c>
      <c r="AJ9" s="1">
        <v>2.0876826722333801E-3</v>
      </c>
      <c r="AK9" s="1">
        <f>(Table2323[[#This Row],[UB (LBBD (CBPP-light))]]-Table2323[[#This Row],[Best LB]])/Table2323[[#This Row],[UB (LBBD (CBPP-light))]]</f>
        <v>2.0876826722338203E-3</v>
      </c>
      <c r="AL9" s="14">
        <v>3632.9072626838401</v>
      </c>
      <c r="AM9" s="1">
        <f>MAX(Table2323[[#This Row],[LB (A-BGAP +LB+ UB)]],Table2323[[#This Row],[LB (MILP+LB+UB)]],Table2323[[#This Row],[LB (LBBD (FBPP))]],Table2323[[#This Row],[LB (LBBD (CBPP))]],Table2323[[#This Row],[LB (LBBD (CBPP-light))]])</f>
        <v>478</v>
      </c>
    </row>
    <row r="10" spans="1:39" x14ac:dyDescent="0.35">
      <c r="A10" s="71">
        <v>8</v>
      </c>
      <c r="B10" s="79" t="s">
        <v>1174</v>
      </c>
      <c r="C10" s="1" t="s">
        <v>1197</v>
      </c>
      <c r="D10" s="1">
        <v>300</v>
      </c>
      <c r="E10" s="8">
        <v>20</v>
      </c>
      <c r="F10" s="8">
        <v>30</v>
      </c>
      <c r="G10" s="21">
        <v>1</v>
      </c>
      <c r="H10" s="4">
        <v>29</v>
      </c>
      <c r="I10" s="4">
        <v>467</v>
      </c>
      <c r="J10" s="1">
        <v>636</v>
      </c>
      <c r="K10" s="1">
        <f>(Table2323[[#This Row],[UB_init]]-Table2323[[#This Row],[LB_init]])/Table2323[[#This Row],[UB_init]]</f>
        <v>0.26572327044025157</v>
      </c>
      <c r="L10" s="21">
        <v>6.4950922187417577</v>
      </c>
      <c r="M10" s="142">
        <f>IF( Table2323[[#This Row],[UB_init]]-Table2323[[#This Row],[LB_init]]&gt;0.1,0,1)</f>
        <v>0</v>
      </c>
      <c r="N10" s="4">
        <v>636</v>
      </c>
      <c r="O10" s="1">
        <v>467</v>
      </c>
      <c r="P10" s="1">
        <f>(Table2323[[#This Row],[UB (A-BGAP +LB+ UB)]]-Table2323[[#This Row],[LB (A-BGAP +LB+ UB)]])/Table2323[[#This Row],[UB (A-BGAP +LB+ UB)]]</f>
        <v>0.26572327044025157</v>
      </c>
      <c r="Q10" s="1">
        <f>(Table2323[[#This Row],[UB (A-BGAP +LB+ UB)]]-Table2323[[#This Row],[Best LB]])/Table2323[[#This Row],[UB (A-BGAP +LB+ UB)]]</f>
        <v>0.26572327044025157</v>
      </c>
      <c r="R10" s="14">
        <v>3600.59058474004</v>
      </c>
      <c r="S10" s="4">
        <v>636</v>
      </c>
      <c r="T10" s="1">
        <v>467</v>
      </c>
      <c r="U10" s="1">
        <f>(Table2323[[#This Row],[UB (MILP+LB+UB)]]-Table2323[[#This Row],[LB (MILP+LB+UB)]])/Table2323[[#This Row],[UB (MILP+LB+UB)]]</f>
        <v>0.26572327044025157</v>
      </c>
      <c r="V10" s="1">
        <f>(Table2323[[#This Row],[UB (MILP+LB+UB)]]-Table2323[[#This Row],[Best LB]])/Table2323[[#This Row],[UB (MILP+LB+UB)]]</f>
        <v>0.26572327044025157</v>
      </c>
      <c r="W10" s="14">
        <v>3600.59058474004</v>
      </c>
      <c r="X10" s="4">
        <v>467</v>
      </c>
      <c r="Y10" s="1">
        <v>467</v>
      </c>
      <c r="Z10" s="1">
        <v>0</v>
      </c>
      <c r="AA10" s="1">
        <f>(Table2323[[#This Row],[UB (LBBD (FBPP))]]-Table2323[[#This Row],[Best LB]])/Table2323[[#This Row],[UB (LBBD (FBPP))]]</f>
        <v>0</v>
      </c>
      <c r="AB10" s="14">
        <v>555.12687842641003</v>
      </c>
      <c r="AC10" s="4">
        <v>467</v>
      </c>
      <c r="AD10" s="1">
        <v>467</v>
      </c>
      <c r="AE10" s="1">
        <v>0</v>
      </c>
      <c r="AF10" s="1">
        <f>(Table2323[[#This Row],[UB (LBBD (CBPP))]]-Table2323[[#This Row],[Best LB]])/Table2323[[#This Row],[UB (LBBD (CBPP))]]</f>
        <v>0</v>
      </c>
      <c r="AG10" s="14">
        <v>121.249529547058</v>
      </c>
      <c r="AH10" s="4">
        <v>467</v>
      </c>
      <c r="AI10" s="1">
        <v>467</v>
      </c>
      <c r="AJ10" s="1">
        <v>0</v>
      </c>
      <c r="AK10" s="1">
        <f>(Table2323[[#This Row],[UB (LBBD (CBPP-light))]]-Table2323[[#This Row],[Best LB]])/Table2323[[#This Row],[UB (LBBD (CBPP-light))]]</f>
        <v>0</v>
      </c>
      <c r="AL10" s="14">
        <v>132.02409720234499</v>
      </c>
      <c r="AM10" s="1">
        <f>MAX(Table2323[[#This Row],[LB (A-BGAP +LB+ UB)]],Table2323[[#This Row],[LB (MILP+LB+UB)]],Table2323[[#This Row],[LB (LBBD (FBPP))]],Table2323[[#This Row],[LB (LBBD (CBPP))]],Table2323[[#This Row],[LB (LBBD (CBPP-light))]])</f>
        <v>467</v>
      </c>
    </row>
    <row r="11" spans="1:39" x14ac:dyDescent="0.35">
      <c r="A11" s="71">
        <v>9</v>
      </c>
      <c r="B11" s="79" t="s">
        <v>1175</v>
      </c>
      <c r="C11" s="1" t="s">
        <v>1197</v>
      </c>
      <c r="D11" s="1">
        <v>300</v>
      </c>
      <c r="E11" s="8">
        <v>20</v>
      </c>
      <c r="F11" s="8">
        <v>30</v>
      </c>
      <c r="G11" s="21">
        <v>1</v>
      </c>
      <c r="H11" s="4">
        <v>30</v>
      </c>
      <c r="I11" s="4">
        <v>505</v>
      </c>
      <c r="J11" s="1">
        <v>909</v>
      </c>
      <c r="K11" s="1">
        <f>(Table2323[[#This Row],[UB_init]]-Table2323[[#This Row],[LB_init]])/Table2323[[#This Row],[UB_init]]</f>
        <v>0.44444444444444442</v>
      </c>
      <c r="L11" s="21">
        <v>8.2834144923835993</v>
      </c>
      <c r="M11" s="86">
        <f>IF( Table2323[[#This Row],[UB_init]]-Table2323[[#This Row],[LB_init]]&gt;0.1,0,1)</f>
        <v>0</v>
      </c>
      <c r="N11" s="4">
        <v>909</v>
      </c>
      <c r="O11" s="1">
        <v>505</v>
      </c>
      <c r="P11" s="1">
        <f>(Table2323[[#This Row],[UB (A-BGAP +LB+ UB)]]-Table2323[[#This Row],[LB (A-BGAP +LB+ UB)]])/Table2323[[#This Row],[UB (A-BGAP +LB+ UB)]]</f>
        <v>0.44444444444444442</v>
      </c>
      <c r="Q11" s="1">
        <f>(Table2323[[#This Row],[UB (A-BGAP +LB+ UB)]]-Table2323[[#This Row],[Best LB]])/Table2323[[#This Row],[UB (A-BGAP +LB+ UB)]]</f>
        <v>0.44444444444444442</v>
      </c>
      <c r="R11" s="14">
        <v>3600.8741879071999</v>
      </c>
      <c r="S11" s="4">
        <v>909</v>
      </c>
      <c r="T11" s="1">
        <v>505</v>
      </c>
      <c r="U11" s="1">
        <f>(Table2323[[#This Row],[UB (MILP+LB+UB)]]-Table2323[[#This Row],[LB (MILP+LB+UB)]])/Table2323[[#This Row],[UB (MILP+LB+UB)]]</f>
        <v>0.44444444444444442</v>
      </c>
      <c r="V11" s="1">
        <f>(Table2323[[#This Row],[UB (MILP+LB+UB)]]-Table2323[[#This Row],[Best LB]])/Table2323[[#This Row],[UB (MILP+LB+UB)]]</f>
        <v>0.44444444444444442</v>
      </c>
      <c r="W11" s="14">
        <v>3600.8741879071999</v>
      </c>
      <c r="X11" s="4">
        <v>505</v>
      </c>
      <c r="Y11" s="1">
        <v>505</v>
      </c>
      <c r="Z11" s="1">
        <v>0</v>
      </c>
      <c r="AA11" s="1">
        <f>(Table2323[[#This Row],[UB (LBBD (FBPP))]]-Table2323[[#This Row],[Best LB]])/Table2323[[#This Row],[UB (LBBD (FBPP))]]</f>
        <v>0</v>
      </c>
      <c r="AB11" s="14">
        <v>772.286744466051</v>
      </c>
      <c r="AC11" s="4">
        <v>505</v>
      </c>
      <c r="AD11" s="1">
        <v>505</v>
      </c>
      <c r="AE11" s="1">
        <v>0</v>
      </c>
      <c r="AF11" s="1">
        <f>(Table2323[[#This Row],[UB (LBBD (CBPP))]]-Table2323[[#This Row],[Best LB]])/Table2323[[#This Row],[UB (LBBD (CBPP))]]</f>
        <v>0</v>
      </c>
      <c r="AG11" s="14">
        <v>112.769691177643</v>
      </c>
      <c r="AH11" s="4">
        <v>505</v>
      </c>
      <c r="AI11" s="1">
        <v>505</v>
      </c>
      <c r="AJ11" s="1">
        <v>0</v>
      </c>
      <c r="AK11" s="1">
        <f>(Table2323[[#This Row],[UB (LBBD (CBPP-light))]]-Table2323[[#This Row],[Best LB]])/Table2323[[#This Row],[UB (LBBD (CBPP-light))]]</f>
        <v>0</v>
      </c>
      <c r="AL11" s="14">
        <v>107.99602376297101</v>
      </c>
      <c r="AM11" s="1">
        <f>MAX(Table2323[[#This Row],[LB (A-BGAP +LB+ UB)]],Table2323[[#This Row],[LB (MILP+LB+UB)]],Table2323[[#This Row],[LB (LBBD (FBPP))]],Table2323[[#This Row],[LB (LBBD (CBPP))]],Table2323[[#This Row],[LB (LBBD (CBPP-light))]])</f>
        <v>505</v>
      </c>
    </row>
    <row r="12" spans="1:39" x14ac:dyDescent="0.35">
      <c r="A12" s="71">
        <v>10</v>
      </c>
      <c r="B12" s="79" t="s">
        <v>1176</v>
      </c>
      <c r="C12" s="1" t="s">
        <v>1197</v>
      </c>
      <c r="D12" s="1">
        <v>300</v>
      </c>
      <c r="E12" s="8">
        <v>20</v>
      </c>
      <c r="F12" s="8">
        <v>30</v>
      </c>
      <c r="G12" s="21">
        <v>1</v>
      </c>
      <c r="H12" s="4">
        <v>31</v>
      </c>
      <c r="I12" s="4">
        <v>503</v>
      </c>
      <c r="J12" s="1">
        <v>611</v>
      </c>
      <c r="K12" s="1">
        <f>(Table2323[[#This Row],[UB_init]]-Table2323[[#This Row],[LB_init]])/Table2323[[#This Row],[UB_init]]</f>
        <v>0.176759410801964</v>
      </c>
      <c r="L12" s="21">
        <v>8.9008826669305421</v>
      </c>
      <c r="M12" s="142">
        <f>IF( Table2323[[#This Row],[UB_init]]-Table2323[[#This Row],[LB_init]]&gt;0.1,0,1)</f>
        <v>0</v>
      </c>
      <c r="N12" s="4">
        <v>611</v>
      </c>
      <c r="O12" s="1">
        <v>503</v>
      </c>
      <c r="P12" s="1">
        <f>(Table2323[[#This Row],[UB (A-BGAP +LB+ UB)]]-Table2323[[#This Row],[LB (A-BGAP +LB+ UB)]])/Table2323[[#This Row],[UB (A-BGAP +LB+ UB)]]</f>
        <v>0.176759410801964</v>
      </c>
      <c r="Q12" s="1">
        <f>(Table2323[[#This Row],[UB (A-BGAP +LB+ UB)]]-Table2323[[#This Row],[Best LB]])/Table2323[[#This Row],[UB (A-BGAP +LB+ UB)]]</f>
        <v>0.176759410801964</v>
      </c>
      <c r="R12" s="14">
        <v>3600.616909286</v>
      </c>
      <c r="S12" s="4">
        <v>611</v>
      </c>
      <c r="T12" s="1">
        <v>503</v>
      </c>
      <c r="U12" s="1">
        <f>(Table2323[[#This Row],[UB (MILP+LB+UB)]]-Table2323[[#This Row],[LB (MILP+LB+UB)]])/Table2323[[#This Row],[UB (MILP+LB+UB)]]</f>
        <v>0.176759410801964</v>
      </c>
      <c r="V12" s="1">
        <f>(Table2323[[#This Row],[UB (MILP+LB+UB)]]-Table2323[[#This Row],[Best LB]])/Table2323[[#This Row],[UB (MILP+LB+UB)]]</f>
        <v>0.176759410801964</v>
      </c>
      <c r="W12" s="14">
        <v>3600.616909286</v>
      </c>
      <c r="X12" s="4">
        <v>503</v>
      </c>
      <c r="Y12" s="1">
        <v>503</v>
      </c>
      <c r="Z12" s="1">
        <v>0</v>
      </c>
      <c r="AA12" s="1">
        <f>(Table2323[[#This Row],[UB (LBBD (FBPP))]]-Table2323[[#This Row],[Best LB]])/Table2323[[#This Row],[UB (LBBD (FBPP))]]</f>
        <v>0</v>
      </c>
      <c r="AB12" s="14">
        <v>567.94476356357302</v>
      </c>
      <c r="AC12" s="4">
        <v>503</v>
      </c>
      <c r="AD12" s="1">
        <v>503</v>
      </c>
      <c r="AE12" s="1">
        <v>0</v>
      </c>
      <c r="AF12" s="1">
        <f>(Table2323[[#This Row],[UB (LBBD (CBPP))]]-Table2323[[#This Row],[Best LB]])/Table2323[[#This Row],[UB (LBBD (CBPP))]]</f>
        <v>0</v>
      </c>
      <c r="AG12" s="14">
        <v>106.339899894781</v>
      </c>
      <c r="AH12" s="4">
        <v>503</v>
      </c>
      <c r="AI12" s="1">
        <v>503</v>
      </c>
      <c r="AJ12" s="1">
        <v>0</v>
      </c>
      <c r="AK12" s="1">
        <f>(Table2323[[#This Row],[UB (LBBD (CBPP-light))]]-Table2323[[#This Row],[Best LB]])/Table2323[[#This Row],[UB (LBBD (CBPP-light))]]</f>
        <v>0</v>
      </c>
      <c r="AL12" s="14">
        <v>103.565722329542</v>
      </c>
      <c r="AM12" s="1">
        <f>MAX(Table2323[[#This Row],[LB (A-BGAP +LB+ UB)]],Table2323[[#This Row],[LB (MILP+LB+UB)]],Table2323[[#This Row],[LB (LBBD (FBPP))]],Table2323[[#This Row],[LB (LBBD (CBPP))]],Table2323[[#This Row],[LB (LBBD (CBPP-light))]])</f>
        <v>503</v>
      </c>
    </row>
    <row r="13" spans="1:39" x14ac:dyDescent="0.35">
      <c r="A13" s="71">
        <v>11</v>
      </c>
      <c r="B13" s="79" t="s">
        <v>1177</v>
      </c>
      <c r="C13" s="1" t="s">
        <v>1197</v>
      </c>
      <c r="D13" s="1">
        <v>300</v>
      </c>
      <c r="E13" s="8">
        <v>20</v>
      </c>
      <c r="F13" s="8">
        <v>30</v>
      </c>
      <c r="G13" s="21">
        <v>2</v>
      </c>
      <c r="H13" s="4">
        <v>60</v>
      </c>
      <c r="I13" s="4">
        <v>575</v>
      </c>
      <c r="J13" s="1">
        <v>576</v>
      </c>
      <c r="K13" s="1">
        <f>(Table2323[[#This Row],[UB_init]]-Table2323[[#This Row],[LB_init]])/Table2323[[#This Row],[UB_init]]</f>
        <v>1.736111111111111E-3</v>
      </c>
      <c r="L13" s="21">
        <v>1155.2265283502607</v>
      </c>
      <c r="M13" s="86">
        <f>IF( Table2323[[#This Row],[UB_init]]-Table2323[[#This Row],[LB_init]]&gt;0.1,0,1)</f>
        <v>0</v>
      </c>
      <c r="N13" s="4">
        <v>576</v>
      </c>
      <c r="O13" s="1">
        <v>575</v>
      </c>
      <c r="P13" s="1">
        <f>(Table2323[[#This Row],[UB (A-BGAP +LB+ UB)]]-Table2323[[#This Row],[LB (A-BGAP +LB+ UB)]])/Table2323[[#This Row],[UB (A-BGAP +LB+ UB)]]</f>
        <v>1.736111111111111E-3</v>
      </c>
      <c r="Q13" s="1">
        <f>(Table2323[[#This Row],[UB (A-BGAP +LB+ UB)]]-Table2323[[#This Row],[Best LB]])/Table2323[[#This Row],[UB (A-BGAP +LB+ UB)]]</f>
        <v>1.736111111111111E-3</v>
      </c>
      <c r="R13" s="14">
        <v>3600.8553334716698</v>
      </c>
      <c r="S13" s="4">
        <v>576</v>
      </c>
      <c r="T13" s="1">
        <v>575</v>
      </c>
      <c r="U13" s="1">
        <f>(Table2323[[#This Row],[UB (MILP+LB+UB)]]-Table2323[[#This Row],[LB (MILP+LB+UB)]])/Table2323[[#This Row],[UB (MILP+LB+UB)]]</f>
        <v>1.736111111111111E-3</v>
      </c>
      <c r="V13" s="1">
        <f>(Table2323[[#This Row],[UB (MILP+LB+UB)]]-Table2323[[#This Row],[Best LB]])/Table2323[[#This Row],[UB (MILP+LB+UB)]]</f>
        <v>1.736111111111111E-3</v>
      </c>
      <c r="W13" s="14">
        <v>3600.8553334716698</v>
      </c>
      <c r="X13" s="4">
        <v>575</v>
      </c>
      <c r="Y13" s="1">
        <v>575</v>
      </c>
      <c r="Z13" s="1">
        <v>0</v>
      </c>
      <c r="AA13" s="1">
        <f>(Table2323[[#This Row],[UB (LBBD (FBPP))]]-Table2323[[#This Row],[Best LB]])/Table2323[[#This Row],[UB (LBBD (FBPP))]]</f>
        <v>0</v>
      </c>
      <c r="AB13" s="14">
        <v>373.21120946109198</v>
      </c>
      <c r="AC13" s="4">
        <v>575</v>
      </c>
      <c r="AD13" s="1">
        <v>575</v>
      </c>
      <c r="AE13" s="1">
        <v>0</v>
      </c>
      <c r="AF13" s="1">
        <f>(Table2323[[#This Row],[UB (LBBD (CBPP))]]-Table2323[[#This Row],[Best LB]])/Table2323[[#This Row],[UB (LBBD (CBPP))]]</f>
        <v>0</v>
      </c>
      <c r="AG13" s="14">
        <v>379.39237673021802</v>
      </c>
      <c r="AH13" s="4">
        <v>575</v>
      </c>
      <c r="AI13" s="1">
        <v>575</v>
      </c>
      <c r="AJ13" s="1">
        <v>0</v>
      </c>
      <c r="AK13" s="1">
        <f>(Table2323[[#This Row],[UB (LBBD (CBPP-light))]]-Table2323[[#This Row],[Best LB]])/Table2323[[#This Row],[UB (LBBD (CBPP-light))]]</f>
        <v>0</v>
      </c>
      <c r="AL13" s="14">
        <v>375.56329785753002</v>
      </c>
      <c r="AM13" s="1">
        <f>MAX(Table2323[[#This Row],[LB (A-BGAP +LB+ UB)]],Table2323[[#This Row],[LB (MILP+LB+UB)]],Table2323[[#This Row],[LB (LBBD (FBPP))]],Table2323[[#This Row],[LB (LBBD (CBPP))]],Table2323[[#This Row],[LB (LBBD (CBPP-light))]])</f>
        <v>575</v>
      </c>
    </row>
    <row r="14" spans="1:39" x14ac:dyDescent="0.35">
      <c r="A14" s="71">
        <v>12</v>
      </c>
      <c r="B14" s="79" t="s">
        <v>1178</v>
      </c>
      <c r="C14" s="1" t="s">
        <v>1197</v>
      </c>
      <c r="D14" s="1">
        <v>300</v>
      </c>
      <c r="E14" s="8">
        <v>20</v>
      </c>
      <c r="F14" s="8">
        <v>30</v>
      </c>
      <c r="G14" s="21">
        <v>2</v>
      </c>
      <c r="H14" s="4">
        <v>57</v>
      </c>
      <c r="I14" s="4">
        <v>557</v>
      </c>
      <c r="J14" s="1">
        <v>558</v>
      </c>
      <c r="K14" s="1">
        <f>(Table2323[[#This Row],[UB_init]]-Table2323[[#This Row],[LB_init]])/Table2323[[#This Row],[UB_init]]</f>
        <v>1.7921146953405018E-3</v>
      </c>
      <c r="L14" s="21">
        <v>1800.0381603380654</v>
      </c>
      <c r="M14" s="142">
        <f>IF( Table2323[[#This Row],[UB_init]]-Table2323[[#This Row],[LB_init]]&gt;0.1,0,1)</f>
        <v>0</v>
      </c>
      <c r="N14" s="4">
        <v>558</v>
      </c>
      <c r="O14" s="1">
        <v>557</v>
      </c>
      <c r="P14" s="1">
        <f>(Table2323[[#This Row],[UB (A-BGAP +LB+ UB)]]-Table2323[[#This Row],[LB (A-BGAP +LB+ UB)]])/Table2323[[#This Row],[UB (A-BGAP +LB+ UB)]]</f>
        <v>1.7921146953405018E-3</v>
      </c>
      <c r="Q14" s="1">
        <f>(Table2323[[#This Row],[UB (A-BGAP +LB+ UB)]]-Table2323[[#This Row],[Best LB]])/Table2323[[#This Row],[UB (A-BGAP +LB+ UB)]]</f>
        <v>1.7921146953405018E-3</v>
      </c>
      <c r="R14" s="14">
        <v>3600.6978060249198</v>
      </c>
      <c r="S14" s="4">
        <v>558</v>
      </c>
      <c r="T14" s="1">
        <v>557</v>
      </c>
      <c r="U14" s="1">
        <f>(Table2323[[#This Row],[UB (MILP+LB+UB)]]-Table2323[[#This Row],[LB (MILP+LB+UB)]])/Table2323[[#This Row],[UB (MILP+LB+UB)]]</f>
        <v>1.7921146953405018E-3</v>
      </c>
      <c r="V14" s="1">
        <f>(Table2323[[#This Row],[UB (MILP+LB+UB)]]-Table2323[[#This Row],[Best LB]])/Table2323[[#This Row],[UB (MILP+LB+UB)]]</f>
        <v>1.7921146953405018E-3</v>
      </c>
      <c r="W14" s="14">
        <v>3600.6978060249198</v>
      </c>
      <c r="X14" s="4">
        <v>558</v>
      </c>
      <c r="Y14" s="1">
        <v>557</v>
      </c>
      <c r="Z14" s="1">
        <v>1.7921146953405001E-3</v>
      </c>
      <c r="AA14" s="1">
        <f>(Table2323[[#This Row],[UB (LBBD (FBPP))]]-Table2323[[#This Row],[Best LB]])/Table2323[[#This Row],[UB (LBBD (FBPP))]]</f>
        <v>1.7921146953405018E-3</v>
      </c>
      <c r="AB14" s="14">
        <v>1799.9618396620001</v>
      </c>
      <c r="AC14" s="4">
        <v>558</v>
      </c>
      <c r="AD14" s="1">
        <v>557</v>
      </c>
      <c r="AE14" s="1">
        <v>1.7921146953405001E-3</v>
      </c>
      <c r="AF14" s="1">
        <f>(Table2323[[#This Row],[UB (LBBD (CBPP))]]-Table2323[[#This Row],[Best LB]])/Table2323[[#This Row],[UB (LBBD (CBPP))]]</f>
        <v>1.7921146953405018E-3</v>
      </c>
      <c r="AG14" s="14">
        <v>1799.9618396620001</v>
      </c>
      <c r="AH14" s="4">
        <v>558</v>
      </c>
      <c r="AI14" s="1">
        <v>557</v>
      </c>
      <c r="AJ14" s="1">
        <v>1.7921146953405001E-3</v>
      </c>
      <c r="AK14" s="1">
        <f>(Table2323[[#This Row],[UB (LBBD (CBPP-light))]]-Table2323[[#This Row],[Best LB]])/Table2323[[#This Row],[UB (LBBD (CBPP-light))]]</f>
        <v>1.7921146953405018E-3</v>
      </c>
      <c r="AL14" s="14">
        <v>1799.9618396620001</v>
      </c>
      <c r="AM14" s="1">
        <f>MAX(Table2323[[#This Row],[LB (A-BGAP +LB+ UB)]],Table2323[[#This Row],[LB (MILP+LB+UB)]],Table2323[[#This Row],[LB (LBBD (FBPP))]],Table2323[[#This Row],[LB (LBBD (CBPP))]],Table2323[[#This Row],[LB (LBBD (CBPP-light))]])</f>
        <v>557</v>
      </c>
    </row>
    <row r="15" spans="1:39" x14ac:dyDescent="0.35">
      <c r="A15" s="71">
        <v>13</v>
      </c>
      <c r="B15" s="79" t="s">
        <v>1179</v>
      </c>
      <c r="C15" s="1" t="s">
        <v>1197</v>
      </c>
      <c r="D15" s="1">
        <v>300</v>
      </c>
      <c r="E15" s="8">
        <v>20</v>
      </c>
      <c r="F15" s="8">
        <v>30</v>
      </c>
      <c r="G15" s="21">
        <v>2</v>
      </c>
      <c r="H15" s="4">
        <v>59</v>
      </c>
      <c r="I15" s="4">
        <v>564</v>
      </c>
      <c r="J15" s="1">
        <v>612</v>
      </c>
      <c r="K15" s="1">
        <f>(Table2323[[#This Row],[UB_init]]-Table2323[[#This Row],[LB_init]])/Table2323[[#This Row],[UB_init]]</f>
        <v>7.8431372549019607E-2</v>
      </c>
      <c r="L15" s="21">
        <v>603.91429909504859</v>
      </c>
      <c r="M15" s="86">
        <f>IF( Table2323[[#This Row],[UB_init]]-Table2323[[#This Row],[LB_init]]&gt;0.1,0,1)</f>
        <v>0</v>
      </c>
      <c r="N15" s="4">
        <v>612</v>
      </c>
      <c r="O15" s="1">
        <v>564</v>
      </c>
      <c r="P15" s="1">
        <f>(Table2323[[#This Row],[UB (A-BGAP +LB+ UB)]]-Table2323[[#This Row],[LB (A-BGAP +LB+ UB)]])/Table2323[[#This Row],[UB (A-BGAP +LB+ UB)]]</f>
        <v>7.8431372549019607E-2</v>
      </c>
      <c r="Q15" s="1">
        <f>(Table2323[[#This Row],[UB (A-BGAP +LB+ UB)]]-Table2323[[#This Row],[Best LB]])/Table2323[[#This Row],[UB (A-BGAP +LB+ UB)]]</f>
        <v>7.8431372549019607E-2</v>
      </c>
      <c r="R15" s="14">
        <v>3600.90558128058</v>
      </c>
      <c r="S15" s="4">
        <v>612</v>
      </c>
      <c r="T15" s="1">
        <v>564</v>
      </c>
      <c r="U15" s="1">
        <f>(Table2323[[#This Row],[UB (MILP+LB+UB)]]-Table2323[[#This Row],[LB (MILP+LB+UB)]])/Table2323[[#This Row],[UB (MILP+LB+UB)]]</f>
        <v>7.8431372549019607E-2</v>
      </c>
      <c r="V15" s="1">
        <f>(Table2323[[#This Row],[UB (MILP+LB+UB)]]-Table2323[[#This Row],[Best LB]])/Table2323[[#This Row],[UB (MILP+LB+UB)]]</f>
        <v>7.8431372549019607E-2</v>
      </c>
      <c r="W15" s="14">
        <v>3600.90558128058</v>
      </c>
      <c r="X15" s="4">
        <v>583</v>
      </c>
      <c r="Y15" s="1">
        <v>564</v>
      </c>
      <c r="Z15" s="1">
        <v>3.2590051457970302E-2</v>
      </c>
      <c r="AA15" s="1">
        <f>(Table2323[[#This Row],[UB (LBBD (FBPP))]]-Table2323[[#This Row],[Best LB]])/Table2323[[#This Row],[UB (LBBD (FBPP))]]</f>
        <v>3.2590051457975985E-2</v>
      </c>
      <c r="AB15" s="14">
        <v>3006.52954094298</v>
      </c>
      <c r="AC15" s="4">
        <v>569</v>
      </c>
      <c r="AD15" s="1">
        <v>564</v>
      </c>
      <c r="AE15" s="1">
        <v>8.7873462214395799E-3</v>
      </c>
      <c r="AF15" s="1">
        <f>(Table2323[[#This Row],[UB (LBBD (CBPP))]]-Table2323[[#This Row],[Best LB]])/Table2323[[#This Row],[UB (LBBD (CBPP))]]</f>
        <v>8.7873462214411256E-3</v>
      </c>
      <c r="AG15" s="14">
        <v>3012.4688185639602</v>
      </c>
      <c r="AH15" s="4">
        <v>579</v>
      </c>
      <c r="AI15" s="1">
        <v>564</v>
      </c>
      <c r="AJ15" s="1">
        <v>2.5906735751290801E-2</v>
      </c>
      <c r="AK15" s="1">
        <f>(Table2323[[#This Row],[UB (LBBD (CBPP-light))]]-Table2323[[#This Row],[Best LB]])/Table2323[[#This Row],[UB (LBBD (CBPP-light))]]</f>
        <v>2.5906735751295335E-2</v>
      </c>
      <c r="AL15" s="14">
        <v>3022.8954129619501</v>
      </c>
      <c r="AM15" s="1">
        <f>MAX(Table2323[[#This Row],[LB (A-BGAP +LB+ UB)]],Table2323[[#This Row],[LB (MILP+LB+UB)]],Table2323[[#This Row],[LB (LBBD (FBPP))]],Table2323[[#This Row],[LB (LBBD (CBPP))]],Table2323[[#This Row],[LB (LBBD (CBPP-light))]])</f>
        <v>564</v>
      </c>
    </row>
    <row r="16" spans="1:39" x14ac:dyDescent="0.35">
      <c r="A16" s="71">
        <v>14</v>
      </c>
      <c r="B16" s="79" t="s">
        <v>1180</v>
      </c>
      <c r="C16" s="1" t="s">
        <v>1197</v>
      </c>
      <c r="D16" s="1">
        <v>300</v>
      </c>
      <c r="E16" s="8">
        <v>20</v>
      </c>
      <c r="F16" s="8">
        <v>30</v>
      </c>
      <c r="G16" s="21">
        <v>2</v>
      </c>
      <c r="H16" s="4">
        <v>58</v>
      </c>
      <c r="I16" s="4">
        <v>570</v>
      </c>
      <c r="J16" s="1">
        <v>570</v>
      </c>
      <c r="K16" s="1">
        <f>(Table2323[[#This Row],[UB_init]]-Table2323[[#This Row],[LB_init]])/Table2323[[#This Row],[UB_init]]</f>
        <v>0</v>
      </c>
      <c r="L16" s="21">
        <v>1189.8124263277241</v>
      </c>
      <c r="M16" s="142">
        <f>IF( Table2323[[#This Row],[UB_init]]-Table2323[[#This Row],[LB_init]]&gt;0.1,0,1)</f>
        <v>1</v>
      </c>
      <c r="N16" s="4"/>
      <c r="O16" s="1"/>
      <c r="P16" s="1"/>
      <c r="Q16" s="1"/>
      <c r="R16" s="14"/>
      <c r="S16" s="4"/>
      <c r="T16" s="1"/>
      <c r="U16" s="1"/>
      <c r="V16" s="1"/>
      <c r="W16" s="14"/>
      <c r="X16" s="4"/>
      <c r="Y16" s="1"/>
      <c r="Z16" s="1"/>
      <c r="AA16" s="1"/>
      <c r="AB16" s="14"/>
      <c r="AC16" s="4"/>
      <c r="AD16" s="1"/>
      <c r="AE16" s="1"/>
      <c r="AF16" s="1"/>
      <c r="AG16" s="14"/>
      <c r="AH16" s="4"/>
      <c r="AI16" s="1"/>
      <c r="AJ16" s="1"/>
      <c r="AK16" s="1"/>
      <c r="AL16" s="14"/>
      <c r="AM16" s="1">
        <f>MAX(Table2323[[#This Row],[LB (A-BGAP +LB+ UB)]],Table2323[[#This Row],[LB (MILP+LB+UB)]],Table2323[[#This Row],[LB (LBBD (FBPP))]],Table2323[[#This Row],[LB (LBBD (CBPP))]],Table2323[[#This Row],[LB (LBBD (CBPP-light))]])</f>
        <v>0</v>
      </c>
    </row>
    <row r="17" spans="1:39" x14ac:dyDescent="0.35">
      <c r="A17" s="71">
        <v>15</v>
      </c>
      <c r="B17" s="79" t="s">
        <v>1181</v>
      </c>
      <c r="C17" s="1" t="s">
        <v>1197</v>
      </c>
      <c r="D17" s="1">
        <v>300</v>
      </c>
      <c r="E17" s="8">
        <v>20</v>
      </c>
      <c r="F17" s="8">
        <v>30</v>
      </c>
      <c r="G17" s="21">
        <v>2</v>
      </c>
      <c r="H17" s="4">
        <v>61</v>
      </c>
      <c r="I17" s="4">
        <v>574</v>
      </c>
      <c r="J17" s="1">
        <v>819</v>
      </c>
      <c r="K17" s="1">
        <f>(Table2323[[#This Row],[UB_init]]-Table2323[[#This Row],[LB_init]])/Table2323[[#This Row],[UB_init]]</f>
        <v>0.29914529914529914</v>
      </c>
      <c r="L17" s="21">
        <v>19.449416590854518</v>
      </c>
      <c r="M17" s="86">
        <f>IF( Table2323[[#This Row],[UB_init]]-Table2323[[#This Row],[LB_init]]&gt;0.1,0,1)</f>
        <v>0</v>
      </c>
      <c r="N17" s="4">
        <v>819</v>
      </c>
      <c r="O17" s="1">
        <v>574</v>
      </c>
      <c r="P17" s="1">
        <f>(Table2323[[#This Row],[UB (A-BGAP +LB+ UB)]]-Table2323[[#This Row],[LB (A-BGAP +LB+ UB)]])/Table2323[[#This Row],[UB (A-BGAP +LB+ UB)]]</f>
        <v>0.29914529914529914</v>
      </c>
      <c r="Q17" s="1">
        <f>(Table2323[[#This Row],[UB (A-BGAP +LB+ UB)]]-Table2323[[#This Row],[Best LB]])/Table2323[[#This Row],[UB (A-BGAP +LB+ UB)]]</f>
        <v>0.29914529914529914</v>
      </c>
      <c r="R17" s="14">
        <v>3601.7832745201799</v>
      </c>
      <c r="S17" s="4">
        <v>819</v>
      </c>
      <c r="T17" s="1">
        <v>574</v>
      </c>
      <c r="U17" s="1">
        <f>(Table2323[[#This Row],[UB (MILP+LB+UB)]]-Table2323[[#This Row],[LB (MILP+LB+UB)]])/Table2323[[#This Row],[UB (MILP+LB+UB)]]</f>
        <v>0.29914529914529914</v>
      </c>
      <c r="V17" s="1">
        <f>(Table2323[[#This Row],[UB (MILP+LB+UB)]]-Table2323[[#This Row],[Best LB]])/Table2323[[#This Row],[UB (MILP+LB+UB)]]</f>
        <v>0.29914529914529914</v>
      </c>
      <c r="W17" s="14">
        <v>3601.7832745201799</v>
      </c>
      <c r="X17" s="4">
        <v>574</v>
      </c>
      <c r="Y17" s="1">
        <v>574</v>
      </c>
      <c r="Z17" s="1">
        <v>0</v>
      </c>
      <c r="AA17" s="1">
        <f>(Table2323[[#This Row],[UB (LBBD (FBPP))]]-Table2323[[#This Row],[Best LB]])/Table2323[[#This Row],[UB (LBBD (FBPP))]]</f>
        <v>0</v>
      </c>
      <c r="AB17" s="14">
        <v>1308.7479275492899</v>
      </c>
      <c r="AC17" s="4">
        <v>574</v>
      </c>
      <c r="AD17" s="1">
        <v>574</v>
      </c>
      <c r="AE17" s="1">
        <v>0</v>
      </c>
      <c r="AF17" s="1">
        <f>(Table2323[[#This Row],[UB (LBBD (CBPP))]]-Table2323[[#This Row],[Best LB]])/Table2323[[#This Row],[UB (LBBD (CBPP))]]</f>
        <v>0</v>
      </c>
      <c r="AG17" s="14">
        <v>157.89115451555699</v>
      </c>
      <c r="AH17" s="4">
        <v>574</v>
      </c>
      <c r="AI17" s="1">
        <v>574</v>
      </c>
      <c r="AJ17" s="1">
        <v>0</v>
      </c>
      <c r="AK17" s="1">
        <f>(Table2323[[#This Row],[UB (LBBD (CBPP-light))]]-Table2323[[#This Row],[Best LB]])/Table2323[[#This Row],[UB (LBBD (CBPP-light))]]</f>
        <v>0</v>
      </c>
      <c r="AL17" s="14">
        <v>153.883555807173</v>
      </c>
      <c r="AM17" s="1">
        <f>MAX(Table2323[[#This Row],[LB (A-BGAP +LB+ UB)]],Table2323[[#This Row],[LB (MILP+LB+UB)]],Table2323[[#This Row],[LB (LBBD (FBPP))]],Table2323[[#This Row],[LB (LBBD (CBPP))]],Table2323[[#This Row],[LB (LBBD (CBPP-light))]])</f>
        <v>574</v>
      </c>
    </row>
    <row r="18" spans="1:39" x14ac:dyDescent="0.35">
      <c r="A18" s="71">
        <v>16</v>
      </c>
      <c r="B18" s="79" t="s">
        <v>1182</v>
      </c>
      <c r="C18" s="1" t="s">
        <v>1197</v>
      </c>
      <c r="D18" s="1">
        <v>300</v>
      </c>
      <c r="E18" s="8">
        <v>20</v>
      </c>
      <c r="F18" s="8">
        <v>30</v>
      </c>
      <c r="G18" s="21">
        <v>2</v>
      </c>
      <c r="H18" s="4">
        <v>56</v>
      </c>
      <c r="I18" s="4">
        <v>555</v>
      </c>
      <c r="J18" s="1">
        <v>630</v>
      </c>
      <c r="K18" s="1">
        <f>(Table2323[[#This Row],[UB_init]]-Table2323[[#This Row],[LB_init]])/Table2323[[#This Row],[UB_init]]</f>
        <v>0.11904761904761904</v>
      </c>
      <c r="L18" s="21">
        <v>43.45415240339927</v>
      </c>
      <c r="M18" s="142">
        <f>IF( Table2323[[#This Row],[UB_init]]-Table2323[[#This Row],[LB_init]]&gt;0.1,0,1)</f>
        <v>0</v>
      </c>
      <c r="N18" s="4">
        <v>630</v>
      </c>
      <c r="O18" s="1">
        <v>555</v>
      </c>
      <c r="P18" s="1">
        <f>(Table2323[[#This Row],[UB (A-BGAP +LB+ UB)]]-Table2323[[#This Row],[LB (A-BGAP +LB+ UB)]])/Table2323[[#This Row],[UB (A-BGAP +LB+ UB)]]</f>
        <v>0.11904761904761904</v>
      </c>
      <c r="Q18" s="1">
        <f>(Table2323[[#This Row],[UB (A-BGAP +LB+ UB)]]-Table2323[[#This Row],[Best LB]])/Table2323[[#This Row],[UB (A-BGAP +LB+ UB)]]</f>
        <v>0.11904761904761904</v>
      </c>
      <c r="R18" s="14">
        <v>3601.7832745201799</v>
      </c>
      <c r="S18" s="4">
        <v>555</v>
      </c>
      <c r="T18" s="1">
        <v>555</v>
      </c>
      <c r="U18" s="1">
        <f>(Table2323[[#This Row],[UB (MILP+LB+UB)]]-Table2323[[#This Row],[LB (MILP+LB+UB)]])/Table2323[[#This Row],[UB (MILP+LB+UB)]]</f>
        <v>0</v>
      </c>
      <c r="V18" s="1">
        <f>(Table2323[[#This Row],[UB (MILP+LB+UB)]]-Table2323[[#This Row],[Best LB]])/Table2323[[#This Row],[UB (MILP+LB+UB)]]</f>
        <v>0</v>
      </c>
      <c r="W18" s="14">
        <v>2281.44282122608</v>
      </c>
      <c r="X18" s="4">
        <v>555</v>
      </c>
      <c r="Y18" s="1">
        <v>555</v>
      </c>
      <c r="Z18" s="1">
        <v>0</v>
      </c>
      <c r="AA18" s="1">
        <f>(Table2323[[#This Row],[UB (LBBD (FBPP))]]-Table2323[[#This Row],[Best LB]])/Table2323[[#This Row],[UB (LBBD (FBPP))]]</f>
        <v>0</v>
      </c>
      <c r="AB18" s="14">
        <v>820.40753949992302</v>
      </c>
      <c r="AC18" s="4">
        <v>555</v>
      </c>
      <c r="AD18" s="1">
        <v>555</v>
      </c>
      <c r="AE18" s="1">
        <v>0</v>
      </c>
      <c r="AF18" s="1">
        <f>(Table2323[[#This Row],[UB (LBBD (CBPP))]]-Table2323[[#This Row],[Best LB]])/Table2323[[#This Row],[UB (LBBD (CBPP))]]</f>
        <v>0</v>
      </c>
      <c r="AG18" s="14">
        <v>19.617608251981402</v>
      </c>
      <c r="AH18" s="4">
        <v>555</v>
      </c>
      <c r="AI18" s="1">
        <v>555</v>
      </c>
      <c r="AJ18" s="1">
        <v>0</v>
      </c>
      <c r="AK18" s="1">
        <f>(Table2323[[#This Row],[UB (LBBD (CBPP-light))]]-Table2323[[#This Row],[Best LB]])/Table2323[[#This Row],[UB (LBBD (CBPP-light))]]</f>
        <v>0</v>
      </c>
      <c r="AL18" s="14">
        <v>16.918155589140898</v>
      </c>
      <c r="AM18" s="1">
        <f>MAX(Table2323[[#This Row],[LB (A-BGAP +LB+ UB)]],Table2323[[#This Row],[LB (MILP+LB+UB)]],Table2323[[#This Row],[LB (LBBD (FBPP))]],Table2323[[#This Row],[LB (LBBD (CBPP))]],Table2323[[#This Row],[LB (LBBD (CBPP-light))]])</f>
        <v>555</v>
      </c>
    </row>
    <row r="19" spans="1:39" x14ac:dyDescent="0.35">
      <c r="A19" s="71">
        <v>17</v>
      </c>
      <c r="B19" s="79" t="s">
        <v>1183</v>
      </c>
      <c r="C19" s="1" t="s">
        <v>1197</v>
      </c>
      <c r="D19" s="1">
        <v>300</v>
      </c>
      <c r="E19" s="8">
        <v>20</v>
      </c>
      <c r="F19" s="8">
        <v>30</v>
      </c>
      <c r="G19" s="21">
        <v>2</v>
      </c>
      <c r="H19" s="4">
        <v>61</v>
      </c>
      <c r="I19" s="4">
        <v>574</v>
      </c>
      <c r="J19" s="1">
        <v>690</v>
      </c>
      <c r="K19" s="1">
        <f>(Table2323[[#This Row],[UB_init]]-Table2323[[#This Row],[LB_init]])/Table2323[[#This Row],[UB_init]]</f>
        <v>0.1681159420289855</v>
      </c>
      <c r="L19" s="21">
        <v>27.836871732026317</v>
      </c>
      <c r="M19" s="86">
        <f>IF( Table2323[[#This Row],[UB_init]]-Table2323[[#This Row],[LB_init]]&gt;0.1,0,1)</f>
        <v>0</v>
      </c>
      <c r="N19" s="4">
        <v>690</v>
      </c>
      <c r="O19" s="1">
        <v>574</v>
      </c>
      <c r="P19" s="1">
        <f>(Table2323[[#This Row],[UB (A-BGAP +LB+ UB)]]-Table2323[[#This Row],[LB (A-BGAP +LB+ UB)]])/Table2323[[#This Row],[UB (A-BGAP +LB+ UB)]]</f>
        <v>0.1681159420289855</v>
      </c>
      <c r="Q19" s="1">
        <f>(Table2323[[#This Row],[UB (A-BGAP +LB+ UB)]]-Table2323[[#This Row],[Best LB]])/Table2323[[#This Row],[UB (A-BGAP +LB+ UB)]]</f>
        <v>0.1681159420289855</v>
      </c>
      <c r="R19" s="14">
        <v>3601.31480759941</v>
      </c>
      <c r="S19" s="4">
        <v>690</v>
      </c>
      <c r="T19" s="1">
        <v>574</v>
      </c>
      <c r="U19" s="1">
        <f>(Table2323[[#This Row],[UB (MILP+LB+UB)]]-Table2323[[#This Row],[LB (MILP+LB+UB)]])/Table2323[[#This Row],[UB (MILP+LB+UB)]]</f>
        <v>0.1681159420289855</v>
      </c>
      <c r="V19" s="1">
        <f>(Table2323[[#This Row],[UB (MILP+LB+UB)]]-Table2323[[#This Row],[Best LB]])/Table2323[[#This Row],[UB (MILP+LB+UB)]]</f>
        <v>0.1681159420289855</v>
      </c>
      <c r="W19" s="14">
        <v>3601.31480759941</v>
      </c>
      <c r="X19" s="4">
        <v>575</v>
      </c>
      <c r="Y19" s="1">
        <v>574</v>
      </c>
      <c r="Z19" s="1">
        <v>1.7391304347823E-3</v>
      </c>
      <c r="AA19" s="1">
        <f>(Table2323[[#This Row],[UB (LBBD (FBPP))]]-Table2323[[#This Row],[Best LB]])/Table2323[[#This Row],[UB (LBBD (FBPP))]]</f>
        <v>1.7391304347826088E-3</v>
      </c>
      <c r="AB19" s="14">
        <v>3609.3054949380398</v>
      </c>
      <c r="AC19" s="4">
        <v>575</v>
      </c>
      <c r="AD19" s="1">
        <v>574</v>
      </c>
      <c r="AE19" s="1">
        <v>1.7391304347823E-3</v>
      </c>
      <c r="AF19" s="1">
        <f>(Table2323[[#This Row],[UB (LBBD (CBPP))]]-Table2323[[#This Row],[Best LB]])/Table2323[[#This Row],[UB (LBBD (CBPP))]]</f>
        <v>1.7391304347826088E-3</v>
      </c>
      <c r="AG19" s="14">
        <v>3578.26747200917</v>
      </c>
      <c r="AH19" s="4">
        <v>575</v>
      </c>
      <c r="AI19" s="1">
        <v>574</v>
      </c>
      <c r="AJ19" s="1">
        <v>1.7391304347823E-3</v>
      </c>
      <c r="AK19" s="1">
        <f>(Table2323[[#This Row],[UB (LBBD (CBPP-light))]]-Table2323[[#This Row],[Best LB]])/Table2323[[#This Row],[UB (LBBD (CBPP-light))]]</f>
        <v>1.7391304347826088E-3</v>
      </c>
      <c r="AL19" s="14">
        <v>3586.67256524506</v>
      </c>
      <c r="AM19" s="1">
        <f>MAX(Table2323[[#This Row],[LB (A-BGAP +LB+ UB)]],Table2323[[#This Row],[LB (MILP+LB+UB)]],Table2323[[#This Row],[LB (LBBD (FBPP))]],Table2323[[#This Row],[LB (LBBD (CBPP))]],Table2323[[#This Row],[LB (LBBD (CBPP-light))]])</f>
        <v>574</v>
      </c>
    </row>
    <row r="20" spans="1:39" x14ac:dyDescent="0.35">
      <c r="A20" s="71">
        <v>18</v>
      </c>
      <c r="B20" s="79" t="s">
        <v>1184</v>
      </c>
      <c r="C20" s="1" t="s">
        <v>1197</v>
      </c>
      <c r="D20" s="1">
        <v>300</v>
      </c>
      <c r="E20" s="8">
        <v>20</v>
      </c>
      <c r="F20" s="8">
        <v>30</v>
      </c>
      <c r="G20" s="21">
        <v>2</v>
      </c>
      <c r="H20" s="4">
        <v>58</v>
      </c>
      <c r="I20" s="4">
        <v>581</v>
      </c>
      <c r="J20" s="1">
        <v>631</v>
      </c>
      <c r="K20" s="1">
        <f>(Table2323[[#This Row],[UB_init]]-Table2323[[#This Row],[LB_init]])/Table2323[[#This Row],[UB_init]]</f>
        <v>7.9239302694136288E-2</v>
      </c>
      <c r="L20" s="21">
        <v>19.612734124064406</v>
      </c>
      <c r="M20" s="142">
        <f>IF( Table2323[[#This Row],[UB_init]]-Table2323[[#This Row],[LB_init]]&gt;0.1,0,1)</f>
        <v>0</v>
      </c>
      <c r="N20" s="4">
        <v>631</v>
      </c>
      <c r="O20" s="1">
        <v>581</v>
      </c>
      <c r="P20" s="1">
        <f>(Table2323[[#This Row],[UB (A-BGAP +LB+ UB)]]-Table2323[[#This Row],[LB (A-BGAP +LB+ UB)]])/Table2323[[#This Row],[UB (A-BGAP +LB+ UB)]]</f>
        <v>7.9239302694136288E-2</v>
      </c>
      <c r="Q20" s="1">
        <f>(Table2323[[#This Row],[UB (A-BGAP +LB+ UB)]]-Table2323[[#This Row],[Best LB]])/Table2323[[#This Row],[UB (A-BGAP +LB+ UB)]]</f>
        <v>7.9239302694136288E-2</v>
      </c>
      <c r="R20" s="14">
        <v>3600.7770551107801</v>
      </c>
      <c r="S20" s="4">
        <v>631</v>
      </c>
      <c r="T20" s="1">
        <v>581</v>
      </c>
      <c r="U20" s="1">
        <f>(Table2323[[#This Row],[UB (MILP+LB+UB)]]-Table2323[[#This Row],[LB (MILP+LB+UB)]])/Table2323[[#This Row],[UB (MILP+LB+UB)]]</f>
        <v>7.9239302694136288E-2</v>
      </c>
      <c r="V20" s="1">
        <f>(Table2323[[#This Row],[UB (MILP+LB+UB)]]-Table2323[[#This Row],[Best LB]])/Table2323[[#This Row],[UB (MILP+LB+UB)]]</f>
        <v>7.9239302694136288E-2</v>
      </c>
      <c r="W20" s="14">
        <v>3600.7770551107801</v>
      </c>
      <c r="X20" s="4">
        <v>583</v>
      </c>
      <c r="Y20" s="1">
        <v>581</v>
      </c>
      <c r="Z20" s="1">
        <v>3.4305317324179298E-3</v>
      </c>
      <c r="AA20" s="1">
        <f>(Table2323[[#This Row],[UB (LBBD (FBPP))]]-Table2323[[#This Row],[Best LB]])/Table2323[[#This Row],[UB (LBBD (FBPP))]]</f>
        <v>3.4305317324185248E-3</v>
      </c>
      <c r="AB20" s="14">
        <v>3586.7544220741802</v>
      </c>
      <c r="AC20" s="4">
        <v>581</v>
      </c>
      <c r="AD20" s="1">
        <v>581</v>
      </c>
      <c r="AE20" s="1">
        <v>0</v>
      </c>
      <c r="AF20" s="1">
        <f>(Table2323[[#This Row],[UB (LBBD (CBPP))]]-Table2323[[#This Row],[Best LB]])/Table2323[[#This Row],[UB (LBBD (CBPP))]]</f>
        <v>0</v>
      </c>
      <c r="AG20" s="14">
        <v>2509.5628175465299</v>
      </c>
      <c r="AH20" s="4">
        <v>582</v>
      </c>
      <c r="AI20" s="1">
        <v>581</v>
      </c>
      <c r="AJ20" s="1">
        <v>1.7182130584189399E-3</v>
      </c>
      <c r="AK20" s="1">
        <f>(Table2323[[#This Row],[UB (LBBD (CBPP-light))]]-Table2323[[#This Row],[Best LB]])/Table2323[[#This Row],[UB (LBBD (CBPP-light))]]</f>
        <v>1.718213058419244E-3</v>
      </c>
      <c r="AL20" s="14">
        <v>3590.2924851570201</v>
      </c>
      <c r="AM20" s="1">
        <f>MAX(Table2323[[#This Row],[LB (A-BGAP +LB+ UB)]],Table2323[[#This Row],[LB (MILP+LB+UB)]],Table2323[[#This Row],[LB (LBBD (FBPP))]],Table2323[[#This Row],[LB (LBBD (CBPP))]],Table2323[[#This Row],[LB (LBBD (CBPP-light))]])</f>
        <v>581</v>
      </c>
    </row>
    <row r="21" spans="1:39" x14ac:dyDescent="0.35">
      <c r="A21" s="71">
        <v>19</v>
      </c>
      <c r="B21" s="79" t="s">
        <v>1185</v>
      </c>
      <c r="C21" s="1" t="s">
        <v>1197</v>
      </c>
      <c r="D21" s="1">
        <v>300</v>
      </c>
      <c r="E21" s="8">
        <v>20</v>
      </c>
      <c r="F21" s="8">
        <v>30</v>
      </c>
      <c r="G21" s="21">
        <v>2</v>
      </c>
      <c r="H21" s="4">
        <v>59</v>
      </c>
      <c r="I21" s="4">
        <v>549</v>
      </c>
      <c r="J21" s="1">
        <v>577</v>
      </c>
      <c r="K21" s="1">
        <f>(Table2323[[#This Row],[UB_init]]-Table2323[[#This Row],[LB_init]])/Table2323[[#This Row],[UB_init]]</f>
        <v>4.852686308492201E-2</v>
      </c>
      <c r="L21" s="21">
        <v>30.597551179118451</v>
      </c>
      <c r="M21" s="86">
        <f>IF( Table2323[[#This Row],[UB_init]]-Table2323[[#This Row],[LB_init]]&gt;0.1,0,1)</f>
        <v>0</v>
      </c>
      <c r="N21" s="4">
        <v>577</v>
      </c>
      <c r="O21" s="1">
        <v>549</v>
      </c>
      <c r="P21" s="1">
        <f>(Table2323[[#This Row],[UB (A-BGAP +LB+ UB)]]-Table2323[[#This Row],[LB (A-BGAP +LB+ UB)]])/Table2323[[#This Row],[UB (A-BGAP +LB+ UB)]]</f>
        <v>4.852686308492201E-2</v>
      </c>
      <c r="Q21" s="1">
        <f>(Table2323[[#This Row],[UB (A-BGAP +LB+ UB)]]-Table2323[[#This Row],[Best LB]])/Table2323[[#This Row],[UB (A-BGAP +LB+ UB)]]</f>
        <v>4.852686308492201E-2</v>
      </c>
      <c r="R21" s="14">
        <v>3601.4521088181</v>
      </c>
      <c r="S21" s="4">
        <v>577</v>
      </c>
      <c r="T21" s="1">
        <v>549</v>
      </c>
      <c r="U21" s="1">
        <f>(Table2323[[#This Row],[UB (MILP+LB+UB)]]-Table2323[[#This Row],[LB (MILP+LB+UB)]])/Table2323[[#This Row],[UB (MILP+LB+UB)]]</f>
        <v>4.852686308492201E-2</v>
      </c>
      <c r="V21" s="1">
        <f>(Table2323[[#This Row],[UB (MILP+LB+UB)]]-Table2323[[#This Row],[Best LB]])/Table2323[[#This Row],[UB (MILP+LB+UB)]]</f>
        <v>4.852686308492201E-2</v>
      </c>
      <c r="W21" s="14">
        <v>3601.4521088181</v>
      </c>
      <c r="X21" s="4">
        <v>553</v>
      </c>
      <c r="Y21" s="1">
        <v>549</v>
      </c>
      <c r="Z21" s="1">
        <v>7.2332730560565502E-3</v>
      </c>
      <c r="AA21" s="1">
        <f>(Table2323[[#This Row],[UB (LBBD (FBPP))]]-Table2323[[#This Row],[Best LB]])/Table2323[[#This Row],[UB (LBBD (FBPP))]]</f>
        <v>7.2332730560578659E-3</v>
      </c>
      <c r="AB21" s="14">
        <v>3577.3900363538401</v>
      </c>
      <c r="AC21" s="4">
        <v>553</v>
      </c>
      <c r="AD21" s="1">
        <v>549</v>
      </c>
      <c r="AE21" s="1">
        <v>7.2332730560565502E-3</v>
      </c>
      <c r="AF21" s="1">
        <f>(Table2323[[#This Row],[UB (LBBD (CBPP))]]-Table2323[[#This Row],[Best LB]])/Table2323[[#This Row],[UB (LBBD (CBPP))]]</f>
        <v>7.2332730560578659E-3</v>
      </c>
      <c r="AG21" s="14">
        <v>3581.4768401933802</v>
      </c>
      <c r="AH21" s="4">
        <v>553</v>
      </c>
      <c r="AI21" s="1">
        <v>549</v>
      </c>
      <c r="AJ21" s="1">
        <v>7.2332730560565502E-3</v>
      </c>
      <c r="AK21" s="1">
        <f>(Table2323[[#This Row],[UB (LBBD (CBPP-light))]]-Table2323[[#This Row],[Best LB]])/Table2323[[#This Row],[UB (LBBD (CBPP-light))]]</f>
        <v>7.2332730560578659E-3</v>
      </c>
      <c r="AL21" s="14">
        <v>3586.2835600050098</v>
      </c>
      <c r="AM21" s="1">
        <f>MAX(Table2323[[#This Row],[LB (A-BGAP +LB+ UB)]],Table2323[[#This Row],[LB (MILP+LB+UB)]],Table2323[[#This Row],[LB (LBBD (FBPP))]],Table2323[[#This Row],[LB (LBBD (CBPP))]],Table2323[[#This Row],[LB (LBBD (CBPP-light))]])</f>
        <v>549</v>
      </c>
    </row>
    <row r="22" spans="1:39" x14ac:dyDescent="0.35">
      <c r="A22" s="71">
        <v>20</v>
      </c>
      <c r="B22" s="79" t="s">
        <v>1186</v>
      </c>
      <c r="C22" s="1" t="s">
        <v>1197</v>
      </c>
      <c r="D22" s="1">
        <v>300</v>
      </c>
      <c r="E22" s="8">
        <v>20</v>
      </c>
      <c r="F22" s="8">
        <v>30</v>
      </c>
      <c r="G22" s="21">
        <v>2</v>
      </c>
      <c r="H22" s="4">
        <v>58</v>
      </c>
      <c r="I22" s="4">
        <v>572</v>
      </c>
      <c r="J22" s="1">
        <v>579</v>
      </c>
      <c r="K22" s="1">
        <f>(Table2323[[#This Row],[UB_init]]-Table2323[[#This Row],[LB_init]])/Table2323[[#This Row],[UB_init]]</f>
        <v>1.2089810017271158E-2</v>
      </c>
      <c r="L22" s="21">
        <v>1817.8174569476321</v>
      </c>
      <c r="M22" s="142">
        <f>IF( Table2323[[#This Row],[UB_init]]-Table2323[[#This Row],[LB_init]]&gt;0.1,0,1)</f>
        <v>0</v>
      </c>
      <c r="N22" s="4">
        <v>579</v>
      </c>
      <c r="O22" s="1">
        <v>572</v>
      </c>
      <c r="P22" s="1">
        <f>(Table2323[[#This Row],[UB (A-BGAP +LB+ UB)]]-Table2323[[#This Row],[LB (A-BGAP +LB+ UB)]])/Table2323[[#This Row],[UB (A-BGAP +LB+ UB)]]</f>
        <v>1.2089810017271158E-2</v>
      </c>
      <c r="Q22" s="1">
        <f>(Table2323[[#This Row],[UB (A-BGAP +LB+ UB)]]-Table2323[[#This Row],[Best LB]])/Table2323[[#This Row],[UB (A-BGAP +LB+ UB)]]</f>
        <v>1.2089810017271158E-2</v>
      </c>
      <c r="R22" s="14">
        <v>3601.0825489703502</v>
      </c>
      <c r="S22" s="4">
        <v>579</v>
      </c>
      <c r="T22" s="1">
        <v>572</v>
      </c>
      <c r="U22" s="1">
        <f>(Table2323[[#This Row],[UB (MILP+LB+UB)]]-Table2323[[#This Row],[LB (MILP+LB+UB)]])/Table2323[[#This Row],[UB (MILP+LB+UB)]]</f>
        <v>1.2089810017271158E-2</v>
      </c>
      <c r="V22" s="1">
        <f>(Table2323[[#This Row],[UB (MILP+LB+UB)]]-Table2323[[#This Row],[Best LB]])/Table2323[[#This Row],[UB (MILP+LB+UB)]]</f>
        <v>1.2089810017271158E-2</v>
      </c>
      <c r="W22" s="14">
        <v>3601.0825489703502</v>
      </c>
      <c r="X22" s="4">
        <v>575</v>
      </c>
      <c r="Y22" s="1">
        <v>572</v>
      </c>
      <c r="Z22" s="1">
        <v>5.2173913043469097E-3</v>
      </c>
      <c r="AA22" s="1">
        <f>(Table2323[[#This Row],[UB (LBBD (FBPP))]]-Table2323[[#This Row],[Best LB]])/Table2323[[#This Row],[UB (LBBD (FBPP))]]</f>
        <v>5.2173913043478265E-3</v>
      </c>
      <c r="AB22" s="14">
        <v>1796.6687453510201</v>
      </c>
      <c r="AC22" s="4">
        <v>575</v>
      </c>
      <c r="AD22" s="1">
        <v>572</v>
      </c>
      <c r="AE22" s="1">
        <v>5.2173913043469097E-3</v>
      </c>
      <c r="AF22" s="1">
        <f>(Table2323[[#This Row],[UB (LBBD (CBPP))]]-Table2323[[#This Row],[Best LB]])/Table2323[[#This Row],[UB (LBBD (CBPP))]]</f>
        <v>5.2173913043478265E-3</v>
      </c>
      <c r="AG22" s="14">
        <v>1808.9261056846001</v>
      </c>
      <c r="AH22" s="4">
        <v>575</v>
      </c>
      <c r="AI22" s="1">
        <v>572</v>
      </c>
      <c r="AJ22" s="1">
        <v>5.2173913043469097E-3</v>
      </c>
      <c r="AK22" s="1">
        <f>(Table2323[[#This Row],[UB (LBBD (CBPP-light))]]-Table2323[[#This Row],[Best LB]])/Table2323[[#This Row],[UB (LBBD (CBPP-light))]]</f>
        <v>5.2173913043478265E-3</v>
      </c>
      <c r="AL22" s="14">
        <v>1806.40141636412</v>
      </c>
      <c r="AM22" s="1">
        <f>MAX(Table2323[[#This Row],[LB (A-BGAP +LB+ UB)]],Table2323[[#This Row],[LB (MILP+LB+UB)]],Table2323[[#This Row],[LB (LBBD (FBPP))]],Table2323[[#This Row],[LB (LBBD (CBPP))]],Table2323[[#This Row],[LB (LBBD (CBPP-light))]])</f>
        <v>572</v>
      </c>
    </row>
    <row r="23" spans="1:39" x14ac:dyDescent="0.35">
      <c r="A23" s="71">
        <v>21</v>
      </c>
      <c r="B23" s="79" t="s">
        <v>1187</v>
      </c>
      <c r="C23" s="1" t="s">
        <v>1197</v>
      </c>
      <c r="D23" s="1">
        <v>300</v>
      </c>
      <c r="E23" s="8">
        <v>20</v>
      </c>
      <c r="F23" s="8">
        <v>30</v>
      </c>
      <c r="G23" s="21">
        <v>4</v>
      </c>
      <c r="H23" s="4">
        <v>120</v>
      </c>
      <c r="I23" s="4">
        <v>747</v>
      </c>
      <c r="J23" s="1">
        <v>754</v>
      </c>
      <c r="K23" s="1">
        <f>(Table2323[[#This Row],[UB_init]]-Table2323[[#This Row],[LB_init]])/Table2323[[#This Row],[UB_init]]</f>
        <v>9.2838196286472146E-3</v>
      </c>
      <c r="L23" s="21">
        <v>1810.9252486648011</v>
      </c>
      <c r="M23" s="86">
        <f>IF( Table2323[[#This Row],[UB_init]]-Table2323[[#This Row],[LB_init]]&gt;0.1,0,1)</f>
        <v>0</v>
      </c>
      <c r="N23" s="4">
        <v>754</v>
      </c>
      <c r="O23" s="1">
        <v>747</v>
      </c>
      <c r="P23" s="1">
        <f>(Table2323[[#This Row],[UB (A-BGAP +LB+ UB)]]-Table2323[[#This Row],[LB (A-BGAP +LB+ UB)]])/Table2323[[#This Row],[UB (A-BGAP +LB+ UB)]]</f>
        <v>9.2838196286472146E-3</v>
      </c>
      <c r="Q23" s="1">
        <f>(Table2323[[#This Row],[UB (A-BGAP +LB+ UB)]]-Table2323[[#This Row],[Best LB]])/Table2323[[#This Row],[UB (A-BGAP +LB+ UB)]]</f>
        <v>9.2838196286472146E-3</v>
      </c>
      <c r="R23" s="14">
        <v>3601.0825489703502</v>
      </c>
      <c r="S23" s="4">
        <v>754</v>
      </c>
      <c r="T23" s="1">
        <v>747</v>
      </c>
      <c r="U23" s="1">
        <f>(Table2323[[#This Row],[UB (MILP+LB+UB)]]-Table2323[[#This Row],[LB (MILP+LB+UB)]])/Table2323[[#This Row],[UB (MILP+LB+UB)]]</f>
        <v>9.2838196286472146E-3</v>
      </c>
      <c r="V23" s="1">
        <f>(Table2323[[#This Row],[UB (MILP+LB+UB)]]-Table2323[[#This Row],[Best LB]])/Table2323[[#This Row],[UB (MILP+LB+UB)]]</f>
        <v>9.2838196286472146E-3</v>
      </c>
      <c r="W23" s="14">
        <v>3233.5337653271799</v>
      </c>
      <c r="X23" s="4">
        <v>754</v>
      </c>
      <c r="Y23" s="1">
        <v>747</v>
      </c>
      <c r="Z23" s="1">
        <v>9.2838196286472094E-3</v>
      </c>
      <c r="AA23" s="1">
        <f>(Table2323[[#This Row],[UB (LBBD (FBPP))]]-Table2323[[#This Row],[Best LB]])/Table2323[[#This Row],[UB (LBBD (FBPP))]]</f>
        <v>9.2838196286472146E-3</v>
      </c>
      <c r="AB23" s="14">
        <v>1789.0747513399999</v>
      </c>
      <c r="AC23" s="4">
        <v>754</v>
      </c>
      <c r="AD23" s="1">
        <v>747</v>
      </c>
      <c r="AE23" s="1">
        <v>9.2838196286472094E-3</v>
      </c>
      <c r="AF23" s="1">
        <f>(Table2323[[#This Row],[UB (LBBD (CBPP))]]-Table2323[[#This Row],[Best LB]])/Table2323[[#This Row],[UB (LBBD (CBPP))]]</f>
        <v>9.2838196286472146E-3</v>
      </c>
      <c r="AG23" s="14">
        <v>1789.0747513399999</v>
      </c>
      <c r="AH23" s="4">
        <v>754</v>
      </c>
      <c r="AI23" s="1">
        <v>747</v>
      </c>
      <c r="AJ23" s="1">
        <v>9.2838196286472094E-3</v>
      </c>
      <c r="AK23" s="1">
        <f>(Table2323[[#This Row],[UB (LBBD (CBPP-light))]]-Table2323[[#This Row],[Best LB]])/Table2323[[#This Row],[UB (LBBD (CBPP-light))]]</f>
        <v>9.2838196286472146E-3</v>
      </c>
      <c r="AL23" s="14">
        <v>1789.0747513399999</v>
      </c>
      <c r="AM23" s="1">
        <f>MAX(Table2323[[#This Row],[LB (A-BGAP +LB+ UB)]],Table2323[[#This Row],[LB (MILP+LB+UB)]],Table2323[[#This Row],[LB (LBBD (FBPP))]],Table2323[[#This Row],[LB (LBBD (CBPP))]],Table2323[[#This Row],[LB (LBBD (CBPP-light))]])</f>
        <v>747</v>
      </c>
    </row>
    <row r="24" spans="1:39" x14ac:dyDescent="0.35">
      <c r="A24" s="71">
        <v>22</v>
      </c>
      <c r="B24" s="79" t="s">
        <v>1188</v>
      </c>
      <c r="C24" s="1" t="s">
        <v>1197</v>
      </c>
      <c r="D24" s="1">
        <v>300</v>
      </c>
      <c r="E24" s="8">
        <v>20</v>
      </c>
      <c r="F24" s="8">
        <v>30</v>
      </c>
      <c r="G24" s="21">
        <v>4</v>
      </c>
      <c r="H24" s="4">
        <v>122</v>
      </c>
      <c r="I24" s="4">
        <v>762</v>
      </c>
      <c r="J24" s="1">
        <v>768</v>
      </c>
      <c r="K24" s="1">
        <f>(Table2323[[#This Row],[UB_init]]-Table2323[[#This Row],[LB_init]])/Table2323[[#This Row],[UB_init]]</f>
        <v>7.8125E-3</v>
      </c>
      <c r="L24" s="21">
        <v>1808.6984300287427</v>
      </c>
      <c r="M24" s="142">
        <f>IF( Table2323[[#This Row],[UB_init]]-Table2323[[#This Row],[LB_init]]&gt;0.1,0,1)</f>
        <v>0</v>
      </c>
      <c r="N24" s="4">
        <v>768</v>
      </c>
      <c r="O24" s="1">
        <v>762</v>
      </c>
      <c r="P24" s="1">
        <f>(Table2323[[#This Row],[UB (A-BGAP +LB+ UB)]]-Table2323[[#This Row],[LB (A-BGAP +LB+ UB)]])/Table2323[[#This Row],[UB (A-BGAP +LB+ UB)]]</f>
        <v>7.8125E-3</v>
      </c>
      <c r="Q24" s="1">
        <f>(Table2323[[#This Row],[UB (A-BGAP +LB+ UB)]]-Table2323[[#This Row],[Best LB]])/Table2323[[#This Row],[UB (A-BGAP +LB+ UB)]]</f>
        <v>7.8125E-3</v>
      </c>
      <c r="R24" s="14">
        <v>3600.7853171816</v>
      </c>
      <c r="S24" s="4">
        <v>768</v>
      </c>
      <c r="T24" s="1">
        <v>762</v>
      </c>
      <c r="U24" s="1">
        <f>(Table2323[[#This Row],[UB (MILP+LB+UB)]]-Table2323[[#This Row],[LB (MILP+LB+UB)]])/Table2323[[#This Row],[UB (MILP+LB+UB)]]</f>
        <v>7.8125E-3</v>
      </c>
      <c r="V24" s="1">
        <f>(Table2323[[#This Row],[UB (MILP+LB+UB)]]-Table2323[[#This Row],[Best LB]])/Table2323[[#This Row],[UB (MILP+LB+UB)]]</f>
        <v>7.8125E-3</v>
      </c>
      <c r="W24" s="14">
        <v>3600.7853171816</v>
      </c>
      <c r="X24" s="4">
        <v>768</v>
      </c>
      <c r="Y24" s="1">
        <v>762</v>
      </c>
      <c r="Z24" s="1">
        <v>7.8125E-3</v>
      </c>
      <c r="AA24" s="1">
        <f>(Table2323[[#This Row],[UB (LBBD (FBPP))]]-Table2323[[#This Row],[Best LB]])/Table2323[[#This Row],[UB (LBBD (FBPP))]]</f>
        <v>7.8125E-3</v>
      </c>
      <c r="AB24" s="14">
        <v>1791.3015699709999</v>
      </c>
      <c r="AC24" s="4">
        <v>768</v>
      </c>
      <c r="AD24" s="1">
        <v>762</v>
      </c>
      <c r="AE24" s="1">
        <v>7.8125E-3</v>
      </c>
      <c r="AF24" s="1">
        <f>(Table2323[[#This Row],[UB (LBBD (CBPP))]]-Table2323[[#This Row],[Best LB]])/Table2323[[#This Row],[UB (LBBD (CBPP))]]</f>
        <v>7.8125E-3</v>
      </c>
      <c r="AG24" s="14">
        <v>1791.3015699709999</v>
      </c>
      <c r="AH24" s="4">
        <v>768</v>
      </c>
      <c r="AI24" s="1">
        <v>762</v>
      </c>
      <c r="AJ24" s="1">
        <v>7.8125E-3</v>
      </c>
      <c r="AK24" s="1">
        <f>(Table2323[[#This Row],[UB (LBBD (CBPP-light))]]-Table2323[[#This Row],[Best LB]])/Table2323[[#This Row],[UB (LBBD (CBPP-light))]]</f>
        <v>7.8125E-3</v>
      </c>
      <c r="AL24" s="14">
        <v>1791.3015699709999</v>
      </c>
      <c r="AM24" s="1">
        <f>MAX(Table2323[[#This Row],[LB (A-BGAP +LB+ UB)]],Table2323[[#This Row],[LB (MILP+LB+UB)]],Table2323[[#This Row],[LB (LBBD (FBPP))]],Table2323[[#This Row],[LB (LBBD (CBPP))]],Table2323[[#This Row],[LB (LBBD (CBPP-light))]])</f>
        <v>762</v>
      </c>
    </row>
    <row r="25" spans="1:39" x14ac:dyDescent="0.35">
      <c r="A25" s="71">
        <v>23</v>
      </c>
      <c r="B25" s="79" t="s">
        <v>1189</v>
      </c>
      <c r="C25" s="1" t="s">
        <v>1197</v>
      </c>
      <c r="D25" s="1">
        <v>300</v>
      </c>
      <c r="E25" s="8">
        <v>20</v>
      </c>
      <c r="F25" s="8">
        <v>30</v>
      </c>
      <c r="G25" s="21">
        <v>4</v>
      </c>
      <c r="H25" s="4">
        <v>119</v>
      </c>
      <c r="I25" s="4">
        <v>746</v>
      </c>
      <c r="J25" s="1">
        <v>753</v>
      </c>
      <c r="K25" s="1">
        <f>(Table2323[[#This Row],[UB_init]]-Table2323[[#This Row],[LB_init]])/Table2323[[#This Row],[UB_init]]</f>
        <v>9.2961487383798145E-3</v>
      </c>
      <c r="L25" s="21">
        <v>1808.2987597146989</v>
      </c>
      <c r="M25" s="86">
        <f>IF( Table2323[[#This Row],[UB_init]]-Table2323[[#This Row],[LB_init]]&gt;0.1,0,1)</f>
        <v>0</v>
      </c>
      <c r="N25" s="4">
        <v>753</v>
      </c>
      <c r="O25" s="1">
        <v>746</v>
      </c>
      <c r="P25" s="1">
        <f>(Table2323[[#This Row],[UB (A-BGAP +LB+ UB)]]-Table2323[[#This Row],[LB (A-BGAP +LB+ UB)]])/Table2323[[#This Row],[UB (A-BGAP +LB+ UB)]]</f>
        <v>9.2961487383798145E-3</v>
      </c>
      <c r="Q25" s="1">
        <f>(Table2323[[#This Row],[UB (A-BGAP +LB+ UB)]]-Table2323[[#This Row],[Best LB]])/Table2323[[#This Row],[UB (A-BGAP +LB+ UB)]]</f>
        <v>9.2961487383798145E-3</v>
      </c>
      <c r="R25" s="14">
        <v>3600.8714165044898</v>
      </c>
      <c r="S25" s="4">
        <v>753</v>
      </c>
      <c r="T25" s="1">
        <v>746</v>
      </c>
      <c r="U25" s="1">
        <f>(Table2323[[#This Row],[UB (MILP+LB+UB)]]-Table2323[[#This Row],[LB (MILP+LB+UB)]])/Table2323[[#This Row],[UB (MILP+LB+UB)]]</f>
        <v>9.2961487383798145E-3</v>
      </c>
      <c r="V25" s="1">
        <f>(Table2323[[#This Row],[UB (MILP+LB+UB)]]-Table2323[[#This Row],[Best LB]])/Table2323[[#This Row],[UB (MILP+LB+UB)]]</f>
        <v>9.2961487383798145E-3</v>
      </c>
      <c r="W25" s="14">
        <v>3600.8714165044898</v>
      </c>
      <c r="X25" s="4">
        <v>753</v>
      </c>
      <c r="Y25" s="1">
        <v>746</v>
      </c>
      <c r="Z25" s="1">
        <v>9.2961487383798093E-3</v>
      </c>
      <c r="AA25" s="1">
        <f>(Table2323[[#This Row],[UB (LBBD (FBPP))]]-Table2323[[#This Row],[Best LB]])/Table2323[[#This Row],[UB (LBBD (FBPP))]]</f>
        <v>9.2961487383798145E-3</v>
      </c>
      <c r="AB25" s="14">
        <v>1791.701240285</v>
      </c>
      <c r="AC25" s="4">
        <v>753</v>
      </c>
      <c r="AD25" s="1">
        <v>746</v>
      </c>
      <c r="AE25" s="1">
        <v>9.2961487383798093E-3</v>
      </c>
      <c r="AF25" s="1">
        <f>(Table2323[[#This Row],[UB (LBBD (CBPP))]]-Table2323[[#This Row],[Best LB]])/Table2323[[#This Row],[UB (LBBD (CBPP))]]</f>
        <v>9.2961487383798145E-3</v>
      </c>
      <c r="AG25" s="14">
        <v>1791.701240285</v>
      </c>
      <c r="AH25" s="4">
        <v>753</v>
      </c>
      <c r="AI25" s="1">
        <v>746</v>
      </c>
      <c r="AJ25" s="1">
        <v>9.2961487383798093E-3</v>
      </c>
      <c r="AK25" s="1">
        <f>(Table2323[[#This Row],[UB (LBBD (CBPP-light))]]-Table2323[[#This Row],[Best LB]])/Table2323[[#This Row],[UB (LBBD (CBPP-light))]]</f>
        <v>9.2961487383798145E-3</v>
      </c>
      <c r="AL25" s="14">
        <v>1791.701240285</v>
      </c>
      <c r="AM25" s="1">
        <f>MAX(Table2323[[#This Row],[LB (A-BGAP +LB+ UB)]],Table2323[[#This Row],[LB (MILP+LB+UB)]],Table2323[[#This Row],[LB (LBBD (FBPP))]],Table2323[[#This Row],[LB (LBBD (CBPP))]],Table2323[[#This Row],[LB (LBBD (CBPP-light))]])</f>
        <v>746</v>
      </c>
    </row>
    <row r="26" spans="1:39" x14ac:dyDescent="0.35">
      <c r="A26" s="71">
        <v>24</v>
      </c>
      <c r="B26" s="79" t="s">
        <v>1190</v>
      </c>
      <c r="C26" s="1" t="s">
        <v>1197</v>
      </c>
      <c r="D26" s="1">
        <v>300</v>
      </c>
      <c r="E26" s="8">
        <v>20</v>
      </c>
      <c r="F26" s="8">
        <v>30</v>
      </c>
      <c r="G26" s="21">
        <v>4</v>
      </c>
      <c r="H26" s="4">
        <v>121</v>
      </c>
      <c r="I26" s="4">
        <v>764</v>
      </c>
      <c r="J26" s="1">
        <v>771</v>
      </c>
      <c r="K26" s="1">
        <f>(Table2323[[#This Row],[UB_init]]-Table2323[[#This Row],[LB_init]])/Table2323[[#This Row],[UB_init]]</f>
        <v>9.0791180285343717E-3</v>
      </c>
      <c r="L26" s="21">
        <v>1809.6199376834543</v>
      </c>
      <c r="M26" s="142">
        <f>IF( Table2323[[#This Row],[UB_init]]-Table2323[[#This Row],[LB_init]]&gt;0.1,0,1)</f>
        <v>0</v>
      </c>
      <c r="N26" s="4">
        <v>771</v>
      </c>
      <c r="O26" s="1">
        <v>764</v>
      </c>
      <c r="P26" s="1">
        <f>(Table2323[[#This Row],[UB (A-BGAP +LB+ UB)]]-Table2323[[#This Row],[LB (A-BGAP +LB+ UB)]])/Table2323[[#This Row],[UB (A-BGAP +LB+ UB)]]</f>
        <v>9.0791180285343717E-3</v>
      </c>
      <c r="Q26" s="1">
        <f>(Table2323[[#This Row],[UB (A-BGAP +LB+ UB)]]-Table2323[[#This Row],[Best LB]])/Table2323[[#This Row],[UB (A-BGAP +LB+ UB)]]</f>
        <v>9.0791180285343717E-3</v>
      </c>
      <c r="R26" s="14">
        <v>3600.7732659522399</v>
      </c>
      <c r="S26" s="4">
        <v>771</v>
      </c>
      <c r="T26" s="1">
        <v>764</v>
      </c>
      <c r="U26" s="1">
        <f>(Table2323[[#This Row],[UB (MILP+LB+UB)]]-Table2323[[#This Row],[LB (MILP+LB+UB)]])/Table2323[[#This Row],[UB (MILP+LB+UB)]]</f>
        <v>9.0791180285343717E-3</v>
      </c>
      <c r="V26" s="1">
        <f>(Table2323[[#This Row],[UB (MILP+LB+UB)]]-Table2323[[#This Row],[Best LB]])/Table2323[[#This Row],[UB (MILP+LB+UB)]]</f>
        <v>9.0791180285343717E-3</v>
      </c>
      <c r="W26" s="14">
        <v>3600.7732659522399</v>
      </c>
      <c r="X26" s="4">
        <v>771</v>
      </c>
      <c r="Y26" s="1">
        <v>764</v>
      </c>
      <c r="Z26" s="1">
        <v>9.0791180285343699E-3</v>
      </c>
      <c r="AA26" s="1">
        <f>(Table2323[[#This Row],[UB (LBBD (FBPP))]]-Table2323[[#This Row],[Best LB]])/Table2323[[#This Row],[UB (LBBD (FBPP))]]</f>
        <v>9.0791180285343717E-3</v>
      </c>
      <c r="AB26" s="14">
        <v>1790.380062317</v>
      </c>
      <c r="AC26" s="4">
        <v>771</v>
      </c>
      <c r="AD26" s="1">
        <v>764</v>
      </c>
      <c r="AE26" s="1">
        <v>9.0791180285343699E-3</v>
      </c>
      <c r="AF26" s="1">
        <f>(Table2323[[#This Row],[UB (LBBD (CBPP))]]-Table2323[[#This Row],[Best LB]])/Table2323[[#This Row],[UB (LBBD (CBPP))]]</f>
        <v>9.0791180285343717E-3</v>
      </c>
      <c r="AG26" s="14">
        <v>1790.380062317</v>
      </c>
      <c r="AH26" s="4">
        <v>771</v>
      </c>
      <c r="AI26" s="1">
        <v>764</v>
      </c>
      <c r="AJ26" s="1">
        <v>9.0791180285343699E-3</v>
      </c>
      <c r="AK26" s="1">
        <f>(Table2323[[#This Row],[UB (LBBD (CBPP-light))]]-Table2323[[#This Row],[Best LB]])/Table2323[[#This Row],[UB (LBBD (CBPP-light))]]</f>
        <v>9.0791180285343717E-3</v>
      </c>
      <c r="AL26" s="14">
        <v>1790.380062317</v>
      </c>
      <c r="AM26" s="1">
        <f>MAX(Table2323[[#This Row],[LB (A-BGAP +LB+ UB)]],Table2323[[#This Row],[LB (MILP+LB+UB)]],Table2323[[#This Row],[LB (LBBD (FBPP))]],Table2323[[#This Row],[LB (LBBD (CBPP))]],Table2323[[#This Row],[LB (LBBD (CBPP-light))]])</f>
        <v>764</v>
      </c>
    </row>
    <row r="27" spans="1:39" x14ac:dyDescent="0.35">
      <c r="A27" s="71">
        <v>25</v>
      </c>
      <c r="B27" s="79" t="s">
        <v>1191</v>
      </c>
      <c r="C27" s="1" t="s">
        <v>1197</v>
      </c>
      <c r="D27" s="1">
        <v>300</v>
      </c>
      <c r="E27" s="8">
        <v>20</v>
      </c>
      <c r="F27" s="8">
        <v>30</v>
      </c>
      <c r="G27" s="21">
        <v>4</v>
      </c>
      <c r="H27" s="4">
        <v>125</v>
      </c>
      <c r="I27" s="4">
        <v>768</v>
      </c>
      <c r="J27" s="1">
        <v>772</v>
      </c>
      <c r="K27" s="1">
        <f>(Table2323[[#This Row],[UB_init]]-Table2323[[#This Row],[LB_init]])/Table2323[[#This Row],[UB_init]]</f>
        <v>5.1813471502590676E-3</v>
      </c>
      <c r="L27" s="21">
        <v>1809.2151780864151</v>
      </c>
      <c r="M27" s="86">
        <f>IF( Table2323[[#This Row],[UB_init]]-Table2323[[#This Row],[LB_init]]&gt;0.1,0,1)</f>
        <v>0</v>
      </c>
      <c r="N27" s="4">
        <v>772</v>
      </c>
      <c r="O27" s="1">
        <v>768</v>
      </c>
      <c r="P27" s="1">
        <f>(Table2323[[#This Row],[UB (A-BGAP +LB+ UB)]]-Table2323[[#This Row],[LB (A-BGAP +LB+ UB)]])/Table2323[[#This Row],[UB (A-BGAP +LB+ UB)]]</f>
        <v>5.1813471502590676E-3</v>
      </c>
      <c r="Q27" s="1">
        <f>(Table2323[[#This Row],[UB (A-BGAP +LB+ UB)]]-Table2323[[#This Row],[Best LB]])/Table2323[[#This Row],[UB (A-BGAP +LB+ UB)]]</f>
        <v>5.1813471502590676E-3</v>
      </c>
      <c r="R27" s="14">
        <v>3600.9229443203599</v>
      </c>
      <c r="S27" s="4">
        <v>772</v>
      </c>
      <c r="T27" s="1">
        <v>768</v>
      </c>
      <c r="U27" s="1">
        <f>(Table2323[[#This Row],[UB (MILP+LB+UB)]]-Table2323[[#This Row],[LB (MILP+LB+UB)]])/Table2323[[#This Row],[UB (MILP+LB+UB)]]</f>
        <v>5.1813471502590676E-3</v>
      </c>
      <c r="V27" s="1">
        <f>(Table2323[[#This Row],[UB (MILP+LB+UB)]]-Table2323[[#This Row],[Best LB]])/Table2323[[#This Row],[UB (MILP+LB+UB)]]</f>
        <v>5.1813471502590676E-3</v>
      </c>
      <c r="W27" s="14">
        <v>3600.9229443203599</v>
      </c>
      <c r="X27" s="4">
        <v>772</v>
      </c>
      <c r="Y27" s="1">
        <v>768</v>
      </c>
      <c r="Z27" s="1">
        <v>5.1813471502590597E-3</v>
      </c>
      <c r="AA27" s="1">
        <f>(Table2323[[#This Row],[UB (LBBD (FBPP))]]-Table2323[[#This Row],[Best LB]])/Table2323[[#This Row],[UB (LBBD (FBPP))]]</f>
        <v>5.1813471502590676E-3</v>
      </c>
      <c r="AB27" s="14">
        <v>1790.7848219140001</v>
      </c>
      <c r="AC27" s="4">
        <v>772</v>
      </c>
      <c r="AD27" s="1">
        <v>768</v>
      </c>
      <c r="AE27" s="1">
        <v>5.1813471502590597E-3</v>
      </c>
      <c r="AF27" s="1">
        <f>(Table2323[[#This Row],[UB (LBBD (CBPP))]]-Table2323[[#This Row],[Best LB]])/Table2323[[#This Row],[UB (LBBD (CBPP))]]</f>
        <v>5.1813471502590676E-3</v>
      </c>
      <c r="AG27" s="14">
        <v>1790.7848219140001</v>
      </c>
      <c r="AH27" s="4">
        <v>772</v>
      </c>
      <c r="AI27" s="1">
        <v>768</v>
      </c>
      <c r="AJ27" s="1">
        <v>5.1813471502590597E-3</v>
      </c>
      <c r="AK27" s="1">
        <f>(Table2323[[#This Row],[UB (LBBD (CBPP-light))]]-Table2323[[#This Row],[Best LB]])/Table2323[[#This Row],[UB (LBBD (CBPP-light))]]</f>
        <v>5.1813471502590676E-3</v>
      </c>
      <c r="AL27" s="14">
        <v>1790.7848219140001</v>
      </c>
      <c r="AM27" s="1">
        <f>MAX(Table2323[[#This Row],[LB (A-BGAP +LB+ UB)]],Table2323[[#This Row],[LB (MILP+LB+UB)]],Table2323[[#This Row],[LB (LBBD (FBPP))]],Table2323[[#This Row],[LB (LBBD (CBPP))]],Table2323[[#This Row],[LB (LBBD (CBPP-light))]])</f>
        <v>768</v>
      </c>
    </row>
    <row r="28" spans="1:39" x14ac:dyDescent="0.35">
      <c r="A28" s="71">
        <v>26</v>
      </c>
      <c r="B28" s="79" t="s">
        <v>1192</v>
      </c>
      <c r="C28" s="1" t="s">
        <v>1197</v>
      </c>
      <c r="D28" s="1">
        <v>300</v>
      </c>
      <c r="E28" s="8">
        <v>20</v>
      </c>
      <c r="F28" s="8">
        <v>30</v>
      </c>
      <c r="G28" s="21">
        <v>4</v>
      </c>
      <c r="H28" s="4">
        <v>116</v>
      </c>
      <c r="I28" s="4">
        <v>737</v>
      </c>
      <c r="J28" s="1">
        <v>740</v>
      </c>
      <c r="K28" s="1">
        <f>(Table2323[[#This Row],[UB_init]]-Table2323[[#This Row],[LB_init]])/Table2323[[#This Row],[UB_init]]</f>
        <v>4.0540540540540543E-3</v>
      </c>
      <c r="L28" s="21">
        <v>845.13025061879227</v>
      </c>
      <c r="M28" s="142">
        <f>IF( Table2323[[#This Row],[UB_init]]-Table2323[[#This Row],[LB_init]]&gt;0.1,0,1)</f>
        <v>0</v>
      </c>
      <c r="N28" s="4">
        <v>740</v>
      </c>
      <c r="O28" s="1">
        <v>737</v>
      </c>
      <c r="P28" s="1">
        <f>(Table2323[[#This Row],[UB (A-BGAP +LB+ UB)]]-Table2323[[#This Row],[LB (A-BGAP +LB+ UB)]])/Table2323[[#This Row],[UB (A-BGAP +LB+ UB)]]</f>
        <v>4.0540540540540543E-3</v>
      </c>
      <c r="Q28" s="1">
        <f>(Table2323[[#This Row],[UB (A-BGAP +LB+ UB)]]-Table2323[[#This Row],[Best LB]])/Table2323[[#This Row],[UB (A-BGAP +LB+ UB)]]</f>
        <v>4.0540540540540543E-3</v>
      </c>
      <c r="R28" s="14">
        <v>3600.6614269940101</v>
      </c>
      <c r="S28" s="4">
        <v>740</v>
      </c>
      <c r="T28" s="1">
        <v>737</v>
      </c>
      <c r="U28" s="1">
        <f>(Table2323[[#This Row],[UB (MILP+LB+UB)]]-Table2323[[#This Row],[LB (MILP+LB+UB)]])/Table2323[[#This Row],[UB (MILP+LB+UB)]]</f>
        <v>4.0540540540540543E-3</v>
      </c>
      <c r="V28" s="1">
        <f>(Table2323[[#This Row],[UB (MILP+LB+UB)]]-Table2323[[#This Row],[Best LB]])/Table2323[[#This Row],[UB (MILP+LB+UB)]]</f>
        <v>4.0540540540540543E-3</v>
      </c>
      <c r="W28" s="14">
        <v>3600.6614269940101</v>
      </c>
      <c r="X28" s="4">
        <v>740</v>
      </c>
      <c r="Y28" s="1">
        <v>737</v>
      </c>
      <c r="Z28" s="1">
        <v>4.0540540540540499E-3</v>
      </c>
      <c r="AA28" s="1">
        <f>(Table2323[[#This Row],[UB (LBBD (FBPP))]]-Table2323[[#This Row],[Best LB]])/Table2323[[#This Row],[UB (LBBD (FBPP))]]</f>
        <v>4.0540540540540543E-3</v>
      </c>
      <c r="AB28" s="14">
        <v>2754.8697493999998</v>
      </c>
      <c r="AC28" s="4">
        <v>740</v>
      </c>
      <c r="AD28" s="1">
        <v>737</v>
      </c>
      <c r="AE28" s="1">
        <v>4.0540540540540499E-3</v>
      </c>
      <c r="AF28" s="1">
        <f>(Table2323[[#This Row],[UB (LBBD (CBPP))]]-Table2323[[#This Row],[Best LB]])/Table2323[[#This Row],[UB (LBBD (CBPP))]]</f>
        <v>4.0540540540540543E-3</v>
      </c>
      <c r="AG28" s="14">
        <v>2754.8697493999998</v>
      </c>
      <c r="AH28" s="4">
        <v>740</v>
      </c>
      <c r="AI28" s="1">
        <v>737</v>
      </c>
      <c r="AJ28" s="1">
        <v>4.0540540540540499E-3</v>
      </c>
      <c r="AK28" s="1">
        <f>(Table2323[[#This Row],[UB (LBBD (CBPP-light))]]-Table2323[[#This Row],[Best LB]])/Table2323[[#This Row],[UB (LBBD (CBPP-light))]]</f>
        <v>4.0540540540540543E-3</v>
      </c>
      <c r="AL28" s="14">
        <v>2754.8697493999998</v>
      </c>
      <c r="AM28" s="1">
        <f>MAX(Table2323[[#This Row],[LB (A-BGAP +LB+ UB)]],Table2323[[#This Row],[LB (MILP+LB+UB)]],Table2323[[#This Row],[LB (LBBD (FBPP))]],Table2323[[#This Row],[LB (LBBD (CBPP))]],Table2323[[#This Row],[LB (LBBD (CBPP-light))]])</f>
        <v>737</v>
      </c>
    </row>
    <row r="29" spans="1:39" x14ac:dyDescent="0.35">
      <c r="A29" s="71">
        <v>27</v>
      </c>
      <c r="B29" s="79" t="s">
        <v>1193</v>
      </c>
      <c r="C29" s="1" t="s">
        <v>1197</v>
      </c>
      <c r="D29" s="1">
        <v>300</v>
      </c>
      <c r="E29" s="8">
        <v>20</v>
      </c>
      <c r="F29" s="8">
        <v>30</v>
      </c>
      <c r="G29" s="21">
        <v>4</v>
      </c>
      <c r="H29" s="4">
        <v>124</v>
      </c>
      <c r="I29" s="4">
        <v>764</v>
      </c>
      <c r="J29" s="1">
        <v>773</v>
      </c>
      <c r="K29" s="1">
        <f>(Table2323[[#This Row],[UB_init]]-Table2323[[#This Row],[LB_init]])/Table2323[[#This Row],[UB_init]]</f>
        <v>1.1642949547218629E-2</v>
      </c>
      <c r="L29" s="21">
        <v>1811.2116841794907</v>
      </c>
      <c r="M29" s="86">
        <f>IF( Table2323[[#This Row],[UB_init]]-Table2323[[#This Row],[LB_init]]&gt;0.1,0,1)</f>
        <v>0</v>
      </c>
      <c r="N29" s="4">
        <v>773</v>
      </c>
      <c r="O29" s="1">
        <v>764</v>
      </c>
      <c r="P29" s="1">
        <f>(Table2323[[#This Row],[UB (A-BGAP +LB+ UB)]]-Table2323[[#This Row],[LB (A-BGAP +LB+ UB)]])/Table2323[[#This Row],[UB (A-BGAP +LB+ UB)]]</f>
        <v>1.1642949547218629E-2</v>
      </c>
      <c r="Q29" s="1">
        <f>(Table2323[[#This Row],[UB (A-BGAP +LB+ UB)]]-Table2323[[#This Row],[Best LB]])/Table2323[[#This Row],[UB (A-BGAP +LB+ UB)]]</f>
        <v>1.1642949547218629E-2</v>
      </c>
      <c r="R29" s="14">
        <v>3600.48366594873</v>
      </c>
      <c r="S29" s="4">
        <v>773</v>
      </c>
      <c r="T29" s="1">
        <v>764</v>
      </c>
      <c r="U29" s="1">
        <f>(Table2323[[#This Row],[UB (MILP+LB+UB)]]-Table2323[[#This Row],[LB (MILP+LB+UB)]])/Table2323[[#This Row],[UB (MILP+LB+UB)]]</f>
        <v>1.1642949547218629E-2</v>
      </c>
      <c r="V29" s="1">
        <f>(Table2323[[#This Row],[UB (MILP+LB+UB)]]-Table2323[[#This Row],[Best LB]])/Table2323[[#This Row],[UB (MILP+LB+UB)]]</f>
        <v>1.1642949547218629E-2</v>
      </c>
      <c r="W29" s="14">
        <v>3600.48366594873</v>
      </c>
      <c r="X29" s="4">
        <v>773</v>
      </c>
      <c r="Y29" s="1">
        <v>764</v>
      </c>
      <c r="Z29" s="1">
        <v>1.16429495472186E-2</v>
      </c>
      <c r="AA29" s="1">
        <f>(Table2323[[#This Row],[UB (LBBD (FBPP))]]-Table2323[[#This Row],[Best LB]])/Table2323[[#This Row],[UB (LBBD (FBPP))]]</f>
        <v>1.1642949547218629E-2</v>
      </c>
      <c r="AB29" s="14">
        <v>1788.78831582</v>
      </c>
      <c r="AC29" s="4">
        <v>773</v>
      </c>
      <c r="AD29" s="1">
        <v>764</v>
      </c>
      <c r="AE29" s="1">
        <v>1.16429495472186E-2</v>
      </c>
      <c r="AF29" s="1">
        <f>(Table2323[[#This Row],[UB (LBBD (CBPP))]]-Table2323[[#This Row],[Best LB]])/Table2323[[#This Row],[UB (LBBD (CBPP))]]</f>
        <v>1.1642949547218629E-2</v>
      </c>
      <c r="AG29" s="14">
        <v>1788.78831582</v>
      </c>
      <c r="AH29" s="4">
        <v>773</v>
      </c>
      <c r="AI29" s="1">
        <v>764</v>
      </c>
      <c r="AJ29" s="1">
        <v>1.16429495472186E-2</v>
      </c>
      <c r="AK29" s="1">
        <f>(Table2323[[#This Row],[UB (LBBD (CBPP-light))]]-Table2323[[#This Row],[Best LB]])/Table2323[[#This Row],[UB (LBBD (CBPP-light))]]</f>
        <v>1.1642949547218629E-2</v>
      </c>
      <c r="AL29" s="14">
        <v>1788.78831582</v>
      </c>
      <c r="AM29" s="1">
        <f>MAX(Table2323[[#This Row],[LB (A-BGAP +LB+ UB)]],Table2323[[#This Row],[LB (MILP+LB+UB)]],Table2323[[#This Row],[LB (LBBD (FBPP))]],Table2323[[#This Row],[LB (LBBD (CBPP))]],Table2323[[#This Row],[LB (LBBD (CBPP-light))]])</f>
        <v>764</v>
      </c>
    </row>
    <row r="30" spans="1:39" x14ac:dyDescent="0.35">
      <c r="A30" s="71">
        <v>28</v>
      </c>
      <c r="B30" s="79" t="s">
        <v>1194</v>
      </c>
      <c r="C30" s="1" t="s">
        <v>1197</v>
      </c>
      <c r="D30" s="1">
        <v>300</v>
      </c>
      <c r="E30" s="8">
        <v>20</v>
      </c>
      <c r="F30" s="8">
        <v>30</v>
      </c>
      <c r="G30" s="21">
        <v>4</v>
      </c>
      <c r="H30" s="4">
        <v>116</v>
      </c>
      <c r="I30" s="4">
        <v>732</v>
      </c>
      <c r="J30" s="1">
        <v>735</v>
      </c>
      <c r="K30" s="1">
        <f>(Table2323[[#This Row],[UB_init]]-Table2323[[#This Row],[LB_init]])/Table2323[[#This Row],[UB_init]]</f>
        <v>4.0816326530612249E-3</v>
      </c>
      <c r="L30" s="21">
        <v>614.28753910399928</v>
      </c>
      <c r="M30" s="142">
        <f>IF( Table2323[[#This Row],[UB_init]]-Table2323[[#This Row],[LB_init]]&gt;0.1,0,1)</f>
        <v>0</v>
      </c>
      <c r="N30" s="4">
        <v>735</v>
      </c>
      <c r="O30" s="1">
        <v>732</v>
      </c>
      <c r="P30" s="1">
        <f>(Table2323[[#This Row],[UB (A-BGAP +LB+ UB)]]-Table2323[[#This Row],[LB (A-BGAP +LB+ UB)]])/Table2323[[#This Row],[UB (A-BGAP +LB+ UB)]]</f>
        <v>4.0816326530612249E-3</v>
      </c>
      <c r="Q30" s="1">
        <f>(Table2323[[#This Row],[UB (A-BGAP +LB+ UB)]]-Table2323[[#This Row],[Best LB]])/Table2323[[#This Row],[UB (A-BGAP +LB+ UB)]]</f>
        <v>4.0816326530612249E-3</v>
      </c>
      <c r="R30" s="14">
        <v>3600.4405858935702</v>
      </c>
      <c r="S30" s="4">
        <v>735</v>
      </c>
      <c r="T30" s="1">
        <v>732</v>
      </c>
      <c r="U30" s="1">
        <f>(Table2323[[#This Row],[UB (MILP+LB+UB)]]-Table2323[[#This Row],[LB (MILP+LB+UB)]])/Table2323[[#This Row],[UB (MILP+LB+UB)]]</f>
        <v>4.0816326530612249E-3</v>
      </c>
      <c r="V30" s="1">
        <f>(Table2323[[#This Row],[UB (MILP+LB+UB)]]-Table2323[[#This Row],[Best LB]])/Table2323[[#This Row],[UB (MILP+LB+UB)]]</f>
        <v>4.0816326530612249E-3</v>
      </c>
      <c r="W30" s="14">
        <v>3600.4405858935702</v>
      </c>
      <c r="X30" s="4">
        <v>735</v>
      </c>
      <c r="Y30" s="1">
        <v>732</v>
      </c>
      <c r="Z30" s="1">
        <v>4.0816326530612197E-3</v>
      </c>
      <c r="AA30" s="1">
        <f>(Table2323[[#This Row],[UB (LBBD (FBPP))]]-Table2323[[#This Row],[Best LB]])/Table2323[[#This Row],[UB (LBBD (FBPP))]]</f>
        <v>4.0816326530612249E-3</v>
      </c>
      <c r="AB30" s="14">
        <v>2985.7124610000001</v>
      </c>
      <c r="AC30" s="4">
        <v>735</v>
      </c>
      <c r="AD30" s="1">
        <v>732</v>
      </c>
      <c r="AE30" s="1">
        <v>4.0816326530612197E-3</v>
      </c>
      <c r="AF30" s="1">
        <f>(Table2323[[#This Row],[UB (LBBD (CBPP))]]-Table2323[[#This Row],[Best LB]])/Table2323[[#This Row],[UB (LBBD (CBPP))]]</f>
        <v>4.0816326530612249E-3</v>
      </c>
      <c r="AG30" s="14">
        <v>2985.7124610000001</v>
      </c>
      <c r="AH30" s="4">
        <v>735</v>
      </c>
      <c r="AI30" s="1">
        <v>732</v>
      </c>
      <c r="AJ30" s="1">
        <v>4.0816326530612197E-3</v>
      </c>
      <c r="AK30" s="1">
        <f>(Table2323[[#This Row],[UB (LBBD (CBPP-light))]]-Table2323[[#This Row],[Best LB]])/Table2323[[#This Row],[UB (LBBD (CBPP-light))]]</f>
        <v>4.0816326530612249E-3</v>
      </c>
      <c r="AL30" s="14">
        <v>2985.7124610000001</v>
      </c>
      <c r="AM30" s="1">
        <f>MAX(Table2323[[#This Row],[LB (A-BGAP +LB+ UB)]],Table2323[[#This Row],[LB (MILP+LB+UB)]],Table2323[[#This Row],[LB (LBBD (FBPP))]],Table2323[[#This Row],[LB (LBBD (CBPP))]],Table2323[[#This Row],[LB (LBBD (CBPP-light))]])</f>
        <v>732</v>
      </c>
    </row>
    <row r="31" spans="1:39" x14ac:dyDescent="0.35">
      <c r="A31" s="71">
        <v>29</v>
      </c>
      <c r="B31" s="79" t="s">
        <v>1195</v>
      </c>
      <c r="C31" s="1" t="s">
        <v>1197</v>
      </c>
      <c r="D31" s="1">
        <v>300</v>
      </c>
      <c r="E31" s="8">
        <v>20</v>
      </c>
      <c r="F31" s="8">
        <v>30</v>
      </c>
      <c r="G31" s="21">
        <v>4</v>
      </c>
      <c r="H31" s="4">
        <v>119</v>
      </c>
      <c r="I31" s="4">
        <v>735</v>
      </c>
      <c r="J31" s="1">
        <v>740</v>
      </c>
      <c r="K31" s="1">
        <f>(Table2323[[#This Row],[UB_init]]-Table2323[[#This Row],[LB_init]])/Table2323[[#This Row],[UB_init]]</f>
        <v>6.7567567567567571E-3</v>
      </c>
      <c r="L31" s="21">
        <v>1814.2215347783556</v>
      </c>
      <c r="M31" s="86">
        <f>IF( Table2323[[#This Row],[UB_init]]-Table2323[[#This Row],[LB_init]]&gt;0.1,0,1)</f>
        <v>0</v>
      </c>
      <c r="N31" s="4">
        <v>740</v>
      </c>
      <c r="O31" s="1">
        <v>735</v>
      </c>
      <c r="P31" s="1">
        <f>(Table2323[[#This Row],[UB (A-BGAP +LB+ UB)]]-Table2323[[#This Row],[LB (A-BGAP +LB+ UB)]])/Table2323[[#This Row],[UB (A-BGAP +LB+ UB)]]</f>
        <v>6.7567567567567571E-3</v>
      </c>
      <c r="Q31" s="1">
        <f>(Table2323[[#This Row],[UB (A-BGAP +LB+ UB)]]-Table2323[[#This Row],[Best LB]])/Table2323[[#This Row],[UB (A-BGAP +LB+ UB)]]</f>
        <v>6.7567567567567571E-3</v>
      </c>
      <c r="R31" s="14">
        <v>3600.4743271460702</v>
      </c>
      <c r="S31" s="4">
        <v>740</v>
      </c>
      <c r="T31" s="1">
        <v>735</v>
      </c>
      <c r="U31" s="1">
        <f>(Table2323[[#This Row],[UB (MILP+LB+UB)]]-Table2323[[#This Row],[LB (MILP+LB+UB)]])/Table2323[[#This Row],[UB (MILP+LB+UB)]]</f>
        <v>6.7567567567567571E-3</v>
      </c>
      <c r="V31" s="1">
        <f>(Table2323[[#This Row],[UB (MILP+LB+UB)]]-Table2323[[#This Row],[Best LB]])/Table2323[[#This Row],[UB (MILP+LB+UB)]]</f>
        <v>6.7567567567567571E-3</v>
      </c>
      <c r="W31" s="14">
        <v>3600.4743271460702</v>
      </c>
      <c r="X31" s="4">
        <v>740</v>
      </c>
      <c r="Y31" s="1">
        <v>735</v>
      </c>
      <c r="Z31" s="1">
        <v>6.7567567567567502E-3</v>
      </c>
      <c r="AA31" s="1">
        <f>(Table2323[[#This Row],[UB (LBBD (FBPP))]]-Table2323[[#This Row],[Best LB]])/Table2323[[#This Row],[UB (LBBD (FBPP))]]</f>
        <v>6.7567567567567571E-3</v>
      </c>
      <c r="AB31" s="14">
        <v>1785.77846522</v>
      </c>
      <c r="AC31" s="4">
        <v>740</v>
      </c>
      <c r="AD31" s="1">
        <v>735</v>
      </c>
      <c r="AE31" s="1">
        <v>6.7567567567567502E-3</v>
      </c>
      <c r="AF31" s="1">
        <f>(Table2323[[#This Row],[UB (LBBD (CBPP))]]-Table2323[[#This Row],[Best LB]])/Table2323[[#This Row],[UB (LBBD (CBPP))]]</f>
        <v>6.7567567567567571E-3</v>
      </c>
      <c r="AG31" s="14">
        <v>1785.77846522</v>
      </c>
      <c r="AH31" s="4">
        <v>740</v>
      </c>
      <c r="AI31" s="1">
        <v>735</v>
      </c>
      <c r="AJ31" s="1">
        <v>6.7567567567567502E-3</v>
      </c>
      <c r="AK31" s="1">
        <f>(Table2323[[#This Row],[UB (LBBD (CBPP-light))]]-Table2323[[#This Row],[Best LB]])/Table2323[[#This Row],[UB (LBBD (CBPP-light))]]</f>
        <v>6.7567567567567571E-3</v>
      </c>
      <c r="AL31" s="14">
        <v>1785.77846522</v>
      </c>
      <c r="AM31" s="1">
        <f>MAX(Table2323[[#This Row],[LB (A-BGAP +LB+ UB)]],Table2323[[#This Row],[LB (MILP+LB+UB)]],Table2323[[#This Row],[LB (LBBD (FBPP))]],Table2323[[#This Row],[LB (LBBD (CBPP))]],Table2323[[#This Row],[LB (LBBD (CBPP-light))]])</f>
        <v>735</v>
      </c>
    </row>
    <row r="32" spans="1:39" ht="15" thickBot="1" x14ac:dyDescent="0.4">
      <c r="A32" s="72">
        <v>30</v>
      </c>
      <c r="B32" s="203" t="s">
        <v>1196</v>
      </c>
      <c r="C32" s="15" t="s">
        <v>1197</v>
      </c>
      <c r="D32" s="15">
        <v>300</v>
      </c>
      <c r="E32" s="11">
        <v>20</v>
      </c>
      <c r="F32" s="11">
        <v>30</v>
      </c>
      <c r="G32" s="22">
        <v>4</v>
      </c>
      <c r="H32" s="6">
        <v>120</v>
      </c>
      <c r="I32" s="6">
        <v>740</v>
      </c>
      <c r="J32" s="15">
        <v>746</v>
      </c>
      <c r="K32" s="15">
        <f>(Table2323[[#This Row],[UB_init]]-Table2323[[#This Row],[LB_init]])/Table2323[[#This Row],[UB_init]]</f>
        <v>8.0428954423592495E-3</v>
      </c>
      <c r="L32" s="22">
        <v>646.71681938413485</v>
      </c>
      <c r="M32" s="143">
        <f>IF( Table2323[[#This Row],[UB_init]]-Table2323[[#This Row],[LB_init]]&gt;0.1,0,1)</f>
        <v>0</v>
      </c>
      <c r="N32" s="6">
        <v>746</v>
      </c>
      <c r="O32" s="15">
        <v>740</v>
      </c>
      <c r="P32" s="15">
        <f>(Table2323[[#This Row],[UB (A-BGAP +LB+ UB)]]-Table2323[[#This Row],[LB (A-BGAP +LB+ UB)]])/Table2323[[#This Row],[UB (A-BGAP +LB+ UB)]]</f>
        <v>8.0428954423592495E-3</v>
      </c>
      <c r="Q32" s="15">
        <f>(Table2323[[#This Row],[UB (A-BGAP +LB+ UB)]]-Table2323[[#This Row],[Best LB]])/Table2323[[#This Row],[UB (A-BGAP +LB+ UB)]]</f>
        <v>8.0428954423592495E-3</v>
      </c>
      <c r="R32" s="16">
        <v>3600.5105757340698</v>
      </c>
      <c r="S32" s="6">
        <v>746</v>
      </c>
      <c r="T32" s="15">
        <v>740</v>
      </c>
      <c r="U32" s="15">
        <f>(Table2323[[#This Row],[UB (MILP+LB+UB)]]-Table2323[[#This Row],[LB (MILP+LB+UB)]])/Table2323[[#This Row],[UB (MILP+LB+UB)]]</f>
        <v>8.0428954423592495E-3</v>
      </c>
      <c r="V32" s="15">
        <f>(Table2323[[#This Row],[UB (MILP+LB+UB)]]-Table2323[[#This Row],[Best LB]])/Table2323[[#This Row],[UB (MILP+LB+UB)]]</f>
        <v>8.0428954423592495E-3</v>
      </c>
      <c r="W32" s="16">
        <v>3600.5105757340698</v>
      </c>
      <c r="X32" s="6">
        <v>746</v>
      </c>
      <c r="Y32" s="15">
        <v>740</v>
      </c>
      <c r="Z32" s="15">
        <v>8.0428954423592495E-3</v>
      </c>
      <c r="AA32" s="15">
        <f>(Table2323[[#This Row],[UB (LBBD (FBPP))]]-Table2323[[#This Row],[Best LB]])/Table2323[[#This Row],[UB (LBBD (FBPP))]]</f>
        <v>8.0428954423592495E-3</v>
      </c>
      <c r="AB32" s="16">
        <v>2953.2831809999998</v>
      </c>
      <c r="AC32" s="6">
        <v>746</v>
      </c>
      <c r="AD32" s="15">
        <v>740</v>
      </c>
      <c r="AE32" s="15">
        <v>8.0428954423592495E-3</v>
      </c>
      <c r="AF32" s="15">
        <f>(Table2323[[#This Row],[UB (LBBD (CBPP))]]-Table2323[[#This Row],[Best LB]])/Table2323[[#This Row],[UB (LBBD (CBPP))]]</f>
        <v>8.0428954423592495E-3</v>
      </c>
      <c r="AG32" s="16">
        <v>2953.2831809999998</v>
      </c>
      <c r="AH32" s="6">
        <v>746</v>
      </c>
      <c r="AI32" s="15">
        <v>740</v>
      </c>
      <c r="AJ32" s="15">
        <v>8.0428954423592495E-3</v>
      </c>
      <c r="AK32" s="15">
        <f>(Table2323[[#This Row],[UB (LBBD (CBPP-light))]]-Table2323[[#This Row],[Best LB]])/Table2323[[#This Row],[UB (LBBD (CBPP-light))]]</f>
        <v>8.0428954423592495E-3</v>
      </c>
      <c r="AL32" s="16">
        <v>2953.2831809999998</v>
      </c>
      <c r="AM32" s="1">
        <f>MAX(Table2323[[#This Row],[LB (A-BGAP +LB+ UB)]],Table2323[[#This Row],[LB (MILP+LB+UB)]],Table2323[[#This Row],[LB (LBBD (FBPP))]],Table2323[[#This Row],[LB (LBBD (CBPP))]],Table2323[[#This Row],[LB (LBBD (CBPP-light))]])</f>
        <v>740</v>
      </c>
    </row>
    <row r="33" spans="11:37" x14ac:dyDescent="0.35">
      <c r="N33" s="1"/>
      <c r="O33" s="1"/>
      <c r="P33" s="1">
        <f>COUNTIF(Table2323[Gap (A-BGAP +LB+ UB)],"=0")</f>
        <v>0</v>
      </c>
      <c r="Q33" s="1"/>
      <c r="S33" s="1"/>
      <c r="T33" s="1"/>
      <c r="U33" s="1">
        <f>COUNTIF(Table2323[Gap (MILP+LB+UB)],"=0")</f>
        <v>2</v>
      </c>
      <c r="V33" s="1"/>
      <c r="X33" s="1"/>
      <c r="Y33" s="1"/>
      <c r="Z33" s="1">
        <f>COUNTIF(Table2323[Gap (LBBD (FBPP))],"=0")</f>
        <v>11</v>
      </c>
      <c r="AA33" s="1"/>
      <c r="AC33" s="1"/>
      <c r="AD33" s="1"/>
      <c r="AE33" s="1">
        <f>COUNTIF(Table2323[Gap (LBBD (CBPP))],"=0")</f>
        <v>12</v>
      </c>
      <c r="AF33" s="1"/>
      <c r="AH33" s="1"/>
      <c r="AI33" s="1"/>
      <c r="AJ33" s="1">
        <f>COUNTIF(Table2323[Gap (LBBD (CBPP-light))],"=0")</f>
        <v>11</v>
      </c>
      <c r="AK33" s="1"/>
    </row>
    <row r="34" spans="11:37" x14ac:dyDescent="0.35">
      <c r="AA34" s="149">
        <f>AVERAGE(Table2323[Relative gap (LBBD-FBPP)])</f>
        <v>4.5351448120768863E-3</v>
      </c>
      <c r="AF34" s="149">
        <f>AVERAGE(Table2323[Relative gap (LBBD-CBPP)])</f>
        <v>3.596067675216425E-3</v>
      </c>
      <c r="AK34" s="149">
        <f>AVERAGE(Table2323[Relative Gap (LBBD (CBPP-light))])</f>
        <v>4.2456401782603381E-3</v>
      </c>
    </row>
    <row r="35" spans="11:37" x14ac:dyDescent="0.35">
      <c r="K35">
        <f>AVERAGE((Table2323[Gap]))</f>
        <v>0.14114507588980307</v>
      </c>
      <c r="Q35">
        <f>MAX(Table2323[Relative gap])</f>
        <v>0.6524566473988439</v>
      </c>
      <c r="V35">
        <f>MAX(Table2323[Relative gap (MILP+LB+UB)])</f>
        <v>0.44444444444444442</v>
      </c>
      <c r="AA35" s="148">
        <f>MAX(Table2323[Relative gap (LBBD-FBPP)])</f>
        <v>3.2590051457975985E-2</v>
      </c>
      <c r="AF35" s="149">
        <f>MAX(Table2323[Relative gap (LBBD-CBPP)])</f>
        <v>1.1642949547218629E-2</v>
      </c>
      <c r="AK35" s="149">
        <f>MAX(Table2323[Relative Gap (LBBD (CBPP-light))])</f>
        <v>2.5906735751295335E-2</v>
      </c>
    </row>
    <row r="36" spans="11:37" x14ac:dyDescent="0.35">
      <c r="K36">
        <f>MAX(Table2323[Gap])</f>
        <v>0.6524566473988439</v>
      </c>
    </row>
  </sheetData>
  <mergeCells count="6">
    <mergeCell ref="X1:AB1"/>
    <mergeCell ref="AC1:AG1"/>
    <mergeCell ref="AH1:AL1"/>
    <mergeCell ref="H1:M1"/>
    <mergeCell ref="N1:R1"/>
    <mergeCell ref="S1:W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733F-7D55-46A5-8195-7E27B4943877}">
  <dimension ref="A1:S127"/>
  <sheetViews>
    <sheetView tabSelected="1" workbookViewId="0">
      <selection activeCell="Q33" sqref="Q33"/>
    </sheetView>
  </sheetViews>
  <sheetFormatPr defaultRowHeight="14.5" x14ac:dyDescent="0.35"/>
  <cols>
    <col min="1" max="1" width="8.7265625" style="145"/>
    <col min="2" max="2" width="12.26953125" style="145" bestFit="1" customWidth="1"/>
    <col min="3" max="5" width="8.7265625" style="145"/>
    <col min="6" max="6" width="8.81640625" style="145" customWidth="1"/>
    <col min="7" max="9" width="8.7265625" style="145"/>
    <col min="10" max="10" width="23.26953125" style="145" bestFit="1" customWidth="1"/>
    <col min="11" max="11" width="27.453125" style="145" customWidth="1"/>
    <col min="12" max="12" width="9.453125" style="145" bestFit="1" customWidth="1"/>
    <col min="13" max="13" width="9.453125" style="251" customWidth="1"/>
    <col min="14" max="16" width="8.7265625" style="145"/>
    <col min="17" max="17" width="42.54296875" style="145" bestFit="1" customWidth="1"/>
    <col min="18" max="18" width="21.1796875" style="145" bestFit="1" customWidth="1"/>
    <col min="19" max="16384" width="8.7265625" style="145"/>
  </cols>
  <sheetData>
    <row r="1" spans="1:19" ht="15" thickBot="1" x14ac:dyDescent="0.4">
      <c r="G1" s="198"/>
      <c r="H1" s="199"/>
      <c r="I1" s="199"/>
      <c r="J1" s="254" t="s">
        <v>1233</v>
      </c>
      <c r="K1" s="199"/>
      <c r="L1" s="253"/>
      <c r="M1" s="252"/>
      <c r="N1" s="198"/>
      <c r="O1" s="199"/>
      <c r="P1" s="199"/>
      <c r="Q1" s="254" t="s">
        <v>1232</v>
      </c>
      <c r="R1" s="199"/>
      <c r="S1" s="200"/>
    </row>
    <row r="2" spans="1:19" ht="15" thickBot="1" x14ac:dyDescent="0.4">
      <c r="A2" s="234" t="s">
        <v>1105</v>
      </c>
      <c r="B2" s="235"/>
      <c r="C2" s="235" t="s">
        <v>99</v>
      </c>
      <c r="D2" s="235" t="s">
        <v>100</v>
      </c>
      <c r="E2" s="235" t="s">
        <v>1221</v>
      </c>
      <c r="F2" s="236" t="s">
        <v>1222</v>
      </c>
      <c r="G2" s="237" t="s">
        <v>103</v>
      </c>
      <c r="H2" s="238" t="s">
        <v>104</v>
      </c>
      <c r="I2" s="239" t="s">
        <v>105</v>
      </c>
      <c r="J2" s="239" t="s">
        <v>1223</v>
      </c>
      <c r="K2" s="239" t="s">
        <v>1224</v>
      </c>
      <c r="L2" s="236" t="s">
        <v>1198</v>
      </c>
      <c r="M2" s="250"/>
      <c r="N2" s="237" t="s">
        <v>103</v>
      </c>
      <c r="O2" s="238" t="s">
        <v>104</v>
      </c>
      <c r="P2" s="239" t="s">
        <v>105</v>
      </c>
      <c r="Q2" s="239" t="s">
        <v>1230</v>
      </c>
      <c r="R2" s="239" t="s">
        <v>1231</v>
      </c>
      <c r="S2" s="236" t="s">
        <v>1198</v>
      </c>
    </row>
    <row r="3" spans="1:19" x14ac:dyDescent="0.35">
      <c r="A3" s="231">
        <v>1</v>
      </c>
      <c r="B3" s="231" t="s">
        <v>1225</v>
      </c>
      <c r="C3" s="232">
        <v>200</v>
      </c>
      <c r="D3" s="154">
        <v>2</v>
      </c>
      <c r="E3" s="154">
        <v>200</v>
      </c>
      <c r="F3" s="155">
        <v>5</v>
      </c>
      <c r="G3" s="169">
        <v>703</v>
      </c>
      <c r="H3" s="241">
        <v>703</v>
      </c>
      <c r="I3" s="242">
        <v>0</v>
      </c>
      <c r="J3" s="242">
        <v>8</v>
      </c>
      <c r="K3" s="242">
        <f t="shared" ref="K3:K27" si="0">J3-D3</f>
        <v>6</v>
      </c>
      <c r="L3" s="171">
        <v>139.97165690548701</v>
      </c>
      <c r="M3" s="249"/>
      <c r="N3" s="169">
        <v>1245</v>
      </c>
      <c r="O3" s="241">
        <v>1245</v>
      </c>
      <c r="P3" s="242">
        <v>0</v>
      </c>
      <c r="Q3" s="242">
        <v>10</v>
      </c>
      <c r="R3" s="242">
        <f>Q3-D3</f>
        <v>8</v>
      </c>
      <c r="S3" s="171">
        <v>52.2423280780203</v>
      </c>
    </row>
    <row r="4" spans="1:19" x14ac:dyDescent="0.35">
      <c r="A4" s="225">
        <v>2</v>
      </c>
      <c r="B4" s="225" t="s">
        <v>1225</v>
      </c>
      <c r="C4" s="219">
        <v>200</v>
      </c>
      <c r="D4" s="243">
        <v>4</v>
      </c>
      <c r="E4" s="243">
        <v>200</v>
      </c>
      <c r="F4" s="220">
        <v>5</v>
      </c>
      <c r="G4" s="247">
        <v>349</v>
      </c>
      <c r="H4" s="244">
        <v>349</v>
      </c>
      <c r="I4" s="245">
        <v>0</v>
      </c>
      <c r="J4" s="245">
        <v>8</v>
      </c>
      <c r="K4" s="245">
        <f t="shared" si="0"/>
        <v>4</v>
      </c>
      <c r="L4" s="221">
        <v>272.27420545089899</v>
      </c>
      <c r="M4" s="249"/>
      <c r="N4" s="247">
        <v>523</v>
      </c>
      <c r="O4" s="244">
        <v>523</v>
      </c>
      <c r="P4" s="245">
        <v>0</v>
      </c>
      <c r="Q4" s="245">
        <v>12</v>
      </c>
      <c r="R4" s="245">
        <f>Q4-D4</f>
        <v>8</v>
      </c>
      <c r="S4" s="221">
        <v>471.47094645490802</v>
      </c>
    </row>
    <row r="5" spans="1:19" x14ac:dyDescent="0.35">
      <c r="A5" s="224">
        <v>3</v>
      </c>
      <c r="B5" s="224" t="s">
        <v>1225</v>
      </c>
      <c r="C5" s="218">
        <v>200</v>
      </c>
      <c r="D5" s="240">
        <v>6</v>
      </c>
      <c r="E5" s="240">
        <v>200</v>
      </c>
      <c r="F5" s="165">
        <v>5</v>
      </c>
      <c r="G5" s="169">
        <v>235</v>
      </c>
      <c r="H5" s="241">
        <v>235</v>
      </c>
      <c r="I5" s="242">
        <v>0</v>
      </c>
      <c r="J5" s="242">
        <v>12</v>
      </c>
      <c r="K5" s="242">
        <f t="shared" si="0"/>
        <v>6</v>
      </c>
      <c r="L5" s="171">
        <v>749.502685450017</v>
      </c>
      <c r="M5" s="249"/>
      <c r="N5" s="169">
        <v>281</v>
      </c>
      <c r="O5" s="241">
        <v>280</v>
      </c>
      <c r="P5" s="242">
        <v>3.5587188612089E-3</v>
      </c>
      <c r="Q5" s="242">
        <v>12</v>
      </c>
      <c r="R5" s="242">
        <f>Q5-D5</f>
        <v>6</v>
      </c>
      <c r="S5" s="171">
        <v>3602.1367754330799</v>
      </c>
    </row>
    <row r="6" spans="1:19" x14ac:dyDescent="0.35">
      <c r="A6" s="225">
        <v>4</v>
      </c>
      <c r="B6" s="225" t="s">
        <v>1225</v>
      </c>
      <c r="C6" s="219">
        <v>200</v>
      </c>
      <c r="D6" s="243">
        <v>8</v>
      </c>
      <c r="E6" s="243">
        <v>200</v>
      </c>
      <c r="F6" s="220">
        <v>5</v>
      </c>
      <c r="G6" s="247">
        <v>173</v>
      </c>
      <c r="H6" s="244">
        <v>172</v>
      </c>
      <c r="I6" s="245">
        <v>5.7803468208059003E-3</v>
      </c>
      <c r="J6" s="245">
        <v>8</v>
      </c>
      <c r="K6" s="245">
        <f t="shared" si="0"/>
        <v>0</v>
      </c>
      <c r="L6" s="221">
        <v>3603.4686599895299</v>
      </c>
      <c r="M6" s="249"/>
      <c r="N6" s="247">
        <v>173</v>
      </c>
      <c r="O6" s="244">
        <v>172</v>
      </c>
      <c r="P6" s="245">
        <v>5.7803468208059003E-3</v>
      </c>
      <c r="Q6" s="245">
        <v>8</v>
      </c>
      <c r="R6" s="245">
        <f>Q6-D6</f>
        <v>0</v>
      </c>
      <c r="S6" s="221">
        <v>3601.5569210099002</v>
      </c>
    </row>
    <row r="7" spans="1:19" ht="15" thickBot="1" x14ac:dyDescent="0.4">
      <c r="A7" s="233">
        <v>5</v>
      </c>
      <c r="B7" s="233" t="s">
        <v>1225</v>
      </c>
      <c r="C7" s="222">
        <v>200</v>
      </c>
      <c r="D7" s="175">
        <v>10</v>
      </c>
      <c r="E7" s="175">
        <v>200</v>
      </c>
      <c r="F7" s="176">
        <v>5</v>
      </c>
      <c r="G7" s="180">
        <v>138</v>
      </c>
      <c r="H7" s="181">
        <v>138</v>
      </c>
      <c r="I7" s="174">
        <v>0</v>
      </c>
      <c r="J7" s="174">
        <v>10</v>
      </c>
      <c r="K7" s="174">
        <f t="shared" si="0"/>
        <v>0</v>
      </c>
      <c r="L7" s="182">
        <v>400.03345777839399</v>
      </c>
      <c r="M7" s="249"/>
      <c r="N7" s="180">
        <v>138</v>
      </c>
      <c r="O7" s="181">
        <v>138</v>
      </c>
      <c r="P7" s="174">
        <v>0</v>
      </c>
      <c r="Q7" s="174">
        <v>10</v>
      </c>
      <c r="R7" s="174">
        <f>Q7-D7</f>
        <v>0</v>
      </c>
      <c r="S7" s="182">
        <v>65.015892801806302</v>
      </c>
    </row>
    <row r="8" spans="1:19" x14ac:dyDescent="0.35">
      <c r="A8" s="223">
        <v>6</v>
      </c>
      <c r="B8" s="223" t="s">
        <v>1226</v>
      </c>
      <c r="C8" s="214">
        <v>200</v>
      </c>
      <c r="D8" s="215">
        <v>2</v>
      </c>
      <c r="E8" s="215">
        <v>200</v>
      </c>
      <c r="F8" s="216">
        <v>5</v>
      </c>
      <c r="G8" s="246">
        <v>672</v>
      </c>
      <c r="H8" s="210">
        <v>672</v>
      </c>
      <c r="I8" s="212">
        <v>0</v>
      </c>
      <c r="J8" s="212">
        <v>8</v>
      </c>
      <c r="K8" s="212">
        <f t="shared" si="0"/>
        <v>6</v>
      </c>
      <c r="L8" s="217">
        <v>91.018673956394196</v>
      </c>
      <c r="M8" s="249"/>
      <c r="N8" s="246">
        <v>1184</v>
      </c>
      <c r="O8" s="210">
        <v>1184</v>
      </c>
      <c r="P8" s="212">
        <v>0</v>
      </c>
      <c r="Q8" s="212">
        <v>10</v>
      </c>
      <c r="R8" s="212">
        <f>Q8-D8</f>
        <v>8</v>
      </c>
      <c r="S8" s="217">
        <v>86.700196260120705</v>
      </c>
    </row>
    <row r="9" spans="1:19" x14ac:dyDescent="0.35">
      <c r="A9" s="224">
        <v>7</v>
      </c>
      <c r="B9" s="224" t="s">
        <v>1226</v>
      </c>
      <c r="C9" s="218">
        <v>200</v>
      </c>
      <c r="D9" s="240">
        <v>4</v>
      </c>
      <c r="E9" s="240">
        <v>200</v>
      </c>
      <c r="F9" s="165">
        <v>5</v>
      </c>
      <c r="G9" s="169">
        <v>334</v>
      </c>
      <c r="H9" s="241">
        <v>334</v>
      </c>
      <c r="I9" s="242">
        <v>0</v>
      </c>
      <c r="J9" s="242">
        <v>8</v>
      </c>
      <c r="K9" s="242">
        <f t="shared" si="0"/>
        <v>4</v>
      </c>
      <c r="L9" s="171">
        <v>234.35984214302101</v>
      </c>
      <c r="M9" s="249"/>
      <c r="N9" s="169">
        <v>487</v>
      </c>
      <c r="O9" s="241">
        <v>487</v>
      </c>
      <c r="P9" s="242">
        <v>0</v>
      </c>
      <c r="Q9" s="242">
        <v>8</v>
      </c>
      <c r="R9" s="242">
        <f>Q9-D9</f>
        <v>4</v>
      </c>
      <c r="S9" s="171">
        <v>55.464381660334702</v>
      </c>
    </row>
    <row r="10" spans="1:19" x14ac:dyDescent="0.35">
      <c r="A10" s="225">
        <v>8</v>
      </c>
      <c r="B10" s="225" t="s">
        <v>1226</v>
      </c>
      <c r="C10" s="219">
        <v>200</v>
      </c>
      <c r="D10" s="243">
        <v>6</v>
      </c>
      <c r="E10" s="243">
        <v>200</v>
      </c>
      <c r="F10" s="220">
        <v>5</v>
      </c>
      <c r="G10" s="247">
        <v>224</v>
      </c>
      <c r="H10" s="244">
        <v>224</v>
      </c>
      <c r="I10" s="245">
        <v>0</v>
      </c>
      <c r="J10" s="245">
        <v>12</v>
      </c>
      <c r="K10" s="245">
        <f t="shared" si="0"/>
        <v>6</v>
      </c>
      <c r="L10" s="221">
        <v>621.54844771791204</v>
      </c>
      <c r="M10" s="249"/>
      <c r="N10" s="247">
        <v>260</v>
      </c>
      <c r="O10" s="244">
        <v>260</v>
      </c>
      <c r="P10" s="245">
        <v>0</v>
      </c>
      <c r="Q10" s="245">
        <v>12</v>
      </c>
      <c r="R10" s="245">
        <f>Q10-D10</f>
        <v>6</v>
      </c>
      <c r="S10" s="221">
        <v>234.32099427888099</v>
      </c>
    </row>
    <row r="11" spans="1:19" x14ac:dyDescent="0.35">
      <c r="A11" s="224">
        <v>9</v>
      </c>
      <c r="B11" s="224" t="s">
        <v>1226</v>
      </c>
      <c r="C11" s="218">
        <v>200</v>
      </c>
      <c r="D11" s="240">
        <v>8</v>
      </c>
      <c r="E11" s="240">
        <v>200</v>
      </c>
      <c r="F11" s="165">
        <v>5</v>
      </c>
      <c r="G11" s="169">
        <v>165</v>
      </c>
      <c r="H11" s="241">
        <v>165</v>
      </c>
      <c r="I11" s="242">
        <v>0</v>
      </c>
      <c r="J11" s="242">
        <v>8</v>
      </c>
      <c r="K11" s="242">
        <f t="shared" si="0"/>
        <v>0</v>
      </c>
      <c r="L11" s="171">
        <v>214.76563720265401</v>
      </c>
      <c r="M11" s="249"/>
      <c r="N11" s="169">
        <v>165</v>
      </c>
      <c r="O11" s="241">
        <v>165</v>
      </c>
      <c r="P11" s="242">
        <v>0</v>
      </c>
      <c r="Q11" s="242">
        <v>8</v>
      </c>
      <c r="R11" s="242">
        <f>Q11-D11</f>
        <v>0</v>
      </c>
      <c r="S11" s="171">
        <v>109.127068778965</v>
      </c>
    </row>
    <row r="12" spans="1:19" ht="15" thickBot="1" x14ac:dyDescent="0.4">
      <c r="A12" s="226">
        <v>10</v>
      </c>
      <c r="B12" s="226" t="s">
        <v>1226</v>
      </c>
      <c r="C12" s="227">
        <v>200</v>
      </c>
      <c r="D12" s="228">
        <v>10</v>
      </c>
      <c r="E12" s="228">
        <v>200</v>
      </c>
      <c r="F12" s="229">
        <v>5</v>
      </c>
      <c r="G12" s="248">
        <v>132</v>
      </c>
      <c r="H12" s="211">
        <v>132</v>
      </c>
      <c r="I12" s="213">
        <v>0</v>
      </c>
      <c r="J12" s="213">
        <v>10</v>
      </c>
      <c r="K12" s="213">
        <f t="shared" si="0"/>
        <v>0</v>
      </c>
      <c r="L12" s="230">
        <v>383.03521366417402</v>
      </c>
      <c r="M12" s="249"/>
      <c r="N12" s="248">
        <v>132</v>
      </c>
      <c r="O12" s="211">
        <v>132</v>
      </c>
      <c r="P12" s="213">
        <v>0</v>
      </c>
      <c r="Q12" s="213">
        <v>10</v>
      </c>
      <c r="R12" s="213">
        <f>Q12-D12</f>
        <v>0</v>
      </c>
      <c r="S12" s="230">
        <v>107.605516142677</v>
      </c>
    </row>
    <row r="13" spans="1:19" x14ac:dyDescent="0.35">
      <c r="A13" s="231">
        <v>11</v>
      </c>
      <c r="B13" s="231" t="s">
        <v>1227</v>
      </c>
      <c r="C13" s="232">
        <v>200</v>
      </c>
      <c r="D13" s="154">
        <v>2</v>
      </c>
      <c r="E13" s="154">
        <v>200</v>
      </c>
      <c r="F13" s="155">
        <v>5</v>
      </c>
      <c r="G13" s="169">
        <v>767</v>
      </c>
      <c r="H13" s="241">
        <v>764</v>
      </c>
      <c r="I13" s="242">
        <v>3.9113428943932304E-3</v>
      </c>
      <c r="J13" s="242">
        <v>9</v>
      </c>
      <c r="K13" s="242">
        <f t="shared" si="0"/>
        <v>7</v>
      </c>
      <c r="L13" s="171">
        <v>607.62663925299398</v>
      </c>
      <c r="M13" s="249"/>
      <c r="N13" s="169">
        <v>1368</v>
      </c>
      <c r="O13" s="241">
        <v>1368</v>
      </c>
      <c r="P13" s="242">
        <v>0</v>
      </c>
      <c r="Q13" s="242">
        <v>10</v>
      </c>
      <c r="R13" s="242">
        <f>Q13-D13</f>
        <v>8</v>
      </c>
      <c r="S13" s="171">
        <v>38.3782993750646</v>
      </c>
    </row>
    <row r="14" spans="1:19" x14ac:dyDescent="0.35">
      <c r="A14" s="225">
        <v>12</v>
      </c>
      <c r="B14" s="225" t="s">
        <v>1227</v>
      </c>
      <c r="C14" s="219">
        <v>200</v>
      </c>
      <c r="D14" s="243">
        <v>4</v>
      </c>
      <c r="E14" s="243">
        <v>200</v>
      </c>
      <c r="F14" s="220">
        <v>5</v>
      </c>
      <c r="G14" s="247">
        <v>381</v>
      </c>
      <c r="H14" s="244">
        <v>380</v>
      </c>
      <c r="I14" s="245">
        <v>2.62467191600981E-3</v>
      </c>
      <c r="J14" s="245">
        <v>9</v>
      </c>
      <c r="K14" s="245">
        <f t="shared" si="0"/>
        <v>5</v>
      </c>
      <c r="L14" s="221">
        <v>600.60341433714996</v>
      </c>
      <c r="M14" s="249"/>
      <c r="N14" s="247">
        <v>585</v>
      </c>
      <c r="O14" s="244">
        <v>584</v>
      </c>
      <c r="P14" s="245">
        <v>1.70940170940122E-3</v>
      </c>
      <c r="Q14" s="245">
        <v>12</v>
      </c>
      <c r="R14" s="245">
        <f>Q14-D14</f>
        <v>8</v>
      </c>
      <c r="S14" s="221">
        <v>3603.05773880891</v>
      </c>
    </row>
    <row r="15" spans="1:19" x14ac:dyDescent="0.35">
      <c r="A15" s="224">
        <v>13</v>
      </c>
      <c r="B15" s="224" t="s">
        <v>1227</v>
      </c>
      <c r="C15" s="218">
        <v>200</v>
      </c>
      <c r="D15" s="240">
        <v>6</v>
      </c>
      <c r="E15" s="240">
        <v>200</v>
      </c>
      <c r="F15" s="165">
        <v>5</v>
      </c>
      <c r="G15" s="169">
        <v>255</v>
      </c>
      <c r="H15" s="241">
        <v>255</v>
      </c>
      <c r="I15" s="242">
        <v>0</v>
      </c>
      <c r="J15" s="242">
        <v>12</v>
      </c>
      <c r="K15" s="242">
        <f t="shared" si="0"/>
        <v>6</v>
      </c>
      <c r="L15" s="171">
        <v>600.42195633472795</v>
      </c>
      <c r="M15" s="249"/>
      <c r="N15" s="169">
        <v>322</v>
      </c>
      <c r="O15" s="241">
        <v>321</v>
      </c>
      <c r="P15" s="242">
        <v>3.10559006211136E-3</v>
      </c>
      <c r="Q15" s="242">
        <v>12</v>
      </c>
      <c r="R15" s="242">
        <f>Q15-D15</f>
        <v>6</v>
      </c>
      <c r="S15" s="171">
        <v>3604.8851788449101</v>
      </c>
    </row>
    <row r="16" spans="1:19" x14ac:dyDescent="0.35">
      <c r="A16" s="225">
        <v>14</v>
      </c>
      <c r="B16" s="225" t="s">
        <v>1227</v>
      </c>
      <c r="C16" s="219">
        <v>200</v>
      </c>
      <c r="D16" s="243">
        <v>8</v>
      </c>
      <c r="E16" s="243">
        <v>200</v>
      </c>
      <c r="F16" s="220">
        <v>5</v>
      </c>
      <c r="G16" s="247">
        <v>190</v>
      </c>
      <c r="H16" s="244">
        <v>188</v>
      </c>
      <c r="I16" s="245">
        <v>1.05263157894681E-2</v>
      </c>
      <c r="J16" s="245">
        <v>9</v>
      </c>
      <c r="K16" s="245">
        <f t="shared" si="0"/>
        <v>1</v>
      </c>
      <c r="L16" s="221">
        <v>600.27599820494595</v>
      </c>
      <c r="M16" s="249"/>
      <c r="N16" s="247">
        <v>192</v>
      </c>
      <c r="O16" s="244">
        <v>188</v>
      </c>
      <c r="P16" s="245">
        <v>2.08333333333224E-2</v>
      </c>
      <c r="Q16" s="245">
        <v>11</v>
      </c>
      <c r="R16" s="245">
        <f>Q16-D16</f>
        <v>3</v>
      </c>
      <c r="S16" s="221">
        <v>3608.9961279407098</v>
      </c>
    </row>
    <row r="17" spans="1:19" ht="15" thickBot="1" x14ac:dyDescent="0.4">
      <c r="A17" s="233">
        <v>15</v>
      </c>
      <c r="B17" s="233" t="s">
        <v>1227</v>
      </c>
      <c r="C17" s="222">
        <v>200</v>
      </c>
      <c r="D17" s="175">
        <v>10</v>
      </c>
      <c r="E17" s="175">
        <v>200</v>
      </c>
      <c r="F17" s="176">
        <v>5</v>
      </c>
      <c r="G17" s="180">
        <v>150</v>
      </c>
      <c r="H17" s="181">
        <v>150</v>
      </c>
      <c r="I17" s="174">
        <v>0</v>
      </c>
      <c r="J17" s="174">
        <v>10</v>
      </c>
      <c r="K17" s="174">
        <f t="shared" si="0"/>
        <v>0</v>
      </c>
      <c r="L17" s="182">
        <v>564.21411409694701</v>
      </c>
      <c r="M17" s="249"/>
      <c r="N17" s="180">
        <v>150</v>
      </c>
      <c r="O17" s="181">
        <v>150</v>
      </c>
      <c r="P17" s="174">
        <v>0</v>
      </c>
      <c r="Q17" s="174">
        <v>10</v>
      </c>
      <c r="R17" s="174">
        <f>Q17-D17</f>
        <v>0</v>
      </c>
      <c r="S17" s="182">
        <v>206.487446865066</v>
      </c>
    </row>
    <row r="18" spans="1:19" x14ac:dyDescent="0.35">
      <c r="A18" s="223">
        <v>16</v>
      </c>
      <c r="B18" s="223" t="s">
        <v>1228</v>
      </c>
      <c r="C18" s="214">
        <v>200</v>
      </c>
      <c r="D18" s="215">
        <v>2</v>
      </c>
      <c r="E18" s="215">
        <v>200</v>
      </c>
      <c r="F18" s="216">
        <v>5</v>
      </c>
      <c r="G18" s="246">
        <v>723</v>
      </c>
      <c r="H18" s="210">
        <v>723</v>
      </c>
      <c r="I18" s="212">
        <v>0</v>
      </c>
      <c r="J18" s="212">
        <v>8</v>
      </c>
      <c r="K18" s="212">
        <f t="shared" si="0"/>
        <v>6</v>
      </c>
      <c r="L18" s="217">
        <v>105.258549890015</v>
      </c>
      <c r="M18" s="249"/>
      <c r="N18" s="246">
        <v>1286</v>
      </c>
      <c r="O18" s="210">
        <v>1286</v>
      </c>
      <c r="P18" s="212">
        <v>0</v>
      </c>
      <c r="Q18" s="212">
        <v>10</v>
      </c>
      <c r="R18" s="212">
        <f>Q18-D18</f>
        <v>8</v>
      </c>
      <c r="S18" s="217">
        <v>58.650763967074397</v>
      </c>
    </row>
    <row r="19" spans="1:19" x14ac:dyDescent="0.35">
      <c r="A19" s="224">
        <v>17</v>
      </c>
      <c r="B19" s="224" t="s">
        <v>1228</v>
      </c>
      <c r="C19" s="218">
        <v>200</v>
      </c>
      <c r="D19" s="240">
        <v>4</v>
      </c>
      <c r="E19" s="240">
        <v>200</v>
      </c>
      <c r="F19" s="165">
        <v>5</v>
      </c>
      <c r="G19" s="169">
        <v>359</v>
      </c>
      <c r="H19" s="241">
        <v>359</v>
      </c>
      <c r="I19" s="242">
        <v>0</v>
      </c>
      <c r="J19" s="242">
        <v>8</v>
      </c>
      <c r="K19" s="242">
        <f t="shared" si="0"/>
        <v>4</v>
      </c>
      <c r="L19" s="171">
        <v>329.85563703393501</v>
      </c>
      <c r="M19" s="249"/>
      <c r="N19" s="169">
        <v>543</v>
      </c>
      <c r="O19" s="241">
        <v>543</v>
      </c>
      <c r="P19" s="242">
        <v>0</v>
      </c>
      <c r="Q19" s="242">
        <v>12</v>
      </c>
      <c r="R19" s="242">
        <f>Q19-D19</f>
        <v>8</v>
      </c>
      <c r="S19" s="171">
        <v>339.22457796800802</v>
      </c>
    </row>
    <row r="20" spans="1:19" x14ac:dyDescent="0.35">
      <c r="A20" s="225">
        <v>18</v>
      </c>
      <c r="B20" s="225" t="s">
        <v>1228</v>
      </c>
      <c r="C20" s="219">
        <v>200</v>
      </c>
      <c r="D20" s="243">
        <v>6</v>
      </c>
      <c r="E20" s="243">
        <v>200</v>
      </c>
      <c r="F20" s="220">
        <v>5</v>
      </c>
      <c r="G20" s="247">
        <v>242</v>
      </c>
      <c r="H20" s="244">
        <v>238</v>
      </c>
      <c r="I20" s="245">
        <v>1.65289256198278E-2</v>
      </c>
      <c r="J20" s="245">
        <v>12</v>
      </c>
      <c r="K20" s="245">
        <f t="shared" si="0"/>
        <v>6</v>
      </c>
      <c r="L20" s="221">
        <v>600.31431648414502</v>
      </c>
      <c r="M20" s="249"/>
      <c r="N20" s="247">
        <v>294</v>
      </c>
      <c r="O20" s="244">
        <v>294</v>
      </c>
      <c r="P20" s="245">
        <v>0</v>
      </c>
      <c r="Q20" s="245">
        <v>12</v>
      </c>
      <c r="R20" s="245">
        <f>Q20-D20</f>
        <v>6</v>
      </c>
      <c r="S20" s="221">
        <v>336.568452232982</v>
      </c>
    </row>
    <row r="21" spans="1:19" x14ac:dyDescent="0.35">
      <c r="A21" s="224">
        <v>19</v>
      </c>
      <c r="B21" s="224" t="s">
        <v>1228</v>
      </c>
      <c r="C21" s="218">
        <v>200</v>
      </c>
      <c r="D21" s="240">
        <v>8</v>
      </c>
      <c r="E21" s="240">
        <v>200</v>
      </c>
      <c r="F21" s="165">
        <v>5</v>
      </c>
      <c r="G21" s="169">
        <v>178</v>
      </c>
      <c r="H21" s="241">
        <v>177</v>
      </c>
      <c r="I21" s="242">
        <v>5.6179775280867303E-3</v>
      </c>
      <c r="J21" s="242">
        <v>8</v>
      </c>
      <c r="K21" s="242">
        <f t="shared" si="0"/>
        <v>0</v>
      </c>
      <c r="L21" s="171">
        <v>600.09400125127195</v>
      </c>
      <c r="M21" s="249"/>
      <c r="N21" s="169">
        <v>178</v>
      </c>
      <c r="O21" s="241">
        <v>177</v>
      </c>
      <c r="P21" s="242">
        <v>5.6179775280867303E-3</v>
      </c>
      <c r="Q21" s="242">
        <v>8</v>
      </c>
      <c r="R21" s="242">
        <f>Q21-D21</f>
        <v>0</v>
      </c>
      <c r="S21" s="171">
        <v>3601.9680739170799</v>
      </c>
    </row>
    <row r="22" spans="1:19" ht="15" thickBot="1" x14ac:dyDescent="0.4">
      <c r="A22" s="226">
        <v>20</v>
      </c>
      <c r="B22" s="226" t="s">
        <v>1228</v>
      </c>
      <c r="C22" s="227">
        <v>200</v>
      </c>
      <c r="D22" s="228">
        <v>10</v>
      </c>
      <c r="E22" s="228">
        <v>200</v>
      </c>
      <c r="F22" s="229">
        <v>5</v>
      </c>
      <c r="G22" s="248">
        <v>142</v>
      </c>
      <c r="H22" s="211">
        <v>142</v>
      </c>
      <c r="I22" s="213">
        <v>0</v>
      </c>
      <c r="J22" s="213">
        <v>10</v>
      </c>
      <c r="K22" s="213">
        <f t="shared" si="0"/>
        <v>0</v>
      </c>
      <c r="L22" s="230">
        <v>365.63683981494898</v>
      </c>
      <c r="M22" s="249"/>
      <c r="N22" s="248">
        <v>142</v>
      </c>
      <c r="O22" s="211">
        <v>142</v>
      </c>
      <c r="P22" s="213">
        <v>0</v>
      </c>
      <c r="Q22" s="213">
        <v>10</v>
      </c>
      <c r="R22" s="213">
        <f>Q22-D22</f>
        <v>0</v>
      </c>
      <c r="S22" s="230">
        <v>172.008489086292</v>
      </c>
    </row>
    <row r="23" spans="1:19" x14ac:dyDescent="0.35">
      <c r="A23" s="231">
        <v>21</v>
      </c>
      <c r="B23" s="231" t="s">
        <v>1229</v>
      </c>
      <c r="C23" s="232">
        <v>200</v>
      </c>
      <c r="D23" s="154">
        <v>2</v>
      </c>
      <c r="E23" s="154">
        <v>200</v>
      </c>
      <c r="F23" s="155">
        <v>5</v>
      </c>
      <c r="G23" s="169">
        <v>713</v>
      </c>
      <c r="H23" s="241">
        <v>713</v>
      </c>
      <c r="I23" s="242">
        <v>0</v>
      </c>
      <c r="J23" s="242">
        <v>8</v>
      </c>
      <c r="K23" s="242">
        <f t="shared" si="0"/>
        <v>6</v>
      </c>
      <c r="L23" s="171">
        <v>286.42951667494998</v>
      </c>
      <c r="M23" s="249"/>
      <c r="N23" s="169">
        <v>1265</v>
      </c>
      <c r="O23" s="241">
        <v>1265</v>
      </c>
      <c r="P23" s="242">
        <v>0</v>
      </c>
      <c r="Q23" s="242">
        <v>10</v>
      </c>
      <c r="R23" s="242">
        <f>Q23-D23</f>
        <v>8</v>
      </c>
      <c r="S23" s="171">
        <v>67.627077976241694</v>
      </c>
    </row>
    <row r="24" spans="1:19" x14ac:dyDescent="0.35">
      <c r="A24" s="225">
        <v>22</v>
      </c>
      <c r="B24" s="225" t="s">
        <v>1229</v>
      </c>
      <c r="C24" s="219">
        <v>200</v>
      </c>
      <c r="D24" s="243">
        <v>4</v>
      </c>
      <c r="E24" s="243">
        <v>200</v>
      </c>
      <c r="F24" s="220">
        <v>5</v>
      </c>
      <c r="G24" s="247">
        <v>354</v>
      </c>
      <c r="H24" s="244">
        <v>354</v>
      </c>
      <c r="I24" s="245">
        <v>0</v>
      </c>
      <c r="J24" s="245">
        <v>8</v>
      </c>
      <c r="K24" s="245">
        <f t="shared" si="0"/>
        <v>4</v>
      </c>
      <c r="L24" s="221">
        <v>300.26404311368202</v>
      </c>
      <c r="M24" s="249"/>
      <c r="N24" s="247">
        <v>533</v>
      </c>
      <c r="O24" s="244">
        <v>533</v>
      </c>
      <c r="P24" s="245">
        <v>0</v>
      </c>
      <c r="Q24" s="245">
        <v>12</v>
      </c>
      <c r="R24" s="245">
        <f>Q24-D24</f>
        <v>8</v>
      </c>
      <c r="S24" s="221">
        <v>391.539580674842</v>
      </c>
    </row>
    <row r="25" spans="1:19" x14ac:dyDescent="0.35">
      <c r="A25" s="224">
        <v>23</v>
      </c>
      <c r="B25" s="224" t="s">
        <v>1229</v>
      </c>
      <c r="C25" s="218">
        <v>200</v>
      </c>
      <c r="D25" s="240">
        <v>6</v>
      </c>
      <c r="E25" s="240">
        <v>200</v>
      </c>
      <c r="F25" s="165">
        <v>5</v>
      </c>
      <c r="G25" s="169">
        <v>238</v>
      </c>
      <c r="H25" s="241">
        <v>235</v>
      </c>
      <c r="I25" s="242">
        <v>1.2605042016801399E-2</v>
      </c>
      <c r="J25" s="242">
        <v>12</v>
      </c>
      <c r="K25" s="242">
        <f t="shared" si="0"/>
        <v>6</v>
      </c>
      <c r="L25" s="171">
        <v>602.784475592896</v>
      </c>
      <c r="M25" s="249"/>
      <c r="N25" s="169">
        <v>287</v>
      </c>
      <c r="O25" s="241">
        <v>287</v>
      </c>
      <c r="P25" s="242">
        <v>0</v>
      </c>
      <c r="Q25" s="242">
        <v>12</v>
      </c>
      <c r="R25" s="242">
        <f>Q25-D25</f>
        <v>6</v>
      </c>
      <c r="S25" s="171">
        <v>243.02188017219299</v>
      </c>
    </row>
    <row r="26" spans="1:19" x14ac:dyDescent="0.35">
      <c r="A26" s="225">
        <v>24</v>
      </c>
      <c r="B26" s="225" t="s">
        <v>1229</v>
      </c>
      <c r="C26" s="219">
        <v>200</v>
      </c>
      <c r="D26" s="243">
        <v>8</v>
      </c>
      <c r="E26" s="243">
        <v>200</v>
      </c>
      <c r="F26" s="220">
        <v>5</v>
      </c>
      <c r="G26" s="247">
        <v>175</v>
      </c>
      <c r="H26" s="244">
        <v>175</v>
      </c>
      <c r="I26" s="245">
        <v>0</v>
      </c>
      <c r="J26" s="245">
        <v>8</v>
      </c>
      <c r="K26" s="245">
        <f t="shared" si="0"/>
        <v>0</v>
      </c>
      <c r="L26" s="221">
        <v>251.13664801185899</v>
      </c>
      <c r="M26" s="249"/>
      <c r="N26" s="247">
        <v>175</v>
      </c>
      <c r="O26" s="244">
        <v>175</v>
      </c>
      <c r="P26" s="245">
        <v>0</v>
      </c>
      <c r="Q26" s="245">
        <v>8</v>
      </c>
      <c r="R26" s="245">
        <f>Q26-D26</f>
        <v>0</v>
      </c>
      <c r="S26" s="221">
        <v>44.704335109796297</v>
      </c>
    </row>
    <row r="27" spans="1:19" ht="15" thickBot="1" x14ac:dyDescent="0.4">
      <c r="A27" s="233">
        <v>25</v>
      </c>
      <c r="B27" s="233" t="s">
        <v>1229</v>
      </c>
      <c r="C27" s="222">
        <v>200</v>
      </c>
      <c r="D27" s="175">
        <v>10</v>
      </c>
      <c r="E27" s="175">
        <v>200</v>
      </c>
      <c r="F27" s="176">
        <v>5</v>
      </c>
      <c r="G27" s="180">
        <v>140</v>
      </c>
      <c r="H27" s="181">
        <v>140</v>
      </c>
      <c r="I27" s="174">
        <v>0</v>
      </c>
      <c r="J27" s="174">
        <v>10</v>
      </c>
      <c r="K27" s="174">
        <f t="shared" si="0"/>
        <v>0</v>
      </c>
      <c r="L27" s="182">
        <v>398.41527122072802</v>
      </c>
      <c r="M27" s="249"/>
      <c r="N27" s="180">
        <v>140</v>
      </c>
      <c r="O27" s="181">
        <v>140</v>
      </c>
      <c r="P27" s="174">
        <v>0</v>
      </c>
      <c r="Q27" s="174">
        <v>10</v>
      </c>
      <c r="R27" s="174">
        <f>Q27-D27</f>
        <v>0</v>
      </c>
      <c r="S27" s="182">
        <v>93.616231053601894</v>
      </c>
    </row>
    <row r="28" spans="1:19" x14ac:dyDescent="0.35">
      <c r="A28" s="231">
        <v>26</v>
      </c>
      <c r="B28" s="231" t="s">
        <v>1225</v>
      </c>
      <c r="C28" s="232">
        <v>200</v>
      </c>
      <c r="D28" s="154">
        <v>2</v>
      </c>
      <c r="E28" s="154">
        <v>100</v>
      </c>
      <c r="F28" s="155">
        <v>5</v>
      </c>
      <c r="G28" s="160">
        <v>723</v>
      </c>
      <c r="H28" s="160">
        <v>723</v>
      </c>
      <c r="I28" s="153">
        <v>0</v>
      </c>
      <c r="J28" s="153">
        <v>16</v>
      </c>
      <c r="K28" s="153">
        <f t="shared" ref="K28:K52" si="1">J28-D28</f>
        <v>14</v>
      </c>
      <c r="L28" s="161">
        <v>194.87793651100901</v>
      </c>
      <c r="M28" s="249"/>
    </row>
    <row r="29" spans="1:19" x14ac:dyDescent="0.35">
      <c r="A29" s="225">
        <v>27</v>
      </c>
      <c r="B29" s="225" t="s">
        <v>1225</v>
      </c>
      <c r="C29" s="219">
        <v>200</v>
      </c>
      <c r="D29" s="243">
        <v>4</v>
      </c>
      <c r="E29" s="243">
        <v>100</v>
      </c>
      <c r="F29" s="220">
        <v>5</v>
      </c>
      <c r="G29" s="244">
        <v>359</v>
      </c>
      <c r="H29" s="244">
        <v>358</v>
      </c>
      <c r="I29" s="245">
        <v>2.7855153203334799E-3</v>
      </c>
      <c r="J29" s="245">
        <v>16</v>
      </c>
      <c r="K29" s="245">
        <f t="shared" si="1"/>
        <v>12</v>
      </c>
      <c r="L29" s="221">
        <v>3600.7910642449801</v>
      </c>
      <c r="M29" s="249"/>
    </row>
    <row r="30" spans="1:19" x14ac:dyDescent="0.35">
      <c r="A30" s="224">
        <v>28</v>
      </c>
      <c r="B30" s="224" t="s">
        <v>1225</v>
      </c>
      <c r="C30" s="218">
        <v>200</v>
      </c>
      <c r="D30" s="240">
        <v>6</v>
      </c>
      <c r="E30" s="240">
        <v>100</v>
      </c>
      <c r="F30" s="165">
        <v>5</v>
      </c>
      <c r="G30" s="241">
        <v>240</v>
      </c>
      <c r="H30" s="241">
        <v>240</v>
      </c>
      <c r="I30" s="242">
        <v>0</v>
      </c>
      <c r="J30" s="242">
        <v>18</v>
      </c>
      <c r="K30" s="242">
        <f t="shared" si="1"/>
        <v>12</v>
      </c>
      <c r="L30" s="171">
        <v>1451.4826582329599</v>
      </c>
      <c r="M30" s="249"/>
    </row>
    <row r="31" spans="1:19" x14ac:dyDescent="0.35">
      <c r="A31" s="225">
        <v>29</v>
      </c>
      <c r="B31" s="225" t="s">
        <v>1225</v>
      </c>
      <c r="C31" s="219">
        <v>200</v>
      </c>
      <c r="D31" s="243">
        <v>8</v>
      </c>
      <c r="E31" s="243">
        <v>100</v>
      </c>
      <c r="F31" s="220">
        <v>5</v>
      </c>
      <c r="G31" s="244">
        <v>178</v>
      </c>
      <c r="H31" s="244">
        <v>177</v>
      </c>
      <c r="I31" s="245">
        <v>5.6179775280867303E-3</v>
      </c>
      <c r="J31" s="245">
        <v>16</v>
      </c>
      <c r="K31" s="245">
        <f t="shared" si="1"/>
        <v>8</v>
      </c>
      <c r="L31" s="221">
        <v>3606.8274002399899</v>
      </c>
      <c r="M31" s="249"/>
    </row>
    <row r="32" spans="1:19" ht="15" thickBot="1" x14ac:dyDescent="0.4">
      <c r="A32" s="233">
        <v>30</v>
      </c>
      <c r="B32" s="233" t="s">
        <v>1225</v>
      </c>
      <c r="C32" s="222">
        <v>200</v>
      </c>
      <c r="D32" s="175">
        <v>10</v>
      </c>
      <c r="E32" s="175">
        <v>100</v>
      </c>
      <c r="F32" s="176">
        <v>5</v>
      </c>
      <c r="G32" s="181">
        <v>143</v>
      </c>
      <c r="H32" s="181">
        <v>141</v>
      </c>
      <c r="I32" s="174">
        <v>1.39860139860059E-2</v>
      </c>
      <c r="J32" s="174">
        <v>20</v>
      </c>
      <c r="K32" s="174">
        <f t="shared" si="1"/>
        <v>10</v>
      </c>
      <c r="L32" s="182">
        <v>3600.8946223800299</v>
      </c>
      <c r="M32" s="249"/>
    </row>
    <row r="33" spans="1:13" x14ac:dyDescent="0.35">
      <c r="A33" s="223">
        <v>31</v>
      </c>
      <c r="B33" s="223" t="s">
        <v>1226</v>
      </c>
      <c r="C33" s="214">
        <v>200</v>
      </c>
      <c r="D33" s="215">
        <v>2</v>
      </c>
      <c r="E33" s="215">
        <v>100</v>
      </c>
      <c r="F33" s="216">
        <v>5</v>
      </c>
      <c r="G33" s="210">
        <v>690</v>
      </c>
      <c r="H33" s="210">
        <v>690</v>
      </c>
      <c r="I33" s="212">
        <v>0</v>
      </c>
      <c r="J33" s="212">
        <v>15</v>
      </c>
      <c r="K33" s="212">
        <f t="shared" si="1"/>
        <v>13</v>
      </c>
      <c r="L33" s="217">
        <v>176.164010057691</v>
      </c>
      <c r="M33" s="249"/>
    </row>
    <row r="34" spans="1:13" x14ac:dyDescent="0.35">
      <c r="A34" s="224">
        <v>32</v>
      </c>
      <c r="B34" s="224" t="s">
        <v>1226</v>
      </c>
      <c r="C34" s="218">
        <v>200</v>
      </c>
      <c r="D34" s="240">
        <v>4</v>
      </c>
      <c r="E34" s="240">
        <v>100</v>
      </c>
      <c r="F34" s="165">
        <v>5</v>
      </c>
      <c r="G34" s="241">
        <v>344</v>
      </c>
      <c r="H34" s="241">
        <v>344</v>
      </c>
      <c r="I34" s="242">
        <v>0</v>
      </c>
      <c r="J34" s="242">
        <v>16</v>
      </c>
      <c r="K34" s="242">
        <f t="shared" si="1"/>
        <v>12</v>
      </c>
      <c r="L34" s="171">
        <v>811.68900310574099</v>
      </c>
      <c r="M34" s="249"/>
    </row>
    <row r="35" spans="1:13" x14ac:dyDescent="0.35">
      <c r="A35" s="225">
        <v>33</v>
      </c>
      <c r="B35" s="225" t="s">
        <v>1226</v>
      </c>
      <c r="C35" s="219">
        <v>200</v>
      </c>
      <c r="D35" s="243">
        <v>6</v>
      </c>
      <c r="E35" s="243">
        <v>100</v>
      </c>
      <c r="F35" s="220">
        <v>5</v>
      </c>
      <c r="G35" s="244">
        <v>229</v>
      </c>
      <c r="H35" s="244">
        <v>229</v>
      </c>
      <c r="I35" s="245">
        <v>0</v>
      </c>
      <c r="J35" s="245">
        <v>18</v>
      </c>
      <c r="K35" s="245">
        <f t="shared" si="1"/>
        <v>12</v>
      </c>
      <c r="L35" s="221">
        <v>967.25415320415004</v>
      </c>
      <c r="M35" s="249"/>
    </row>
    <row r="36" spans="1:13" x14ac:dyDescent="0.35">
      <c r="A36" s="224">
        <v>34</v>
      </c>
      <c r="B36" s="224" t="s">
        <v>1226</v>
      </c>
      <c r="C36" s="218">
        <v>200</v>
      </c>
      <c r="D36" s="240">
        <v>8</v>
      </c>
      <c r="E36" s="240">
        <v>100</v>
      </c>
      <c r="F36" s="165">
        <v>5</v>
      </c>
      <c r="G36" s="241">
        <v>170</v>
      </c>
      <c r="H36" s="241">
        <v>170</v>
      </c>
      <c r="I36" s="242">
        <v>0</v>
      </c>
      <c r="J36" s="242">
        <v>16</v>
      </c>
      <c r="K36" s="242">
        <f t="shared" si="1"/>
        <v>8</v>
      </c>
      <c r="L36" s="171">
        <v>1851.5728122140199</v>
      </c>
      <c r="M36" s="249"/>
    </row>
    <row r="37" spans="1:13" ht="15" thickBot="1" x14ac:dyDescent="0.4">
      <c r="A37" s="226">
        <v>35</v>
      </c>
      <c r="B37" s="226" t="s">
        <v>1226</v>
      </c>
      <c r="C37" s="227">
        <v>200</v>
      </c>
      <c r="D37" s="228">
        <v>10</v>
      </c>
      <c r="E37" s="228">
        <v>100</v>
      </c>
      <c r="F37" s="229">
        <v>5</v>
      </c>
      <c r="G37" s="211">
        <v>137</v>
      </c>
      <c r="H37" s="211">
        <v>135</v>
      </c>
      <c r="I37" s="213">
        <v>1.4598540145975499E-2</v>
      </c>
      <c r="J37" s="213">
        <v>20</v>
      </c>
      <c r="K37" s="213">
        <f t="shared" si="1"/>
        <v>10</v>
      </c>
      <c r="L37" s="230">
        <v>3600.4630259871401</v>
      </c>
      <c r="M37" s="249"/>
    </row>
    <row r="38" spans="1:13" x14ac:dyDescent="0.35">
      <c r="A38" s="231">
        <v>36</v>
      </c>
      <c r="B38" s="231" t="s">
        <v>1227</v>
      </c>
      <c r="C38" s="232">
        <v>200</v>
      </c>
      <c r="D38" s="154">
        <v>2</v>
      </c>
      <c r="E38" s="154">
        <v>100</v>
      </c>
      <c r="F38" s="155">
        <v>5</v>
      </c>
      <c r="G38" s="241">
        <v>787</v>
      </c>
      <c r="H38" s="241">
        <v>784</v>
      </c>
      <c r="I38" s="242">
        <v>3.81194409148617E-3</v>
      </c>
      <c r="J38" s="242">
        <v>17</v>
      </c>
      <c r="K38" s="242">
        <f t="shared" si="1"/>
        <v>15</v>
      </c>
      <c r="L38" s="171">
        <v>3618.9942083000201</v>
      </c>
      <c r="M38" s="249"/>
    </row>
    <row r="39" spans="1:13" x14ac:dyDescent="0.35">
      <c r="A39" s="225">
        <v>37</v>
      </c>
      <c r="B39" s="225" t="s">
        <v>1227</v>
      </c>
      <c r="C39" s="219">
        <v>200</v>
      </c>
      <c r="D39" s="243">
        <v>4</v>
      </c>
      <c r="E39" s="243">
        <v>100</v>
      </c>
      <c r="F39" s="220">
        <v>5</v>
      </c>
      <c r="G39" s="244">
        <v>392</v>
      </c>
      <c r="H39" s="244">
        <v>390</v>
      </c>
      <c r="I39" s="245">
        <v>5.10204081632508E-3</v>
      </c>
      <c r="J39" s="245">
        <v>17</v>
      </c>
      <c r="K39" s="245">
        <f t="shared" si="1"/>
        <v>13</v>
      </c>
      <c r="L39" s="221">
        <v>3610.9729067399098</v>
      </c>
      <c r="M39" s="249"/>
    </row>
    <row r="40" spans="1:13" x14ac:dyDescent="0.35">
      <c r="A40" s="224">
        <v>38</v>
      </c>
      <c r="B40" s="224" t="s">
        <v>1227</v>
      </c>
      <c r="C40" s="218">
        <v>200</v>
      </c>
      <c r="D40" s="240">
        <v>6</v>
      </c>
      <c r="E40" s="240">
        <v>100</v>
      </c>
      <c r="F40" s="165">
        <v>5</v>
      </c>
      <c r="G40" s="241">
        <v>260</v>
      </c>
      <c r="H40" s="241">
        <v>260</v>
      </c>
      <c r="I40" s="242">
        <v>0</v>
      </c>
      <c r="J40" s="242">
        <v>18</v>
      </c>
      <c r="K40" s="242">
        <f t="shared" si="1"/>
        <v>12</v>
      </c>
      <c r="L40" s="171">
        <v>1060.5760033633501</v>
      </c>
      <c r="M40" s="249"/>
    </row>
    <row r="41" spans="1:13" x14ac:dyDescent="0.35">
      <c r="A41" s="225">
        <v>39</v>
      </c>
      <c r="B41" s="225" t="s">
        <v>1227</v>
      </c>
      <c r="C41" s="219">
        <v>200</v>
      </c>
      <c r="D41" s="243">
        <v>8</v>
      </c>
      <c r="E41" s="243">
        <v>100</v>
      </c>
      <c r="F41" s="220">
        <v>5</v>
      </c>
      <c r="G41" s="244">
        <v>194</v>
      </c>
      <c r="H41" s="244">
        <v>193</v>
      </c>
      <c r="I41" s="245">
        <v>5.1546391752550699E-3</v>
      </c>
      <c r="J41" s="245">
        <v>17</v>
      </c>
      <c r="K41" s="245">
        <f t="shared" si="1"/>
        <v>9</v>
      </c>
      <c r="L41" s="221">
        <v>3600.4423999339301</v>
      </c>
      <c r="M41" s="249"/>
    </row>
    <row r="42" spans="1:13" ht="15" thickBot="1" x14ac:dyDescent="0.4">
      <c r="A42" s="233">
        <v>40</v>
      </c>
      <c r="B42" s="233" t="s">
        <v>1227</v>
      </c>
      <c r="C42" s="222">
        <v>200</v>
      </c>
      <c r="D42" s="175">
        <v>10</v>
      </c>
      <c r="E42" s="175">
        <v>100</v>
      </c>
      <c r="F42" s="176">
        <v>5</v>
      </c>
      <c r="G42" s="181">
        <v>155</v>
      </c>
      <c r="H42" s="181">
        <v>155</v>
      </c>
      <c r="I42" s="174">
        <v>0</v>
      </c>
      <c r="J42" s="174">
        <v>20</v>
      </c>
      <c r="K42" s="174">
        <f t="shared" si="1"/>
        <v>10</v>
      </c>
      <c r="L42" s="182">
        <v>157</v>
      </c>
      <c r="M42" s="249"/>
    </row>
    <row r="43" spans="1:13" x14ac:dyDescent="0.35">
      <c r="A43" s="223">
        <v>41</v>
      </c>
      <c r="B43" s="223" t="s">
        <v>1228</v>
      </c>
      <c r="C43" s="214">
        <v>200</v>
      </c>
      <c r="D43" s="215">
        <v>2</v>
      </c>
      <c r="E43" s="215">
        <v>100</v>
      </c>
      <c r="F43" s="216">
        <v>5</v>
      </c>
      <c r="G43" s="210">
        <v>743</v>
      </c>
      <c r="H43" s="210">
        <v>743</v>
      </c>
      <c r="I43" s="212">
        <v>0</v>
      </c>
      <c r="J43" s="212">
        <v>16</v>
      </c>
      <c r="K43" s="212">
        <f t="shared" si="1"/>
        <v>14</v>
      </c>
      <c r="L43" s="217">
        <v>108.79475412517699</v>
      </c>
      <c r="M43" s="249"/>
    </row>
    <row r="44" spans="1:13" x14ac:dyDescent="0.35">
      <c r="A44" s="224">
        <v>42</v>
      </c>
      <c r="B44" s="224" t="s">
        <v>1228</v>
      </c>
      <c r="C44" s="218">
        <v>200</v>
      </c>
      <c r="D44" s="240">
        <v>4</v>
      </c>
      <c r="E44" s="240">
        <v>100</v>
      </c>
      <c r="F44" s="165">
        <v>5</v>
      </c>
      <c r="G44" s="241">
        <v>369</v>
      </c>
      <c r="H44" s="241">
        <v>369</v>
      </c>
      <c r="I44" s="242">
        <v>0</v>
      </c>
      <c r="J44" s="242">
        <v>16</v>
      </c>
      <c r="K44" s="242">
        <f t="shared" si="1"/>
        <v>12</v>
      </c>
      <c r="L44" s="171">
        <v>747.67608849518001</v>
      </c>
      <c r="M44" s="249"/>
    </row>
    <row r="45" spans="1:13" x14ac:dyDescent="0.35">
      <c r="A45" s="225">
        <v>43</v>
      </c>
      <c r="B45" s="225" t="s">
        <v>1228</v>
      </c>
      <c r="C45" s="219">
        <v>200</v>
      </c>
      <c r="D45" s="243">
        <v>6</v>
      </c>
      <c r="E45" s="243">
        <v>100</v>
      </c>
      <c r="F45" s="220">
        <v>5</v>
      </c>
      <c r="G45" s="244">
        <v>247</v>
      </c>
      <c r="H45" s="244">
        <v>246</v>
      </c>
      <c r="I45" s="245">
        <v>4.0485829959497699E-3</v>
      </c>
      <c r="J45" s="245">
        <v>18</v>
      </c>
      <c r="K45" s="245">
        <f t="shared" si="1"/>
        <v>12</v>
      </c>
      <c r="L45" s="221">
        <v>3600.3654160820802</v>
      </c>
      <c r="M45" s="249"/>
    </row>
    <row r="46" spans="1:13" x14ac:dyDescent="0.35">
      <c r="A46" s="224">
        <v>44</v>
      </c>
      <c r="B46" s="224" t="s">
        <v>1228</v>
      </c>
      <c r="C46" s="218">
        <v>200</v>
      </c>
      <c r="D46" s="240">
        <v>8</v>
      </c>
      <c r="E46" s="240">
        <v>100</v>
      </c>
      <c r="F46" s="165">
        <v>5</v>
      </c>
      <c r="G46" s="241">
        <v>183</v>
      </c>
      <c r="H46" s="241">
        <v>182</v>
      </c>
      <c r="I46" s="242">
        <v>5.4644808743139501E-3</v>
      </c>
      <c r="J46" s="242">
        <v>16</v>
      </c>
      <c r="K46" s="242">
        <f t="shared" si="1"/>
        <v>8</v>
      </c>
      <c r="L46" s="171">
        <v>3600.8393444549201</v>
      </c>
      <c r="M46" s="249"/>
    </row>
    <row r="47" spans="1:13" ht="15" thickBot="1" x14ac:dyDescent="0.4">
      <c r="A47" s="226">
        <v>45</v>
      </c>
      <c r="B47" s="226" t="s">
        <v>1228</v>
      </c>
      <c r="C47" s="227">
        <v>200</v>
      </c>
      <c r="D47" s="228">
        <v>10</v>
      </c>
      <c r="E47" s="228">
        <v>100</v>
      </c>
      <c r="F47" s="229">
        <v>5</v>
      </c>
      <c r="G47" s="211">
        <v>147</v>
      </c>
      <c r="H47" s="211">
        <v>145</v>
      </c>
      <c r="I47" s="213">
        <v>1.3605442176861399E-2</v>
      </c>
      <c r="J47" s="213">
        <v>20</v>
      </c>
      <c r="K47" s="213">
        <f t="shared" si="1"/>
        <v>10</v>
      </c>
      <c r="L47" s="230">
        <v>3600.4653729516999</v>
      </c>
      <c r="M47" s="249"/>
    </row>
    <row r="48" spans="1:13" x14ac:dyDescent="0.35">
      <c r="A48" s="231">
        <v>46</v>
      </c>
      <c r="B48" s="231" t="s">
        <v>1229</v>
      </c>
      <c r="C48" s="232">
        <v>200</v>
      </c>
      <c r="D48" s="154">
        <v>2</v>
      </c>
      <c r="E48" s="154">
        <v>100</v>
      </c>
      <c r="F48" s="155">
        <v>5</v>
      </c>
      <c r="G48" s="241">
        <v>733</v>
      </c>
      <c r="H48" s="241">
        <v>733</v>
      </c>
      <c r="I48" s="242">
        <v>0</v>
      </c>
      <c r="J48" s="242">
        <v>16</v>
      </c>
      <c r="K48" s="242">
        <f t="shared" si="1"/>
        <v>14</v>
      </c>
      <c r="L48" s="171">
        <v>180.68344635423199</v>
      </c>
      <c r="M48" s="249"/>
    </row>
    <row r="49" spans="1:13" x14ac:dyDescent="0.35">
      <c r="A49" s="225">
        <v>47</v>
      </c>
      <c r="B49" s="225" t="s">
        <v>1229</v>
      </c>
      <c r="C49" s="219">
        <v>200</v>
      </c>
      <c r="D49" s="243">
        <v>4</v>
      </c>
      <c r="E49" s="243">
        <v>100</v>
      </c>
      <c r="F49" s="220">
        <v>5</v>
      </c>
      <c r="G49" s="244">
        <v>364</v>
      </c>
      <c r="H49" s="244">
        <v>364</v>
      </c>
      <c r="I49" s="245">
        <v>0</v>
      </c>
      <c r="J49" s="245">
        <v>16</v>
      </c>
      <c r="K49" s="245">
        <f t="shared" si="1"/>
        <v>12</v>
      </c>
      <c r="L49" s="221">
        <v>437.33067124476599</v>
      </c>
      <c r="M49" s="249"/>
    </row>
    <row r="50" spans="1:13" x14ac:dyDescent="0.35">
      <c r="A50" s="224">
        <v>48</v>
      </c>
      <c r="B50" s="224" t="s">
        <v>1229</v>
      </c>
      <c r="C50" s="218">
        <v>200</v>
      </c>
      <c r="D50" s="240">
        <v>6</v>
      </c>
      <c r="E50" s="240">
        <v>100</v>
      </c>
      <c r="F50" s="165">
        <v>5</v>
      </c>
      <c r="G50" s="241">
        <v>243</v>
      </c>
      <c r="H50" s="241">
        <v>243</v>
      </c>
      <c r="I50" s="242">
        <v>0</v>
      </c>
      <c r="J50" s="242">
        <v>18</v>
      </c>
      <c r="K50" s="242">
        <f t="shared" si="1"/>
        <v>12</v>
      </c>
      <c r="L50" s="171">
        <v>969.61131663434196</v>
      </c>
      <c r="M50" s="249"/>
    </row>
    <row r="51" spans="1:13" x14ac:dyDescent="0.35">
      <c r="A51" s="225">
        <v>49</v>
      </c>
      <c r="B51" s="225" t="s">
        <v>1229</v>
      </c>
      <c r="C51" s="219">
        <v>200</v>
      </c>
      <c r="D51" s="243">
        <v>8</v>
      </c>
      <c r="E51" s="243">
        <v>100</v>
      </c>
      <c r="F51" s="220">
        <v>5</v>
      </c>
      <c r="G51" s="244">
        <v>180</v>
      </c>
      <c r="H51" s="244">
        <v>180</v>
      </c>
      <c r="I51" s="245">
        <v>0</v>
      </c>
      <c r="J51" s="245">
        <v>16</v>
      </c>
      <c r="K51" s="245">
        <f t="shared" si="1"/>
        <v>8</v>
      </c>
      <c r="L51" s="221">
        <v>1859.610572475</v>
      </c>
      <c r="M51" s="249"/>
    </row>
    <row r="52" spans="1:13" ht="15" thickBot="1" x14ac:dyDescent="0.4">
      <c r="A52" s="233">
        <v>50</v>
      </c>
      <c r="B52" s="233" t="s">
        <v>1229</v>
      </c>
      <c r="C52" s="222">
        <v>200</v>
      </c>
      <c r="D52" s="175">
        <v>10</v>
      </c>
      <c r="E52" s="175">
        <v>100</v>
      </c>
      <c r="F52" s="176">
        <v>5</v>
      </c>
      <c r="G52" s="181">
        <v>145</v>
      </c>
      <c r="H52" s="181">
        <v>143</v>
      </c>
      <c r="I52" s="174">
        <v>1.37931034482663E-2</v>
      </c>
      <c r="J52" s="174">
        <v>20</v>
      </c>
      <c r="K52" s="174">
        <f t="shared" si="1"/>
        <v>10</v>
      </c>
      <c r="L52" s="182">
        <v>3600.54083197098</v>
      </c>
      <c r="M52" s="249"/>
    </row>
    <row r="53" spans="1:13" x14ac:dyDescent="0.35">
      <c r="A53" s="231">
        <v>51</v>
      </c>
      <c r="B53" s="231" t="s">
        <v>1225</v>
      </c>
      <c r="C53" s="232">
        <v>200</v>
      </c>
      <c r="D53" s="154">
        <v>2</v>
      </c>
      <c r="E53" s="154">
        <v>50</v>
      </c>
      <c r="F53" s="155">
        <v>5</v>
      </c>
      <c r="G53" s="241">
        <v>758</v>
      </c>
      <c r="H53" s="241">
        <v>758</v>
      </c>
      <c r="I53" s="242">
        <v>0</v>
      </c>
      <c r="J53" s="242">
        <v>30</v>
      </c>
      <c r="K53" s="242">
        <f t="shared" ref="K53:K77" si="2">J53-D53</f>
        <v>28</v>
      </c>
      <c r="L53" s="171">
        <v>445.93938669597202</v>
      </c>
      <c r="M53" s="249"/>
    </row>
    <row r="54" spans="1:13" x14ac:dyDescent="0.35">
      <c r="A54" s="225">
        <v>52</v>
      </c>
      <c r="B54" s="225" t="s">
        <v>1225</v>
      </c>
      <c r="C54" s="219">
        <v>200</v>
      </c>
      <c r="D54" s="243">
        <v>4</v>
      </c>
      <c r="E54" s="243">
        <v>50</v>
      </c>
      <c r="F54" s="220">
        <v>5</v>
      </c>
      <c r="G54" s="244">
        <v>379</v>
      </c>
      <c r="H54" s="244">
        <v>379</v>
      </c>
      <c r="I54" s="245">
        <v>0</v>
      </c>
      <c r="J54" s="245">
        <v>32</v>
      </c>
      <c r="K54" s="245">
        <f t="shared" si="2"/>
        <v>28</v>
      </c>
      <c r="L54" s="221">
        <v>1870.328114292</v>
      </c>
      <c r="M54" s="249"/>
    </row>
    <row r="55" spans="1:13" x14ac:dyDescent="0.35">
      <c r="A55" s="224">
        <v>53</v>
      </c>
      <c r="B55" s="224" t="s">
        <v>1225</v>
      </c>
      <c r="C55" s="218">
        <v>200</v>
      </c>
      <c r="D55" s="240">
        <v>6</v>
      </c>
      <c r="E55" s="240">
        <v>50</v>
      </c>
      <c r="F55" s="165">
        <v>5</v>
      </c>
      <c r="G55" s="241">
        <v>250</v>
      </c>
      <c r="H55" s="241">
        <v>250</v>
      </c>
      <c r="I55" s="242">
        <v>0</v>
      </c>
      <c r="J55" s="242">
        <v>30</v>
      </c>
      <c r="K55" s="242">
        <f t="shared" si="2"/>
        <v>24</v>
      </c>
      <c r="L55" s="171">
        <v>1527.9324615780399</v>
      </c>
      <c r="M55" s="249"/>
    </row>
    <row r="56" spans="1:13" x14ac:dyDescent="0.35">
      <c r="A56" s="225">
        <v>54</v>
      </c>
      <c r="B56" s="225" t="s">
        <v>1225</v>
      </c>
      <c r="C56" s="219">
        <v>200</v>
      </c>
      <c r="D56" s="243">
        <v>8</v>
      </c>
      <c r="E56" s="243">
        <v>50</v>
      </c>
      <c r="F56" s="220">
        <v>5</v>
      </c>
      <c r="G56" s="244">
        <v>188</v>
      </c>
      <c r="H56" s="244">
        <v>187</v>
      </c>
      <c r="I56" s="245">
        <v>5.3191489361673798E-3</v>
      </c>
      <c r="J56" s="245">
        <v>32</v>
      </c>
      <c r="K56" s="245">
        <f t="shared" si="2"/>
        <v>24</v>
      </c>
      <c r="L56" s="221">
        <v>3600.9256150270198</v>
      </c>
      <c r="M56" s="249"/>
    </row>
    <row r="57" spans="1:13" ht="15" thickBot="1" x14ac:dyDescent="0.4">
      <c r="A57" s="233">
        <v>55</v>
      </c>
      <c r="B57" s="233" t="s">
        <v>1225</v>
      </c>
      <c r="C57" s="222">
        <v>200</v>
      </c>
      <c r="D57" s="175">
        <v>10</v>
      </c>
      <c r="E57" s="175">
        <v>50</v>
      </c>
      <c r="F57" s="176">
        <v>5</v>
      </c>
      <c r="G57" s="181">
        <v>153</v>
      </c>
      <c r="H57" s="181">
        <v>148</v>
      </c>
      <c r="I57" s="174">
        <v>3.2679738562069897E-2</v>
      </c>
      <c r="J57" s="174">
        <v>30</v>
      </c>
      <c r="K57" s="174">
        <f t="shared" si="2"/>
        <v>20</v>
      </c>
      <c r="L57" s="182">
        <v>3600.6319713889902</v>
      </c>
      <c r="M57" s="249"/>
    </row>
    <row r="58" spans="1:13" x14ac:dyDescent="0.35">
      <c r="A58" s="223">
        <v>56</v>
      </c>
      <c r="B58" s="223" t="s">
        <v>1226</v>
      </c>
      <c r="C58" s="214">
        <v>200</v>
      </c>
      <c r="D58" s="215">
        <v>2</v>
      </c>
      <c r="E58" s="215">
        <v>50</v>
      </c>
      <c r="F58" s="216">
        <v>5</v>
      </c>
      <c r="G58" s="210">
        <v>725</v>
      </c>
      <c r="H58" s="210">
        <v>725</v>
      </c>
      <c r="I58" s="212">
        <v>0</v>
      </c>
      <c r="J58" s="212">
        <v>29</v>
      </c>
      <c r="K58" s="212">
        <f t="shared" si="2"/>
        <v>27</v>
      </c>
      <c r="L58" s="217">
        <v>703.66273186122999</v>
      </c>
      <c r="M58" s="249"/>
    </row>
    <row r="59" spans="1:13" x14ac:dyDescent="0.35">
      <c r="A59" s="224">
        <v>57</v>
      </c>
      <c r="B59" s="224" t="s">
        <v>1226</v>
      </c>
      <c r="C59" s="218">
        <v>200</v>
      </c>
      <c r="D59" s="240">
        <v>4</v>
      </c>
      <c r="E59" s="240">
        <v>50</v>
      </c>
      <c r="F59" s="165">
        <v>5</v>
      </c>
      <c r="G59" s="241">
        <v>363</v>
      </c>
      <c r="H59" s="241">
        <v>360</v>
      </c>
      <c r="I59" s="242">
        <v>8.2644628099152306E-3</v>
      </c>
      <c r="J59" s="242">
        <v>31</v>
      </c>
      <c r="K59" s="242">
        <f t="shared" si="2"/>
        <v>27</v>
      </c>
      <c r="L59" s="171">
        <v>3602.3871172498898</v>
      </c>
      <c r="M59" s="249"/>
    </row>
    <row r="60" spans="1:13" x14ac:dyDescent="0.35">
      <c r="A60" s="225">
        <v>58</v>
      </c>
      <c r="B60" s="225" t="s">
        <v>1226</v>
      </c>
      <c r="C60" s="219">
        <v>200</v>
      </c>
      <c r="D60" s="243">
        <v>6</v>
      </c>
      <c r="E60" s="243">
        <v>50</v>
      </c>
      <c r="F60" s="220">
        <v>5</v>
      </c>
      <c r="G60" s="244">
        <v>239</v>
      </c>
      <c r="H60" s="244">
        <v>239</v>
      </c>
      <c r="I60" s="245">
        <v>0</v>
      </c>
      <c r="J60" s="245">
        <v>30</v>
      </c>
      <c r="K60" s="245">
        <f t="shared" si="2"/>
        <v>24</v>
      </c>
      <c r="L60" s="221">
        <v>2434.8626883351199</v>
      </c>
      <c r="M60" s="249"/>
    </row>
    <row r="61" spans="1:13" x14ac:dyDescent="0.35">
      <c r="A61" s="224">
        <v>59</v>
      </c>
      <c r="B61" s="224" t="s">
        <v>1226</v>
      </c>
      <c r="C61" s="218">
        <v>200</v>
      </c>
      <c r="D61" s="240">
        <v>8</v>
      </c>
      <c r="E61" s="240">
        <v>50</v>
      </c>
      <c r="F61" s="165">
        <v>5</v>
      </c>
      <c r="G61" s="241">
        <v>180</v>
      </c>
      <c r="H61" s="241">
        <v>180</v>
      </c>
      <c r="I61" s="242">
        <v>0</v>
      </c>
      <c r="J61" s="242">
        <v>33</v>
      </c>
      <c r="K61" s="242">
        <f t="shared" si="2"/>
        <v>25</v>
      </c>
      <c r="L61" s="171">
        <v>2747.2903047609102</v>
      </c>
      <c r="M61" s="249"/>
    </row>
    <row r="62" spans="1:13" ht="15" thickBot="1" x14ac:dyDescent="0.4">
      <c r="A62" s="226">
        <v>60</v>
      </c>
      <c r="B62" s="226" t="s">
        <v>1226</v>
      </c>
      <c r="C62" s="227">
        <v>200</v>
      </c>
      <c r="D62" s="228">
        <v>10</v>
      </c>
      <c r="E62" s="228">
        <v>50</v>
      </c>
      <c r="F62" s="229">
        <v>5</v>
      </c>
      <c r="G62" s="211">
        <v>144</v>
      </c>
      <c r="H62" s="211">
        <v>141</v>
      </c>
      <c r="I62" s="213">
        <v>2.0833333333318799E-2</v>
      </c>
      <c r="J62" s="213">
        <v>32</v>
      </c>
      <c r="K62" s="213">
        <f t="shared" si="2"/>
        <v>22</v>
      </c>
      <c r="L62" s="230">
        <v>3601.6169142140998</v>
      </c>
      <c r="M62" s="249"/>
    </row>
    <row r="63" spans="1:13" x14ac:dyDescent="0.35">
      <c r="A63" s="231">
        <v>61</v>
      </c>
      <c r="B63" s="231" t="s">
        <v>1227</v>
      </c>
      <c r="C63" s="232">
        <v>200</v>
      </c>
      <c r="D63" s="154">
        <v>2</v>
      </c>
      <c r="E63" s="154">
        <v>50</v>
      </c>
      <c r="F63" s="155">
        <v>5</v>
      </c>
      <c r="G63" s="241">
        <v>829</v>
      </c>
      <c r="H63" s="241">
        <v>824</v>
      </c>
      <c r="I63" s="242">
        <v>6.0313630880571697E-3</v>
      </c>
      <c r="J63" s="242">
        <v>34</v>
      </c>
      <c r="K63" s="242">
        <f t="shared" si="2"/>
        <v>32</v>
      </c>
      <c r="L63" s="171">
        <v>3615.1015847208901</v>
      </c>
      <c r="M63" s="249"/>
    </row>
    <row r="64" spans="1:13" x14ac:dyDescent="0.35">
      <c r="A64" s="225">
        <v>62</v>
      </c>
      <c r="B64" s="225" t="s">
        <v>1227</v>
      </c>
      <c r="C64" s="219">
        <v>200</v>
      </c>
      <c r="D64" s="243">
        <v>4</v>
      </c>
      <c r="E64" s="243">
        <v>50</v>
      </c>
      <c r="F64" s="220">
        <v>5</v>
      </c>
      <c r="G64" s="244">
        <v>412</v>
      </c>
      <c r="H64" s="244">
        <v>410</v>
      </c>
      <c r="I64" s="245">
        <v>4.8543689320376497E-3</v>
      </c>
      <c r="J64" s="245">
        <v>33</v>
      </c>
      <c r="K64" s="245">
        <f t="shared" si="2"/>
        <v>29</v>
      </c>
      <c r="L64" s="221">
        <v>3600.3532728170899</v>
      </c>
      <c r="M64" s="249"/>
    </row>
    <row r="65" spans="1:13" x14ac:dyDescent="0.35">
      <c r="A65" s="224">
        <v>63</v>
      </c>
      <c r="B65" s="224" t="s">
        <v>1227</v>
      </c>
      <c r="C65" s="218">
        <v>200</v>
      </c>
      <c r="D65" s="240">
        <v>6</v>
      </c>
      <c r="E65" s="240">
        <v>50</v>
      </c>
      <c r="F65" s="165">
        <v>5</v>
      </c>
      <c r="G65" s="241">
        <v>275</v>
      </c>
      <c r="H65" s="241">
        <v>275</v>
      </c>
      <c r="I65" s="242">
        <v>0</v>
      </c>
      <c r="J65" s="242">
        <v>36</v>
      </c>
      <c r="K65" s="242">
        <f t="shared" si="2"/>
        <v>30</v>
      </c>
      <c r="L65" s="171">
        <v>1910.46744360961</v>
      </c>
      <c r="M65" s="249"/>
    </row>
    <row r="66" spans="1:13" x14ac:dyDescent="0.35">
      <c r="A66" s="225">
        <v>64</v>
      </c>
      <c r="B66" s="225" t="s">
        <v>1227</v>
      </c>
      <c r="C66" s="219">
        <v>200</v>
      </c>
      <c r="D66" s="243">
        <v>8</v>
      </c>
      <c r="E66" s="243">
        <v>50</v>
      </c>
      <c r="F66" s="220">
        <v>5</v>
      </c>
      <c r="G66" s="244">
        <v>209</v>
      </c>
      <c r="H66" s="244">
        <v>203</v>
      </c>
      <c r="I66" s="245">
        <v>2.87081339712781E-2</v>
      </c>
      <c r="J66" s="245">
        <v>42</v>
      </c>
      <c r="K66" s="245">
        <f t="shared" si="2"/>
        <v>34</v>
      </c>
      <c r="L66" s="221">
        <v>3600.5267370040501</v>
      </c>
      <c r="M66" s="249"/>
    </row>
    <row r="67" spans="1:13" ht="15" thickBot="1" x14ac:dyDescent="0.4">
      <c r="A67" s="233">
        <v>65</v>
      </c>
      <c r="B67" s="233" t="s">
        <v>1227</v>
      </c>
      <c r="C67" s="222">
        <v>200</v>
      </c>
      <c r="D67" s="175">
        <v>10</v>
      </c>
      <c r="E67" s="175">
        <v>50</v>
      </c>
      <c r="F67" s="176">
        <v>5</v>
      </c>
      <c r="G67" s="181">
        <v>166</v>
      </c>
      <c r="H67" s="181">
        <v>163</v>
      </c>
      <c r="I67" s="174">
        <v>1.8072289156615601E-2</v>
      </c>
      <c r="J67" s="174">
        <v>40</v>
      </c>
      <c r="K67" s="174">
        <f t="shared" si="2"/>
        <v>30</v>
      </c>
      <c r="L67" s="182">
        <v>3600.7412937921399</v>
      </c>
      <c r="M67" s="249"/>
    </row>
    <row r="68" spans="1:13" x14ac:dyDescent="0.35">
      <c r="A68" s="223">
        <v>66</v>
      </c>
      <c r="B68" s="223" t="s">
        <v>1228</v>
      </c>
      <c r="C68" s="214">
        <v>200</v>
      </c>
      <c r="D68" s="215">
        <v>2</v>
      </c>
      <c r="E68" s="215">
        <v>50</v>
      </c>
      <c r="F68" s="216">
        <v>5</v>
      </c>
      <c r="G68" s="210">
        <v>781</v>
      </c>
      <c r="H68" s="210">
        <v>781</v>
      </c>
      <c r="I68" s="212">
        <v>0</v>
      </c>
      <c r="J68" s="212">
        <v>31</v>
      </c>
      <c r="K68" s="212">
        <f t="shared" si="2"/>
        <v>29</v>
      </c>
      <c r="L68" s="217">
        <v>396.634350291918</v>
      </c>
      <c r="M68" s="249"/>
    </row>
    <row r="69" spans="1:13" x14ac:dyDescent="0.35">
      <c r="A69" s="224">
        <v>67</v>
      </c>
      <c r="B69" s="224" t="s">
        <v>1228</v>
      </c>
      <c r="C69" s="218">
        <v>200</v>
      </c>
      <c r="D69" s="240">
        <v>4</v>
      </c>
      <c r="E69" s="240">
        <v>50</v>
      </c>
      <c r="F69" s="165">
        <v>5</v>
      </c>
      <c r="G69" s="241">
        <v>389</v>
      </c>
      <c r="H69" s="241">
        <v>389</v>
      </c>
      <c r="I69" s="242">
        <v>0</v>
      </c>
      <c r="J69" s="242">
        <v>32</v>
      </c>
      <c r="K69" s="242">
        <f t="shared" si="2"/>
        <v>28</v>
      </c>
      <c r="L69" s="171">
        <v>933.82099316082895</v>
      </c>
      <c r="M69" s="249"/>
    </row>
    <row r="70" spans="1:13" x14ac:dyDescent="0.35">
      <c r="A70" s="225">
        <v>68</v>
      </c>
      <c r="B70" s="225" t="s">
        <v>1228</v>
      </c>
      <c r="C70" s="219">
        <v>200</v>
      </c>
      <c r="D70" s="243">
        <v>6</v>
      </c>
      <c r="E70" s="243">
        <v>50</v>
      </c>
      <c r="F70" s="220">
        <v>5</v>
      </c>
      <c r="G70" s="244">
        <v>261</v>
      </c>
      <c r="H70" s="244">
        <v>257</v>
      </c>
      <c r="I70" s="245">
        <v>1.5325670498078399E-2</v>
      </c>
      <c r="J70" s="245">
        <v>34</v>
      </c>
      <c r="K70" s="245">
        <f t="shared" si="2"/>
        <v>28</v>
      </c>
      <c r="L70" s="221">
        <v>3600.5037775482001</v>
      </c>
      <c r="M70" s="249"/>
    </row>
    <row r="71" spans="1:13" x14ac:dyDescent="0.35">
      <c r="A71" s="224">
        <v>69</v>
      </c>
      <c r="B71" s="224" t="s">
        <v>1228</v>
      </c>
      <c r="C71" s="218">
        <v>200</v>
      </c>
      <c r="D71" s="240">
        <v>8</v>
      </c>
      <c r="E71" s="240">
        <v>50</v>
      </c>
      <c r="F71" s="165">
        <v>5</v>
      </c>
      <c r="G71" s="241">
        <v>193</v>
      </c>
      <c r="H71" s="241">
        <v>192</v>
      </c>
      <c r="I71" s="242">
        <v>5.1813471502565297E-3</v>
      </c>
      <c r="J71" s="242">
        <v>32</v>
      </c>
      <c r="K71" s="242">
        <f t="shared" si="2"/>
        <v>24</v>
      </c>
      <c r="L71" s="171">
        <v>3600.2891296809498</v>
      </c>
      <c r="M71" s="249"/>
    </row>
    <row r="72" spans="1:13" ht="15" thickBot="1" x14ac:dyDescent="0.4">
      <c r="A72" s="226">
        <v>70</v>
      </c>
      <c r="B72" s="226" t="s">
        <v>1228</v>
      </c>
      <c r="C72" s="227">
        <v>200</v>
      </c>
      <c r="D72" s="228">
        <v>10</v>
      </c>
      <c r="E72" s="228">
        <v>50</v>
      </c>
      <c r="F72" s="229">
        <v>5</v>
      </c>
      <c r="G72" s="211">
        <v>158</v>
      </c>
      <c r="H72" s="211">
        <v>152</v>
      </c>
      <c r="I72" s="213">
        <v>3.1645569620233099E-2</v>
      </c>
      <c r="J72" s="213">
        <v>37</v>
      </c>
      <c r="K72" s="213">
        <f t="shared" si="2"/>
        <v>27</v>
      </c>
      <c r="L72" s="230">
        <v>3600.8509634421198</v>
      </c>
      <c r="M72" s="249"/>
    </row>
    <row r="73" spans="1:13" x14ac:dyDescent="0.35">
      <c r="A73" s="231">
        <v>71</v>
      </c>
      <c r="B73" s="231" t="s">
        <v>1229</v>
      </c>
      <c r="C73" s="232">
        <v>200</v>
      </c>
      <c r="D73" s="154">
        <v>2</v>
      </c>
      <c r="E73" s="154">
        <v>50</v>
      </c>
      <c r="F73" s="155">
        <v>5</v>
      </c>
      <c r="G73" s="241">
        <v>770</v>
      </c>
      <c r="H73" s="241">
        <v>768</v>
      </c>
      <c r="I73" s="242">
        <v>2.59740259740226E-3</v>
      </c>
      <c r="J73" s="242">
        <v>31</v>
      </c>
      <c r="K73" s="242">
        <f t="shared" si="2"/>
        <v>29</v>
      </c>
      <c r="L73" s="171">
        <v>3605.09576075524</v>
      </c>
      <c r="M73" s="249"/>
    </row>
    <row r="74" spans="1:13" x14ac:dyDescent="0.35">
      <c r="A74" s="225">
        <v>72</v>
      </c>
      <c r="B74" s="225" t="s">
        <v>1229</v>
      </c>
      <c r="C74" s="219">
        <v>200</v>
      </c>
      <c r="D74" s="243">
        <v>4</v>
      </c>
      <c r="E74" s="243">
        <v>50</v>
      </c>
      <c r="F74" s="220">
        <v>5</v>
      </c>
      <c r="G74" s="244">
        <v>384</v>
      </c>
      <c r="H74" s="244">
        <v>384</v>
      </c>
      <c r="I74" s="245">
        <v>0</v>
      </c>
      <c r="J74" s="245">
        <v>32</v>
      </c>
      <c r="K74" s="245">
        <f t="shared" si="2"/>
        <v>28</v>
      </c>
      <c r="L74" s="221">
        <v>955.97108053695399</v>
      </c>
      <c r="M74" s="249"/>
    </row>
    <row r="75" spans="1:13" x14ac:dyDescent="0.35">
      <c r="A75" s="224">
        <v>73</v>
      </c>
      <c r="B75" s="224" t="s">
        <v>1229</v>
      </c>
      <c r="C75" s="218">
        <v>200</v>
      </c>
      <c r="D75" s="240">
        <v>6</v>
      </c>
      <c r="E75" s="240">
        <v>50</v>
      </c>
      <c r="F75" s="165">
        <v>5</v>
      </c>
      <c r="G75" s="241">
        <v>256</v>
      </c>
      <c r="H75" s="241">
        <v>253</v>
      </c>
      <c r="I75" s="242">
        <v>1.17187499999954E-2</v>
      </c>
      <c r="J75" s="242">
        <v>32</v>
      </c>
      <c r="K75" s="242">
        <f t="shared" si="2"/>
        <v>26</v>
      </c>
      <c r="L75" s="171">
        <v>3602.2537350980501</v>
      </c>
      <c r="M75" s="249"/>
    </row>
    <row r="76" spans="1:13" x14ac:dyDescent="0.35">
      <c r="A76" s="225">
        <v>74</v>
      </c>
      <c r="B76" s="225" t="s">
        <v>1229</v>
      </c>
      <c r="C76" s="219">
        <v>200</v>
      </c>
      <c r="D76" s="243">
        <v>8</v>
      </c>
      <c r="E76" s="243">
        <v>50</v>
      </c>
      <c r="F76" s="220">
        <v>5</v>
      </c>
      <c r="G76" s="244">
        <v>190</v>
      </c>
      <c r="H76" s="244">
        <v>190</v>
      </c>
      <c r="I76" s="245">
        <v>0</v>
      </c>
      <c r="J76" s="245">
        <v>32</v>
      </c>
      <c r="K76" s="245">
        <f t="shared" si="2"/>
        <v>24</v>
      </c>
      <c r="L76" s="221">
        <v>2949.9649487347301</v>
      </c>
      <c r="M76" s="249"/>
    </row>
    <row r="77" spans="1:13" ht="15" thickBot="1" x14ac:dyDescent="0.4">
      <c r="A77" s="233">
        <v>75</v>
      </c>
      <c r="B77" s="233" t="s">
        <v>1229</v>
      </c>
      <c r="C77" s="222">
        <v>200</v>
      </c>
      <c r="D77" s="175">
        <v>10</v>
      </c>
      <c r="E77" s="175">
        <v>50</v>
      </c>
      <c r="F77" s="176">
        <v>5</v>
      </c>
      <c r="G77" s="181">
        <v>155</v>
      </c>
      <c r="H77" s="181">
        <v>150</v>
      </c>
      <c r="I77" s="174">
        <v>3.2258064516108E-2</v>
      </c>
      <c r="J77" s="174">
        <v>39</v>
      </c>
      <c r="K77" s="174">
        <f t="shared" si="2"/>
        <v>29</v>
      </c>
      <c r="L77" s="182">
        <v>3600.5699423779702</v>
      </c>
      <c r="M77" s="249"/>
    </row>
    <row r="78" spans="1:13" x14ac:dyDescent="0.35">
      <c r="A78" s="231">
        <v>76</v>
      </c>
      <c r="B78" s="231" t="s">
        <v>1225</v>
      </c>
      <c r="C78" s="232">
        <v>200</v>
      </c>
      <c r="D78" s="154">
        <v>2</v>
      </c>
      <c r="E78" s="154">
        <v>200</v>
      </c>
      <c r="F78" s="155">
        <v>15</v>
      </c>
      <c r="G78" s="241">
        <v>733</v>
      </c>
      <c r="H78" s="241">
        <v>733</v>
      </c>
      <c r="I78" s="242">
        <v>0</v>
      </c>
      <c r="J78" s="242">
        <v>8</v>
      </c>
      <c r="K78" s="242">
        <f t="shared" ref="K78:K102" si="3">J78-D78</f>
        <v>6</v>
      </c>
      <c r="L78" s="171">
        <v>166.73546953004501</v>
      </c>
      <c r="M78" s="249"/>
    </row>
    <row r="79" spans="1:13" x14ac:dyDescent="0.35">
      <c r="A79" s="225">
        <v>77</v>
      </c>
      <c r="B79" s="225" t="s">
        <v>1225</v>
      </c>
      <c r="C79" s="219">
        <v>200</v>
      </c>
      <c r="D79" s="243">
        <v>4</v>
      </c>
      <c r="E79" s="243">
        <v>200</v>
      </c>
      <c r="F79" s="220">
        <v>15</v>
      </c>
      <c r="G79" s="244">
        <v>359</v>
      </c>
      <c r="H79" s="244">
        <v>359</v>
      </c>
      <c r="I79" s="245">
        <v>0</v>
      </c>
      <c r="J79" s="245">
        <v>8</v>
      </c>
      <c r="K79" s="245">
        <f t="shared" si="3"/>
        <v>4</v>
      </c>
      <c r="L79" s="221">
        <v>224.41795395198201</v>
      </c>
      <c r="M79" s="249"/>
    </row>
    <row r="80" spans="1:13" x14ac:dyDescent="0.35">
      <c r="A80" s="224">
        <v>78</v>
      </c>
      <c r="B80" s="224" t="s">
        <v>1225</v>
      </c>
      <c r="C80" s="218">
        <v>200</v>
      </c>
      <c r="D80" s="240">
        <v>6</v>
      </c>
      <c r="E80" s="240">
        <v>200</v>
      </c>
      <c r="F80" s="165">
        <v>15</v>
      </c>
      <c r="G80" s="241">
        <v>245</v>
      </c>
      <c r="H80" s="241">
        <v>245</v>
      </c>
      <c r="I80" s="242">
        <v>0</v>
      </c>
      <c r="J80" s="242">
        <v>12</v>
      </c>
      <c r="K80" s="242">
        <f t="shared" si="3"/>
        <v>6</v>
      </c>
      <c r="L80" s="171">
        <v>414.50011947192201</v>
      </c>
      <c r="M80" s="249"/>
    </row>
    <row r="81" spans="1:13" x14ac:dyDescent="0.35">
      <c r="A81" s="225">
        <v>79</v>
      </c>
      <c r="B81" s="225" t="s">
        <v>1225</v>
      </c>
      <c r="C81" s="219">
        <v>200</v>
      </c>
      <c r="D81" s="243">
        <v>8</v>
      </c>
      <c r="E81" s="243">
        <v>200</v>
      </c>
      <c r="F81" s="220">
        <v>15</v>
      </c>
      <c r="G81" s="244">
        <v>173</v>
      </c>
      <c r="H81" s="244">
        <v>172</v>
      </c>
      <c r="I81" s="245">
        <v>5.7803468208059003E-3</v>
      </c>
      <c r="J81" s="245">
        <v>8</v>
      </c>
      <c r="K81" s="245">
        <f t="shared" si="3"/>
        <v>0</v>
      </c>
      <c r="L81" s="221">
        <v>3600.1889283589499</v>
      </c>
      <c r="M81" s="249"/>
    </row>
    <row r="82" spans="1:13" ht="15" thickBot="1" x14ac:dyDescent="0.4">
      <c r="A82" s="233">
        <v>80</v>
      </c>
      <c r="B82" s="233" t="s">
        <v>1225</v>
      </c>
      <c r="C82" s="222">
        <v>200</v>
      </c>
      <c r="D82" s="175">
        <v>10</v>
      </c>
      <c r="E82" s="175">
        <v>200</v>
      </c>
      <c r="F82" s="176">
        <v>15</v>
      </c>
      <c r="G82" s="181">
        <v>138</v>
      </c>
      <c r="H82" s="181">
        <v>138</v>
      </c>
      <c r="I82" s="174">
        <v>0</v>
      </c>
      <c r="J82" s="174">
        <v>10</v>
      </c>
      <c r="K82" s="174">
        <f t="shared" si="3"/>
        <v>0</v>
      </c>
      <c r="L82" s="182">
        <v>278.26012918597502</v>
      </c>
      <c r="M82" s="249"/>
    </row>
    <row r="83" spans="1:13" x14ac:dyDescent="0.35">
      <c r="A83" s="223">
        <v>81</v>
      </c>
      <c r="B83" s="223" t="s">
        <v>1226</v>
      </c>
      <c r="C83" s="214">
        <v>200</v>
      </c>
      <c r="D83" s="215">
        <v>2</v>
      </c>
      <c r="E83" s="215">
        <v>200</v>
      </c>
      <c r="F83" s="216">
        <v>15</v>
      </c>
      <c r="G83" s="210">
        <v>702</v>
      </c>
      <c r="H83" s="210">
        <v>702</v>
      </c>
      <c r="I83" s="212">
        <v>0</v>
      </c>
      <c r="J83" s="212">
        <v>8</v>
      </c>
      <c r="K83" s="212">
        <f t="shared" si="3"/>
        <v>6</v>
      </c>
      <c r="L83" s="217">
        <v>70.859639105852693</v>
      </c>
      <c r="M83" s="249"/>
    </row>
    <row r="84" spans="1:13" x14ac:dyDescent="0.35">
      <c r="A84" s="224">
        <v>82</v>
      </c>
      <c r="B84" s="224" t="s">
        <v>1226</v>
      </c>
      <c r="C84" s="218">
        <v>200</v>
      </c>
      <c r="D84" s="240">
        <v>4</v>
      </c>
      <c r="E84" s="240">
        <v>200</v>
      </c>
      <c r="F84" s="165">
        <v>15</v>
      </c>
      <c r="G84" s="241">
        <v>344</v>
      </c>
      <c r="H84" s="241">
        <v>344</v>
      </c>
      <c r="I84" s="242">
        <v>0</v>
      </c>
      <c r="J84" s="242">
        <v>8</v>
      </c>
      <c r="K84" s="242">
        <f t="shared" si="3"/>
        <v>4</v>
      </c>
      <c r="L84" s="171">
        <v>239.57579024601699</v>
      </c>
      <c r="M84" s="249"/>
    </row>
    <row r="85" spans="1:13" x14ac:dyDescent="0.35">
      <c r="A85" s="225">
        <v>83</v>
      </c>
      <c r="B85" s="225" t="s">
        <v>1226</v>
      </c>
      <c r="C85" s="219">
        <v>200</v>
      </c>
      <c r="D85" s="243">
        <v>6</v>
      </c>
      <c r="E85" s="243">
        <v>200</v>
      </c>
      <c r="F85" s="220">
        <v>15</v>
      </c>
      <c r="G85" s="244">
        <v>234</v>
      </c>
      <c r="H85" s="244">
        <v>234</v>
      </c>
      <c r="I85" s="245">
        <v>0</v>
      </c>
      <c r="J85" s="245">
        <v>12</v>
      </c>
      <c r="K85" s="245">
        <f t="shared" si="3"/>
        <v>6</v>
      </c>
      <c r="L85" s="221">
        <v>430.69916733913101</v>
      </c>
      <c r="M85" s="249"/>
    </row>
    <row r="86" spans="1:13" x14ac:dyDescent="0.35">
      <c r="A86" s="224">
        <v>84</v>
      </c>
      <c r="B86" s="224" t="s">
        <v>1226</v>
      </c>
      <c r="C86" s="218">
        <v>200</v>
      </c>
      <c r="D86" s="240">
        <v>8</v>
      </c>
      <c r="E86" s="240">
        <v>200</v>
      </c>
      <c r="F86" s="165">
        <v>15</v>
      </c>
      <c r="G86" s="241">
        <v>165</v>
      </c>
      <c r="H86" s="241">
        <v>165</v>
      </c>
      <c r="I86" s="242">
        <v>0</v>
      </c>
      <c r="J86" s="242">
        <v>8</v>
      </c>
      <c r="K86" s="242">
        <f t="shared" si="3"/>
        <v>0</v>
      </c>
      <c r="L86" s="171">
        <v>208.26256900187499</v>
      </c>
      <c r="M86" s="249"/>
    </row>
    <row r="87" spans="1:13" ht="15" thickBot="1" x14ac:dyDescent="0.4">
      <c r="A87" s="226">
        <v>85</v>
      </c>
      <c r="B87" s="226" t="s">
        <v>1226</v>
      </c>
      <c r="C87" s="227">
        <v>200</v>
      </c>
      <c r="D87" s="228">
        <v>10</v>
      </c>
      <c r="E87" s="228">
        <v>200</v>
      </c>
      <c r="F87" s="229">
        <v>15</v>
      </c>
      <c r="G87" s="211">
        <v>132</v>
      </c>
      <c r="H87" s="211">
        <v>132</v>
      </c>
      <c r="I87" s="213">
        <v>0</v>
      </c>
      <c r="J87" s="213">
        <v>10</v>
      </c>
      <c r="K87" s="213">
        <f t="shared" si="3"/>
        <v>0</v>
      </c>
      <c r="L87" s="230">
        <v>335.78309187991499</v>
      </c>
      <c r="M87" s="249"/>
    </row>
    <row r="88" spans="1:13" x14ac:dyDescent="0.35">
      <c r="A88" s="231">
        <v>86</v>
      </c>
      <c r="B88" s="231" t="s">
        <v>1227</v>
      </c>
      <c r="C88" s="232">
        <v>200</v>
      </c>
      <c r="D88" s="154">
        <v>2</v>
      </c>
      <c r="E88" s="154">
        <v>200</v>
      </c>
      <c r="F88" s="155">
        <v>15</v>
      </c>
      <c r="G88" s="241">
        <v>802</v>
      </c>
      <c r="H88" s="241">
        <v>794</v>
      </c>
      <c r="I88" s="242">
        <v>9.9750623441383999E-3</v>
      </c>
      <c r="J88" s="242">
        <v>9</v>
      </c>
      <c r="K88" s="242">
        <f t="shared" si="3"/>
        <v>7</v>
      </c>
      <c r="L88" s="171">
        <v>3616.5335638197098</v>
      </c>
      <c r="M88" s="249"/>
    </row>
    <row r="89" spans="1:13" x14ac:dyDescent="0.35">
      <c r="A89" s="225">
        <v>87</v>
      </c>
      <c r="B89" s="225" t="s">
        <v>1227</v>
      </c>
      <c r="C89" s="219">
        <v>200</v>
      </c>
      <c r="D89" s="243">
        <v>4</v>
      </c>
      <c r="E89" s="243">
        <v>200</v>
      </c>
      <c r="F89" s="220">
        <v>15</v>
      </c>
      <c r="G89" s="244">
        <v>395</v>
      </c>
      <c r="H89" s="244">
        <v>390</v>
      </c>
      <c r="I89" s="245">
        <v>1.2658227848097999E-2</v>
      </c>
      <c r="J89" s="245">
        <v>9</v>
      </c>
      <c r="K89" s="245">
        <f t="shared" si="3"/>
        <v>5</v>
      </c>
      <c r="L89" s="221">
        <v>3613.1361099681799</v>
      </c>
      <c r="M89" s="249"/>
    </row>
    <row r="90" spans="1:13" x14ac:dyDescent="0.35">
      <c r="A90" s="224">
        <v>88</v>
      </c>
      <c r="B90" s="224" t="s">
        <v>1227</v>
      </c>
      <c r="C90" s="218">
        <v>200</v>
      </c>
      <c r="D90" s="240">
        <v>6</v>
      </c>
      <c r="E90" s="240">
        <v>200</v>
      </c>
      <c r="F90" s="165">
        <v>15</v>
      </c>
      <c r="G90" s="241">
        <v>265</v>
      </c>
      <c r="H90" s="241">
        <v>265</v>
      </c>
      <c r="I90" s="242">
        <v>0</v>
      </c>
      <c r="J90" s="242">
        <v>12</v>
      </c>
      <c r="K90" s="242">
        <f t="shared" si="3"/>
        <v>6</v>
      </c>
      <c r="L90" s="171">
        <v>479.12598132109201</v>
      </c>
      <c r="M90" s="249"/>
    </row>
    <row r="91" spans="1:13" x14ac:dyDescent="0.35">
      <c r="A91" s="225">
        <v>89</v>
      </c>
      <c r="B91" s="225" t="s">
        <v>1227</v>
      </c>
      <c r="C91" s="219">
        <v>200</v>
      </c>
      <c r="D91" s="243">
        <v>8</v>
      </c>
      <c r="E91" s="243">
        <v>200</v>
      </c>
      <c r="F91" s="220">
        <v>15</v>
      </c>
      <c r="G91" s="244">
        <v>197</v>
      </c>
      <c r="H91" s="244">
        <v>188</v>
      </c>
      <c r="I91" s="245">
        <v>4.5685279187793998E-2</v>
      </c>
      <c r="J91" s="245">
        <v>9</v>
      </c>
      <c r="K91" s="245">
        <f t="shared" si="3"/>
        <v>1</v>
      </c>
      <c r="L91" s="221">
        <v>3612.6911013941199</v>
      </c>
      <c r="M91" s="249"/>
    </row>
    <row r="92" spans="1:13" ht="15" thickBot="1" x14ac:dyDescent="0.4">
      <c r="A92" s="233">
        <v>90</v>
      </c>
      <c r="B92" s="233" t="s">
        <v>1227</v>
      </c>
      <c r="C92" s="222">
        <v>200</v>
      </c>
      <c r="D92" s="175">
        <v>10</v>
      </c>
      <c r="E92" s="175">
        <v>200</v>
      </c>
      <c r="F92" s="176">
        <v>15</v>
      </c>
      <c r="G92" s="181">
        <v>150</v>
      </c>
      <c r="H92" s="181">
        <v>150</v>
      </c>
      <c r="I92" s="174">
        <v>0</v>
      </c>
      <c r="J92" s="174">
        <v>10</v>
      </c>
      <c r="K92" s="174">
        <f t="shared" si="3"/>
        <v>0</v>
      </c>
      <c r="L92" s="182">
        <v>332.05699340719701</v>
      </c>
      <c r="M92" s="249"/>
    </row>
    <row r="93" spans="1:13" x14ac:dyDescent="0.35">
      <c r="A93" s="223">
        <v>91</v>
      </c>
      <c r="B93" s="223" t="s">
        <v>1228</v>
      </c>
      <c r="C93" s="214">
        <v>200</v>
      </c>
      <c r="D93" s="215">
        <v>2</v>
      </c>
      <c r="E93" s="215">
        <v>200</v>
      </c>
      <c r="F93" s="216">
        <v>15</v>
      </c>
      <c r="G93" s="210">
        <v>753</v>
      </c>
      <c r="H93" s="210">
        <v>753</v>
      </c>
      <c r="I93" s="212">
        <v>0</v>
      </c>
      <c r="J93" s="212">
        <v>8</v>
      </c>
      <c r="K93" s="212">
        <f t="shared" si="3"/>
        <v>6</v>
      </c>
      <c r="L93" s="217">
        <v>73.700333328917594</v>
      </c>
      <c r="M93" s="249"/>
    </row>
    <row r="94" spans="1:13" x14ac:dyDescent="0.35">
      <c r="A94" s="224">
        <v>92</v>
      </c>
      <c r="B94" s="224" t="s">
        <v>1228</v>
      </c>
      <c r="C94" s="218">
        <v>200</v>
      </c>
      <c r="D94" s="240">
        <v>4</v>
      </c>
      <c r="E94" s="240">
        <v>200</v>
      </c>
      <c r="F94" s="165">
        <v>15</v>
      </c>
      <c r="G94" s="241">
        <v>369</v>
      </c>
      <c r="H94" s="241">
        <v>369</v>
      </c>
      <c r="I94" s="242">
        <v>0</v>
      </c>
      <c r="J94" s="242">
        <v>8</v>
      </c>
      <c r="K94" s="242">
        <f t="shared" si="3"/>
        <v>4</v>
      </c>
      <c r="L94" s="171">
        <v>245.68254588590901</v>
      </c>
      <c r="M94" s="249"/>
    </row>
    <row r="95" spans="1:13" x14ac:dyDescent="0.35">
      <c r="A95" s="225">
        <v>93</v>
      </c>
      <c r="B95" s="225" t="s">
        <v>1228</v>
      </c>
      <c r="C95" s="219">
        <v>200</v>
      </c>
      <c r="D95" s="243">
        <v>6</v>
      </c>
      <c r="E95" s="243">
        <v>200</v>
      </c>
      <c r="F95" s="220">
        <v>15</v>
      </c>
      <c r="G95" s="244">
        <v>252</v>
      </c>
      <c r="H95" s="244">
        <v>251</v>
      </c>
      <c r="I95" s="245">
        <v>3.9682539682523903E-3</v>
      </c>
      <c r="J95" s="245">
        <v>12</v>
      </c>
      <c r="K95" s="245">
        <f t="shared" si="3"/>
        <v>6</v>
      </c>
      <c r="L95" s="221">
        <v>3605.1393044511701</v>
      </c>
      <c r="M95" s="249"/>
    </row>
    <row r="96" spans="1:13" x14ac:dyDescent="0.35">
      <c r="A96" s="224">
        <v>94</v>
      </c>
      <c r="B96" s="224" t="s">
        <v>1228</v>
      </c>
      <c r="C96" s="218">
        <v>200</v>
      </c>
      <c r="D96" s="240">
        <v>8</v>
      </c>
      <c r="E96" s="240">
        <v>200</v>
      </c>
      <c r="F96" s="165">
        <v>15</v>
      </c>
      <c r="G96" s="241">
        <v>178</v>
      </c>
      <c r="H96" s="241">
        <v>177</v>
      </c>
      <c r="I96" s="242">
        <v>5.6179775280867303E-3</v>
      </c>
      <c r="J96" s="242">
        <v>8</v>
      </c>
      <c r="K96" s="242">
        <f t="shared" si="3"/>
        <v>0</v>
      </c>
      <c r="L96" s="171">
        <v>3608.5721065602202</v>
      </c>
      <c r="M96" s="249"/>
    </row>
    <row r="97" spans="1:13" ht="15" thickBot="1" x14ac:dyDescent="0.4">
      <c r="A97" s="226">
        <v>95</v>
      </c>
      <c r="B97" s="226" t="s">
        <v>1228</v>
      </c>
      <c r="C97" s="227">
        <v>200</v>
      </c>
      <c r="D97" s="228">
        <v>10</v>
      </c>
      <c r="E97" s="228">
        <v>200</v>
      </c>
      <c r="F97" s="229">
        <v>15</v>
      </c>
      <c r="G97" s="211">
        <v>142</v>
      </c>
      <c r="H97" s="211">
        <v>142</v>
      </c>
      <c r="I97" s="213">
        <v>0</v>
      </c>
      <c r="J97" s="213">
        <v>10</v>
      </c>
      <c r="K97" s="213">
        <f t="shared" si="3"/>
        <v>0</v>
      </c>
      <c r="L97" s="230">
        <v>428.32211495703001</v>
      </c>
      <c r="M97" s="249"/>
    </row>
    <row r="98" spans="1:13" x14ac:dyDescent="0.35">
      <c r="A98" s="231">
        <v>96</v>
      </c>
      <c r="B98" s="231" t="s">
        <v>1229</v>
      </c>
      <c r="C98" s="232">
        <v>200</v>
      </c>
      <c r="D98" s="154">
        <v>2</v>
      </c>
      <c r="E98" s="154">
        <v>200</v>
      </c>
      <c r="F98" s="155">
        <v>15</v>
      </c>
      <c r="G98" s="241">
        <v>743</v>
      </c>
      <c r="H98" s="241">
        <v>743</v>
      </c>
      <c r="I98" s="242">
        <v>0</v>
      </c>
      <c r="J98" s="242">
        <v>8</v>
      </c>
      <c r="K98" s="242">
        <f t="shared" si="3"/>
        <v>6</v>
      </c>
      <c r="L98" s="171">
        <v>74.982311605010096</v>
      </c>
      <c r="M98" s="249"/>
    </row>
    <row r="99" spans="1:13" x14ac:dyDescent="0.35">
      <c r="A99" s="225">
        <v>97</v>
      </c>
      <c r="B99" s="225" t="s">
        <v>1229</v>
      </c>
      <c r="C99" s="219">
        <v>200</v>
      </c>
      <c r="D99" s="243">
        <v>4</v>
      </c>
      <c r="E99" s="243">
        <v>200</v>
      </c>
      <c r="F99" s="220">
        <v>15</v>
      </c>
      <c r="G99" s="244">
        <v>364</v>
      </c>
      <c r="H99" s="244">
        <v>364</v>
      </c>
      <c r="I99" s="245">
        <v>0</v>
      </c>
      <c r="J99" s="245">
        <v>8</v>
      </c>
      <c r="K99" s="245">
        <f t="shared" si="3"/>
        <v>4</v>
      </c>
      <c r="L99" s="221">
        <v>268.46027411567002</v>
      </c>
      <c r="M99" s="249"/>
    </row>
    <row r="100" spans="1:13" x14ac:dyDescent="0.35">
      <c r="A100" s="224">
        <v>98</v>
      </c>
      <c r="B100" s="224" t="s">
        <v>1229</v>
      </c>
      <c r="C100" s="218">
        <v>200</v>
      </c>
      <c r="D100" s="240">
        <v>6</v>
      </c>
      <c r="E100" s="240">
        <v>200</v>
      </c>
      <c r="F100" s="165">
        <v>15</v>
      </c>
      <c r="G100" s="241">
        <v>248</v>
      </c>
      <c r="H100" s="241">
        <v>248</v>
      </c>
      <c r="I100" s="242">
        <v>0</v>
      </c>
      <c r="J100" s="242">
        <v>12</v>
      </c>
      <c r="K100" s="242">
        <f t="shared" si="3"/>
        <v>6</v>
      </c>
      <c r="L100" s="171">
        <v>480.76597141986701</v>
      </c>
      <c r="M100" s="249"/>
    </row>
    <row r="101" spans="1:13" x14ac:dyDescent="0.35">
      <c r="A101" s="225">
        <v>99</v>
      </c>
      <c r="B101" s="225" t="s">
        <v>1229</v>
      </c>
      <c r="C101" s="219">
        <v>200</v>
      </c>
      <c r="D101" s="243">
        <v>8</v>
      </c>
      <c r="E101" s="243">
        <v>200</v>
      </c>
      <c r="F101" s="220">
        <v>15</v>
      </c>
      <c r="G101" s="244">
        <v>175</v>
      </c>
      <c r="H101" s="244">
        <v>175</v>
      </c>
      <c r="I101" s="245">
        <v>0</v>
      </c>
      <c r="J101" s="245">
        <v>8</v>
      </c>
      <c r="K101" s="245">
        <f t="shared" si="3"/>
        <v>0</v>
      </c>
      <c r="L101" s="221">
        <v>187.947294214274</v>
      </c>
      <c r="M101" s="249"/>
    </row>
    <row r="102" spans="1:13" ht="15" thickBot="1" x14ac:dyDescent="0.4">
      <c r="A102" s="233">
        <v>100</v>
      </c>
      <c r="B102" s="233" t="s">
        <v>1229</v>
      </c>
      <c r="C102" s="222">
        <v>200</v>
      </c>
      <c r="D102" s="175">
        <v>10</v>
      </c>
      <c r="E102" s="175">
        <v>200</v>
      </c>
      <c r="F102" s="176">
        <v>15</v>
      </c>
      <c r="G102" s="181">
        <v>140</v>
      </c>
      <c r="H102" s="181">
        <v>140</v>
      </c>
      <c r="I102" s="174">
        <v>0</v>
      </c>
      <c r="J102" s="174">
        <v>10</v>
      </c>
      <c r="K102" s="174">
        <f t="shared" si="3"/>
        <v>0</v>
      </c>
      <c r="L102" s="182">
        <v>417.12030994379802</v>
      </c>
      <c r="M102" s="249"/>
    </row>
    <row r="103" spans="1:13" x14ac:dyDescent="0.35">
      <c r="A103" s="231">
        <v>101</v>
      </c>
      <c r="B103" s="231" t="s">
        <v>1225</v>
      </c>
      <c r="C103" s="232">
        <v>200</v>
      </c>
      <c r="D103" s="154">
        <v>2</v>
      </c>
      <c r="E103" s="154">
        <v>200</v>
      </c>
      <c r="F103" s="155">
        <v>30</v>
      </c>
      <c r="G103" s="241">
        <v>778</v>
      </c>
      <c r="H103" s="241">
        <v>778</v>
      </c>
      <c r="I103" s="242">
        <v>0</v>
      </c>
      <c r="J103" s="242">
        <v>8</v>
      </c>
      <c r="K103" s="242">
        <f t="shared" ref="K103:K127" si="4">J103-D103</f>
        <v>6</v>
      </c>
      <c r="L103" s="171">
        <v>62.317697204998602</v>
      </c>
      <c r="M103" s="249"/>
    </row>
    <row r="104" spans="1:13" x14ac:dyDescent="0.35">
      <c r="A104" s="225">
        <v>102</v>
      </c>
      <c r="B104" s="225" t="s">
        <v>1225</v>
      </c>
      <c r="C104" s="219">
        <v>200</v>
      </c>
      <c r="D104" s="243">
        <v>4</v>
      </c>
      <c r="E104" s="243">
        <v>200</v>
      </c>
      <c r="F104" s="220">
        <v>30</v>
      </c>
      <c r="G104" s="244">
        <v>374</v>
      </c>
      <c r="H104" s="244">
        <v>374</v>
      </c>
      <c r="I104" s="245">
        <v>0</v>
      </c>
      <c r="J104" s="245">
        <v>8</v>
      </c>
      <c r="K104" s="245">
        <f t="shared" si="4"/>
        <v>4</v>
      </c>
      <c r="L104" s="221">
        <v>192.744815072976</v>
      </c>
      <c r="M104" s="249"/>
    </row>
    <row r="105" spans="1:13" x14ac:dyDescent="0.35">
      <c r="A105" s="224">
        <v>103</v>
      </c>
      <c r="B105" s="224" t="s">
        <v>1225</v>
      </c>
      <c r="C105" s="218">
        <v>200</v>
      </c>
      <c r="D105" s="240">
        <v>6</v>
      </c>
      <c r="E105" s="240">
        <v>200</v>
      </c>
      <c r="F105" s="165">
        <v>30</v>
      </c>
      <c r="G105" s="241">
        <v>260</v>
      </c>
      <c r="H105" s="241">
        <v>260</v>
      </c>
      <c r="I105" s="242">
        <v>0</v>
      </c>
      <c r="J105" s="242">
        <v>12</v>
      </c>
      <c r="K105" s="242">
        <f t="shared" si="4"/>
        <v>6</v>
      </c>
      <c r="L105" s="171">
        <v>352.97437819605602</v>
      </c>
      <c r="M105" s="249"/>
    </row>
    <row r="106" spans="1:13" x14ac:dyDescent="0.35">
      <c r="A106" s="225">
        <v>104</v>
      </c>
      <c r="B106" s="225" t="s">
        <v>1225</v>
      </c>
      <c r="C106" s="219">
        <v>200</v>
      </c>
      <c r="D106" s="243">
        <v>8</v>
      </c>
      <c r="E106" s="243">
        <v>200</v>
      </c>
      <c r="F106" s="220">
        <v>30</v>
      </c>
      <c r="G106" s="244">
        <v>173</v>
      </c>
      <c r="H106" s="244">
        <v>172</v>
      </c>
      <c r="I106" s="245">
        <v>5.7803468208059003E-3</v>
      </c>
      <c r="J106" s="245">
        <v>8</v>
      </c>
      <c r="K106" s="245">
        <f t="shared" si="4"/>
        <v>0</v>
      </c>
      <c r="L106" s="221">
        <v>3607.4489606909901</v>
      </c>
      <c r="M106" s="249"/>
    </row>
    <row r="107" spans="1:13" ht="15" thickBot="1" x14ac:dyDescent="0.4">
      <c r="A107" s="233">
        <v>105</v>
      </c>
      <c r="B107" s="233" t="s">
        <v>1225</v>
      </c>
      <c r="C107" s="222">
        <v>200</v>
      </c>
      <c r="D107" s="175">
        <v>10</v>
      </c>
      <c r="E107" s="175">
        <v>200</v>
      </c>
      <c r="F107" s="176">
        <v>30</v>
      </c>
      <c r="G107" s="181">
        <v>138</v>
      </c>
      <c r="H107" s="181">
        <v>138</v>
      </c>
      <c r="I107" s="174">
        <v>0</v>
      </c>
      <c r="J107" s="174">
        <v>10</v>
      </c>
      <c r="K107" s="174">
        <f t="shared" si="4"/>
        <v>0</v>
      </c>
      <c r="L107" s="182">
        <v>392.212092061992</v>
      </c>
      <c r="M107" s="249"/>
    </row>
    <row r="108" spans="1:13" x14ac:dyDescent="0.35">
      <c r="A108" s="223">
        <v>106</v>
      </c>
      <c r="B108" s="223" t="s">
        <v>1226</v>
      </c>
      <c r="C108" s="214">
        <v>200</v>
      </c>
      <c r="D108" s="215">
        <v>2</v>
      </c>
      <c r="E108" s="215">
        <v>200</v>
      </c>
      <c r="F108" s="216">
        <v>30</v>
      </c>
      <c r="G108" s="210">
        <v>747</v>
      </c>
      <c r="H108" s="210">
        <v>747</v>
      </c>
      <c r="I108" s="212">
        <v>0</v>
      </c>
      <c r="J108" s="212">
        <v>8</v>
      </c>
      <c r="K108" s="212">
        <f t="shared" si="4"/>
        <v>6</v>
      </c>
      <c r="L108" s="217">
        <v>63.4618180687539</v>
      </c>
      <c r="M108" s="249"/>
    </row>
    <row r="109" spans="1:13" x14ac:dyDescent="0.35">
      <c r="A109" s="224">
        <v>107</v>
      </c>
      <c r="B109" s="224" t="s">
        <v>1226</v>
      </c>
      <c r="C109" s="218">
        <v>200</v>
      </c>
      <c r="D109" s="240">
        <v>4</v>
      </c>
      <c r="E109" s="240">
        <v>200</v>
      </c>
      <c r="F109" s="165">
        <v>30</v>
      </c>
      <c r="G109" s="241">
        <v>359</v>
      </c>
      <c r="H109" s="241">
        <v>359</v>
      </c>
      <c r="I109" s="242">
        <v>0</v>
      </c>
      <c r="J109" s="242">
        <v>8</v>
      </c>
      <c r="K109" s="242">
        <f t="shared" si="4"/>
        <v>4</v>
      </c>
      <c r="L109" s="171">
        <v>171.57355474587499</v>
      </c>
      <c r="M109" s="249"/>
    </row>
    <row r="110" spans="1:13" x14ac:dyDescent="0.35">
      <c r="A110" s="225">
        <v>108</v>
      </c>
      <c r="B110" s="225" t="s">
        <v>1226</v>
      </c>
      <c r="C110" s="219">
        <v>200</v>
      </c>
      <c r="D110" s="243">
        <v>6</v>
      </c>
      <c r="E110" s="243">
        <v>200</v>
      </c>
      <c r="F110" s="220">
        <v>30</v>
      </c>
      <c r="G110" s="244">
        <v>249</v>
      </c>
      <c r="H110" s="244">
        <v>249</v>
      </c>
      <c r="I110" s="245">
        <v>0</v>
      </c>
      <c r="J110" s="245">
        <v>12</v>
      </c>
      <c r="K110" s="245">
        <f t="shared" si="4"/>
        <v>6</v>
      </c>
      <c r="L110" s="221">
        <v>514.15328896325002</v>
      </c>
      <c r="M110" s="249"/>
    </row>
    <row r="111" spans="1:13" x14ac:dyDescent="0.35">
      <c r="A111" s="224">
        <v>109</v>
      </c>
      <c r="B111" s="224" t="s">
        <v>1226</v>
      </c>
      <c r="C111" s="218">
        <v>200</v>
      </c>
      <c r="D111" s="240">
        <v>8</v>
      </c>
      <c r="E111" s="240">
        <v>200</v>
      </c>
      <c r="F111" s="165">
        <v>30</v>
      </c>
      <c r="G111" s="241">
        <v>165</v>
      </c>
      <c r="H111" s="241">
        <v>165</v>
      </c>
      <c r="I111" s="242">
        <v>0</v>
      </c>
      <c r="J111" s="242">
        <v>8</v>
      </c>
      <c r="K111" s="242">
        <f t="shared" si="4"/>
        <v>0</v>
      </c>
      <c r="L111" s="171">
        <v>195.58261148305601</v>
      </c>
      <c r="M111" s="249"/>
    </row>
    <row r="112" spans="1:13" ht="15" thickBot="1" x14ac:dyDescent="0.4">
      <c r="A112" s="226">
        <v>110</v>
      </c>
      <c r="B112" s="226" t="s">
        <v>1226</v>
      </c>
      <c r="C112" s="227">
        <v>200</v>
      </c>
      <c r="D112" s="228">
        <v>10</v>
      </c>
      <c r="E112" s="228">
        <v>200</v>
      </c>
      <c r="F112" s="229">
        <v>30</v>
      </c>
      <c r="G112" s="211">
        <v>132</v>
      </c>
      <c r="H112" s="211">
        <v>132</v>
      </c>
      <c r="I112" s="213">
        <v>0</v>
      </c>
      <c r="J112" s="213">
        <v>10</v>
      </c>
      <c r="K112" s="213">
        <f t="shared" si="4"/>
        <v>0</v>
      </c>
      <c r="L112" s="230">
        <v>317.77113969577402</v>
      </c>
      <c r="M112" s="249"/>
    </row>
    <row r="113" spans="1:13" x14ac:dyDescent="0.35">
      <c r="A113" s="231">
        <v>111</v>
      </c>
      <c r="B113" s="231" t="s">
        <v>1227</v>
      </c>
      <c r="C113" s="232">
        <v>200</v>
      </c>
      <c r="D113" s="154">
        <v>2</v>
      </c>
      <c r="E113" s="154">
        <v>200</v>
      </c>
      <c r="F113" s="155">
        <v>30</v>
      </c>
      <c r="G113" s="241">
        <v>860</v>
      </c>
      <c r="H113" s="241">
        <v>839</v>
      </c>
      <c r="I113" s="242">
        <v>2.44186046511599E-2</v>
      </c>
      <c r="J113" s="242">
        <v>9</v>
      </c>
      <c r="K113" s="242">
        <f t="shared" si="4"/>
        <v>7</v>
      </c>
      <c r="L113" s="171">
        <v>3637.3119949321199</v>
      </c>
      <c r="M113" s="249"/>
    </row>
    <row r="114" spans="1:13" x14ac:dyDescent="0.35">
      <c r="A114" s="225">
        <v>112</v>
      </c>
      <c r="B114" s="225" t="s">
        <v>1227</v>
      </c>
      <c r="C114" s="219">
        <v>200</v>
      </c>
      <c r="D114" s="243">
        <v>4</v>
      </c>
      <c r="E114" s="243">
        <v>200</v>
      </c>
      <c r="F114" s="220">
        <v>30</v>
      </c>
      <c r="G114" s="244">
        <v>424</v>
      </c>
      <c r="H114" s="244">
        <v>405</v>
      </c>
      <c r="I114" s="245">
        <v>4.4811320754706403E-2</v>
      </c>
      <c r="J114" s="245">
        <v>9</v>
      </c>
      <c r="K114" s="245">
        <f t="shared" si="4"/>
        <v>5</v>
      </c>
      <c r="L114" s="221">
        <v>3611.67407528683</v>
      </c>
      <c r="M114" s="249"/>
    </row>
    <row r="115" spans="1:13" x14ac:dyDescent="0.35">
      <c r="A115" s="224">
        <v>113</v>
      </c>
      <c r="B115" s="224" t="s">
        <v>1227</v>
      </c>
      <c r="C115" s="218">
        <v>200</v>
      </c>
      <c r="D115" s="240">
        <v>6</v>
      </c>
      <c r="E115" s="240">
        <v>200</v>
      </c>
      <c r="F115" s="165">
        <v>30</v>
      </c>
      <c r="G115" s="241">
        <v>280</v>
      </c>
      <c r="H115" s="241">
        <v>280</v>
      </c>
      <c r="I115" s="242">
        <v>0</v>
      </c>
      <c r="J115" s="242">
        <v>12</v>
      </c>
      <c r="K115" s="242">
        <f t="shared" si="4"/>
        <v>6</v>
      </c>
      <c r="L115" s="171">
        <v>647.32821699697502</v>
      </c>
      <c r="M115" s="249"/>
    </row>
    <row r="116" spans="1:13" x14ac:dyDescent="0.35">
      <c r="A116" s="225">
        <v>114</v>
      </c>
      <c r="B116" s="225" t="s">
        <v>1227</v>
      </c>
      <c r="C116" s="219">
        <v>200</v>
      </c>
      <c r="D116" s="243">
        <v>8</v>
      </c>
      <c r="E116" s="243">
        <v>200</v>
      </c>
      <c r="F116" s="220">
        <v>30</v>
      </c>
      <c r="G116" s="244">
        <v>212</v>
      </c>
      <c r="H116" s="244">
        <v>188</v>
      </c>
      <c r="I116" s="245">
        <v>0.11320754716975701</v>
      </c>
      <c r="J116" s="245">
        <v>9</v>
      </c>
      <c r="K116" s="245">
        <f t="shared" si="4"/>
        <v>1</v>
      </c>
      <c r="L116" s="221">
        <v>3604.5309904240999</v>
      </c>
      <c r="M116" s="249"/>
    </row>
    <row r="117" spans="1:13" ht="15" thickBot="1" x14ac:dyDescent="0.4">
      <c r="A117" s="233">
        <v>115</v>
      </c>
      <c r="B117" s="233" t="s">
        <v>1227</v>
      </c>
      <c r="C117" s="222">
        <v>200</v>
      </c>
      <c r="D117" s="175">
        <v>10</v>
      </c>
      <c r="E117" s="175">
        <v>200</v>
      </c>
      <c r="F117" s="176">
        <v>30</v>
      </c>
      <c r="G117" s="181">
        <v>150</v>
      </c>
      <c r="H117" s="181">
        <v>150</v>
      </c>
      <c r="I117" s="174">
        <v>0</v>
      </c>
      <c r="J117" s="174">
        <v>10</v>
      </c>
      <c r="K117" s="174">
        <f t="shared" si="4"/>
        <v>0</v>
      </c>
      <c r="L117" s="182">
        <v>549.58001529611602</v>
      </c>
      <c r="M117" s="249"/>
    </row>
    <row r="118" spans="1:13" x14ac:dyDescent="0.35">
      <c r="A118" s="223">
        <v>116</v>
      </c>
      <c r="B118" s="223" t="s">
        <v>1228</v>
      </c>
      <c r="C118" s="214">
        <v>200</v>
      </c>
      <c r="D118" s="215">
        <v>2</v>
      </c>
      <c r="E118" s="215">
        <v>200</v>
      </c>
      <c r="F118" s="216">
        <v>30</v>
      </c>
      <c r="G118" s="210">
        <v>798</v>
      </c>
      <c r="H118" s="210">
        <v>798</v>
      </c>
      <c r="I118" s="212">
        <v>0</v>
      </c>
      <c r="J118" s="212">
        <v>8</v>
      </c>
      <c r="K118" s="212">
        <f t="shared" si="4"/>
        <v>6</v>
      </c>
      <c r="L118" s="217">
        <v>53.9489617492072</v>
      </c>
      <c r="M118" s="249"/>
    </row>
    <row r="119" spans="1:13" x14ac:dyDescent="0.35">
      <c r="A119" s="224">
        <v>117</v>
      </c>
      <c r="B119" s="224" t="s">
        <v>1228</v>
      </c>
      <c r="C119" s="218">
        <v>200</v>
      </c>
      <c r="D119" s="240">
        <v>4</v>
      </c>
      <c r="E119" s="240">
        <v>200</v>
      </c>
      <c r="F119" s="165">
        <v>30</v>
      </c>
      <c r="G119" s="241">
        <v>384</v>
      </c>
      <c r="H119" s="241">
        <v>384</v>
      </c>
      <c r="I119" s="242">
        <v>0</v>
      </c>
      <c r="J119" s="242">
        <v>8</v>
      </c>
      <c r="K119" s="242">
        <f t="shared" si="4"/>
        <v>4</v>
      </c>
      <c r="L119" s="171">
        <v>170.92188891023301</v>
      </c>
      <c r="M119" s="249"/>
    </row>
    <row r="120" spans="1:13" x14ac:dyDescent="0.35">
      <c r="A120" s="225">
        <v>118</v>
      </c>
      <c r="B120" s="225" t="s">
        <v>1228</v>
      </c>
      <c r="C120" s="219">
        <v>200</v>
      </c>
      <c r="D120" s="243">
        <v>6</v>
      </c>
      <c r="E120" s="243">
        <v>200</v>
      </c>
      <c r="F120" s="220">
        <v>30</v>
      </c>
      <c r="G120" s="244">
        <v>267</v>
      </c>
      <c r="H120" s="244">
        <v>266</v>
      </c>
      <c r="I120" s="245">
        <v>3.7453183520587299E-3</v>
      </c>
      <c r="J120" s="245">
        <v>12</v>
      </c>
      <c r="K120" s="245">
        <f t="shared" si="4"/>
        <v>6</v>
      </c>
      <c r="L120" s="221">
        <v>3604.0165586070998</v>
      </c>
      <c r="M120" s="249"/>
    </row>
    <row r="121" spans="1:13" x14ac:dyDescent="0.35">
      <c r="A121" s="224">
        <v>119</v>
      </c>
      <c r="B121" s="224" t="s">
        <v>1228</v>
      </c>
      <c r="C121" s="218">
        <v>200</v>
      </c>
      <c r="D121" s="240">
        <v>8</v>
      </c>
      <c r="E121" s="240">
        <v>200</v>
      </c>
      <c r="F121" s="165">
        <v>30</v>
      </c>
      <c r="G121" s="241">
        <v>178</v>
      </c>
      <c r="H121" s="241">
        <v>177</v>
      </c>
      <c r="I121" s="242">
        <v>5.6179775280867303E-3</v>
      </c>
      <c r="J121" s="242">
        <v>8</v>
      </c>
      <c r="K121" s="242">
        <f t="shared" si="4"/>
        <v>0</v>
      </c>
      <c r="L121" s="171">
        <v>3600.1145855281502</v>
      </c>
      <c r="M121" s="249"/>
    </row>
    <row r="122" spans="1:13" ht="15" thickBot="1" x14ac:dyDescent="0.4">
      <c r="A122" s="226">
        <v>120</v>
      </c>
      <c r="B122" s="226" t="s">
        <v>1228</v>
      </c>
      <c r="C122" s="227">
        <v>200</v>
      </c>
      <c r="D122" s="228">
        <v>10</v>
      </c>
      <c r="E122" s="228">
        <v>200</v>
      </c>
      <c r="F122" s="229">
        <v>30</v>
      </c>
      <c r="G122" s="211">
        <v>142</v>
      </c>
      <c r="H122" s="211">
        <v>142</v>
      </c>
      <c r="I122" s="213">
        <v>0</v>
      </c>
      <c r="J122" s="213">
        <v>10</v>
      </c>
      <c r="K122" s="213">
        <f t="shared" si="4"/>
        <v>0</v>
      </c>
      <c r="L122" s="230">
        <v>426.61619990086098</v>
      </c>
      <c r="M122" s="249"/>
    </row>
    <row r="123" spans="1:13" x14ac:dyDescent="0.35">
      <c r="A123" s="231">
        <v>121</v>
      </c>
      <c r="B123" s="231" t="s">
        <v>1229</v>
      </c>
      <c r="C123" s="232">
        <v>200</v>
      </c>
      <c r="D123" s="154">
        <v>2</v>
      </c>
      <c r="E123" s="154">
        <v>200</v>
      </c>
      <c r="F123" s="155">
        <v>30</v>
      </c>
      <c r="G123" s="241">
        <v>788</v>
      </c>
      <c r="H123" s="241">
        <v>788</v>
      </c>
      <c r="I123" s="242">
        <v>0</v>
      </c>
      <c r="J123" s="242">
        <v>8</v>
      </c>
      <c r="K123" s="242">
        <f t="shared" si="4"/>
        <v>6</v>
      </c>
      <c r="L123" s="171">
        <v>77.242385989054995</v>
      </c>
      <c r="M123" s="249"/>
    </row>
    <row r="124" spans="1:13" x14ac:dyDescent="0.35">
      <c r="A124" s="225">
        <v>122</v>
      </c>
      <c r="B124" s="225" t="s">
        <v>1229</v>
      </c>
      <c r="C124" s="219">
        <v>200</v>
      </c>
      <c r="D124" s="243">
        <v>4</v>
      </c>
      <c r="E124" s="243">
        <v>200</v>
      </c>
      <c r="F124" s="220">
        <v>30</v>
      </c>
      <c r="G124" s="244">
        <v>379</v>
      </c>
      <c r="H124" s="244">
        <v>379</v>
      </c>
      <c r="I124" s="245">
        <v>0</v>
      </c>
      <c r="J124" s="245">
        <v>8</v>
      </c>
      <c r="K124" s="245">
        <f t="shared" si="4"/>
        <v>4</v>
      </c>
      <c r="L124" s="221">
        <v>231.47680066386201</v>
      </c>
      <c r="M124" s="249"/>
    </row>
    <row r="125" spans="1:13" x14ac:dyDescent="0.35">
      <c r="A125" s="224">
        <v>123</v>
      </c>
      <c r="B125" s="224" t="s">
        <v>1229</v>
      </c>
      <c r="C125" s="218">
        <v>200</v>
      </c>
      <c r="D125" s="240">
        <v>6</v>
      </c>
      <c r="E125" s="240">
        <v>200</v>
      </c>
      <c r="F125" s="165">
        <v>30</v>
      </c>
      <c r="G125" s="241">
        <v>263</v>
      </c>
      <c r="H125" s="241">
        <v>263</v>
      </c>
      <c r="I125" s="242">
        <v>0</v>
      </c>
      <c r="J125" s="242">
        <v>12</v>
      </c>
      <c r="K125" s="242">
        <f t="shared" si="4"/>
        <v>6</v>
      </c>
      <c r="L125" s="171">
        <v>477.22926231613297</v>
      </c>
      <c r="M125" s="249"/>
    </row>
    <row r="126" spans="1:13" x14ac:dyDescent="0.35">
      <c r="A126" s="225">
        <v>124</v>
      </c>
      <c r="B126" s="225" t="s">
        <v>1229</v>
      </c>
      <c r="C126" s="219">
        <v>200</v>
      </c>
      <c r="D126" s="243">
        <v>8</v>
      </c>
      <c r="E126" s="243">
        <v>200</v>
      </c>
      <c r="F126" s="220">
        <v>30</v>
      </c>
      <c r="G126" s="244">
        <v>175</v>
      </c>
      <c r="H126" s="244">
        <v>175</v>
      </c>
      <c r="I126" s="245">
        <v>0</v>
      </c>
      <c r="J126" s="245">
        <v>8</v>
      </c>
      <c r="K126" s="245">
        <f t="shared" si="4"/>
        <v>0</v>
      </c>
      <c r="L126" s="221">
        <v>215.929908231832</v>
      </c>
      <c r="M126" s="249"/>
    </row>
    <row r="127" spans="1:13" ht="15" thickBot="1" x14ac:dyDescent="0.4">
      <c r="A127" s="233">
        <v>125</v>
      </c>
      <c r="B127" s="233" t="s">
        <v>1229</v>
      </c>
      <c r="C127" s="222">
        <v>200</v>
      </c>
      <c r="D127" s="175">
        <v>10</v>
      </c>
      <c r="E127" s="175">
        <v>200</v>
      </c>
      <c r="F127" s="176">
        <v>30</v>
      </c>
      <c r="G127" s="181">
        <v>140</v>
      </c>
      <c r="H127" s="181">
        <v>140</v>
      </c>
      <c r="I127" s="174">
        <v>0</v>
      </c>
      <c r="J127" s="174">
        <v>10</v>
      </c>
      <c r="K127" s="174">
        <f t="shared" si="4"/>
        <v>0</v>
      </c>
      <c r="L127" s="182">
        <v>276.275463478174</v>
      </c>
      <c r="M127" s="249"/>
    </row>
  </sheetData>
  <conditionalFormatting sqref="G2">
    <cfRule type="expression" dxfId="2" priority="2">
      <formula>"IF(Table1[@[LB]]&lt;Table1[@[Lower Bound]],1)"</formula>
    </cfRule>
  </conditionalFormatting>
  <conditionalFormatting sqref="N2">
    <cfRule type="expression" dxfId="1" priority="1">
      <formula>"IF(Table1[@[LB]]&lt;Table1[@[Lower Bound]],1)"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374C-76C4-4613-923F-2012F02430D5}">
  <dimension ref="B1:AN1085"/>
  <sheetViews>
    <sheetView topLeftCell="E1066" zoomScaleNormal="100" workbookViewId="0">
      <selection activeCell="P1083" sqref="P1083"/>
    </sheetView>
  </sheetViews>
  <sheetFormatPr defaultRowHeight="14.5" x14ac:dyDescent="0.35"/>
  <cols>
    <col min="2" max="2" width="33.453125" bestFit="1" customWidth="1"/>
    <col min="9" max="10" width="13.26953125" customWidth="1"/>
    <col min="11" max="12" width="13.453125" bestFit="1" customWidth="1"/>
    <col min="13" max="13" width="12" bestFit="1" customWidth="1"/>
    <col min="16" max="16" width="35.54296875" bestFit="1" customWidth="1"/>
    <col min="17" max="17" width="13.453125" bestFit="1" customWidth="1"/>
    <col min="18" max="19" width="14.453125" bestFit="1" customWidth="1"/>
    <col min="28" max="28" width="25.453125" style="32" bestFit="1" customWidth="1"/>
    <col min="29" max="29" width="25.453125" style="32" customWidth="1"/>
    <col min="30" max="30" width="25.453125" customWidth="1"/>
    <col min="31" max="31" width="32.453125" bestFit="1" customWidth="1"/>
    <col min="32" max="34" width="32.453125" customWidth="1"/>
    <col min="35" max="35" width="32.453125" style="131" customWidth="1"/>
    <col min="36" max="36" width="23.453125" customWidth="1"/>
    <col min="37" max="37" width="14.453125" bestFit="1" customWidth="1"/>
  </cols>
  <sheetData>
    <row r="1" spans="2:40" ht="15" thickBot="1" x14ac:dyDescent="0.4">
      <c r="B1" s="124" t="s">
        <v>98</v>
      </c>
      <c r="C1" s="52" t="s">
        <v>99</v>
      </c>
      <c r="D1" s="52" t="s">
        <v>100</v>
      </c>
      <c r="E1" s="52" t="s">
        <v>101</v>
      </c>
      <c r="F1" s="53" t="s">
        <v>102</v>
      </c>
      <c r="G1" s="54" t="s">
        <v>103</v>
      </c>
      <c r="H1" s="55" t="s">
        <v>104</v>
      </c>
      <c r="I1" s="56" t="s">
        <v>105</v>
      </c>
      <c r="J1" s="56" t="s">
        <v>1109</v>
      </c>
      <c r="K1" s="56" t="s">
        <v>1114</v>
      </c>
      <c r="L1" s="56" t="s">
        <v>1106</v>
      </c>
      <c r="M1" s="129" t="s">
        <v>1107</v>
      </c>
      <c r="P1" s="109" t="s">
        <v>1118</v>
      </c>
      <c r="Y1" t="s">
        <v>103</v>
      </c>
      <c r="Z1" t="s">
        <v>104</v>
      </c>
      <c r="AA1" t="s">
        <v>105</v>
      </c>
      <c r="AB1" s="32" t="s">
        <v>1115</v>
      </c>
      <c r="AC1" s="32" t="s">
        <v>1121</v>
      </c>
      <c r="AD1" t="s">
        <v>1117</v>
      </c>
      <c r="AE1" t="s">
        <v>1116</v>
      </c>
      <c r="AF1" s="1" t="s">
        <v>1120</v>
      </c>
      <c r="AG1" s="1" t="s">
        <v>1119</v>
      </c>
      <c r="AH1" s="1" t="s">
        <v>1125</v>
      </c>
      <c r="AI1" s="135" t="s">
        <v>1124</v>
      </c>
      <c r="AJ1" t="s">
        <v>1122</v>
      </c>
      <c r="AK1" s="1" t="s">
        <v>1123</v>
      </c>
      <c r="AL1" s="1"/>
      <c r="AM1" s="1"/>
    </row>
    <row r="2" spans="2:40" x14ac:dyDescent="0.35">
      <c r="B2" s="125" t="s">
        <v>106</v>
      </c>
      <c r="C2" s="34">
        <v>50</v>
      </c>
      <c r="D2" s="34">
        <v>2</v>
      </c>
      <c r="E2" s="34">
        <v>10</v>
      </c>
      <c r="F2" s="35">
        <v>1</v>
      </c>
      <c r="G2" s="107">
        <f t="shared" ref="G2:H65" si="0">MAX(T2,Y2)</f>
        <v>433</v>
      </c>
      <c r="H2" s="100">
        <f t="shared" si="0"/>
        <v>433</v>
      </c>
      <c r="I2" s="100">
        <f>MAX(V2,AA2,AI2)</f>
        <v>0</v>
      </c>
      <c r="J2" s="100"/>
      <c r="K2" s="34">
        <f>1800-Table1353233[[#This Row],[Remaining time]]</f>
        <v>0.1999550000000454</v>
      </c>
      <c r="L2" s="34">
        <v>0.119253719225525</v>
      </c>
      <c r="M2" s="34">
        <f t="shared" ref="M2:M65" si="1">K2+L2</f>
        <v>0.31920871922557037</v>
      </c>
      <c r="O2" t="b">
        <f>IF(AND(M2&gt;3599,I2=0),1)</f>
        <v>0</v>
      </c>
      <c r="T2" t="str">
        <f>IF(Table1353233[[#This Row],[If Optimal solution is not found]]=1,"",Table1353233[[#This Row],[UB_init]])</f>
        <v/>
      </c>
      <c r="U2" t="str">
        <f>IF(Table1353233[[#This Row],[If Optimal solution is not found]],"",Table1353233[[#This Row],[LB_init]])</f>
        <v/>
      </c>
      <c r="V2" t="str">
        <f>IF(Table1353233[[#This Row],[If Optimal solution is not found]],"",0)</f>
        <v/>
      </c>
      <c r="W2" t="str">
        <f>IF(Table1353233[[#This Row],[If Optimal solution is not found]],"",Table1353233[[#This Row],[Total time (BPP+Pm+SPm)]])</f>
        <v/>
      </c>
      <c r="Y2" s="59">
        <v>433</v>
      </c>
      <c r="Z2" s="60">
        <v>433</v>
      </c>
      <c r="AA2" s="60">
        <v>0</v>
      </c>
      <c r="AB2" s="59"/>
      <c r="AC2" s="114">
        <v>0</v>
      </c>
      <c r="AD2" s="114">
        <v>0</v>
      </c>
      <c r="AE2" s="114">
        <v>0</v>
      </c>
      <c r="AF2" s="114">
        <f>IF(AE2&gt;0,1,0)</f>
        <v>0</v>
      </c>
      <c r="AG2" s="114">
        <f>IF(AND(AF2&gt;0,AA2=0),1,0)</f>
        <v>0</v>
      </c>
      <c r="AH2" s="114">
        <v>0</v>
      </c>
      <c r="AI2" s="136" t="str">
        <f>IF(AH2=1,(Table1353233[[#This Row],[UB_init]]-Table1353233[[#This Row],[LB_init]])/Table1353233[[#This Row],[UB_init]],"")</f>
        <v/>
      </c>
      <c r="AJ2" s="123">
        <v>0</v>
      </c>
      <c r="AK2" s="114">
        <f>IF(AND(AJ2=1,Table68[[#This Row],[Gap]]=0),1,0)</f>
        <v>0</v>
      </c>
      <c r="AL2" s="46">
        <v>439</v>
      </c>
      <c r="AM2" s="117">
        <f t="shared" ref="AM2:AM65" si="2">IF(AL2=H2,1,0)</f>
        <v>0</v>
      </c>
      <c r="AN2">
        <f t="shared" ref="AN2:AN65" si="3">IF(AND(I2&lt;&gt;0,AM2=1),1,0)</f>
        <v>0</v>
      </c>
    </row>
    <row r="3" spans="2:40" x14ac:dyDescent="0.35">
      <c r="B3" s="126" t="s">
        <v>107</v>
      </c>
      <c r="C3" s="36">
        <v>50</v>
      </c>
      <c r="D3" s="36">
        <v>2</v>
      </c>
      <c r="E3" s="36">
        <v>10</v>
      </c>
      <c r="F3" s="37">
        <v>1</v>
      </c>
      <c r="G3" s="61">
        <f t="shared" si="0"/>
        <v>447</v>
      </c>
      <c r="H3" s="98">
        <f t="shared" si="0"/>
        <v>447</v>
      </c>
      <c r="I3" s="98">
        <f t="shared" ref="I3:I66" si="4">MAX(V3,AA3,AI3)</f>
        <v>0</v>
      </c>
      <c r="J3" s="98"/>
      <c r="K3" s="36">
        <f>1800-Table1353233[[#This Row],[Remaining time]]</f>
        <v>0.19931099005998476</v>
      </c>
      <c r="L3" s="36">
        <v>2.2958470042794901E-2</v>
      </c>
      <c r="M3" s="36">
        <f t="shared" si="1"/>
        <v>0.22226946010277965</v>
      </c>
      <c r="O3" t="b">
        <f t="shared" ref="O3:O66" si="5">IF(AND(M3&gt;3599,I3=0),1)</f>
        <v>0</v>
      </c>
      <c r="T3" t="str">
        <f>IF(Table1353233[[#This Row],[If Optimal solution is not found]]=1,"",Table1353233[[#This Row],[UB_init]])</f>
        <v/>
      </c>
      <c r="U3" t="str">
        <f>IF(Table1353233[[#This Row],[If Optimal solution is not found]],"",Table1353233[[#This Row],[LB_init]])</f>
        <v/>
      </c>
      <c r="V3" t="str">
        <f>IF(Table1353233[[#This Row],[If Optimal solution is not found]],"",0)</f>
        <v/>
      </c>
      <c r="W3" t="str">
        <f>IF(Table1353233[[#This Row],[If Optimal solution is not found]],"",Table1353233[[#This Row],[Total time (BPP+Pm+SPm)]])</f>
        <v/>
      </c>
      <c r="Y3" s="61">
        <v>447</v>
      </c>
      <c r="Z3" s="62">
        <v>447</v>
      </c>
      <c r="AA3" s="62">
        <v>0</v>
      </c>
      <c r="AB3" s="61"/>
      <c r="AC3" s="115">
        <v>0</v>
      </c>
      <c r="AD3" s="115">
        <v>0</v>
      </c>
      <c r="AE3" s="115">
        <v>0</v>
      </c>
      <c r="AF3" s="115">
        <f t="shared" ref="AF3:AF66" si="6">IF(AE3&gt;0,1,0)</f>
        <v>0</v>
      </c>
      <c r="AG3" s="115">
        <f t="shared" ref="AG3:AG66" si="7">IF(AND(AF3&gt;0,AA3=0),1,0)</f>
        <v>0</v>
      </c>
      <c r="AH3" s="115">
        <v>0</v>
      </c>
      <c r="AI3" s="137" t="str">
        <f>IF(AH3=1,(Table1353233[[#This Row],[UB_init]]-Table1353233[[#This Row],[LB_init]])/Table1353233[[#This Row],[UB_init]],"")</f>
        <v/>
      </c>
      <c r="AJ3" s="133">
        <v>0</v>
      </c>
      <c r="AK3" s="115">
        <f>IF(AND(AJ3=1,Table68[[#This Row],[Gap]]=0),1,0)</f>
        <v>0</v>
      </c>
      <c r="AL3" s="47">
        <v>449</v>
      </c>
      <c r="AM3" s="117">
        <f t="shared" si="2"/>
        <v>0</v>
      </c>
      <c r="AN3">
        <f t="shared" si="3"/>
        <v>0</v>
      </c>
    </row>
    <row r="4" spans="2:40" x14ac:dyDescent="0.35">
      <c r="B4" s="127" t="s">
        <v>108</v>
      </c>
      <c r="C4" s="38">
        <v>50</v>
      </c>
      <c r="D4" s="38">
        <v>2</v>
      </c>
      <c r="E4" s="38">
        <v>10</v>
      </c>
      <c r="F4" s="39">
        <v>1</v>
      </c>
      <c r="G4" s="59">
        <f t="shared" si="0"/>
        <v>495</v>
      </c>
      <c r="H4" s="88">
        <f t="shared" si="0"/>
        <v>495</v>
      </c>
      <c r="I4" s="88">
        <f t="shared" si="4"/>
        <v>0</v>
      </c>
      <c r="J4" s="88"/>
      <c r="K4" s="38">
        <f>1800-Table1353233[[#This Row],[Remaining time]]</f>
        <v>0.16263021157010371</v>
      </c>
      <c r="L4" s="38">
        <v>8.05909116752445E-2</v>
      </c>
      <c r="M4" s="38">
        <f t="shared" si="1"/>
        <v>0.24322112324534823</v>
      </c>
      <c r="O4" t="b">
        <f t="shared" si="5"/>
        <v>0</v>
      </c>
      <c r="T4" t="str">
        <f>IF(Table1353233[[#This Row],[If Optimal solution is not found]]=1,"",Table1353233[[#This Row],[UB_init]])</f>
        <v/>
      </c>
      <c r="U4" t="str">
        <f>IF(Table1353233[[#This Row],[If Optimal solution is not found]],"",Table1353233[[#This Row],[LB_init]])</f>
        <v/>
      </c>
      <c r="V4" t="str">
        <f>IF(Table1353233[[#This Row],[If Optimal solution is not found]],"",0)</f>
        <v/>
      </c>
      <c r="W4" t="str">
        <f>IF(Table1353233[[#This Row],[If Optimal solution is not found]],"",Table1353233[[#This Row],[Total time (BPP+Pm+SPm)]])</f>
        <v/>
      </c>
      <c r="Y4" s="59">
        <v>495</v>
      </c>
      <c r="Z4" s="60">
        <v>495</v>
      </c>
      <c r="AA4" s="60">
        <v>0</v>
      </c>
      <c r="AB4" s="59"/>
      <c r="AC4" s="114">
        <v>0</v>
      </c>
      <c r="AD4" s="114">
        <v>0</v>
      </c>
      <c r="AE4" s="114">
        <v>0</v>
      </c>
      <c r="AF4" s="114">
        <f t="shared" si="6"/>
        <v>0</v>
      </c>
      <c r="AG4" s="114">
        <f t="shared" si="7"/>
        <v>0</v>
      </c>
      <c r="AH4" s="114">
        <v>0</v>
      </c>
      <c r="AI4" s="136" t="str">
        <f>IF(AH4=1,(Table1353233[[#This Row],[UB_init]]-Table1353233[[#This Row],[LB_init]])/Table1353233[[#This Row],[UB_init]],"")</f>
        <v/>
      </c>
      <c r="AJ4" s="123">
        <v>0</v>
      </c>
      <c r="AK4" s="114">
        <f>IF(AND(AJ4=1,Table68[[#This Row],[Gap]]=0),1,0)</f>
        <v>0</v>
      </c>
      <c r="AL4" s="48">
        <v>498</v>
      </c>
      <c r="AM4" s="117">
        <f t="shared" si="2"/>
        <v>0</v>
      </c>
      <c r="AN4">
        <f t="shared" si="3"/>
        <v>0</v>
      </c>
    </row>
    <row r="5" spans="2:40" x14ac:dyDescent="0.35">
      <c r="B5" s="126" t="s">
        <v>109</v>
      </c>
      <c r="C5" s="36">
        <v>50</v>
      </c>
      <c r="D5" s="36">
        <v>2</v>
      </c>
      <c r="E5" s="36">
        <v>10</v>
      </c>
      <c r="F5" s="37">
        <v>1</v>
      </c>
      <c r="G5" s="61">
        <f t="shared" si="0"/>
        <v>475</v>
      </c>
      <c r="H5" s="98">
        <f t="shared" si="0"/>
        <v>475</v>
      </c>
      <c r="I5" s="98">
        <f t="shared" si="4"/>
        <v>0</v>
      </c>
      <c r="J5" s="98"/>
      <c r="K5" s="36">
        <f>1800-Table1353233[[#This Row],[Remaining time]]</f>
        <v>0.20175085030996343</v>
      </c>
      <c r="L5" s="36">
        <v>2.42329407483339E-2</v>
      </c>
      <c r="M5" s="36">
        <f t="shared" si="1"/>
        <v>0.22598379105829733</v>
      </c>
      <c r="O5" t="b">
        <f t="shared" si="5"/>
        <v>0</v>
      </c>
      <c r="T5" t="str">
        <f>IF(Table1353233[[#This Row],[If Optimal solution is not found]]=1,"",Table1353233[[#This Row],[UB_init]])</f>
        <v/>
      </c>
      <c r="U5" t="str">
        <f>IF(Table1353233[[#This Row],[If Optimal solution is not found]],"",Table1353233[[#This Row],[LB_init]])</f>
        <v/>
      </c>
      <c r="V5" t="str">
        <f>IF(Table1353233[[#This Row],[If Optimal solution is not found]],"",0)</f>
        <v/>
      </c>
      <c r="W5" t="str">
        <f>IF(Table1353233[[#This Row],[If Optimal solution is not found]],"",Table1353233[[#This Row],[Total time (BPP+Pm+SPm)]])</f>
        <v/>
      </c>
      <c r="Y5" s="61">
        <v>475</v>
      </c>
      <c r="Z5" s="62">
        <v>475</v>
      </c>
      <c r="AA5" s="62">
        <v>0</v>
      </c>
      <c r="AB5" s="61"/>
      <c r="AC5" s="115">
        <v>0</v>
      </c>
      <c r="AD5" s="115">
        <v>0</v>
      </c>
      <c r="AE5" s="115">
        <v>0</v>
      </c>
      <c r="AF5" s="115">
        <f t="shared" si="6"/>
        <v>0</v>
      </c>
      <c r="AG5" s="115">
        <f t="shared" si="7"/>
        <v>0</v>
      </c>
      <c r="AH5" s="115">
        <v>0</v>
      </c>
      <c r="AI5" s="137" t="str">
        <f>IF(AH5=1,(Table1353233[[#This Row],[UB_init]]-Table1353233[[#This Row],[LB_init]])/Table1353233[[#This Row],[UB_init]],"")</f>
        <v/>
      </c>
      <c r="AJ5" s="133">
        <v>0</v>
      </c>
      <c r="AK5" s="115">
        <f>IF(AND(AJ5=1,Table68[[#This Row],[Gap]]=0),1,0)</f>
        <v>0</v>
      </c>
      <c r="AL5" s="47">
        <v>477</v>
      </c>
      <c r="AM5" s="117">
        <f t="shared" si="2"/>
        <v>0</v>
      </c>
      <c r="AN5">
        <f t="shared" si="3"/>
        <v>0</v>
      </c>
    </row>
    <row r="6" spans="2:40" x14ac:dyDescent="0.35">
      <c r="B6" s="127" t="s">
        <v>110</v>
      </c>
      <c r="C6" s="38">
        <v>50</v>
      </c>
      <c r="D6" s="38">
        <v>2</v>
      </c>
      <c r="E6" s="38">
        <v>10</v>
      </c>
      <c r="F6" s="39">
        <v>1</v>
      </c>
      <c r="G6" s="59">
        <f t="shared" si="0"/>
        <v>449</v>
      </c>
      <c r="H6" s="88">
        <f t="shared" si="0"/>
        <v>449</v>
      </c>
      <c r="I6" s="88">
        <f t="shared" si="4"/>
        <v>0</v>
      </c>
      <c r="J6" s="88"/>
      <c r="K6" s="38">
        <f>1800-Table1353233[[#This Row],[Remaining time]]</f>
        <v>0.3292764220400386</v>
      </c>
      <c r="L6" s="38"/>
      <c r="M6" s="38">
        <f t="shared" si="1"/>
        <v>0.3292764220400386</v>
      </c>
      <c r="O6" t="b">
        <f t="shared" si="5"/>
        <v>0</v>
      </c>
      <c r="T6">
        <f>IF(Table1353233[[#This Row],[If Optimal solution is not found]]=1,"",Table1353233[[#This Row],[UB_init]])</f>
        <v>449</v>
      </c>
      <c r="U6">
        <f>IF(Table1353233[[#This Row],[If Optimal solution is not found]],"",Table1353233[[#This Row],[LB_init]])</f>
        <v>449</v>
      </c>
      <c r="V6">
        <f>IF(Table1353233[[#This Row],[If Optimal solution is not found]],"",0)</f>
        <v>0</v>
      </c>
      <c r="W6">
        <f>IF(Table1353233[[#This Row],[If Optimal solution is not found]],"",Table1353233[[#This Row],[Total time (BPP+Pm+SPm)]])</f>
        <v>0.3292764220400386</v>
      </c>
      <c r="Y6" s="59"/>
      <c r="Z6" s="60"/>
      <c r="AA6" s="60"/>
      <c r="AB6" s="59"/>
      <c r="AC6" s="114"/>
      <c r="AD6" s="114"/>
      <c r="AE6" s="114"/>
      <c r="AF6" s="114">
        <f t="shared" si="6"/>
        <v>0</v>
      </c>
      <c r="AG6" s="114">
        <f t="shared" si="7"/>
        <v>0</v>
      </c>
      <c r="AH6" s="114">
        <v>0</v>
      </c>
      <c r="AI6" s="136" t="str">
        <f>IF(AH6=1,(Table1353233[[#This Row],[UB_init]]-Table1353233[[#This Row],[LB_init]])/Table1353233[[#This Row],[UB_init]],"")</f>
        <v/>
      </c>
      <c r="AJ6" s="123"/>
      <c r="AK6" s="114">
        <f>IF(AND(AJ6=1,Table68[[#This Row],[Gap]]=0),1,0)</f>
        <v>0</v>
      </c>
      <c r="AL6" s="48">
        <v>449</v>
      </c>
      <c r="AM6" s="117">
        <f t="shared" si="2"/>
        <v>1</v>
      </c>
      <c r="AN6">
        <f t="shared" si="3"/>
        <v>0</v>
      </c>
    </row>
    <row r="7" spans="2:40" x14ac:dyDescent="0.35">
      <c r="B7" s="126" t="s">
        <v>111</v>
      </c>
      <c r="C7" s="36">
        <v>50</v>
      </c>
      <c r="D7" s="36">
        <v>2</v>
      </c>
      <c r="E7" s="36">
        <v>10</v>
      </c>
      <c r="F7" s="37">
        <v>1</v>
      </c>
      <c r="G7" s="61">
        <f t="shared" si="0"/>
        <v>489</v>
      </c>
      <c r="H7" s="98">
        <f t="shared" si="0"/>
        <v>489</v>
      </c>
      <c r="I7" s="98">
        <f t="shared" si="4"/>
        <v>0</v>
      </c>
      <c r="J7" s="98"/>
      <c r="K7" s="36">
        <f>1800-Table1353233[[#This Row],[Remaining time]]</f>
        <v>0.17980648578009095</v>
      </c>
      <c r="L7" s="36">
        <v>0.10676285903900801</v>
      </c>
      <c r="M7" s="36">
        <f t="shared" si="1"/>
        <v>0.28656934481909896</v>
      </c>
      <c r="O7" t="b">
        <f t="shared" si="5"/>
        <v>0</v>
      </c>
      <c r="T7" t="str">
        <f>IF(Table1353233[[#This Row],[If Optimal solution is not found]]=1,"",Table1353233[[#This Row],[UB_init]])</f>
        <v/>
      </c>
      <c r="U7" t="str">
        <f>IF(Table1353233[[#This Row],[If Optimal solution is not found]],"",Table1353233[[#This Row],[LB_init]])</f>
        <v/>
      </c>
      <c r="V7" t="str">
        <f>IF(Table1353233[[#This Row],[If Optimal solution is not found]],"",0)</f>
        <v/>
      </c>
      <c r="W7" t="str">
        <f>IF(Table1353233[[#This Row],[If Optimal solution is not found]],"",Table1353233[[#This Row],[Total time (BPP+Pm+SPm)]])</f>
        <v/>
      </c>
      <c r="Y7" s="61">
        <v>489</v>
      </c>
      <c r="Z7" s="62">
        <v>489</v>
      </c>
      <c r="AA7" s="62">
        <v>0</v>
      </c>
      <c r="AB7" s="61"/>
      <c r="AC7" s="115">
        <v>0</v>
      </c>
      <c r="AD7" s="115">
        <v>0</v>
      </c>
      <c r="AE7" s="115">
        <v>0</v>
      </c>
      <c r="AF7" s="115">
        <f t="shared" si="6"/>
        <v>0</v>
      </c>
      <c r="AG7" s="115">
        <f t="shared" si="7"/>
        <v>0</v>
      </c>
      <c r="AH7" s="115">
        <v>0</v>
      </c>
      <c r="AI7" s="137" t="str">
        <f>IF(AH7=1,(Table1353233[[#This Row],[UB_init]]-Table1353233[[#This Row],[LB_init]])/Table1353233[[#This Row],[UB_init]],"")</f>
        <v/>
      </c>
      <c r="AJ7" s="133">
        <v>0</v>
      </c>
      <c r="AK7" s="115">
        <f>IF(AND(AJ7=1,Table68[[#This Row],[Gap]]=0),1,0)</f>
        <v>0</v>
      </c>
      <c r="AL7" s="47">
        <v>494</v>
      </c>
      <c r="AM7" s="117">
        <f t="shared" si="2"/>
        <v>0</v>
      </c>
      <c r="AN7">
        <f t="shared" si="3"/>
        <v>0</v>
      </c>
    </row>
    <row r="8" spans="2:40" x14ac:dyDescent="0.35">
      <c r="B8" s="127" t="s">
        <v>112</v>
      </c>
      <c r="C8" s="38">
        <v>50</v>
      </c>
      <c r="D8" s="38">
        <v>2</v>
      </c>
      <c r="E8" s="38">
        <v>10</v>
      </c>
      <c r="F8" s="39">
        <v>1</v>
      </c>
      <c r="G8" s="59">
        <f t="shared" si="0"/>
        <v>451</v>
      </c>
      <c r="H8" s="88">
        <f t="shared" si="0"/>
        <v>451</v>
      </c>
      <c r="I8" s="88">
        <f t="shared" si="4"/>
        <v>0</v>
      </c>
      <c r="J8" s="88"/>
      <c r="K8" s="38">
        <f>1800-Table1353233[[#This Row],[Remaining time]]</f>
        <v>0.10983739794005487</v>
      </c>
      <c r="L8" s="38">
        <v>2.51813996583223E-2</v>
      </c>
      <c r="M8" s="38">
        <f t="shared" si="1"/>
        <v>0.13501879759837718</v>
      </c>
      <c r="O8" t="b">
        <f t="shared" si="5"/>
        <v>0</v>
      </c>
      <c r="T8" t="str">
        <f>IF(Table1353233[[#This Row],[If Optimal solution is not found]]=1,"",Table1353233[[#This Row],[UB_init]])</f>
        <v/>
      </c>
      <c r="U8" t="str">
        <f>IF(Table1353233[[#This Row],[If Optimal solution is not found]],"",Table1353233[[#This Row],[LB_init]])</f>
        <v/>
      </c>
      <c r="V8" t="str">
        <f>IF(Table1353233[[#This Row],[If Optimal solution is not found]],"",0)</f>
        <v/>
      </c>
      <c r="W8" t="str">
        <f>IF(Table1353233[[#This Row],[If Optimal solution is not found]],"",Table1353233[[#This Row],[Total time (BPP+Pm+SPm)]])</f>
        <v/>
      </c>
      <c r="Y8" s="59">
        <v>451</v>
      </c>
      <c r="Z8" s="60">
        <v>451</v>
      </c>
      <c r="AA8" s="60">
        <v>0</v>
      </c>
      <c r="AB8" s="59"/>
      <c r="AC8" s="114">
        <v>0</v>
      </c>
      <c r="AD8" s="114">
        <v>0</v>
      </c>
      <c r="AE8" s="114">
        <v>0</v>
      </c>
      <c r="AF8" s="114">
        <f t="shared" si="6"/>
        <v>0</v>
      </c>
      <c r="AG8" s="114">
        <f t="shared" si="7"/>
        <v>0</v>
      </c>
      <c r="AH8" s="114">
        <v>0</v>
      </c>
      <c r="AI8" s="136" t="str">
        <f>IF(AH8=1,(Table1353233[[#This Row],[UB_init]]-Table1353233[[#This Row],[LB_init]])/Table1353233[[#This Row],[UB_init]],"")</f>
        <v/>
      </c>
      <c r="AJ8" s="123">
        <v>0</v>
      </c>
      <c r="AK8" s="114">
        <f>IF(AND(AJ8=1,Table68[[#This Row],[Gap]]=0),1,0)</f>
        <v>0</v>
      </c>
      <c r="AL8" s="48">
        <v>456</v>
      </c>
      <c r="AM8" s="117">
        <f t="shared" si="2"/>
        <v>0</v>
      </c>
      <c r="AN8">
        <f t="shared" si="3"/>
        <v>0</v>
      </c>
    </row>
    <row r="9" spans="2:40" x14ac:dyDescent="0.35">
      <c r="B9" s="126" t="s">
        <v>113</v>
      </c>
      <c r="C9" s="36">
        <v>50</v>
      </c>
      <c r="D9" s="36">
        <v>2</v>
      </c>
      <c r="E9" s="36">
        <v>10</v>
      </c>
      <c r="F9" s="37">
        <v>1</v>
      </c>
      <c r="G9" s="61">
        <f t="shared" si="0"/>
        <v>434</v>
      </c>
      <c r="H9" s="98">
        <f t="shared" si="0"/>
        <v>434</v>
      </c>
      <c r="I9" s="98">
        <f t="shared" si="4"/>
        <v>0</v>
      </c>
      <c r="J9" s="98"/>
      <c r="K9" s="36">
        <f>1800-Table1353233[[#This Row],[Remaining time]]</f>
        <v>0.15557202883996979</v>
      </c>
      <c r="L9" s="36"/>
      <c r="M9" s="36">
        <f t="shared" si="1"/>
        <v>0.15557202883996979</v>
      </c>
      <c r="O9" t="b">
        <f t="shared" si="5"/>
        <v>0</v>
      </c>
      <c r="T9">
        <f>IF(Table1353233[[#This Row],[If Optimal solution is not found]]=1,"",Table1353233[[#This Row],[UB_init]])</f>
        <v>434</v>
      </c>
      <c r="U9">
        <f>IF(Table1353233[[#This Row],[If Optimal solution is not found]],"",Table1353233[[#This Row],[LB_init]])</f>
        <v>434</v>
      </c>
      <c r="V9">
        <f>IF(Table1353233[[#This Row],[If Optimal solution is not found]],"",0)</f>
        <v>0</v>
      </c>
      <c r="W9">
        <f>IF(Table1353233[[#This Row],[If Optimal solution is not found]],"",Table1353233[[#This Row],[Total time (BPP+Pm+SPm)]])</f>
        <v>0.15557202883996979</v>
      </c>
      <c r="Y9" s="61"/>
      <c r="Z9" s="62"/>
      <c r="AA9" s="62"/>
      <c r="AB9" s="61"/>
      <c r="AC9" s="115"/>
      <c r="AD9" s="115"/>
      <c r="AE9" s="115"/>
      <c r="AF9" s="115">
        <f t="shared" si="6"/>
        <v>0</v>
      </c>
      <c r="AG9" s="115">
        <f t="shared" si="7"/>
        <v>0</v>
      </c>
      <c r="AH9" s="115">
        <v>0</v>
      </c>
      <c r="AI9" s="137" t="str">
        <f>IF(AH9=1,(Table1353233[[#This Row],[UB_init]]-Table1353233[[#This Row],[LB_init]])/Table1353233[[#This Row],[UB_init]],"")</f>
        <v/>
      </c>
      <c r="AJ9" s="133"/>
      <c r="AK9" s="115">
        <f>IF(AND(AJ9=1,Table68[[#This Row],[Gap]]=0),1,0)</f>
        <v>0</v>
      </c>
      <c r="AL9" s="47">
        <v>434</v>
      </c>
      <c r="AM9" s="117">
        <f t="shared" si="2"/>
        <v>1</v>
      </c>
      <c r="AN9">
        <f t="shared" si="3"/>
        <v>0</v>
      </c>
    </row>
    <row r="10" spans="2:40" x14ac:dyDescent="0.35">
      <c r="B10" s="127" t="s">
        <v>114</v>
      </c>
      <c r="C10" s="38">
        <v>50</v>
      </c>
      <c r="D10" s="38">
        <v>2</v>
      </c>
      <c r="E10" s="38">
        <v>10</v>
      </c>
      <c r="F10" s="39">
        <v>1</v>
      </c>
      <c r="G10" s="59">
        <f t="shared" si="0"/>
        <v>393</v>
      </c>
      <c r="H10" s="88">
        <f t="shared" si="0"/>
        <v>393</v>
      </c>
      <c r="I10" s="88">
        <f t="shared" si="4"/>
        <v>0</v>
      </c>
      <c r="J10" s="88"/>
      <c r="K10" s="38">
        <f>1800-Table1353233[[#This Row],[Remaining time]]</f>
        <v>0.14826470986008644</v>
      </c>
      <c r="L10" s="38">
        <v>0.27516014501452402</v>
      </c>
      <c r="M10" s="38">
        <f t="shared" si="1"/>
        <v>0.42342485487461046</v>
      </c>
      <c r="O10" t="b">
        <f t="shared" si="5"/>
        <v>0</v>
      </c>
      <c r="T10" t="str">
        <f>IF(Table1353233[[#This Row],[If Optimal solution is not found]]=1,"",Table1353233[[#This Row],[UB_init]])</f>
        <v/>
      </c>
      <c r="U10" t="str">
        <f>IF(Table1353233[[#This Row],[If Optimal solution is not found]],"",Table1353233[[#This Row],[LB_init]])</f>
        <v/>
      </c>
      <c r="V10" t="str">
        <f>IF(Table1353233[[#This Row],[If Optimal solution is not found]],"",0)</f>
        <v/>
      </c>
      <c r="W10" t="str">
        <f>IF(Table1353233[[#This Row],[If Optimal solution is not found]],"",Table1353233[[#This Row],[Total time (BPP+Pm+SPm)]])</f>
        <v/>
      </c>
      <c r="Y10" s="59">
        <v>393</v>
      </c>
      <c r="Z10" s="60">
        <v>393</v>
      </c>
      <c r="AA10" s="60">
        <v>0</v>
      </c>
      <c r="AB10" s="59"/>
      <c r="AC10" s="114">
        <v>0</v>
      </c>
      <c r="AD10" s="114">
        <v>0</v>
      </c>
      <c r="AE10" s="114">
        <v>0</v>
      </c>
      <c r="AF10" s="114">
        <f t="shared" si="6"/>
        <v>0</v>
      </c>
      <c r="AG10" s="114">
        <f t="shared" si="7"/>
        <v>0</v>
      </c>
      <c r="AH10" s="114">
        <v>0</v>
      </c>
      <c r="AI10" s="136" t="str">
        <f>IF(AH10=1,(Table1353233[[#This Row],[UB_init]]-Table1353233[[#This Row],[LB_init]])/Table1353233[[#This Row],[UB_init]],"")</f>
        <v/>
      </c>
      <c r="AJ10" s="123">
        <v>0</v>
      </c>
      <c r="AK10" s="114">
        <f>IF(AND(AJ10=1,Table68[[#This Row],[Gap]]=0),1,0)</f>
        <v>0</v>
      </c>
      <c r="AL10" s="48">
        <v>421</v>
      </c>
      <c r="AM10" s="117">
        <f t="shared" si="2"/>
        <v>0</v>
      </c>
      <c r="AN10">
        <f t="shared" si="3"/>
        <v>0</v>
      </c>
    </row>
    <row r="11" spans="2:40" x14ac:dyDescent="0.35">
      <c r="B11" s="126" t="s">
        <v>115</v>
      </c>
      <c r="C11" s="36">
        <v>50</v>
      </c>
      <c r="D11" s="36">
        <v>2</v>
      </c>
      <c r="E11" s="36">
        <v>10</v>
      </c>
      <c r="F11" s="37">
        <v>1</v>
      </c>
      <c r="G11" s="61">
        <f t="shared" si="0"/>
        <v>465</v>
      </c>
      <c r="H11" s="98">
        <f t="shared" si="0"/>
        <v>465</v>
      </c>
      <c r="I11" s="98">
        <f t="shared" si="4"/>
        <v>0</v>
      </c>
      <c r="J11" s="98"/>
      <c r="K11" s="36">
        <f>1800-Table1353233[[#This Row],[Remaining time]]</f>
        <v>0.18477036246008538</v>
      </c>
      <c r="L11" s="36">
        <v>2.6478252839297001E-2</v>
      </c>
      <c r="M11" s="36">
        <f t="shared" si="1"/>
        <v>0.21124861529938238</v>
      </c>
      <c r="O11" t="b">
        <f t="shared" si="5"/>
        <v>0</v>
      </c>
      <c r="T11" t="str">
        <f>IF(Table1353233[[#This Row],[If Optimal solution is not found]]=1,"",Table1353233[[#This Row],[UB_init]])</f>
        <v/>
      </c>
      <c r="U11" t="str">
        <f>IF(Table1353233[[#This Row],[If Optimal solution is not found]],"",Table1353233[[#This Row],[LB_init]])</f>
        <v/>
      </c>
      <c r="V11" t="str">
        <f>IF(Table1353233[[#This Row],[If Optimal solution is not found]],"",0)</f>
        <v/>
      </c>
      <c r="W11" t="str">
        <f>IF(Table1353233[[#This Row],[If Optimal solution is not found]],"",Table1353233[[#This Row],[Total time (BPP+Pm+SPm)]])</f>
        <v/>
      </c>
      <c r="Y11" s="61">
        <v>465</v>
      </c>
      <c r="Z11" s="62">
        <v>465</v>
      </c>
      <c r="AA11" s="62">
        <v>0</v>
      </c>
      <c r="AB11" s="61"/>
      <c r="AC11" s="115">
        <v>0</v>
      </c>
      <c r="AD11" s="115">
        <v>0</v>
      </c>
      <c r="AE11" s="115">
        <v>0</v>
      </c>
      <c r="AF11" s="115">
        <f t="shared" si="6"/>
        <v>0</v>
      </c>
      <c r="AG11" s="115">
        <f t="shared" si="7"/>
        <v>0</v>
      </c>
      <c r="AH11" s="115">
        <v>0</v>
      </c>
      <c r="AI11" s="137" t="str">
        <f>IF(AH11=1,(Table1353233[[#This Row],[UB_init]]-Table1353233[[#This Row],[LB_init]])/Table1353233[[#This Row],[UB_init]],"")</f>
        <v/>
      </c>
      <c r="AJ11" s="133">
        <v>0</v>
      </c>
      <c r="AK11" s="115">
        <f>IF(AND(AJ11=1,Table68[[#This Row],[Gap]]=0),1,0)</f>
        <v>0</v>
      </c>
      <c r="AL11" s="47">
        <v>466</v>
      </c>
      <c r="AM11" s="117">
        <f t="shared" si="2"/>
        <v>0</v>
      </c>
      <c r="AN11">
        <f t="shared" si="3"/>
        <v>0</v>
      </c>
    </row>
    <row r="12" spans="2:40" x14ac:dyDescent="0.35">
      <c r="B12" s="127" t="s">
        <v>116</v>
      </c>
      <c r="C12" s="38">
        <v>50</v>
      </c>
      <c r="D12" s="38">
        <v>2</v>
      </c>
      <c r="E12" s="38">
        <v>10</v>
      </c>
      <c r="F12" s="39">
        <v>2</v>
      </c>
      <c r="G12" s="59">
        <f t="shared" si="0"/>
        <v>627</v>
      </c>
      <c r="H12" s="88">
        <f t="shared" si="0"/>
        <v>627</v>
      </c>
      <c r="I12" s="88">
        <f t="shared" si="4"/>
        <v>0</v>
      </c>
      <c r="J12" s="88"/>
      <c r="K12" s="38">
        <f>1800-Table1353233[[#This Row],[Remaining time]]</f>
        <v>0.68982278742009839</v>
      </c>
      <c r="L12" s="38"/>
      <c r="M12" s="38">
        <f t="shared" si="1"/>
        <v>0.68982278742009839</v>
      </c>
      <c r="O12" t="b">
        <f t="shared" si="5"/>
        <v>0</v>
      </c>
      <c r="T12">
        <f>IF(Table1353233[[#This Row],[If Optimal solution is not found]]=1,"",Table1353233[[#This Row],[UB_init]])</f>
        <v>627</v>
      </c>
      <c r="U12">
        <f>IF(Table1353233[[#This Row],[If Optimal solution is not found]],"",Table1353233[[#This Row],[LB_init]])</f>
        <v>627</v>
      </c>
      <c r="V12">
        <f>IF(Table1353233[[#This Row],[If Optimal solution is not found]],"",0)</f>
        <v>0</v>
      </c>
      <c r="W12">
        <f>IF(Table1353233[[#This Row],[If Optimal solution is not found]],"",Table1353233[[#This Row],[Total time (BPP+Pm+SPm)]])</f>
        <v>0.68982278742009839</v>
      </c>
      <c r="Y12" s="59"/>
      <c r="Z12" s="60"/>
      <c r="AA12" s="60"/>
      <c r="AB12" s="59"/>
      <c r="AC12" s="114"/>
      <c r="AD12" s="114"/>
      <c r="AE12" s="114"/>
      <c r="AF12" s="114">
        <f t="shared" si="6"/>
        <v>0</v>
      </c>
      <c r="AG12" s="114">
        <f t="shared" si="7"/>
        <v>0</v>
      </c>
      <c r="AH12" s="114">
        <v>0</v>
      </c>
      <c r="AI12" s="136" t="str">
        <f>IF(AH12=1,(Table1353233[[#This Row],[UB_init]]-Table1353233[[#This Row],[LB_init]])/Table1353233[[#This Row],[UB_init]],"")</f>
        <v/>
      </c>
      <c r="AJ12" s="123"/>
      <c r="AK12" s="114">
        <f>IF(AND(AJ12=1,Table68[[#This Row],[Gap]]=0),1,0)</f>
        <v>0</v>
      </c>
      <c r="AL12" s="48">
        <v>627</v>
      </c>
      <c r="AM12" s="117">
        <f t="shared" si="2"/>
        <v>1</v>
      </c>
      <c r="AN12">
        <f t="shared" si="3"/>
        <v>0</v>
      </c>
    </row>
    <row r="13" spans="2:40" x14ac:dyDescent="0.35">
      <c r="B13" s="126" t="s">
        <v>117</v>
      </c>
      <c r="C13" s="36">
        <v>50</v>
      </c>
      <c r="D13" s="36">
        <v>2</v>
      </c>
      <c r="E13" s="36">
        <v>10</v>
      </c>
      <c r="F13" s="37">
        <v>2</v>
      </c>
      <c r="G13" s="61">
        <f t="shared" si="0"/>
        <v>645</v>
      </c>
      <c r="H13" s="98">
        <f t="shared" si="0"/>
        <v>645</v>
      </c>
      <c r="I13" s="98">
        <f t="shared" si="4"/>
        <v>0</v>
      </c>
      <c r="J13" s="98"/>
      <c r="K13" s="36">
        <f>1800-Table1353233[[#This Row],[Remaining time]]</f>
        <v>0.12656617910010937</v>
      </c>
      <c r="L13" s="36"/>
      <c r="M13" s="36">
        <f t="shared" si="1"/>
        <v>0.12656617910010937</v>
      </c>
      <c r="O13" t="b">
        <f t="shared" si="5"/>
        <v>0</v>
      </c>
      <c r="T13">
        <f>IF(Table1353233[[#This Row],[If Optimal solution is not found]]=1,"",Table1353233[[#This Row],[UB_init]])</f>
        <v>645</v>
      </c>
      <c r="U13">
        <f>IF(Table1353233[[#This Row],[If Optimal solution is not found]],"",Table1353233[[#This Row],[LB_init]])</f>
        <v>645</v>
      </c>
      <c r="V13">
        <f>IF(Table1353233[[#This Row],[If Optimal solution is not found]],"",0)</f>
        <v>0</v>
      </c>
      <c r="W13">
        <f>IF(Table1353233[[#This Row],[If Optimal solution is not found]],"",Table1353233[[#This Row],[Total time (BPP+Pm+SPm)]])</f>
        <v>0.12656617910010937</v>
      </c>
      <c r="Y13" s="61"/>
      <c r="Z13" s="62"/>
      <c r="AA13" s="62"/>
      <c r="AB13" s="61"/>
      <c r="AC13" s="115"/>
      <c r="AD13" s="115"/>
      <c r="AE13" s="115"/>
      <c r="AF13" s="115">
        <f t="shared" si="6"/>
        <v>0</v>
      </c>
      <c r="AG13" s="115">
        <f t="shared" si="7"/>
        <v>0</v>
      </c>
      <c r="AH13" s="115">
        <v>0</v>
      </c>
      <c r="AI13" s="137" t="str">
        <f>IF(AH13=1,(Table1353233[[#This Row],[UB_init]]-Table1353233[[#This Row],[LB_init]])/Table1353233[[#This Row],[UB_init]],"")</f>
        <v/>
      </c>
      <c r="AJ13" s="133"/>
      <c r="AK13" s="115">
        <f>IF(AND(AJ13=1,Table68[[#This Row],[Gap]]=0),1,0)</f>
        <v>0</v>
      </c>
      <c r="AL13" s="47">
        <v>645</v>
      </c>
      <c r="AM13" s="117">
        <f t="shared" si="2"/>
        <v>1</v>
      </c>
      <c r="AN13">
        <f t="shared" si="3"/>
        <v>0</v>
      </c>
    </row>
    <row r="14" spans="2:40" x14ac:dyDescent="0.35">
      <c r="B14" s="127" t="s">
        <v>118</v>
      </c>
      <c r="C14" s="38">
        <v>50</v>
      </c>
      <c r="D14" s="38">
        <v>2</v>
      </c>
      <c r="E14" s="38">
        <v>10</v>
      </c>
      <c r="F14" s="39">
        <v>2</v>
      </c>
      <c r="G14" s="59">
        <f t="shared" si="0"/>
        <v>625</v>
      </c>
      <c r="H14" s="88">
        <f t="shared" si="0"/>
        <v>625</v>
      </c>
      <c r="I14" s="88">
        <f t="shared" si="4"/>
        <v>0</v>
      </c>
      <c r="J14" s="88"/>
      <c r="K14" s="38">
        <f>1800-Table1353233[[#This Row],[Remaining time]]</f>
        <v>0.91711920872990049</v>
      </c>
      <c r="L14" s="38"/>
      <c r="M14" s="38">
        <f t="shared" si="1"/>
        <v>0.91711920872990049</v>
      </c>
      <c r="O14" t="b">
        <f t="shared" si="5"/>
        <v>0</v>
      </c>
      <c r="T14">
        <f>IF(Table1353233[[#This Row],[If Optimal solution is not found]]=1,"",Table1353233[[#This Row],[UB_init]])</f>
        <v>625</v>
      </c>
      <c r="U14">
        <f>IF(Table1353233[[#This Row],[If Optimal solution is not found]],"",Table1353233[[#This Row],[LB_init]])</f>
        <v>625</v>
      </c>
      <c r="V14">
        <f>IF(Table1353233[[#This Row],[If Optimal solution is not found]],"",0)</f>
        <v>0</v>
      </c>
      <c r="W14">
        <f>IF(Table1353233[[#This Row],[If Optimal solution is not found]],"",Table1353233[[#This Row],[Total time (BPP+Pm+SPm)]])</f>
        <v>0.91711920872990049</v>
      </c>
      <c r="Y14" s="59"/>
      <c r="Z14" s="60"/>
      <c r="AA14" s="60"/>
      <c r="AB14" s="59"/>
      <c r="AC14" s="114"/>
      <c r="AD14" s="114"/>
      <c r="AE14" s="114"/>
      <c r="AF14" s="114">
        <f t="shared" si="6"/>
        <v>0</v>
      </c>
      <c r="AG14" s="114">
        <f t="shared" si="7"/>
        <v>0</v>
      </c>
      <c r="AH14" s="114">
        <v>0</v>
      </c>
      <c r="AI14" s="136" t="str">
        <f>IF(AH14=1,(Table1353233[[#This Row],[UB_init]]-Table1353233[[#This Row],[LB_init]])/Table1353233[[#This Row],[UB_init]],"")</f>
        <v/>
      </c>
      <c r="AJ14" s="123"/>
      <c r="AK14" s="114">
        <f>IF(AND(AJ14=1,Table68[[#This Row],[Gap]]=0),1,0)</f>
        <v>0</v>
      </c>
      <c r="AL14" s="48">
        <v>625</v>
      </c>
      <c r="AM14" s="117">
        <f t="shared" si="2"/>
        <v>1</v>
      </c>
      <c r="AN14">
        <f t="shared" si="3"/>
        <v>0</v>
      </c>
    </row>
    <row r="15" spans="2:40" x14ac:dyDescent="0.35">
      <c r="B15" s="126" t="s">
        <v>119</v>
      </c>
      <c r="C15" s="36">
        <v>50</v>
      </c>
      <c r="D15" s="36">
        <v>2</v>
      </c>
      <c r="E15" s="36">
        <v>10</v>
      </c>
      <c r="F15" s="37">
        <v>2</v>
      </c>
      <c r="G15" s="61">
        <f t="shared" si="0"/>
        <v>719</v>
      </c>
      <c r="H15" s="98">
        <f t="shared" si="0"/>
        <v>719</v>
      </c>
      <c r="I15" s="98">
        <f t="shared" si="4"/>
        <v>0</v>
      </c>
      <c r="J15" s="98"/>
      <c r="K15" s="36">
        <f>1800-Table1353233[[#This Row],[Remaining time]]</f>
        <v>0.14054257050997876</v>
      </c>
      <c r="L15" s="36"/>
      <c r="M15" s="36">
        <f t="shared" si="1"/>
        <v>0.14054257050997876</v>
      </c>
      <c r="O15" t="b">
        <f t="shared" si="5"/>
        <v>0</v>
      </c>
      <c r="T15">
        <f>IF(Table1353233[[#This Row],[If Optimal solution is not found]]=1,"",Table1353233[[#This Row],[UB_init]])</f>
        <v>719</v>
      </c>
      <c r="U15">
        <f>IF(Table1353233[[#This Row],[If Optimal solution is not found]],"",Table1353233[[#This Row],[LB_init]])</f>
        <v>719</v>
      </c>
      <c r="V15">
        <f>IF(Table1353233[[#This Row],[If Optimal solution is not found]],"",0)</f>
        <v>0</v>
      </c>
      <c r="W15">
        <f>IF(Table1353233[[#This Row],[If Optimal solution is not found]],"",Table1353233[[#This Row],[Total time (BPP+Pm+SPm)]])</f>
        <v>0.14054257050997876</v>
      </c>
      <c r="Y15" s="61"/>
      <c r="Z15" s="62"/>
      <c r="AA15" s="62"/>
      <c r="AB15" s="61"/>
      <c r="AC15" s="115"/>
      <c r="AD15" s="115"/>
      <c r="AE15" s="115"/>
      <c r="AF15" s="115">
        <f t="shared" si="6"/>
        <v>0</v>
      </c>
      <c r="AG15" s="115">
        <f t="shared" si="7"/>
        <v>0</v>
      </c>
      <c r="AH15" s="115">
        <v>0</v>
      </c>
      <c r="AI15" s="137" t="str">
        <f>IF(AH15=1,(Table1353233[[#This Row],[UB_init]]-Table1353233[[#This Row],[LB_init]])/Table1353233[[#This Row],[UB_init]],"")</f>
        <v/>
      </c>
      <c r="AJ15" s="133"/>
      <c r="AK15" s="115">
        <f>IF(AND(AJ15=1,Table68[[#This Row],[Gap]]=0),1,0)</f>
        <v>0</v>
      </c>
      <c r="AL15" s="47">
        <v>719</v>
      </c>
      <c r="AM15" s="117">
        <f t="shared" si="2"/>
        <v>1</v>
      </c>
      <c r="AN15">
        <f t="shared" si="3"/>
        <v>0</v>
      </c>
    </row>
    <row r="16" spans="2:40" x14ac:dyDescent="0.35">
      <c r="B16" s="127" t="s">
        <v>120</v>
      </c>
      <c r="C16" s="38">
        <v>50</v>
      </c>
      <c r="D16" s="38">
        <v>2</v>
      </c>
      <c r="E16" s="38">
        <v>10</v>
      </c>
      <c r="F16" s="39">
        <v>2</v>
      </c>
      <c r="G16" s="59">
        <f t="shared" si="0"/>
        <v>729</v>
      </c>
      <c r="H16" s="88">
        <f t="shared" si="0"/>
        <v>729</v>
      </c>
      <c r="I16" s="88">
        <f t="shared" si="4"/>
        <v>0</v>
      </c>
      <c r="J16" s="88"/>
      <c r="K16" s="38">
        <f>1800-Table1353233[[#This Row],[Remaining time]]</f>
        <v>0.15766784921993349</v>
      </c>
      <c r="L16" s="38"/>
      <c r="M16" s="38">
        <f t="shared" si="1"/>
        <v>0.15766784921993349</v>
      </c>
      <c r="O16" t="b">
        <f t="shared" si="5"/>
        <v>0</v>
      </c>
      <c r="T16">
        <f>IF(Table1353233[[#This Row],[If Optimal solution is not found]]=1,"",Table1353233[[#This Row],[UB_init]])</f>
        <v>729</v>
      </c>
      <c r="U16">
        <f>IF(Table1353233[[#This Row],[If Optimal solution is not found]],"",Table1353233[[#This Row],[LB_init]])</f>
        <v>729</v>
      </c>
      <c r="V16">
        <f>IF(Table1353233[[#This Row],[If Optimal solution is not found]],"",0)</f>
        <v>0</v>
      </c>
      <c r="W16">
        <f>IF(Table1353233[[#This Row],[If Optimal solution is not found]],"",Table1353233[[#This Row],[Total time (BPP+Pm+SPm)]])</f>
        <v>0.15766784921993349</v>
      </c>
      <c r="Y16" s="59"/>
      <c r="Z16" s="60"/>
      <c r="AA16" s="60"/>
      <c r="AB16" s="59"/>
      <c r="AC16" s="114"/>
      <c r="AD16" s="114"/>
      <c r="AE16" s="114"/>
      <c r="AF16" s="114">
        <f t="shared" si="6"/>
        <v>0</v>
      </c>
      <c r="AG16" s="114">
        <f t="shared" si="7"/>
        <v>0</v>
      </c>
      <c r="AH16" s="114">
        <v>0</v>
      </c>
      <c r="AI16" s="136" t="str">
        <f>IF(AH16=1,(Table1353233[[#This Row],[UB_init]]-Table1353233[[#This Row],[LB_init]])/Table1353233[[#This Row],[UB_init]],"")</f>
        <v/>
      </c>
      <c r="AJ16" s="123"/>
      <c r="AK16" s="114">
        <f>IF(AND(AJ16=1,Table68[[#This Row],[Gap]]=0),1,0)</f>
        <v>0</v>
      </c>
      <c r="AL16" s="48">
        <v>729</v>
      </c>
      <c r="AM16" s="117">
        <f t="shared" si="2"/>
        <v>1</v>
      </c>
      <c r="AN16">
        <f t="shared" si="3"/>
        <v>0</v>
      </c>
    </row>
    <row r="17" spans="2:40" x14ac:dyDescent="0.35">
      <c r="B17" s="126" t="s">
        <v>121</v>
      </c>
      <c r="C17" s="36">
        <v>50</v>
      </c>
      <c r="D17" s="36">
        <v>2</v>
      </c>
      <c r="E17" s="36">
        <v>10</v>
      </c>
      <c r="F17" s="37">
        <v>2</v>
      </c>
      <c r="G17" s="61">
        <f t="shared" si="0"/>
        <v>661</v>
      </c>
      <c r="H17" s="98">
        <f t="shared" si="0"/>
        <v>661</v>
      </c>
      <c r="I17" s="98">
        <f t="shared" si="4"/>
        <v>0</v>
      </c>
      <c r="J17" s="98"/>
      <c r="K17" s="36">
        <f>1800-Table1353233[[#This Row],[Remaining time]]</f>
        <v>0.11889910140007487</v>
      </c>
      <c r="L17" s="36"/>
      <c r="M17" s="36">
        <f t="shared" si="1"/>
        <v>0.11889910140007487</v>
      </c>
      <c r="O17" t="b">
        <f t="shared" si="5"/>
        <v>0</v>
      </c>
      <c r="T17">
        <f>IF(Table1353233[[#This Row],[If Optimal solution is not found]]=1,"",Table1353233[[#This Row],[UB_init]])</f>
        <v>661</v>
      </c>
      <c r="U17">
        <f>IF(Table1353233[[#This Row],[If Optimal solution is not found]],"",Table1353233[[#This Row],[LB_init]])</f>
        <v>661</v>
      </c>
      <c r="V17">
        <f>IF(Table1353233[[#This Row],[If Optimal solution is not found]],"",0)</f>
        <v>0</v>
      </c>
      <c r="W17">
        <f>IF(Table1353233[[#This Row],[If Optimal solution is not found]],"",Table1353233[[#This Row],[Total time (BPP+Pm+SPm)]])</f>
        <v>0.11889910140007487</v>
      </c>
      <c r="Y17" s="61"/>
      <c r="Z17" s="62"/>
      <c r="AA17" s="62"/>
      <c r="AB17" s="61"/>
      <c r="AC17" s="115"/>
      <c r="AD17" s="115"/>
      <c r="AE17" s="115"/>
      <c r="AF17" s="115">
        <f t="shared" si="6"/>
        <v>0</v>
      </c>
      <c r="AG17" s="115">
        <f t="shared" si="7"/>
        <v>0</v>
      </c>
      <c r="AH17" s="115">
        <v>0</v>
      </c>
      <c r="AI17" s="137" t="str">
        <f>IF(AH17=1,(Table1353233[[#This Row],[UB_init]]-Table1353233[[#This Row],[LB_init]])/Table1353233[[#This Row],[UB_init]],"")</f>
        <v/>
      </c>
      <c r="AJ17" s="133"/>
      <c r="AK17" s="115">
        <f>IF(AND(AJ17=1,Table68[[#This Row],[Gap]]=0),1,0)</f>
        <v>0</v>
      </c>
      <c r="AL17" s="47">
        <v>661</v>
      </c>
      <c r="AM17" s="117">
        <f t="shared" si="2"/>
        <v>1</v>
      </c>
      <c r="AN17">
        <f t="shared" si="3"/>
        <v>0</v>
      </c>
    </row>
    <row r="18" spans="2:40" x14ac:dyDescent="0.35">
      <c r="B18" s="127" t="s">
        <v>122</v>
      </c>
      <c r="C18" s="38">
        <v>50</v>
      </c>
      <c r="D18" s="38">
        <v>2</v>
      </c>
      <c r="E18" s="38">
        <v>10</v>
      </c>
      <c r="F18" s="39">
        <v>2</v>
      </c>
      <c r="G18" s="59">
        <f t="shared" si="0"/>
        <v>674</v>
      </c>
      <c r="H18" s="88">
        <f t="shared" si="0"/>
        <v>674</v>
      </c>
      <c r="I18" s="88">
        <f t="shared" si="4"/>
        <v>0</v>
      </c>
      <c r="J18" s="88"/>
      <c r="K18" s="38">
        <f>1800-Table1353233[[#This Row],[Remaining time]]</f>
        <v>0.11995580233997316</v>
      </c>
      <c r="L18" s="38"/>
      <c r="M18" s="38">
        <f t="shared" si="1"/>
        <v>0.11995580233997316</v>
      </c>
      <c r="O18" t="b">
        <f t="shared" si="5"/>
        <v>0</v>
      </c>
      <c r="T18">
        <f>IF(Table1353233[[#This Row],[If Optimal solution is not found]]=1,"",Table1353233[[#This Row],[UB_init]])</f>
        <v>674</v>
      </c>
      <c r="U18">
        <f>IF(Table1353233[[#This Row],[If Optimal solution is not found]],"",Table1353233[[#This Row],[LB_init]])</f>
        <v>674</v>
      </c>
      <c r="V18">
        <f>IF(Table1353233[[#This Row],[If Optimal solution is not found]],"",0)</f>
        <v>0</v>
      </c>
      <c r="W18">
        <f>IF(Table1353233[[#This Row],[If Optimal solution is not found]],"",Table1353233[[#This Row],[Total time (BPP+Pm+SPm)]])</f>
        <v>0.11995580233997316</v>
      </c>
      <c r="Y18" s="59"/>
      <c r="Z18" s="60"/>
      <c r="AA18" s="60"/>
      <c r="AB18" s="59"/>
      <c r="AC18" s="114"/>
      <c r="AD18" s="114"/>
      <c r="AE18" s="114"/>
      <c r="AF18" s="114">
        <f t="shared" si="6"/>
        <v>0</v>
      </c>
      <c r="AG18" s="114">
        <f t="shared" si="7"/>
        <v>0</v>
      </c>
      <c r="AH18" s="114">
        <v>0</v>
      </c>
      <c r="AI18" s="136" t="str">
        <f>IF(AH18=1,(Table1353233[[#This Row],[UB_init]]-Table1353233[[#This Row],[LB_init]])/Table1353233[[#This Row],[UB_init]],"")</f>
        <v/>
      </c>
      <c r="AJ18" s="123"/>
      <c r="AK18" s="114">
        <f>IF(AND(AJ18=1,Table68[[#This Row],[Gap]]=0),1,0)</f>
        <v>0</v>
      </c>
      <c r="AL18" s="48">
        <v>674</v>
      </c>
      <c r="AM18" s="117">
        <f t="shared" si="2"/>
        <v>1</v>
      </c>
      <c r="AN18">
        <f t="shared" si="3"/>
        <v>0</v>
      </c>
    </row>
    <row r="19" spans="2:40" x14ac:dyDescent="0.35">
      <c r="B19" s="126" t="s">
        <v>123</v>
      </c>
      <c r="C19" s="36">
        <v>50</v>
      </c>
      <c r="D19" s="36">
        <v>2</v>
      </c>
      <c r="E19" s="36">
        <v>10</v>
      </c>
      <c r="F19" s="37">
        <v>2</v>
      </c>
      <c r="G19" s="61">
        <f t="shared" si="0"/>
        <v>603</v>
      </c>
      <c r="H19" s="98">
        <f t="shared" si="0"/>
        <v>603</v>
      </c>
      <c r="I19" s="98">
        <f t="shared" si="4"/>
        <v>0</v>
      </c>
      <c r="J19" s="98"/>
      <c r="K19" s="36">
        <f>1800-Table1353233[[#This Row],[Remaining time]]</f>
        <v>0.1242288015801023</v>
      </c>
      <c r="L19" s="36"/>
      <c r="M19" s="36">
        <f t="shared" si="1"/>
        <v>0.1242288015801023</v>
      </c>
      <c r="O19" t="b">
        <f t="shared" si="5"/>
        <v>0</v>
      </c>
      <c r="T19">
        <f>IF(Table1353233[[#This Row],[If Optimal solution is not found]]=1,"",Table1353233[[#This Row],[UB_init]])</f>
        <v>603</v>
      </c>
      <c r="U19">
        <f>IF(Table1353233[[#This Row],[If Optimal solution is not found]],"",Table1353233[[#This Row],[LB_init]])</f>
        <v>603</v>
      </c>
      <c r="V19">
        <f>IF(Table1353233[[#This Row],[If Optimal solution is not found]],"",0)</f>
        <v>0</v>
      </c>
      <c r="W19">
        <f>IF(Table1353233[[#This Row],[If Optimal solution is not found]],"",Table1353233[[#This Row],[Total time (BPP+Pm+SPm)]])</f>
        <v>0.1242288015801023</v>
      </c>
      <c r="Y19" s="61"/>
      <c r="Z19" s="62"/>
      <c r="AA19" s="62"/>
      <c r="AB19" s="61"/>
      <c r="AC19" s="115"/>
      <c r="AD19" s="115"/>
      <c r="AE19" s="115"/>
      <c r="AF19" s="115">
        <f t="shared" si="6"/>
        <v>0</v>
      </c>
      <c r="AG19" s="115">
        <f t="shared" si="7"/>
        <v>0</v>
      </c>
      <c r="AH19" s="115">
        <v>0</v>
      </c>
      <c r="AI19" s="137" t="str">
        <f>IF(AH19=1,(Table1353233[[#This Row],[UB_init]]-Table1353233[[#This Row],[LB_init]])/Table1353233[[#This Row],[UB_init]],"")</f>
        <v/>
      </c>
      <c r="AJ19" s="133"/>
      <c r="AK19" s="115">
        <f>IF(AND(AJ19=1,Table68[[#This Row],[Gap]]=0),1,0)</f>
        <v>0</v>
      </c>
      <c r="AL19" s="47">
        <v>603</v>
      </c>
      <c r="AM19" s="117">
        <f t="shared" si="2"/>
        <v>1</v>
      </c>
      <c r="AN19">
        <f t="shared" si="3"/>
        <v>0</v>
      </c>
    </row>
    <row r="20" spans="2:40" x14ac:dyDescent="0.35">
      <c r="B20" s="127" t="s">
        <v>124</v>
      </c>
      <c r="C20" s="38">
        <v>50</v>
      </c>
      <c r="D20" s="38">
        <v>2</v>
      </c>
      <c r="E20" s="38">
        <v>10</v>
      </c>
      <c r="F20" s="39">
        <v>2</v>
      </c>
      <c r="G20" s="59">
        <f t="shared" si="0"/>
        <v>645</v>
      </c>
      <c r="H20" s="88">
        <f t="shared" si="0"/>
        <v>645</v>
      </c>
      <c r="I20" s="88">
        <f t="shared" si="4"/>
        <v>0</v>
      </c>
      <c r="J20" s="88"/>
      <c r="K20" s="38">
        <f>1800-Table1353233[[#This Row],[Remaining time]]</f>
        <v>0.10929587856003309</v>
      </c>
      <c r="L20" s="38"/>
      <c r="M20" s="38">
        <f t="shared" si="1"/>
        <v>0.10929587856003309</v>
      </c>
      <c r="O20" t="b">
        <f t="shared" si="5"/>
        <v>0</v>
      </c>
      <c r="T20">
        <f>IF(Table1353233[[#This Row],[If Optimal solution is not found]]=1,"",Table1353233[[#This Row],[UB_init]])</f>
        <v>645</v>
      </c>
      <c r="U20">
        <f>IF(Table1353233[[#This Row],[If Optimal solution is not found]],"",Table1353233[[#This Row],[LB_init]])</f>
        <v>645</v>
      </c>
      <c r="V20">
        <f>IF(Table1353233[[#This Row],[If Optimal solution is not found]],"",0)</f>
        <v>0</v>
      </c>
      <c r="W20">
        <f>IF(Table1353233[[#This Row],[If Optimal solution is not found]],"",Table1353233[[#This Row],[Total time (BPP+Pm+SPm)]])</f>
        <v>0.10929587856003309</v>
      </c>
      <c r="Y20" s="59"/>
      <c r="Z20" s="60"/>
      <c r="AA20" s="60"/>
      <c r="AB20" s="59"/>
      <c r="AC20" s="114"/>
      <c r="AD20" s="114"/>
      <c r="AE20" s="114"/>
      <c r="AF20" s="114">
        <f t="shared" si="6"/>
        <v>0</v>
      </c>
      <c r="AG20" s="114">
        <f t="shared" si="7"/>
        <v>0</v>
      </c>
      <c r="AH20" s="114">
        <v>0</v>
      </c>
      <c r="AI20" s="136" t="str">
        <f>IF(AH20=1,(Table1353233[[#This Row],[UB_init]]-Table1353233[[#This Row],[LB_init]])/Table1353233[[#This Row],[UB_init]],"")</f>
        <v/>
      </c>
      <c r="AJ20" s="123"/>
      <c r="AK20" s="114">
        <f>IF(AND(AJ20=1,Table68[[#This Row],[Gap]]=0),1,0)</f>
        <v>0</v>
      </c>
      <c r="AL20" s="48">
        <v>645</v>
      </c>
      <c r="AM20" s="117">
        <f t="shared" si="2"/>
        <v>1</v>
      </c>
      <c r="AN20">
        <f t="shared" si="3"/>
        <v>0</v>
      </c>
    </row>
    <row r="21" spans="2:40" x14ac:dyDescent="0.35">
      <c r="B21" s="126" t="s">
        <v>125</v>
      </c>
      <c r="C21" s="36">
        <v>50</v>
      </c>
      <c r="D21" s="36">
        <v>2</v>
      </c>
      <c r="E21" s="36">
        <v>10</v>
      </c>
      <c r="F21" s="37">
        <v>2</v>
      </c>
      <c r="G21" s="61">
        <f t="shared" si="0"/>
        <v>583</v>
      </c>
      <c r="H21" s="98">
        <f t="shared" si="0"/>
        <v>583</v>
      </c>
      <c r="I21" s="98">
        <f t="shared" si="4"/>
        <v>0</v>
      </c>
      <c r="J21" s="98"/>
      <c r="K21" s="36">
        <f>1800-Table1353233[[#This Row],[Remaining time]]</f>
        <v>0.2725933026599705</v>
      </c>
      <c r="L21" s="36"/>
      <c r="M21" s="36">
        <f t="shared" si="1"/>
        <v>0.2725933026599705</v>
      </c>
      <c r="O21" t="b">
        <f t="shared" si="5"/>
        <v>0</v>
      </c>
      <c r="T21">
        <f>IF(Table1353233[[#This Row],[If Optimal solution is not found]]=1,"",Table1353233[[#This Row],[UB_init]])</f>
        <v>583</v>
      </c>
      <c r="U21">
        <f>IF(Table1353233[[#This Row],[If Optimal solution is not found]],"",Table1353233[[#This Row],[LB_init]])</f>
        <v>583</v>
      </c>
      <c r="V21">
        <f>IF(Table1353233[[#This Row],[If Optimal solution is not found]],"",0)</f>
        <v>0</v>
      </c>
      <c r="W21">
        <f>IF(Table1353233[[#This Row],[If Optimal solution is not found]],"",Table1353233[[#This Row],[Total time (BPP+Pm+SPm)]])</f>
        <v>0.2725933026599705</v>
      </c>
      <c r="Y21" s="61"/>
      <c r="Z21" s="62"/>
      <c r="AA21" s="62"/>
      <c r="AB21" s="61"/>
      <c r="AC21" s="115"/>
      <c r="AD21" s="115"/>
      <c r="AE21" s="115"/>
      <c r="AF21" s="115">
        <f t="shared" si="6"/>
        <v>0</v>
      </c>
      <c r="AG21" s="115">
        <f t="shared" si="7"/>
        <v>0</v>
      </c>
      <c r="AH21" s="115">
        <v>0</v>
      </c>
      <c r="AI21" s="137" t="str">
        <f>IF(AH21=1,(Table1353233[[#This Row],[UB_init]]-Table1353233[[#This Row],[LB_init]])/Table1353233[[#This Row],[UB_init]],"")</f>
        <v/>
      </c>
      <c r="AJ21" s="133"/>
      <c r="AK21" s="115">
        <f>IF(AND(AJ21=1,Table68[[#This Row],[Gap]]=0),1,0)</f>
        <v>0</v>
      </c>
      <c r="AL21" s="47">
        <v>583</v>
      </c>
      <c r="AM21" s="117">
        <f t="shared" si="2"/>
        <v>1</v>
      </c>
      <c r="AN21">
        <f t="shared" si="3"/>
        <v>0</v>
      </c>
    </row>
    <row r="22" spans="2:40" x14ac:dyDescent="0.35">
      <c r="B22" s="127" t="s">
        <v>126</v>
      </c>
      <c r="C22" s="38">
        <v>50</v>
      </c>
      <c r="D22" s="38">
        <v>2</v>
      </c>
      <c r="E22" s="38">
        <v>10</v>
      </c>
      <c r="F22" s="39">
        <v>4</v>
      </c>
      <c r="G22" s="59">
        <f t="shared" si="0"/>
        <v>1107</v>
      </c>
      <c r="H22" s="88">
        <f t="shared" si="0"/>
        <v>1107</v>
      </c>
      <c r="I22" s="88">
        <f t="shared" si="4"/>
        <v>0</v>
      </c>
      <c r="J22" s="88"/>
      <c r="K22" s="38">
        <f>1800-Table1353233[[#This Row],[Remaining time]]</f>
        <v>2.3197044879200348</v>
      </c>
      <c r="L22" s="38"/>
      <c r="M22" s="38">
        <f t="shared" si="1"/>
        <v>2.3197044879200348</v>
      </c>
      <c r="O22" t="b">
        <f t="shared" si="5"/>
        <v>0</v>
      </c>
      <c r="T22">
        <f>IF(Table1353233[[#This Row],[If Optimal solution is not found]]=1,"",Table1353233[[#This Row],[UB_init]])</f>
        <v>1107</v>
      </c>
      <c r="U22">
        <f>IF(Table1353233[[#This Row],[If Optimal solution is not found]],"",Table1353233[[#This Row],[LB_init]])</f>
        <v>1107</v>
      </c>
      <c r="V22">
        <f>IF(Table1353233[[#This Row],[If Optimal solution is not found]],"",0)</f>
        <v>0</v>
      </c>
      <c r="W22">
        <f>IF(Table1353233[[#This Row],[If Optimal solution is not found]],"",Table1353233[[#This Row],[Total time (BPP+Pm+SPm)]])</f>
        <v>2.3197044879200348</v>
      </c>
      <c r="Y22" s="59"/>
      <c r="Z22" s="60"/>
      <c r="AA22" s="60"/>
      <c r="AB22" s="59"/>
      <c r="AC22" s="114"/>
      <c r="AD22" s="114"/>
      <c r="AE22" s="114"/>
      <c r="AF22" s="114">
        <f>IF(AE22&gt;0,1,0)</f>
        <v>0</v>
      </c>
      <c r="AG22" s="114">
        <f t="shared" si="7"/>
        <v>0</v>
      </c>
      <c r="AH22" s="114">
        <v>0</v>
      </c>
      <c r="AI22" s="136" t="str">
        <f>IF(AH22=1,(Table1353233[[#This Row],[UB_init]]-Table1353233[[#This Row],[LB_init]])/Table1353233[[#This Row],[UB_init]],"")</f>
        <v/>
      </c>
      <c r="AJ22" s="123"/>
      <c r="AK22" s="114">
        <f>IF(AND(AJ22=1,Table68[[#This Row],[Gap]]=0),1,0)</f>
        <v>0</v>
      </c>
      <c r="AL22" s="48">
        <v>1107</v>
      </c>
      <c r="AM22" s="117">
        <f t="shared" si="2"/>
        <v>1</v>
      </c>
      <c r="AN22">
        <f t="shared" si="3"/>
        <v>0</v>
      </c>
    </row>
    <row r="23" spans="2:40" x14ac:dyDescent="0.35">
      <c r="B23" s="126" t="s">
        <v>127</v>
      </c>
      <c r="C23" s="36">
        <v>50</v>
      </c>
      <c r="D23" s="36">
        <v>2</v>
      </c>
      <c r="E23" s="36">
        <v>10</v>
      </c>
      <c r="F23" s="37">
        <v>4</v>
      </c>
      <c r="G23" s="61">
        <f t="shared" si="0"/>
        <v>1065</v>
      </c>
      <c r="H23" s="98">
        <f t="shared" si="0"/>
        <v>1065</v>
      </c>
      <c r="I23" s="98">
        <f t="shared" si="4"/>
        <v>0</v>
      </c>
      <c r="J23" s="98"/>
      <c r="K23" s="36">
        <f>1800-Table1353233[[#This Row],[Remaining time]]</f>
        <v>1.3574525397300476</v>
      </c>
      <c r="L23" s="36"/>
      <c r="M23" s="36">
        <f t="shared" si="1"/>
        <v>1.3574525397300476</v>
      </c>
      <c r="O23" t="b">
        <f t="shared" si="5"/>
        <v>0</v>
      </c>
      <c r="T23">
        <f>IF(Table1353233[[#This Row],[If Optimal solution is not found]]=1,"",Table1353233[[#This Row],[UB_init]])</f>
        <v>1065</v>
      </c>
      <c r="U23">
        <f>IF(Table1353233[[#This Row],[If Optimal solution is not found]],"",Table1353233[[#This Row],[LB_init]])</f>
        <v>1065</v>
      </c>
      <c r="V23">
        <f>IF(Table1353233[[#This Row],[If Optimal solution is not found]],"",0)</f>
        <v>0</v>
      </c>
      <c r="W23">
        <f>IF(Table1353233[[#This Row],[If Optimal solution is not found]],"",Table1353233[[#This Row],[Total time (BPP+Pm+SPm)]])</f>
        <v>1.3574525397300476</v>
      </c>
      <c r="Y23" s="61"/>
      <c r="Z23" s="62"/>
      <c r="AA23" s="62"/>
      <c r="AB23" s="61"/>
      <c r="AC23" s="115"/>
      <c r="AD23" s="115"/>
      <c r="AE23" s="115"/>
      <c r="AF23" s="115">
        <f t="shared" si="6"/>
        <v>0</v>
      </c>
      <c r="AG23" s="115">
        <f t="shared" si="7"/>
        <v>0</v>
      </c>
      <c r="AH23" s="115">
        <v>0</v>
      </c>
      <c r="AI23" s="137" t="str">
        <f>IF(AH23=1,(Table1353233[[#This Row],[UB_init]]-Table1353233[[#This Row],[LB_init]])/Table1353233[[#This Row],[UB_init]],"")</f>
        <v/>
      </c>
      <c r="AJ23" s="133"/>
      <c r="AK23" s="115">
        <f>IF(AND(AJ23=1,Table68[[#This Row],[Gap]]=0),1,0)</f>
        <v>0</v>
      </c>
      <c r="AL23" s="47">
        <v>1065</v>
      </c>
      <c r="AM23" s="117">
        <f t="shared" si="2"/>
        <v>1</v>
      </c>
      <c r="AN23">
        <f t="shared" si="3"/>
        <v>0</v>
      </c>
    </row>
    <row r="24" spans="2:40" x14ac:dyDescent="0.35">
      <c r="B24" s="127" t="s">
        <v>128</v>
      </c>
      <c r="C24" s="38">
        <v>50</v>
      </c>
      <c r="D24" s="38">
        <v>2</v>
      </c>
      <c r="E24" s="38">
        <v>10</v>
      </c>
      <c r="F24" s="39">
        <v>4</v>
      </c>
      <c r="G24" s="59">
        <f t="shared" si="0"/>
        <v>1045</v>
      </c>
      <c r="H24" s="88">
        <f t="shared" si="0"/>
        <v>1045</v>
      </c>
      <c r="I24" s="88">
        <f t="shared" si="4"/>
        <v>0</v>
      </c>
      <c r="J24" s="88"/>
      <c r="K24" s="38">
        <f>1800-Table1353233[[#This Row],[Remaining time]]</f>
        <v>1.1653650179600845</v>
      </c>
      <c r="L24" s="38"/>
      <c r="M24" s="38">
        <f t="shared" si="1"/>
        <v>1.1653650179600845</v>
      </c>
      <c r="O24" t="b">
        <f t="shared" si="5"/>
        <v>0</v>
      </c>
      <c r="T24">
        <f>IF(Table1353233[[#This Row],[If Optimal solution is not found]]=1,"",Table1353233[[#This Row],[UB_init]])</f>
        <v>1045</v>
      </c>
      <c r="U24">
        <f>IF(Table1353233[[#This Row],[If Optimal solution is not found]],"",Table1353233[[#This Row],[LB_init]])</f>
        <v>1045</v>
      </c>
      <c r="V24">
        <f>IF(Table1353233[[#This Row],[If Optimal solution is not found]],"",0)</f>
        <v>0</v>
      </c>
      <c r="W24">
        <f>IF(Table1353233[[#This Row],[If Optimal solution is not found]],"",Table1353233[[#This Row],[Total time (BPP+Pm+SPm)]])</f>
        <v>1.1653650179600845</v>
      </c>
      <c r="Y24" s="59"/>
      <c r="Z24" s="60"/>
      <c r="AA24" s="60"/>
      <c r="AB24" s="59"/>
      <c r="AC24" s="114"/>
      <c r="AD24" s="114"/>
      <c r="AE24" s="114"/>
      <c r="AF24" s="114">
        <f t="shared" si="6"/>
        <v>0</v>
      </c>
      <c r="AG24" s="114">
        <f t="shared" si="7"/>
        <v>0</v>
      </c>
      <c r="AH24" s="114">
        <v>0</v>
      </c>
      <c r="AI24" s="136" t="str">
        <f>IF(AH24=1,(Table1353233[[#This Row],[UB_init]]-Table1353233[[#This Row],[LB_init]])/Table1353233[[#This Row],[UB_init]],"")</f>
        <v/>
      </c>
      <c r="AJ24" s="123"/>
      <c r="AK24" s="114">
        <f>IF(AND(AJ24=1,Table68[[#This Row],[Gap]]=0),1,0)</f>
        <v>0</v>
      </c>
      <c r="AL24" s="48">
        <v>1045</v>
      </c>
      <c r="AM24" s="117">
        <f t="shared" si="2"/>
        <v>1</v>
      </c>
      <c r="AN24">
        <f t="shared" si="3"/>
        <v>0</v>
      </c>
    </row>
    <row r="25" spans="2:40" x14ac:dyDescent="0.35">
      <c r="B25" s="126" t="s">
        <v>129</v>
      </c>
      <c r="C25" s="36">
        <v>50</v>
      </c>
      <c r="D25" s="36">
        <v>2</v>
      </c>
      <c r="E25" s="36">
        <v>10</v>
      </c>
      <c r="F25" s="37">
        <v>4</v>
      </c>
      <c r="G25" s="61">
        <f t="shared" si="0"/>
        <v>1019</v>
      </c>
      <c r="H25" s="98">
        <f t="shared" si="0"/>
        <v>1019</v>
      </c>
      <c r="I25" s="98">
        <f t="shared" si="4"/>
        <v>0</v>
      </c>
      <c r="J25" s="98"/>
      <c r="K25" s="36">
        <f>1800-Table1353233[[#This Row],[Remaining time]]</f>
        <v>1.667846616360066</v>
      </c>
      <c r="L25" s="36"/>
      <c r="M25" s="36">
        <f t="shared" si="1"/>
        <v>1.667846616360066</v>
      </c>
      <c r="O25" t="b">
        <f t="shared" si="5"/>
        <v>0</v>
      </c>
      <c r="T25">
        <f>IF(Table1353233[[#This Row],[If Optimal solution is not found]]=1,"",Table1353233[[#This Row],[UB_init]])</f>
        <v>1019</v>
      </c>
      <c r="U25">
        <f>IF(Table1353233[[#This Row],[If Optimal solution is not found]],"",Table1353233[[#This Row],[LB_init]])</f>
        <v>1019</v>
      </c>
      <c r="V25">
        <f>IF(Table1353233[[#This Row],[If Optimal solution is not found]],"",0)</f>
        <v>0</v>
      </c>
      <c r="W25">
        <f>IF(Table1353233[[#This Row],[If Optimal solution is not found]],"",Table1353233[[#This Row],[Total time (BPP+Pm+SPm)]])</f>
        <v>1.667846616360066</v>
      </c>
      <c r="Y25" s="61"/>
      <c r="Z25" s="62"/>
      <c r="AA25" s="62"/>
      <c r="AB25" s="61"/>
      <c r="AC25" s="115"/>
      <c r="AD25" s="115"/>
      <c r="AE25" s="115"/>
      <c r="AF25" s="115">
        <f t="shared" si="6"/>
        <v>0</v>
      </c>
      <c r="AG25" s="115">
        <f t="shared" si="7"/>
        <v>0</v>
      </c>
      <c r="AH25" s="115">
        <v>0</v>
      </c>
      <c r="AI25" s="137" t="str">
        <f>IF(AH25=1,(Table1353233[[#This Row],[UB_init]]-Table1353233[[#This Row],[LB_init]])/Table1353233[[#This Row],[UB_init]],"")</f>
        <v/>
      </c>
      <c r="AJ25" s="133"/>
      <c r="AK25" s="115">
        <f>IF(AND(AJ25=1,Table68[[#This Row],[Gap]]=0),1,0)</f>
        <v>0</v>
      </c>
      <c r="AL25" s="47">
        <v>1019</v>
      </c>
      <c r="AM25" s="117">
        <f t="shared" si="2"/>
        <v>1</v>
      </c>
      <c r="AN25">
        <f t="shared" si="3"/>
        <v>0</v>
      </c>
    </row>
    <row r="26" spans="2:40" x14ac:dyDescent="0.35">
      <c r="B26" s="127" t="s">
        <v>130</v>
      </c>
      <c r="C26" s="38">
        <v>50</v>
      </c>
      <c r="D26" s="38">
        <v>2</v>
      </c>
      <c r="E26" s="38">
        <v>10</v>
      </c>
      <c r="F26" s="39">
        <v>4</v>
      </c>
      <c r="G26" s="59">
        <f t="shared" si="0"/>
        <v>849</v>
      </c>
      <c r="H26" s="88">
        <f t="shared" si="0"/>
        <v>849</v>
      </c>
      <c r="I26" s="88">
        <f t="shared" si="4"/>
        <v>0</v>
      </c>
      <c r="J26" s="88"/>
      <c r="K26" s="38">
        <f>1800-Table1353233[[#This Row],[Remaining time]]</f>
        <v>0.36715958082004363</v>
      </c>
      <c r="L26" s="38"/>
      <c r="M26" s="38">
        <f t="shared" si="1"/>
        <v>0.36715958082004363</v>
      </c>
      <c r="O26" t="b">
        <f t="shared" si="5"/>
        <v>0</v>
      </c>
      <c r="T26">
        <f>IF(Table1353233[[#This Row],[If Optimal solution is not found]]=1,"",Table1353233[[#This Row],[UB_init]])</f>
        <v>849</v>
      </c>
      <c r="U26">
        <f>IF(Table1353233[[#This Row],[If Optimal solution is not found]],"",Table1353233[[#This Row],[LB_init]])</f>
        <v>849</v>
      </c>
      <c r="V26">
        <f>IF(Table1353233[[#This Row],[If Optimal solution is not found]],"",0)</f>
        <v>0</v>
      </c>
      <c r="W26">
        <f>IF(Table1353233[[#This Row],[If Optimal solution is not found]],"",Table1353233[[#This Row],[Total time (BPP+Pm+SPm)]])</f>
        <v>0.36715958082004363</v>
      </c>
      <c r="Y26" s="59"/>
      <c r="Z26" s="60"/>
      <c r="AA26" s="60"/>
      <c r="AB26" s="59"/>
      <c r="AC26" s="114"/>
      <c r="AD26" s="114"/>
      <c r="AE26" s="114"/>
      <c r="AF26" s="114">
        <f t="shared" si="6"/>
        <v>0</v>
      </c>
      <c r="AG26" s="114">
        <f t="shared" si="7"/>
        <v>0</v>
      </c>
      <c r="AH26" s="114">
        <v>0</v>
      </c>
      <c r="AI26" s="136" t="str">
        <f>IF(AH26=1,(Table1353233[[#This Row],[UB_init]]-Table1353233[[#This Row],[LB_init]])/Table1353233[[#This Row],[UB_init]],"")</f>
        <v/>
      </c>
      <c r="AJ26" s="123"/>
      <c r="AK26" s="114">
        <f>IF(AND(AJ26=1,Table68[[#This Row],[Gap]]=0),1,0)</f>
        <v>0</v>
      </c>
      <c r="AL26" s="48">
        <v>849</v>
      </c>
      <c r="AM26" s="117">
        <f t="shared" si="2"/>
        <v>1</v>
      </c>
      <c r="AN26">
        <f t="shared" si="3"/>
        <v>0</v>
      </c>
    </row>
    <row r="27" spans="2:40" x14ac:dyDescent="0.35">
      <c r="B27" s="126" t="s">
        <v>131</v>
      </c>
      <c r="C27" s="36">
        <v>50</v>
      </c>
      <c r="D27" s="36">
        <v>2</v>
      </c>
      <c r="E27" s="36">
        <v>10</v>
      </c>
      <c r="F27" s="37">
        <v>4</v>
      </c>
      <c r="G27" s="61">
        <f t="shared" si="0"/>
        <v>1021</v>
      </c>
      <c r="H27" s="98">
        <f t="shared" si="0"/>
        <v>1021</v>
      </c>
      <c r="I27" s="98">
        <f t="shared" si="4"/>
        <v>0</v>
      </c>
      <c r="J27" s="98"/>
      <c r="K27" s="36">
        <f>1800-Table1353233[[#This Row],[Remaining time]]</f>
        <v>0.80482056924006429</v>
      </c>
      <c r="L27" s="36"/>
      <c r="M27" s="36">
        <f t="shared" si="1"/>
        <v>0.80482056924006429</v>
      </c>
      <c r="O27" t="b">
        <f t="shared" si="5"/>
        <v>0</v>
      </c>
      <c r="T27">
        <f>IF(Table1353233[[#This Row],[If Optimal solution is not found]]=1,"",Table1353233[[#This Row],[UB_init]])</f>
        <v>1021</v>
      </c>
      <c r="U27">
        <f>IF(Table1353233[[#This Row],[If Optimal solution is not found]],"",Table1353233[[#This Row],[LB_init]])</f>
        <v>1021</v>
      </c>
      <c r="V27">
        <f>IF(Table1353233[[#This Row],[If Optimal solution is not found]],"",0)</f>
        <v>0</v>
      </c>
      <c r="W27">
        <f>IF(Table1353233[[#This Row],[If Optimal solution is not found]],"",Table1353233[[#This Row],[Total time (BPP+Pm+SPm)]])</f>
        <v>0.80482056924006429</v>
      </c>
      <c r="Y27" s="61"/>
      <c r="Z27" s="62"/>
      <c r="AA27" s="62"/>
      <c r="AB27" s="61"/>
      <c r="AC27" s="115"/>
      <c r="AD27" s="115"/>
      <c r="AE27" s="115"/>
      <c r="AF27" s="115">
        <f t="shared" si="6"/>
        <v>0</v>
      </c>
      <c r="AG27" s="115">
        <f t="shared" si="7"/>
        <v>0</v>
      </c>
      <c r="AH27" s="115">
        <v>0</v>
      </c>
      <c r="AI27" s="137" t="str">
        <f>IF(AH27=1,(Table1353233[[#This Row],[UB_init]]-Table1353233[[#This Row],[LB_init]])/Table1353233[[#This Row],[UB_init]],"")</f>
        <v/>
      </c>
      <c r="AJ27" s="133"/>
      <c r="AK27" s="115">
        <f>IF(AND(AJ27=1,Table68[[#This Row],[Gap]]=0),1,0)</f>
        <v>0</v>
      </c>
      <c r="AL27" s="47">
        <v>1021</v>
      </c>
      <c r="AM27" s="117">
        <f t="shared" si="2"/>
        <v>1</v>
      </c>
      <c r="AN27">
        <f t="shared" si="3"/>
        <v>0</v>
      </c>
    </row>
    <row r="28" spans="2:40" x14ac:dyDescent="0.35">
      <c r="B28" s="127" t="s">
        <v>132</v>
      </c>
      <c r="C28" s="38">
        <v>50</v>
      </c>
      <c r="D28" s="38">
        <v>2</v>
      </c>
      <c r="E28" s="38">
        <v>10</v>
      </c>
      <c r="F28" s="39">
        <v>4</v>
      </c>
      <c r="G28" s="59">
        <f t="shared" si="0"/>
        <v>974</v>
      </c>
      <c r="H28" s="88">
        <f t="shared" si="0"/>
        <v>974</v>
      </c>
      <c r="I28" s="88">
        <f t="shared" si="4"/>
        <v>0</v>
      </c>
      <c r="J28" s="88"/>
      <c r="K28" s="38">
        <f>1800-Table1353233[[#This Row],[Remaining time]]</f>
        <v>0.86882125772990548</v>
      </c>
      <c r="L28" s="38"/>
      <c r="M28" s="38">
        <f t="shared" si="1"/>
        <v>0.86882125772990548</v>
      </c>
      <c r="O28" t="b">
        <f t="shared" si="5"/>
        <v>0</v>
      </c>
      <c r="T28">
        <f>IF(Table1353233[[#This Row],[If Optimal solution is not found]]=1,"",Table1353233[[#This Row],[UB_init]])</f>
        <v>974</v>
      </c>
      <c r="U28">
        <f>IF(Table1353233[[#This Row],[If Optimal solution is not found]],"",Table1353233[[#This Row],[LB_init]])</f>
        <v>974</v>
      </c>
      <c r="V28">
        <f>IF(Table1353233[[#This Row],[If Optimal solution is not found]],"",0)</f>
        <v>0</v>
      </c>
      <c r="W28">
        <f>IF(Table1353233[[#This Row],[If Optimal solution is not found]],"",Table1353233[[#This Row],[Total time (BPP+Pm+SPm)]])</f>
        <v>0.86882125772990548</v>
      </c>
      <c r="Y28" s="59"/>
      <c r="Z28" s="60"/>
      <c r="AA28" s="60"/>
      <c r="AB28" s="59"/>
      <c r="AC28" s="114"/>
      <c r="AD28" s="114"/>
      <c r="AE28" s="114"/>
      <c r="AF28" s="114">
        <f t="shared" si="6"/>
        <v>0</v>
      </c>
      <c r="AG28" s="114">
        <f t="shared" si="7"/>
        <v>0</v>
      </c>
      <c r="AH28" s="114">
        <v>0</v>
      </c>
      <c r="AI28" s="136" t="str">
        <f>IF(AH28=1,(Table1353233[[#This Row],[UB_init]]-Table1353233[[#This Row],[LB_init]])/Table1353233[[#This Row],[UB_init]],"")</f>
        <v/>
      </c>
      <c r="AJ28" s="123"/>
      <c r="AK28" s="114">
        <f>IF(AND(AJ28=1,Table68[[#This Row],[Gap]]=0),1,0)</f>
        <v>0</v>
      </c>
      <c r="AL28" s="48">
        <v>974</v>
      </c>
      <c r="AM28" s="117">
        <f t="shared" si="2"/>
        <v>1</v>
      </c>
      <c r="AN28">
        <f t="shared" si="3"/>
        <v>0</v>
      </c>
    </row>
    <row r="29" spans="2:40" x14ac:dyDescent="0.35">
      <c r="B29" s="126" t="s">
        <v>133</v>
      </c>
      <c r="C29" s="36">
        <v>50</v>
      </c>
      <c r="D29" s="36">
        <v>2</v>
      </c>
      <c r="E29" s="36">
        <v>10</v>
      </c>
      <c r="F29" s="37">
        <v>4</v>
      </c>
      <c r="G29" s="61">
        <f t="shared" si="0"/>
        <v>903</v>
      </c>
      <c r="H29" s="98">
        <f t="shared" si="0"/>
        <v>903</v>
      </c>
      <c r="I29" s="98">
        <f t="shared" si="4"/>
        <v>0</v>
      </c>
      <c r="J29" s="98"/>
      <c r="K29" s="36">
        <f>1800-Table1353233[[#This Row],[Remaining time]]</f>
        <v>0.52793301270003212</v>
      </c>
      <c r="L29" s="36"/>
      <c r="M29" s="36">
        <f t="shared" si="1"/>
        <v>0.52793301270003212</v>
      </c>
      <c r="O29" t="b">
        <f t="shared" si="5"/>
        <v>0</v>
      </c>
      <c r="T29">
        <f>IF(Table1353233[[#This Row],[If Optimal solution is not found]]=1,"",Table1353233[[#This Row],[UB_init]])</f>
        <v>903</v>
      </c>
      <c r="U29">
        <f>IF(Table1353233[[#This Row],[If Optimal solution is not found]],"",Table1353233[[#This Row],[LB_init]])</f>
        <v>903</v>
      </c>
      <c r="V29">
        <f>IF(Table1353233[[#This Row],[If Optimal solution is not found]],"",0)</f>
        <v>0</v>
      </c>
      <c r="W29">
        <f>IF(Table1353233[[#This Row],[If Optimal solution is not found]],"",Table1353233[[#This Row],[Total time (BPP+Pm+SPm)]])</f>
        <v>0.52793301270003212</v>
      </c>
      <c r="Y29" s="61"/>
      <c r="Z29" s="62"/>
      <c r="AA29" s="62"/>
      <c r="AB29" s="61"/>
      <c r="AC29" s="115"/>
      <c r="AD29" s="115"/>
      <c r="AE29" s="115"/>
      <c r="AF29" s="115">
        <f t="shared" si="6"/>
        <v>0</v>
      </c>
      <c r="AG29" s="115">
        <f t="shared" si="7"/>
        <v>0</v>
      </c>
      <c r="AH29" s="115">
        <v>0</v>
      </c>
      <c r="AI29" s="137" t="str">
        <f>IF(AH29=1,(Table1353233[[#This Row],[UB_init]]-Table1353233[[#This Row],[LB_init]])/Table1353233[[#This Row],[UB_init]],"")</f>
        <v/>
      </c>
      <c r="AJ29" s="133"/>
      <c r="AK29" s="115">
        <f>IF(AND(AJ29=1,Table68[[#This Row],[Gap]]=0),1,0)</f>
        <v>0</v>
      </c>
      <c r="AL29" s="47">
        <v>903</v>
      </c>
      <c r="AM29" s="117">
        <f t="shared" si="2"/>
        <v>1</v>
      </c>
      <c r="AN29">
        <f t="shared" si="3"/>
        <v>0</v>
      </c>
    </row>
    <row r="30" spans="2:40" x14ac:dyDescent="0.35">
      <c r="B30" s="127" t="s">
        <v>134</v>
      </c>
      <c r="C30" s="38">
        <v>50</v>
      </c>
      <c r="D30" s="38">
        <v>2</v>
      </c>
      <c r="E30" s="38">
        <v>10</v>
      </c>
      <c r="F30" s="39">
        <v>4</v>
      </c>
      <c r="G30" s="59">
        <f t="shared" si="0"/>
        <v>855</v>
      </c>
      <c r="H30" s="88">
        <f t="shared" si="0"/>
        <v>855</v>
      </c>
      <c r="I30" s="88">
        <f t="shared" si="4"/>
        <v>0</v>
      </c>
      <c r="J30" s="88"/>
      <c r="K30" s="38">
        <f>1800-Table1353233[[#This Row],[Remaining time]]</f>
        <v>1.0592276025599858</v>
      </c>
      <c r="L30" s="38"/>
      <c r="M30" s="38">
        <f t="shared" si="1"/>
        <v>1.0592276025599858</v>
      </c>
      <c r="O30" t="b">
        <f t="shared" si="5"/>
        <v>0</v>
      </c>
      <c r="T30">
        <f>IF(Table1353233[[#This Row],[If Optimal solution is not found]]=1,"",Table1353233[[#This Row],[UB_init]])</f>
        <v>855</v>
      </c>
      <c r="U30">
        <f>IF(Table1353233[[#This Row],[If Optimal solution is not found]],"",Table1353233[[#This Row],[LB_init]])</f>
        <v>855</v>
      </c>
      <c r="V30">
        <f>IF(Table1353233[[#This Row],[If Optimal solution is not found]],"",0)</f>
        <v>0</v>
      </c>
      <c r="W30">
        <f>IF(Table1353233[[#This Row],[If Optimal solution is not found]],"",Table1353233[[#This Row],[Total time (BPP+Pm+SPm)]])</f>
        <v>1.0592276025599858</v>
      </c>
      <c r="Y30" s="59"/>
      <c r="Z30" s="60"/>
      <c r="AA30" s="60"/>
      <c r="AB30" s="59"/>
      <c r="AC30" s="114"/>
      <c r="AD30" s="114"/>
      <c r="AE30" s="114"/>
      <c r="AF30" s="114">
        <f t="shared" si="6"/>
        <v>0</v>
      </c>
      <c r="AG30" s="114">
        <f t="shared" si="7"/>
        <v>0</v>
      </c>
      <c r="AH30" s="114">
        <v>0</v>
      </c>
      <c r="AI30" s="136" t="str">
        <f>IF(AH30=1,(Table1353233[[#This Row],[UB_init]]-Table1353233[[#This Row],[LB_init]])/Table1353233[[#This Row],[UB_init]],"")</f>
        <v/>
      </c>
      <c r="AJ30" s="123"/>
      <c r="AK30" s="114">
        <f>IF(AND(AJ30=1,Table68[[#This Row],[Gap]]=0),1,0)</f>
        <v>0</v>
      </c>
      <c r="AL30" s="48">
        <v>855</v>
      </c>
      <c r="AM30" s="117">
        <f t="shared" si="2"/>
        <v>1</v>
      </c>
      <c r="AN30">
        <f t="shared" si="3"/>
        <v>0</v>
      </c>
    </row>
    <row r="31" spans="2:40" x14ac:dyDescent="0.35">
      <c r="B31" s="126" t="s">
        <v>135</v>
      </c>
      <c r="C31" s="36">
        <v>50</v>
      </c>
      <c r="D31" s="36">
        <v>2</v>
      </c>
      <c r="E31" s="36">
        <v>10</v>
      </c>
      <c r="F31" s="37">
        <v>4</v>
      </c>
      <c r="G31" s="61">
        <f t="shared" si="0"/>
        <v>943</v>
      </c>
      <c r="H31" s="98">
        <f t="shared" si="0"/>
        <v>943</v>
      </c>
      <c r="I31" s="98">
        <f t="shared" si="4"/>
        <v>0</v>
      </c>
      <c r="J31" s="98"/>
      <c r="K31" s="36">
        <f>1800-Table1353233[[#This Row],[Remaining time]]</f>
        <v>0.85812994838011036</v>
      </c>
      <c r="L31" s="36"/>
      <c r="M31" s="36">
        <f t="shared" si="1"/>
        <v>0.85812994838011036</v>
      </c>
      <c r="O31" t="b">
        <f t="shared" si="5"/>
        <v>0</v>
      </c>
      <c r="T31">
        <f>IF(Table1353233[[#This Row],[If Optimal solution is not found]]=1,"",Table1353233[[#This Row],[UB_init]])</f>
        <v>943</v>
      </c>
      <c r="U31">
        <f>IF(Table1353233[[#This Row],[If Optimal solution is not found]],"",Table1353233[[#This Row],[LB_init]])</f>
        <v>943</v>
      </c>
      <c r="V31">
        <f>IF(Table1353233[[#This Row],[If Optimal solution is not found]],"",0)</f>
        <v>0</v>
      </c>
      <c r="W31">
        <f>IF(Table1353233[[#This Row],[If Optimal solution is not found]],"",Table1353233[[#This Row],[Total time (BPP+Pm+SPm)]])</f>
        <v>0.85812994838011036</v>
      </c>
      <c r="Y31" s="61"/>
      <c r="Z31" s="62"/>
      <c r="AA31" s="62"/>
      <c r="AB31" s="61"/>
      <c r="AC31" s="115"/>
      <c r="AD31" s="115"/>
      <c r="AE31" s="115"/>
      <c r="AF31" s="115">
        <f t="shared" si="6"/>
        <v>0</v>
      </c>
      <c r="AG31" s="115">
        <f t="shared" si="7"/>
        <v>0</v>
      </c>
      <c r="AH31" s="115">
        <v>0</v>
      </c>
      <c r="AI31" s="137" t="str">
        <f>IF(AH31=1,(Table1353233[[#This Row],[UB_init]]-Table1353233[[#This Row],[LB_init]])/Table1353233[[#This Row],[UB_init]],"")</f>
        <v/>
      </c>
      <c r="AJ31" s="133"/>
      <c r="AK31" s="115">
        <f>IF(AND(AJ31=1,Table68[[#This Row],[Gap]]=0),1,0)</f>
        <v>0</v>
      </c>
      <c r="AL31" s="47">
        <v>943</v>
      </c>
      <c r="AM31" s="117">
        <f t="shared" si="2"/>
        <v>1</v>
      </c>
      <c r="AN31">
        <f t="shared" si="3"/>
        <v>0</v>
      </c>
    </row>
    <row r="32" spans="2:40" x14ac:dyDescent="0.35">
      <c r="B32" s="127" t="s">
        <v>136</v>
      </c>
      <c r="C32" s="38">
        <v>50</v>
      </c>
      <c r="D32" s="38">
        <v>2</v>
      </c>
      <c r="E32" s="38">
        <v>20</v>
      </c>
      <c r="F32" s="39">
        <v>1</v>
      </c>
      <c r="G32" s="59">
        <f t="shared" si="0"/>
        <v>851</v>
      </c>
      <c r="H32" s="88">
        <f t="shared" si="0"/>
        <v>851</v>
      </c>
      <c r="I32" s="88">
        <f t="shared" si="4"/>
        <v>0</v>
      </c>
      <c r="J32" s="88"/>
      <c r="K32" s="38">
        <f>1800-Table1353233[[#This Row],[Remaining time]]</f>
        <v>0.17991998978004631</v>
      </c>
      <c r="L32" s="38">
        <v>0.16963745001703501</v>
      </c>
      <c r="M32" s="38">
        <f t="shared" si="1"/>
        <v>0.34955743979708132</v>
      </c>
      <c r="O32" t="b">
        <f t="shared" si="5"/>
        <v>0</v>
      </c>
      <c r="T32" t="str">
        <f>IF(Table1353233[[#This Row],[If Optimal solution is not found]]=1,"",Table1353233[[#This Row],[UB_init]])</f>
        <v/>
      </c>
      <c r="U32" t="str">
        <f>IF(Table1353233[[#This Row],[If Optimal solution is not found]],"",Table1353233[[#This Row],[LB_init]])</f>
        <v/>
      </c>
      <c r="V32" t="str">
        <f>IF(Table1353233[[#This Row],[If Optimal solution is not found]],"",0)</f>
        <v/>
      </c>
      <c r="W32" t="str">
        <f>IF(Table1353233[[#This Row],[If Optimal solution is not found]],"",Table1353233[[#This Row],[Total time (BPP+Pm+SPm)]])</f>
        <v/>
      </c>
      <c r="Y32" s="59">
        <v>851</v>
      </c>
      <c r="Z32" s="60">
        <v>851</v>
      </c>
      <c r="AA32" s="60">
        <v>0</v>
      </c>
      <c r="AB32" s="59"/>
      <c r="AC32" s="114">
        <v>0</v>
      </c>
      <c r="AD32" s="114">
        <v>0</v>
      </c>
      <c r="AE32" s="114">
        <v>0</v>
      </c>
      <c r="AF32" s="114">
        <f t="shared" si="6"/>
        <v>0</v>
      </c>
      <c r="AG32" s="114">
        <f t="shared" si="7"/>
        <v>0</v>
      </c>
      <c r="AH32" s="114">
        <v>0</v>
      </c>
      <c r="AI32" s="136" t="str">
        <f>IF(AH32=1,(Table1353233[[#This Row],[UB_init]]-Table1353233[[#This Row],[LB_init]])/Table1353233[[#This Row],[UB_init]],"")</f>
        <v/>
      </c>
      <c r="AJ32" s="123">
        <v>0</v>
      </c>
      <c r="AK32" s="114">
        <f>IF(AND(AJ32=1,Table68[[#This Row],[Gap]]=0),1,0)</f>
        <v>0</v>
      </c>
      <c r="AL32" s="48">
        <v>852</v>
      </c>
      <c r="AM32" s="117">
        <f t="shared" si="2"/>
        <v>0</v>
      </c>
      <c r="AN32">
        <f t="shared" si="3"/>
        <v>0</v>
      </c>
    </row>
    <row r="33" spans="2:40" x14ac:dyDescent="0.35">
      <c r="B33" s="126" t="s">
        <v>137</v>
      </c>
      <c r="C33" s="36">
        <v>50</v>
      </c>
      <c r="D33" s="36">
        <v>2</v>
      </c>
      <c r="E33" s="36">
        <v>20</v>
      </c>
      <c r="F33" s="37">
        <v>1</v>
      </c>
      <c r="G33" s="61">
        <f t="shared" si="0"/>
        <v>747</v>
      </c>
      <c r="H33" s="98">
        <f t="shared" si="0"/>
        <v>747</v>
      </c>
      <c r="I33" s="98">
        <f t="shared" si="4"/>
        <v>0</v>
      </c>
      <c r="J33" s="98"/>
      <c r="K33" s="36">
        <f>1800-Table1353233[[#This Row],[Remaining time]]</f>
        <v>0.16636035033002372</v>
      </c>
      <c r="L33" s="36">
        <v>0.18768156273290501</v>
      </c>
      <c r="M33" s="36">
        <f t="shared" si="1"/>
        <v>0.35404191306292876</v>
      </c>
      <c r="O33" t="b">
        <f t="shared" si="5"/>
        <v>0</v>
      </c>
      <c r="T33" t="str">
        <f>IF(Table1353233[[#This Row],[If Optimal solution is not found]]=1,"",Table1353233[[#This Row],[UB_init]])</f>
        <v/>
      </c>
      <c r="U33" t="str">
        <f>IF(Table1353233[[#This Row],[If Optimal solution is not found]],"",Table1353233[[#This Row],[LB_init]])</f>
        <v/>
      </c>
      <c r="V33" t="str">
        <f>IF(Table1353233[[#This Row],[If Optimal solution is not found]],"",0)</f>
        <v/>
      </c>
      <c r="W33" t="str">
        <f>IF(Table1353233[[#This Row],[If Optimal solution is not found]],"",Table1353233[[#This Row],[Total time (BPP+Pm+SPm)]])</f>
        <v/>
      </c>
      <c r="Y33" s="61">
        <v>747</v>
      </c>
      <c r="Z33" s="62">
        <v>747</v>
      </c>
      <c r="AA33" s="62">
        <v>0</v>
      </c>
      <c r="AB33" s="61"/>
      <c r="AC33" s="115">
        <v>0</v>
      </c>
      <c r="AD33" s="115">
        <v>0</v>
      </c>
      <c r="AE33" s="115">
        <v>0</v>
      </c>
      <c r="AF33" s="115">
        <f t="shared" si="6"/>
        <v>0</v>
      </c>
      <c r="AG33" s="115">
        <f t="shared" si="7"/>
        <v>0</v>
      </c>
      <c r="AH33" s="115">
        <v>0</v>
      </c>
      <c r="AI33" s="137" t="str">
        <f>IF(AH33=1,(Table1353233[[#This Row],[UB_init]]-Table1353233[[#This Row],[LB_init]])/Table1353233[[#This Row],[UB_init]],"")</f>
        <v/>
      </c>
      <c r="AJ33" s="133">
        <v>0</v>
      </c>
      <c r="AK33" s="115">
        <f>IF(AND(AJ33=1,Table68[[#This Row],[Gap]]=0),1,0)</f>
        <v>0</v>
      </c>
      <c r="AL33" s="47">
        <v>752</v>
      </c>
      <c r="AM33" s="117">
        <f t="shared" si="2"/>
        <v>0</v>
      </c>
      <c r="AN33">
        <f t="shared" si="3"/>
        <v>0</v>
      </c>
    </row>
    <row r="34" spans="2:40" x14ac:dyDescent="0.35">
      <c r="B34" s="127" t="s">
        <v>138</v>
      </c>
      <c r="C34" s="38">
        <v>50</v>
      </c>
      <c r="D34" s="38">
        <v>2</v>
      </c>
      <c r="E34" s="38">
        <v>20</v>
      </c>
      <c r="F34" s="39">
        <v>1</v>
      </c>
      <c r="G34" s="59">
        <f t="shared" si="0"/>
        <v>802</v>
      </c>
      <c r="H34" s="88">
        <f t="shared" si="0"/>
        <v>802</v>
      </c>
      <c r="I34" s="88">
        <f t="shared" si="4"/>
        <v>0</v>
      </c>
      <c r="J34" s="88"/>
      <c r="K34" s="38">
        <f>1800-Table1353233[[#This Row],[Remaining time]]</f>
        <v>0.22093707136991725</v>
      </c>
      <c r="L34" s="38">
        <v>7.2797351051121895E-2</v>
      </c>
      <c r="M34" s="38">
        <f t="shared" si="1"/>
        <v>0.29373442242103914</v>
      </c>
      <c r="O34" t="b">
        <f t="shared" si="5"/>
        <v>0</v>
      </c>
      <c r="T34" t="str">
        <f>IF(Table1353233[[#This Row],[If Optimal solution is not found]]=1,"",Table1353233[[#This Row],[UB_init]])</f>
        <v/>
      </c>
      <c r="U34" t="str">
        <f>IF(Table1353233[[#This Row],[If Optimal solution is not found]],"",Table1353233[[#This Row],[LB_init]])</f>
        <v/>
      </c>
      <c r="V34" t="str">
        <f>IF(Table1353233[[#This Row],[If Optimal solution is not found]],"",0)</f>
        <v/>
      </c>
      <c r="W34" t="str">
        <f>IF(Table1353233[[#This Row],[If Optimal solution is not found]],"",Table1353233[[#This Row],[Total time (BPP+Pm+SPm)]])</f>
        <v/>
      </c>
      <c r="Y34" s="59">
        <v>802</v>
      </c>
      <c r="Z34" s="60">
        <v>802</v>
      </c>
      <c r="AA34" s="60">
        <v>0</v>
      </c>
      <c r="AB34" s="59"/>
      <c r="AC34" s="114">
        <v>0</v>
      </c>
      <c r="AD34" s="114">
        <v>0</v>
      </c>
      <c r="AE34" s="114">
        <v>0</v>
      </c>
      <c r="AF34" s="114">
        <f t="shared" si="6"/>
        <v>0</v>
      </c>
      <c r="AG34" s="114">
        <f t="shared" si="7"/>
        <v>0</v>
      </c>
      <c r="AH34" s="114">
        <v>0</v>
      </c>
      <c r="AI34" s="136" t="str">
        <f>IF(AH34=1,(Table1353233[[#This Row],[UB_init]]-Table1353233[[#This Row],[LB_init]])/Table1353233[[#This Row],[UB_init]],"")</f>
        <v/>
      </c>
      <c r="AJ34" s="123">
        <v>0</v>
      </c>
      <c r="AK34" s="114">
        <f>IF(AND(AJ34=1,Table68[[#This Row],[Gap]]=0),1,0)</f>
        <v>0</v>
      </c>
      <c r="AL34" s="48">
        <v>806</v>
      </c>
      <c r="AM34" s="117">
        <f t="shared" si="2"/>
        <v>0</v>
      </c>
      <c r="AN34">
        <f t="shared" si="3"/>
        <v>0</v>
      </c>
    </row>
    <row r="35" spans="2:40" x14ac:dyDescent="0.35">
      <c r="B35" s="126" t="s">
        <v>139</v>
      </c>
      <c r="C35" s="36">
        <v>50</v>
      </c>
      <c r="D35" s="36">
        <v>2</v>
      </c>
      <c r="E35" s="36">
        <v>20</v>
      </c>
      <c r="F35" s="37">
        <v>1</v>
      </c>
      <c r="G35" s="61">
        <f t="shared" si="0"/>
        <v>826</v>
      </c>
      <c r="H35" s="98">
        <f t="shared" si="0"/>
        <v>826</v>
      </c>
      <c r="I35" s="98">
        <f t="shared" si="4"/>
        <v>0</v>
      </c>
      <c r="J35" s="98"/>
      <c r="K35" s="36">
        <f>1800-Table1353233[[#This Row],[Remaining time]]</f>
        <v>0.20058371872005409</v>
      </c>
      <c r="L35" s="36">
        <v>0.27547715790569699</v>
      </c>
      <c r="M35" s="36">
        <f t="shared" si="1"/>
        <v>0.47606087662575108</v>
      </c>
      <c r="O35" t="b">
        <f t="shared" si="5"/>
        <v>0</v>
      </c>
      <c r="T35" t="str">
        <f>IF(Table1353233[[#This Row],[If Optimal solution is not found]]=1,"",Table1353233[[#This Row],[UB_init]])</f>
        <v/>
      </c>
      <c r="U35" t="str">
        <f>IF(Table1353233[[#This Row],[If Optimal solution is not found]],"",Table1353233[[#This Row],[LB_init]])</f>
        <v/>
      </c>
      <c r="V35" t="str">
        <f>IF(Table1353233[[#This Row],[If Optimal solution is not found]],"",0)</f>
        <v/>
      </c>
      <c r="W35" t="str">
        <f>IF(Table1353233[[#This Row],[If Optimal solution is not found]],"",Table1353233[[#This Row],[Total time (BPP+Pm+SPm)]])</f>
        <v/>
      </c>
      <c r="Y35" s="61">
        <v>826</v>
      </c>
      <c r="Z35" s="62">
        <v>826</v>
      </c>
      <c r="AA35" s="62">
        <v>0</v>
      </c>
      <c r="AB35" s="61"/>
      <c r="AC35" s="115">
        <v>0</v>
      </c>
      <c r="AD35" s="115">
        <v>0</v>
      </c>
      <c r="AE35" s="115">
        <v>0</v>
      </c>
      <c r="AF35" s="115">
        <f t="shared" si="6"/>
        <v>0</v>
      </c>
      <c r="AG35" s="115">
        <f t="shared" si="7"/>
        <v>0</v>
      </c>
      <c r="AH35" s="115">
        <v>0</v>
      </c>
      <c r="AI35" s="137" t="str">
        <f>IF(AH35=1,(Table1353233[[#This Row],[UB_init]]-Table1353233[[#This Row],[LB_init]])/Table1353233[[#This Row],[UB_init]],"")</f>
        <v/>
      </c>
      <c r="AJ35" s="133">
        <v>0</v>
      </c>
      <c r="AK35" s="115">
        <f>IF(AND(AJ35=1,Table68[[#This Row],[Gap]]=0),1,0)</f>
        <v>0</v>
      </c>
      <c r="AL35" s="47">
        <v>841</v>
      </c>
      <c r="AM35" s="117">
        <f t="shared" si="2"/>
        <v>0</v>
      </c>
      <c r="AN35">
        <f t="shared" si="3"/>
        <v>0</v>
      </c>
    </row>
    <row r="36" spans="2:40" x14ac:dyDescent="0.35">
      <c r="B36" s="127" t="s">
        <v>140</v>
      </c>
      <c r="C36" s="38">
        <v>50</v>
      </c>
      <c r="D36" s="38">
        <v>2</v>
      </c>
      <c r="E36" s="38">
        <v>20</v>
      </c>
      <c r="F36" s="39">
        <v>1</v>
      </c>
      <c r="G36" s="59">
        <f t="shared" si="0"/>
        <v>802</v>
      </c>
      <c r="H36" s="88">
        <f t="shared" si="0"/>
        <v>802</v>
      </c>
      <c r="I36" s="88">
        <f t="shared" si="4"/>
        <v>0</v>
      </c>
      <c r="J36" s="88"/>
      <c r="K36" s="38">
        <f>1800-Table1353233[[#This Row],[Remaining time]]</f>
        <v>0.15694450587989195</v>
      </c>
      <c r="L36" s="38">
        <v>9.3327823095023604E-2</v>
      </c>
      <c r="M36" s="38">
        <f t="shared" si="1"/>
        <v>0.25027232897491558</v>
      </c>
      <c r="O36" t="b">
        <f t="shared" si="5"/>
        <v>0</v>
      </c>
      <c r="T36" t="str">
        <f>IF(Table1353233[[#This Row],[If Optimal solution is not found]]=1,"",Table1353233[[#This Row],[UB_init]])</f>
        <v/>
      </c>
      <c r="U36" t="str">
        <f>IF(Table1353233[[#This Row],[If Optimal solution is not found]],"",Table1353233[[#This Row],[LB_init]])</f>
        <v/>
      </c>
      <c r="V36" t="str">
        <f>IF(Table1353233[[#This Row],[If Optimal solution is not found]],"",0)</f>
        <v/>
      </c>
      <c r="W36" t="str">
        <f>IF(Table1353233[[#This Row],[If Optimal solution is not found]],"",Table1353233[[#This Row],[Total time (BPP+Pm+SPm)]])</f>
        <v/>
      </c>
      <c r="Y36" s="59">
        <v>802</v>
      </c>
      <c r="Z36" s="60">
        <v>802</v>
      </c>
      <c r="AA36" s="60">
        <v>0</v>
      </c>
      <c r="AB36" s="59"/>
      <c r="AC36" s="114">
        <v>0</v>
      </c>
      <c r="AD36" s="114">
        <v>0</v>
      </c>
      <c r="AE36" s="114">
        <v>0</v>
      </c>
      <c r="AF36" s="114">
        <f t="shared" si="6"/>
        <v>0</v>
      </c>
      <c r="AG36" s="114">
        <f t="shared" si="7"/>
        <v>0</v>
      </c>
      <c r="AH36" s="114">
        <v>0</v>
      </c>
      <c r="AI36" s="136" t="str">
        <f>IF(AH36=1,(Table1353233[[#This Row],[UB_init]]-Table1353233[[#This Row],[LB_init]])/Table1353233[[#This Row],[UB_init]],"")</f>
        <v/>
      </c>
      <c r="AJ36" s="123">
        <v>0</v>
      </c>
      <c r="AK36" s="114">
        <f>IF(AND(AJ36=1,Table68[[#This Row],[Gap]]=0),1,0)</f>
        <v>0</v>
      </c>
      <c r="AL36" s="48">
        <v>803</v>
      </c>
      <c r="AM36" s="117">
        <f t="shared" si="2"/>
        <v>0</v>
      </c>
      <c r="AN36">
        <f t="shared" si="3"/>
        <v>0</v>
      </c>
    </row>
    <row r="37" spans="2:40" x14ac:dyDescent="0.35">
      <c r="B37" s="126" t="s">
        <v>141</v>
      </c>
      <c r="C37" s="36">
        <v>50</v>
      </c>
      <c r="D37" s="36">
        <v>2</v>
      </c>
      <c r="E37" s="36">
        <v>20</v>
      </c>
      <c r="F37" s="37">
        <v>1</v>
      </c>
      <c r="G37" s="61">
        <f t="shared" si="0"/>
        <v>813</v>
      </c>
      <c r="H37" s="98">
        <f t="shared" si="0"/>
        <v>813</v>
      </c>
      <c r="I37" s="98">
        <f t="shared" si="4"/>
        <v>0</v>
      </c>
      <c r="J37" s="98"/>
      <c r="K37" s="36">
        <f>1800-Table1353233[[#This Row],[Remaining time]]</f>
        <v>0.17743146234010965</v>
      </c>
      <c r="L37" s="36">
        <v>2.4119621142745001E-2</v>
      </c>
      <c r="M37" s="36">
        <f t="shared" si="1"/>
        <v>0.20155108348285464</v>
      </c>
      <c r="O37" t="b">
        <f t="shared" si="5"/>
        <v>0</v>
      </c>
      <c r="T37" t="str">
        <f>IF(Table1353233[[#This Row],[If Optimal solution is not found]]=1,"",Table1353233[[#This Row],[UB_init]])</f>
        <v/>
      </c>
      <c r="U37" t="str">
        <f>IF(Table1353233[[#This Row],[If Optimal solution is not found]],"",Table1353233[[#This Row],[LB_init]])</f>
        <v/>
      </c>
      <c r="V37" t="str">
        <f>IF(Table1353233[[#This Row],[If Optimal solution is not found]],"",0)</f>
        <v/>
      </c>
      <c r="W37" t="str">
        <f>IF(Table1353233[[#This Row],[If Optimal solution is not found]],"",Table1353233[[#This Row],[Total time (BPP+Pm+SPm)]])</f>
        <v/>
      </c>
      <c r="Y37" s="61">
        <v>813</v>
      </c>
      <c r="Z37" s="62">
        <v>813</v>
      </c>
      <c r="AA37" s="62">
        <v>0</v>
      </c>
      <c r="AB37" s="61"/>
      <c r="AC37" s="115">
        <v>0</v>
      </c>
      <c r="AD37" s="115">
        <v>0</v>
      </c>
      <c r="AE37" s="115">
        <v>0</v>
      </c>
      <c r="AF37" s="115">
        <f t="shared" si="6"/>
        <v>0</v>
      </c>
      <c r="AG37" s="115">
        <f t="shared" si="7"/>
        <v>0</v>
      </c>
      <c r="AH37" s="115">
        <v>0</v>
      </c>
      <c r="AI37" s="137" t="str">
        <f>IF(AH37=1,(Table1353233[[#This Row],[UB_init]]-Table1353233[[#This Row],[LB_init]])/Table1353233[[#This Row],[UB_init]],"")</f>
        <v/>
      </c>
      <c r="AJ37" s="133">
        <v>0</v>
      </c>
      <c r="AK37" s="115">
        <f>IF(AND(AJ37=1,Table68[[#This Row],[Gap]]=0),1,0)</f>
        <v>0</v>
      </c>
      <c r="AL37" s="47">
        <v>855</v>
      </c>
      <c r="AM37" s="117">
        <f t="shared" si="2"/>
        <v>0</v>
      </c>
      <c r="AN37">
        <f t="shared" si="3"/>
        <v>0</v>
      </c>
    </row>
    <row r="38" spans="2:40" x14ac:dyDescent="0.35">
      <c r="B38" s="127" t="s">
        <v>142</v>
      </c>
      <c r="C38" s="38">
        <v>50</v>
      </c>
      <c r="D38" s="38">
        <v>2</v>
      </c>
      <c r="E38" s="38">
        <v>20</v>
      </c>
      <c r="F38" s="39">
        <v>1</v>
      </c>
      <c r="G38" s="59">
        <f t="shared" si="0"/>
        <v>796</v>
      </c>
      <c r="H38" s="88">
        <f t="shared" si="0"/>
        <v>796</v>
      </c>
      <c r="I38" s="88">
        <f t="shared" si="4"/>
        <v>0</v>
      </c>
      <c r="J38" s="88"/>
      <c r="K38" s="38">
        <f>1800-Table1353233[[#This Row],[Remaining time]]</f>
        <v>0.17229543626990562</v>
      </c>
      <c r="L38" s="38">
        <v>0.178904660977423</v>
      </c>
      <c r="M38" s="38">
        <f t="shared" si="1"/>
        <v>0.35120009724732859</v>
      </c>
      <c r="O38" t="b">
        <f t="shared" si="5"/>
        <v>0</v>
      </c>
      <c r="T38" t="str">
        <f>IF(Table1353233[[#This Row],[If Optimal solution is not found]]=1,"",Table1353233[[#This Row],[UB_init]])</f>
        <v/>
      </c>
      <c r="U38" t="str">
        <f>IF(Table1353233[[#This Row],[If Optimal solution is not found]],"",Table1353233[[#This Row],[LB_init]])</f>
        <v/>
      </c>
      <c r="V38" t="str">
        <f>IF(Table1353233[[#This Row],[If Optimal solution is not found]],"",0)</f>
        <v/>
      </c>
      <c r="W38" t="str">
        <f>IF(Table1353233[[#This Row],[If Optimal solution is not found]],"",Table1353233[[#This Row],[Total time (BPP+Pm+SPm)]])</f>
        <v/>
      </c>
      <c r="Y38" s="59">
        <v>796</v>
      </c>
      <c r="Z38" s="60">
        <v>796</v>
      </c>
      <c r="AA38" s="60">
        <v>0</v>
      </c>
      <c r="AB38" s="59"/>
      <c r="AC38" s="114">
        <v>0</v>
      </c>
      <c r="AD38" s="114">
        <v>0</v>
      </c>
      <c r="AE38" s="114">
        <v>0</v>
      </c>
      <c r="AF38" s="114">
        <f t="shared" si="6"/>
        <v>0</v>
      </c>
      <c r="AG38" s="114">
        <f t="shared" si="7"/>
        <v>0</v>
      </c>
      <c r="AH38" s="114">
        <v>0</v>
      </c>
      <c r="AI38" s="136" t="str">
        <f>IF(AH38=1,(Table1353233[[#This Row],[UB_init]]-Table1353233[[#This Row],[LB_init]])/Table1353233[[#This Row],[UB_init]],"")</f>
        <v/>
      </c>
      <c r="AJ38" s="123">
        <v>0</v>
      </c>
      <c r="AK38" s="114">
        <f>IF(AND(AJ38=1,Table68[[#This Row],[Gap]]=0),1,0)</f>
        <v>0</v>
      </c>
      <c r="AL38" s="48">
        <v>798</v>
      </c>
      <c r="AM38" s="117">
        <f t="shared" si="2"/>
        <v>0</v>
      </c>
      <c r="AN38">
        <f t="shared" si="3"/>
        <v>0</v>
      </c>
    </row>
    <row r="39" spans="2:40" x14ac:dyDescent="0.35">
      <c r="B39" s="126" t="s">
        <v>143</v>
      </c>
      <c r="C39" s="36">
        <v>50</v>
      </c>
      <c r="D39" s="36">
        <v>2</v>
      </c>
      <c r="E39" s="36">
        <v>20</v>
      </c>
      <c r="F39" s="37">
        <v>1</v>
      </c>
      <c r="G39" s="61">
        <f t="shared" si="0"/>
        <v>822</v>
      </c>
      <c r="H39" s="98">
        <f t="shared" si="0"/>
        <v>822</v>
      </c>
      <c r="I39" s="98">
        <f t="shared" si="4"/>
        <v>0</v>
      </c>
      <c r="J39" s="98"/>
      <c r="K39" s="36">
        <f>1800-Table1353233[[#This Row],[Remaining time]]</f>
        <v>0.15539589711011104</v>
      </c>
      <c r="L39" s="36">
        <v>0.67485905578359895</v>
      </c>
      <c r="M39" s="36">
        <f t="shared" si="1"/>
        <v>0.83025495289370999</v>
      </c>
      <c r="O39" t="b">
        <f t="shared" si="5"/>
        <v>0</v>
      </c>
      <c r="T39" t="str">
        <f>IF(Table1353233[[#This Row],[If Optimal solution is not found]]=1,"",Table1353233[[#This Row],[UB_init]])</f>
        <v/>
      </c>
      <c r="U39" t="str">
        <f>IF(Table1353233[[#This Row],[If Optimal solution is not found]],"",Table1353233[[#This Row],[LB_init]])</f>
        <v/>
      </c>
      <c r="V39" t="str">
        <f>IF(Table1353233[[#This Row],[If Optimal solution is not found]],"",0)</f>
        <v/>
      </c>
      <c r="W39" t="str">
        <f>IF(Table1353233[[#This Row],[If Optimal solution is not found]],"",Table1353233[[#This Row],[Total time (BPP+Pm+SPm)]])</f>
        <v/>
      </c>
      <c r="Y39" s="61">
        <v>822</v>
      </c>
      <c r="Z39" s="62">
        <v>822</v>
      </c>
      <c r="AA39" s="62">
        <v>0</v>
      </c>
      <c r="AB39" s="61"/>
      <c r="AC39" s="115">
        <v>0</v>
      </c>
      <c r="AD39" s="115">
        <v>0</v>
      </c>
      <c r="AE39" s="115">
        <v>0</v>
      </c>
      <c r="AF39" s="115">
        <f t="shared" si="6"/>
        <v>0</v>
      </c>
      <c r="AG39" s="115">
        <f t="shared" si="7"/>
        <v>0</v>
      </c>
      <c r="AH39" s="115">
        <v>0</v>
      </c>
      <c r="AI39" s="137" t="str">
        <f>IF(AH39=1,(Table1353233[[#This Row],[UB_init]]-Table1353233[[#This Row],[LB_init]])/Table1353233[[#This Row],[UB_init]],"")</f>
        <v/>
      </c>
      <c r="AJ39" s="133">
        <v>0</v>
      </c>
      <c r="AK39" s="115">
        <f>IF(AND(AJ39=1,Table68[[#This Row],[Gap]]=0),1,0)</f>
        <v>0</v>
      </c>
      <c r="AL39" s="47">
        <v>917</v>
      </c>
      <c r="AM39" s="117">
        <f t="shared" si="2"/>
        <v>0</v>
      </c>
      <c r="AN39">
        <f t="shared" si="3"/>
        <v>0</v>
      </c>
    </row>
    <row r="40" spans="2:40" x14ac:dyDescent="0.35">
      <c r="B40" s="127" t="s">
        <v>144</v>
      </c>
      <c r="C40" s="38">
        <v>50</v>
      </c>
      <c r="D40" s="38">
        <v>2</v>
      </c>
      <c r="E40" s="38">
        <v>20</v>
      </c>
      <c r="F40" s="39">
        <v>1</v>
      </c>
      <c r="G40" s="59">
        <f t="shared" si="0"/>
        <v>796</v>
      </c>
      <c r="H40" s="88">
        <f t="shared" si="0"/>
        <v>796</v>
      </c>
      <c r="I40" s="88">
        <f t="shared" si="4"/>
        <v>0</v>
      </c>
      <c r="J40" s="88"/>
      <c r="K40" s="38">
        <f>1800-Table1353233[[#This Row],[Remaining time]]</f>
        <v>0.19017091952991905</v>
      </c>
      <c r="L40" s="38">
        <v>0.53151168487966005</v>
      </c>
      <c r="M40" s="38">
        <f t="shared" si="1"/>
        <v>0.7216826044095791</v>
      </c>
      <c r="O40" t="b">
        <f t="shared" si="5"/>
        <v>0</v>
      </c>
      <c r="T40" t="str">
        <f>IF(Table1353233[[#This Row],[If Optimal solution is not found]]=1,"",Table1353233[[#This Row],[UB_init]])</f>
        <v/>
      </c>
      <c r="U40" t="str">
        <f>IF(Table1353233[[#This Row],[If Optimal solution is not found]],"",Table1353233[[#This Row],[LB_init]])</f>
        <v/>
      </c>
      <c r="V40" t="str">
        <f>IF(Table1353233[[#This Row],[If Optimal solution is not found]],"",0)</f>
        <v/>
      </c>
      <c r="W40" t="str">
        <f>IF(Table1353233[[#This Row],[If Optimal solution is not found]],"",Table1353233[[#This Row],[Total time (BPP+Pm+SPm)]])</f>
        <v/>
      </c>
      <c r="Y40" s="59">
        <v>796</v>
      </c>
      <c r="Z40" s="60">
        <v>796</v>
      </c>
      <c r="AA40" s="60">
        <v>0</v>
      </c>
      <c r="AB40" s="59"/>
      <c r="AC40" s="114">
        <v>0</v>
      </c>
      <c r="AD40" s="114">
        <v>0</v>
      </c>
      <c r="AE40" s="114">
        <v>0</v>
      </c>
      <c r="AF40" s="114">
        <f t="shared" si="6"/>
        <v>0</v>
      </c>
      <c r="AG40" s="114">
        <f t="shared" si="7"/>
        <v>0</v>
      </c>
      <c r="AH40" s="114">
        <v>0</v>
      </c>
      <c r="AI40" s="136" t="str">
        <f>IF(AH40=1,(Table1353233[[#This Row],[UB_init]]-Table1353233[[#This Row],[LB_init]])/Table1353233[[#This Row],[UB_init]],"")</f>
        <v/>
      </c>
      <c r="AJ40" s="123">
        <v>0</v>
      </c>
      <c r="AK40" s="114">
        <f>IF(AND(AJ40=1,Table68[[#This Row],[Gap]]=0),1,0)</f>
        <v>0</v>
      </c>
      <c r="AL40" s="48">
        <v>800</v>
      </c>
      <c r="AM40" s="117">
        <f t="shared" si="2"/>
        <v>0</v>
      </c>
      <c r="AN40">
        <f t="shared" si="3"/>
        <v>0</v>
      </c>
    </row>
    <row r="41" spans="2:40" x14ac:dyDescent="0.35">
      <c r="B41" s="126" t="s">
        <v>145</v>
      </c>
      <c r="C41" s="36">
        <v>50</v>
      </c>
      <c r="D41" s="36">
        <v>2</v>
      </c>
      <c r="E41" s="36">
        <v>20</v>
      </c>
      <c r="F41" s="37">
        <v>1</v>
      </c>
      <c r="G41" s="61">
        <f t="shared" si="0"/>
        <v>817</v>
      </c>
      <c r="H41" s="98">
        <f t="shared" si="0"/>
        <v>817</v>
      </c>
      <c r="I41" s="98">
        <f t="shared" si="4"/>
        <v>0</v>
      </c>
      <c r="J41" s="98"/>
      <c r="K41" s="36">
        <f>1800-Table1353233[[#This Row],[Remaining time]]</f>
        <v>0.14465011843003595</v>
      </c>
      <c r="L41" s="36">
        <v>0.20074930414557399</v>
      </c>
      <c r="M41" s="36">
        <f t="shared" si="1"/>
        <v>0.34539942257560996</v>
      </c>
      <c r="O41" t="b">
        <f t="shared" si="5"/>
        <v>0</v>
      </c>
      <c r="T41" t="str">
        <f>IF(Table1353233[[#This Row],[If Optimal solution is not found]]=1,"",Table1353233[[#This Row],[UB_init]])</f>
        <v/>
      </c>
      <c r="U41" t="str">
        <f>IF(Table1353233[[#This Row],[If Optimal solution is not found]],"",Table1353233[[#This Row],[LB_init]])</f>
        <v/>
      </c>
      <c r="V41" t="str">
        <f>IF(Table1353233[[#This Row],[If Optimal solution is not found]],"",0)</f>
        <v/>
      </c>
      <c r="W41" t="str">
        <f>IF(Table1353233[[#This Row],[If Optimal solution is not found]],"",Table1353233[[#This Row],[Total time (BPP+Pm+SPm)]])</f>
        <v/>
      </c>
      <c r="Y41" s="61">
        <v>817</v>
      </c>
      <c r="Z41" s="62">
        <v>817</v>
      </c>
      <c r="AA41" s="62">
        <v>0</v>
      </c>
      <c r="AB41" s="61"/>
      <c r="AC41" s="115">
        <v>0</v>
      </c>
      <c r="AD41" s="115">
        <v>0</v>
      </c>
      <c r="AE41" s="115">
        <v>0</v>
      </c>
      <c r="AF41" s="115">
        <f t="shared" si="6"/>
        <v>0</v>
      </c>
      <c r="AG41" s="115">
        <f t="shared" si="7"/>
        <v>0</v>
      </c>
      <c r="AH41" s="115">
        <v>0</v>
      </c>
      <c r="AI41" s="137" t="str">
        <f>IF(AH41=1,(Table1353233[[#This Row],[UB_init]]-Table1353233[[#This Row],[LB_init]])/Table1353233[[#This Row],[UB_init]],"")</f>
        <v/>
      </c>
      <c r="AJ41" s="133">
        <v>0</v>
      </c>
      <c r="AK41" s="115">
        <f>IF(AND(AJ41=1,Table68[[#This Row],[Gap]]=0),1,0)</f>
        <v>0</v>
      </c>
      <c r="AL41" s="47">
        <v>843</v>
      </c>
      <c r="AM41" s="117">
        <f t="shared" si="2"/>
        <v>0</v>
      </c>
      <c r="AN41">
        <f t="shared" si="3"/>
        <v>0</v>
      </c>
    </row>
    <row r="42" spans="2:40" x14ac:dyDescent="0.35">
      <c r="B42" s="127" t="s">
        <v>146</v>
      </c>
      <c r="C42" s="38">
        <v>50</v>
      </c>
      <c r="D42" s="38">
        <v>2</v>
      </c>
      <c r="E42" s="38">
        <v>20</v>
      </c>
      <c r="F42" s="39">
        <v>2</v>
      </c>
      <c r="G42" s="59">
        <f t="shared" si="0"/>
        <v>1061</v>
      </c>
      <c r="H42" s="88">
        <f t="shared" si="0"/>
        <v>1061</v>
      </c>
      <c r="I42" s="88">
        <f t="shared" si="4"/>
        <v>0</v>
      </c>
      <c r="J42" s="88"/>
      <c r="K42" s="38">
        <f>1800-Table1353233[[#This Row],[Remaining time]]</f>
        <v>0.77949592284994651</v>
      </c>
      <c r="L42" s="38"/>
      <c r="M42" s="38">
        <f t="shared" si="1"/>
        <v>0.77949592284994651</v>
      </c>
      <c r="O42" t="b">
        <f t="shared" si="5"/>
        <v>0</v>
      </c>
      <c r="T42">
        <f>IF(Table1353233[[#This Row],[If Optimal solution is not found]]=1,"",Table1353233[[#This Row],[UB_init]])</f>
        <v>1061</v>
      </c>
      <c r="U42">
        <f>IF(Table1353233[[#This Row],[If Optimal solution is not found]],"",Table1353233[[#This Row],[LB_init]])</f>
        <v>1061</v>
      </c>
      <c r="V42">
        <f>IF(Table1353233[[#This Row],[If Optimal solution is not found]],"",0)</f>
        <v>0</v>
      </c>
      <c r="W42">
        <f>IF(Table1353233[[#This Row],[If Optimal solution is not found]],"",Table1353233[[#This Row],[Total time (BPP+Pm+SPm)]])</f>
        <v>0.77949592284994651</v>
      </c>
      <c r="Y42" s="59"/>
      <c r="Z42" s="60"/>
      <c r="AA42" s="60"/>
      <c r="AB42" s="59"/>
      <c r="AC42" s="114"/>
      <c r="AD42" s="114"/>
      <c r="AE42" s="114"/>
      <c r="AF42" s="114">
        <f t="shared" si="6"/>
        <v>0</v>
      </c>
      <c r="AG42" s="114">
        <f t="shared" si="7"/>
        <v>0</v>
      </c>
      <c r="AH42" s="114">
        <v>0</v>
      </c>
      <c r="AI42" s="136" t="str">
        <f>IF(AH42=1,(Table1353233[[#This Row],[UB_init]]-Table1353233[[#This Row],[LB_init]])/Table1353233[[#This Row],[UB_init]],"")</f>
        <v/>
      </c>
      <c r="AJ42" s="123"/>
      <c r="AK42" s="114">
        <f>IF(AND(AJ42=1,Table68[[#This Row],[Gap]]=0),1,0)</f>
        <v>0</v>
      </c>
      <c r="AL42" s="48">
        <v>1061</v>
      </c>
      <c r="AM42" s="117">
        <f t="shared" si="2"/>
        <v>1</v>
      </c>
      <c r="AN42">
        <f t="shared" si="3"/>
        <v>0</v>
      </c>
    </row>
    <row r="43" spans="2:40" x14ac:dyDescent="0.35">
      <c r="B43" s="126" t="s">
        <v>147</v>
      </c>
      <c r="C43" s="36">
        <v>50</v>
      </c>
      <c r="D43" s="36">
        <v>2</v>
      </c>
      <c r="E43" s="36">
        <v>20</v>
      </c>
      <c r="F43" s="37">
        <v>2</v>
      </c>
      <c r="G43" s="61">
        <f t="shared" si="0"/>
        <v>987</v>
      </c>
      <c r="H43" s="98">
        <f t="shared" si="0"/>
        <v>987</v>
      </c>
      <c r="I43" s="98">
        <f t="shared" si="4"/>
        <v>0</v>
      </c>
      <c r="J43" s="98"/>
      <c r="K43" s="36">
        <f>1800-Table1353233[[#This Row],[Remaining time]]</f>
        <v>0.10364207252996493</v>
      </c>
      <c r="L43" s="36"/>
      <c r="M43" s="36">
        <f t="shared" si="1"/>
        <v>0.10364207252996493</v>
      </c>
      <c r="O43" t="b">
        <f t="shared" si="5"/>
        <v>0</v>
      </c>
      <c r="T43">
        <f>IF(Table1353233[[#This Row],[If Optimal solution is not found]]=1,"",Table1353233[[#This Row],[UB_init]])</f>
        <v>987</v>
      </c>
      <c r="U43">
        <f>IF(Table1353233[[#This Row],[If Optimal solution is not found]],"",Table1353233[[#This Row],[LB_init]])</f>
        <v>987</v>
      </c>
      <c r="V43">
        <f>IF(Table1353233[[#This Row],[If Optimal solution is not found]],"",0)</f>
        <v>0</v>
      </c>
      <c r="W43">
        <f>IF(Table1353233[[#This Row],[If Optimal solution is not found]],"",Table1353233[[#This Row],[Total time (BPP+Pm+SPm)]])</f>
        <v>0.10364207252996493</v>
      </c>
      <c r="Y43" s="61"/>
      <c r="Z43" s="62"/>
      <c r="AA43" s="62"/>
      <c r="AB43" s="61"/>
      <c r="AC43" s="115"/>
      <c r="AD43" s="115"/>
      <c r="AE43" s="115"/>
      <c r="AF43" s="115">
        <f t="shared" si="6"/>
        <v>0</v>
      </c>
      <c r="AG43" s="115">
        <f t="shared" si="7"/>
        <v>0</v>
      </c>
      <c r="AH43" s="115">
        <v>0</v>
      </c>
      <c r="AI43" s="137" t="str">
        <f>IF(AH43=1,(Table1353233[[#This Row],[UB_init]]-Table1353233[[#This Row],[LB_init]])/Table1353233[[#This Row],[UB_init]],"")</f>
        <v/>
      </c>
      <c r="AJ43" s="133"/>
      <c r="AK43" s="115">
        <f>IF(AND(AJ43=1,Table68[[#This Row],[Gap]]=0),1,0)</f>
        <v>0</v>
      </c>
      <c r="AL43" s="47">
        <v>987</v>
      </c>
      <c r="AM43" s="117">
        <f t="shared" si="2"/>
        <v>1</v>
      </c>
      <c r="AN43">
        <f t="shared" si="3"/>
        <v>0</v>
      </c>
    </row>
    <row r="44" spans="2:40" x14ac:dyDescent="0.35">
      <c r="B44" s="127" t="s">
        <v>148</v>
      </c>
      <c r="C44" s="38">
        <v>50</v>
      </c>
      <c r="D44" s="38">
        <v>2</v>
      </c>
      <c r="E44" s="38">
        <v>20</v>
      </c>
      <c r="F44" s="39">
        <v>2</v>
      </c>
      <c r="G44" s="59">
        <f t="shared" si="0"/>
        <v>1012</v>
      </c>
      <c r="H44" s="88">
        <f t="shared" si="0"/>
        <v>1012</v>
      </c>
      <c r="I44" s="88">
        <f t="shared" si="4"/>
        <v>0</v>
      </c>
      <c r="J44" s="88"/>
      <c r="K44" s="38">
        <f>1800-Table1353233[[#This Row],[Remaining time]]</f>
        <v>9.9054276950027997E-2</v>
      </c>
      <c r="L44" s="38"/>
      <c r="M44" s="38">
        <f t="shared" si="1"/>
        <v>9.9054276950027997E-2</v>
      </c>
      <c r="O44" t="b">
        <f t="shared" si="5"/>
        <v>0</v>
      </c>
      <c r="T44">
        <f>IF(Table1353233[[#This Row],[If Optimal solution is not found]]=1,"",Table1353233[[#This Row],[UB_init]])</f>
        <v>1012</v>
      </c>
      <c r="U44">
        <f>IF(Table1353233[[#This Row],[If Optimal solution is not found]],"",Table1353233[[#This Row],[LB_init]])</f>
        <v>1012</v>
      </c>
      <c r="V44">
        <f>IF(Table1353233[[#This Row],[If Optimal solution is not found]],"",0)</f>
        <v>0</v>
      </c>
      <c r="W44">
        <f>IF(Table1353233[[#This Row],[If Optimal solution is not found]],"",Table1353233[[#This Row],[Total time (BPP+Pm+SPm)]])</f>
        <v>9.9054276950027997E-2</v>
      </c>
      <c r="Y44" s="59"/>
      <c r="Z44" s="60"/>
      <c r="AA44" s="60"/>
      <c r="AB44" s="59"/>
      <c r="AC44" s="114"/>
      <c r="AD44" s="114"/>
      <c r="AE44" s="114"/>
      <c r="AF44" s="114">
        <f t="shared" si="6"/>
        <v>0</v>
      </c>
      <c r="AG44" s="114">
        <f t="shared" si="7"/>
        <v>0</v>
      </c>
      <c r="AH44" s="114">
        <v>0</v>
      </c>
      <c r="AI44" s="136" t="str">
        <f>IF(AH44=1,(Table1353233[[#This Row],[UB_init]]-Table1353233[[#This Row],[LB_init]])/Table1353233[[#This Row],[UB_init]],"")</f>
        <v/>
      </c>
      <c r="AJ44" s="123"/>
      <c r="AK44" s="114">
        <f>IF(AND(AJ44=1,Table68[[#This Row],[Gap]]=0),1,0)</f>
        <v>0</v>
      </c>
      <c r="AL44" s="48">
        <v>1012</v>
      </c>
      <c r="AM44" s="117">
        <f t="shared" si="2"/>
        <v>1</v>
      </c>
      <c r="AN44">
        <f t="shared" si="3"/>
        <v>0</v>
      </c>
    </row>
    <row r="45" spans="2:40" x14ac:dyDescent="0.35">
      <c r="B45" s="126" t="s">
        <v>149</v>
      </c>
      <c r="C45" s="36">
        <v>50</v>
      </c>
      <c r="D45" s="36">
        <v>2</v>
      </c>
      <c r="E45" s="36">
        <v>20</v>
      </c>
      <c r="F45" s="37">
        <v>2</v>
      </c>
      <c r="G45" s="61">
        <f t="shared" si="0"/>
        <v>1006</v>
      </c>
      <c r="H45" s="98">
        <f t="shared" si="0"/>
        <v>1006</v>
      </c>
      <c r="I45" s="98">
        <f t="shared" si="4"/>
        <v>0</v>
      </c>
      <c r="J45" s="98"/>
      <c r="K45" s="36">
        <f>1800-Table1353233[[#This Row],[Remaining time]]</f>
        <v>0.14053502492993175</v>
      </c>
      <c r="L45" s="36"/>
      <c r="M45" s="36">
        <f t="shared" si="1"/>
        <v>0.14053502492993175</v>
      </c>
      <c r="O45" t="b">
        <f t="shared" si="5"/>
        <v>0</v>
      </c>
      <c r="T45">
        <f>IF(Table1353233[[#This Row],[If Optimal solution is not found]]=1,"",Table1353233[[#This Row],[UB_init]])</f>
        <v>1006</v>
      </c>
      <c r="U45">
        <f>IF(Table1353233[[#This Row],[If Optimal solution is not found]],"",Table1353233[[#This Row],[LB_init]])</f>
        <v>1006</v>
      </c>
      <c r="V45">
        <f>IF(Table1353233[[#This Row],[If Optimal solution is not found]],"",0)</f>
        <v>0</v>
      </c>
      <c r="W45">
        <f>IF(Table1353233[[#This Row],[If Optimal solution is not found]],"",Table1353233[[#This Row],[Total time (BPP+Pm+SPm)]])</f>
        <v>0.14053502492993175</v>
      </c>
      <c r="Y45" s="61"/>
      <c r="Z45" s="62"/>
      <c r="AA45" s="62"/>
      <c r="AB45" s="61"/>
      <c r="AC45" s="115"/>
      <c r="AD45" s="115"/>
      <c r="AE45" s="115"/>
      <c r="AF45" s="115">
        <f t="shared" si="6"/>
        <v>0</v>
      </c>
      <c r="AG45" s="115">
        <f t="shared" si="7"/>
        <v>0</v>
      </c>
      <c r="AH45" s="115">
        <v>0</v>
      </c>
      <c r="AI45" s="137" t="str">
        <f>IF(AH45=1,(Table1353233[[#This Row],[UB_init]]-Table1353233[[#This Row],[LB_init]])/Table1353233[[#This Row],[UB_init]],"")</f>
        <v/>
      </c>
      <c r="AJ45" s="133"/>
      <c r="AK45" s="115">
        <f>IF(AND(AJ45=1,Table68[[#This Row],[Gap]]=0),1,0)</f>
        <v>0</v>
      </c>
      <c r="AL45" s="47">
        <v>1006</v>
      </c>
      <c r="AM45" s="117">
        <f t="shared" si="2"/>
        <v>1</v>
      </c>
      <c r="AN45">
        <f t="shared" si="3"/>
        <v>0</v>
      </c>
    </row>
    <row r="46" spans="2:40" x14ac:dyDescent="0.35">
      <c r="B46" s="127" t="s">
        <v>150</v>
      </c>
      <c r="C46" s="38">
        <v>50</v>
      </c>
      <c r="D46" s="38">
        <v>2</v>
      </c>
      <c r="E46" s="38">
        <v>20</v>
      </c>
      <c r="F46" s="39">
        <v>2</v>
      </c>
      <c r="G46" s="59">
        <f t="shared" si="0"/>
        <v>1072</v>
      </c>
      <c r="H46" s="88">
        <f t="shared" si="0"/>
        <v>1072</v>
      </c>
      <c r="I46" s="88">
        <f t="shared" si="4"/>
        <v>0</v>
      </c>
      <c r="J46" s="88"/>
      <c r="K46" s="38">
        <f>1800-Table1353233[[#This Row],[Remaining time]]</f>
        <v>9.8970955240019975E-2</v>
      </c>
      <c r="L46" s="38"/>
      <c r="M46" s="38">
        <f t="shared" si="1"/>
        <v>9.8970955240019975E-2</v>
      </c>
      <c r="O46" t="b">
        <f t="shared" si="5"/>
        <v>0</v>
      </c>
      <c r="T46">
        <f>IF(Table1353233[[#This Row],[If Optimal solution is not found]]=1,"",Table1353233[[#This Row],[UB_init]])</f>
        <v>1072</v>
      </c>
      <c r="U46">
        <f>IF(Table1353233[[#This Row],[If Optimal solution is not found]],"",Table1353233[[#This Row],[LB_init]])</f>
        <v>1072</v>
      </c>
      <c r="V46">
        <f>IF(Table1353233[[#This Row],[If Optimal solution is not found]],"",0)</f>
        <v>0</v>
      </c>
      <c r="W46">
        <f>IF(Table1353233[[#This Row],[If Optimal solution is not found]],"",Table1353233[[#This Row],[Total time (BPP+Pm+SPm)]])</f>
        <v>9.8970955240019975E-2</v>
      </c>
      <c r="Y46" s="59"/>
      <c r="Z46" s="60"/>
      <c r="AA46" s="60"/>
      <c r="AB46" s="59"/>
      <c r="AC46" s="114"/>
      <c r="AD46" s="114"/>
      <c r="AE46" s="114"/>
      <c r="AF46" s="114">
        <f t="shared" si="6"/>
        <v>0</v>
      </c>
      <c r="AG46" s="114">
        <f t="shared" si="7"/>
        <v>0</v>
      </c>
      <c r="AH46" s="114">
        <v>0</v>
      </c>
      <c r="AI46" s="136" t="str">
        <f>IF(AH46=1,(Table1353233[[#This Row],[UB_init]]-Table1353233[[#This Row],[LB_init]])/Table1353233[[#This Row],[UB_init]],"")</f>
        <v/>
      </c>
      <c r="AJ46" s="123"/>
      <c r="AK46" s="114">
        <f>IF(AND(AJ46=1,Table68[[#This Row],[Gap]]=0),1,0)</f>
        <v>0</v>
      </c>
      <c r="AL46" s="48">
        <v>1072</v>
      </c>
      <c r="AM46" s="117">
        <f t="shared" si="2"/>
        <v>1</v>
      </c>
      <c r="AN46">
        <f t="shared" si="3"/>
        <v>0</v>
      </c>
    </row>
    <row r="47" spans="2:40" x14ac:dyDescent="0.35">
      <c r="B47" s="126" t="s">
        <v>151</v>
      </c>
      <c r="C47" s="36">
        <v>50</v>
      </c>
      <c r="D47" s="36">
        <v>2</v>
      </c>
      <c r="E47" s="36">
        <v>20</v>
      </c>
      <c r="F47" s="37">
        <v>2</v>
      </c>
      <c r="G47" s="61">
        <f t="shared" si="0"/>
        <v>1023</v>
      </c>
      <c r="H47" s="98">
        <f t="shared" si="0"/>
        <v>1023</v>
      </c>
      <c r="I47" s="98">
        <f t="shared" si="4"/>
        <v>0</v>
      </c>
      <c r="J47" s="98"/>
      <c r="K47" s="36">
        <f>1800-Table1353233[[#This Row],[Remaining time]]</f>
        <v>0.56613832899006411</v>
      </c>
      <c r="L47" s="36"/>
      <c r="M47" s="36">
        <f t="shared" si="1"/>
        <v>0.56613832899006411</v>
      </c>
      <c r="O47" t="b">
        <f t="shared" si="5"/>
        <v>0</v>
      </c>
      <c r="T47">
        <f>IF(Table1353233[[#This Row],[If Optimal solution is not found]]=1,"",Table1353233[[#This Row],[UB_init]])</f>
        <v>1023</v>
      </c>
      <c r="U47">
        <f>IF(Table1353233[[#This Row],[If Optimal solution is not found]],"",Table1353233[[#This Row],[LB_init]])</f>
        <v>1023</v>
      </c>
      <c r="V47">
        <f>IF(Table1353233[[#This Row],[If Optimal solution is not found]],"",0)</f>
        <v>0</v>
      </c>
      <c r="W47">
        <f>IF(Table1353233[[#This Row],[If Optimal solution is not found]],"",Table1353233[[#This Row],[Total time (BPP+Pm+SPm)]])</f>
        <v>0.56613832899006411</v>
      </c>
      <c r="Y47" s="61"/>
      <c r="Z47" s="62"/>
      <c r="AA47" s="62"/>
      <c r="AB47" s="61"/>
      <c r="AC47" s="115"/>
      <c r="AD47" s="115"/>
      <c r="AE47" s="115"/>
      <c r="AF47" s="115">
        <f t="shared" si="6"/>
        <v>0</v>
      </c>
      <c r="AG47" s="115">
        <f t="shared" si="7"/>
        <v>0</v>
      </c>
      <c r="AH47" s="115">
        <v>0</v>
      </c>
      <c r="AI47" s="137" t="str">
        <f>IF(AH47=1,(Table1353233[[#This Row],[UB_init]]-Table1353233[[#This Row],[LB_init]])/Table1353233[[#This Row],[UB_init]],"")</f>
        <v/>
      </c>
      <c r="AJ47" s="133"/>
      <c r="AK47" s="115">
        <f>IF(AND(AJ47=1,Table68[[#This Row],[Gap]]=0),1,0)</f>
        <v>0</v>
      </c>
      <c r="AL47" s="47">
        <v>1023</v>
      </c>
      <c r="AM47" s="117">
        <f t="shared" si="2"/>
        <v>1</v>
      </c>
      <c r="AN47">
        <f t="shared" si="3"/>
        <v>0</v>
      </c>
    </row>
    <row r="48" spans="2:40" x14ac:dyDescent="0.35">
      <c r="B48" s="127" t="s">
        <v>152</v>
      </c>
      <c r="C48" s="38">
        <v>50</v>
      </c>
      <c r="D48" s="38">
        <v>2</v>
      </c>
      <c r="E48" s="38">
        <v>20</v>
      </c>
      <c r="F48" s="39">
        <v>2</v>
      </c>
      <c r="G48" s="59">
        <f t="shared" si="0"/>
        <v>1006</v>
      </c>
      <c r="H48" s="88">
        <f t="shared" si="0"/>
        <v>1006</v>
      </c>
      <c r="I48" s="88">
        <f t="shared" si="4"/>
        <v>0</v>
      </c>
      <c r="J48" s="88"/>
      <c r="K48" s="38">
        <f>1800-Table1353233[[#This Row],[Remaining time]]</f>
        <v>9.9771788349926283E-2</v>
      </c>
      <c r="L48" s="38"/>
      <c r="M48" s="38">
        <f t="shared" si="1"/>
        <v>9.9771788349926283E-2</v>
      </c>
      <c r="O48" t="b">
        <f t="shared" si="5"/>
        <v>0</v>
      </c>
      <c r="T48">
        <f>IF(Table1353233[[#This Row],[If Optimal solution is not found]]=1,"",Table1353233[[#This Row],[UB_init]])</f>
        <v>1006</v>
      </c>
      <c r="U48">
        <f>IF(Table1353233[[#This Row],[If Optimal solution is not found]],"",Table1353233[[#This Row],[LB_init]])</f>
        <v>1006</v>
      </c>
      <c r="V48">
        <f>IF(Table1353233[[#This Row],[If Optimal solution is not found]],"",0)</f>
        <v>0</v>
      </c>
      <c r="W48">
        <f>IF(Table1353233[[#This Row],[If Optimal solution is not found]],"",Table1353233[[#This Row],[Total time (BPP+Pm+SPm)]])</f>
        <v>9.9771788349926283E-2</v>
      </c>
      <c r="Y48" s="59"/>
      <c r="Z48" s="60"/>
      <c r="AA48" s="60"/>
      <c r="AB48" s="59"/>
      <c r="AC48" s="114"/>
      <c r="AD48" s="114"/>
      <c r="AE48" s="114"/>
      <c r="AF48" s="114">
        <f t="shared" si="6"/>
        <v>0</v>
      </c>
      <c r="AG48" s="114">
        <f t="shared" si="7"/>
        <v>0</v>
      </c>
      <c r="AH48" s="114">
        <v>0</v>
      </c>
      <c r="AI48" s="136" t="str">
        <f>IF(AH48=1,(Table1353233[[#This Row],[UB_init]]-Table1353233[[#This Row],[LB_init]])/Table1353233[[#This Row],[UB_init]],"")</f>
        <v/>
      </c>
      <c r="AJ48" s="123"/>
      <c r="AK48" s="114">
        <f>IF(AND(AJ48=1,Table68[[#This Row],[Gap]]=0),1,0)</f>
        <v>0</v>
      </c>
      <c r="AL48" s="48">
        <v>1006</v>
      </c>
      <c r="AM48" s="117">
        <f t="shared" si="2"/>
        <v>1</v>
      </c>
      <c r="AN48">
        <f t="shared" si="3"/>
        <v>0</v>
      </c>
    </row>
    <row r="49" spans="2:40" x14ac:dyDescent="0.35">
      <c r="B49" s="126" t="s">
        <v>153</v>
      </c>
      <c r="C49" s="36">
        <v>50</v>
      </c>
      <c r="D49" s="36">
        <v>2</v>
      </c>
      <c r="E49" s="36">
        <v>20</v>
      </c>
      <c r="F49" s="37">
        <v>2</v>
      </c>
      <c r="G49" s="61">
        <f t="shared" si="0"/>
        <v>1032</v>
      </c>
      <c r="H49" s="98">
        <f t="shared" si="0"/>
        <v>1032</v>
      </c>
      <c r="I49" s="98">
        <f t="shared" si="4"/>
        <v>0</v>
      </c>
      <c r="J49" s="98"/>
      <c r="K49" s="36">
        <f>1800-Table1353233[[#This Row],[Remaining time]]</f>
        <v>0.12162507140010348</v>
      </c>
      <c r="L49" s="36"/>
      <c r="M49" s="36">
        <f t="shared" si="1"/>
        <v>0.12162507140010348</v>
      </c>
      <c r="O49" t="b">
        <f t="shared" si="5"/>
        <v>0</v>
      </c>
      <c r="T49">
        <f>IF(Table1353233[[#This Row],[If Optimal solution is not found]]=1,"",Table1353233[[#This Row],[UB_init]])</f>
        <v>1032</v>
      </c>
      <c r="U49">
        <f>IF(Table1353233[[#This Row],[If Optimal solution is not found]],"",Table1353233[[#This Row],[LB_init]])</f>
        <v>1032</v>
      </c>
      <c r="V49">
        <f>IF(Table1353233[[#This Row],[If Optimal solution is not found]],"",0)</f>
        <v>0</v>
      </c>
      <c r="W49">
        <f>IF(Table1353233[[#This Row],[If Optimal solution is not found]],"",Table1353233[[#This Row],[Total time (BPP+Pm+SPm)]])</f>
        <v>0.12162507140010348</v>
      </c>
      <c r="Y49" s="61"/>
      <c r="Z49" s="62"/>
      <c r="AA49" s="62"/>
      <c r="AB49" s="61"/>
      <c r="AC49" s="115"/>
      <c r="AD49" s="115"/>
      <c r="AE49" s="115"/>
      <c r="AF49" s="115">
        <f t="shared" si="6"/>
        <v>0</v>
      </c>
      <c r="AG49" s="115">
        <f t="shared" si="7"/>
        <v>0</v>
      </c>
      <c r="AH49" s="115">
        <v>0</v>
      </c>
      <c r="AI49" s="137" t="str">
        <f>IF(AH49=1,(Table1353233[[#This Row],[UB_init]]-Table1353233[[#This Row],[LB_init]])/Table1353233[[#This Row],[UB_init]],"")</f>
        <v/>
      </c>
      <c r="AJ49" s="133"/>
      <c r="AK49" s="115">
        <f>IF(AND(AJ49=1,Table68[[#This Row],[Gap]]=0),1,0)</f>
        <v>0</v>
      </c>
      <c r="AL49" s="47">
        <v>1032</v>
      </c>
      <c r="AM49" s="117">
        <f t="shared" si="2"/>
        <v>1</v>
      </c>
      <c r="AN49">
        <f t="shared" si="3"/>
        <v>0</v>
      </c>
    </row>
    <row r="50" spans="2:40" x14ac:dyDescent="0.35">
      <c r="B50" s="127" t="s">
        <v>154</v>
      </c>
      <c r="C50" s="38">
        <v>50</v>
      </c>
      <c r="D50" s="38">
        <v>2</v>
      </c>
      <c r="E50" s="38">
        <v>20</v>
      </c>
      <c r="F50" s="39">
        <v>2</v>
      </c>
      <c r="G50" s="59">
        <f t="shared" si="0"/>
        <v>946</v>
      </c>
      <c r="H50" s="88">
        <f t="shared" si="0"/>
        <v>946</v>
      </c>
      <c r="I50" s="88">
        <f t="shared" si="4"/>
        <v>0</v>
      </c>
      <c r="J50" s="88"/>
      <c r="K50" s="38">
        <f>1800-Table1353233[[#This Row],[Remaining time]]</f>
        <v>0.60228621214992017</v>
      </c>
      <c r="L50" s="38"/>
      <c r="M50" s="38">
        <f t="shared" si="1"/>
        <v>0.60228621214992017</v>
      </c>
      <c r="O50" t="b">
        <f t="shared" si="5"/>
        <v>0</v>
      </c>
      <c r="T50">
        <f>IF(Table1353233[[#This Row],[If Optimal solution is not found]]=1,"",Table1353233[[#This Row],[UB_init]])</f>
        <v>946</v>
      </c>
      <c r="U50">
        <f>IF(Table1353233[[#This Row],[If Optimal solution is not found]],"",Table1353233[[#This Row],[LB_init]])</f>
        <v>946</v>
      </c>
      <c r="V50">
        <f>IF(Table1353233[[#This Row],[If Optimal solution is not found]],"",0)</f>
        <v>0</v>
      </c>
      <c r="W50">
        <f>IF(Table1353233[[#This Row],[If Optimal solution is not found]],"",Table1353233[[#This Row],[Total time (BPP+Pm+SPm)]])</f>
        <v>0.60228621214992017</v>
      </c>
      <c r="Y50" s="59"/>
      <c r="Z50" s="60"/>
      <c r="AA50" s="60"/>
      <c r="AB50" s="59"/>
      <c r="AC50" s="114"/>
      <c r="AD50" s="114"/>
      <c r="AE50" s="114"/>
      <c r="AF50" s="114">
        <f t="shared" si="6"/>
        <v>0</v>
      </c>
      <c r="AG50" s="114">
        <f t="shared" si="7"/>
        <v>0</v>
      </c>
      <c r="AH50" s="114">
        <v>0</v>
      </c>
      <c r="AI50" s="136" t="str">
        <f>IF(AH50=1,(Table1353233[[#This Row],[UB_init]]-Table1353233[[#This Row],[LB_init]])/Table1353233[[#This Row],[UB_init]],"")</f>
        <v/>
      </c>
      <c r="AJ50" s="123"/>
      <c r="AK50" s="114">
        <f>IF(AND(AJ50=1,Table68[[#This Row],[Gap]]=0),1,0)</f>
        <v>0</v>
      </c>
      <c r="AL50" s="48">
        <v>946</v>
      </c>
      <c r="AM50" s="117">
        <f t="shared" si="2"/>
        <v>1</v>
      </c>
      <c r="AN50">
        <f t="shared" si="3"/>
        <v>0</v>
      </c>
    </row>
    <row r="51" spans="2:40" x14ac:dyDescent="0.35">
      <c r="B51" s="126" t="s">
        <v>155</v>
      </c>
      <c r="C51" s="36">
        <v>50</v>
      </c>
      <c r="D51" s="36">
        <v>2</v>
      </c>
      <c r="E51" s="36">
        <v>20</v>
      </c>
      <c r="F51" s="37">
        <v>2</v>
      </c>
      <c r="G51" s="61">
        <f t="shared" si="0"/>
        <v>997</v>
      </c>
      <c r="H51" s="98">
        <f t="shared" si="0"/>
        <v>997</v>
      </c>
      <c r="I51" s="98">
        <f t="shared" si="4"/>
        <v>0</v>
      </c>
      <c r="J51" s="98"/>
      <c r="K51" s="36">
        <f>1800-Table1353233[[#This Row],[Remaining time]]</f>
        <v>0.21179867723003554</v>
      </c>
      <c r="L51" s="36"/>
      <c r="M51" s="36">
        <f t="shared" si="1"/>
        <v>0.21179867723003554</v>
      </c>
      <c r="O51" t="b">
        <f t="shared" si="5"/>
        <v>0</v>
      </c>
      <c r="T51">
        <f>IF(Table1353233[[#This Row],[If Optimal solution is not found]]=1,"",Table1353233[[#This Row],[UB_init]])</f>
        <v>997</v>
      </c>
      <c r="U51">
        <f>IF(Table1353233[[#This Row],[If Optimal solution is not found]],"",Table1353233[[#This Row],[LB_init]])</f>
        <v>997</v>
      </c>
      <c r="V51">
        <f>IF(Table1353233[[#This Row],[If Optimal solution is not found]],"",0)</f>
        <v>0</v>
      </c>
      <c r="W51">
        <f>IF(Table1353233[[#This Row],[If Optimal solution is not found]],"",Table1353233[[#This Row],[Total time (BPP+Pm+SPm)]])</f>
        <v>0.21179867723003554</v>
      </c>
      <c r="Y51" s="61"/>
      <c r="Z51" s="62"/>
      <c r="AA51" s="62"/>
      <c r="AB51" s="61"/>
      <c r="AC51" s="115"/>
      <c r="AD51" s="115"/>
      <c r="AE51" s="115"/>
      <c r="AF51" s="115">
        <f t="shared" si="6"/>
        <v>0</v>
      </c>
      <c r="AG51" s="115">
        <f t="shared" si="7"/>
        <v>0</v>
      </c>
      <c r="AH51" s="115">
        <v>0</v>
      </c>
      <c r="AI51" s="137" t="str">
        <f>IF(AH51=1,(Table1353233[[#This Row],[UB_init]]-Table1353233[[#This Row],[LB_init]])/Table1353233[[#This Row],[UB_init]],"")</f>
        <v/>
      </c>
      <c r="AJ51" s="133"/>
      <c r="AK51" s="115">
        <f>IF(AND(AJ51=1,Table68[[#This Row],[Gap]]=0),1,0)</f>
        <v>0</v>
      </c>
      <c r="AL51" s="47">
        <v>997</v>
      </c>
      <c r="AM51" s="117">
        <f t="shared" si="2"/>
        <v>1</v>
      </c>
      <c r="AN51">
        <f t="shared" si="3"/>
        <v>0</v>
      </c>
    </row>
    <row r="52" spans="2:40" x14ac:dyDescent="0.35">
      <c r="B52" s="127" t="s">
        <v>156</v>
      </c>
      <c r="C52" s="38">
        <v>50</v>
      </c>
      <c r="D52" s="38">
        <v>2</v>
      </c>
      <c r="E52" s="38">
        <v>20</v>
      </c>
      <c r="F52" s="39">
        <v>4</v>
      </c>
      <c r="G52" s="59">
        <f t="shared" si="0"/>
        <v>1331</v>
      </c>
      <c r="H52" s="88">
        <f t="shared" si="0"/>
        <v>1331</v>
      </c>
      <c r="I52" s="88">
        <f t="shared" si="4"/>
        <v>0</v>
      </c>
      <c r="J52" s="88"/>
      <c r="K52" s="38">
        <f>1800-Table1353233[[#This Row],[Remaining time]]</f>
        <v>0.58011570572989513</v>
      </c>
      <c r="L52" s="38"/>
      <c r="M52" s="38">
        <f t="shared" si="1"/>
        <v>0.58011570572989513</v>
      </c>
      <c r="O52" t="b">
        <f t="shared" si="5"/>
        <v>0</v>
      </c>
      <c r="T52">
        <f>IF(Table1353233[[#This Row],[If Optimal solution is not found]]=1,"",Table1353233[[#This Row],[UB_init]])</f>
        <v>1331</v>
      </c>
      <c r="U52">
        <f>IF(Table1353233[[#This Row],[If Optimal solution is not found]],"",Table1353233[[#This Row],[LB_init]])</f>
        <v>1331</v>
      </c>
      <c r="V52">
        <f>IF(Table1353233[[#This Row],[If Optimal solution is not found]],"",0)</f>
        <v>0</v>
      </c>
      <c r="W52">
        <f>IF(Table1353233[[#This Row],[If Optimal solution is not found]],"",Table1353233[[#This Row],[Total time (BPP+Pm+SPm)]])</f>
        <v>0.58011570572989513</v>
      </c>
      <c r="Y52" s="59"/>
      <c r="Z52" s="60"/>
      <c r="AA52" s="60"/>
      <c r="AB52" s="59"/>
      <c r="AC52" s="114"/>
      <c r="AD52" s="114"/>
      <c r="AE52" s="114"/>
      <c r="AF52" s="114">
        <f t="shared" si="6"/>
        <v>0</v>
      </c>
      <c r="AG52" s="114">
        <f t="shared" si="7"/>
        <v>0</v>
      </c>
      <c r="AH52" s="114">
        <v>0</v>
      </c>
      <c r="AI52" s="136" t="str">
        <f>IF(AH52=1,(Table1353233[[#This Row],[UB_init]]-Table1353233[[#This Row],[LB_init]])/Table1353233[[#This Row],[UB_init]],"")</f>
        <v/>
      </c>
      <c r="AJ52" s="123"/>
      <c r="AK52" s="114">
        <f>IF(AND(AJ52=1,Table68[[#This Row],[Gap]]=0),1,0)</f>
        <v>0</v>
      </c>
      <c r="AL52" s="48">
        <v>1331</v>
      </c>
      <c r="AM52" s="117">
        <f t="shared" si="2"/>
        <v>1</v>
      </c>
      <c r="AN52">
        <f t="shared" si="3"/>
        <v>0</v>
      </c>
    </row>
    <row r="53" spans="2:40" x14ac:dyDescent="0.35">
      <c r="B53" s="126" t="s">
        <v>157</v>
      </c>
      <c r="C53" s="36">
        <v>50</v>
      </c>
      <c r="D53" s="36">
        <v>2</v>
      </c>
      <c r="E53" s="36">
        <v>20</v>
      </c>
      <c r="F53" s="37">
        <v>4</v>
      </c>
      <c r="G53" s="61">
        <f t="shared" si="0"/>
        <v>1317</v>
      </c>
      <c r="H53" s="98">
        <f t="shared" si="0"/>
        <v>1317</v>
      </c>
      <c r="I53" s="98">
        <f t="shared" si="4"/>
        <v>0</v>
      </c>
      <c r="J53" s="98"/>
      <c r="K53" s="36">
        <f>1800-Table1353233[[#This Row],[Remaining time]]</f>
        <v>1.1544085964599162</v>
      </c>
      <c r="L53" s="36"/>
      <c r="M53" s="36">
        <f t="shared" si="1"/>
        <v>1.1544085964599162</v>
      </c>
      <c r="O53" t="b">
        <f t="shared" si="5"/>
        <v>0</v>
      </c>
      <c r="T53">
        <f>IF(Table1353233[[#This Row],[If Optimal solution is not found]]=1,"",Table1353233[[#This Row],[UB_init]])</f>
        <v>1317</v>
      </c>
      <c r="U53">
        <f>IF(Table1353233[[#This Row],[If Optimal solution is not found]],"",Table1353233[[#This Row],[LB_init]])</f>
        <v>1317</v>
      </c>
      <c r="V53">
        <f>IF(Table1353233[[#This Row],[If Optimal solution is not found]],"",0)</f>
        <v>0</v>
      </c>
      <c r="W53">
        <f>IF(Table1353233[[#This Row],[If Optimal solution is not found]],"",Table1353233[[#This Row],[Total time (BPP+Pm+SPm)]])</f>
        <v>1.1544085964599162</v>
      </c>
      <c r="Y53" s="61"/>
      <c r="Z53" s="62"/>
      <c r="AA53" s="62"/>
      <c r="AB53" s="61"/>
      <c r="AC53" s="115"/>
      <c r="AD53" s="115"/>
      <c r="AE53" s="115"/>
      <c r="AF53" s="115">
        <f t="shared" si="6"/>
        <v>0</v>
      </c>
      <c r="AG53" s="115">
        <f t="shared" si="7"/>
        <v>0</v>
      </c>
      <c r="AH53" s="115">
        <v>0</v>
      </c>
      <c r="AI53" s="137" t="str">
        <f>IF(AH53=1,(Table1353233[[#This Row],[UB_init]]-Table1353233[[#This Row],[LB_init]])/Table1353233[[#This Row],[UB_init]],"")</f>
        <v/>
      </c>
      <c r="AJ53" s="133"/>
      <c r="AK53" s="115">
        <f>IF(AND(AJ53=1,Table68[[#This Row],[Gap]]=0),1,0)</f>
        <v>0</v>
      </c>
      <c r="AL53" s="47">
        <v>1317</v>
      </c>
      <c r="AM53" s="117">
        <f t="shared" si="2"/>
        <v>1</v>
      </c>
      <c r="AN53">
        <f t="shared" si="3"/>
        <v>0</v>
      </c>
    </row>
    <row r="54" spans="2:40" x14ac:dyDescent="0.35">
      <c r="B54" s="127" t="s">
        <v>158</v>
      </c>
      <c r="C54" s="38">
        <v>50</v>
      </c>
      <c r="D54" s="38">
        <v>2</v>
      </c>
      <c r="E54" s="38">
        <v>20</v>
      </c>
      <c r="F54" s="39">
        <v>4</v>
      </c>
      <c r="G54" s="59">
        <f t="shared" si="0"/>
        <v>1192</v>
      </c>
      <c r="H54" s="88">
        <f t="shared" si="0"/>
        <v>1192</v>
      </c>
      <c r="I54" s="88">
        <f t="shared" si="4"/>
        <v>0</v>
      </c>
      <c r="J54" s="88"/>
      <c r="K54" s="38">
        <f>1800-Table1353233[[#This Row],[Remaining time]]</f>
        <v>1.5931938420999359</v>
      </c>
      <c r="L54" s="38"/>
      <c r="M54" s="38">
        <f t="shared" si="1"/>
        <v>1.5931938420999359</v>
      </c>
      <c r="O54" t="b">
        <f t="shared" si="5"/>
        <v>0</v>
      </c>
      <c r="T54">
        <f>IF(Table1353233[[#This Row],[If Optimal solution is not found]]=1,"",Table1353233[[#This Row],[UB_init]])</f>
        <v>1192</v>
      </c>
      <c r="U54">
        <f>IF(Table1353233[[#This Row],[If Optimal solution is not found]],"",Table1353233[[#This Row],[LB_init]])</f>
        <v>1192</v>
      </c>
      <c r="V54">
        <f>IF(Table1353233[[#This Row],[If Optimal solution is not found]],"",0)</f>
        <v>0</v>
      </c>
      <c r="W54">
        <f>IF(Table1353233[[#This Row],[If Optimal solution is not found]],"",Table1353233[[#This Row],[Total time (BPP+Pm+SPm)]])</f>
        <v>1.5931938420999359</v>
      </c>
      <c r="Y54" s="59"/>
      <c r="Z54" s="60"/>
      <c r="AA54" s="60"/>
      <c r="AB54" s="59"/>
      <c r="AC54" s="114"/>
      <c r="AD54" s="114"/>
      <c r="AE54" s="114"/>
      <c r="AF54" s="114">
        <f t="shared" si="6"/>
        <v>0</v>
      </c>
      <c r="AG54" s="114">
        <f t="shared" si="7"/>
        <v>0</v>
      </c>
      <c r="AH54" s="114">
        <v>0</v>
      </c>
      <c r="AI54" s="136" t="str">
        <f>IF(AH54=1,(Table1353233[[#This Row],[UB_init]]-Table1353233[[#This Row],[LB_init]])/Table1353233[[#This Row],[UB_init]],"")</f>
        <v/>
      </c>
      <c r="AJ54" s="123"/>
      <c r="AK54" s="114">
        <f>IF(AND(AJ54=1,Table68[[#This Row],[Gap]]=0),1,0)</f>
        <v>0</v>
      </c>
      <c r="AL54" s="48">
        <v>1192</v>
      </c>
      <c r="AM54" s="117">
        <f t="shared" si="2"/>
        <v>1</v>
      </c>
      <c r="AN54">
        <f t="shared" si="3"/>
        <v>0</v>
      </c>
    </row>
    <row r="55" spans="2:40" x14ac:dyDescent="0.35">
      <c r="B55" s="126" t="s">
        <v>159</v>
      </c>
      <c r="C55" s="36">
        <v>50</v>
      </c>
      <c r="D55" s="36">
        <v>2</v>
      </c>
      <c r="E55" s="36">
        <v>20</v>
      </c>
      <c r="F55" s="37">
        <v>4</v>
      </c>
      <c r="G55" s="61">
        <f t="shared" si="0"/>
        <v>1456</v>
      </c>
      <c r="H55" s="98">
        <f t="shared" si="0"/>
        <v>1456</v>
      </c>
      <c r="I55" s="98">
        <f t="shared" si="4"/>
        <v>0</v>
      </c>
      <c r="J55" s="98"/>
      <c r="K55" s="36">
        <f>1800-Table1353233[[#This Row],[Remaining time]]</f>
        <v>1.155424328529989</v>
      </c>
      <c r="L55" s="36"/>
      <c r="M55" s="36">
        <f t="shared" si="1"/>
        <v>1.155424328529989</v>
      </c>
      <c r="O55" t="b">
        <f t="shared" si="5"/>
        <v>0</v>
      </c>
      <c r="T55">
        <f>IF(Table1353233[[#This Row],[If Optimal solution is not found]]=1,"",Table1353233[[#This Row],[UB_init]])</f>
        <v>1456</v>
      </c>
      <c r="U55">
        <f>IF(Table1353233[[#This Row],[If Optimal solution is not found]],"",Table1353233[[#This Row],[LB_init]])</f>
        <v>1456</v>
      </c>
      <c r="V55">
        <f>IF(Table1353233[[#This Row],[If Optimal solution is not found]],"",0)</f>
        <v>0</v>
      </c>
      <c r="W55">
        <f>IF(Table1353233[[#This Row],[If Optimal solution is not found]],"",Table1353233[[#This Row],[Total time (BPP+Pm+SPm)]])</f>
        <v>1.155424328529989</v>
      </c>
      <c r="Y55" s="61"/>
      <c r="Z55" s="62"/>
      <c r="AA55" s="62"/>
      <c r="AB55" s="61"/>
      <c r="AC55" s="115"/>
      <c r="AD55" s="115"/>
      <c r="AE55" s="115"/>
      <c r="AF55" s="115">
        <f t="shared" si="6"/>
        <v>0</v>
      </c>
      <c r="AG55" s="115">
        <f t="shared" si="7"/>
        <v>0</v>
      </c>
      <c r="AH55" s="115">
        <v>0</v>
      </c>
      <c r="AI55" s="137" t="str">
        <f>IF(AH55=1,(Table1353233[[#This Row],[UB_init]]-Table1353233[[#This Row],[LB_init]])/Table1353233[[#This Row],[UB_init]],"")</f>
        <v/>
      </c>
      <c r="AJ55" s="133"/>
      <c r="AK55" s="115">
        <f>IF(AND(AJ55=1,Table68[[#This Row],[Gap]]=0),1,0)</f>
        <v>0</v>
      </c>
      <c r="AL55" s="47">
        <v>1456</v>
      </c>
      <c r="AM55" s="117">
        <f t="shared" si="2"/>
        <v>1</v>
      </c>
      <c r="AN55">
        <f t="shared" si="3"/>
        <v>0</v>
      </c>
    </row>
    <row r="56" spans="2:40" x14ac:dyDescent="0.35">
      <c r="B56" s="127" t="s">
        <v>160</v>
      </c>
      <c r="C56" s="38">
        <v>50</v>
      </c>
      <c r="D56" s="38">
        <v>2</v>
      </c>
      <c r="E56" s="38">
        <v>20</v>
      </c>
      <c r="F56" s="39">
        <v>4</v>
      </c>
      <c r="G56" s="59">
        <f t="shared" si="0"/>
        <v>1372</v>
      </c>
      <c r="H56" s="88">
        <f t="shared" si="0"/>
        <v>1372</v>
      </c>
      <c r="I56" s="88">
        <f t="shared" si="4"/>
        <v>0</v>
      </c>
      <c r="J56" s="88"/>
      <c r="K56" s="38">
        <f>1800-Table1353233[[#This Row],[Remaining time]]</f>
        <v>1.3311314992699863</v>
      </c>
      <c r="L56" s="38"/>
      <c r="M56" s="38">
        <f t="shared" si="1"/>
        <v>1.3311314992699863</v>
      </c>
      <c r="O56" t="b">
        <f t="shared" si="5"/>
        <v>0</v>
      </c>
      <c r="T56">
        <f>IF(Table1353233[[#This Row],[If Optimal solution is not found]]=1,"",Table1353233[[#This Row],[UB_init]])</f>
        <v>1372</v>
      </c>
      <c r="U56">
        <f>IF(Table1353233[[#This Row],[If Optimal solution is not found]],"",Table1353233[[#This Row],[LB_init]])</f>
        <v>1372</v>
      </c>
      <c r="V56">
        <f>IF(Table1353233[[#This Row],[If Optimal solution is not found]],"",0)</f>
        <v>0</v>
      </c>
      <c r="W56">
        <f>IF(Table1353233[[#This Row],[If Optimal solution is not found]],"",Table1353233[[#This Row],[Total time (BPP+Pm+SPm)]])</f>
        <v>1.3311314992699863</v>
      </c>
      <c r="Y56" s="59"/>
      <c r="Z56" s="60"/>
      <c r="AA56" s="60"/>
      <c r="AB56" s="59"/>
      <c r="AC56" s="114"/>
      <c r="AD56" s="114"/>
      <c r="AE56" s="114"/>
      <c r="AF56" s="114">
        <f t="shared" si="6"/>
        <v>0</v>
      </c>
      <c r="AG56" s="114">
        <f t="shared" si="7"/>
        <v>0</v>
      </c>
      <c r="AH56" s="114">
        <v>0</v>
      </c>
      <c r="AI56" s="136" t="str">
        <f>IF(AH56=1,(Table1353233[[#This Row],[UB_init]]-Table1353233[[#This Row],[LB_init]])/Table1353233[[#This Row],[UB_init]],"")</f>
        <v/>
      </c>
      <c r="AJ56" s="123"/>
      <c r="AK56" s="114">
        <f>IF(AND(AJ56=1,Table68[[#This Row],[Gap]]=0),1,0)</f>
        <v>0</v>
      </c>
      <c r="AL56" s="48">
        <v>1372</v>
      </c>
      <c r="AM56" s="117">
        <f t="shared" si="2"/>
        <v>1</v>
      </c>
      <c r="AN56">
        <f t="shared" si="3"/>
        <v>0</v>
      </c>
    </row>
    <row r="57" spans="2:40" x14ac:dyDescent="0.35">
      <c r="B57" s="126" t="s">
        <v>161</v>
      </c>
      <c r="C57" s="36">
        <v>50</v>
      </c>
      <c r="D57" s="36">
        <v>2</v>
      </c>
      <c r="E57" s="36">
        <v>20</v>
      </c>
      <c r="F57" s="37">
        <v>4</v>
      </c>
      <c r="G57" s="61">
        <f t="shared" si="0"/>
        <v>1383</v>
      </c>
      <c r="H57" s="98">
        <f t="shared" si="0"/>
        <v>1383</v>
      </c>
      <c r="I57" s="98">
        <f t="shared" si="4"/>
        <v>0</v>
      </c>
      <c r="J57" s="98"/>
      <c r="K57" s="36">
        <f>1800-Table1353233[[#This Row],[Remaining time]]</f>
        <v>1.6703866422199098</v>
      </c>
      <c r="L57" s="36"/>
      <c r="M57" s="36">
        <f t="shared" si="1"/>
        <v>1.6703866422199098</v>
      </c>
      <c r="O57" t="b">
        <f t="shared" si="5"/>
        <v>0</v>
      </c>
      <c r="T57">
        <f>IF(Table1353233[[#This Row],[If Optimal solution is not found]]=1,"",Table1353233[[#This Row],[UB_init]])</f>
        <v>1383</v>
      </c>
      <c r="U57">
        <f>IF(Table1353233[[#This Row],[If Optimal solution is not found]],"",Table1353233[[#This Row],[LB_init]])</f>
        <v>1383</v>
      </c>
      <c r="V57">
        <f>IF(Table1353233[[#This Row],[If Optimal solution is not found]],"",0)</f>
        <v>0</v>
      </c>
      <c r="W57">
        <f>IF(Table1353233[[#This Row],[If Optimal solution is not found]],"",Table1353233[[#This Row],[Total time (BPP+Pm+SPm)]])</f>
        <v>1.6703866422199098</v>
      </c>
      <c r="Y57" s="61"/>
      <c r="Z57" s="62"/>
      <c r="AA57" s="62"/>
      <c r="AB57" s="61"/>
      <c r="AC57" s="115"/>
      <c r="AD57" s="115"/>
      <c r="AE57" s="115"/>
      <c r="AF57" s="115">
        <f t="shared" si="6"/>
        <v>0</v>
      </c>
      <c r="AG57" s="115">
        <f t="shared" si="7"/>
        <v>0</v>
      </c>
      <c r="AH57" s="115">
        <v>0</v>
      </c>
      <c r="AI57" s="137" t="str">
        <f>IF(AH57=1,(Table1353233[[#This Row],[UB_init]]-Table1353233[[#This Row],[LB_init]])/Table1353233[[#This Row],[UB_init]],"")</f>
        <v/>
      </c>
      <c r="AJ57" s="133"/>
      <c r="AK57" s="115">
        <f>IF(AND(AJ57=1,Table68[[#This Row],[Gap]]=0),1,0)</f>
        <v>0</v>
      </c>
      <c r="AL57" s="47">
        <v>1383</v>
      </c>
      <c r="AM57" s="117">
        <f t="shared" si="2"/>
        <v>1</v>
      </c>
      <c r="AN57">
        <f t="shared" si="3"/>
        <v>0</v>
      </c>
    </row>
    <row r="58" spans="2:40" x14ac:dyDescent="0.35">
      <c r="B58" s="127" t="s">
        <v>162</v>
      </c>
      <c r="C58" s="38">
        <v>50</v>
      </c>
      <c r="D58" s="38">
        <v>2</v>
      </c>
      <c r="E58" s="38">
        <v>20</v>
      </c>
      <c r="F58" s="39">
        <v>4</v>
      </c>
      <c r="G58" s="59">
        <f t="shared" si="0"/>
        <v>1276</v>
      </c>
      <c r="H58" s="88">
        <f t="shared" si="0"/>
        <v>1276</v>
      </c>
      <c r="I58" s="88">
        <f t="shared" si="4"/>
        <v>0</v>
      </c>
      <c r="J58" s="88"/>
      <c r="K58" s="38">
        <f>1800-Table1353233[[#This Row],[Remaining time]]</f>
        <v>0.41427127085989923</v>
      </c>
      <c r="L58" s="38"/>
      <c r="M58" s="38">
        <f t="shared" si="1"/>
        <v>0.41427127085989923</v>
      </c>
      <c r="O58" t="b">
        <f t="shared" si="5"/>
        <v>0</v>
      </c>
      <c r="T58">
        <f>IF(Table1353233[[#This Row],[If Optimal solution is not found]]=1,"",Table1353233[[#This Row],[UB_init]])</f>
        <v>1276</v>
      </c>
      <c r="U58">
        <f>IF(Table1353233[[#This Row],[If Optimal solution is not found]],"",Table1353233[[#This Row],[LB_init]])</f>
        <v>1276</v>
      </c>
      <c r="V58">
        <f>IF(Table1353233[[#This Row],[If Optimal solution is not found]],"",0)</f>
        <v>0</v>
      </c>
      <c r="W58">
        <f>IF(Table1353233[[#This Row],[If Optimal solution is not found]],"",Table1353233[[#This Row],[Total time (BPP+Pm+SPm)]])</f>
        <v>0.41427127085989923</v>
      </c>
      <c r="Y58" s="59"/>
      <c r="Z58" s="60"/>
      <c r="AA58" s="60"/>
      <c r="AB58" s="59"/>
      <c r="AC58" s="114"/>
      <c r="AD58" s="114"/>
      <c r="AE58" s="114"/>
      <c r="AF58" s="114">
        <f t="shared" si="6"/>
        <v>0</v>
      </c>
      <c r="AG58" s="114">
        <f t="shared" si="7"/>
        <v>0</v>
      </c>
      <c r="AH58" s="114">
        <v>0</v>
      </c>
      <c r="AI58" s="136" t="str">
        <f>IF(AH58=1,(Table1353233[[#This Row],[UB_init]]-Table1353233[[#This Row],[LB_init]])/Table1353233[[#This Row],[UB_init]],"")</f>
        <v/>
      </c>
      <c r="AJ58" s="123"/>
      <c r="AK58" s="114">
        <f>IF(AND(AJ58=1,Table68[[#This Row],[Gap]]=0),1,0)</f>
        <v>0</v>
      </c>
      <c r="AL58" s="48">
        <v>1276</v>
      </c>
      <c r="AM58" s="117">
        <f t="shared" si="2"/>
        <v>1</v>
      </c>
      <c r="AN58">
        <f t="shared" si="3"/>
        <v>0</v>
      </c>
    </row>
    <row r="59" spans="2:40" x14ac:dyDescent="0.35">
      <c r="B59" s="126" t="s">
        <v>163</v>
      </c>
      <c r="C59" s="36">
        <v>50</v>
      </c>
      <c r="D59" s="36">
        <v>2</v>
      </c>
      <c r="E59" s="36">
        <v>20</v>
      </c>
      <c r="F59" s="37">
        <v>4</v>
      </c>
      <c r="G59" s="61">
        <f t="shared" si="0"/>
        <v>1422</v>
      </c>
      <c r="H59" s="98">
        <f t="shared" si="0"/>
        <v>1422</v>
      </c>
      <c r="I59" s="98">
        <f t="shared" si="4"/>
        <v>0</v>
      </c>
      <c r="J59" s="98"/>
      <c r="K59" s="36">
        <f>1800-Table1353233[[#This Row],[Remaining time]]</f>
        <v>4.5593996290199357</v>
      </c>
      <c r="L59" s="36"/>
      <c r="M59" s="36">
        <f t="shared" si="1"/>
        <v>4.5593996290199357</v>
      </c>
      <c r="O59" t="b">
        <f t="shared" si="5"/>
        <v>0</v>
      </c>
      <c r="T59">
        <f>IF(Table1353233[[#This Row],[If Optimal solution is not found]]=1,"",Table1353233[[#This Row],[UB_init]])</f>
        <v>1422</v>
      </c>
      <c r="U59">
        <f>IF(Table1353233[[#This Row],[If Optimal solution is not found]],"",Table1353233[[#This Row],[LB_init]])</f>
        <v>1422</v>
      </c>
      <c r="V59">
        <f>IF(Table1353233[[#This Row],[If Optimal solution is not found]],"",0)</f>
        <v>0</v>
      </c>
      <c r="W59">
        <f>IF(Table1353233[[#This Row],[If Optimal solution is not found]],"",Table1353233[[#This Row],[Total time (BPP+Pm+SPm)]])</f>
        <v>4.5593996290199357</v>
      </c>
      <c r="Y59" s="61"/>
      <c r="Z59" s="62"/>
      <c r="AA59" s="62"/>
      <c r="AB59" s="61"/>
      <c r="AC59" s="115"/>
      <c r="AD59" s="115"/>
      <c r="AE59" s="115"/>
      <c r="AF59" s="115">
        <f t="shared" si="6"/>
        <v>0</v>
      </c>
      <c r="AG59" s="115">
        <f t="shared" si="7"/>
        <v>0</v>
      </c>
      <c r="AH59" s="115">
        <v>0</v>
      </c>
      <c r="AI59" s="137" t="str">
        <f>IF(AH59=1,(Table1353233[[#This Row],[UB_init]]-Table1353233[[#This Row],[LB_init]])/Table1353233[[#This Row],[UB_init]],"")</f>
        <v/>
      </c>
      <c r="AJ59" s="133"/>
      <c r="AK59" s="115">
        <f>IF(AND(AJ59=1,Table68[[#This Row],[Gap]]=0),1,0)</f>
        <v>0</v>
      </c>
      <c r="AL59" s="47">
        <v>1422</v>
      </c>
      <c r="AM59" s="117">
        <f t="shared" si="2"/>
        <v>1</v>
      </c>
      <c r="AN59">
        <f t="shared" si="3"/>
        <v>0</v>
      </c>
    </row>
    <row r="60" spans="2:40" x14ac:dyDescent="0.35">
      <c r="B60" s="127" t="s">
        <v>164</v>
      </c>
      <c r="C60" s="38">
        <v>50</v>
      </c>
      <c r="D60" s="38">
        <v>2</v>
      </c>
      <c r="E60" s="38">
        <v>20</v>
      </c>
      <c r="F60" s="39">
        <v>4</v>
      </c>
      <c r="G60" s="59">
        <f t="shared" si="0"/>
        <v>1336</v>
      </c>
      <c r="H60" s="88">
        <f t="shared" si="0"/>
        <v>1336</v>
      </c>
      <c r="I60" s="88">
        <f t="shared" si="4"/>
        <v>0</v>
      </c>
      <c r="J60" s="88"/>
      <c r="K60" s="38">
        <f>1800-Table1353233[[#This Row],[Remaining time]]</f>
        <v>2.0784898363099273</v>
      </c>
      <c r="L60" s="38"/>
      <c r="M60" s="38">
        <f t="shared" si="1"/>
        <v>2.0784898363099273</v>
      </c>
      <c r="O60" t="b">
        <f t="shared" si="5"/>
        <v>0</v>
      </c>
      <c r="T60">
        <f>IF(Table1353233[[#This Row],[If Optimal solution is not found]]=1,"",Table1353233[[#This Row],[UB_init]])</f>
        <v>1336</v>
      </c>
      <c r="U60">
        <f>IF(Table1353233[[#This Row],[If Optimal solution is not found]],"",Table1353233[[#This Row],[LB_init]])</f>
        <v>1336</v>
      </c>
      <c r="V60">
        <f>IF(Table1353233[[#This Row],[If Optimal solution is not found]],"",0)</f>
        <v>0</v>
      </c>
      <c r="W60">
        <f>IF(Table1353233[[#This Row],[If Optimal solution is not found]],"",Table1353233[[#This Row],[Total time (BPP+Pm+SPm)]])</f>
        <v>2.0784898363099273</v>
      </c>
      <c r="Y60" s="59"/>
      <c r="Z60" s="60"/>
      <c r="AA60" s="60"/>
      <c r="AB60" s="59"/>
      <c r="AC60" s="114"/>
      <c r="AD60" s="114"/>
      <c r="AE60" s="114"/>
      <c r="AF60" s="114">
        <f t="shared" si="6"/>
        <v>0</v>
      </c>
      <c r="AG60" s="114">
        <f t="shared" si="7"/>
        <v>0</v>
      </c>
      <c r="AH60" s="114">
        <v>0</v>
      </c>
      <c r="AI60" s="136" t="str">
        <f>IF(AH60=1,(Table1353233[[#This Row],[UB_init]]-Table1353233[[#This Row],[LB_init]])/Table1353233[[#This Row],[UB_init]],"")</f>
        <v/>
      </c>
      <c r="AJ60" s="123"/>
      <c r="AK60" s="114">
        <f>IF(AND(AJ60=1,Table68[[#This Row],[Gap]]=0),1,0)</f>
        <v>0</v>
      </c>
      <c r="AL60" s="48">
        <v>1336</v>
      </c>
      <c r="AM60" s="117">
        <f t="shared" si="2"/>
        <v>1</v>
      </c>
      <c r="AN60">
        <f t="shared" si="3"/>
        <v>0</v>
      </c>
    </row>
    <row r="61" spans="2:40" x14ac:dyDescent="0.35">
      <c r="B61" s="126" t="s">
        <v>165</v>
      </c>
      <c r="C61" s="36">
        <v>50</v>
      </c>
      <c r="D61" s="36">
        <v>2</v>
      </c>
      <c r="E61" s="36">
        <v>20</v>
      </c>
      <c r="F61" s="37">
        <v>4</v>
      </c>
      <c r="G61" s="61">
        <f t="shared" si="0"/>
        <v>1387</v>
      </c>
      <c r="H61" s="98">
        <f t="shared" si="0"/>
        <v>1387</v>
      </c>
      <c r="I61" s="98">
        <f t="shared" si="4"/>
        <v>0</v>
      </c>
      <c r="J61" s="98"/>
      <c r="K61" s="36">
        <f>1800-Table1353233[[#This Row],[Remaining time]]</f>
        <v>2.1468294057999628</v>
      </c>
      <c r="L61" s="36"/>
      <c r="M61" s="36">
        <f t="shared" si="1"/>
        <v>2.1468294057999628</v>
      </c>
      <c r="O61" t="b">
        <f t="shared" si="5"/>
        <v>0</v>
      </c>
      <c r="T61">
        <f>IF(Table1353233[[#This Row],[If Optimal solution is not found]]=1,"",Table1353233[[#This Row],[UB_init]])</f>
        <v>1387</v>
      </c>
      <c r="U61">
        <f>IF(Table1353233[[#This Row],[If Optimal solution is not found]],"",Table1353233[[#This Row],[LB_init]])</f>
        <v>1387</v>
      </c>
      <c r="V61">
        <f>IF(Table1353233[[#This Row],[If Optimal solution is not found]],"",0)</f>
        <v>0</v>
      </c>
      <c r="W61">
        <f>IF(Table1353233[[#This Row],[If Optimal solution is not found]],"",Table1353233[[#This Row],[Total time (BPP+Pm+SPm)]])</f>
        <v>2.1468294057999628</v>
      </c>
      <c r="Y61" s="61"/>
      <c r="Z61" s="62"/>
      <c r="AA61" s="62"/>
      <c r="AB61" s="61"/>
      <c r="AC61" s="115"/>
      <c r="AD61" s="115"/>
      <c r="AE61" s="115"/>
      <c r="AF61" s="115">
        <f t="shared" si="6"/>
        <v>0</v>
      </c>
      <c r="AG61" s="115">
        <f t="shared" si="7"/>
        <v>0</v>
      </c>
      <c r="AH61" s="115">
        <v>0</v>
      </c>
      <c r="AI61" s="137" t="str">
        <f>IF(AH61=1,(Table1353233[[#This Row],[UB_init]]-Table1353233[[#This Row],[LB_init]])/Table1353233[[#This Row],[UB_init]],"")</f>
        <v/>
      </c>
      <c r="AJ61" s="133"/>
      <c r="AK61" s="115">
        <f>IF(AND(AJ61=1,Table68[[#This Row],[Gap]]=0),1,0)</f>
        <v>0</v>
      </c>
      <c r="AL61" s="47">
        <v>1387</v>
      </c>
      <c r="AM61" s="117">
        <f t="shared" si="2"/>
        <v>1</v>
      </c>
      <c r="AN61">
        <f t="shared" si="3"/>
        <v>0</v>
      </c>
    </row>
    <row r="62" spans="2:40" x14ac:dyDescent="0.35">
      <c r="B62" s="127" t="s">
        <v>166</v>
      </c>
      <c r="C62" s="38">
        <v>50</v>
      </c>
      <c r="D62" s="38">
        <v>2</v>
      </c>
      <c r="E62" s="38">
        <v>30</v>
      </c>
      <c r="F62" s="39">
        <v>1</v>
      </c>
      <c r="G62" s="59">
        <f t="shared" si="0"/>
        <v>1017</v>
      </c>
      <c r="H62" s="88">
        <f t="shared" si="0"/>
        <v>1017</v>
      </c>
      <c r="I62" s="88">
        <f t="shared" si="4"/>
        <v>0</v>
      </c>
      <c r="J62" s="88"/>
      <c r="K62" s="38">
        <f>1800-Table1353233[[#This Row],[Remaining time]]</f>
        <v>0.19129168614995251</v>
      </c>
      <c r="L62" s="38"/>
      <c r="M62" s="38">
        <f t="shared" si="1"/>
        <v>0.19129168614995251</v>
      </c>
      <c r="O62" t="b">
        <f t="shared" si="5"/>
        <v>0</v>
      </c>
      <c r="T62">
        <f>IF(Table1353233[[#This Row],[If Optimal solution is not found]]=1,"",Table1353233[[#This Row],[UB_init]])</f>
        <v>1017</v>
      </c>
      <c r="U62">
        <f>IF(Table1353233[[#This Row],[If Optimal solution is not found]],"",Table1353233[[#This Row],[LB_init]])</f>
        <v>1017</v>
      </c>
      <c r="V62">
        <f>IF(Table1353233[[#This Row],[If Optimal solution is not found]],"",0)</f>
        <v>0</v>
      </c>
      <c r="W62">
        <f>IF(Table1353233[[#This Row],[If Optimal solution is not found]],"",Table1353233[[#This Row],[Total time (BPP+Pm+SPm)]])</f>
        <v>0.19129168614995251</v>
      </c>
      <c r="Y62" s="59"/>
      <c r="Z62" s="60"/>
      <c r="AA62" s="60"/>
      <c r="AB62" s="59"/>
      <c r="AC62" s="114"/>
      <c r="AD62" s="114"/>
      <c r="AE62" s="114"/>
      <c r="AF62" s="114">
        <f t="shared" si="6"/>
        <v>0</v>
      </c>
      <c r="AG62" s="114">
        <f t="shared" si="7"/>
        <v>0</v>
      </c>
      <c r="AH62" s="114">
        <v>0</v>
      </c>
      <c r="AI62" s="136" t="str">
        <f>IF(AH62=1,(Table1353233[[#This Row],[UB_init]]-Table1353233[[#This Row],[LB_init]])/Table1353233[[#This Row],[UB_init]],"")</f>
        <v/>
      </c>
      <c r="AJ62" s="123"/>
      <c r="AK62" s="114">
        <f>IF(AND(AJ62=1,Table68[[#This Row],[Gap]]=0),1,0)</f>
        <v>0</v>
      </c>
      <c r="AL62" s="48">
        <v>1017</v>
      </c>
      <c r="AM62" s="117">
        <f t="shared" si="2"/>
        <v>1</v>
      </c>
      <c r="AN62">
        <f t="shared" si="3"/>
        <v>0</v>
      </c>
    </row>
    <row r="63" spans="2:40" x14ac:dyDescent="0.35">
      <c r="B63" s="126" t="s">
        <v>167</v>
      </c>
      <c r="C63" s="36">
        <v>50</v>
      </c>
      <c r="D63" s="36">
        <v>2</v>
      </c>
      <c r="E63" s="36">
        <v>30</v>
      </c>
      <c r="F63" s="37">
        <v>1</v>
      </c>
      <c r="G63" s="61">
        <f t="shared" si="0"/>
        <v>1064</v>
      </c>
      <c r="H63" s="98">
        <f t="shared" si="0"/>
        <v>1064</v>
      </c>
      <c r="I63" s="98">
        <f t="shared" si="4"/>
        <v>0</v>
      </c>
      <c r="J63" s="98"/>
      <c r="K63" s="36">
        <f>1800-Table1353233[[#This Row],[Remaining time]]</f>
        <v>0.20634342172002107</v>
      </c>
      <c r="L63" s="36"/>
      <c r="M63" s="36">
        <f t="shared" si="1"/>
        <v>0.20634342172002107</v>
      </c>
      <c r="O63" t="b">
        <f t="shared" si="5"/>
        <v>0</v>
      </c>
      <c r="T63">
        <f>IF(Table1353233[[#This Row],[If Optimal solution is not found]]=1,"",Table1353233[[#This Row],[UB_init]])</f>
        <v>1064</v>
      </c>
      <c r="U63">
        <f>IF(Table1353233[[#This Row],[If Optimal solution is not found]],"",Table1353233[[#This Row],[LB_init]])</f>
        <v>1064</v>
      </c>
      <c r="V63">
        <f>IF(Table1353233[[#This Row],[If Optimal solution is not found]],"",0)</f>
        <v>0</v>
      </c>
      <c r="W63">
        <f>IF(Table1353233[[#This Row],[If Optimal solution is not found]],"",Table1353233[[#This Row],[Total time (BPP+Pm+SPm)]])</f>
        <v>0.20634342172002107</v>
      </c>
      <c r="Y63" s="61"/>
      <c r="Z63" s="62"/>
      <c r="AA63" s="62"/>
      <c r="AB63" s="61"/>
      <c r="AC63" s="115"/>
      <c r="AD63" s="115"/>
      <c r="AE63" s="115"/>
      <c r="AF63" s="115">
        <f t="shared" si="6"/>
        <v>0</v>
      </c>
      <c r="AG63" s="115">
        <f t="shared" si="7"/>
        <v>0</v>
      </c>
      <c r="AH63" s="115">
        <v>0</v>
      </c>
      <c r="AI63" s="137" t="str">
        <f>IF(AH63=1,(Table1353233[[#This Row],[UB_init]]-Table1353233[[#This Row],[LB_init]])/Table1353233[[#This Row],[UB_init]],"")</f>
        <v/>
      </c>
      <c r="AJ63" s="133"/>
      <c r="AK63" s="115">
        <f>IF(AND(AJ63=1,Table68[[#This Row],[Gap]]=0),1,0)</f>
        <v>0</v>
      </c>
      <c r="AL63" s="47">
        <v>1064</v>
      </c>
      <c r="AM63" s="117">
        <f t="shared" si="2"/>
        <v>1</v>
      </c>
      <c r="AN63">
        <f t="shared" si="3"/>
        <v>0</v>
      </c>
    </row>
    <row r="64" spans="2:40" x14ac:dyDescent="0.35">
      <c r="B64" s="127" t="s">
        <v>168</v>
      </c>
      <c r="C64" s="38">
        <v>50</v>
      </c>
      <c r="D64" s="38">
        <v>2</v>
      </c>
      <c r="E64" s="38">
        <v>30</v>
      </c>
      <c r="F64" s="39">
        <v>1</v>
      </c>
      <c r="G64" s="59">
        <f t="shared" si="0"/>
        <v>1059</v>
      </c>
      <c r="H64" s="88">
        <f t="shared" si="0"/>
        <v>1059</v>
      </c>
      <c r="I64" s="88">
        <f t="shared" si="4"/>
        <v>0</v>
      </c>
      <c r="J64" s="88"/>
      <c r="K64" s="38">
        <f>1800-Table1353233[[#This Row],[Remaining time]]</f>
        <v>0.10901712998997937</v>
      </c>
      <c r="L64" s="38">
        <v>0.28546744212508202</v>
      </c>
      <c r="M64" s="38">
        <f t="shared" si="1"/>
        <v>0.39448457211506138</v>
      </c>
      <c r="O64" t="b">
        <f t="shared" si="5"/>
        <v>0</v>
      </c>
      <c r="T64" t="str">
        <f>IF(Table1353233[[#This Row],[If Optimal solution is not found]]=1,"",Table1353233[[#This Row],[UB_init]])</f>
        <v/>
      </c>
      <c r="U64" t="str">
        <f>IF(Table1353233[[#This Row],[If Optimal solution is not found]],"",Table1353233[[#This Row],[LB_init]])</f>
        <v/>
      </c>
      <c r="V64" t="str">
        <f>IF(Table1353233[[#This Row],[If Optimal solution is not found]],"",0)</f>
        <v/>
      </c>
      <c r="W64" t="str">
        <f>IF(Table1353233[[#This Row],[If Optimal solution is not found]],"",Table1353233[[#This Row],[Total time (BPP+Pm+SPm)]])</f>
        <v/>
      </c>
      <c r="Y64" s="59">
        <v>1059</v>
      </c>
      <c r="Z64" s="60">
        <v>1059</v>
      </c>
      <c r="AA64" s="60">
        <v>0</v>
      </c>
      <c r="AB64" s="59"/>
      <c r="AC64" s="114">
        <v>0</v>
      </c>
      <c r="AD64" s="114">
        <v>0</v>
      </c>
      <c r="AE64" s="114">
        <v>0</v>
      </c>
      <c r="AF64" s="114">
        <f t="shared" si="6"/>
        <v>0</v>
      </c>
      <c r="AG64" s="114">
        <f t="shared" si="7"/>
        <v>0</v>
      </c>
      <c r="AH64" s="114">
        <v>0</v>
      </c>
      <c r="AI64" s="136" t="str">
        <f>IF(AH64=1,(Table1353233[[#This Row],[UB_init]]-Table1353233[[#This Row],[LB_init]])/Table1353233[[#This Row],[UB_init]],"")</f>
        <v/>
      </c>
      <c r="AJ64" s="123">
        <v>0</v>
      </c>
      <c r="AK64" s="114">
        <f>IF(AND(AJ64=1,Table68[[#This Row],[Gap]]=0),1,0)</f>
        <v>0</v>
      </c>
      <c r="AL64" s="48">
        <v>1064</v>
      </c>
      <c r="AM64" s="117">
        <f t="shared" si="2"/>
        <v>0</v>
      </c>
      <c r="AN64">
        <f t="shared" si="3"/>
        <v>0</v>
      </c>
    </row>
    <row r="65" spans="2:40" x14ac:dyDescent="0.35">
      <c r="B65" s="126" t="s">
        <v>169</v>
      </c>
      <c r="C65" s="36">
        <v>50</v>
      </c>
      <c r="D65" s="36">
        <v>2</v>
      </c>
      <c r="E65" s="36">
        <v>30</v>
      </c>
      <c r="F65" s="37">
        <v>1</v>
      </c>
      <c r="G65" s="61">
        <f t="shared" si="0"/>
        <v>1199</v>
      </c>
      <c r="H65" s="98">
        <f t="shared" si="0"/>
        <v>1199</v>
      </c>
      <c r="I65" s="98">
        <f t="shared" si="4"/>
        <v>0</v>
      </c>
      <c r="J65" s="98"/>
      <c r="K65" s="36">
        <f>1800-Table1353233[[#This Row],[Remaining time]]</f>
        <v>0.16617486440009088</v>
      </c>
      <c r="L65" s="36">
        <v>0.122851444408297</v>
      </c>
      <c r="M65" s="36">
        <f t="shared" si="1"/>
        <v>0.28902630880838787</v>
      </c>
      <c r="O65" t="b">
        <f t="shared" si="5"/>
        <v>0</v>
      </c>
      <c r="T65" t="str">
        <f>IF(Table1353233[[#This Row],[If Optimal solution is not found]]=1,"",Table1353233[[#This Row],[UB_init]])</f>
        <v/>
      </c>
      <c r="U65" t="str">
        <f>IF(Table1353233[[#This Row],[If Optimal solution is not found]],"",Table1353233[[#This Row],[LB_init]])</f>
        <v/>
      </c>
      <c r="V65" t="str">
        <f>IF(Table1353233[[#This Row],[If Optimal solution is not found]],"",0)</f>
        <v/>
      </c>
      <c r="W65" t="str">
        <f>IF(Table1353233[[#This Row],[If Optimal solution is not found]],"",Table1353233[[#This Row],[Total time (BPP+Pm+SPm)]])</f>
        <v/>
      </c>
      <c r="Y65" s="61">
        <v>1199</v>
      </c>
      <c r="Z65" s="62">
        <v>1199</v>
      </c>
      <c r="AA65" s="62">
        <v>0</v>
      </c>
      <c r="AB65" s="61"/>
      <c r="AC65" s="115">
        <v>0</v>
      </c>
      <c r="AD65" s="115">
        <v>0</v>
      </c>
      <c r="AE65" s="115">
        <v>0</v>
      </c>
      <c r="AF65" s="115">
        <f t="shared" si="6"/>
        <v>0</v>
      </c>
      <c r="AG65" s="115">
        <f t="shared" si="7"/>
        <v>0</v>
      </c>
      <c r="AH65" s="115">
        <v>0</v>
      </c>
      <c r="AI65" s="137" t="str">
        <f>IF(AH65=1,(Table1353233[[#This Row],[UB_init]]-Table1353233[[#This Row],[LB_init]])/Table1353233[[#This Row],[UB_init]],"")</f>
        <v/>
      </c>
      <c r="AJ65" s="133">
        <v>0</v>
      </c>
      <c r="AK65" s="115">
        <f>IF(AND(AJ65=1,Table68[[#This Row],[Gap]]=0),1,0)</f>
        <v>0</v>
      </c>
      <c r="AL65" s="47">
        <v>1201</v>
      </c>
      <c r="AM65" s="117">
        <f t="shared" si="2"/>
        <v>0</v>
      </c>
      <c r="AN65">
        <f t="shared" si="3"/>
        <v>0</v>
      </c>
    </row>
    <row r="66" spans="2:40" x14ac:dyDescent="0.35">
      <c r="B66" s="127" t="s">
        <v>170</v>
      </c>
      <c r="C66" s="38">
        <v>50</v>
      </c>
      <c r="D66" s="38">
        <v>2</v>
      </c>
      <c r="E66" s="38">
        <v>30</v>
      </c>
      <c r="F66" s="39">
        <v>1</v>
      </c>
      <c r="G66" s="59">
        <f t="shared" ref="G66:H129" si="8">MAX(T66,Y66)</f>
        <v>992</v>
      </c>
      <c r="H66" s="88">
        <f t="shared" si="8"/>
        <v>992</v>
      </c>
      <c r="I66" s="88">
        <f t="shared" si="4"/>
        <v>0</v>
      </c>
      <c r="J66" s="88"/>
      <c r="K66" s="38">
        <f>1800-Table1353233[[#This Row],[Remaining time]]</f>
        <v>0.1905801147299826</v>
      </c>
      <c r="L66" s="38">
        <v>0.21976252086460499</v>
      </c>
      <c r="M66" s="38">
        <f t="shared" ref="M66:M129" si="9">K66+L66</f>
        <v>0.41034263559458761</v>
      </c>
      <c r="O66" t="b">
        <f t="shared" si="5"/>
        <v>0</v>
      </c>
      <c r="T66" t="str">
        <f>IF(Table1353233[[#This Row],[If Optimal solution is not found]]=1,"",Table1353233[[#This Row],[UB_init]])</f>
        <v/>
      </c>
      <c r="U66" t="str">
        <f>IF(Table1353233[[#This Row],[If Optimal solution is not found]],"",Table1353233[[#This Row],[LB_init]])</f>
        <v/>
      </c>
      <c r="V66" t="str">
        <f>IF(Table1353233[[#This Row],[If Optimal solution is not found]],"",0)</f>
        <v/>
      </c>
      <c r="W66" t="str">
        <f>IF(Table1353233[[#This Row],[If Optimal solution is not found]],"",Table1353233[[#This Row],[Total time (BPP+Pm+SPm)]])</f>
        <v/>
      </c>
      <c r="Y66" s="59">
        <v>992</v>
      </c>
      <c r="Z66" s="60">
        <v>992</v>
      </c>
      <c r="AA66" s="60">
        <v>0</v>
      </c>
      <c r="AB66" s="59"/>
      <c r="AC66" s="114">
        <v>0</v>
      </c>
      <c r="AD66" s="114">
        <v>0</v>
      </c>
      <c r="AE66" s="114">
        <v>0</v>
      </c>
      <c r="AF66" s="114">
        <f t="shared" si="6"/>
        <v>0</v>
      </c>
      <c r="AG66" s="114">
        <f t="shared" si="7"/>
        <v>0</v>
      </c>
      <c r="AH66" s="114">
        <v>0</v>
      </c>
      <c r="AI66" s="136" t="str">
        <f>IF(AH66=1,(Table1353233[[#This Row],[UB_init]]-Table1353233[[#This Row],[LB_init]])/Table1353233[[#This Row],[UB_init]],"")</f>
        <v/>
      </c>
      <c r="AJ66" s="123">
        <v>0</v>
      </c>
      <c r="AK66" s="114">
        <f>IF(AND(AJ66=1,Table68[[#This Row],[Gap]]=0),1,0)</f>
        <v>0</v>
      </c>
      <c r="AL66" s="48">
        <v>1000</v>
      </c>
      <c r="AM66" s="117">
        <f t="shared" ref="AM66:AM129" si="10">IF(AL66=H66,1,0)</f>
        <v>0</v>
      </c>
      <c r="AN66">
        <f t="shared" ref="AN66:AN129" si="11">IF(AND(I66&lt;&gt;0,AM66=1),1,0)</f>
        <v>0</v>
      </c>
    </row>
    <row r="67" spans="2:40" x14ac:dyDescent="0.35">
      <c r="B67" s="126" t="s">
        <v>171</v>
      </c>
      <c r="C67" s="36">
        <v>50</v>
      </c>
      <c r="D67" s="36">
        <v>2</v>
      </c>
      <c r="E67" s="36">
        <v>30</v>
      </c>
      <c r="F67" s="37">
        <v>1</v>
      </c>
      <c r="G67" s="61">
        <f t="shared" si="8"/>
        <v>1295</v>
      </c>
      <c r="H67" s="98">
        <f t="shared" si="8"/>
        <v>1295</v>
      </c>
      <c r="I67" s="98">
        <f t="shared" ref="I67:I130" si="12">MAX(V67,AA67,AI67)</f>
        <v>0</v>
      </c>
      <c r="J67" s="98"/>
      <c r="K67" s="36">
        <f>1800-Table1353233[[#This Row],[Remaining time]]</f>
        <v>0.12036336773007861</v>
      </c>
      <c r="L67" s="36">
        <v>0.11617655400186699</v>
      </c>
      <c r="M67" s="36">
        <f t="shared" si="9"/>
        <v>0.2365399217319456</v>
      </c>
      <c r="O67" t="b">
        <f t="shared" ref="O67:O130" si="13">IF(AND(M67&gt;3599,I67=0),1)</f>
        <v>0</v>
      </c>
      <c r="T67" t="str">
        <f>IF(Table1353233[[#This Row],[If Optimal solution is not found]]=1,"",Table1353233[[#This Row],[UB_init]])</f>
        <v/>
      </c>
      <c r="U67" t="str">
        <f>IF(Table1353233[[#This Row],[If Optimal solution is not found]],"",Table1353233[[#This Row],[LB_init]])</f>
        <v/>
      </c>
      <c r="V67" t="str">
        <f>IF(Table1353233[[#This Row],[If Optimal solution is not found]],"",0)</f>
        <v/>
      </c>
      <c r="W67" t="str">
        <f>IF(Table1353233[[#This Row],[If Optimal solution is not found]],"",Table1353233[[#This Row],[Total time (BPP+Pm+SPm)]])</f>
        <v/>
      </c>
      <c r="Y67" s="61">
        <v>1295</v>
      </c>
      <c r="Z67" s="62">
        <v>1295</v>
      </c>
      <c r="AA67" s="62">
        <v>0</v>
      </c>
      <c r="AB67" s="61"/>
      <c r="AC67" s="115">
        <v>0</v>
      </c>
      <c r="AD67" s="115">
        <v>0</v>
      </c>
      <c r="AE67" s="115">
        <v>0</v>
      </c>
      <c r="AF67" s="115">
        <f t="shared" ref="AF67:AF130" si="14">IF(AE67&gt;0,1,0)</f>
        <v>0</v>
      </c>
      <c r="AG67" s="115">
        <f t="shared" ref="AG67:AG130" si="15">IF(AND(AF67&gt;0,AA67=0),1,0)</f>
        <v>0</v>
      </c>
      <c r="AH67" s="115">
        <v>0</v>
      </c>
      <c r="AI67" s="137" t="str">
        <f>IF(AH67=1,(Table1353233[[#This Row],[UB_init]]-Table1353233[[#This Row],[LB_init]])/Table1353233[[#This Row],[UB_init]],"")</f>
        <v/>
      </c>
      <c r="AJ67" s="133">
        <v>0</v>
      </c>
      <c r="AK67" s="115">
        <f>IF(AND(AJ67=1,Table68[[#This Row],[Gap]]=0),1,0)</f>
        <v>0</v>
      </c>
      <c r="AL67" s="47">
        <v>1297</v>
      </c>
      <c r="AM67" s="117">
        <f t="shared" si="10"/>
        <v>0</v>
      </c>
      <c r="AN67">
        <f t="shared" si="11"/>
        <v>0</v>
      </c>
    </row>
    <row r="68" spans="2:40" x14ac:dyDescent="0.35">
      <c r="B68" s="127" t="s">
        <v>172</v>
      </c>
      <c r="C68" s="38">
        <v>50</v>
      </c>
      <c r="D68" s="38">
        <v>2</v>
      </c>
      <c r="E68" s="38">
        <v>30</v>
      </c>
      <c r="F68" s="39">
        <v>1</v>
      </c>
      <c r="G68" s="59">
        <f t="shared" si="8"/>
        <v>1045</v>
      </c>
      <c r="H68" s="88">
        <f t="shared" si="8"/>
        <v>1045</v>
      </c>
      <c r="I68" s="88">
        <f t="shared" si="12"/>
        <v>0</v>
      </c>
      <c r="J68" s="88"/>
      <c r="K68" s="38">
        <f>1800-Table1353233[[#This Row],[Remaining time]]</f>
        <v>0.16821478680003565</v>
      </c>
      <c r="L68" s="38">
        <v>0.12799853179603801</v>
      </c>
      <c r="M68" s="38">
        <f t="shared" si="9"/>
        <v>0.29621331859607369</v>
      </c>
      <c r="O68" t="b">
        <f t="shared" si="13"/>
        <v>0</v>
      </c>
      <c r="T68" t="str">
        <f>IF(Table1353233[[#This Row],[If Optimal solution is not found]]=1,"",Table1353233[[#This Row],[UB_init]])</f>
        <v/>
      </c>
      <c r="U68" t="str">
        <f>IF(Table1353233[[#This Row],[If Optimal solution is not found]],"",Table1353233[[#This Row],[LB_init]])</f>
        <v/>
      </c>
      <c r="V68" t="str">
        <f>IF(Table1353233[[#This Row],[If Optimal solution is not found]],"",0)</f>
        <v/>
      </c>
      <c r="W68" t="str">
        <f>IF(Table1353233[[#This Row],[If Optimal solution is not found]],"",Table1353233[[#This Row],[Total time (BPP+Pm+SPm)]])</f>
        <v/>
      </c>
      <c r="Y68" s="59">
        <v>1045</v>
      </c>
      <c r="Z68" s="60">
        <v>1045</v>
      </c>
      <c r="AA68" s="60">
        <v>0</v>
      </c>
      <c r="AB68" s="59"/>
      <c r="AC68" s="114">
        <v>0</v>
      </c>
      <c r="AD68" s="114">
        <v>0</v>
      </c>
      <c r="AE68" s="114">
        <v>0</v>
      </c>
      <c r="AF68" s="114">
        <f t="shared" si="14"/>
        <v>0</v>
      </c>
      <c r="AG68" s="114">
        <f t="shared" si="15"/>
        <v>0</v>
      </c>
      <c r="AH68" s="114">
        <v>0</v>
      </c>
      <c r="AI68" s="136" t="str">
        <f>IF(AH68=1,(Table1353233[[#This Row],[UB_init]]-Table1353233[[#This Row],[LB_init]])/Table1353233[[#This Row],[UB_init]],"")</f>
        <v/>
      </c>
      <c r="AJ68" s="123">
        <v>0</v>
      </c>
      <c r="AK68" s="114">
        <f>IF(AND(AJ68=1,Table68[[#This Row],[Gap]]=0),1,0)</f>
        <v>0</v>
      </c>
      <c r="AL68" s="48">
        <v>1052</v>
      </c>
      <c r="AM68" s="117">
        <f t="shared" si="10"/>
        <v>0</v>
      </c>
      <c r="AN68">
        <f t="shared" si="11"/>
        <v>0</v>
      </c>
    </row>
    <row r="69" spans="2:40" x14ac:dyDescent="0.35">
      <c r="B69" s="126" t="s">
        <v>173</v>
      </c>
      <c r="C69" s="36">
        <v>50</v>
      </c>
      <c r="D69" s="36">
        <v>2</v>
      </c>
      <c r="E69" s="36">
        <v>30</v>
      </c>
      <c r="F69" s="37">
        <v>1</v>
      </c>
      <c r="G69" s="61">
        <f t="shared" si="8"/>
        <v>1117</v>
      </c>
      <c r="H69" s="98">
        <f t="shared" si="8"/>
        <v>1117</v>
      </c>
      <c r="I69" s="98">
        <f t="shared" si="12"/>
        <v>0</v>
      </c>
      <c r="J69" s="98"/>
      <c r="K69" s="36">
        <f>1800-Table1353233[[#This Row],[Remaining time]]</f>
        <v>9.9194265910000468E-2</v>
      </c>
      <c r="L69" s="36">
        <v>0.21195232309400999</v>
      </c>
      <c r="M69" s="36">
        <f t="shared" si="9"/>
        <v>0.31114658900401049</v>
      </c>
      <c r="O69" t="b">
        <f t="shared" si="13"/>
        <v>0</v>
      </c>
      <c r="T69" t="str">
        <f>IF(Table1353233[[#This Row],[If Optimal solution is not found]]=1,"",Table1353233[[#This Row],[UB_init]])</f>
        <v/>
      </c>
      <c r="U69" t="str">
        <f>IF(Table1353233[[#This Row],[If Optimal solution is not found]],"",Table1353233[[#This Row],[LB_init]])</f>
        <v/>
      </c>
      <c r="V69" t="str">
        <f>IF(Table1353233[[#This Row],[If Optimal solution is not found]],"",0)</f>
        <v/>
      </c>
      <c r="W69" t="str">
        <f>IF(Table1353233[[#This Row],[If Optimal solution is not found]],"",Table1353233[[#This Row],[Total time (BPP+Pm+SPm)]])</f>
        <v/>
      </c>
      <c r="Y69" s="61">
        <v>1117</v>
      </c>
      <c r="Z69" s="62">
        <v>1117</v>
      </c>
      <c r="AA69" s="62">
        <v>0</v>
      </c>
      <c r="AB69" s="61"/>
      <c r="AC69" s="115">
        <v>0</v>
      </c>
      <c r="AD69" s="115">
        <v>0</v>
      </c>
      <c r="AE69" s="115">
        <v>0</v>
      </c>
      <c r="AF69" s="115">
        <f t="shared" si="14"/>
        <v>0</v>
      </c>
      <c r="AG69" s="115">
        <f t="shared" si="15"/>
        <v>0</v>
      </c>
      <c r="AH69" s="115">
        <v>0</v>
      </c>
      <c r="AI69" s="137" t="str">
        <f>IF(AH69=1,(Table1353233[[#This Row],[UB_init]]-Table1353233[[#This Row],[LB_init]])/Table1353233[[#This Row],[UB_init]],"")</f>
        <v/>
      </c>
      <c r="AJ69" s="133">
        <v>0</v>
      </c>
      <c r="AK69" s="115">
        <f>IF(AND(AJ69=1,Table68[[#This Row],[Gap]]=0),1,0)</f>
        <v>0</v>
      </c>
      <c r="AL69" s="47">
        <v>1118</v>
      </c>
      <c r="AM69" s="117">
        <f t="shared" si="10"/>
        <v>0</v>
      </c>
      <c r="AN69">
        <f t="shared" si="11"/>
        <v>0</v>
      </c>
    </row>
    <row r="70" spans="2:40" x14ac:dyDescent="0.35">
      <c r="B70" s="127" t="s">
        <v>174</v>
      </c>
      <c r="C70" s="38">
        <v>50</v>
      </c>
      <c r="D70" s="38">
        <v>2</v>
      </c>
      <c r="E70" s="38">
        <v>30</v>
      </c>
      <c r="F70" s="39">
        <v>1</v>
      </c>
      <c r="G70" s="59">
        <f t="shared" si="8"/>
        <v>1178</v>
      </c>
      <c r="H70" s="88">
        <f t="shared" si="8"/>
        <v>1178</v>
      </c>
      <c r="I70" s="88">
        <f t="shared" si="12"/>
        <v>0</v>
      </c>
      <c r="J70" s="88"/>
      <c r="K70" s="38">
        <f>1800-Table1353233[[#This Row],[Remaining time]]</f>
        <v>0.13586085289989569</v>
      </c>
      <c r="L70" s="38">
        <v>8.2123968750238405E-2</v>
      </c>
      <c r="M70" s="38">
        <f t="shared" si="9"/>
        <v>0.21798482165013411</v>
      </c>
      <c r="O70" t="b">
        <f t="shared" si="13"/>
        <v>0</v>
      </c>
      <c r="T70" t="str">
        <f>IF(Table1353233[[#This Row],[If Optimal solution is not found]]=1,"",Table1353233[[#This Row],[UB_init]])</f>
        <v/>
      </c>
      <c r="U70" t="str">
        <f>IF(Table1353233[[#This Row],[If Optimal solution is not found]],"",Table1353233[[#This Row],[LB_init]])</f>
        <v/>
      </c>
      <c r="V70" t="str">
        <f>IF(Table1353233[[#This Row],[If Optimal solution is not found]],"",0)</f>
        <v/>
      </c>
      <c r="W70" t="str">
        <f>IF(Table1353233[[#This Row],[If Optimal solution is not found]],"",Table1353233[[#This Row],[Total time (BPP+Pm+SPm)]])</f>
        <v/>
      </c>
      <c r="Y70" s="59">
        <v>1178</v>
      </c>
      <c r="Z70" s="60">
        <v>1178</v>
      </c>
      <c r="AA70" s="60">
        <v>0</v>
      </c>
      <c r="AB70" s="59"/>
      <c r="AC70" s="114">
        <v>0</v>
      </c>
      <c r="AD70" s="114">
        <v>0</v>
      </c>
      <c r="AE70" s="114">
        <v>0</v>
      </c>
      <c r="AF70" s="114">
        <f t="shared" si="14"/>
        <v>0</v>
      </c>
      <c r="AG70" s="114">
        <f t="shared" si="15"/>
        <v>0</v>
      </c>
      <c r="AH70" s="114">
        <v>0</v>
      </c>
      <c r="AI70" s="136" t="str">
        <f>IF(AH70=1,(Table1353233[[#This Row],[UB_init]]-Table1353233[[#This Row],[LB_init]])/Table1353233[[#This Row],[UB_init]],"")</f>
        <v/>
      </c>
      <c r="AJ70" s="123">
        <v>0</v>
      </c>
      <c r="AK70" s="114">
        <f>IF(AND(AJ70=1,Table68[[#This Row],[Gap]]=0),1,0)</f>
        <v>0</v>
      </c>
      <c r="AL70" s="48">
        <v>1193</v>
      </c>
      <c r="AM70" s="117">
        <f t="shared" si="10"/>
        <v>0</v>
      </c>
      <c r="AN70">
        <f t="shared" si="11"/>
        <v>0</v>
      </c>
    </row>
    <row r="71" spans="2:40" x14ac:dyDescent="0.35">
      <c r="B71" s="126" t="s">
        <v>175</v>
      </c>
      <c r="C71" s="36">
        <v>50</v>
      </c>
      <c r="D71" s="36">
        <v>2</v>
      </c>
      <c r="E71" s="36">
        <v>30</v>
      </c>
      <c r="F71" s="37">
        <v>1</v>
      </c>
      <c r="G71" s="61">
        <f t="shared" si="8"/>
        <v>1123</v>
      </c>
      <c r="H71" s="98">
        <f t="shared" si="8"/>
        <v>1123</v>
      </c>
      <c r="I71" s="98">
        <f t="shared" si="12"/>
        <v>0</v>
      </c>
      <c r="J71" s="98"/>
      <c r="K71" s="36">
        <f>1800-Table1353233[[#This Row],[Remaining time]]</f>
        <v>0.1601566877300229</v>
      </c>
      <c r="L71" s="36">
        <v>0.10677098110318101</v>
      </c>
      <c r="M71" s="36">
        <f t="shared" si="9"/>
        <v>0.2669276688332039</v>
      </c>
      <c r="O71" t="b">
        <f t="shared" si="13"/>
        <v>0</v>
      </c>
      <c r="T71" t="str">
        <f>IF(Table1353233[[#This Row],[If Optimal solution is not found]]=1,"",Table1353233[[#This Row],[UB_init]])</f>
        <v/>
      </c>
      <c r="U71" t="str">
        <f>IF(Table1353233[[#This Row],[If Optimal solution is not found]],"",Table1353233[[#This Row],[LB_init]])</f>
        <v/>
      </c>
      <c r="V71" t="str">
        <f>IF(Table1353233[[#This Row],[If Optimal solution is not found]],"",0)</f>
        <v/>
      </c>
      <c r="W71" t="str">
        <f>IF(Table1353233[[#This Row],[If Optimal solution is not found]],"",Table1353233[[#This Row],[Total time (BPP+Pm+SPm)]])</f>
        <v/>
      </c>
      <c r="Y71" s="61">
        <v>1123</v>
      </c>
      <c r="Z71" s="62">
        <v>1123</v>
      </c>
      <c r="AA71" s="62">
        <v>0</v>
      </c>
      <c r="AB71" s="61"/>
      <c r="AC71" s="115">
        <v>0</v>
      </c>
      <c r="AD71" s="115">
        <v>0</v>
      </c>
      <c r="AE71" s="115">
        <v>0</v>
      </c>
      <c r="AF71" s="115">
        <f t="shared" si="14"/>
        <v>0</v>
      </c>
      <c r="AG71" s="115">
        <f t="shared" si="15"/>
        <v>0</v>
      </c>
      <c r="AH71" s="115">
        <v>0</v>
      </c>
      <c r="AI71" s="137" t="str">
        <f>IF(AH71=1,(Table1353233[[#This Row],[UB_init]]-Table1353233[[#This Row],[LB_init]])/Table1353233[[#This Row],[UB_init]],"")</f>
        <v/>
      </c>
      <c r="AJ71" s="133">
        <v>0</v>
      </c>
      <c r="AK71" s="115">
        <f>IF(AND(AJ71=1,Table68[[#This Row],[Gap]]=0),1,0)</f>
        <v>0</v>
      </c>
      <c r="AL71" s="47">
        <v>1130</v>
      </c>
      <c r="AM71" s="117">
        <f t="shared" si="10"/>
        <v>0</v>
      </c>
      <c r="AN71">
        <f t="shared" si="11"/>
        <v>0</v>
      </c>
    </row>
    <row r="72" spans="2:40" x14ac:dyDescent="0.35">
      <c r="B72" s="127" t="s">
        <v>176</v>
      </c>
      <c r="C72" s="38">
        <v>50</v>
      </c>
      <c r="D72" s="38">
        <v>2</v>
      </c>
      <c r="E72" s="38">
        <v>30</v>
      </c>
      <c r="F72" s="39">
        <v>2</v>
      </c>
      <c r="G72" s="59">
        <f t="shared" si="8"/>
        <v>1227</v>
      </c>
      <c r="H72" s="88">
        <f t="shared" si="8"/>
        <v>1227</v>
      </c>
      <c r="I72" s="88">
        <f t="shared" si="12"/>
        <v>0</v>
      </c>
      <c r="J72" s="88"/>
      <c r="K72" s="38">
        <f>1800-Table1353233[[#This Row],[Remaining time]]</f>
        <v>0.76147722452992639</v>
      </c>
      <c r="L72" s="38"/>
      <c r="M72" s="38">
        <f t="shared" si="9"/>
        <v>0.76147722452992639</v>
      </c>
      <c r="O72" t="b">
        <f t="shared" si="13"/>
        <v>0</v>
      </c>
      <c r="T72">
        <f>IF(Table1353233[[#This Row],[If Optimal solution is not found]]=1,"",Table1353233[[#This Row],[UB_init]])</f>
        <v>1227</v>
      </c>
      <c r="U72">
        <f>IF(Table1353233[[#This Row],[If Optimal solution is not found]],"",Table1353233[[#This Row],[LB_init]])</f>
        <v>1227</v>
      </c>
      <c r="V72">
        <f>IF(Table1353233[[#This Row],[If Optimal solution is not found]],"",0)</f>
        <v>0</v>
      </c>
      <c r="W72">
        <f>IF(Table1353233[[#This Row],[If Optimal solution is not found]],"",Table1353233[[#This Row],[Total time (BPP+Pm+SPm)]])</f>
        <v>0.76147722452992639</v>
      </c>
      <c r="Y72" s="59"/>
      <c r="Z72" s="60"/>
      <c r="AA72" s="60"/>
      <c r="AB72" s="59"/>
      <c r="AC72" s="114"/>
      <c r="AD72" s="114"/>
      <c r="AE72" s="114"/>
      <c r="AF72" s="114">
        <f t="shared" si="14"/>
        <v>0</v>
      </c>
      <c r="AG72" s="114">
        <f t="shared" si="15"/>
        <v>0</v>
      </c>
      <c r="AH72" s="114">
        <v>0</v>
      </c>
      <c r="AI72" s="136" t="str">
        <f>IF(AH72=1,(Table1353233[[#This Row],[UB_init]]-Table1353233[[#This Row],[LB_init]])/Table1353233[[#This Row],[UB_init]],"")</f>
        <v/>
      </c>
      <c r="AJ72" s="123"/>
      <c r="AK72" s="114">
        <f>IF(AND(AJ72=1,Table68[[#This Row],[Gap]]=0),1,0)</f>
        <v>0</v>
      </c>
      <c r="AL72" s="48">
        <v>1227</v>
      </c>
      <c r="AM72" s="117">
        <f t="shared" si="10"/>
        <v>1</v>
      </c>
      <c r="AN72">
        <f t="shared" si="11"/>
        <v>0</v>
      </c>
    </row>
    <row r="73" spans="2:40" x14ac:dyDescent="0.35">
      <c r="B73" s="126" t="s">
        <v>177</v>
      </c>
      <c r="C73" s="36">
        <v>50</v>
      </c>
      <c r="D73" s="36">
        <v>2</v>
      </c>
      <c r="E73" s="36">
        <v>30</v>
      </c>
      <c r="F73" s="37">
        <v>2</v>
      </c>
      <c r="G73" s="61">
        <f t="shared" si="8"/>
        <v>1214</v>
      </c>
      <c r="H73" s="98">
        <f t="shared" si="8"/>
        <v>1214</v>
      </c>
      <c r="I73" s="98">
        <f t="shared" si="12"/>
        <v>0</v>
      </c>
      <c r="J73" s="98"/>
      <c r="K73" s="36">
        <f>1800-Table1353233[[#This Row],[Remaining time]]</f>
        <v>0.1133529171399914</v>
      </c>
      <c r="L73" s="36"/>
      <c r="M73" s="36">
        <f t="shared" si="9"/>
        <v>0.1133529171399914</v>
      </c>
      <c r="O73" t="b">
        <f t="shared" si="13"/>
        <v>0</v>
      </c>
      <c r="T73">
        <f>IF(Table1353233[[#This Row],[If Optimal solution is not found]]=1,"",Table1353233[[#This Row],[UB_init]])</f>
        <v>1214</v>
      </c>
      <c r="U73">
        <f>IF(Table1353233[[#This Row],[If Optimal solution is not found]],"",Table1353233[[#This Row],[LB_init]])</f>
        <v>1214</v>
      </c>
      <c r="V73">
        <f>IF(Table1353233[[#This Row],[If Optimal solution is not found]],"",0)</f>
        <v>0</v>
      </c>
      <c r="W73">
        <f>IF(Table1353233[[#This Row],[If Optimal solution is not found]],"",Table1353233[[#This Row],[Total time (BPP+Pm+SPm)]])</f>
        <v>0.1133529171399914</v>
      </c>
      <c r="Y73" s="61"/>
      <c r="Z73" s="62"/>
      <c r="AA73" s="62"/>
      <c r="AB73" s="61"/>
      <c r="AC73" s="115"/>
      <c r="AD73" s="115"/>
      <c r="AE73" s="115"/>
      <c r="AF73" s="115">
        <f t="shared" si="14"/>
        <v>0</v>
      </c>
      <c r="AG73" s="115">
        <f t="shared" si="15"/>
        <v>0</v>
      </c>
      <c r="AH73" s="115">
        <v>0</v>
      </c>
      <c r="AI73" s="137" t="str">
        <f>IF(AH73=1,(Table1353233[[#This Row],[UB_init]]-Table1353233[[#This Row],[LB_init]])/Table1353233[[#This Row],[UB_init]],"")</f>
        <v/>
      </c>
      <c r="AJ73" s="133"/>
      <c r="AK73" s="115">
        <f>IF(AND(AJ73=1,Table68[[#This Row],[Gap]]=0),1,0)</f>
        <v>0</v>
      </c>
      <c r="AL73" s="47">
        <v>1214</v>
      </c>
      <c r="AM73" s="117">
        <f t="shared" si="10"/>
        <v>1</v>
      </c>
      <c r="AN73">
        <f t="shared" si="11"/>
        <v>0</v>
      </c>
    </row>
    <row r="74" spans="2:40" x14ac:dyDescent="0.35">
      <c r="B74" s="127" t="s">
        <v>178</v>
      </c>
      <c r="C74" s="38">
        <v>50</v>
      </c>
      <c r="D74" s="38">
        <v>2</v>
      </c>
      <c r="E74" s="38">
        <v>30</v>
      </c>
      <c r="F74" s="39">
        <v>2</v>
      </c>
      <c r="G74" s="59">
        <f t="shared" si="8"/>
        <v>1209</v>
      </c>
      <c r="H74" s="88">
        <f t="shared" si="8"/>
        <v>1209</v>
      </c>
      <c r="I74" s="88">
        <f t="shared" si="12"/>
        <v>0</v>
      </c>
      <c r="J74" s="88"/>
      <c r="K74" s="38">
        <f>1800-Table1353233[[#This Row],[Remaining time]]</f>
        <v>0.10758232884995778</v>
      </c>
      <c r="L74" s="38"/>
      <c r="M74" s="38">
        <f t="shared" si="9"/>
        <v>0.10758232884995778</v>
      </c>
      <c r="O74" t="b">
        <f t="shared" si="13"/>
        <v>0</v>
      </c>
      <c r="T74">
        <f>IF(Table1353233[[#This Row],[If Optimal solution is not found]]=1,"",Table1353233[[#This Row],[UB_init]])</f>
        <v>1209</v>
      </c>
      <c r="U74">
        <f>IF(Table1353233[[#This Row],[If Optimal solution is not found]],"",Table1353233[[#This Row],[LB_init]])</f>
        <v>1209</v>
      </c>
      <c r="V74">
        <f>IF(Table1353233[[#This Row],[If Optimal solution is not found]],"",0)</f>
        <v>0</v>
      </c>
      <c r="W74">
        <f>IF(Table1353233[[#This Row],[If Optimal solution is not found]],"",Table1353233[[#This Row],[Total time (BPP+Pm+SPm)]])</f>
        <v>0.10758232884995778</v>
      </c>
      <c r="Y74" s="59"/>
      <c r="Z74" s="60"/>
      <c r="AA74" s="60"/>
      <c r="AB74" s="59"/>
      <c r="AC74" s="114"/>
      <c r="AD74" s="114"/>
      <c r="AE74" s="114"/>
      <c r="AF74" s="114">
        <f t="shared" si="14"/>
        <v>0</v>
      </c>
      <c r="AG74" s="114">
        <f t="shared" si="15"/>
        <v>0</v>
      </c>
      <c r="AH74" s="114">
        <v>0</v>
      </c>
      <c r="AI74" s="136" t="str">
        <f>IF(AH74=1,(Table1353233[[#This Row],[UB_init]]-Table1353233[[#This Row],[LB_init]])/Table1353233[[#This Row],[UB_init]],"")</f>
        <v/>
      </c>
      <c r="AJ74" s="123"/>
      <c r="AK74" s="114">
        <f>IF(AND(AJ74=1,Table68[[#This Row],[Gap]]=0),1,0)</f>
        <v>0</v>
      </c>
      <c r="AL74" s="48">
        <v>1209</v>
      </c>
      <c r="AM74" s="117">
        <f t="shared" si="10"/>
        <v>1</v>
      </c>
      <c r="AN74">
        <f t="shared" si="11"/>
        <v>0</v>
      </c>
    </row>
    <row r="75" spans="2:40" x14ac:dyDescent="0.35">
      <c r="B75" s="126" t="s">
        <v>179</v>
      </c>
      <c r="C75" s="36">
        <v>50</v>
      </c>
      <c r="D75" s="36">
        <v>2</v>
      </c>
      <c r="E75" s="36">
        <v>30</v>
      </c>
      <c r="F75" s="37">
        <v>2</v>
      </c>
      <c r="G75" s="61">
        <f t="shared" si="8"/>
        <v>1319</v>
      </c>
      <c r="H75" s="98">
        <f t="shared" si="8"/>
        <v>1319</v>
      </c>
      <c r="I75" s="98">
        <f t="shared" si="12"/>
        <v>0</v>
      </c>
      <c r="J75" s="98"/>
      <c r="K75" s="36">
        <f>1800-Table1353233[[#This Row],[Remaining time]]</f>
        <v>0.13174222409998038</v>
      </c>
      <c r="L75" s="36"/>
      <c r="M75" s="36">
        <f t="shared" si="9"/>
        <v>0.13174222409998038</v>
      </c>
      <c r="O75" t="b">
        <f t="shared" si="13"/>
        <v>0</v>
      </c>
      <c r="T75">
        <f>IF(Table1353233[[#This Row],[If Optimal solution is not found]]=1,"",Table1353233[[#This Row],[UB_init]])</f>
        <v>1319</v>
      </c>
      <c r="U75">
        <f>IF(Table1353233[[#This Row],[If Optimal solution is not found]],"",Table1353233[[#This Row],[LB_init]])</f>
        <v>1319</v>
      </c>
      <c r="V75">
        <f>IF(Table1353233[[#This Row],[If Optimal solution is not found]],"",0)</f>
        <v>0</v>
      </c>
      <c r="W75">
        <f>IF(Table1353233[[#This Row],[If Optimal solution is not found]],"",Table1353233[[#This Row],[Total time (BPP+Pm+SPm)]])</f>
        <v>0.13174222409998038</v>
      </c>
      <c r="Y75" s="61"/>
      <c r="Z75" s="62"/>
      <c r="AA75" s="62"/>
      <c r="AB75" s="61"/>
      <c r="AC75" s="115"/>
      <c r="AD75" s="115"/>
      <c r="AE75" s="115"/>
      <c r="AF75" s="115">
        <f t="shared" si="14"/>
        <v>0</v>
      </c>
      <c r="AG75" s="115">
        <f t="shared" si="15"/>
        <v>0</v>
      </c>
      <c r="AH75" s="115">
        <v>0</v>
      </c>
      <c r="AI75" s="137" t="str">
        <f>IF(AH75=1,(Table1353233[[#This Row],[UB_init]]-Table1353233[[#This Row],[LB_init]])/Table1353233[[#This Row],[UB_init]],"")</f>
        <v/>
      </c>
      <c r="AJ75" s="133"/>
      <c r="AK75" s="115">
        <f>IF(AND(AJ75=1,Table68[[#This Row],[Gap]]=0),1,0)</f>
        <v>0</v>
      </c>
      <c r="AL75" s="47">
        <v>1319</v>
      </c>
      <c r="AM75" s="117">
        <f t="shared" si="10"/>
        <v>1</v>
      </c>
      <c r="AN75">
        <f t="shared" si="11"/>
        <v>0</v>
      </c>
    </row>
    <row r="76" spans="2:40" x14ac:dyDescent="0.35">
      <c r="B76" s="127" t="s">
        <v>180</v>
      </c>
      <c r="C76" s="38">
        <v>50</v>
      </c>
      <c r="D76" s="38">
        <v>2</v>
      </c>
      <c r="E76" s="38">
        <v>30</v>
      </c>
      <c r="F76" s="39">
        <v>2</v>
      </c>
      <c r="G76" s="59">
        <f t="shared" si="8"/>
        <v>1262</v>
      </c>
      <c r="H76" s="88">
        <f t="shared" si="8"/>
        <v>1262</v>
      </c>
      <c r="I76" s="88">
        <f t="shared" si="12"/>
        <v>0</v>
      </c>
      <c r="J76" s="88"/>
      <c r="K76" s="38">
        <f>1800-Table1353233[[#This Row],[Remaining time]]</f>
        <v>0.24458801932996721</v>
      </c>
      <c r="L76" s="38"/>
      <c r="M76" s="38">
        <f t="shared" si="9"/>
        <v>0.24458801932996721</v>
      </c>
      <c r="O76" t="b">
        <f t="shared" si="13"/>
        <v>0</v>
      </c>
      <c r="T76">
        <f>IF(Table1353233[[#This Row],[If Optimal solution is not found]]=1,"",Table1353233[[#This Row],[UB_init]])</f>
        <v>1262</v>
      </c>
      <c r="U76">
        <f>IF(Table1353233[[#This Row],[If Optimal solution is not found]],"",Table1353233[[#This Row],[LB_init]])</f>
        <v>1262</v>
      </c>
      <c r="V76">
        <f>IF(Table1353233[[#This Row],[If Optimal solution is not found]],"",0)</f>
        <v>0</v>
      </c>
      <c r="W76">
        <f>IF(Table1353233[[#This Row],[If Optimal solution is not found]],"",Table1353233[[#This Row],[Total time (BPP+Pm+SPm)]])</f>
        <v>0.24458801932996721</v>
      </c>
      <c r="Y76" s="59"/>
      <c r="Z76" s="60"/>
      <c r="AA76" s="60"/>
      <c r="AB76" s="59"/>
      <c r="AC76" s="114"/>
      <c r="AD76" s="114"/>
      <c r="AE76" s="114"/>
      <c r="AF76" s="114">
        <f t="shared" si="14"/>
        <v>0</v>
      </c>
      <c r="AG76" s="114">
        <f t="shared" si="15"/>
        <v>0</v>
      </c>
      <c r="AH76" s="114">
        <v>0</v>
      </c>
      <c r="AI76" s="136" t="str">
        <f>IF(AH76=1,(Table1353233[[#This Row],[UB_init]]-Table1353233[[#This Row],[LB_init]])/Table1353233[[#This Row],[UB_init]],"")</f>
        <v/>
      </c>
      <c r="AJ76" s="123"/>
      <c r="AK76" s="114">
        <f>IF(AND(AJ76=1,Table68[[#This Row],[Gap]]=0),1,0)</f>
        <v>0</v>
      </c>
      <c r="AL76" s="48">
        <v>1262</v>
      </c>
      <c r="AM76" s="117">
        <f t="shared" si="10"/>
        <v>1</v>
      </c>
      <c r="AN76">
        <f t="shared" si="11"/>
        <v>0</v>
      </c>
    </row>
    <row r="77" spans="2:40" x14ac:dyDescent="0.35">
      <c r="B77" s="126" t="s">
        <v>181</v>
      </c>
      <c r="C77" s="36">
        <v>50</v>
      </c>
      <c r="D77" s="36">
        <v>2</v>
      </c>
      <c r="E77" s="36">
        <v>30</v>
      </c>
      <c r="F77" s="37">
        <v>2</v>
      </c>
      <c r="G77" s="61">
        <f t="shared" si="8"/>
        <v>1475</v>
      </c>
      <c r="H77" s="98">
        <f t="shared" si="8"/>
        <v>1475</v>
      </c>
      <c r="I77" s="98">
        <f t="shared" si="12"/>
        <v>0</v>
      </c>
      <c r="J77" s="98"/>
      <c r="K77" s="36">
        <f>1800-Table1353233[[#This Row],[Remaining time]]</f>
        <v>0.12276048400008222</v>
      </c>
      <c r="L77" s="36"/>
      <c r="M77" s="36">
        <f t="shared" si="9"/>
        <v>0.12276048400008222</v>
      </c>
      <c r="O77" t="b">
        <f t="shared" si="13"/>
        <v>0</v>
      </c>
      <c r="T77">
        <f>IF(Table1353233[[#This Row],[If Optimal solution is not found]]=1,"",Table1353233[[#This Row],[UB_init]])</f>
        <v>1475</v>
      </c>
      <c r="U77">
        <f>IF(Table1353233[[#This Row],[If Optimal solution is not found]],"",Table1353233[[#This Row],[LB_init]])</f>
        <v>1475</v>
      </c>
      <c r="V77">
        <f>IF(Table1353233[[#This Row],[If Optimal solution is not found]],"",0)</f>
        <v>0</v>
      </c>
      <c r="W77">
        <f>IF(Table1353233[[#This Row],[If Optimal solution is not found]],"",Table1353233[[#This Row],[Total time (BPP+Pm+SPm)]])</f>
        <v>0.12276048400008222</v>
      </c>
      <c r="Y77" s="61"/>
      <c r="Z77" s="62"/>
      <c r="AA77" s="62"/>
      <c r="AB77" s="61"/>
      <c r="AC77" s="115"/>
      <c r="AD77" s="115"/>
      <c r="AE77" s="115"/>
      <c r="AF77" s="115">
        <f t="shared" si="14"/>
        <v>0</v>
      </c>
      <c r="AG77" s="115">
        <f t="shared" si="15"/>
        <v>0</v>
      </c>
      <c r="AH77" s="115">
        <v>0</v>
      </c>
      <c r="AI77" s="137" t="str">
        <f>IF(AH77=1,(Table1353233[[#This Row],[UB_init]]-Table1353233[[#This Row],[LB_init]])/Table1353233[[#This Row],[UB_init]],"")</f>
        <v/>
      </c>
      <c r="AJ77" s="133"/>
      <c r="AK77" s="115">
        <f>IF(AND(AJ77=1,Table68[[#This Row],[Gap]]=0),1,0)</f>
        <v>0</v>
      </c>
      <c r="AL77" s="47">
        <v>1475</v>
      </c>
      <c r="AM77" s="117">
        <f t="shared" si="10"/>
        <v>1</v>
      </c>
      <c r="AN77">
        <f t="shared" si="11"/>
        <v>0</v>
      </c>
    </row>
    <row r="78" spans="2:40" x14ac:dyDescent="0.35">
      <c r="B78" s="127" t="s">
        <v>182</v>
      </c>
      <c r="C78" s="38">
        <v>50</v>
      </c>
      <c r="D78" s="38">
        <v>2</v>
      </c>
      <c r="E78" s="38">
        <v>30</v>
      </c>
      <c r="F78" s="39">
        <v>2</v>
      </c>
      <c r="G78" s="59">
        <f t="shared" si="8"/>
        <v>1225</v>
      </c>
      <c r="H78" s="88">
        <f t="shared" si="8"/>
        <v>1225</v>
      </c>
      <c r="I78" s="88">
        <f t="shared" si="12"/>
        <v>0</v>
      </c>
      <c r="J78" s="88"/>
      <c r="K78" s="38">
        <f>1800-Table1353233[[#This Row],[Remaining time]]</f>
        <v>0.32959096319996206</v>
      </c>
      <c r="L78" s="38"/>
      <c r="M78" s="38">
        <f t="shared" si="9"/>
        <v>0.32959096319996206</v>
      </c>
      <c r="O78" t="b">
        <f t="shared" si="13"/>
        <v>0</v>
      </c>
      <c r="T78">
        <f>IF(Table1353233[[#This Row],[If Optimal solution is not found]]=1,"",Table1353233[[#This Row],[UB_init]])</f>
        <v>1225</v>
      </c>
      <c r="U78">
        <f>IF(Table1353233[[#This Row],[If Optimal solution is not found]],"",Table1353233[[#This Row],[LB_init]])</f>
        <v>1225</v>
      </c>
      <c r="V78">
        <f>IF(Table1353233[[#This Row],[If Optimal solution is not found]],"",0)</f>
        <v>0</v>
      </c>
      <c r="W78">
        <f>IF(Table1353233[[#This Row],[If Optimal solution is not found]],"",Table1353233[[#This Row],[Total time (BPP+Pm+SPm)]])</f>
        <v>0.32959096319996206</v>
      </c>
      <c r="Y78" s="59"/>
      <c r="Z78" s="60"/>
      <c r="AA78" s="60"/>
      <c r="AB78" s="59"/>
      <c r="AC78" s="114"/>
      <c r="AD78" s="114"/>
      <c r="AE78" s="114"/>
      <c r="AF78" s="114">
        <f t="shared" si="14"/>
        <v>0</v>
      </c>
      <c r="AG78" s="114">
        <f t="shared" si="15"/>
        <v>0</v>
      </c>
      <c r="AH78" s="114">
        <v>0</v>
      </c>
      <c r="AI78" s="136" t="str">
        <f>IF(AH78=1,(Table1353233[[#This Row],[UB_init]]-Table1353233[[#This Row],[LB_init]])/Table1353233[[#This Row],[UB_init]],"")</f>
        <v/>
      </c>
      <c r="AJ78" s="123"/>
      <c r="AK78" s="114">
        <f>IF(AND(AJ78=1,Table68[[#This Row],[Gap]]=0),1,0)</f>
        <v>0</v>
      </c>
      <c r="AL78" s="48">
        <v>1225</v>
      </c>
      <c r="AM78" s="117">
        <f t="shared" si="10"/>
        <v>1</v>
      </c>
      <c r="AN78">
        <f t="shared" si="11"/>
        <v>0</v>
      </c>
    </row>
    <row r="79" spans="2:40" x14ac:dyDescent="0.35">
      <c r="B79" s="126" t="s">
        <v>183</v>
      </c>
      <c r="C79" s="36">
        <v>50</v>
      </c>
      <c r="D79" s="36">
        <v>2</v>
      </c>
      <c r="E79" s="36">
        <v>30</v>
      </c>
      <c r="F79" s="37">
        <v>2</v>
      </c>
      <c r="G79" s="61">
        <f t="shared" si="8"/>
        <v>1267</v>
      </c>
      <c r="H79" s="98">
        <f t="shared" si="8"/>
        <v>1267</v>
      </c>
      <c r="I79" s="98">
        <f t="shared" si="12"/>
        <v>0</v>
      </c>
      <c r="J79" s="98"/>
      <c r="K79" s="36">
        <f>1800-Table1353233[[#This Row],[Remaining time]]</f>
        <v>0.18363566138009446</v>
      </c>
      <c r="L79" s="36"/>
      <c r="M79" s="36">
        <f t="shared" si="9"/>
        <v>0.18363566138009446</v>
      </c>
      <c r="O79" t="b">
        <f t="shared" si="13"/>
        <v>0</v>
      </c>
      <c r="T79">
        <f>IF(Table1353233[[#This Row],[If Optimal solution is not found]]=1,"",Table1353233[[#This Row],[UB_init]])</f>
        <v>1267</v>
      </c>
      <c r="U79">
        <f>IF(Table1353233[[#This Row],[If Optimal solution is not found]],"",Table1353233[[#This Row],[LB_init]])</f>
        <v>1267</v>
      </c>
      <c r="V79">
        <f>IF(Table1353233[[#This Row],[If Optimal solution is not found]],"",0)</f>
        <v>0</v>
      </c>
      <c r="W79">
        <f>IF(Table1353233[[#This Row],[If Optimal solution is not found]],"",Table1353233[[#This Row],[Total time (BPP+Pm+SPm)]])</f>
        <v>0.18363566138009446</v>
      </c>
      <c r="Y79" s="61"/>
      <c r="Z79" s="62"/>
      <c r="AA79" s="62"/>
      <c r="AB79" s="61"/>
      <c r="AC79" s="115"/>
      <c r="AD79" s="115"/>
      <c r="AE79" s="115"/>
      <c r="AF79" s="115">
        <f t="shared" si="14"/>
        <v>0</v>
      </c>
      <c r="AG79" s="115">
        <f t="shared" si="15"/>
        <v>0</v>
      </c>
      <c r="AH79" s="115">
        <v>0</v>
      </c>
      <c r="AI79" s="137" t="str">
        <f>IF(AH79=1,(Table1353233[[#This Row],[UB_init]]-Table1353233[[#This Row],[LB_init]])/Table1353233[[#This Row],[UB_init]],"")</f>
        <v/>
      </c>
      <c r="AJ79" s="133"/>
      <c r="AK79" s="115">
        <f>IF(AND(AJ79=1,Table68[[#This Row],[Gap]]=0),1,0)</f>
        <v>0</v>
      </c>
      <c r="AL79" s="47">
        <v>1267</v>
      </c>
      <c r="AM79" s="117">
        <f t="shared" si="10"/>
        <v>1</v>
      </c>
      <c r="AN79">
        <f t="shared" si="11"/>
        <v>0</v>
      </c>
    </row>
    <row r="80" spans="2:40" x14ac:dyDescent="0.35">
      <c r="B80" s="127" t="s">
        <v>184</v>
      </c>
      <c r="C80" s="38">
        <v>50</v>
      </c>
      <c r="D80" s="38">
        <v>2</v>
      </c>
      <c r="E80" s="38">
        <v>30</v>
      </c>
      <c r="F80" s="39">
        <v>2</v>
      </c>
      <c r="G80" s="59">
        <f t="shared" si="8"/>
        <v>1358</v>
      </c>
      <c r="H80" s="88">
        <f t="shared" si="8"/>
        <v>1358</v>
      </c>
      <c r="I80" s="88">
        <f t="shared" si="12"/>
        <v>0</v>
      </c>
      <c r="J80" s="88"/>
      <c r="K80" s="38">
        <f>1800-Table1353233[[#This Row],[Remaining time]]</f>
        <v>0.12339423596995402</v>
      </c>
      <c r="L80" s="38"/>
      <c r="M80" s="38">
        <f t="shared" si="9"/>
        <v>0.12339423596995402</v>
      </c>
      <c r="O80" t="b">
        <f t="shared" si="13"/>
        <v>0</v>
      </c>
      <c r="T80">
        <f>IF(Table1353233[[#This Row],[If Optimal solution is not found]]=1,"",Table1353233[[#This Row],[UB_init]])</f>
        <v>1358</v>
      </c>
      <c r="U80">
        <f>IF(Table1353233[[#This Row],[If Optimal solution is not found]],"",Table1353233[[#This Row],[LB_init]])</f>
        <v>1358</v>
      </c>
      <c r="V80">
        <f>IF(Table1353233[[#This Row],[If Optimal solution is not found]],"",0)</f>
        <v>0</v>
      </c>
      <c r="W80">
        <f>IF(Table1353233[[#This Row],[If Optimal solution is not found]],"",Table1353233[[#This Row],[Total time (BPP+Pm+SPm)]])</f>
        <v>0.12339423596995402</v>
      </c>
      <c r="Y80" s="59"/>
      <c r="Z80" s="60"/>
      <c r="AA80" s="60"/>
      <c r="AB80" s="59"/>
      <c r="AC80" s="114"/>
      <c r="AD80" s="114"/>
      <c r="AE80" s="114"/>
      <c r="AF80" s="114">
        <f t="shared" si="14"/>
        <v>0</v>
      </c>
      <c r="AG80" s="114">
        <f t="shared" si="15"/>
        <v>0</v>
      </c>
      <c r="AH80" s="114">
        <v>0</v>
      </c>
      <c r="AI80" s="136" t="str">
        <f>IF(AH80=1,(Table1353233[[#This Row],[UB_init]]-Table1353233[[#This Row],[LB_init]])/Table1353233[[#This Row],[UB_init]],"")</f>
        <v/>
      </c>
      <c r="AJ80" s="123"/>
      <c r="AK80" s="114">
        <f>IF(AND(AJ80=1,Table68[[#This Row],[Gap]]=0),1,0)</f>
        <v>0</v>
      </c>
      <c r="AL80" s="48">
        <v>1358</v>
      </c>
      <c r="AM80" s="117">
        <f t="shared" si="10"/>
        <v>1</v>
      </c>
      <c r="AN80">
        <f t="shared" si="11"/>
        <v>0</v>
      </c>
    </row>
    <row r="81" spans="2:40" x14ac:dyDescent="0.35">
      <c r="B81" s="126" t="s">
        <v>185</v>
      </c>
      <c r="C81" s="36">
        <v>50</v>
      </c>
      <c r="D81" s="36">
        <v>2</v>
      </c>
      <c r="E81" s="36">
        <v>30</v>
      </c>
      <c r="F81" s="37">
        <v>2</v>
      </c>
      <c r="G81" s="61">
        <f t="shared" si="8"/>
        <v>1273</v>
      </c>
      <c r="H81" s="98">
        <f t="shared" si="8"/>
        <v>1273</v>
      </c>
      <c r="I81" s="98">
        <f t="shared" si="12"/>
        <v>0</v>
      </c>
      <c r="J81" s="98"/>
      <c r="K81" s="36">
        <f>1800-Table1353233[[#This Row],[Remaining time]]</f>
        <v>0.1862647216798905</v>
      </c>
      <c r="L81" s="36"/>
      <c r="M81" s="36">
        <f t="shared" si="9"/>
        <v>0.1862647216798905</v>
      </c>
      <c r="O81" t="b">
        <f t="shared" si="13"/>
        <v>0</v>
      </c>
      <c r="T81">
        <f>IF(Table1353233[[#This Row],[If Optimal solution is not found]]=1,"",Table1353233[[#This Row],[UB_init]])</f>
        <v>1273</v>
      </c>
      <c r="U81">
        <f>IF(Table1353233[[#This Row],[If Optimal solution is not found]],"",Table1353233[[#This Row],[LB_init]])</f>
        <v>1273</v>
      </c>
      <c r="V81">
        <f>IF(Table1353233[[#This Row],[If Optimal solution is not found]],"",0)</f>
        <v>0</v>
      </c>
      <c r="W81">
        <f>IF(Table1353233[[#This Row],[If Optimal solution is not found]],"",Table1353233[[#This Row],[Total time (BPP+Pm+SPm)]])</f>
        <v>0.1862647216798905</v>
      </c>
      <c r="Y81" s="61"/>
      <c r="Z81" s="62"/>
      <c r="AA81" s="62"/>
      <c r="AB81" s="61"/>
      <c r="AC81" s="115"/>
      <c r="AD81" s="115"/>
      <c r="AE81" s="115"/>
      <c r="AF81" s="115">
        <f t="shared" si="14"/>
        <v>0</v>
      </c>
      <c r="AG81" s="115">
        <f t="shared" si="15"/>
        <v>0</v>
      </c>
      <c r="AH81" s="115">
        <v>0</v>
      </c>
      <c r="AI81" s="137" t="str">
        <f>IF(AH81=1,(Table1353233[[#This Row],[UB_init]]-Table1353233[[#This Row],[LB_init]])/Table1353233[[#This Row],[UB_init]],"")</f>
        <v/>
      </c>
      <c r="AJ81" s="133"/>
      <c r="AK81" s="115">
        <f>IF(AND(AJ81=1,Table68[[#This Row],[Gap]]=0),1,0)</f>
        <v>0</v>
      </c>
      <c r="AL81" s="47">
        <v>1273</v>
      </c>
      <c r="AM81" s="117">
        <f t="shared" si="10"/>
        <v>1</v>
      </c>
      <c r="AN81">
        <f t="shared" si="11"/>
        <v>0</v>
      </c>
    </row>
    <row r="82" spans="2:40" x14ac:dyDescent="0.35">
      <c r="B82" s="127" t="s">
        <v>186</v>
      </c>
      <c r="C82" s="38">
        <v>50</v>
      </c>
      <c r="D82" s="38">
        <v>2</v>
      </c>
      <c r="E82" s="38">
        <v>30</v>
      </c>
      <c r="F82" s="39">
        <v>4</v>
      </c>
      <c r="G82" s="59">
        <f t="shared" si="8"/>
        <v>1557</v>
      </c>
      <c r="H82" s="88">
        <f t="shared" si="8"/>
        <v>1557</v>
      </c>
      <c r="I82" s="88">
        <f t="shared" si="12"/>
        <v>0</v>
      </c>
      <c r="J82" s="88"/>
      <c r="K82" s="38">
        <f>1800-Table1353233[[#This Row],[Remaining time]]</f>
        <v>1.8125743325799704</v>
      </c>
      <c r="L82" s="38"/>
      <c r="M82" s="38">
        <f t="shared" si="9"/>
        <v>1.8125743325799704</v>
      </c>
      <c r="O82" t="b">
        <f t="shared" si="13"/>
        <v>0</v>
      </c>
      <c r="T82">
        <f>IF(Table1353233[[#This Row],[If Optimal solution is not found]]=1,"",Table1353233[[#This Row],[UB_init]])</f>
        <v>1557</v>
      </c>
      <c r="U82">
        <f>IF(Table1353233[[#This Row],[If Optimal solution is not found]],"",Table1353233[[#This Row],[LB_init]])</f>
        <v>1557</v>
      </c>
      <c r="V82">
        <f>IF(Table1353233[[#This Row],[If Optimal solution is not found]],"",0)</f>
        <v>0</v>
      </c>
      <c r="W82">
        <f>IF(Table1353233[[#This Row],[If Optimal solution is not found]],"",Table1353233[[#This Row],[Total time (BPP+Pm+SPm)]])</f>
        <v>1.8125743325799704</v>
      </c>
      <c r="Y82" s="59"/>
      <c r="Z82" s="60"/>
      <c r="AA82" s="60"/>
      <c r="AB82" s="59"/>
      <c r="AC82" s="114"/>
      <c r="AD82" s="114"/>
      <c r="AE82" s="114"/>
      <c r="AF82" s="114">
        <f t="shared" si="14"/>
        <v>0</v>
      </c>
      <c r="AG82" s="114">
        <f t="shared" si="15"/>
        <v>0</v>
      </c>
      <c r="AH82" s="114">
        <v>0</v>
      </c>
      <c r="AI82" s="136" t="str">
        <f>IF(AH82=1,(Table1353233[[#This Row],[UB_init]]-Table1353233[[#This Row],[LB_init]])/Table1353233[[#This Row],[UB_init]],"")</f>
        <v/>
      </c>
      <c r="AJ82" s="123"/>
      <c r="AK82" s="114">
        <f>IF(AND(AJ82=1,Table68[[#This Row],[Gap]]=0),1,0)</f>
        <v>0</v>
      </c>
      <c r="AL82" s="48">
        <v>1557</v>
      </c>
      <c r="AM82" s="117">
        <f t="shared" si="10"/>
        <v>1</v>
      </c>
      <c r="AN82">
        <f t="shared" si="11"/>
        <v>0</v>
      </c>
    </row>
    <row r="83" spans="2:40" x14ac:dyDescent="0.35">
      <c r="B83" s="126" t="s">
        <v>187</v>
      </c>
      <c r="C83" s="36">
        <v>50</v>
      </c>
      <c r="D83" s="36">
        <v>2</v>
      </c>
      <c r="E83" s="36">
        <v>30</v>
      </c>
      <c r="F83" s="37">
        <v>4</v>
      </c>
      <c r="G83" s="61">
        <f t="shared" si="8"/>
        <v>1694</v>
      </c>
      <c r="H83" s="98">
        <f t="shared" si="8"/>
        <v>1694</v>
      </c>
      <c r="I83" s="98">
        <f t="shared" si="12"/>
        <v>0</v>
      </c>
      <c r="J83" s="98"/>
      <c r="K83" s="36">
        <f>1800-Table1353233[[#This Row],[Remaining time]]</f>
        <v>0.79903957620990695</v>
      </c>
      <c r="L83" s="36"/>
      <c r="M83" s="36">
        <f t="shared" si="9"/>
        <v>0.79903957620990695</v>
      </c>
      <c r="O83" t="b">
        <f t="shared" si="13"/>
        <v>0</v>
      </c>
      <c r="T83">
        <f>IF(Table1353233[[#This Row],[If Optimal solution is not found]]=1,"",Table1353233[[#This Row],[UB_init]])</f>
        <v>1694</v>
      </c>
      <c r="U83">
        <f>IF(Table1353233[[#This Row],[If Optimal solution is not found]],"",Table1353233[[#This Row],[LB_init]])</f>
        <v>1694</v>
      </c>
      <c r="V83">
        <f>IF(Table1353233[[#This Row],[If Optimal solution is not found]],"",0)</f>
        <v>0</v>
      </c>
      <c r="W83">
        <f>IF(Table1353233[[#This Row],[If Optimal solution is not found]],"",Table1353233[[#This Row],[Total time (BPP+Pm+SPm)]])</f>
        <v>0.79903957620990695</v>
      </c>
      <c r="Y83" s="61"/>
      <c r="Z83" s="62"/>
      <c r="AA83" s="62"/>
      <c r="AB83" s="61"/>
      <c r="AC83" s="115"/>
      <c r="AD83" s="115"/>
      <c r="AE83" s="115"/>
      <c r="AF83" s="115">
        <f t="shared" si="14"/>
        <v>0</v>
      </c>
      <c r="AG83" s="115">
        <f t="shared" si="15"/>
        <v>0</v>
      </c>
      <c r="AH83" s="115">
        <v>0</v>
      </c>
      <c r="AI83" s="137" t="str">
        <f>IF(AH83=1,(Table1353233[[#This Row],[UB_init]]-Table1353233[[#This Row],[LB_init]])/Table1353233[[#This Row],[UB_init]],"")</f>
        <v/>
      </c>
      <c r="AJ83" s="133"/>
      <c r="AK83" s="115">
        <f>IF(AND(AJ83=1,Table68[[#This Row],[Gap]]=0),1,0)</f>
        <v>0</v>
      </c>
      <c r="AL83" s="47">
        <v>1694</v>
      </c>
      <c r="AM83" s="117">
        <f t="shared" si="10"/>
        <v>1</v>
      </c>
      <c r="AN83">
        <f t="shared" si="11"/>
        <v>0</v>
      </c>
    </row>
    <row r="84" spans="2:40" x14ac:dyDescent="0.35">
      <c r="B84" s="127" t="s">
        <v>188</v>
      </c>
      <c r="C84" s="38">
        <v>50</v>
      </c>
      <c r="D84" s="38">
        <v>2</v>
      </c>
      <c r="E84" s="38">
        <v>30</v>
      </c>
      <c r="F84" s="39">
        <v>4</v>
      </c>
      <c r="G84" s="59">
        <f t="shared" si="8"/>
        <v>1479</v>
      </c>
      <c r="H84" s="88">
        <f t="shared" si="8"/>
        <v>1479</v>
      </c>
      <c r="I84" s="88">
        <f t="shared" si="12"/>
        <v>0</v>
      </c>
      <c r="J84" s="88"/>
      <c r="K84" s="38">
        <f>1800-Table1353233[[#This Row],[Remaining time]]</f>
        <v>1.6728307493099237</v>
      </c>
      <c r="L84" s="38"/>
      <c r="M84" s="38">
        <f t="shared" si="9"/>
        <v>1.6728307493099237</v>
      </c>
      <c r="O84" t="b">
        <f t="shared" si="13"/>
        <v>0</v>
      </c>
      <c r="T84">
        <f>IF(Table1353233[[#This Row],[If Optimal solution is not found]]=1,"",Table1353233[[#This Row],[UB_init]])</f>
        <v>1479</v>
      </c>
      <c r="U84">
        <f>IF(Table1353233[[#This Row],[If Optimal solution is not found]],"",Table1353233[[#This Row],[LB_init]])</f>
        <v>1479</v>
      </c>
      <c r="V84">
        <f>IF(Table1353233[[#This Row],[If Optimal solution is not found]],"",0)</f>
        <v>0</v>
      </c>
      <c r="W84">
        <f>IF(Table1353233[[#This Row],[If Optimal solution is not found]],"",Table1353233[[#This Row],[Total time (BPP+Pm+SPm)]])</f>
        <v>1.6728307493099237</v>
      </c>
      <c r="Y84" s="59"/>
      <c r="Z84" s="60"/>
      <c r="AA84" s="60"/>
      <c r="AB84" s="59"/>
      <c r="AC84" s="114"/>
      <c r="AD84" s="114"/>
      <c r="AE84" s="114"/>
      <c r="AF84" s="114">
        <f t="shared" si="14"/>
        <v>0</v>
      </c>
      <c r="AG84" s="114">
        <f t="shared" si="15"/>
        <v>0</v>
      </c>
      <c r="AH84" s="114">
        <v>0</v>
      </c>
      <c r="AI84" s="136" t="str">
        <f>IF(AH84=1,(Table1353233[[#This Row],[UB_init]]-Table1353233[[#This Row],[LB_init]])/Table1353233[[#This Row],[UB_init]],"")</f>
        <v/>
      </c>
      <c r="AJ84" s="123"/>
      <c r="AK84" s="114">
        <f>IF(AND(AJ84=1,Table68[[#This Row],[Gap]]=0),1,0)</f>
        <v>0</v>
      </c>
      <c r="AL84" s="48">
        <v>1479</v>
      </c>
      <c r="AM84" s="117">
        <f t="shared" si="10"/>
        <v>1</v>
      </c>
      <c r="AN84">
        <f t="shared" si="11"/>
        <v>0</v>
      </c>
    </row>
    <row r="85" spans="2:40" ht="15" thickBot="1" x14ac:dyDescent="0.4">
      <c r="B85" s="126" t="s">
        <v>189</v>
      </c>
      <c r="C85" s="36">
        <v>50</v>
      </c>
      <c r="D85" s="36">
        <v>2</v>
      </c>
      <c r="E85" s="36">
        <v>30</v>
      </c>
      <c r="F85" s="37">
        <v>4</v>
      </c>
      <c r="G85" s="61">
        <f t="shared" si="8"/>
        <v>1559</v>
      </c>
      <c r="H85" s="98">
        <f t="shared" si="8"/>
        <v>1559</v>
      </c>
      <c r="I85" s="98">
        <f t="shared" si="12"/>
        <v>0</v>
      </c>
      <c r="J85" s="98"/>
      <c r="K85" s="36">
        <f>1800-Table1353233[[#This Row],[Remaining time]]</f>
        <v>0.52038393170005293</v>
      </c>
      <c r="L85" s="36"/>
      <c r="M85" s="36">
        <f t="shared" si="9"/>
        <v>0.52038393170005293</v>
      </c>
      <c r="O85" t="b">
        <f t="shared" si="13"/>
        <v>0</v>
      </c>
      <c r="T85">
        <f>IF(Table1353233[[#This Row],[If Optimal solution is not found]]=1,"",Table1353233[[#This Row],[UB_init]])</f>
        <v>1559</v>
      </c>
      <c r="U85">
        <f>IF(Table1353233[[#This Row],[If Optimal solution is not found]],"",Table1353233[[#This Row],[LB_init]])</f>
        <v>1559</v>
      </c>
      <c r="V85">
        <f>IF(Table1353233[[#This Row],[If Optimal solution is not found]],"",0)</f>
        <v>0</v>
      </c>
      <c r="W85">
        <f>IF(Table1353233[[#This Row],[If Optimal solution is not found]],"",Table1353233[[#This Row],[Total time (BPP+Pm+SPm)]])</f>
        <v>0.52038393170005293</v>
      </c>
      <c r="Y85" s="61"/>
      <c r="Z85" s="62"/>
      <c r="AA85" s="62"/>
      <c r="AB85" s="61"/>
      <c r="AC85" s="115"/>
      <c r="AD85" s="115"/>
      <c r="AE85" s="115"/>
      <c r="AF85" s="115">
        <f t="shared" si="14"/>
        <v>0</v>
      </c>
      <c r="AG85" s="115">
        <f t="shared" si="15"/>
        <v>0</v>
      </c>
      <c r="AH85" s="115">
        <v>0</v>
      </c>
      <c r="AI85" s="137" t="str">
        <f>IF(AH85=1,(Table1353233[[#This Row],[UB_init]]-Table1353233[[#This Row],[LB_init]])/Table1353233[[#This Row],[UB_init]],"")</f>
        <v/>
      </c>
      <c r="AJ85" s="133"/>
      <c r="AK85" s="115">
        <f>IF(AND(AJ85=1,Table68[[#This Row],[Gap]]=0),1,0)</f>
        <v>0</v>
      </c>
      <c r="AL85" s="47">
        <v>1559</v>
      </c>
      <c r="AM85" s="117">
        <f t="shared" si="10"/>
        <v>1</v>
      </c>
      <c r="AN85">
        <f t="shared" si="11"/>
        <v>0</v>
      </c>
    </row>
    <row r="86" spans="2:40" ht="16" thickBot="1" x14ac:dyDescent="0.4">
      <c r="B86" s="127" t="s">
        <v>190</v>
      </c>
      <c r="C86" s="38">
        <v>50</v>
      </c>
      <c r="D86" s="38">
        <v>2</v>
      </c>
      <c r="E86" s="38">
        <v>30</v>
      </c>
      <c r="F86" s="39">
        <v>4</v>
      </c>
      <c r="G86" s="59">
        <f t="shared" si="8"/>
        <v>1382</v>
      </c>
      <c r="H86" s="88">
        <f t="shared" si="8"/>
        <v>1382</v>
      </c>
      <c r="I86" s="88">
        <f t="shared" si="12"/>
        <v>0</v>
      </c>
      <c r="J86" s="88"/>
      <c r="K86" s="38">
        <f>1800-Table1353233[[#This Row],[Remaining time]]</f>
        <v>0.36767083221002395</v>
      </c>
      <c r="L86" s="38"/>
      <c r="M86" s="38">
        <f t="shared" si="9"/>
        <v>0.36767083221002395</v>
      </c>
      <c r="O86" t="b">
        <f t="shared" si="13"/>
        <v>0</v>
      </c>
      <c r="P86" s="17" t="s">
        <v>191</v>
      </c>
      <c r="Q86" s="18" t="s">
        <v>192</v>
      </c>
      <c r="R86" s="89" t="s">
        <v>193</v>
      </c>
      <c r="S86" s="20" t="s">
        <v>1108</v>
      </c>
      <c r="T86">
        <f>IF(Table1353233[[#This Row],[If Optimal solution is not found]]=1,"",Table1353233[[#This Row],[UB_init]])</f>
        <v>1382</v>
      </c>
      <c r="U86">
        <f>IF(Table1353233[[#This Row],[If Optimal solution is not found]],"",Table1353233[[#This Row],[LB_init]])</f>
        <v>1382</v>
      </c>
      <c r="V86">
        <f>IF(Table1353233[[#This Row],[If Optimal solution is not found]],"",0)</f>
        <v>0</v>
      </c>
      <c r="W86">
        <f>IF(Table1353233[[#This Row],[If Optimal solution is not found]],"",Table1353233[[#This Row],[Total time (BPP+Pm+SPm)]])</f>
        <v>0.36767083221002395</v>
      </c>
      <c r="Y86" s="59"/>
      <c r="Z86" s="60"/>
      <c r="AA86" s="60"/>
      <c r="AB86" s="59"/>
      <c r="AC86" s="114"/>
      <c r="AD86" s="114"/>
      <c r="AE86" s="114"/>
      <c r="AF86" s="114">
        <f t="shared" si="14"/>
        <v>0</v>
      </c>
      <c r="AG86" s="114">
        <f t="shared" si="15"/>
        <v>0</v>
      </c>
      <c r="AH86" s="114">
        <v>0</v>
      </c>
      <c r="AI86" s="136" t="str">
        <f>IF(AH86=1,(Table1353233[[#This Row],[UB_init]]-Table1353233[[#This Row],[LB_init]])/Table1353233[[#This Row],[UB_init]],"")</f>
        <v/>
      </c>
      <c r="AJ86" s="123"/>
      <c r="AK86" s="114">
        <f>IF(AND(AJ86=1,Table68[[#This Row],[Gap]]=0),1,0)</f>
        <v>0</v>
      </c>
      <c r="AL86" s="48">
        <v>1382</v>
      </c>
      <c r="AM86" s="117">
        <f t="shared" si="10"/>
        <v>1</v>
      </c>
      <c r="AN86">
        <f t="shared" si="11"/>
        <v>0</v>
      </c>
    </row>
    <row r="87" spans="2:40" ht="18.649999999999999" customHeight="1" thickBot="1" x14ac:dyDescent="0.5">
      <c r="B87" s="126" t="s">
        <v>194</v>
      </c>
      <c r="C87" s="36">
        <v>50</v>
      </c>
      <c r="D87" s="36">
        <v>2</v>
      </c>
      <c r="E87" s="36">
        <v>30</v>
      </c>
      <c r="F87" s="37">
        <v>4</v>
      </c>
      <c r="G87" s="61">
        <f t="shared" si="8"/>
        <v>1865</v>
      </c>
      <c r="H87" s="98">
        <f t="shared" si="8"/>
        <v>1865</v>
      </c>
      <c r="I87" s="98">
        <f t="shared" si="12"/>
        <v>0</v>
      </c>
      <c r="J87" s="98"/>
      <c r="K87" s="36">
        <f>1800-Table1353233[[#This Row],[Remaining time]]</f>
        <v>2.0666386596899429</v>
      </c>
      <c r="L87" s="36"/>
      <c r="M87" s="36">
        <f t="shared" si="9"/>
        <v>2.0666386596899429</v>
      </c>
      <c r="O87" t="b">
        <f t="shared" si="13"/>
        <v>0</v>
      </c>
      <c r="P87" s="7">
        <f>COUNTIF(I2:I91,"=0")</f>
        <v>90</v>
      </c>
      <c r="Q87" s="29">
        <f>AVERAGE(I2:I91)</f>
        <v>0</v>
      </c>
      <c r="R87" s="90">
        <f>AVERAGE(M2:M91)</f>
        <v>0.6661462103833754</v>
      </c>
      <c r="S87" s="95" t="e">
        <f>AVERAGE(J2:J91)</f>
        <v>#DIV/0!</v>
      </c>
      <c r="T87">
        <f>IF(Table1353233[[#This Row],[If Optimal solution is not found]]=1,"",Table1353233[[#This Row],[UB_init]])</f>
        <v>1865</v>
      </c>
      <c r="U87">
        <f>IF(Table1353233[[#This Row],[If Optimal solution is not found]],"",Table1353233[[#This Row],[LB_init]])</f>
        <v>1865</v>
      </c>
      <c r="V87">
        <f>IF(Table1353233[[#This Row],[If Optimal solution is not found]],"",0)</f>
        <v>0</v>
      </c>
      <c r="W87">
        <f>IF(Table1353233[[#This Row],[If Optimal solution is not found]],"",Table1353233[[#This Row],[Total time (BPP+Pm+SPm)]])</f>
        <v>2.0666386596899429</v>
      </c>
      <c r="Y87" s="61"/>
      <c r="Z87" s="62"/>
      <c r="AA87" s="62"/>
      <c r="AB87" s="61"/>
      <c r="AC87" s="115"/>
      <c r="AD87" s="115"/>
      <c r="AE87" s="115"/>
      <c r="AF87" s="115">
        <f t="shared" si="14"/>
        <v>0</v>
      </c>
      <c r="AG87" s="115">
        <f t="shared" si="15"/>
        <v>0</v>
      </c>
      <c r="AH87" s="115">
        <v>0</v>
      </c>
      <c r="AI87" s="137" t="str">
        <f>IF(AH87=1,(Table1353233[[#This Row],[UB_init]]-Table1353233[[#This Row],[LB_init]])/Table1353233[[#This Row],[UB_init]],"")</f>
        <v/>
      </c>
      <c r="AJ87" s="133"/>
      <c r="AK87" s="115">
        <f>IF(AND(AJ87=1,Table68[[#This Row],[Gap]]=0),1,0)</f>
        <v>0</v>
      </c>
      <c r="AL87" s="47">
        <v>1865</v>
      </c>
      <c r="AM87" s="117">
        <f t="shared" si="10"/>
        <v>1</v>
      </c>
      <c r="AN87">
        <f t="shared" si="11"/>
        <v>0</v>
      </c>
    </row>
    <row r="88" spans="2:40" ht="18.649999999999999" customHeight="1" thickBot="1" x14ac:dyDescent="0.5">
      <c r="B88" s="127" t="s">
        <v>195</v>
      </c>
      <c r="C88" s="38">
        <v>50</v>
      </c>
      <c r="D88" s="38">
        <v>2</v>
      </c>
      <c r="E88" s="38">
        <v>30</v>
      </c>
      <c r="F88" s="39">
        <v>4</v>
      </c>
      <c r="G88" s="59">
        <f t="shared" si="8"/>
        <v>1615</v>
      </c>
      <c r="H88" s="88">
        <f t="shared" si="8"/>
        <v>1615</v>
      </c>
      <c r="I88" s="88">
        <f t="shared" si="12"/>
        <v>0</v>
      </c>
      <c r="J88" s="88"/>
      <c r="K88" s="38">
        <f>1800-Table1353233[[#This Row],[Remaining time]]</f>
        <v>3.1077523101200768</v>
      </c>
      <c r="L88" s="38"/>
      <c r="M88" s="38">
        <f t="shared" si="9"/>
        <v>3.1077523101200768</v>
      </c>
      <c r="O88" t="b">
        <f t="shared" si="13"/>
        <v>0</v>
      </c>
      <c r="P88" s="7"/>
      <c r="Q88" s="29" t="e">
        <f>AVERAGEIF(I2:I91,"&gt;0")</f>
        <v>#DIV/0!</v>
      </c>
      <c r="R88" s="132">
        <f>AVERAGEIF(I2:I91,"=0",M2:M91)</f>
        <v>0.6661462103833754</v>
      </c>
      <c r="S88" s="95" t="e">
        <f>AVERAGEIF(J2:J91,"&gt;0")</f>
        <v>#DIV/0!</v>
      </c>
      <c r="T88">
        <f>IF(Table1353233[[#This Row],[If Optimal solution is not found]]=1,"",Table1353233[[#This Row],[UB_init]])</f>
        <v>1615</v>
      </c>
      <c r="U88">
        <f>IF(Table1353233[[#This Row],[If Optimal solution is not found]],"",Table1353233[[#This Row],[LB_init]])</f>
        <v>1615</v>
      </c>
      <c r="V88">
        <f>IF(Table1353233[[#This Row],[If Optimal solution is not found]],"",0)</f>
        <v>0</v>
      </c>
      <c r="W88">
        <f>IF(Table1353233[[#This Row],[If Optimal solution is not found]],"",Table1353233[[#This Row],[Total time (BPP+Pm+SPm)]])</f>
        <v>3.1077523101200768</v>
      </c>
      <c r="Y88" s="59"/>
      <c r="Z88" s="60"/>
      <c r="AA88" s="60"/>
      <c r="AB88" s="59"/>
      <c r="AC88" s="114"/>
      <c r="AD88" s="114"/>
      <c r="AE88" s="114"/>
      <c r="AF88" s="114">
        <f t="shared" si="14"/>
        <v>0</v>
      </c>
      <c r="AG88" s="114">
        <f t="shared" si="15"/>
        <v>0</v>
      </c>
      <c r="AH88" s="114">
        <v>0</v>
      </c>
      <c r="AI88" s="136" t="str">
        <f>IF(AH88=1,(Table1353233[[#This Row],[UB_init]]-Table1353233[[#This Row],[LB_init]])/Table1353233[[#This Row],[UB_init]],"")</f>
        <v/>
      </c>
      <c r="AJ88" s="123"/>
      <c r="AK88" s="114">
        <f>IF(AND(AJ88=1,Table68[[#This Row],[Gap]]=0),1,0)</f>
        <v>0</v>
      </c>
      <c r="AL88" s="48">
        <v>1615</v>
      </c>
      <c r="AM88" s="117">
        <f t="shared" si="10"/>
        <v>1</v>
      </c>
      <c r="AN88">
        <f t="shared" si="11"/>
        <v>0</v>
      </c>
    </row>
    <row r="89" spans="2:40" ht="18.649999999999999" customHeight="1" thickBot="1" x14ac:dyDescent="0.5">
      <c r="B89" s="126" t="s">
        <v>196</v>
      </c>
      <c r="C89" s="36">
        <v>50</v>
      </c>
      <c r="D89" s="36">
        <v>2</v>
      </c>
      <c r="E89" s="36">
        <v>30</v>
      </c>
      <c r="F89" s="37">
        <v>4</v>
      </c>
      <c r="G89" s="61">
        <f t="shared" si="8"/>
        <v>1657</v>
      </c>
      <c r="H89" s="98">
        <f t="shared" si="8"/>
        <v>1657</v>
      </c>
      <c r="I89" s="98">
        <f t="shared" si="12"/>
        <v>0</v>
      </c>
      <c r="J89" s="98"/>
      <c r="K89" s="36">
        <f>1800-Table1353233[[#This Row],[Remaining time]]</f>
        <v>1.685000367469911</v>
      </c>
      <c r="L89" s="36">
        <v>0.82612115796655405</v>
      </c>
      <c r="M89" s="36">
        <f t="shared" si="9"/>
        <v>2.5111215254364652</v>
      </c>
      <c r="O89" t="b">
        <f t="shared" si="13"/>
        <v>0</v>
      </c>
      <c r="P89" s="92" t="s">
        <v>197</v>
      </c>
      <c r="Q89" s="93">
        <f>MAX(I2:I91)</f>
        <v>0</v>
      </c>
      <c r="R89" s="94"/>
      <c r="S89" s="96">
        <f>MAX(J2:J91)</f>
        <v>0</v>
      </c>
      <c r="T89">
        <f>IF(Table1353233[[#This Row],[If Optimal solution is not found]]=1,"",Table1353233[[#This Row],[UB_init]])</f>
        <v>1657</v>
      </c>
      <c r="U89">
        <f>IF(Table1353233[[#This Row],[If Optimal solution is not found]],"",Table1353233[[#This Row],[LB_init]])</f>
        <v>1657</v>
      </c>
      <c r="V89">
        <f>IF(Table1353233[[#This Row],[If Optimal solution is not found]],"",0)</f>
        <v>0</v>
      </c>
      <c r="W89">
        <f>IF(Table1353233[[#This Row],[If Optimal solution is not found]],"",Table1353233[[#This Row],[Total time (BPP+Pm+SPm)]])</f>
        <v>1.685000367469911</v>
      </c>
      <c r="Y89" s="61">
        <v>1657</v>
      </c>
      <c r="Z89" s="62">
        <v>1657</v>
      </c>
      <c r="AA89" s="62">
        <v>0</v>
      </c>
      <c r="AB89" s="61"/>
      <c r="AC89" s="115">
        <v>0</v>
      </c>
      <c r="AD89" s="115">
        <v>0</v>
      </c>
      <c r="AE89" s="115">
        <v>0</v>
      </c>
      <c r="AF89" s="115">
        <f t="shared" si="14"/>
        <v>0</v>
      </c>
      <c r="AG89" s="115">
        <f t="shared" si="15"/>
        <v>0</v>
      </c>
      <c r="AH89" s="115">
        <v>0</v>
      </c>
      <c r="AI89" s="137" t="str">
        <f>IF(AH89=1,(Table1353233[[#This Row],[UB_init]]-Table1353233[[#This Row],[LB_init]])/Table1353233[[#This Row],[UB_init]],"")</f>
        <v/>
      </c>
      <c r="AJ89" s="133">
        <v>0</v>
      </c>
      <c r="AK89" s="115">
        <f>IF(AND(AJ89=1,Table68[[#This Row],[Gap]]=0),1,0)</f>
        <v>0</v>
      </c>
      <c r="AL89" s="47">
        <v>1657</v>
      </c>
      <c r="AM89" s="117">
        <f t="shared" si="10"/>
        <v>1</v>
      </c>
      <c r="AN89">
        <f t="shared" si="11"/>
        <v>0</v>
      </c>
    </row>
    <row r="90" spans="2:40" x14ac:dyDescent="0.35">
      <c r="B90" s="127" t="s">
        <v>198</v>
      </c>
      <c r="C90" s="38">
        <v>50</v>
      </c>
      <c r="D90" s="38">
        <v>2</v>
      </c>
      <c r="E90" s="38">
        <v>30</v>
      </c>
      <c r="F90" s="39">
        <v>4</v>
      </c>
      <c r="G90" s="59">
        <f t="shared" si="8"/>
        <v>1718</v>
      </c>
      <c r="H90" s="88">
        <f t="shared" si="8"/>
        <v>1718</v>
      </c>
      <c r="I90" s="88">
        <f t="shared" si="12"/>
        <v>0</v>
      </c>
      <c r="J90" s="88"/>
      <c r="K90" s="38">
        <f>1800-Table1353233[[#This Row],[Remaining time]]</f>
        <v>0.96213960276008947</v>
      </c>
      <c r="L90" s="38"/>
      <c r="M90" s="38">
        <f t="shared" si="9"/>
        <v>0.96213960276008947</v>
      </c>
      <c r="O90" t="b">
        <f t="shared" si="13"/>
        <v>0</v>
      </c>
      <c r="T90">
        <f>IF(Table1353233[[#This Row],[If Optimal solution is not found]]=1,"",Table1353233[[#This Row],[UB_init]])</f>
        <v>1718</v>
      </c>
      <c r="U90">
        <f>IF(Table1353233[[#This Row],[If Optimal solution is not found]],"",Table1353233[[#This Row],[LB_init]])</f>
        <v>1718</v>
      </c>
      <c r="V90">
        <f>IF(Table1353233[[#This Row],[If Optimal solution is not found]],"",0)</f>
        <v>0</v>
      </c>
      <c r="W90">
        <f>IF(Table1353233[[#This Row],[If Optimal solution is not found]],"",Table1353233[[#This Row],[Total time (BPP+Pm+SPm)]])</f>
        <v>0.96213960276008947</v>
      </c>
      <c r="Y90" s="59"/>
      <c r="Z90" s="60"/>
      <c r="AA90" s="60"/>
      <c r="AB90" s="59"/>
      <c r="AC90" s="114"/>
      <c r="AD90" s="114"/>
      <c r="AE90" s="114"/>
      <c r="AF90" s="114">
        <f t="shared" si="14"/>
        <v>0</v>
      </c>
      <c r="AG90" s="114">
        <f t="shared" si="15"/>
        <v>0</v>
      </c>
      <c r="AH90" s="114">
        <v>0</v>
      </c>
      <c r="AI90" s="136" t="str">
        <f>IF(AH90=1,(Table1353233[[#This Row],[UB_init]]-Table1353233[[#This Row],[LB_init]])/Table1353233[[#This Row],[UB_init]],"")</f>
        <v/>
      </c>
      <c r="AJ90" s="123"/>
      <c r="AK90" s="114">
        <f>IF(AND(AJ90=1,Table68[[#This Row],[Gap]]=0),1,0)</f>
        <v>0</v>
      </c>
      <c r="AL90" s="48">
        <v>1718</v>
      </c>
      <c r="AM90" s="117">
        <f t="shared" si="10"/>
        <v>1</v>
      </c>
      <c r="AN90">
        <f t="shared" si="11"/>
        <v>0</v>
      </c>
    </row>
    <row r="91" spans="2:40" ht="15" thickBot="1" x14ac:dyDescent="0.4">
      <c r="B91" s="126" t="s">
        <v>199</v>
      </c>
      <c r="C91" s="36">
        <v>50</v>
      </c>
      <c r="D91" s="36">
        <v>2</v>
      </c>
      <c r="E91" s="36">
        <v>30</v>
      </c>
      <c r="F91" s="37">
        <v>4</v>
      </c>
      <c r="G91" s="63">
        <f t="shared" si="8"/>
        <v>1603</v>
      </c>
      <c r="H91" s="99">
        <f t="shared" si="8"/>
        <v>1603</v>
      </c>
      <c r="I91" s="99">
        <f t="shared" si="12"/>
        <v>0</v>
      </c>
      <c r="J91" s="99"/>
      <c r="K91" s="42">
        <f>1800-Table1353233[[#This Row],[Remaining time]]</f>
        <v>1.0026481896700261</v>
      </c>
      <c r="L91" s="42"/>
      <c r="M91" s="42">
        <f t="shared" si="9"/>
        <v>1.0026481896700261</v>
      </c>
      <c r="O91" t="b">
        <f t="shared" si="13"/>
        <v>0</v>
      </c>
      <c r="T91">
        <f>IF(Table1353233[[#This Row],[If Optimal solution is not found]]=1,"",Table1353233[[#This Row],[UB_init]])</f>
        <v>1603</v>
      </c>
      <c r="U91">
        <f>IF(Table1353233[[#This Row],[If Optimal solution is not found]],"",Table1353233[[#This Row],[LB_init]])</f>
        <v>1603</v>
      </c>
      <c r="V91">
        <f>IF(Table1353233[[#This Row],[If Optimal solution is not found]],"",0)</f>
        <v>0</v>
      </c>
      <c r="W91">
        <f>IF(Table1353233[[#This Row],[If Optimal solution is not found]],"",Table1353233[[#This Row],[Total time (BPP+Pm+SPm)]])</f>
        <v>1.0026481896700261</v>
      </c>
      <c r="Y91" s="63"/>
      <c r="Z91" s="64"/>
      <c r="AA91" s="64"/>
      <c r="AB91" s="63"/>
      <c r="AC91" s="116"/>
      <c r="AD91" s="116"/>
      <c r="AE91" s="116"/>
      <c r="AF91" s="116">
        <f t="shared" si="14"/>
        <v>0</v>
      </c>
      <c r="AG91" s="116">
        <f t="shared" si="15"/>
        <v>0</v>
      </c>
      <c r="AH91" s="116">
        <v>0</v>
      </c>
      <c r="AI91" s="137" t="str">
        <f>IF(AH91=1,(Table1353233[[#This Row],[UB_init]]-Table1353233[[#This Row],[LB_init]])/Table1353233[[#This Row],[UB_init]],"")</f>
        <v/>
      </c>
      <c r="AJ91" s="134"/>
      <c r="AK91" s="116">
        <f>IF(AND(AJ91=1,Table68[[#This Row],[Gap]]=0),1,0)</f>
        <v>0</v>
      </c>
      <c r="AL91" s="49">
        <v>1603</v>
      </c>
      <c r="AM91" s="117">
        <f t="shared" si="10"/>
        <v>1</v>
      </c>
      <c r="AN91">
        <f t="shared" si="11"/>
        <v>0</v>
      </c>
    </row>
    <row r="92" spans="2:40" x14ac:dyDescent="0.35">
      <c r="B92" s="125" t="s">
        <v>0</v>
      </c>
      <c r="C92" s="40">
        <v>50</v>
      </c>
      <c r="D92" s="40">
        <v>5</v>
      </c>
      <c r="E92" s="40">
        <v>10</v>
      </c>
      <c r="F92" s="41">
        <v>1</v>
      </c>
      <c r="G92" s="59">
        <f t="shared" si="8"/>
        <v>142</v>
      </c>
      <c r="H92" s="100">
        <f t="shared" si="8"/>
        <v>142</v>
      </c>
      <c r="I92" s="100">
        <f t="shared" si="12"/>
        <v>0</v>
      </c>
      <c r="J92" s="100"/>
      <c r="K92" s="38">
        <f>1800-Table1353233[[#This Row],[Remaining time]]</f>
        <v>0.20667238160990564</v>
      </c>
      <c r="L92" s="38">
        <v>0.36573388706892701</v>
      </c>
      <c r="M92" s="38">
        <f t="shared" si="9"/>
        <v>0.57240626867883271</v>
      </c>
      <c r="O92" t="b">
        <f t="shared" si="13"/>
        <v>0</v>
      </c>
      <c r="T92" t="str">
        <f>IF(Table1353233[[#This Row],[If Optimal solution is not found]]=1,"",Table1353233[[#This Row],[UB_init]])</f>
        <v/>
      </c>
      <c r="U92" t="str">
        <f>IF(Table1353233[[#This Row],[If Optimal solution is not found]],"",Table1353233[[#This Row],[LB_init]])</f>
        <v/>
      </c>
      <c r="V92" t="str">
        <f>IF(Table1353233[[#This Row],[If Optimal solution is not found]],"",0)</f>
        <v/>
      </c>
      <c r="W92" t="str">
        <f>IF(Table1353233[[#This Row],[If Optimal solution is not found]],"",Table1353233[[#This Row],[Total time (BPP+Pm+SPm)]])</f>
        <v/>
      </c>
      <c r="Y92" s="59">
        <v>142</v>
      </c>
      <c r="Z92" s="60">
        <v>142</v>
      </c>
      <c r="AA92" s="60">
        <v>0</v>
      </c>
      <c r="AB92" s="59"/>
      <c r="AC92" s="114">
        <v>0</v>
      </c>
      <c r="AD92" s="114">
        <v>0</v>
      </c>
      <c r="AE92" s="114">
        <v>0</v>
      </c>
      <c r="AF92" s="114">
        <f t="shared" si="14"/>
        <v>0</v>
      </c>
      <c r="AG92" s="114">
        <f t="shared" si="15"/>
        <v>0</v>
      </c>
      <c r="AH92" s="114">
        <v>0</v>
      </c>
      <c r="AI92" s="136" t="str">
        <f>IF(AH92=1,(Table1353233[[#This Row],[UB_init]]-Table1353233[[#This Row],[LB_init]])/Table1353233[[#This Row],[UB_init]],"")</f>
        <v/>
      </c>
      <c r="AJ92" s="123">
        <v>0</v>
      </c>
      <c r="AK92" s="114">
        <f>IF(AND(AJ92=1,Table68[[#This Row],[Gap]]=0),1,0)</f>
        <v>0</v>
      </c>
      <c r="AL92" s="46">
        <v>193</v>
      </c>
      <c r="AM92" s="117">
        <f t="shared" si="10"/>
        <v>0</v>
      </c>
      <c r="AN92">
        <f t="shared" si="11"/>
        <v>0</v>
      </c>
    </row>
    <row r="93" spans="2:40" x14ac:dyDescent="0.35">
      <c r="B93" s="126" t="s">
        <v>1</v>
      </c>
      <c r="C93" s="36">
        <v>50</v>
      </c>
      <c r="D93" s="36">
        <v>5</v>
      </c>
      <c r="E93" s="36">
        <v>10</v>
      </c>
      <c r="F93" s="37">
        <v>1</v>
      </c>
      <c r="G93" s="61">
        <f t="shared" si="8"/>
        <v>142</v>
      </c>
      <c r="H93" s="98">
        <f t="shared" si="8"/>
        <v>142</v>
      </c>
      <c r="I93" s="98">
        <f t="shared" si="12"/>
        <v>0</v>
      </c>
      <c r="J93" s="98"/>
      <c r="K93" s="36">
        <f>1800-Table1353233[[#This Row],[Remaining time]]</f>
        <v>0.20092833787998643</v>
      </c>
      <c r="L93" s="36">
        <v>0.55839692009612896</v>
      </c>
      <c r="M93" s="36">
        <f t="shared" si="9"/>
        <v>0.75932525797611539</v>
      </c>
      <c r="O93" t="b">
        <f t="shared" si="13"/>
        <v>0</v>
      </c>
      <c r="T93" t="str">
        <f>IF(Table1353233[[#This Row],[If Optimal solution is not found]]=1,"",Table1353233[[#This Row],[UB_init]])</f>
        <v/>
      </c>
      <c r="U93" t="str">
        <f>IF(Table1353233[[#This Row],[If Optimal solution is not found]],"",Table1353233[[#This Row],[LB_init]])</f>
        <v/>
      </c>
      <c r="V93" t="str">
        <f>IF(Table1353233[[#This Row],[If Optimal solution is not found]],"",0)</f>
        <v/>
      </c>
      <c r="W93" t="str">
        <f>IF(Table1353233[[#This Row],[If Optimal solution is not found]],"",Table1353233[[#This Row],[Total time (BPP+Pm+SPm)]])</f>
        <v/>
      </c>
      <c r="Y93" s="61">
        <v>142</v>
      </c>
      <c r="Z93" s="62">
        <v>142</v>
      </c>
      <c r="AA93" s="62">
        <v>0</v>
      </c>
      <c r="AB93" s="61"/>
      <c r="AC93" s="115">
        <v>0</v>
      </c>
      <c r="AD93" s="115">
        <v>0</v>
      </c>
      <c r="AE93" s="115">
        <v>0</v>
      </c>
      <c r="AF93" s="115">
        <f t="shared" si="14"/>
        <v>0</v>
      </c>
      <c r="AG93" s="115">
        <f t="shared" si="15"/>
        <v>0</v>
      </c>
      <c r="AH93" s="115">
        <v>0</v>
      </c>
      <c r="AI93" s="137" t="str">
        <f>IF(AH93=1,(Table1353233[[#This Row],[UB_init]]-Table1353233[[#This Row],[LB_init]])/Table1353233[[#This Row],[UB_init]],"")</f>
        <v/>
      </c>
      <c r="AJ93" s="133">
        <v>0</v>
      </c>
      <c r="AK93" s="115">
        <f>IF(AND(AJ93=1,Table68[[#This Row],[Gap]]=0),1,0)</f>
        <v>0</v>
      </c>
      <c r="AL93" s="47">
        <v>217</v>
      </c>
      <c r="AM93" s="117">
        <f t="shared" si="10"/>
        <v>0</v>
      </c>
      <c r="AN93">
        <f t="shared" si="11"/>
        <v>0</v>
      </c>
    </row>
    <row r="94" spans="2:40" x14ac:dyDescent="0.35">
      <c r="B94" s="127" t="s">
        <v>2</v>
      </c>
      <c r="C94" s="38">
        <v>50</v>
      </c>
      <c r="D94" s="38">
        <v>5</v>
      </c>
      <c r="E94" s="38">
        <v>10</v>
      </c>
      <c r="F94" s="39">
        <v>1</v>
      </c>
      <c r="G94" s="59">
        <f t="shared" si="8"/>
        <v>163</v>
      </c>
      <c r="H94" s="88">
        <f t="shared" si="8"/>
        <v>163</v>
      </c>
      <c r="I94" s="88">
        <f t="shared" si="12"/>
        <v>0</v>
      </c>
      <c r="J94" s="88"/>
      <c r="K94" s="38">
        <f>1800-Table1353233[[#This Row],[Remaining time]]</f>
        <v>0.13311633096009245</v>
      </c>
      <c r="L94" s="38">
        <v>0.62977593112736896</v>
      </c>
      <c r="M94" s="38">
        <f t="shared" si="9"/>
        <v>0.76289226208746141</v>
      </c>
      <c r="O94" t="b">
        <f t="shared" si="13"/>
        <v>0</v>
      </c>
      <c r="T94" t="str">
        <f>IF(Table1353233[[#This Row],[If Optimal solution is not found]]=1,"",Table1353233[[#This Row],[UB_init]])</f>
        <v/>
      </c>
      <c r="U94" t="str">
        <f>IF(Table1353233[[#This Row],[If Optimal solution is not found]],"",Table1353233[[#This Row],[LB_init]])</f>
        <v/>
      </c>
      <c r="V94" t="str">
        <f>IF(Table1353233[[#This Row],[If Optimal solution is not found]],"",0)</f>
        <v/>
      </c>
      <c r="W94" t="str">
        <f>IF(Table1353233[[#This Row],[If Optimal solution is not found]],"",Table1353233[[#This Row],[Total time (BPP+Pm+SPm)]])</f>
        <v/>
      </c>
      <c r="Y94" s="59">
        <v>163</v>
      </c>
      <c r="Z94" s="60">
        <v>163</v>
      </c>
      <c r="AA94" s="60">
        <v>0</v>
      </c>
      <c r="AB94" s="59"/>
      <c r="AC94" s="114">
        <v>0</v>
      </c>
      <c r="AD94" s="114">
        <v>0</v>
      </c>
      <c r="AE94" s="114">
        <v>0</v>
      </c>
      <c r="AF94" s="114">
        <f t="shared" si="14"/>
        <v>0</v>
      </c>
      <c r="AG94" s="114">
        <f t="shared" si="15"/>
        <v>0</v>
      </c>
      <c r="AH94" s="114">
        <v>0</v>
      </c>
      <c r="AI94" s="136" t="str">
        <f>IF(AH94=1,(Table1353233[[#This Row],[UB_init]]-Table1353233[[#This Row],[LB_init]])/Table1353233[[#This Row],[UB_init]],"")</f>
        <v/>
      </c>
      <c r="AJ94" s="123">
        <v>0</v>
      </c>
      <c r="AK94" s="114">
        <f>IF(AND(AJ94=1,Table68[[#This Row],[Gap]]=0),1,0)</f>
        <v>0</v>
      </c>
      <c r="AL94" s="48">
        <v>188</v>
      </c>
      <c r="AM94" s="117">
        <f t="shared" si="10"/>
        <v>0</v>
      </c>
      <c r="AN94">
        <f t="shared" si="11"/>
        <v>0</v>
      </c>
    </row>
    <row r="95" spans="2:40" x14ac:dyDescent="0.35">
      <c r="B95" s="126" t="s">
        <v>3</v>
      </c>
      <c r="C95" s="36">
        <v>50</v>
      </c>
      <c r="D95" s="36">
        <v>5</v>
      </c>
      <c r="E95" s="36">
        <v>10</v>
      </c>
      <c r="F95" s="37">
        <v>1</v>
      </c>
      <c r="G95" s="61">
        <f t="shared" si="8"/>
        <v>131</v>
      </c>
      <c r="H95" s="98">
        <f t="shared" si="8"/>
        <v>131</v>
      </c>
      <c r="I95" s="98">
        <f t="shared" si="12"/>
        <v>0</v>
      </c>
      <c r="J95" s="98"/>
      <c r="K95" s="36">
        <f>1800-Table1353233[[#This Row],[Remaining time]]</f>
        <v>0.14760945737998554</v>
      </c>
      <c r="L95" s="36">
        <v>0.21307533979415799</v>
      </c>
      <c r="M95" s="36">
        <f t="shared" si="9"/>
        <v>0.36068479717414353</v>
      </c>
      <c r="O95" t="b">
        <f t="shared" si="13"/>
        <v>0</v>
      </c>
      <c r="T95" t="str">
        <f>IF(Table1353233[[#This Row],[If Optimal solution is not found]]=1,"",Table1353233[[#This Row],[UB_init]])</f>
        <v/>
      </c>
      <c r="U95" t="str">
        <f>IF(Table1353233[[#This Row],[If Optimal solution is not found]],"",Table1353233[[#This Row],[LB_init]])</f>
        <v/>
      </c>
      <c r="V95" t="str">
        <f>IF(Table1353233[[#This Row],[If Optimal solution is not found]],"",0)</f>
        <v/>
      </c>
      <c r="W95" t="str">
        <f>IF(Table1353233[[#This Row],[If Optimal solution is not found]],"",Table1353233[[#This Row],[Total time (BPP+Pm+SPm)]])</f>
        <v/>
      </c>
      <c r="Y95" s="61">
        <v>131</v>
      </c>
      <c r="Z95" s="62">
        <v>131</v>
      </c>
      <c r="AA95" s="62">
        <v>0</v>
      </c>
      <c r="AB95" s="61"/>
      <c r="AC95" s="115">
        <v>0</v>
      </c>
      <c r="AD95" s="115">
        <v>0</v>
      </c>
      <c r="AE95" s="115">
        <v>0</v>
      </c>
      <c r="AF95" s="115">
        <f t="shared" si="14"/>
        <v>0</v>
      </c>
      <c r="AG95" s="115">
        <f t="shared" si="15"/>
        <v>0</v>
      </c>
      <c r="AH95" s="115">
        <v>0</v>
      </c>
      <c r="AI95" s="137" t="str">
        <f>IF(AH95=1,(Table1353233[[#This Row],[UB_init]]-Table1353233[[#This Row],[LB_init]])/Table1353233[[#This Row],[UB_init]],"")</f>
        <v/>
      </c>
      <c r="AJ95" s="133">
        <v>0</v>
      </c>
      <c r="AK95" s="115">
        <f>IF(AND(AJ95=1,Table68[[#This Row],[Gap]]=0),1,0)</f>
        <v>0</v>
      </c>
      <c r="AL95" s="47">
        <v>165</v>
      </c>
      <c r="AM95" s="117">
        <f t="shared" si="10"/>
        <v>0</v>
      </c>
      <c r="AN95">
        <f t="shared" si="11"/>
        <v>0</v>
      </c>
    </row>
    <row r="96" spans="2:40" x14ac:dyDescent="0.35">
      <c r="B96" s="127" t="s">
        <v>4</v>
      </c>
      <c r="C96" s="38">
        <v>50</v>
      </c>
      <c r="D96" s="38">
        <v>5</v>
      </c>
      <c r="E96" s="38">
        <v>10</v>
      </c>
      <c r="F96" s="39">
        <v>1</v>
      </c>
      <c r="G96" s="59">
        <f t="shared" si="8"/>
        <v>148</v>
      </c>
      <c r="H96" s="88">
        <f t="shared" si="8"/>
        <v>148</v>
      </c>
      <c r="I96" s="88">
        <f t="shared" si="12"/>
        <v>0</v>
      </c>
      <c r="J96" s="88"/>
      <c r="K96" s="38">
        <f>1800-Table1353233[[#This Row],[Remaining time]]</f>
        <v>0.31305824965988904</v>
      </c>
      <c r="L96" s="38">
        <v>0.42682235594838802</v>
      </c>
      <c r="M96" s="38">
        <f t="shared" si="9"/>
        <v>0.73988060560827706</v>
      </c>
      <c r="O96" t="b">
        <f t="shared" si="13"/>
        <v>0</v>
      </c>
      <c r="T96" t="str">
        <f>IF(Table1353233[[#This Row],[If Optimal solution is not found]]=1,"",Table1353233[[#This Row],[UB_init]])</f>
        <v/>
      </c>
      <c r="U96" t="str">
        <f>IF(Table1353233[[#This Row],[If Optimal solution is not found]],"",Table1353233[[#This Row],[LB_init]])</f>
        <v/>
      </c>
      <c r="V96" t="str">
        <f>IF(Table1353233[[#This Row],[If Optimal solution is not found]],"",0)</f>
        <v/>
      </c>
      <c r="W96" t="str">
        <f>IF(Table1353233[[#This Row],[If Optimal solution is not found]],"",Table1353233[[#This Row],[Total time (BPP+Pm+SPm)]])</f>
        <v/>
      </c>
      <c r="Y96" s="59">
        <v>148</v>
      </c>
      <c r="Z96" s="60">
        <v>148</v>
      </c>
      <c r="AA96" s="60">
        <v>0</v>
      </c>
      <c r="AB96" s="59"/>
      <c r="AC96" s="114">
        <v>0</v>
      </c>
      <c r="AD96" s="114">
        <v>0</v>
      </c>
      <c r="AE96" s="114">
        <v>0</v>
      </c>
      <c r="AF96" s="114">
        <f t="shared" si="14"/>
        <v>0</v>
      </c>
      <c r="AG96" s="114">
        <f t="shared" si="15"/>
        <v>0</v>
      </c>
      <c r="AH96" s="114">
        <v>0</v>
      </c>
      <c r="AI96" s="136" t="str">
        <f>IF(AH96=1,(Table1353233[[#This Row],[UB_init]]-Table1353233[[#This Row],[LB_init]])/Table1353233[[#This Row],[UB_init]],"")</f>
        <v/>
      </c>
      <c r="AJ96" s="123">
        <v>0</v>
      </c>
      <c r="AK96" s="114">
        <f>IF(AND(AJ96=1,Table68[[#This Row],[Gap]]=0),1,0)</f>
        <v>0</v>
      </c>
      <c r="AL96" s="48">
        <v>196</v>
      </c>
      <c r="AM96" s="117">
        <f t="shared" si="10"/>
        <v>0</v>
      </c>
      <c r="AN96">
        <f t="shared" si="11"/>
        <v>0</v>
      </c>
    </row>
    <row r="97" spans="2:40" x14ac:dyDescent="0.35">
      <c r="B97" s="126" t="s">
        <v>5</v>
      </c>
      <c r="C97" s="36">
        <v>50</v>
      </c>
      <c r="D97" s="36">
        <v>5</v>
      </c>
      <c r="E97" s="36">
        <v>10</v>
      </c>
      <c r="F97" s="37">
        <v>1</v>
      </c>
      <c r="G97" s="61">
        <f t="shared" si="8"/>
        <v>157</v>
      </c>
      <c r="H97" s="98">
        <f t="shared" si="8"/>
        <v>157</v>
      </c>
      <c r="I97" s="98">
        <f t="shared" si="12"/>
        <v>0</v>
      </c>
      <c r="J97" s="98"/>
      <c r="K97" s="36">
        <f>1800-Table1353233[[#This Row],[Remaining time]]</f>
        <v>0.24775954150004509</v>
      </c>
      <c r="L97" s="36">
        <v>0.34418401587754399</v>
      </c>
      <c r="M97" s="36">
        <f t="shared" si="9"/>
        <v>0.59194355737758908</v>
      </c>
      <c r="O97" t="b">
        <f t="shared" si="13"/>
        <v>0</v>
      </c>
      <c r="T97" t="str">
        <f>IF(Table1353233[[#This Row],[If Optimal solution is not found]]=1,"",Table1353233[[#This Row],[UB_init]])</f>
        <v/>
      </c>
      <c r="U97" t="str">
        <f>IF(Table1353233[[#This Row],[If Optimal solution is not found]],"",Table1353233[[#This Row],[LB_init]])</f>
        <v/>
      </c>
      <c r="V97" t="str">
        <f>IF(Table1353233[[#This Row],[If Optimal solution is not found]],"",0)</f>
        <v/>
      </c>
      <c r="W97" t="str">
        <f>IF(Table1353233[[#This Row],[If Optimal solution is not found]],"",Table1353233[[#This Row],[Total time (BPP+Pm+SPm)]])</f>
        <v/>
      </c>
      <c r="Y97" s="61">
        <v>157</v>
      </c>
      <c r="Z97" s="62">
        <v>157</v>
      </c>
      <c r="AA97" s="62">
        <v>0</v>
      </c>
      <c r="AB97" s="61"/>
      <c r="AC97" s="115">
        <v>0</v>
      </c>
      <c r="AD97" s="115">
        <v>0</v>
      </c>
      <c r="AE97" s="115">
        <v>0</v>
      </c>
      <c r="AF97" s="115">
        <f t="shared" si="14"/>
        <v>0</v>
      </c>
      <c r="AG97" s="115">
        <f t="shared" si="15"/>
        <v>0</v>
      </c>
      <c r="AH97" s="115">
        <v>0</v>
      </c>
      <c r="AI97" s="137" t="str">
        <f>IF(AH97=1,(Table1353233[[#This Row],[UB_init]]-Table1353233[[#This Row],[LB_init]])/Table1353233[[#This Row],[UB_init]],"")</f>
        <v/>
      </c>
      <c r="AJ97" s="133">
        <v>0</v>
      </c>
      <c r="AK97" s="115">
        <f>IF(AND(AJ97=1,Table68[[#This Row],[Gap]]=0),1,0)</f>
        <v>0</v>
      </c>
      <c r="AL97" s="47">
        <v>263</v>
      </c>
      <c r="AM97" s="117">
        <f t="shared" si="10"/>
        <v>0</v>
      </c>
      <c r="AN97">
        <f t="shared" si="11"/>
        <v>0</v>
      </c>
    </row>
    <row r="98" spans="2:40" x14ac:dyDescent="0.35">
      <c r="B98" s="127" t="s">
        <v>6</v>
      </c>
      <c r="C98" s="38">
        <v>50</v>
      </c>
      <c r="D98" s="38">
        <v>5</v>
      </c>
      <c r="E98" s="38">
        <v>10</v>
      </c>
      <c r="F98" s="39">
        <v>1</v>
      </c>
      <c r="G98" s="59">
        <f t="shared" si="8"/>
        <v>156</v>
      </c>
      <c r="H98" s="88">
        <f t="shared" si="8"/>
        <v>156</v>
      </c>
      <c r="I98" s="88">
        <f t="shared" si="12"/>
        <v>0</v>
      </c>
      <c r="J98" s="88"/>
      <c r="K98" s="38">
        <f>1800-Table1353233[[#This Row],[Remaining time]]</f>
        <v>0.1642882675000692</v>
      </c>
      <c r="L98" s="38">
        <v>1.2505079726688499</v>
      </c>
      <c r="M98" s="38">
        <f t="shared" si="9"/>
        <v>1.4147962401689191</v>
      </c>
      <c r="O98" t="b">
        <f t="shared" si="13"/>
        <v>0</v>
      </c>
      <c r="T98" t="str">
        <f>IF(Table1353233[[#This Row],[If Optimal solution is not found]]=1,"",Table1353233[[#This Row],[UB_init]])</f>
        <v/>
      </c>
      <c r="U98" t="str">
        <f>IF(Table1353233[[#This Row],[If Optimal solution is not found]],"",Table1353233[[#This Row],[LB_init]])</f>
        <v/>
      </c>
      <c r="V98" t="str">
        <f>IF(Table1353233[[#This Row],[If Optimal solution is not found]],"",0)</f>
        <v/>
      </c>
      <c r="W98" t="str">
        <f>IF(Table1353233[[#This Row],[If Optimal solution is not found]],"",Table1353233[[#This Row],[Total time (BPP+Pm+SPm)]])</f>
        <v/>
      </c>
      <c r="Y98" s="59">
        <v>156</v>
      </c>
      <c r="Z98" s="60">
        <v>156</v>
      </c>
      <c r="AA98" s="60">
        <v>0</v>
      </c>
      <c r="AB98" s="59"/>
      <c r="AC98" s="114">
        <v>0</v>
      </c>
      <c r="AD98" s="114">
        <v>0</v>
      </c>
      <c r="AE98" s="114">
        <v>0</v>
      </c>
      <c r="AF98" s="114">
        <f t="shared" si="14"/>
        <v>0</v>
      </c>
      <c r="AG98" s="114">
        <f t="shared" si="15"/>
        <v>0</v>
      </c>
      <c r="AH98" s="114">
        <v>0</v>
      </c>
      <c r="AI98" s="136" t="str">
        <f>IF(AH98=1,(Table1353233[[#This Row],[UB_init]]-Table1353233[[#This Row],[LB_init]])/Table1353233[[#This Row],[UB_init]],"")</f>
        <v/>
      </c>
      <c r="AJ98" s="123">
        <v>0</v>
      </c>
      <c r="AK98" s="114">
        <f>IF(AND(AJ98=1,Table68[[#This Row],[Gap]]=0),1,0)</f>
        <v>0</v>
      </c>
      <c r="AL98" s="48">
        <v>210</v>
      </c>
      <c r="AM98" s="117">
        <f t="shared" si="10"/>
        <v>0</v>
      </c>
      <c r="AN98">
        <f t="shared" si="11"/>
        <v>0</v>
      </c>
    </row>
    <row r="99" spans="2:40" x14ac:dyDescent="0.35">
      <c r="B99" s="126" t="s">
        <v>7</v>
      </c>
      <c r="C99" s="36">
        <v>50</v>
      </c>
      <c r="D99" s="36">
        <v>5</v>
      </c>
      <c r="E99" s="36">
        <v>10</v>
      </c>
      <c r="F99" s="37">
        <v>1</v>
      </c>
      <c r="G99" s="61">
        <f t="shared" si="8"/>
        <v>135</v>
      </c>
      <c r="H99" s="98">
        <f t="shared" si="8"/>
        <v>135</v>
      </c>
      <c r="I99" s="98">
        <f t="shared" si="12"/>
        <v>0</v>
      </c>
      <c r="J99" s="98"/>
      <c r="K99" s="36">
        <f>1800-Table1353233[[#This Row],[Remaining time]]</f>
        <v>0.21282845736004674</v>
      </c>
      <c r="L99" s="36">
        <v>0.29067737516015701</v>
      </c>
      <c r="M99" s="36">
        <f t="shared" si="9"/>
        <v>0.50350583252020376</v>
      </c>
      <c r="O99" t="b">
        <f t="shared" si="13"/>
        <v>0</v>
      </c>
      <c r="T99" t="str">
        <f>IF(Table1353233[[#This Row],[If Optimal solution is not found]]=1,"",Table1353233[[#This Row],[UB_init]])</f>
        <v/>
      </c>
      <c r="U99" t="str">
        <f>IF(Table1353233[[#This Row],[If Optimal solution is not found]],"",Table1353233[[#This Row],[LB_init]])</f>
        <v/>
      </c>
      <c r="V99" t="str">
        <f>IF(Table1353233[[#This Row],[If Optimal solution is not found]],"",0)</f>
        <v/>
      </c>
      <c r="W99" t="str">
        <f>IF(Table1353233[[#This Row],[If Optimal solution is not found]],"",Table1353233[[#This Row],[Total time (BPP+Pm+SPm)]])</f>
        <v/>
      </c>
      <c r="Y99" s="61">
        <v>135</v>
      </c>
      <c r="Z99" s="62">
        <v>135</v>
      </c>
      <c r="AA99" s="62">
        <v>0</v>
      </c>
      <c r="AB99" s="61"/>
      <c r="AC99" s="115">
        <v>0</v>
      </c>
      <c r="AD99" s="115">
        <v>0</v>
      </c>
      <c r="AE99" s="115">
        <v>0</v>
      </c>
      <c r="AF99" s="115">
        <f t="shared" si="14"/>
        <v>0</v>
      </c>
      <c r="AG99" s="115">
        <f t="shared" si="15"/>
        <v>0</v>
      </c>
      <c r="AH99" s="115">
        <v>0</v>
      </c>
      <c r="AI99" s="137" t="str">
        <f>IF(AH99=1,(Table1353233[[#This Row],[UB_init]]-Table1353233[[#This Row],[LB_init]])/Table1353233[[#This Row],[UB_init]],"")</f>
        <v/>
      </c>
      <c r="AJ99" s="133">
        <v>0</v>
      </c>
      <c r="AK99" s="115">
        <f>IF(AND(AJ99=1,Table68[[#This Row],[Gap]]=0),1,0)</f>
        <v>0</v>
      </c>
      <c r="AL99" s="47">
        <v>184</v>
      </c>
      <c r="AM99" s="117">
        <f t="shared" si="10"/>
        <v>0</v>
      </c>
      <c r="AN99">
        <f t="shared" si="11"/>
        <v>0</v>
      </c>
    </row>
    <row r="100" spans="2:40" x14ac:dyDescent="0.35">
      <c r="B100" s="127" t="s">
        <v>8</v>
      </c>
      <c r="C100" s="38">
        <v>50</v>
      </c>
      <c r="D100" s="38">
        <v>5</v>
      </c>
      <c r="E100" s="38">
        <v>10</v>
      </c>
      <c r="F100" s="39">
        <v>1</v>
      </c>
      <c r="G100" s="59">
        <f t="shared" si="8"/>
        <v>165</v>
      </c>
      <c r="H100" s="88">
        <f t="shared" si="8"/>
        <v>165</v>
      </c>
      <c r="I100" s="88">
        <f t="shared" si="12"/>
        <v>0</v>
      </c>
      <c r="J100" s="88"/>
      <c r="K100" s="38">
        <f>1800-Table1353233[[#This Row],[Remaining time]]</f>
        <v>0.24572175182993305</v>
      </c>
      <c r="L100" s="38">
        <v>1.0027634566649699</v>
      </c>
      <c r="M100" s="38">
        <f t="shared" si="9"/>
        <v>1.248485208494903</v>
      </c>
      <c r="O100" t="b">
        <f t="shared" si="13"/>
        <v>0</v>
      </c>
      <c r="T100" t="str">
        <f>IF(Table1353233[[#This Row],[If Optimal solution is not found]]=1,"",Table1353233[[#This Row],[UB_init]])</f>
        <v/>
      </c>
      <c r="U100" t="str">
        <f>IF(Table1353233[[#This Row],[If Optimal solution is not found]],"",Table1353233[[#This Row],[LB_init]])</f>
        <v/>
      </c>
      <c r="V100" t="str">
        <f>IF(Table1353233[[#This Row],[If Optimal solution is not found]],"",0)</f>
        <v/>
      </c>
      <c r="W100" t="str">
        <f>IF(Table1353233[[#This Row],[If Optimal solution is not found]],"",Table1353233[[#This Row],[Total time (BPP+Pm+SPm)]])</f>
        <v/>
      </c>
      <c r="Y100" s="59">
        <v>165</v>
      </c>
      <c r="Z100" s="60">
        <v>165</v>
      </c>
      <c r="AA100" s="60">
        <v>0</v>
      </c>
      <c r="AB100" s="59"/>
      <c r="AC100" s="114">
        <v>1</v>
      </c>
      <c r="AD100" s="114">
        <v>1</v>
      </c>
      <c r="AE100" s="114">
        <v>0</v>
      </c>
      <c r="AF100" s="114">
        <f t="shared" si="14"/>
        <v>0</v>
      </c>
      <c r="AG100" s="114">
        <f t="shared" si="15"/>
        <v>0</v>
      </c>
      <c r="AH100" s="114">
        <v>0</v>
      </c>
      <c r="AI100" s="136" t="str">
        <f>IF(AH100=1,(Table1353233[[#This Row],[UB_init]]-Table1353233[[#This Row],[LB_init]])/Table1353233[[#This Row],[UB_init]],"")</f>
        <v/>
      </c>
      <c r="AJ100" s="123">
        <v>0</v>
      </c>
      <c r="AK100" s="114">
        <f>IF(AND(AJ100=1,Table68[[#This Row],[Gap]]=0),1,0)</f>
        <v>0</v>
      </c>
      <c r="AL100" s="48">
        <v>214</v>
      </c>
      <c r="AM100" s="117">
        <f t="shared" si="10"/>
        <v>0</v>
      </c>
      <c r="AN100">
        <f t="shared" si="11"/>
        <v>0</v>
      </c>
    </row>
    <row r="101" spans="2:40" x14ac:dyDescent="0.35">
      <c r="B101" s="126" t="s">
        <v>9</v>
      </c>
      <c r="C101" s="36">
        <v>50</v>
      </c>
      <c r="D101" s="36">
        <v>5</v>
      </c>
      <c r="E101" s="36">
        <v>10</v>
      </c>
      <c r="F101" s="37">
        <v>1</v>
      </c>
      <c r="G101" s="61">
        <f t="shared" si="8"/>
        <v>151</v>
      </c>
      <c r="H101" s="98">
        <f t="shared" si="8"/>
        <v>151</v>
      </c>
      <c r="I101" s="98">
        <f t="shared" si="12"/>
        <v>0</v>
      </c>
      <c r="J101" s="98"/>
      <c r="K101" s="36">
        <f>1800-Table1353233[[#This Row],[Remaining time]]</f>
        <v>0.21091808937990209</v>
      </c>
      <c r="L101" s="36">
        <v>0.327680885326117</v>
      </c>
      <c r="M101" s="36">
        <f t="shared" si="9"/>
        <v>0.53859897470601914</v>
      </c>
      <c r="O101" t="b">
        <f t="shared" si="13"/>
        <v>0</v>
      </c>
      <c r="T101" t="str">
        <f>IF(Table1353233[[#This Row],[If Optimal solution is not found]]=1,"",Table1353233[[#This Row],[UB_init]])</f>
        <v/>
      </c>
      <c r="U101" t="str">
        <f>IF(Table1353233[[#This Row],[If Optimal solution is not found]],"",Table1353233[[#This Row],[LB_init]])</f>
        <v/>
      </c>
      <c r="V101" t="str">
        <f>IF(Table1353233[[#This Row],[If Optimal solution is not found]],"",0)</f>
        <v/>
      </c>
      <c r="W101" t="str">
        <f>IF(Table1353233[[#This Row],[If Optimal solution is not found]],"",Table1353233[[#This Row],[Total time (BPP+Pm+SPm)]])</f>
        <v/>
      </c>
      <c r="Y101" s="61">
        <v>151</v>
      </c>
      <c r="Z101" s="62">
        <v>151</v>
      </c>
      <c r="AA101" s="62">
        <v>0</v>
      </c>
      <c r="AB101" s="61"/>
      <c r="AC101" s="115">
        <v>0</v>
      </c>
      <c r="AD101" s="115">
        <v>0</v>
      </c>
      <c r="AE101" s="115">
        <v>0</v>
      </c>
      <c r="AF101" s="115">
        <f t="shared" si="14"/>
        <v>0</v>
      </c>
      <c r="AG101" s="115">
        <f t="shared" si="15"/>
        <v>0</v>
      </c>
      <c r="AH101" s="115">
        <v>0</v>
      </c>
      <c r="AI101" s="137" t="str">
        <f>IF(AH101=1,(Table1353233[[#This Row],[UB_init]]-Table1353233[[#This Row],[LB_init]])/Table1353233[[#This Row],[UB_init]],"")</f>
        <v/>
      </c>
      <c r="AJ101" s="133">
        <v>0</v>
      </c>
      <c r="AK101" s="115">
        <f>IF(AND(AJ101=1,Table68[[#This Row],[Gap]]=0),1,0)</f>
        <v>0</v>
      </c>
      <c r="AL101" s="47">
        <v>204</v>
      </c>
      <c r="AM101" s="117">
        <f t="shared" si="10"/>
        <v>0</v>
      </c>
      <c r="AN101">
        <f t="shared" si="11"/>
        <v>0</v>
      </c>
    </row>
    <row r="102" spans="2:40" x14ac:dyDescent="0.35">
      <c r="B102" s="127" t="s">
        <v>10</v>
      </c>
      <c r="C102" s="38">
        <v>50</v>
      </c>
      <c r="D102" s="38">
        <v>5</v>
      </c>
      <c r="E102" s="38">
        <v>10</v>
      </c>
      <c r="F102" s="39">
        <v>2</v>
      </c>
      <c r="G102" s="59">
        <f t="shared" si="8"/>
        <v>190</v>
      </c>
      <c r="H102" s="88">
        <f t="shared" si="8"/>
        <v>190</v>
      </c>
      <c r="I102" s="88">
        <f t="shared" si="12"/>
        <v>0</v>
      </c>
      <c r="J102" s="88"/>
      <c r="K102" s="38">
        <f>1800-Table1353233[[#This Row],[Remaining time]]</f>
        <v>0.20513674244989488</v>
      </c>
      <c r="L102" s="38">
        <v>0.177743797190487</v>
      </c>
      <c r="M102" s="38">
        <f t="shared" si="9"/>
        <v>0.38288053964038188</v>
      </c>
      <c r="O102" t="b">
        <f t="shared" si="13"/>
        <v>0</v>
      </c>
      <c r="T102" t="str">
        <f>IF(Table1353233[[#This Row],[If Optimal solution is not found]]=1,"",Table1353233[[#This Row],[UB_init]])</f>
        <v/>
      </c>
      <c r="U102" t="str">
        <f>IF(Table1353233[[#This Row],[If Optimal solution is not found]],"",Table1353233[[#This Row],[LB_init]])</f>
        <v/>
      </c>
      <c r="V102" t="str">
        <f>IF(Table1353233[[#This Row],[If Optimal solution is not found]],"",0)</f>
        <v/>
      </c>
      <c r="W102" t="str">
        <f>IF(Table1353233[[#This Row],[If Optimal solution is not found]],"",Table1353233[[#This Row],[Total time (BPP+Pm+SPm)]])</f>
        <v/>
      </c>
      <c r="Y102" s="59">
        <v>190</v>
      </c>
      <c r="Z102" s="60">
        <v>190</v>
      </c>
      <c r="AA102" s="60">
        <v>0</v>
      </c>
      <c r="AB102" s="59"/>
      <c r="AC102" s="114">
        <v>0</v>
      </c>
      <c r="AD102" s="114">
        <v>0</v>
      </c>
      <c r="AE102" s="114">
        <v>0</v>
      </c>
      <c r="AF102" s="114">
        <f t="shared" si="14"/>
        <v>0</v>
      </c>
      <c r="AG102" s="114">
        <f t="shared" si="15"/>
        <v>0</v>
      </c>
      <c r="AH102" s="114">
        <v>0</v>
      </c>
      <c r="AI102" s="136" t="str">
        <f>IF(AH102=1,(Table1353233[[#This Row],[UB_init]]-Table1353233[[#This Row],[LB_init]])/Table1353233[[#This Row],[UB_init]],"")</f>
        <v/>
      </c>
      <c r="AJ102" s="123">
        <v>0</v>
      </c>
      <c r="AK102" s="114">
        <f>IF(AND(AJ102=1,Table68[[#This Row],[Gap]]=0),1,0)</f>
        <v>0</v>
      </c>
      <c r="AL102" s="48">
        <v>197</v>
      </c>
      <c r="AM102" s="117">
        <f t="shared" si="10"/>
        <v>0</v>
      </c>
      <c r="AN102">
        <f t="shared" si="11"/>
        <v>0</v>
      </c>
    </row>
    <row r="103" spans="2:40" x14ac:dyDescent="0.35">
      <c r="B103" s="126" t="s">
        <v>11</v>
      </c>
      <c r="C103" s="36">
        <v>50</v>
      </c>
      <c r="D103" s="36">
        <v>5</v>
      </c>
      <c r="E103" s="36">
        <v>10</v>
      </c>
      <c r="F103" s="37">
        <v>2</v>
      </c>
      <c r="G103" s="61">
        <f t="shared" si="8"/>
        <v>214</v>
      </c>
      <c r="H103" s="98">
        <f t="shared" si="8"/>
        <v>214</v>
      </c>
      <c r="I103" s="98">
        <f t="shared" si="12"/>
        <v>0</v>
      </c>
      <c r="J103" s="98"/>
      <c r="K103" s="36">
        <f>1800-Table1353233[[#This Row],[Remaining time]]</f>
        <v>0.56920693069992012</v>
      </c>
      <c r="L103" s="36">
        <v>1.92033740272745</v>
      </c>
      <c r="M103" s="36">
        <f t="shared" si="9"/>
        <v>2.4895443334273701</v>
      </c>
      <c r="O103" t="b">
        <f t="shared" si="13"/>
        <v>0</v>
      </c>
      <c r="T103" t="str">
        <f>IF(Table1353233[[#This Row],[If Optimal solution is not found]]=1,"",Table1353233[[#This Row],[UB_init]])</f>
        <v/>
      </c>
      <c r="U103" t="str">
        <f>IF(Table1353233[[#This Row],[If Optimal solution is not found]],"",Table1353233[[#This Row],[LB_init]])</f>
        <v/>
      </c>
      <c r="V103" t="str">
        <f>IF(Table1353233[[#This Row],[If Optimal solution is not found]],"",0)</f>
        <v/>
      </c>
      <c r="W103" t="str">
        <f>IF(Table1353233[[#This Row],[If Optimal solution is not found]],"",Table1353233[[#This Row],[Total time (BPP+Pm+SPm)]])</f>
        <v/>
      </c>
      <c r="Y103" s="61">
        <v>214</v>
      </c>
      <c r="Z103" s="62">
        <v>214</v>
      </c>
      <c r="AA103" s="62">
        <v>0</v>
      </c>
      <c r="AB103" s="61"/>
      <c r="AC103" s="115">
        <v>0</v>
      </c>
      <c r="AD103" s="115">
        <v>0</v>
      </c>
      <c r="AE103" s="115">
        <v>0</v>
      </c>
      <c r="AF103" s="115">
        <f t="shared" si="14"/>
        <v>0</v>
      </c>
      <c r="AG103" s="115">
        <f t="shared" si="15"/>
        <v>0</v>
      </c>
      <c r="AH103" s="115">
        <v>0</v>
      </c>
      <c r="AI103" s="137" t="str">
        <f>IF(AH103=1,(Table1353233[[#This Row],[UB_init]]-Table1353233[[#This Row],[LB_init]])/Table1353233[[#This Row],[UB_init]],"")</f>
        <v/>
      </c>
      <c r="AJ103" s="133">
        <v>0</v>
      </c>
      <c r="AK103" s="115">
        <f>IF(AND(AJ103=1,Table68[[#This Row],[Gap]]=0),1,0)</f>
        <v>0</v>
      </c>
      <c r="AL103" s="47">
        <v>231</v>
      </c>
      <c r="AM103" s="117">
        <f t="shared" si="10"/>
        <v>0</v>
      </c>
      <c r="AN103">
        <f t="shared" si="11"/>
        <v>0</v>
      </c>
    </row>
    <row r="104" spans="2:40" x14ac:dyDescent="0.35">
      <c r="B104" s="127" t="s">
        <v>12</v>
      </c>
      <c r="C104" s="38">
        <v>50</v>
      </c>
      <c r="D104" s="38">
        <v>5</v>
      </c>
      <c r="E104" s="38">
        <v>10</v>
      </c>
      <c r="F104" s="39">
        <v>2</v>
      </c>
      <c r="G104" s="59">
        <f t="shared" si="8"/>
        <v>223</v>
      </c>
      <c r="H104" s="88">
        <f t="shared" si="8"/>
        <v>223</v>
      </c>
      <c r="I104" s="88">
        <f t="shared" si="12"/>
        <v>0</v>
      </c>
      <c r="J104" s="88"/>
      <c r="K104" s="38">
        <f>1800-Table1353233[[#This Row],[Remaining time]]</f>
        <v>0.2208064925000599</v>
      </c>
      <c r="L104" s="38">
        <v>0.63371414411812999</v>
      </c>
      <c r="M104" s="38">
        <f t="shared" si="9"/>
        <v>0.85452063661818989</v>
      </c>
      <c r="O104" t="b">
        <f t="shared" si="13"/>
        <v>0</v>
      </c>
      <c r="T104" t="str">
        <f>IF(Table1353233[[#This Row],[If Optimal solution is not found]]=1,"",Table1353233[[#This Row],[UB_init]])</f>
        <v/>
      </c>
      <c r="U104" t="str">
        <f>IF(Table1353233[[#This Row],[If Optimal solution is not found]],"",Table1353233[[#This Row],[LB_init]])</f>
        <v/>
      </c>
      <c r="V104" t="str">
        <f>IF(Table1353233[[#This Row],[If Optimal solution is not found]],"",0)</f>
        <v/>
      </c>
      <c r="W104" t="str">
        <f>IF(Table1353233[[#This Row],[If Optimal solution is not found]],"",Table1353233[[#This Row],[Total time (BPP+Pm+SPm)]])</f>
        <v/>
      </c>
      <c r="Y104" s="59">
        <v>223</v>
      </c>
      <c r="Z104" s="60">
        <v>223</v>
      </c>
      <c r="AA104" s="60">
        <v>0</v>
      </c>
      <c r="AB104" s="59"/>
      <c r="AC104" s="114">
        <v>0</v>
      </c>
      <c r="AD104" s="114">
        <v>0</v>
      </c>
      <c r="AE104" s="114">
        <v>0</v>
      </c>
      <c r="AF104" s="114">
        <f t="shared" si="14"/>
        <v>0</v>
      </c>
      <c r="AG104" s="114">
        <f t="shared" si="15"/>
        <v>0</v>
      </c>
      <c r="AH104" s="114">
        <v>0</v>
      </c>
      <c r="AI104" s="136" t="str">
        <f>IF(AH104=1,(Table1353233[[#This Row],[UB_init]]-Table1353233[[#This Row],[LB_init]])/Table1353233[[#This Row],[UB_init]],"")</f>
        <v/>
      </c>
      <c r="AJ104" s="123">
        <v>0</v>
      </c>
      <c r="AK104" s="114">
        <f>IF(AND(AJ104=1,Table68[[#This Row],[Gap]]=0),1,0)</f>
        <v>0</v>
      </c>
      <c r="AL104" s="48">
        <v>236</v>
      </c>
      <c r="AM104" s="117">
        <f t="shared" si="10"/>
        <v>0</v>
      </c>
      <c r="AN104">
        <f t="shared" si="11"/>
        <v>0</v>
      </c>
    </row>
    <row r="105" spans="2:40" x14ac:dyDescent="0.35">
      <c r="B105" s="126" t="s">
        <v>13</v>
      </c>
      <c r="C105" s="36">
        <v>50</v>
      </c>
      <c r="D105" s="36">
        <v>5</v>
      </c>
      <c r="E105" s="36">
        <v>10</v>
      </c>
      <c r="F105" s="37">
        <v>2</v>
      </c>
      <c r="G105" s="61">
        <f t="shared" si="8"/>
        <v>191</v>
      </c>
      <c r="H105" s="98">
        <f t="shared" si="8"/>
        <v>191</v>
      </c>
      <c r="I105" s="98">
        <f t="shared" si="12"/>
        <v>0</v>
      </c>
      <c r="J105" s="98"/>
      <c r="K105" s="36">
        <f>1800-Table1353233[[#This Row],[Remaining time]]</f>
        <v>0.20210765302999789</v>
      </c>
      <c r="L105" s="36">
        <v>8.6395678110420704E-2</v>
      </c>
      <c r="M105" s="36">
        <f t="shared" si="9"/>
        <v>0.2885033311404186</v>
      </c>
      <c r="O105" t="b">
        <f t="shared" si="13"/>
        <v>0</v>
      </c>
      <c r="T105" t="str">
        <f>IF(Table1353233[[#This Row],[If Optimal solution is not found]]=1,"",Table1353233[[#This Row],[UB_init]])</f>
        <v/>
      </c>
      <c r="U105" t="str">
        <f>IF(Table1353233[[#This Row],[If Optimal solution is not found]],"",Table1353233[[#This Row],[LB_init]])</f>
        <v/>
      </c>
      <c r="V105" t="str">
        <f>IF(Table1353233[[#This Row],[If Optimal solution is not found]],"",0)</f>
        <v/>
      </c>
      <c r="W105" t="str">
        <f>IF(Table1353233[[#This Row],[If Optimal solution is not found]],"",Table1353233[[#This Row],[Total time (BPP+Pm+SPm)]])</f>
        <v/>
      </c>
      <c r="Y105" s="61">
        <v>191</v>
      </c>
      <c r="Z105" s="62">
        <v>191</v>
      </c>
      <c r="AA105" s="62">
        <v>0</v>
      </c>
      <c r="AB105" s="61"/>
      <c r="AC105" s="115">
        <v>0</v>
      </c>
      <c r="AD105" s="115">
        <v>0</v>
      </c>
      <c r="AE105" s="115">
        <v>0</v>
      </c>
      <c r="AF105" s="115">
        <f t="shared" si="14"/>
        <v>0</v>
      </c>
      <c r="AG105" s="115">
        <f t="shared" si="15"/>
        <v>0</v>
      </c>
      <c r="AH105" s="115">
        <v>0</v>
      </c>
      <c r="AI105" s="137" t="str">
        <f>IF(AH105=1,(Table1353233[[#This Row],[UB_init]]-Table1353233[[#This Row],[LB_init]])/Table1353233[[#This Row],[UB_init]],"")</f>
        <v/>
      </c>
      <c r="AJ105" s="133">
        <v>0</v>
      </c>
      <c r="AK105" s="115">
        <f>IF(AND(AJ105=1,Table68[[#This Row],[Gap]]=0),1,0)</f>
        <v>0</v>
      </c>
      <c r="AL105" s="47">
        <v>204</v>
      </c>
      <c r="AM105" s="117">
        <f t="shared" si="10"/>
        <v>0</v>
      </c>
      <c r="AN105">
        <f t="shared" si="11"/>
        <v>0</v>
      </c>
    </row>
    <row r="106" spans="2:40" x14ac:dyDescent="0.35">
      <c r="B106" s="127" t="s">
        <v>14</v>
      </c>
      <c r="C106" s="38">
        <v>50</v>
      </c>
      <c r="D106" s="38">
        <v>5</v>
      </c>
      <c r="E106" s="38">
        <v>10</v>
      </c>
      <c r="F106" s="39">
        <v>2</v>
      </c>
      <c r="G106" s="59">
        <f t="shared" si="8"/>
        <v>196</v>
      </c>
      <c r="H106" s="88">
        <f t="shared" si="8"/>
        <v>196</v>
      </c>
      <c r="I106" s="88">
        <f t="shared" si="12"/>
        <v>0</v>
      </c>
      <c r="J106" s="88"/>
      <c r="K106" s="38">
        <f>1800-Table1353233[[#This Row],[Remaining time]]</f>
        <v>0.22979472019005698</v>
      </c>
      <c r="L106" s="38">
        <v>0.59965275693684805</v>
      </c>
      <c r="M106" s="38">
        <f t="shared" si="9"/>
        <v>0.82944747712690503</v>
      </c>
      <c r="O106" t="b">
        <f t="shared" si="13"/>
        <v>0</v>
      </c>
      <c r="T106" t="str">
        <f>IF(Table1353233[[#This Row],[If Optimal solution is not found]]=1,"",Table1353233[[#This Row],[UB_init]])</f>
        <v/>
      </c>
      <c r="U106" t="str">
        <f>IF(Table1353233[[#This Row],[If Optimal solution is not found]],"",Table1353233[[#This Row],[LB_init]])</f>
        <v/>
      </c>
      <c r="V106" t="str">
        <f>IF(Table1353233[[#This Row],[If Optimal solution is not found]],"",0)</f>
        <v/>
      </c>
      <c r="W106" t="str">
        <f>IF(Table1353233[[#This Row],[If Optimal solution is not found]],"",Table1353233[[#This Row],[Total time (BPP+Pm+SPm)]])</f>
        <v/>
      </c>
      <c r="Y106" s="59">
        <v>196</v>
      </c>
      <c r="Z106" s="60">
        <v>196</v>
      </c>
      <c r="AA106" s="60">
        <v>0</v>
      </c>
      <c r="AB106" s="59"/>
      <c r="AC106" s="114">
        <v>0</v>
      </c>
      <c r="AD106" s="114">
        <v>0</v>
      </c>
      <c r="AE106" s="114">
        <v>0</v>
      </c>
      <c r="AF106" s="114">
        <f t="shared" si="14"/>
        <v>0</v>
      </c>
      <c r="AG106" s="114">
        <f t="shared" si="15"/>
        <v>0</v>
      </c>
      <c r="AH106" s="114">
        <v>0</v>
      </c>
      <c r="AI106" s="136" t="str">
        <f>IF(AH106=1,(Table1353233[[#This Row],[UB_init]]-Table1353233[[#This Row],[LB_init]])/Table1353233[[#This Row],[UB_init]],"")</f>
        <v/>
      </c>
      <c r="AJ106" s="123">
        <v>0</v>
      </c>
      <c r="AK106" s="114">
        <f>IF(AND(AJ106=1,Table68[[#This Row],[Gap]]=0),1,0)</f>
        <v>0</v>
      </c>
      <c r="AL106" s="48">
        <v>224</v>
      </c>
      <c r="AM106" s="117">
        <f t="shared" si="10"/>
        <v>0</v>
      </c>
      <c r="AN106">
        <f t="shared" si="11"/>
        <v>0</v>
      </c>
    </row>
    <row r="107" spans="2:40" x14ac:dyDescent="0.35">
      <c r="B107" s="126" t="s">
        <v>15</v>
      </c>
      <c r="C107" s="36">
        <v>50</v>
      </c>
      <c r="D107" s="36">
        <v>5</v>
      </c>
      <c r="E107" s="36">
        <v>10</v>
      </c>
      <c r="F107" s="37">
        <v>2</v>
      </c>
      <c r="G107" s="61">
        <f t="shared" si="8"/>
        <v>217</v>
      </c>
      <c r="H107" s="98">
        <f t="shared" si="8"/>
        <v>217</v>
      </c>
      <c r="I107" s="98">
        <f t="shared" si="12"/>
        <v>0</v>
      </c>
      <c r="J107" s="98"/>
      <c r="K107" s="36">
        <f>1800-Table1353233[[#This Row],[Remaining time]]</f>
        <v>0.29866995477004821</v>
      </c>
      <c r="L107" s="36">
        <v>0.93839319096878104</v>
      </c>
      <c r="M107" s="36">
        <f t="shared" si="9"/>
        <v>1.2370631457388293</v>
      </c>
      <c r="O107" t="b">
        <f t="shared" si="13"/>
        <v>0</v>
      </c>
      <c r="T107" t="str">
        <f>IF(Table1353233[[#This Row],[If Optimal solution is not found]]=1,"",Table1353233[[#This Row],[UB_init]])</f>
        <v/>
      </c>
      <c r="U107" t="str">
        <f>IF(Table1353233[[#This Row],[If Optimal solution is not found]],"",Table1353233[[#This Row],[LB_init]])</f>
        <v/>
      </c>
      <c r="V107" t="str">
        <f>IF(Table1353233[[#This Row],[If Optimal solution is not found]],"",0)</f>
        <v/>
      </c>
      <c r="W107" t="str">
        <f>IF(Table1353233[[#This Row],[If Optimal solution is not found]],"",Table1353233[[#This Row],[Total time (BPP+Pm+SPm)]])</f>
        <v/>
      </c>
      <c r="Y107" s="61">
        <v>217</v>
      </c>
      <c r="Z107" s="62">
        <v>217</v>
      </c>
      <c r="AA107" s="62">
        <v>0</v>
      </c>
      <c r="AB107" s="61"/>
      <c r="AC107" s="115">
        <v>0</v>
      </c>
      <c r="AD107" s="115">
        <v>0</v>
      </c>
      <c r="AE107" s="115">
        <v>0</v>
      </c>
      <c r="AF107" s="115">
        <f t="shared" si="14"/>
        <v>0</v>
      </c>
      <c r="AG107" s="115">
        <f t="shared" si="15"/>
        <v>0</v>
      </c>
      <c r="AH107" s="115">
        <v>0</v>
      </c>
      <c r="AI107" s="137" t="str">
        <f>IF(AH107=1,(Table1353233[[#This Row],[UB_init]]-Table1353233[[#This Row],[LB_init]])/Table1353233[[#This Row],[UB_init]],"")</f>
        <v/>
      </c>
      <c r="AJ107" s="133">
        <v>0</v>
      </c>
      <c r="AK107" s="115">
        <f>IF(AND(AJ107=1,Table68[[#This Row],[Gap]]=0),1,0)</f>
        <v>0</v>
      </c>
      <c r="AL107" s="47">
        <v>239</v>
      </c>
      <c r="AM107" s="117">
        <f t="shared" si="10"/>
        <v>0</v>
      </c>
      <c r="AN107">
        <f t="shared" si="11"/>
        <v>0</v>
      </c>
    </row>
    <row r="108" spans="2:40" x14ac:dyDescent="0.35">
      <c r="B108" s="127" t="s">
        <v>16</v>
      </c>
      <c r="C108" s="38">
        <v>50</v>
      </c>
      <c r="D108" s="38">
        <v>5</v>
      </c>
      <c r="E108" s="38">
        <v>10</v>
      </c>
      <c r="F108" s="39">
        <v>2</v>
      </c>
      <c r="G108" s="59">
        <f t="shared" si="8"/>
        <v>216</v>
      </c>
      <c r="H108" s="88">
        <f t="shared" si="8"/>
        <v>216</v>
      </c>
      <c r="I108" s="88">
        <f t="shared" si="12"/>
        <v>0</v>
      </c>
      <c r="J108" s="88"/>
      <c r="K108" s="38">
        <f>1800-Table1353233[[#This Row],[Remaining time]]</f>
        <v>0.38223183901004631</v>
      </c>
      <c r="L108" s="38">
        <v>0.65461353678256196</v>
      </c>
      <c r="M108" s="38">
        <f t="shared" si="9"/>
        <v>1.0368453757926082</v>
      </c>
      <c r="O108" t="b">
        <f t="shared" si="13"/>
        <v>0</v>
      </c>
      <c r="T108" t="str">
        <f>IF(Table1353233[[#This Row],[If Optimal solution is not found]]=1,"",Table1353233[[#This Row],[UB_init]])</f>
        <v/>
      </c>
      <c r="U108" t="str">
        <f>IF(Table1353233[[#This Row],[If Optimal solution is not found]],"",Table1353233[[#This Row],[LB_init]])</f>
        <v/>
      </c>
      <c r="V108" t="str">
        <f>IF(Table1353233[[#This Row],[If Optimal solution is not found]],"",0)</f>
        <v/>
      </c>
      <c r="W108" t="str">
        <f>IF(Table1353233[[#This Row],[If Optimal solution is not found]],"",Table1353233[[#This Row],[Total time (BPP+Pm+SPm)]])</f>
        <v/>
      </c>
      <c r="Y108" s="59">
        <v>216</v>
      </c>
      <c r="Z108" s="60">
        <v>216</v>
      </c>
      <c r="AA108" s="60">
        <v>0</v>
      </c>
      <c r="AB108" s="59"/>
      <c r="AC108" s="114">
        <v>1</v>
      </c>
      <c r="AD108" s="114">
        <v>1</v>
      </c>
      <c r="AE108" s="114">
        <v>0</v>
      </c>
      <c r="AF108" s="114">
        <f t="shared" si="14"/>
        <v>0</v>
      </c>
      <c r="AG108" s="114">
        <f t="shared" si="15"/>
        <v>0</v>
      </c>
      <c r="AH108" s="114">
        <v>0</v>
      </c>
      <c r="AI108" s="136" t="str">
        <f>IF(AH108=1,(Table1353233[[#This Row],[UB_init]]-Table1353233[[#This Row],[LB_init]])/Table1353233[[#This Row],[UB_init]],"")</f>
        <v/>
      </c>
      <c r="AJ108" s="123">
        <v>0</v>
      </c>
      <c r="AK108" s="114">
        <f>IF(AND(AJ108=1,Table68[[#This Row],[Gap]]=0),1,0)</f>
        <v>0</v>
      </c>
      <c r="AL108" s="48">
        <v>230</v>
      </c>
      <c r="AM108" s="117">
        <f t="shared" si="10"/>
        <v>0</v>
      </c>
      <c r="AN108">
        <f t="shared" si="11"/>
        <v>0</v>
      </c>
    </row>
    <row r="109" spans="2:40" x14ac:dyDescent="0.35">
      <c r="B109" s="126" t="s">
        <v>17</v>
      </c>
      <c r="C109" s="36">
        <v>50</v>
      </c>
      <c r="D109" s="36">
        <v>5</v>
      </c>
      <c r="E109" s="36">
        <v>10</v>
      </c>
      <c r="F109" s="37">
        <v>2</v>
      </c>
      <c r="G109" s="61">
        <f t="shared" si="8"/>
        <v>207</v>
      </c>
      <c r="H109" s="98">
        <f t="shared" si="8"/>
        <v>207</v>
      </c>
      <c r="I109" s="98">
        <f t="shared" si="12"/>
        <v>0</v>
      </c>
      <c r="J109" s="98"/>
      <c r="K109" s="36">
        <f>1800-Table1353233[[#This Row],[Remaining time]]</f>
        <v>0.67813359015008245</v>
      </c>
      <c r="L109" s="36">
        <v>0.428617601282894</v>
      </c>
      <c r="M109" s="36">
        <f t="shared" si="9"/>
        <v>1.1067511914329764</v>
      </c>
      <c r="O109" t="b">
        <f t="shared" si="13"/>
        <v>0</v>
      </c>
      <c r="T109" t="str">
        <f>IF(Table1353233[[#This Row],[If Optimal solution is not found]]=1,"",Table1353233[[#This Row],[UB_init]])</f>
        <v/>
      </c>
      <c r="U109" t="str">
        <f>IF(Table1353233[[#This Row],[If Optimal solution is not found]],"",Table1353233[[#This Row],[LB_init]])</f>
        <v/>
      </c>
      <c r="V109" t="str">
        <f>IF(Table1353233[[#This Row],[If Optimal solution is not found]],"",0)</f>
        <v/>
      </c>
      <c r="W109" t="str">
        <f>IF(Table1353233[[#This Row],[If Optimal solution is not found]],"",Table1353233[[#This Row],[Total time (BPP+Pm+SPm)]])</f>
        <v/>
      </c>
      <c r="Y109" s="61">
        <v>207</v>
      </c>
      <c r="Z109" s="62">
        <v>207</v>
      </c>
      <c r="AA109" s="62">
        <v>0</v>
      </c>
      <c r="AB109" s="61"/>
      <c r="AC109" s="115">
        <v>0</v>
      </c>
      <c r="AD109" s="115">
        <v>0</v>
      </c>
      <c r="AE109" s="115">
        <v>0</v>
      </c>
      <c r="AF109" s="115">
        <f t="shared" si="14"/>
        <v>0</v>
      </c>
      <c r="AG109" s="115">
        <f t="shared" si="15"/>
        <v>0</v>
      </c>
      <c r="AH109" s="115">
        <v>0</v>
      </c>
      <c r="AI109" s="137" t="str">
        <f>IF(AH109=1,(Table1353233[[#This Row],[UB_init]]-Table1353233[[#This Row],[LB_init]])/Table1353233[[#This Row],[UB_init]],"")</f>
        <v/>
      </c>
      <c r="AJ109" s="133">
        <v>0</v>
      </c>
      <c r="AK109" s="115">
        <f>IF(AND(AJ109=1,Table68[[#This Row],[Gap]]=0),1,0)</f>
        <v>0</v>
      </c>
      <c r="AL109" s="47">
        <v>211</v>
      </c>
      <c r="AM109" s="117">
        <f t="shared" si="10"/>
        <v>0</v>
      </c>
      <c r="AN109">
        <f t="shared" si="11"/>
        <v>0</v>
      </c>
    </row>
    <row r="110" spans="2:40" x14ac:dyDescent="0.35">
      <c r="B110" s="127" t="s">
        <v>18</v>
      </c>
      <c r="C110" s="38">
        <v>50</v>
      </c>
      <c r="D110" s="38">
        <v>5</v>
      </c>
      <c r="E110" s="38">
        <v>10</v>
      </c>
      <c r="F110" s="39">
        <v>2</v>
      </c>
      <c r="G110" s="59">
        <f t="shared" si="8"/>
        <v>249</v>
      </c>
      <c r="H110" s="88">
        <f t="shared" si="8"/>
        <v>249</v>
      </c>
      <c r="I110" s="88">
        <f t="shared" si="12"/>
        <v>0</v>
      </c>
      <c r="J110" s="88"/>
      <c r="K110" s="38">
        <f>1800-Table1353233[[#This Row],[Remaining time]]</f>
        <v>0.23158134333993985</v>
      </c>
      <c r="L110" s="38">
        <v>1.0665230127051399</v>
      </c>
      <c r="M110" s="38">
        <f t="shared" si="9"/>
        <v>1.2981043560450798</v>
      </c>
      <c r="O110" t="b">
        <f t="shared" si="13"/>
        <v>0</v>
      </c>
      <c r="T110" t="str">
        <f>IF(Table1353233[[#This Row],[If Optimal solution is not found]]=1,"",Table1353233[[#This Row],[UB_init]])</f>
        <v/>
      </c>
      <c r="U110" t="str">
        <f>IF(Table1353233[[#This Row],[If Optimal solution is not found]],"",Table1353233[[#This Row],[LB_init]])</f>
        <v/>
      </c>
      <c r="V110" t="str">
        <f>IF(Table1353233[[#This Row],[If Optimal solution is not found]],"",0)</f>
        <v/>
      </c>
      <c r="W110" t="str">
        <f>IF(Table1353233[[#This Row],[If Optimal solution is not found]],"",Table1353233[[#This Row],[Total time (BPP+Pm+SPm)]])</f>
        <v/>
      </c>
      <c r="Y110" s="59">
        <v>249</v>
      </c>
      <c r="Z110" s="60">
        <v>249</v>
      </c>
      <c r="AA110" s="60">
        <v>0</v>
      </c>
      <c r="AB110" s="59"/>
      <c r="AC110" s="114">
        <v>0</v>
      </c>
      <c r="AD110" s="114">
        <v>0</v>
      </c>
      <c r="AE110" s="114">
        <v>0</v>
      </c>
      <c r="AF110" s="114">
        <f t="shared" si="14"/>
        <v>0</v>
      </c>
      <c r="AG110" s="114">
        <f t="shared" si="15"/>
        <v>0</v>
      </c>
      <c r="AH110" s="114">
        <v>0</v>
      </c>
      <c r="AI110" s="136" t="str">
        <f>IF(AH110=1,(Table1353233[[#This Row],[UB_init]]-Table1353233[[#This Row],[LB_init]])/Table1353233[[#This Row],[UB_init]],"")</f>
        <v/>
      </c>
      <c r="AJ110" s="123">
        <v>0</v>
      </c>
      <c r="AK110" s="114">
        <f>IF(AND(AJ110=1,Table68[[#This Row],[Gap]]=0),1,0)</f>
        <v>0</v>
      </c>
      <c r="AL110" s="48">
        <v>263</v>
      </c>
      <c r="AM110" s="117">
        <f t="shared" si="10"/>
        <v>0</v>
      </c>
      <c r="AN110">
        <f t="shared" si="11"/>
        <v>0</v>
      </c>
    </row>
    <row r="111" spans="2:40" x14ac:dyDescent="0.35">
      <c r="B111" s="126" t="s">
        <v>19</v>
      </c>
      <c r="C111" s="36">
        <v>50</v>
      </c>
      <c r="D111" s="36">
        <v>5</v>
      </c>
      <c r="E111" s="36">
        <v>10</v>
      </c>
      <c r="F111" s="37">
        <v>2</v>
      </c>
      <c r="G111" s="61">
        <f t="shared" si="8"/>
        <v>235</v>
      </c>
      <c r="H111" s="98">
        <f t="shared" si="8"/>
        <v>235</v>
      </c>
      <c r="I111" s="98">
        <f t="shared" si="12"/>
        <v>0</v>
      </c>
      <c r="J111" s="98"/>
      <c r="K111" s="36">
        <f>1800-Table1353233[[#This Row],[Remaining time]]</f>
        <v>0.24320171774002119</v>
      </c>
      <c r="L111" s="36">
        <v>0.377325430046767</v>
      </c>
      <c r="M111" s="36">
        <f t="shared" si="9"/>
        <v>0.62052714778678819</v>
      </c>
      <c r="O111" t="b">
        <f t="shared" si="13"/>
        <v>0</v>
      </c>
      <c r="T111" t="str">
        <f>IF(Table1353233[[#This Row],[If Optimal solution is not found]]=1,"",Table1353233[[#This Row],[UB_init]])</f>
        <v/>
      </c>
      <c r="U111" t="str">
        <f>IF(Table1353233[[#This Row],[If Optimal solution is not found]],"",Table1353233[[#This Row],[LB_init]])</f>
        <v/>
      </c>
      <c r="V111" t="str">
        <f>IF(Table1353233[[#This Row],[If Optimal solution is not found]],"",0)</f>
        <v/>
      </c>
      <c r="W111" t="str">
        <f>IF(Table1353233[[#This Row],[If Optimal solution is not found]],"",Table1353233[[#This Row],[Total time (BPP+Pm+SPm)]])</f>
        <v/>
      </c>
      <c r="Y111" s="61">
        <v>235</v>
      </c>
      <c r="Z111" s="62">
        <v>235</v>
      </c>
      <c r="AA111" s="62">
        <v>0</v>
      </c>
      <c r="AB111" s="61"/>
      <c r="AC111" s="115">
        <v>0</v>
      </c>
      <c r="AD111" s="115">
        <v>0</v>
      </c>
      <c r="AE111" s="115">
        <v>0</v>
      </c>
      <c r="AF111" s="115">
        <f t="shared" si="14"/>
        <v>0</v>
      </c>
      <c r="AG111" s="115">
        <f t="shared" si="15"/>
        <v>0</v>
      </c>
      <c r="AH111" s="115">
        <v>0</v>
      </c>
      <c r="AI111" s="137" t="str">
        <f>IF(AH111=1,(Table1353233[[#This Row],[UB_init]]-Table1353233[[#This Row],[LB_init]])/Table1353233[[#This Row],[UB_init]],"")</f>
        <v/>
      </c>
      <c r="AJ111" s="133">
        <v>0</v>
      </c>
      <c r="AK111" s="115">
        <f>IF(AND(AJ111=1,Table68[[#This Row],[Gap]]=0),1,0)</f>
        <v>0</v>
      </c>
      <c r="AL111" s="47">
        <v>245</v>
      </c>
      <c r="AM111" s="117">
        <f t="shared" si="10"/>
        <v>0</v>
      </c>
      <c r="AN111">
        <f t="shared" si="11"/>
        <v>0</v>
      </c>
    </row>
    <row r="112" spans="2:40" x14ac:dyDescent="0.35">
      <c r="B112" s="127" t="s">
        <v>20</v>
      </c>
      <c r="C112" s="38">
        <v>50</v>
      </c>
      <c r="D112" s="38">
        <v>5</v>
      </c>
      <c r="E112" s="38">
        <v>10</v>
      </c>
      <c r="F112" s="39">
        <v>4</v>
      </c>
      <c r="G112" s="59">
        <f t="shared" si="8"/>
        <v>310</v>
      </c>
      <c r="H112" s="88">
        <f t="shared" si="8"/>
        <v>310</v>
      </c>
      <c r="I112" s="88">
        <f t="shared" si="12"/>
        <v>0</v>
      </c>
      <c r="J112" s="88"/>
      <c r="K112" s="38">
        <f>1800-Table1353233[[#This Row],[Remaining time]]</f>
        <v>3.0951102022099803</v>
      </c>
      <c r="L112" s="38"/>
      <c r="M112" s="38">
        <f t="shared" si="9"/>
        <v>3.0951102022099803</v>
      </c>
      <c r="O112" t="b">
        <f t="shared" si="13"/>
        <v>0</v>
      </c>
      <c r="T112">
        <f>IF(Table1353233[[#This Row],[If Optimal solution is not found]]=1,"",Table1353233[[#This Row],[UB_init]])</f>
        <v>310</v>
      </c>
      <c r="U112">
        <f>IF(Table1353233[[#This Row],[If Optimal solution is not found]],"",Table1353233[[#This Row],[LB_init]])</f>
        <v>310</v>
      </c>
      <c r="V112">
        <f>IF(Table1353233[[#This Row],[If Optimal solution is not found]],"",0)</f>
        <v>0</v>
      </c>
      <c r="W112">
        <f>IF(Table1353233[[#This Row],[If Optimal solution is not found]],"",Table1353233[[#This Row],[Total time (BPP+Pm+SPm)]])</f>
        <v>3.0951102022099803</v>
      </c>
      <c r="Y112" s="59"/>
      <c r="Z112" s="60"/>
      <c r="AA112" s="60"/>
      <c r="AB112" s="59"/>
      <c r="AC112" s="114"/>
      <c r="AD112" s="114"/>
      <c r="AE112" s="114"/>
      <c r="AF112" s="114">
        <f t="shared" si="14"/>
        <v>0</v>
      </c>
      <c r="AG112" s="114">
        <f t="shared" si="15"/>
        <v>0</v>
      </c>
      <c r="AH112" s="114">
        <v>0</v>
      </c>
      <c r="AI112" s="136" t="str">
        <f>IF(AH112=1,(Table1353233[[#This Row],[UB_init]]-Table1353233[[#This Row],[LB_init]])/Table1353233[[#This Row],[UB_init]],"")</f>
        <v/>
      </c>
      <c r="AJ112" s="123"/>
      <c r="AK112" s="114">
        <f>IF(AND(AJ112=1,Table68[[#This Row],[Gap]]=0),1,0)</f>
        <v>0</v>
      </c>
      <c r="AL112" s="48">
        <v>310</v>
      </c>
      <c r="AM112" s="117">
        <f t="shared" si="10"/>
        <v>1</v>
      </c>
      <c r="AN112">
        <f t="shared" si="11"/>
        <v>0</v>
      </c>
    </row>
    <row r="113" spans="2:40" x14ac:dyDescent="0.35">
      <c r="B113" s="126" t="s">
        <v>21</v>
      </c>
      <c r="C113" s="36">
        <v>50</v>
      </c>
      <c r="D113" s="36">
        <v>5</v>
      </c>
      <c r="E113" s="36">
        <v>10</v>
      </c>
      <c r="F113" s="37">
        <v>4</v>
      </c>
      <c r="G113" s="61">
        <f t="shared" si="8"/>
        <v>454</v>
      </c>
      <c r="H113" s="98">
        <f t="shared" si="8"/>
        <v>454</v>
      </c>
      <c r="I113" s="98">
        <f t="shared" si="12"/>
        <v>0</v>
      </c>
      <c r="J113" s="98"/>
      <c r="K113" s="36">
        <f>1800-Table1353233[[#This Row],[Remaining time]]</f>
        <v>45.835140271120054</v>
      </c>
      <c r="L113" s="36"/>
      <c r="M113" s="36">
        <f t="shared" si="9"/>
        <v>45.835140271120054</v>
      </c>
      <c r="O113" t="b">
        <f t="shared" si="13"/>
        <v>0</v>
      </c>
      <c r="T113">
        <f>IF(Table1353233[[#This Row],[If Optimal solution is not found]]=1,"",Table1353233[[#This Row],[UB_init]])</f>
        <v>454</v>
      </c>
      <c r="U113">
        <f>IF(Table1353233[[#This Row],[If Optimal solution is not found]],"",Table1353233[[#This Row],[LB_init]])</f>
        <v>454</v>
      </c>
      <c r="V113">
        <f>IF(Table1353233[[#This Row],[If Optimal solution is not found]],"",0)</f>
        <v>0</v>
      </c>
      <c r="W113">
        <f>IF(Table1353233[[#This Row],[If Optimal solution is not found]],"",Table1353233[[#This Row],[Total time (BPP+Pm+SPm)]])</f>
        <v>45.835140271120054</v>
      </c>
      <c r="Y113" s="61"/>
      <c r="Z113" s="62"/>
      <c r="AA113" s="62"/>
      <c r="AB113" s="61"/>
      <c r="AC113" s="115"/>
      <c r="AD113" s="115"/>
      <c r="AE113" s="115"/>
      <c r="AF113" s="115">
        <f t="shared" si="14"/>
        <v>0</v>
      </c>
      <c r="AG113" s="115">
        <f t="shared" si="15"/>
        <v>0</v>
      </c>
      <c r="AH113" s="115">
        <v>0</v>
      </c>
      <c r="AI113" s="137" t="str">
        <f>IF(AH113=1,(Table1353233[[#This Row],[UB_init]]-Table1353233[[#This Row],[LB_init]])/Table1353233[[#This Row],[UB_init]],"")</f>
        <v/>
      </c>
      <c r="AJ113" s="133"/>
      <c r="AK113" s="115">
        <f>IF(AND(AJ113=1,Table68[[#This Row],[Gap]]=0),1,0)</f>
        <v>0</v>
      </c>
      <c r="AL113" s="47">
        <v>454</v>
      </c>
      <c r="AM113" s="117">
        <f t="shared" si="10"/>
        <v>1</v>
      </c>
      <c r="AN113">
        <f t="shared" si="11"/>
        <v>0</v>
      </c>
    </row>
    <row r="114" spans="2:40" x14ac:dyDescent="0.35">
      <c r="B114" s="127" t="s">
        <v>22</v>
      </c>
      <c r="C114" s="38">
        <v>50</v>
      </c>
      <c r="D114" s="38">
        <v>5</v>
      </c>
      <c r="E114" s="38">
        <v>10</v>
      </c>
      <c r="F114" s="39">
        <v>4</v>
      </c>
      <c r="G114" s="59">
        <f t="shared" si="8"/>
        <v>391</v>
      </c>
      <c r="H114" s="88">
        <f t="shared" si="8"/>
        <v>391</v>
      </c>
      <c r="I114" s="88">
        <f t="shared" si="12"/>
        <v>0</v>
      </c>
      <c r="J114" s="88"/>
      <c r="K114" s="38">
        <f>1800-Table1353233[[#This Row],[Remaining time]]</f>
        <v>1.6010171677999097</v>
      </c>
      <c r="L114" s="38"/>
      <c r="M114" s="38">
        <f t="shared" si="9"/>
        <v>1.6010171677999097</v>
      </c>
      <c r="O114" t="b">
        <f t="shared" si="13"/>
        <v>0</v>
      </c>
      <c r="T114">
        <f>IF(Table1353233[[#This Row],[If Optimal solution is not found]]=1,"",Table1353233[[#This Row],[UB_init]])</f>
        <v>391</v>
      </c>
      <c r="U114">
        <f>IF(Table1353233[[#This Row],[If Optimal solution is not found]],"",Table1353233[[#This Row],[LB_init]])</f>
        <v>391</v>
      </c>
      <c r="V114">
        <f>IF(Table1353233[[#This Row],[If Optimal solution is not found]],"",0)</f>
        <v>0</v>
      </c>
      <c r="W114">
        <f>IF(Table1353233[[#This Row],[If Optimal solution is not found]],"",Table1353233[[#This Row],[Total time (BPP+Pm+SPm)]])</f>
        <v>1.6010171677999097</v>
      </c>
      <c r="Y114" s="59"/>
      <c r="Z114" s="60"/>
      <c r="AA114" s="60"/>
      <c r="AB114" s="59"/>
      <c r="AC114" s="114"/>
      <c r="AD114" s="114"/>
      <c r="AE114" s="114"/>
      <c r="AF114" s="114">
        <f t="shared" si="14"/>
        <v>0</v>
      </c>
      <c r="AG114" s="114">
        <f t="shared" si="15"/>
        <v>0</v>
      </c>
      <c r="AH114" s="114">
        <v>0</v>
      </c>
      <c r="AI114" s="136" t="str">
        <f>IF(AH114=1,(Table1353233[[#This Row],[UB_init]]-Table1353233[[#This Row],[LB_init]])/Table1353233[[#This Row],[UB_init]],"")</f>
        <v/>
      </c>
      <c r="AJ114" s="123"/>
      <c r="AK114" s="114">
        <f>IF(AND(AJ114=1,Table68[[#This Row],[Gap]]=0),1,0)</f>
        <v>0</v>
      </c>
      <c r="AL114" s="48">
        <v>391</v>
      </c>
      <c r="AM114" s="117">
        <f t="shared" si="10"/>
        <v>1</v>
      </c>
      <c r="AN114">
        <f t="shared" si="11"/>
        <v>0</v>
      </c>
    </row>
    <row r="115" spans="2:40" x14ac:dyDescent="0.35">
      <c r="B115" s="126" t="s">
        <v>23</v>
      </c>
      <c r="C115" s="36">
        <v>50</v>
      </c>
      <c r="D115" s="36">
        <v>5</v>
      </c>
      <c r="E115" s="36">
        <v>10</v>
      </c>
      <c r="F115" s="37">
        <v>4</v>
      </c>
      <c r="G115" s="61">
        <f t="shared" si="8"/>
        <v>323</v>
      </c>
      <c r="H115" s="98">
        <f t="shared" si="8"/>
        <v>323</v>
      </c>
      <c r="I115" s="98">
        <f t="shared" si="12"/>
        <v>0</v>
      </c>
      <c r="J115" s="98"/>
      <c r="K115" s="36">
        <f>1800-Table1353233[[#This Row],[Remaining time]]</f>
        <v>1.0041594374999931</v>
      </c>
      <c r="L115" s="36"/>
      <c r="M115" s="36">
        <f t="shared" si="9"/>
        <v>1.0041594374999931</v>
      </c>
      <c r="O115" t="b">
        <f t="shared" si="13"/>
        <v>0</v>
      </c>
      <c r="T115">
        <f>IF(Table1353233[[#This Row],[If Optimal solution is not found]]=1,"",Table1353233[[#This Row],[UB_init]])</f>
        <v>323</v>
      </c>
      <c r="U115">
        <f>IF(Table1353233[[#This Row],[If Optimal solution is not found]],"",Table1353233[[#This Row],[LB_init]])</f>
        <v>323</v>
      </c>
      <c r="V115">
        <f>IF(Table1353233[[#This Row],[If Optimal solution is not found]],"",0)</f>
        <v>0</v>
      </c>
      <c r="W115">
        <f>IF(Table1353233[[#This Row],[If Optimal solution is not found]],"",Table1353233[[#This Row],[Total time (BPP+Pm+SPm)]])</f>
        <v>1.0041594374999931</v>
      </c>
      <c r="Y115" s="61"/>
      <c r="Z115" s="62"/>
      <c r="AA115" s="62"/>
      <c r="AB115" s="61"/>
      <c r="AC115" s="115"/>
      <c r="AD115" s="115"/>
      <c r="AE115" s="115"/>
      <c r="AF115" s="115">
        <f t="shared" si="14"/>
        <v>0</v>
      </c>
      <c r="AG115" s="115">
        <f t="shared" si="15"/>
        <v>0</v>
      </c>
      <c r="AH115" s="115">
        <v>0</v>
      </c>
      <c r="AI115" s="137" t="str">
        <f>IF(AH115=1,(Table1353233[[#This Row],[UB_init]]-Table1353233[[#This Row],[LB_init]])/Table1353233[[#This Row],[UB_init]],"")</f>
        <v/>
      </c>
      <c r="AJ115" s="133"/>
      <c r="AK115" s="115">
        <f>IF(AND(AJ115=1,Table68[[#This Row],[Gap]]=0),1,0)</f>
        <v>0</v>
      </c>
      <c r="AL115" s="47">
        <v>323</v>
      </c>
      <c r="AM115" s="117">
        <f t="shared" si="10"/>
        <v>1</v>
      </c>
      <c r="AN115">
        <f t="shared" si="11"/>
        <v>0</v>
      </c>
    </row>
    <row r="116" spans="2:40" x14ac:dyDescent="0.35">
      <c r="B116" s="127" t="s">
        <v>24</v>
      </c>
      <c r="C116" s="38">
        <v>50</v>
      </c>
      <c r="D116" s="38">
        <v>5</v>
      </c>
      <c r="E116" s="38">
        <v>10</v>
      </c>
      <c r="F116" s="39">
        <v>4</v>
      </c>
      <c r="G116" s="59">
        <f t="shared" si="8"/>
        <v>400</v>
      </c>
      <c r="H116" s="88">
        <f t="shared" si="8"/>
        <v>400</v>
      </c>
      <c r="I116" s="88">
        <f t="shared" si="12"/>
        <v>0</v>
      </c>
      <c r="J116" s="88"/>
      <c r="K116" s="38">
        <f>1800-Table1353233[[#This Row],[Remaining time]]</f>
        <v>0.76767409220997251</v>
      </c>
      <c r="L116" s="38"/>
      <c r="M116" s="38">
        <f t="shared" si="9"/>
        <v>0.76767409220997251</v>
      </c>
      <c r="O116" t="b">
        <f t="shared" si="13"/>
        <v>0</v>
      </c>
      <c r="T116">
        <f>IF(Table1353233[[#This Row],[If Optimal solution is not found]]=1,"",Table1353233[[#This Row],[UB_init]])</f>
        <v>400</v>
      </c>
      <c r="U116">
        <f>IF(Table1353233[[#This Row],[If Optimal solution is not found]],"",Table1353233[[#This Row],[LB_init]])</f>
        <v>400</v>
      </c>
      <c r="V116">
        <f>IF(Table1353233[[#This Row],[If Optimal solution is not found]],"",0)</f>
        <v>0</v>
      </c>
      <c r="W116">
        <f>IF(Table1353233[[#This Row],[If Optimal solution is not found]],"",Table1353233[[#This Row],[Total time (BPP+Pm+SPm)]])</f>
        <v>0.76767409220997251</v>
      </c>
      <c r="Y116" s="59"/>
      <c r="Z116" s="60"/>
      <c r="AA116" s="60"/>
      <c r="AB116" s="59"/>
      <c r="AC116" s="114"/>
      <c r="AD116" s="114"/>
      <c r="AE116" s="114"/>
      <c r="AF116" s="114">
        <f t="shared" si="14"/>
        <v>0</v>
      </c>
      <c r="AG116" s="114">
        <f t="shared" si="15"/>
        <v>0</v>
      </c>
      <c r="AH116" s="114">
        <v>0</v>
      </c>
      <c r="AI116" s="136" t="str">
        <f>IF(AH116=1,(Table1353233[[#This Row],[UB_init]]-Table1353233[[#This Row],[LB_init]])/Table1353233[[#This Row],[UB_init]],"")</f>
        <v/>
      </c>
      <c r="AJ116" s="123"/>
      <c r="AK116" s="114">
        <f>IF(AND(AJ116=1,Table68[[#This Row],[Gap]]=0),1,0)</f>
        <v>0</v>
      </c>
      <c r="AL116" s="48">
        <v>400</v>
      </c>
      <c r="AM116" s="117">
        <f t="shared" si="10"/>
        <v>1</v>
      </c>
      <c r="AN116">
        <f t="shared" si="11"/>
        <v>0</v>
      </c>
    </row>
    <row r="117" spans="2:40" x14ac:dyDescent="0.35">
      <c r="B117" s="126" t="s">
        <v>25</v>
      </c>
      <c r="C117" s="36">
        <v>50</v>
      </c>
      <c r="D117" s="36">
        <v>5</v>
      </c>
      <c r="E117" s="36">
        <v>10</v>
      </c>
      <c r="F117" s="37">
        <v>4</v>
      </c>
      <c r="G117" s="61">
        <f t="shared" si="8"/>
        <v>313</v>
      </c>
      <c r="H117" s="98">
        <f t="shared" si="8"/>
        <v>313</v>
      </c>
      <c r="I117" s="98">
        <f t="shared" si="12"/>
        <v>0</v>
      </c>
      <c r="J117" s="98"/>
      <c r="K117" s="36">
        <f>1800-Table1353233[[#This Row],[Remaining time]]</f>
        <v>0.98990770801992767</v>
      </c>
      <c r="L117" s="36"/>
      <c r="M117" s="36">
        <f t="shared" si="9"/>
        <v>0.98990770801992767</v>
      </c>
      <c r="O117" t="b">
        <f t="shared" si="13"/>
        <v>0</v>
      </c>
      <c r="T117">
        <f>IF(Table1353233[[#This Row],[If Optimal solution is not found]]=1,"",Table1353233[[#This Row],[UB_init]])</f>
        <v>313</v>
      </c>
      <c r="U117">
        <f>IF(Table1353233[[#This Row],[If Optimal solution is not found]],"",Table1353233[[#This Row],[LB_init]])</f>
        <v>313</v>
      </c>
      <c r="V117">
        <f>IF(Table1353233[[#This Row],[If Optimal solution is not found]],"",0)</f>
        <v>0</v>
      </c>
      <c r="W117">
        <f>IF(Table1353233[[#This Row],[If Optimal solution is not found]],"",Table1353233[[#This Row],[Total time (BPP+Pm+SPm)]])</f>
        <v>0.98990770801992767</v>
      </c>
      <c r="Y117" s="61"/>
      <c r="Z117" s="62"/>
      <c r="AA117" s="62"/>
      <c r="AB117" s="61"/>
      <c r="AC117" s="115"/>
      <c r="AD117" s="115"/>
      <c r="AE117" s="115"/>
      <c r="AF117" s="115">
        <f t="shared" si="14"/>
        <v>0</v>
      </c>
      <c r="AG117" s="115">
        <f t="shared" si="15"/>
        <v>0</v>
      </c>
      <c r="AH117" s="115">
        <v>0</v>
      </c>
      <c r="AI117" s="137" t="str">
        <f>IF(AH117=1,(Table1353233[[#This Row],[UB_init]]-Table1353233[[#This Row],[LB_init]])/Table1353233[[#This Row],[UB_init]],"")</f>
        <v/>
      </c>
      <c r="AJ117" s="133"/>
      <c r="AK117" s="115">
        <f>IF(AND(AJ117=1,Table68[[#This Row],[Gap]]=0),1,0)</f>
        <v>0</v>
      </c>
      <c r="AL117" s="47">
        <v>313</v>
      </c>
      <c r="AM117" s="117">
        <f t="shared" si="10"/>
        <v>1</v>
      </c>
      <c r="AN117">
        <f t="shared" si="11"/>
        <v>0</v>
      </c>
    </row>
    <row r="118" spans="2:40" x14ac:dyDescent="0.35">
      <c r="B118" s="127" t="s">
        <v>26</v>
      </c>
      <c r="C118" s="38">
        <v>50</v>
      </c>
      <c r="D118" s="38">
        <v>5</v>
      </c>
      <c r="E118" s="38">
        <v>10</v>
      </c>
      <c r="F118" s="39">
        <v>4</v>
      </c>
      <c r="G118" s="59">
        <f t="shared" si="8"/>
        <v>384</v>
      </c>
      <c r="H118" s="88">
        <f t="shared" si="8"/>
        <v>384</v>
      </c>
      <c r="I118" s="88">
        <f t="shared" si="12"/>
        <v>0</v>
      </c>
      <c r="J118" s="88"/>
      <c r="K118" s="38">
        <f>1800-Table1353233[[#This Row],[Remaining time]]</f>
        <v>6.8007276430801085</v>
      </c>
      <c r="L118" s="38"/>
      <c r="M118" s="38">
        <f t="shared" si="9"/>
        <v>6.8007276430801085</v>
      </c>
      <c r="O118" t="b">
        <f t="shared" si="13"/>
        <v>0</v>
      </c>
      <c r="T118">
        <f>IF(Table1353233[[#This Row],[If Optimal solution is not found]]=1,"",Table1353233[[#This Row],[UB_init]])</f>
        <v>384</v>
      </c>
      <c r="U118">
        <f>IF(Table1353233[[#This Row],[If Optimal solution is not found]],"",Table1353233[[#This Row],[LB_init]])</f>
        <v>384</v>
      </c>
      <c r="V118">
        <f>IF(Table1353233[[#This Row],[If Optimal solution is not found]],"",0)</f>
        <v>0</v>
      </c>
      <c r="W118">
        <f>IF(Table1353233[[#This Row],[If Optimal solution is not found]],"",Table1353233[[#This Row],[Total time (BPP+Pm+SPm)]])</f>
        <v>6.8007276430801085</v>
      </c>
      <c r="Y118" s="59"/>
      <c r="Z118" s="60"/>
      <c r="AA118" s="60"/>
      <c r="AB118" s="59"/>
      <c r="AC118" s="114"/>
      <c r="AD118" s="114"/>
      <c r="AE118" s="114"/>
      <c r="AF118" s="114">
        <f t="shared" si="14"/>
        <v>0</v>
      </c>
      <c r="AG118" s="114">
        <f t="shared" si="15"/>
        <v>0</v>
      </c>
      <c r="AH118" s="114">
        <v>0</v>
      </c>
      <c r="AI118" s="136" t="str">
        <f>IF(AH118=1,(Table1353233[[#This Row],[UB_init]]-Table1353233[[#This Row],[LB_init]])/Table1353233[[#This Row],[UB_init]],"")</f>
        <v/>
      </c>
      <c r="AJ118" s="123"/>
      <c r="AK118" s="114">
        <f>IF(AND(AJ118=1,Table68[[#This Row],[Gap]]=0),1,0)</f>
        <v>0</v>
      </c>
      <c r="AL118" s="48">
        <v>384</v>
      </c>
      <c r="AM118" s="117">
        <f t="shared" si="10"/>
        <v>1</v>
      </c>
      <c r="AN118">
        <f t="shared" si="11"/>
        <v>0</v>
      </c>
    </row>
    <row r="119" spans="2:40" x14ac:dyDescent="0.35">
      <c r="B119" s="126" t="s">
        <v>27</v>
      </c>
      <c r="C119" s="36">
        <v>50</v>
      </c>
      <c r="D119" s="36">
        <v>5</v>
      </c>
      <c r="E119" s="36">
        <v>10</v>
      </c>
      <c r="F119" s="37">
        <v>4</v>
      </c>
      <c r="G119" s="61">
        <f t="shared" si="8"/>
        <v>351</v>
      </c>
      <c r="H119" s="98">
        <f t="shared" si="8"/>
        <v>351</v>
      </c>
      <c r="I119" s="98">
        <f t="shared" si="12"/>
        <v>0</v>
      </c>
      <c r="J119" s="98"/>
      <c r="K119" s="36">
        <f>1800-Table1353233[[#This Row],[Remaining time]]</f>
        <v>2.0136905349800145</v>
      </c>
      <c r="L119" s="36"/>
      <c r="M119" s="36">
        <f t="shared" si="9"/>
        <v>2.0136905349800145</v>
      </c>
      <c r="O119" t="b">
        <f t="shared" si="13"/>
        <v>0</v>
      </c>
      <c r="T119">
        <f>IF(Table1353233[[#This Row],[If Optimal solution is not found]]=1,"",Table1353233[[#This Row],[UB_init]])</f>
        <v>351</v>
      </c>
      <c r="U119">
        <f>IF(Table1353233[[#This Row],[If Optimal solution is not found]],"",Table1353233[[#This Row],[LB_init]])</f>
        <v>351</v>
      </c>
      <c r="V119">
        <f>IF(Table1353233[[#This Row],[If Optimal solution is not found]],"",0)</f>
        <v>0</v>
      </c>
      <c r="W119">
        <f>IF(Table1353233[[#This Row],[If Optimal solution is not found]],"",Table1353233[[#This Row],[Total time (BPP+Pm+SPm)]])</f>
        <v>2.0136905349800145</v>
      </c>
      <c r="Y119" s="61"/>
      <c r="Z119" s="62"/>
      <c r="AA119" s="62"/>
      <c r="AB119" s="61"/>
      <c r="AC119" s="115"/>
      <c r="AD119" s="115"/>
      <c r="AE119" s="115"/>
      <c r="AF119" s="115">
        <f t="shared" si="14"/>
        <v>0</v>
      </c>
      <c r="AG119" s="115">
        <f t="shared" si="15"/>
        <v>0</v>
      </c>
      <c r="AH119" s="115">
        <v>0</v>
      </c>
      <c r="AI119" s="137" t="str">
        <f>IF(AH119=1,(Table1353233[[#This Row],[UB_init]]-Table1353233[[#This Row],[LB_init]])/Table1353233[[#This Row],[UB_init]],"")</f>
        <v/>
      </c>
      <c r="AJ119" s="133"/>
      <c r="AK119" s="115">
        <f>IF(AND(AJ119=1,Table68[[#This Row],[Gap]]=0),1,0)</f>
        <v>0</v>
      </c>
      <c r="AL119" s="47">
        <v>351</v>
      </c>
      <c r="AM119" s="117">
        <f t="shared" si="10"/>
        <v>1</v>
      </c>
      <c r="AN119">
        <f t="shared" si="11"/>
        <v>0</v>
      </c>
    </row>
    <row r="120" spans="2:40" x14ac:dyDescent="0.35">
      <c r="B120" s="127" t="s">
        <v>28</v>
      </c>
      <c r="C120" s="38">
        <v>50</v>
      </c>
      <c r="D120" s="38">
        <v>5</v>
      </c>
      <c r="E120" s="38">
        <v>10</v>
      </c>
      <c r="F120" s="39">
        <v>4</v>
      </c>
      <c r="G120" s="59">
        <f t="shared" si="8"/>
        <v>345</v>
      </c>
      <c r="H120" s="88">
        <f t="shared" si="8"/>
        <v>345</v>
      </c>
      <c r="I120" s="88">
        <f t="shared" si="12"/>
        <v>0</v>
      </c>
      <c r="J120" s="88"/>
      <c r="K120" s="38">
        <f>1800-Table1353233[[#This Row],[Remaining time]]</f>
        <v>2.4389653336299943</v>
      </c>
      <c r="L120" s="38"/>
      <c r="M120" s="38">
        <f t="shared" si="9"/>
        <v>2.4389653336299943</v>
      </c>
      <c r="O120" t="b">
        <f t="shared" si="13"/>
        <v>0</v>
      </c>
      <c r="T120">
        <f>IF(Table1353233[[#This Row],[If Optimal solution is not found]]=1,"",Table1353233[[#This Row],[UB_init]])</f>
        <v>345</v>
      </c>
      <c r="U120">
        <f>IF(Table1353233[[#This Row],[If Optimal solution is not found]],"",Table1353233[[#This Row],[LB_init]])</f>
        <v>345</v>
      </c>
      <c r="V120">
        <f>IF(Table1353233[[#This Row],[If Optimal solution is not found]],"",0)</f>
        <v>0</v>
      </c>
      <c r="W120">
        <f>IF(Table1353233[[#This Row],[If Optimal solution is not found]],"",Table1353233[[#This Row],[Total time (BPP+Pm+SPm)]])</f>
        <v>2.4389653336299943</v>
      </c>
      <c r="Y120" s="59"/>
      <c r="Z120" s="60"/>
      <c r="AA120" s="60"/>
      <c r="AB120" s="59"/>
      <c r="AC120" s="114"/>
      <c r="AD120" s="114"/>
      <c r="AE120" s="114"/>
      <c r="AF120" s="114">
        <f t="shared" si="14"/>
        <v>0</v>
      </c>
      <c r="AG120" s="114">
        <f t="shared" si="15"/>
        <v>0</v>
      </c>
      <c r="AH120" s="114">
        <v>0</v>
      </c>
      <c r="AI120" s="136" t="str">
        <f>IF(AH120=1,(Table1353233[[#This Row],[UB_init]]-Table1353233[[#This Row],[LB_init]])/Table1353233[[#This Row],[UB_init]],"")</f>
        <v/>
      </c>
      <c r="AJ120" s="123"/>
      <c r="AK120" s="114">
        <f>IF(AND(AJ120=1,Table68[[#This Row],[Gap]]=0),1,0)</f>
        <v>0</v>
      </c>
      <c r="AL120" s="48">
        <v>345</v>
      </c>
      <c r="AM120" s="117">
        <f t="shared" si="10"/>
        <v>1</v>
      </c>
      <c r="AN120">
        <f t="shared" si="11"/>
        <v>0</v>
      </c>
    </row>
    <row r="121" spans="2:40" x14ac:dyDescent="0.35">
      <c r="B121" s="126" t="s">
        <v>29</v>
      </c>
      <c r="C121" s="36">
        <v>50</v>
      </c>
      <c r="D121" s="36">
        <v>5</v>
      </c>
      <c r="E121" s="36">
        <v>10</v>
      </c>
      <c r="F121" s="37">
        <v>4</v>
      </c>
      <c r="G121" s="61">
        <f t="shared" si="8"/>
        <v>391</v>
      </c>
      <c r="H121" s="98">
        <f t="shared" si="8"/>
        <v>391</v>
      </c>
      <c r="I121" s="98">
        <f t="shared" si="12"/>
        <v>0</v>
      </c>
      <c r="J121" s="98"/>
      <c r="K121" s="36">
        <f>1800-Table1353233[[#This Row],[Remaining time]]</f>
        <v>1.8396222647299965</v>
      </c>
      <c r="L121" s="36"/>
      <c r="M121" s="36">
        <f t="shared" si="9"/>
        <v>1.8396222647299965</v>
      </c>
      <c r="O121" t="b">
        <f t="shared" si="13"/>
        <v>0</v>
      </c>
      <c r="T121">
        <f>IF(Table1353233[[#This Row],[If Optimal solution is not found]]=1,"",Table1353233[[#This Row],[UB_init]])</f>
        <v>391</v>
      </c>
      <c r="U121">
        <f>IF(Table1353233[[#This Row],[If Optimal solution is not found]],"",Table1353233[[#This Row],[LB_init]])</f>
        <v>391</v>
      </c>
      <c r="V121">
        <f>IF(Table1353233[[#This Row],[If Optimal solution is not found]],"",0)</f>
        <v>0</v>
      </c>
      <c r="W121">
        <f>IF(Table1353233[[#This Row],[If Optimal solution is not found]],"",Table1353233[[#This Row],[Total time (BPP+Pm+SPm)]])</f>
        <v>1.8396222647299965</v>
      </c>
      <c r="Y121" s="61"/>
      <c r="Z121" s="62"/>
      <c r="AA121" s="62"/>
      <c r="AB121" s="61"/>
      <c r="AC121" s="115"/>
      <c r="AD121" s="115"/>
      <c r="AE121" s="115"/>
      <c r="AF121" s="115">
        <f t="shared" si="14"/>
        <v>0</v>
      </c>
      <c r="AG121" s="115">
        <f t="shared" si="15"/>
        <v>0</v>
      </c>
      <c r="AH121" s="115">
        <v>0</v>
      </c>
      <c r="AI121" s="137" t="str">
        <f>IF(AH121=1,(Table1353233[[#This Row],[UB_init]]-Table1353233[[#This Row],[LB_init]])/Table1353233[[#This Row],[UB_init]],"")</f>
        <v/>
      </c>
      <c r="AJ121" s="133"/>
      <c r="AK121" s="115">
        <f>IF(AND(AJ121=1,Table68[[#This Row],[Gap]]=0),1,0)</f>
        <v>0</v>
      </c>
      <c r="AL121" s="47">
        <v>391</v>
      </c>
      <c r="AM121" s="117">
        <f t="shared" si="10"/>
        <v>1</v>
      </c>
      <c r="AN121">
        <f t="shared" si="11"/>
        <v>0</v>
      </c>
    </row>
    <row r="122" spans="2:40" x14ac:dyDescent="0.35">
      <c r="B122" s="127" t="s">
        <v>30</v>
      </c>
      <c r="C122" s="38">
        <v>50</v>
      </c>
      <c r="D122" s="38">
        <v>5</v>
      </c>
      <c r="E122" s="38">
        <v>20</v>
      </c>
      <c r="F122" s="39">
        <v>1</v>
      </c>
      <c r="G122" s="59">
        <f t="shared" si="8"/>
        <v>245</v>
      </c>
      <c r="H122" s="88">
        <f t="shared" si="8"/>
        <v>245</v>
      </c>
      <c r="I122" s="88">
        <f t="shared" si="12"/>
        <v>0</v>
      </c>
      <c r="J122" s="88"/>
      <c r="K122" s="38">
        <f>1800-Table1353233[[#This Row],[Remaining time]]</f>
        <v>0.26530071347997364</v>
      </c>
      <c r="L122" s="38">
        <v>0.56995108583942</v>
      </c>
      <c r="M122" s="38">
        <f t="shared" si="9"/>
        <v>0.83525179931939364</v>
      </c>
      <c r="O122" t="b">
        <f t="shared" si="13"/>
        <v>0</v>
      </c>
      <c r="T122" t="str">
        <f>IF(Table1353233[[#This Row],[If Optimal solution is not found]]=1,"",Table1353233[[#This Row],[UB_init]])</f>
        <v/>
      </c>
      <c r="U122" t="str">
        <f>IF(Table1353233[[#This Row],[If Optimal solution is not found]],"",Table1353233[[#This Row],[LB_init]])</f>
        <v/>
      </c>
      <c r="V122" t="str">
        <f>IF(Table1353233[[#This Row],[If Optimal solution is not found]],"",0)</f>
        <v/>
      </c>
      <c r="W122" t="str">
        <f>IF(Table1353233[[#This Row],[If Optimal solution is not found]],"",Table1353233[[#This Row],[Total time (BPP+Pm+SPm)]])</f>
        <v/>
      </c>
      <c r="Y122" s="59">
        <v>245</v>
      </c>
      <c r="Z122" s="60">
        <v>245</v>
      </c>
      <c r="AA122" s="60">
        <v>0</v>
      </c>
      <c r="AB122" s="59"/>
      <c r="AC122" s="114">
        <v>0</v>
      </c>
      <c r="AD122" s="114">
        <v>0</v>
      </c>
      <c r="AE122" s="114">
        <v>0</v>
      </c>
      <c r="AF122" s="114">
        <f t="shared" si="14"/>
        <v>0</v>
      </c>
      <c r="AG122" s="114">
        <f t="shared" si="15"/>
        <v>0</v>
      </c>
      <c r="AH122" s="114">
        <v>0</v>
      </c>
      <c r="AI122" s="136" t="str">
        <f>IF(AH122=1,(Table1353233[[#This Row],[UB_init]]-Table1353233[[#This Row],[LB_init]])/Table1353233[[#This Row],[UB_init]],"")</f>
        <v/>
      </c>
      <c r="AJ122" s="123">
        <v>0</v>
      </c>
      <c r="AK122" s="114">
        <f>IF(AND(AJ122=1,Table68[[#This Row],[Gap]]=0),1,0)</f>
        <v>0</v>
      </c>
      <c r="AL122" s="48">
        <v>303</v>
      </c>
      <c r="AM122" s="117">
        <f t="shared" si="10"/>
        <v>0</v>
      </c>
      <c r="AN122">
        <f t="shared" si="11"/>
        <v>0</v>
      </c>
    </row>
    <row r="123" spans="2:40" x14ac:dyDescent="0.35">
      <c r="B123" s="126" t="s">
        <v>31</v>
      </c>
      <c r="C123" s="36">
        <v>50</v>
      </c>
      <c r="D123" s="36">
        <v>5</v>
      </c>
      <c r="E123" s="36">
        <v>20</v>
      </c>
      <c r="F123" s="37">
        <v>1</v>
      </c>
      <c r="G123" s="61">
        <f t="shared" si="8"/>
        <v>306</v>
      </c>
      <c r="H123" s="98">
        <f t="shared" si="8"/>
        <v>306</v>
      </c>
      <c r="I123" s="98">
        <f t="shared" si="12"/>
        <v>0</v>
      </c>
      <c r="J123" s="98"/>
      <c r="K123" s="36">
        <f>1800-Table1353233[[#This Row],[Remaining time]]</f>
        <v>0.33449434676003875</v>
      </c>
      <c r="L123" s="36">
        <v>1.7213912359438801</v>
      </c>
      <c r="M123" s="36">
        <f t="shared" si="9"/>
        <v>2.0558855827039189</v>
      </c>
      <c r="O123" t="b">
        <f t="shared" si="13"/>
        <v>0</v>
      </c>
      <c r="T123" t="str">
        <f>IF(Table1353233[[#This Row],[If Optimal solution is not found]]=1,"",Table1353233[[#This Row],[UB_init]])</f>
        <v/>
      </c>
      <c r="U123" t="str">
        <f>IF(Table1353233[[#This Row],[If Optimal solution is not found]],"",Table1353233[[#This Row],[LB_init]])</f>
        <v/>
      </c>
      <c r="V123" t="str">
        <f>IF(Table1353233[[#This Row],[If Optimal solution is not found]],"",0)</f>
        <v/>
      </c>
      <c r="W123" t="str">
        <f>IF(Table1353233[[#This Row],[If Optimal solution is not found]],"",Table1353233[[#This Row],[Total time (BPP+Pm+SPm)]])</f>
        <v/>
      </c>
      <c r="Y123" s="61">
        <v>306</v>
      </c>
      <c r="Z123" s="62">
        <v>306</v>
      </c>
      <c r="AA123" s="62">
        <v>0</v>
      </c>
      <c r="AB123" s="61"/>
      <c r="AC123" s="115">
        <v>0</v>
      </c>
      <c r="AD123" s="115">
        <v>0</v>
      </c>
      <c r="AE123" s="115">
        <v>0</v>
      </c>
      <c r="AF123" s="115">
        <f t="shared" si="14"/>
        <v>0</v>
      </c>
      <c r="AG123" s="115">
        <f t="shared" si="15"/>
        <v>0</v>
      </c>
      <c r="AH123" s="115">
        <v>0</v>
      </c>
      <c r="AI123" s="137" t="str">
        <f>IF(AH123=1,(Table1353233[[#This Row],[UB_init]]-Table1353233[[#This Row],[LB_init]])/Table1353233[[#This Row],[UB_init]],"")</f>
        <v/>
      </c>
      <c r="AJ123" s="133">
        <v>0</v>
      </c>
      <c r="AK123" s="115">
        <f>IF(AND(AJ123=1,Table68[[#This Row],[Gap]]=0),1,0)</f>
        <v>0</v>
      </c>
      <c r="AL123" s="47">
        <v>414</v>
      </c>
      <c r="AM123" s="117">
        <f t="shared" si="10"/>
        <v>0</v>
      </c>
      <c r="AN123">
        <f t="shared" si="11"/>
        <v>0</v>
      </c>
    </row>
    <row r="124" spans="2:40" x14ac:dyDescent="0.35">
      <c r="B124" s="127" t="s">
        <v>32</v>
      </c>
      <c r="C124" s="38">
        <v>50</v>
      </c>
      <c r="D124" s="38">
        <v>5</v>
      </c>
      <c r="E124" s="38">
        <v>20</v>
      </c>
      <c r="F124" s="39">
        <v>1</v>
      </c>
      <c r="G124" s="59">
        <f t="shared" si="8"/>
        <v>333</v>
      </c>
      <c r="H124" s="88">
        <f t="shared" si="8"/>
        <v>333</v>
      </c>
      <c r="I124" s="88">
        <f t="shared" si="12"/>
        <v>0</v>
      </c>
      <c r="J124" s="88"/>
      <c r="K124" s="38">
        <f>1800-Table1353233[[#This Row],[Remaining time]]</f>
        <v>0.26578197256003477</v>
      </c>
      <c r="L124" s="38">
        <v>0.44094428466632901</v>
      </c>
      <c r="M124" s="38">
        <f t="shared" si="9"/>
        <v>0.70672625722636373</v>
      </c>
      <c r="O124" t="b">
        <f t="shared" si="13"/>
        <v>0</v>
      </c>
      <c r="T124" t="str">
        <f>IF(Table1353233[[#This Row],[If Optimal solution is not found]]=1,"",Table1353233[[#This Row],[UB_init]])</f>
        <v/>
      </c>
      <c r="U124" t="str">
        <f>IF(Table1353233[[#This Row],[If Optimal solution is not found]],"",Table1353233[[#This Row],[LB_init]])</f>
        <v/>
      </c>
      <c r="V124" t="str">
        <f>IF(Table1353233[[#This Row],[If Optimal solution is not found]],"",0)</f>
        <v/>
      </c>
      <c r="W124" t="str">
        <f>IF(Table1353233[[#This Row],[If Optimal solution is not found]],"",Table1353233[[#This Row],[Total time (BPP+Pm+SPm)]])</f>
        <v/>
      </c>
      <c r="Y124" s="59">
        <v>333</v>
      </c>
      <c r="Z124" s="60">
        <v>333</v>
      </c>
      <c r="AA124" s="60">
        <v>0</v>
      </c>
      <c r="AB124" s="59"/>
      <c r="AC124" s="114">
        <v>0</v>
      </c>
      <c r="AD124" s="114">
        <v>0</v>
      </c>
      <c r="AE124" s="114">
        <v>0</v>
      </c>
      <c r="AF124" s="114">
        <f t="shared" si="14"/>
        <v>0</v>
      </c>
      <c r="AG124" s="114">
        <f t="shared" si="15"/>
        <v>0</v>
      </c>
      <c r="AH124" s="114">
        <v>0</v>
      </c>
      <c r="AI124" s="136" t="str">
        <f>IF(AH124=1,(Table1353233[[#This Row],[UB_init]]-Table1353233[[#This Row],[LB_init]])/Table1353233[[#This Row],[UB_init]],"")</f>
        <v/>
      </c>
      <c r="AJ124" s="123">
        <v>0</v>
      </c>
      <c r="AK124" s="114">
        <f>IF(AND(AJ124=1,Table68[[#This Row],[Gap]]=0),1,0)</f>
        <v>0</v>
      </c>
      <c r="AL124" s="48">
        <v>377</v>
      </c>
      <c r="AM124" s="117">
        <f t="shared" si="10"/>
        <v>0</v>
      </c>
      <c r="AN124">
        <f t="shared" si="11"/>
        <v>0</v>
      </c>
    </row>
    <row r="125" spans="2:40" x14ac:dyDescent="0.35">
      <c r="B125" s="126" t="s">
        <v>33</v>
      </c>
      <c r="C125" s="36">
        <v>50</v>
      </c>
      <c r="D125" s="36">
        <v>5</v>
      </c>
      <c r="E125" s="36">
        <v>20</v>
      </c>
      <c r="F125" s="37">
        <v>1</v>
      </c>
      <c r="G125" s="61">
        <f t="shared" si="8"/>
        <v>300</v>
      </c>
      <c r="H125" s="98">
        <f t="shared" si="8"/>
        <v>300</v>
      </c>
      <c r="I125" s="98">
        <f t="shared" si="12"/>
        <v>0</v>
      </c>
      <c r="J125" s="98"/>
      <c r="K125" s="36">
        <f>1800-Table1353233[[#This Row],[Remaining time]]</f>
        <v>0.22798759491001874</v>
      </c>
      <c r="L125" s="36">
        <v>0.55530683882534504</v>
      </c>
      <c r="M125" s="36">
        <f t="shared" si="9"/>
        <v>0.78329443373536378</v>
      </c>
      <c r="O125" t="b">
        <f t="shared" si="13"/>
        <v>0</v>
      </c>
      <c r="T125" t="str">
        <f>IF(Table1353233[[#This Row],[If Optimal solution is not found]]=1,"",Table1353233[[#This Row],[UB_init]])</f>
        <v/>
      </c>
      <c r="U125" t="str">
        <f>IF(Table1353233[[#This Row],[If Optimal solution is not found]],"",Table1353233[[#This Row],[LB_init]])</f>
        <v/>
      </c>
      <c r="V125" t="str">
        <f>IF(Table1353233[[#This Row],[If Optimal solution is not found]],"",0)</f>
        <v/>
      </c>
      <c r="W125" t="str">
        <f>IF(Table1353233[[#This Row],[If Optimal solution is not found]],"",Table1353233[[#This Row],[Total time (BPP+Pm+SPm)]])</f>
        <v/>
      </c>
      <c r="Y125" s="61">
        <v>300</v>
      </c>
      <c r="Z125" s="62">
        <v>300</v>
      </c>
      <c r="AA125" s="62">
        <v>0</v>
      </c>
      <c r="AB125" s="61"/>
      <c r="AC125" s="115">
        <v>0</v>
      </c>
      <c r="AD125" s="115">
        <v>0</v>
      </c>
      <c r="AE125" s="115">
        <v>0</v>
      </c>
      <c r="AF125" s="115">
        <f t="shared" si="14"/>
        <v>0</v>
      </c>
      <c r="AG125" s="115">
        <f t="shared" si="15"/>
        <v>0</v>
      </c>
      <c r="AH125" s="115">
        <v>0</v>
      </c>
      <c r="AI125" s="137" t="str">
        <f>IF(AH125=1,(Table1353233[[#This Row],[UB_init]]-Table1353233[[#This Row],[LB_init]])/Table1353233[[#This Row],[UB_init]],"")</f>
        <v/>
      </c>
      <c r="AJ125" s="133">
        <v>0</v>
      </c>
      <c r="AK125" s="115">
        <f>IF(AND(AJ125=1,Table68[[#This Row],[Gap]]=0),1,0)</f>
        <v>0</v>
      </c>
      <c r="AL125" s="47">
        <v>351</v>
      </c>
      <c r="AM125" s="117">
        <f t="shared" si="10"/>
        <v>0</v>
      </c>
      <c r="AN125">
        <f t="shared" si="11"/>
        <v>0</v>
      </c>
    </row>
    <row r="126" spans="2:40" x14ac:dyDescent="0.35">
      <c r="B126" s="127" t="s">
        <v>34</v>
      </c>
      <c r="C126" s="38">
        <v>50</v>
      </c>
      <c r="D126" s="38">
        <v>5</v>
      </c>
      <c r="E126" s="38">
        <v>20</v>
      </c>
      <c r="F126" s="39">
        <v>1</v>
      </c>
      <c r="G126" s="59">
        <f t="shared" si="8"/>
        <v>274</v>
      </c>
      <c r="H126" s="88">
        <f t="shared" si="8"/>
        <v>274</v>
      </c>
      <c r="I126" s="88">
        <f t="shared" si="12"/>
        <v>0</v>
      </c>
      <c r="J126" s="88"/>
      <c r="K126" s="38">
        <f>1800-Table1353233[[#This Row],[Remaining time]]</f>
        <v>0.22473191284007044</v>
      </c>
      <c r="L126" s="38">
        <v>0.73786532972007901</v>
      </c>
      <c r="M126" s="38">
        <f t="shared" si="9"/>
        <v>0.96259724256014945</v>
      </c>
      <c r="O126" t="b">
        <f t="shared" si="13"/>
        <v>0</v>
      </c>
      <c r="T126" t="str">
        <f>IF(Table1353233[[#This Row],[If Optimal solution is not found]]=1,"",Table1353233[[#This Row],[UB_init]])</f>
        <v/>
      </c>
      <c r="U126" t="str">
        <f>IF(Table1353233[[#This Row],[If Optimal solution is not found]],"",Table1353233[[#This Row],[LB_init]])</f>
        <v/>
      </c>
      <c r="V126" t="str">
        <f>IF(Table1353233[[#This Row],[If Optimal solution is not found]],"",0)</f>
        <v/>
      </c>
      <c r="W126" t="str">
        <f>IF(Table1353233[[#This Row],[If Optimal solution is not found]],"",Table1353233[[#This Row],[Total time (BPP+Pm+SPm)]])</f>
        <v/>
      </c>
      <c r="Y126" s="59">
        <v>274</v>
      </c>
      <c r="Z126" s="60">
        <v>274</v>
      </c>
      <c r="AA126" s="60">
        <v>0</v>
      </c>
      <c r="AB126" s="59"/>
      <c r="AC126" s="114">
        <v>0</v>
      </c>
      <c r="AD126" s="114">
        <v>0</v>
      </c>
      <c r="AE126" s="114">
        <v>0</v>
      </c>
      <c r="AF126" s="114">
        <f t="shared" si="14"/>
        <v>0</v>
      </c>
      <c r="AG126" s="114">
        <f t="shared" si="15"/>
        <v>0</v>
      </c>
      <c r="AH126" s="114">
        <v>0</v>
      </c>
      <c r="AI126" s="136" t="str">
        <f>IF(AH126=1,(Table1353233[[#This Row],[UB_init]]-Table1353233[[#This Row],[LB_init]])/Table1353233[[#This Row],[UB_init]],"")</f>
        <v/>
      </c>
      <c r="AJ126" s="123">
        <v>0</v>
      </c>
      <c r="AK126" s="114">
        <f>IF(AND(AJ126=1,Table68[[#This Row],[Gap]]=0),1,0)</f>
        <v>0</v>
      </c>
      <c r="AL126" s="48">
        <v>325</v>
      </c>
      <c r="AM126" s="117">
        <f t="shared" si="10"/>
        <v>0</v>
      </c>
      <c r="AN126">
        <f t="shared" si="11"/>
        <v>0</v>
      </c>
    </row>
    <row r="127" spans="2:40" x14ac:dyDescent="0.35">
      <c r="B127" s="126" t="s">
        <v>35</v>
      </c>
      <c r="C127" s="36">
        <v>50</v>
      </c>
      <c r="D127" s="36">
        <v>5</v>
      </c>
      <c r="E127" s="36">
        <v>20</v>
      </c>
      <c r="F127" s="37">
        <v>1</v>
      </c>
      <c r="G127" s="61">
        <f t="shared" si="8"/>
        <v>247</v>
      </c>
      <c r="H127" s="98">
        <f t="shared" si="8"/>
        <v>247</v>
      </c>
      <c r="I127" s="98">
        <f t="shared" si="12"/>
        <v>0</v>
      </c>
      <c r="J127" s="98"/>
      <c r="K127" s="36">
        <f>1800-Table1353233[[#This Row],[Remaining time]]</f>
        <v>0.31012643314988964</v>
      </c>
      <c r="L127" s="36">
        <v>0.26231681276112701</v>
      </c>
      <c r="M127" s="36">
        <f t="shared" si="9"/>
        <v>0.5724432459110167</v>
      </c>
      <c r="O127" t="b">
        <f t="shared" si="13"/>
        <v>0</v>
      </c>
      <c r="T127" t="str">
        <f>IF(Table1353233[[#This Row],[If Optimal solution is not found]]=1,"",Table1353233[[#This Row],[UB_init]])</f>
        <v/>
      </c>
      <c r="U127" t="str">
        <f>IF(Table1353233[[#This Row],[If Optimal solution is not found]],"",Table1353233[[#This Row],[LB_init]])</f>
        <v/>
      </c>
      <c r="V127" t="str">
        <f>IF(Table1353233[[#This Row],[If Optimal solution is not found]],"",0)</f>
        <v/>
      </c>
      <c r="W127" t="str">
        <f>IF(Table1353233[[#This Row],[If Optimal solution is not found]],"",Table1353233[[#This Row],[Total time (BPP+Pm+SPm)]])</f>
        <v/>
      </c>
      <c r="Y127" s="61">
        <v>247</v>
      </c>
      <c r="Z127" s="62">
        <v>247</v>
      </c>
      <c r="AA127" s="62">
        <v>0</v>
      </c>
      <c r="AB127" s="61"/>
      <c r="AC127" s="115">
        <v>0</v>
      </c>
      <c r="AD127" s="115">
        <v>0</v>
      </c>
      <c r="AE127" s="115">
        <v>0</v>
      </c>
      <c r="AF127" s="115">
        <f t="shared" si="14"/>
        <v>0</v>
      </c>
      <c r="AG127" s="115">
        <f t="shared" si="15"/>
        <v>0</v>
      </c>
      <c r="AH127" s="115">
        <v>0</v>
      </c>
      <c r="AI127" s="137" t="str">
        <f>IF(AH127=1,(Table1353233[[#This Row],[UB_init]]-Table1353233[[#This Row],[LB_init]])/Table1353233[[#This Row],[UB_init]],"")</f>
        <v/>
      </c>
      <c r="AJ127" s="133">
        <v>0</v>
      </c>
      <c r="AK127" s="115">
        <f>IF(AND(AJ127=1,Table68[[#This Row],[Gap]]=0),1,0)</f>
        <v>0</v>
      </c>
      <c r="AL127" s="47">
        <v>305</v>
      </c>
      <c r="AM127" s="117">
        <f t="shared" si="10"/>
        <v>0</v>
      </c>
      <c r="AN127">
        <f t="shared" si="11"/>
        <v>0</v>
      </c>
    </row>
    <row r="128" spans="2:40" x14ac:dyDescent="0.35">
      <c r="B128" s="127" t="s">
        <v>36</v>
      </c>
      <c r="C128" s="38">
        <v>50</v>
      </c>
      <c r="D128" s="38">
        <v>5</v>
      </c>
      <c r="E128" s="38">
        <v>20</v>
      </c>
      <c r="F128" s="39">
        <v>1</v>
      </c>
      <c r="G128" s="59">
        <f t="shared" si="8"/>
        <v>299</v>
      </c>
      <c r="H128" s="88">
        <f t="shared" si="8"/>
        <v>299</v>
      </c>
      <c r="I128" s="88">
        <f t="shared" si="12"/>
        <v>0</v>
      </c>
      <c r="J128" s="88"/>
      <c r="K128" s="38">
        <f>1800-Table1353233[[#This Row],[Remaining time]]</f>
        <v>0.26225280390008265</v>
      </c>
      <c r="L128" s="38">
        <v>0.48688476579263801</v>
      </c>
      <c r="M128" s="38">
        <f t="shared" si="9"/>
        <v>0.74913756969272072</v>
      </c>
      <c r="O128" t="b">
        <f t="shared" si="13"/>
        <v>0</v>
      </c>
      <c r="T128" t="str">
        <f>IF(Table1353233[[#This Row],[If Optimal solution is not found]]=1,"",Table1353233[[#This Row],[UB_init]])</f>
        <v/>
      </c>
      <c r="U128" t="str">
        <f>IF(Table1353233[[#This Row],[If Optimal solution is not found]],"",Table1353233[[#This Row],[LB_init]])</f>
        <v/>
      </c>
      <c r="V128" t="str">
        <f>IF(Table1353233[[#This Row],[If Optimal solution is not found]],"",0)</f>
        <v/>
      </c>
      <c r="W128" t="str">
        <f>IF(Table1353233[[#This Row],[If Optimal solution is not found]],"",Table1353233[[#This Row],[Total time (BPP+Pm+SPm)]])</f>
        <v/>
      </c>
      <c r="Y128" s="59">
        <v>299</v>
      </c>
      <c r="Z128" s="60">
        <v>299</v>
      </c>
      <c r="AA128" s="60">
        <v>0</v>
      </c>
      <c r="AB128" s="59"/>
      <c r="AC128" s="114">
        <v>0</v>
      </c>
      <c r="AD128" s="114">
        <v>0</v>
      </c>
      <c r="AE128" s="114">
        <v>0</v>
      </c>
      <c r="AF128" s="114">
        <f t="shared" si="14"/>
        <v>0</v>
      </c>
      <c r="AG128" s="114">
        <f t="shared" si="15"/>
        <v>0</v>
      </c>
      <c r="AH128" s="114">
        <v>0</v>
      </c>
      <c r="AI128" s="136" t="str">
        <f>IF(AH128=1,(Table1353233[[#This Row],[UB_init]]-Table1353233[[#This Row],[LB_init]])/Table1353233[[#This Row],[UB_init]],"")</f>
        <v/>
      </c>
      <c r="AJ128" s="123">
        <v>0</v>
      </c>
      <c r="AK128" s="114">
        <f>IF(AND(AJ128=1,Table68[[#This Row],[Gap]]=0),1,0)</f>
        <v>0</v>
      </c>
      <c r="AL128" s="48">
        <v>463</v>
      </c>
      <c r="AM128" s="117">
        <f t="shared" si="10"/>
        <v>0</v>
      </c>
      <c r="AN128">
        <f t="shared" si="11"/>
        <v>0</v>
      </c>
    </row>
    <row r="129" spans="2:40" x14ac:dyDescent="0.35">
      <c r="B129" s="126" t="s">
        <v>37</v>
      </c>
      <c r="C129" s="36">
        <v>50</v>
      </c>
      <c r="D129" s="36">
        <v>5</v>
      </c>
      <c r="E129" s="36">
        <v>20</v>
      </c>
      <c r="F129" s="37">
        <v>1</v>
      </c>
      <c r="G129" s="61">
        <f t="shared" si="8"/>
        <v>296</v>
      </c>
      <c r="H129" s="98">
        <f t="shared" si="8"/>
        <v>296</v>
      </c>
      <c r="I129" s="98">
        <f t="shared" si="12"/>
        <v>0</v>
      </c>
      <c r="J129" s="98"/>
      <c r="K129" s="36">
        <f>1800-Table1353233[[#This Row],[Remaining time]]</f>
        <v>0.22601859457995488</v>
      </c>
      <c r="L129" s="36">
        <v>1.3976319259963901</v>
      </c>
      <c r="M129" s="36">
        <f t="shared" si="9"/>
        <v>1.623650520576345</v>
      </c>
      <c r="O129" t="b">
        <f t="shared" si="13"/>
        <v>0</v>
      </c>
      <c r="T129" t="str">
        <f>IF(Table1353233[[#This Row],[If Optimal solution is not found]]=1,"",Table1353233[[#This Row],[UB_init]])</f>
        <v/>
      </c>
      <c r="U129" t="str">
        <f>IF(Table1353233[[#This Row],[If Optimal solution is not found]],"",Table1353233[[#This Row],[LB_init]])</f>
        <v/>
      </c>
      <c r="V129" t="str">
        <f>IF(Table1353233[[#This Row],[If Optimal solution is not found]],"",0)</f>
        <v/>
      </c>
      <c r="W129" t="str">
        <f>IF(Table1353233[[#This Row],[If Optimal solution is not found]],"",Table1353233[[#This Row],[Total time (BPP+Pm+SPm)]])</f>
        <v/>
      </c>
      <c r="Y129" s="61">
        <v>296</v>
      </c>
      <c r="Z129" s="62">
        <v>296</v>
      </c>
      <c r="AA129" s="62">
        <v>0</v>
      </c>
      <c r="AB129" s="61"/>
      <c r="AC129" s="115">
        <v>0</v>
      </c>
      <c r="AD129" s="115">
        <v>0</v>
      </c>
      <c r="AE129" s="115">
        <v>0</v>
      </c>
      <c r="AF129" s="115">
        <f t="shared" si="14"/>
        <v>0</v>
      </c>
      <c r="AG129" s="115">
        <f t="shared" si="15"/>
        <v>0</v>
      </c>
      <c r="AH129" s="115">
        <v>0</v>
      </c>
      <c r="AI129" s="137" t="str">
        <f>IF(AH129=1,(Table1353233[[#This Row],[UB_init]]-Table1353233[[#This Row],[LB_init]])/Table1353233[[#This Row],[UB_init]],"")</f>
        <v/>
      </c>
      <c r="AJ129" s="133">
        <v>0</v>
      </c>
      <c r="AK129" s="115">
        <f>IF(AND(AJ129=1,Table68[[#This Row],[Gap]]=0),1,0)</f>
        <v>0</v>
      </c>
      <c r="AL129" s="47">
        <v>369</v>
      </c>
      <c r="AM129" s="117">
        <f t="shared" si="10"/>
        <v>0</v>
      </c>
      <c r="AN129">
        <f t="shared" si="11"/>
        <v>0</v>
      </c>
    </row>
    <row r="130" spans="2:40" x14ac:dyDescent="0.35">
      <c r="B130" s="127" t="s">
        <v>38</v>
      </c>
      <c r="C130" s="38">
        <v>50</v>
      </c>
      <c r="D130" s="38">
        <v>5</v>
      </c>
      <c r="E130" s="38">
        <v>20</v>
      </c>
      <c r="F130" s="39">
        <v>1</v>
      </c>
      <c r="G130" s="59">
        <f t="shared" ref="G130:H193" si="16">MAX(T130,Y130)</f>
        <v>267</v>
      </c>
      <c r="H130" s="88">
        <f t="shared" si="16"/>
        <v>267</v>
      </c>
      <c r="I130" s="88">
        <f t="shared" si="12"/>
        <v>0</v>
      </c>
      <c r="J130" s="88"/>
      <c r="K130" s="38">
        <f>1800-Table1353233[[#This Row],[Remaining time]]</f>
        <v>0.26144015230988771</v>
      </c>
      <c r="L130" s="38">
        <v>0.43548849131911899</v>
      </c>
      <c r="M130" s="38">
        <f t="shared" ref="M130:M193" si="17">K130+L130</f>
        <v>0.69692864362900675</v>
      </c>
      <c r="O130" t="b">
        <f t="shared" si="13"/>
        <v>0</v>
      </c>
      <c r="T130" t="str">
        <f>IF(Table1353233[[#This Row],[If Optimal solution is not found]]=1,"",Table1353233[[#This Row],[UB_init]])</f>
        <v/>
      </c>
      <c r="U130" t="str">
        <f>IF(Table1353233[[#This Row],[If Optimal solution is not found]],"",Table1353233[[#This Row],[LB_init]])</f>
        <v/>
      </c>
      <c r="V130" t="str">
        <f>IF(Table1353233[[#This Row],[If Optimal solution is not found]],"",0)</f>
        <v/>
      </c>
      <c r="W130" t="str">
        <f>IF(Table1353233[[#This Row],[If Optimal solution is not found]],"",Table1353233[[#This Row],[Total time (BPP+Pm+SPm)]])</f>
        <v/>
      </c>
      <c r="Y130" s="59">
        <v>267</v>
      </c>
      <c r="Z130" s="60">
        <v>267</v>
      </c>
      <c r="AA130" s="60">
        <v>0</v>
      </c>
      <c r="AB130" s="59"/>
      <c r="AC130" s="114">
        <v>0</v>
      </c>
      <c r="AD130" s="114">
        <v>0</v>
      </c>
      <c r="AE130" s="114">
        <v>0</v>
      </c>
      <c r="AF130" s="114">
        <f t="shared" si="14"/>
        <v>0</v>
      </c>
      <c r="AG130" s="114">
        <f t="shared" si="15"/>
        <v>0</v>
      </c>
      <c r="AH130" s="114">
        <v>0</v>
      </c>
      <c r="AI130" s="136" t="str">
        <f>IF(AH130=1,(Table1353233[[#This Row],[UB_init]]-Table1353233[[#This Row],[LB_init]])/Table1353233[[#This Row],[UB_init]],"")</f>
        <v/>
      </c>
      <c r="AJ130" s="123">
        <v>0</v>
      </c>
      <c r="AK130" s="114">
        <f>IF(AND(AJ130=1,Table68[[#This Row],[Gap]]=0),1,0)</f>
        <v>0</v>
      </c>
      <c r="AL130" s="48">
        <v>372</v>
      </c>
      <c r="AM130" s="117">
        <f t="shared" ref="AM130:AM193" si="18">IF(AL130=H130,1,0)</f>
        <v>0</v>
      </c>
      <c r="AN130">
        <f t="shared" ref="AN130:AN193" si="19">IF(AND(I130&lt;&gt;0,AM130=1),1,0)</f>
        <v>0</v>
      </c>
    </row>
    <row r="131" spans="2:40" x14ac:dyDescent="0.35">
      <c r="B131" s="126" t="s">
        <v>39</v>
      </c>
      <c r="C131" s="36">
        <v>50</v>
      </c>
      <c r="D131" s="36">
        <v>5</v>
      </c>
      <c r="E131" s="36">
        <v>20</v>
      </c>
      <c r="F131" s="37">
        <v>1</v>
      </c>
      <c r="G131" s="61">
        <f t="shared" si="16"/>
        <v>258</v>
      </c>
      <c r="H131" s="98">
        <f t="shared" si="16"/>
        <v>258</v>
      </c>
      <c r="I131" s="98">
        <f t="shared" ref="I131:I194" si="20">MAX(V131,AA131,AI131)</f>
        <v>0</v>
      </c>
      <c r="J131" s="98"/>
      <c r="K131" s="36">
        <f>1800-Table1353233[[#This Row],[Remaining time]]</f>
        <v>0.21400288306995208</v>
      </c>
      <c r="L131" s="36">
        <v>0.27734729833900901</v>
      </c>
      <c r="M131" s="36">
        <f t="shared" si="17"/>
        <v>0.49135018140896108</v>
      </c>
      <c r="O131" t="b">
        <f t="shared" ref="O131:O194" si="21">IF(AND(M131&gt;3599,I131=0),1)</f>
        <v>0</v>
      </c>
      <c r="T131" t="str">
        <f>IF(Table1353233[[#This Row],[If Optimal solution is not found]]=1,"",Table1353233[[#This Row],[UB_init]])</f>
        <v/>
      </c>
      <c r="U131" t="str">
        <f>IF(Table1353233[[#This Row],[If Optimal solution is not found]],"",Table1353233[[#This Row],[LB_init]])</f>
        <v/>
      </c>
      <c r="V131" t="str">
        <f>IF(Table1353233[[#This Row],[If Optimal solution is not found]],"",0)</f>
        <v/>
      </c>
      <c r="W131" t="str">
        <f>IF(Table1353233[[#This Row],[If Optimal solution is not found]],"",Table1353233[[#This Row],[Total time (BPP+Pm+SPm)]])</f>
        <v/>
      </c>
      <c r="Y131" s="61">
        <v>258</v>
      </c>
      <c r="Z131" s="62">
        <v>258</v>
      </c>
      <c r="AA131" s="62">
        <v>0</v>
      </c>
      <c r="AB131" s="61"/>
      <c r="AC131" s="115">
        <v>0</v>
      </c>
      <c r="AD131" s="115">
        <v>0</v>
      </c>
      <c r="AE131" s="115">
        <v>0</v>
      </c>
      <c r="AF131" s="115">
        <f t="shared" ref="AF131:AF194" si="22">IF(AE131&gt;0,1,0)</f>
        <v>0</v>
      </c>
      <c r="AG131" s="115">
        <f t="shared" ref="AG131:AG194" si="23">IF(AND(AF131&gt;0,AA131=0),1,0)</f>
        <v>0</v>
      </c>
      <c r="AH131" s="115">
        <v>0</v>
      </c>
      <c r="AI131" s="137" t="str">
        <f>IF(AH131=1,(Table1353233[[#This Row],[UB_init]]-Table1353233[[#This Row],[LB_init]])/Table1353233[[#This Row],[UB_init]],"")</f>
        <v/>
      </c>
      <c r="AJ131" s="133">
        <v>0</v>
      </c>
      <c r="AK131" s="115">
        <f>IF(AND(AJ131=1,Table68[[#This Row],[Gap]]=0),1,0)</f>
        <v>0</v>
      </c>
      <c r="AL131" s="47">
        <v>327</v>
      </c>
      <c r="AM131" s="117">
        <f t="shared" si="18"/>
        <v>0</v>
      </c>
      <c r="AN131">
        <f t="shared" si="19"/>
        <v>0</v>
      </c>
    </row>
    <row r="132" spans="2:40" x14ac:dyDescent="0.35">
      <c r="B132" s="127" t="s">
        <v>40</v>
      </c>
      <c r="C132" s="38">
        <v>50</v>
      </c>
      <c r="D132" s="38">
        <v>5</v>
      </c>
      <c r="E132" s="38">
        <v>20</v>
      </c>
      <c r="F132" s="39">
        <v>2</v>
      </c>
      <c r="G132" s="59">
        <f t="shared" si="16"/>
        <v>305</v>
      </c>
      <c r="H132" s="88">
        <f t="shared" si="16"/>
        <v>305</v>
      </c>
      <c r="I132" s="88">
        <f t="shared" si="20"/>
        <v>0</v>
      </c>
      <c r="J132" s="88"/>
      <c r="K132" s="38">
        <f>1800-Table1353233[[#This Row],[Remaining time]]</f>
        <v>0.31349299476005399</v>
      </c>
      <c r="L132" s="38">
        <v>0.47366980602964698</v>
      </c>
      <c r="M132" s="38">
        <f t="shared" si="17"/>
        <v>0.78716280078970091</v>
      </c>
      <c r="O132" t="b">
        <f t="shared" si="21"/>
        <v>0</v>
      </c>
      <c r="T132" t="str">
        <f>IF(Table1353233[[#This Row],[If Optimal solution is not found]]=1,"",Table1353233[[#This Row],[UB_init]])</f>
        <v/>
      </c>
      <c r="U132" t="str">
        <f>IF(Table1353233[[#This Row],[If Optimal solution is not found]],"",Table1353233[[#This Row],[LB_init]])</f>
        <v/>
      </c>
      <c r="V132" t="str">
        <f>IF(Table1353233[[#This Row],[If Optimal solution is not found]],"",0)</f>
        <v/>
      </c>
      <c r="W132" t="str">
        <f>IF(Table1353233[[#This Row],[If Optimal solution is not found]],"",Table1353233[[#This Row],[Total time (BPP+Pm+SPm)]])</f>
        <v/>
      </c>
      <c r="Y132" s="59">
        <v>305</v>
      </c>
      <c r="Z132" s="60">
        <v>305</v>
      </c>
      <c r="AA132" s="60">
        <v>0</v>
      </c>
      <c r="AB132" s="59"/>
      <c r="AC132" s="114">
        <v>0</v>
      </c>
      <c r="AD132" s="114">
        <v>0</v>
      </c>
      <c r="AE132" s="114">
        <v>0</v>
      </c>
      <c r="AF132" s="114">
        <f t="shared" si="22"/>
        <v>0</v>
      </c>
      <c r="AG132" s="114">
        <f t="shared" si="23"/>
        <v>0</v>
      </c>
      <c r="AH132" s="114">
        <v>0</v>
      </c>
      <c r="AI132" s="136" t="str">
        <f>IF(AH132=1,(Table1353233[[#This Row],[UB_init]]-Table1353233[[#This Row],[LB_init]])/Table1353233[[#This Row],[UB_init]],"")</f>
        <v/>
      </c>
      <c r="AJ132" s="123">
        <v>0</v>
      </c>
      <c r="AK132" s="114">
        <f>IF(AND(AJ132=1,Table68[[#This Row],[Gap]]=0),1,0)</f>
        <v>0</v>
      </c>
      <c r="AL132" s="48">
        <v>314</v>
      </c>
      <c r="AM132" s="117">
        <f t="shared" si="18"/>
        <v>0</v>
      </c>
      <c r="AN132">
        <f t="shared" si="19"/>
        <v>0</v>
      </c>
    </row>
    <row r="133" spans="2:40" x14ac:dyDescent="0.35">
      <c r="B133" s="126" t="s">
        <v>41</v>
      </c>
      <c r="C133" s="36">
        <v>50</v>
      </c>
      <c r="D133" s="36">
        <v>5</v>
      </c>
      <c r="E133" s="36">
        <v>20</v>
      </c>
      <c r="F133" s="37">
        <v>2</v>
      </c>
      <c r="G133" s="61">
        <f t="shared" si="16"/>
        <v>390</v>
      </c>
      <c r="H133" s="98">
        <f t="shared" si="16"/>
        <v>390</v>
      </c>
      <c r="I133" s="98">
        <f t="shared" si="20"/>
        <v>0</v>
      </c>
      <c r="J133" s="98"/>
      <c r="K133" s="36">
        <f>1800-Table1353233[[#This Row],[Remaining time]]</f>
        <v>0.2646332904701012</v>
      </c>
      <c r="L133" s="36">
        <v>0.86416116682812505</v>
      </c>
      <c r="M133" s="36">
        <f t="shared" si="17"/>
        <v>1.1287944572982263</v>
      </c>
      <c r="O133" t="b">
        <f t="shared" si="21"/>
        <v>0</v>
      </c>
      <c r="T133" t="str">
        <f>IF(Table1353233[[#This Row],[If Optimal solution is not found]]=1,"",Table1353233[[#This Row],[UB_init]])</f>
        <v/>
      </c>
      <c r="U133" t="str">
        <f>IF(Table1353233[[#This Row],[If Optimal solution is not found]],"",Table1353233[[#This Row],[LB_init]])</f>
        <v/>
      </c>
      <c r="V133" t="str">
        <f>IF(Table1353233[[#This Row],[If Optimal solution is not found]],"",0)</f>
        <v/>
      </c>
      <c r="W133" t="str">
        <f>IF(Table1353233[[#This Row],[If Optimal solution is not found]],"",Table1353233[[#This Row],[Total time (BPP+Pm+SPm)]])</f>
        <v/>
      </c>
      <c r="Y133" s="61">
        <v>390</v>
      </c>
      <c r="Z133" s="62">
        <v>390</v>
      </c>
      <c r="AA133" s="62">
        <v>0</v>
      </c>
      <c r="AB133" s="61"/>
      <c r="AC133" s="115">
        <v>0</v>
      </c>
      <c r="AD133" s="115">
        <v>0</v>
      </c>
      <c r="AE133" s="115">
        <v>0</v>
      </c>
      <c r="AF133" s="115">
        <f t="shared" si="22"/>
        <v>0</v>
      </c>
      <c r="AG133" s="115">
        <f t="shared" si="23"/>
        <v>0</v>
      </c>
      <c r="AH133" s="115">
        <v>0</v>
      </c>
      <c r="AI133" s="137" t="str">
        <f>IF(AH133=1,(Table1353233[[#This Row],[UB_init]]-Table1353233[[#This Row],[LB_init]])/Table1353233[[#This Row],[UB_init]],"")</f>
        <v/>
      </c>
      <c r="AJ133" s="133">
        <v>0</v>
      </c>
      <c r="AK133" s="115">
        <f>IF(AND(AJ133=1,Table68[[#This Row],[Gap]]=0),1,0)</f>
        <v>0</v>
      </c>
      <c r="AL133" s="47">
        <v>404</v>
      </c>
      <c r="AM133" s="117">
        <f t="shared" si="18"/>
        <v>0</v>
      </c>
      <c r="AN133">
        <f t="shared" si="19"/>
        <v>0</v>
      </c>
    </row>
    <row r="134" spans="2:40" x14ac:dyDescent="0.35">
      <c r="B134" s="127" t="s">
        <v>42</v>
      </c>
      <c r="C134" s="38">
        <v>50</v>
      </c>
      <c r="D134" s="38">
        <v>5</v>
      </c>
      <c r="E134" s="38">
        <v>20</v>
      </c>
      <c r="F134" s="39">
        <v>2</v>
      </c>
      <c r="G134" s="59">
        <f t="shared" si="16"/>
        <v>381</v>
      </c>
      <c r="H134" s="88">
        <f t="shared" si="16"/>
        <v>381</v>
      </c>
      <c r="I134" s="88">
        <f t="shared" si="20"/>
        <v>0</v>
      </c>
      <c r="J134" s="88"/>
      <c r="K134" s="38">
        <f>1800-Table1353233[[#This Row],[Remaining time]]</f>
        <v>0.24475566484989031</v>
      </c>
      <c r="L134" s="38">
        <v>0.88051134580746204</v>
      </c>
      <c r="M134" s="38">
        <f t="shared" si="17"/>
        <v>1.1252670106573524</v>
      </c>
      <c r="O134" t="b">
        <f t="shared" si="21"/>
        <v>0</v>
      </c>
      <c r="T134" t="str">
        <f>IF(Table1353233[[#This Row],[If Optimal solution is not found]]=1,"",Table1353233[[#This Row],[UB_init]])</f>
        <v/>
      </c>
      <c r="U134" t="str">
        <f>IF(Table1353233[[#This Row],[If Optimal solution is not found]],"",Table1353233[[#This Row],[LB_init]])</f>
        <v/>
      </c>
      <c r="V134" t="str">
        <f>IF(Table1353233[[#This Row],[If Optimal solution is not found]],"",0)</f>
        <v/>
      </c>
      <c r="W134" t="str">
        <f>IF(Table1353233[[#This Row],[If Optimal solution is not found]],"",Table1353233[[#This Row],[Total time (BPP+Pm+SPm)]])</f>
        <v/>
      </c>
      <c r="Y134" s="59">
        <v>381</v>
      </c>
      <c r="Z134" s="60">
        <v>381</v>
      </c>
      <c r="AA134" s="60">
        <v>0</v>
      </c>
      <c r="AB134" s="59"/>
      <c r="AC134" s="114">
        <v>0</v>
      </c>
      <c r="AD134" s="114">
        <v>0</v>
      </c>
      <c r="AE134" s="114">
        <v>0</v>
      </c>
      <c r="AF134" s="114">
        <f t="shared" si="22"/>
        <v>0</v>
      </c>
      <c r="AG134" s="114">
        <f t="shared" si="23"/>
        <v>0</v>
      </c>
      <c r="AH134" s="114">
        <v>0</v>
      </c>
      <c r="AI134" s="136" t="str">
        <f>IF(AH134=1,(Table1353233[[#This Row],[UB_init]]-Table1353233[[#This Row],[LB_init]])/Table1353233[[#This Row],[UB_init]],"")</f>
        <v/>
      </c>
      <c r="AJ134" s="123">
        <v>0</v>
      </c>
      <c r="AK134" s="114">
        <f>IF(AND(AJ134=1,Table68[[#This Row],[Gap]]=0),1,0)</f>
        <v>0</v>
      </c>
      <c r="AL134" s="48">
        <v>404</v>
      </c>
      <c r="AM134" s="117">
        <f t="shared" si="18"/>
        <v>0</v>
      </c>
      <c r="AN134">
        <f t="shared" si="19"/>
        <v>0</v>
      </c>
    </row>
    <row r="135" spans="2:40" x14ac:dyDescent="0.35">
      <c r="B135" s="126" t="s">
        <v>43</v>
      </c>
      <c r="C135" s="36">
        <v>50</v>
      </c>
      <c r="D135" s="36">
        <v>5</v>
      </c>
      <c r="E135" s="36">
        <v>20</v>
      </c>
      <c r="F135" s="37">
        <v>2</v>
      </c>
      <c r="G135" s="61">
        <f t="shared" si="16"/>
        <v>372</v>
      </c>
      <c r="H135" s="98">
        <f t="shared" si="16"/>
        <v>372</v>
      </c>
      <c r="I135" s="98">
        <f t="shared" si="20"/>
        <v>0</v>
      </c>
      <c r="J135" s="98"/>
      <c r="K135" s="36">
        <f>1800-Table1353233[[#This Row],[Remaining time]]</f>
        <v>0.22796078212991233</v>
      </c>
      <c r="L135" s="36">
        <v>0.39776204200461501</v>
      </c>
      <c r="M135" s="36">
        <f t="shared" si="17"/>
        <v>0.6257228241345274</v>
      </c>
      <c r="O135" t="b">
        <f t="shared" si="21"/>
        <v>0</v>
      </c>
      <c r="T135" t="str">
        <f>IF(Table1353233[[#This Row],[If Optimal solution is not found]]=1,"",Table1353233[[#This Row],[UB_init]])</f>
        <v/>
      </c>
      <c r="U135" t="str">
        <f>IF(Table1353233[[#This Row],[If Optimal solution is not found]],"",Table1353233[[#This Row],[LB_init]])</f>
        <v/>
      </c>
      <c r="V135" t="str">
        <f>IF(Table1353233[[#This Row],[If Optimal solution is not found]],"",0)</f>
        <v/>
      </c>
      <c r="W135" t="str">
        <f>IF(Table1353233[[#This Row],[If Optimal solution is not found]],"",Table1353233[[#This Row],[Total time (BPP+Pm+SPm)]])</f>
        <v/>
      </c>
      <c r="Y135" s="61">
        <v>372</v>
      </c>
      <c r="Z135" s="62">
        <v>372</v>
      </c>
      <c r="AA135" s="62">
        <v>0</v>
      </c>
      <c r="AB135" s="61"/>
      <c r="AC135" s="115">
        <v>0</v>
      </c>
      <c r="AD135" s="115">
        <v>0</v>
      </c>
      <c r="AE135" s="115">
        <v>0</v>
      </c>
      <c r="AF135" s="115">
        <f t="shared" si="22"/>
        <v>0</v>
      </c>
      <c r="AG135" s="115">
        <f t="shared" si="23"/>
        <v>0</v>
      </c>
      <c r="AH135" s="115">
        <v>0</v>
      </c>
      <c r="AI135" s="137" t="str">
        <f>IF(AH135=1,(Table1353233[[#This Row],[UB_init]]-Table1353233[[#This Row],[LB_init]])/Table1353233[[#This Row],[UB_init]],"")</f>
        <v/>
      </c>
      <c r="AJ135" s="133">
        <v>0</v>
      </c>
      <c r="AK135" s="115">
        <f>IF(AND(AJ135=1,Table68[[#This Row],[Gap]]=0),1,0)</f>
        <v>0</v>
      </c>
      <c r="AL135" s="47">
        <v>377</v>
      </c>
      <c r="AM135" s="117">
        <f t="shared" si="18"/>
        <v>0</v>
      </c>
      <c r="AN135">
        <f t="shared" si="19"/>
        <v>0</v>
      </c>
    </row>
    <row r="136" spans="2:40" x14ac:dyDescent="0.35">
      <c r="B136" s="127" t="s">
        <v>44</v>
      </c>
      <c r="C136" s="38">
        <v>50</v>
      </c>
      <c r="D136" s="38">
        <v>5</v>
      </c>
      <c r="E136" s="38">
        <v>20</v>
      </c>
      <c r="F136" s="39">
        <v>2</v>
      </c>
      <c r="G136" s="59">
        <f t="shared" si="16"/>
        <v>346</v>
      </c>
      <c r="H136" s="88">
        <f t="shared" si="16"/>
        <v>346</v>
      </c>
      <c r="I136" s="88">
        <f t="shared" si="20"/>
        <v>0</v>
      </c>
      <c r="J136" s="88"/>
      <c r="K136" s="38">
        <f>1800-Table1353233[[#This Row],[Remaining time]]</f>
        <v>0.24817999266997504</v>
      </c>
      <c r="L136" s="38">
        <v>0.45252592815086201</v>
      </c>
      <c r="M136" s="38">
        <f t="shared" si="17"/>
        <v>0.70070592082083705</v>
      </c>
      <c r="O136" t="b">
        <f t="shared" si="21"/>
        <v>0</v>
      </c>
      <c r="T136" t="str">
        <f>IF(Table1353233[[#This Row],[If Optimal solution is not found]]=1,"",Table1353233[[#This Row],[UB_init]])</f>
        <v/>
      </c>
      <c r="U136" t="str">
        <f>IF(Table1353233[[#This Row],[If Optimal solution is not found]],"",Table1353233[[#This Row],[LB_init]])</f>
        <v/>
      </c>
      <c r="V136" t="str">
        <f>IF(Table1353233[[#This Row],[If Optimal solution is not found]],"",0)</f>
        <v/>
      </c>
      <c r="W136" t="str">
        <f>IF(Table1353233[[#This Row],[If Optimal solution is not found]],"",Table1353233[[#This Row],[Total time (BPP+Pm+SPm)]])</f>
        <v/>
      </c>
      <c r="Y136" s="59">
        <v>346</v>
      </c>
      <c r="Z136" s="60">
        <v>346</v>
      </c>
      <c r="AA136" s="60">
        <v>0</v>
      </c>
      <c r="AB136" s="59"/>
      <c r="AC136" s="114">
        <v>0</v>
      </c>
      <c r="AD136" s="114">
        <v>0</v>
      </c>
      <c r="AE136" s="114">
        <v>0</v>
      </c>
      <c r="AF136" s="114">
        <f t="shared" si="22"/>
        <v>0</v>
      </c>
      <c r="AG136" s="114">
        <f t="shared" si="23"/>
        <v>0</v>
      </c>
      <c r="AH136" s="114">
        <v>0</v>
      </c>
      <c r="AI136" s="136" t="str">
        <f>IF(AH136=1,(Table1353233[[#This Row],[UB_init]]-Table1353233[[#This Row],[LB_init]])/Table1353233[[#This Row],[UB_init]],"")</f>
        <v/>
      </c>
      <c r="AJ136" s="123">
        <v>0</v>
      </c>
      <c r="AK136" s="114">
        <f>IF(AND(AJ136=1,Table68[[#This Row],[Gap]]=0),1,0)</f>
        <v>0</v>
      </c>
      <c r="AL136" s="48">
        <v>359</v>
      </c>
      <c r="AM136" s="117">
        <f t="shared" si="18"/>
        <v>0</v>
      </c>
      <c r="AN136">
        <f t="shared" si="19"/>
        <v>0</v>
      </c>
    </row>
    <row r="137" spans="2:40" x14ac:dyDescent="0.35">
      <c r="B137" s="126" t="s">
        <v>45</v>
      </c>
      <c r="C137" s="36">
        <v>50</v>
      </c>
      <c r="D137" s="36">
        <v>5</v>
      </c>
      <c r="E137" s="36">
        <v>20</v>
      </c>
      <c r="F137" s="37">
        <v>2</v>
      </c>
      <c r="G137" s="61">
        <f t="shared" si="16"/>
        <v>319</v>
      </c>
      <c r="H137" s="98">
        <f t="shared" si="16"/>
        <v>319</v>
      </c>
      <c r="I137" s="98">
        <f t="shared" si="20"/>
        <v>0</v>
      </c>
      <c r="J137" s="98"/>
      <c r="K137" s="36">
        <f>1800-Table1353233[[#This Row],[Remaining time]]</f>
        <v>0.26772280596992459</v>
      </c>
      <c r="L137" s="36">
        <v>1.7546722209081</v>
      </c>
      <c r="M137" s="36">
        <f t="shared" si="17"/>
        <v>2.0223950268780246</v>
      </c>
      <c r="O137" t="b">
        <f t="shared" si="21"/>
        <v>0</v>
      </c>
      <c r="T137" t="str">
        <f>IF(Table1353233[[#This Row],[If Optimal solution is not found]]=1,"",Table1353233[[#This Row],[UB_init]])</f>
        <v/>
      </c>
      <c r="U137" t="str">
        <f>IF(Table1353233[[#This Row],[If Optimal solution is not found]],"",Table1353233[[#This Row],[LB_init]])</f>
        <v/>
      </c>
      <c r="V137" t="str">
        <f>IF(Table1353233[[#This Row],[If Optimal solution is not found]],"",0)</f>
        <v/>
      </c>
      <c r="W137" t="str">
        <f>IF(Table1353233[[#This Row],[If Optimal solution is not found]],"",Table1353233[[#This Row],[Total time (BPP+Pm+SPm)]])</f>
        <v/>
      </c>
      <c r="Y137" s="61">
        <v>319</v>
      </c>
      <c r="Z137" s="62">
        <v>319</v>
      </c>
      <c r="AA137" s="62">
        <v>0</v>
      </c>
      <c r="AB137" s="61"/>
      <c r="AC137" s="115">
        <v>0</v>
      </c>
      <c r="AD137" s="115">
        <v>0</v>
      </c>
      <c r="AE137" s="115">
        <v>0</v>
      </c>
      <c r="AF137" s="115">
        <f t="shared" si="22"/>
        <v>0</v>
      </c>
      <c r="AG137" s="115">
        <f t="shared" si="23"/>
        <v>0</v>
      </c>
      <c r="AH137" s="115">
        <v>0</v>
      </c>
      <c r="AI137" s="137" t="str">
        <f>IF(AH137=1,(Table1353233[[#This Row],[UB_init]]-Table1353233[[#This Row],[LB_init]])/Table1353233[[#This Row],[UB_init]],"")</f>
        <v/>
      </c>
      <c r="AJ137" s="133">
        <v>0</v>
      </c>
      <c r="AK137" s="115">
        <f>IF(AND(AJ137=1,Table68[[#This Row],[Gap]]=0),1,0)</f>
        <v>0</v>
      </c>
      <c r="AL137" s="47">
        <v>338</v>
      </c>
      <c r="AM137" s="117">
        <f t="shared" si="18"/>
        <v>0</v>
      </c>
      <c r="AN137">
        <f t="shared" si="19"/>
        <v>0</v>
      </c>
    </row>
    <row r="138" spans="2:40" x14ac:dyDescent="0.35">
      <c r="B138" s="127" t="s">
        <v>46</v>
      </c>
      <c r="C138" s="38">
        <v>50</v>
      </c>
      <c r="D138" s="38">
        <v>5</v>
      </c>
      <c r="E138" s="38">
        <v>20</v>
      </c>
      <c r="F138" s="39">
        <v>2</v>
      </c>
      <c r="G138" s="59">
        <f t="shared" si="16"/>
        <v>371</v>
      </c>
      <c r="H138" s="88">
        <f t="shared" si="16"/>
        <v>371</v>
      </c>
      <c r="I138" s="88">
        <f t="shared" si="20"/>
        <v>0</v>
      </c>
      <c r="J138" s="88"/>
      <c r="K138" s="38">
        <f>1800-Table1353233[[#This Row],[Remaining time]]</f>
        <v>0.38669289089989434</v>
      </c>
      <c r="L138" s="38">
        <v>0.62016310030594402</v>
      </c>
      <c r="M138" s="38">
        <f t="shared" si="17"/>
        <v>1.0068559912058384</v>
      </c>
      <c r="O138" t="b">
        <f t="shared" si="21"/>
        <v>0</v>
      </c>
      <c r="T138" t="str">
        <f>IF(Table1353233[[#This Row],[If Optimal solution is not found]]=1,"",Table1353233[[#This Row],[UB_init]])</f>
        <v/>
      </c>
      <c r="U138" t="str">
        <f>IF(Table1353233[[#This Row],[If Optimal solution is not found]],"",Table1353233[[#This Row],[LB_init]])</f>
        <v/>
      </c>
      <c r="V138" t="str">
        <f>IF(Table1353233[[#This Row],[If Optimal solution is not found]],"",0)</f>
        <v/>
      </c>
      <c r="W138" t="str">
        <f>IF(Table1353233[[#This Row],[If Optimal solution is not found]],"",Table1353233[[#This Row],[Total time (BPP+Pm+SPm)]])</f>
        <v/>
      </c>
      <c r="Y138" s="59">
        <v>371</v>
      </c>
      <c r="Z138" s="60">
        <v>371</v>
      </c>
      <c r="AA138" s="60">
        <v>0</v>
      </c>
      <c r="AB138" s="59"/>
      <c r="AC138" s="114">
        <v>0</v>
      </c>
      <c r="AD138" s="114">
        <v>0</v>
      </c>
      <c r="AE138" s="114">
        <v>0</v>
      </c>
      <c r="AF138" s="114">
        <f t="shared" si="22"/>
        <v>0</v>
      </c>
      <c r="AG138" s="114">
        <f t="shared" si="23"/>
        <v>0</v>
      </c>
      <c r="AH138" s="114">
        <v>0</v>
      </c>
      <c r="AI138" s="136" t="str">
        <f>IF(AH138=1,(Table1353233[[#This Row],[UB_init]]-Table1353233[[#This Row],[LB_init]])/Table1353233[[#This Row],[UB_init]],"")</f>
        <v/>
      </c>
      <c r="AJ138" s="123">
        <v>0</v>
      </c>
      <c r="AK138" s="114">
        <f>IF(AND(AJ138=1,Table68[[#This Row],[Gap]]=0),1,0)</f>
        <v>0</v>
      </c>
      <c r="AL138" s="48">
        <v>380</v>
      </c>
      <c r="AM138" s="117">
        <f t="shared" si="18"/>
        <v>0</v>
      </c>
      <c r="AN138">
        <f t="shared" si="19"/>
        <v>0</v>
      </c>
    </row>
    <row r="139" spans="2:40" x14ac:dyDescent="0.35">
      <c r="B139" s="126" t="s">
        <v>47</v>
      </c>
      <c r="C139" s="36">
        <v>50</v>
      </c>
      <c r="D139" s="36">
        <v>5</v>
      </c>
      <c r="E139" s="36">
        <v>20</v>
      </c>
      <c r="F139" s="37">
        <v>2</v>
      </c>
      <c r="G139" s="61">
        <f t="shared" si="16"/>
        <v>356</v>
      </c>
      <c r="H139" s="98">
        <f t="shared" si="16"/>
        <v>356</v>
      </c>
      <c r="I139" s="98">
        <f t="shared" si="20"/>
        <v>0</v>
      </c>
      <c r="J139" s="98"/>
      <c r="K139" s="36">
        <f>1800-Table1353233[[#This Row],[Remaining time]]</f>
        <v>0.19668045268008427</v>
      </c>
      <c r="L139" s="36">
        <v>1.3001123238354899</v>
      </c>
      <c r="M139" s="36">
        <f t="shared" si="17"/>
        <v>1.4967927765155742</v>
      </c>
      <c r="O139" t="b">
        <f t="shared" si="21"/>
        <v>0</v>
      </c>
      <c r="T139" t="str">
        <f>IF(Table1353233[[#This Row],[If Optimal solution is not found]]=1,"",Table1353233[[#This Row],[UB_init]])</f>
        <v/>
      </c>
      <c r="U139" t="str">
        <f>IF(Table1353233[[#This Row],[If Optimal solution is not found]],"",Table1353233[[#This Row],[LB_init]])</f>
        <v/>
      </c>
      <c r="V139" t="str">
        <f>IF(Table1353233[[#This Row],[If Optimal solution is not found]],"",0)</f>
        <v/>
      </c>
      <c r="W139" t="str">
        <f>IF(Table1353233[[#This Row],[If Optimal solution is not found]],"",Table1353233[[#This Row],[Total time (BPP+Pm+SPm)]])</f>
        <v/>
      </c>
      <c r="Y139" s="61">
        <v>356</v>
      </c>
      <c r="Z139" s="62">
        <v>356</v>
      </c>
      <c r="AA139" s="62">
        <v>0</v>
      </c>
      <c r="AB139" s="61"/>
      <c r="AC139" s="115">
        <v>0</v>
      </c>
      <c r="AD139" s="115">
        <v>0</v>
      </c>
      <c r="AE139" s="115">
        <v>0</v>
      </c>
      <c r="AF139" s="115">
        <f t="shared" si="22"/>
        <v>0</v>
      </c>
      <c r="AG139" s="115">
        <f t="shared" si="23"/>
        <v>0</v>
      </c>
      <c r="AH139" s="115">
        <v>0</v>
      </c>
      <c r="AI139" s="137" t="str">
        <f>IF(AH139=1,(Table1353233[[#This Row],[UB_init]]-Table1353233[[#This Row],[LB_init]])/Table1353233[[#This Row],[UB_init]],"")</f>
        <v/>
      </c>
      <c r="AJ139" s="133">
        <v>0</v>
      </c>
      <c r="AK139" s="115">
        <f>IF(AND(AJ139=1,Table68[[#This Row],[Gap]]=0),1,0)</f>
        <v>0</v>
      </c>
      <c r="AL139" s="47">
        <v>367</v>
      </c>
      <c r="AM139" s="117">
        <f t="shared" si="18"/>
        <v>0</v>
      </c>
      <c r="AN139">
        <f t="shared" si="19"/>
        <v>0</v>
      </c>
    </row>
    <row r="140" spans="2:40" x14ac:dyDescent="0.35">
      <c r="B140" s="127" t="s">
        <v>48</v>
      </c>
      <c r="C140" s="38">
        <v>50</v>
      </c>
      <c r="D140" s="38">
        <v>5</v>
      </c>
      <c r="E140" s="38">
        <v>20</v>
      </c>
      <c r="F140" s="39">
        <v>2</v>
      </c>
      <c r="G140" s="59">
        <f t="shared" si="16"/>
        <v>363</v>
      </c>
      <c r="H140" s="88">
        <f t="shared" si="16"/>
        <v>363</v>
      </c>
      <c r="I140" s="88">
        <f t="shared" si="20"/>
        <v>0</v>
      </c>
      <c r="J140" s="88"/>
      <c r="K140" s="38">
        <f>1800-Table1353233[[#This Row],[Remaining time]]</f>
        <v>0.31285124830992572</v>
      </c>
      <c r="L140" s="38">
        <v>0.63549908902496099</v>
      </c>
      <c r="M140" s="38">
        <f t="shared" si="17"/>
        <v>0.94835033733488672</v>
      </c>
      <c r="O140" t="b">
        <f t="shared" si="21"/>
        <v>0</v>
      </c>
      <c r="T140" t="str">
        <f>IF(Table1353233[[#This Row],[If Optimal solution is not found]]=1,"",Table1353233[[#This Row],[UB_init]])</f>
        <v/>
      </c>
      <c r="U140" t="str">
        <f>IF(Table1353233[[#This Row],[If Optimal solution is not found]],"",Table1353233[[#This Row],[LB_init]])</f>
        <v/>
      </c>
      <c r="V140" t="str">
        <f>IF(Table1353233[[#This Row],[If Optimal solution is not found]],"",0)</f>
        <v/>
      </c>
      <c r="W140" t="str">
        <f>IF(Table1353233[[#This Row],[If Optimal solution is not found]],"",Table1353233[[#This Row],[Total time (BPP+Pm+SPm)]])</f>
        <v/>
      </c>
      <c r="Y140" s="59">
        <v>363</v>
      </c>
      <c r="Z140" s="60">
        <v>363</v>
      </c>
      <c r="AA140" s="60">
        <v>0</v>
      </c>
      <c r="AB140" s="59"/>
      <c r="AC140" s="114">
        <v>0</v>
      </c>
      <c r="AD140" s="114">
        <v>0</v>
      </c>
      <c r="AE140" s="114">
        <v>0</v>
      </c>
      <c r="AF140" s="114">
        <f t="shared" si="22"/>
        <v>0</v>
      </c>
      <c r="AG140" s="114">
        <f t="shared" si="23"/>
        <v>0</v>
      </c>
      <c r="AH140" s="114">
        <v>0</v>
      </c>
      <c r="AI140" s="136" t="str">
        <f>IF(AH140=1,(Table1353233[[#This Row],[UB_init]]-Table1353233[[#This Row],[LB_init]])/Table1353233[[#This Row],[UB_init]],"")</f>
        <v/>
      </c>
      <c r="AJ140" s="123">
        <v>0</v>
      </c>
      <c r="AK140" s="114">
        <f>IF(AND(AJ140=1,Table68[[#This Row],[Gap]]=0),1,0)</f>
        <v>0</v>
      </c>
      <c r="AL140" s="48">
        <v>371</v>
      </c>
      <c r="AM140" s="117">
        <f t="shared" si="18"/>
        <v>0</v>
      </c>
      <c r="AN140">
        <f t="shared" si="19"/>
        <v>0</v>
      </c>
    </row>
    <row r="141" spans="2:40" x14ac:dyDescent="0.35">
      <c r="B141" s="126" t="s">
        <v>49</v>
      </c>
      <c r="C141" s="36">
        <v>50</v>
      </c>
      <c r="D141" s="36">
        <v>5</v>
      </c>
      <c r="E141" s="36">
        <v>20</v>
      </c>
      <c r="F141" s="37">
        <v>2</v>
      </c>
      <c r="G141" s="61">
        <f t="shared" si="16"/>
        <v>342</v>
      </c>
      <c r="H141" s="98">
        <f t="shared" si="16"/>
        <v>342</v>
      </c>
      <c r="I141" s="98">
        <f t="shared" si="20"/>
        <v>0</v>
      </c>
      <c r="J141" s="98"/>
      <c r="K141" s="36">
        <f>1800-Table1353233[[#This Row],[Remaining time]]</f>
        <v>0.28055384197000421</v>
      </c>
      <c r="L141" s="36">
        <v>1.2735198996961099</v>
      </c>
      <c r="M141" s="36">
        <f t="shared" si="17"/>
        <v>1.5540737416661141</v>
      </c>
      <c r="O141" t="b">
        <f t="shared" si="21"/>
        <v>0</v>
      </c>
      <c r="T141" t="str">
        <f>IF(Table1353233[[#This Row],[If Optimal solution is not found]]=1,"",Table1353233[[#This Row],[UB_init]])</f>
        <v/>
      </c>
      <c r="U141" t="str">
        <f>IF(Table1353233[[#This Row],[If Optimal solution is not found]],"",Table1353233[[#This Row],[LB_init]])</f>
        <v/>
      </c>
      <c r="V141" t="str">
        <f>IF(Table1353233[[#This Row],[If Optimal solution is not found]],"",0)</f>
        <v/>
      </c>
      <c r="W141" t="str">
        <f>IF(Table1353233[[#This Row],[If Optimal solution is not found]],"",Table1353233[[#This Row],[Total time (BPP+Pm+SPm)]])</f>
        <v/>
      </c>
      <c r="Y141" s="61">
        <v>342</v>
      </c>
      <c r="Z141" s="62">
        <v>342</v>
      </c>
      <c r="AA141" s="62">
        <v>0</v>
      </c>
      <c r="AB141" s="61"/>
      <c r="AC141" s="115">
        <v>0</v>
      </c>
      <c r="AD141" s="115">
        <v>0</v>
      </c>
      <c r="AE141" s="115">
        <v>0</v>
      </c>
      <c r="AF141" s="115">
        <f t="shared" si="22"/>
        <v>0</v>
      </c>
      <c r="AG141" s="115">
        <f t="shared" si="23"/>
        <v>0</v>
      </c>
      <c r="AH141" s="115">
        <v>0</v>
      </c>
      <c r="AI141" s="137" t="str">
        <f>IF(AH141=1,(Table1353233[[#This Row],[UB_init]]-Table1353233[[#This Row],[LB_init]])/Table1353233[[#This Row],[UB_init]],"")</f>
        <v/>
      </c>
      <c r="AJ141" s="133">
        <v>0</v>
      </c>
      <c r="AK141" s="115">
        <f>IF(AND(AJ141=1,Table68[[#This Row],[Gap]]=0),1,0)</f>
        <v>0</v>
      </c>
      <c r="AL141" s="47">
        <v>354</v>
      </c>
      <c r="AM141" s="117">
        <f t="shared" si="18"/>
        <v>0</v>
      </c>
      <c r="AN141">
        <f t="shared" si="19"/>
        <v>0</v>
      </c>
    </row>
    <row r="142" spans="2:40" x14ac:dyDescent="0.35">
      <c r="B142" s="127" t="s">
        <v>50</v>
      </c>
      <c r="C142" s="38">
        <v>50</v>
      </c>
      <c r="D142" s="38">
        <v>5</v>
      </c>
      <c r="E142" s="38">
        <v>20</v>
      </c>
      <c r="F142" s="39">
        <v>4</v>
      </c>
      <c r="G142" s="59">
        <f t="shared" si="16"/>
        <v>401</v>
      </c>
      <c r="H142" s="88">
        <f t="shared" si="16"/>
        <v>401</v>
      </c>
      <c r="I142" s="88">
        <f t="shared" si="20"/>
        <v>0</v>
      </c>
      <c r="J142" s="88"/>
      <c r="K142" s="38">
        <f>1800-Table1353233[[#This Row],[Remaining time]]</f>
        <v>0.63557337597990227</v>
      </c>
      <c r="L142" s="38"/>
      <c r="M142" s="38">
        <f t="shared" si="17"/>
        <v>0.63557337597990227</v>
      </c>
      <c r="O142" t="b">
        <f t="shared" si="21"/>
        <v>0</v>
      </c>
      <c r="T142">
        <f>IF(Table1353233[[#This Row],[If Optimal solution is not found]]=1,"",Table1353233[[#This Row],[UB_init]])</f>
        <v>401</v>
      </c>
      <c r="U142">
        <f>IF(Table1353233[[#This Row],[If Optimal solution is not found]],"",Table1353233[[#This Row],[LB_init]])</f>
        <v>401</v>
      </c>
      <c r="V142">
        <f>IF(Table1353233[[#This Row],[If Optimal solution is not found]],"",0)</f>
        <v>0</v>
      </c>
      <c r="W142">
        <f>IF(Table1353233[[#This Row],[If Optimal solution is not found]],"",Table1353233[[#This Row],[Total time (BPP+Pm+SPm)]])</f>
        <v>0.63557337597990227</v>
      </c>
      <c r="Y142" s="59"/>
      <c r="Z142" s="60"/>
      <c r="AA142" s="60"/>
      <c r="AB142" s="59"/>
      <c r="AC142" s="114"/>
      <c r="AD142" s="114"/>
      <c r="AE142" s="114"/>
      <c r="AF142" s="114">
        <f t="shared" si="22"/>
        <v>0</v>
      </c>
      <c r="AG142" s="114">
        <f t="shared" si="23"/>
        <v>0</v>
      </c>
      <c r="AH142" s="114">
        <v>0</v>
      </c>
      <c r="AI142" s="136" t="str">
        <f>IF(AH142=1,(Table1353233[[#This Row],[UB_init]]-Table1353233[[#This Row],[LB_init]])/Table1353233[[#This Row],[UB_init]],"")</f>
        <v/>
      </c>
      <c r="AJ142" s="123"/>
      <c r="AK142" s="114">
        <f>IF(AND(AJ142=1,Table68[[#This Row],[Gap]]=0),1,0)</f>
        <v>0</v>
      </c>
      <c r="AL142" s="48">
        <v>401</v>
      </c>
      <c r="AM142" s="117">
        <f t="shared" si="18"/>
        <v>1</v>
      </c>
      <c r="AN142">
        <f t="shared" si="19"/>
        <v>0</v>
      </c>
    </row>
    <row r="143" spans="2:40" x14ac:dyDescent="0.35">
      <c r="B143" s="126" t="s">
        <v>51</v>
      </c>
      <c r="C143" s="36">
        <v>50</v>
      </c>
      <c r="D143" s="36">
        <v>5</v>
      </c>
      <c r="E143" s="36">
        <v>20</v>
      </c>
      <c r="F143" s="37">
        <v>4</v>
      </c>
      <c r="G143" s="61">
        <f t="shared" si="16"/>
        <v>486</v>
      </c>
      <c r="H143" s="98">
        <f t="shared" si="16"/>
        <v>486</v>
      </c>
      <c r="I143" s="98">
        <f t="shared" si="20"/>
        <v>0</v>
      </c>
      <c r="J143" s="98"/>
      <c r="K143" s="36">
        <f>1800-Table1353233[[#This Row],[Remaining time]]</f>
        <v>1.5819702167100331</v>
      </c>
      <c r="L143" s="36"/>
      <c r="M143" s="36">
        <f t="shared" si="17"/>
        <v>1.5819702167100331</v>
      </c>
      <c r="O143" t="b">
        <f t="shared" si="21"/>
        <v>0</v>
      </c>
      <c r="T143">
        <f>IF(Table1353233[[#This Row],[If Optimal solution is not found]]=1,"",Table1353233[[#This Row],[UB_init]])</f>
        <v>486</v>
      </c>
      <c r="U143">
        <f>IF(Table1353233[[#This Row],[If Optimal solution is not found]],"",Table1353233[[#This Row],[LB_init]])</f>
        <v>486</v>
      </c>
      <c r="V143">
        <f>IF(Table1353233[[#This Row],[If Optimal solution is not found]],"",0)</f>
        <v>0</v>
      </c>
      <c r="W143">
        <f>IF(Table1353233[[#This Row],[If Optimal solution is not found]],"",Table1353233[[#This Row],[Total time (BPP+Pm+SPm)]])</f>
        <v>1.5819702167100331</v>
      </c>
      <c r="Y143" s="61"/>
      <c r="Z143" s="62"/>
      <c r="AA143" s="62"/>
      <c r="AB143" s="61"/>
      <c r="AC143" s="115"/>
      <c r="AD143" s="115"/>
      <c r="AE143" s="115"/>
      <c r="AF143" s="115">
        <f t="shared" si="22"/>
        <v>0</v>
      </c>
      <c r="AG143" s="115">
        <f t="shared" si="23"/>
        <v>0</v>
      </c>
      <c r="AH143" s="115">
        <v>0</v>
      </c>
      <c r="AI143" s="137" t="str">
        <f>IF(AH143=1,(Table1353233[[#This Row],[UB_init]]-Table1353233[[#This Row],[LB_init]])/Table1353233[[#This Row],[UB_init]],"")</f>
        <v/>
      </c>
      <c r="AJ143" s="133"/>
      <c r="AK143" s="115">
        <f>IF(AND(AJ143=1,Table68[[#This Row],[Gap]]=0),1,0)</f>
        <v>0</v>
      </c>
      <c r="AL143" s="47">
        <v>486</v>
      </c>
      <c r="AM143" s="117">
        <f t="shared" si="18"/>
        <v>1</v>
      </c>
      <c r="AN143">
        <f t="shared" si="19"/>
        <v>0</v>
      </c>
    </row>
    <row r="144" spans="2:40" x14ac:dyDescent="0.35">
      <c r="B144" s="127" t="s">
        <v>52</v>
      </c>
      <c r="C144" s="38">
        <v>50</v>
      </c>
      <c r="D144" s="38">
        <v>5</v>
      </c>
      <c r="E144" s="38">
        <v>20</v>
      </c>
      <c r="F144" s="39">
        <v>4</v>
      </c>
      <c r="G144" s="59">
        <f t="shared" si="16"/>
        <v>477</v>
      </c>
      <c r="H144" s="88">
        <f t="shared" si="16"/>
        <v>477</v>
      </c>
      <c r="I144" s="88">
        <f t="shared" si="20"/>
        <v>0</v>
      </c>
      <c r="J144" s="88"/>
      <c r="K144" s="38">
        <f>1800-Table1353233[[#This Row],[Remaining time]]</f>
        <v>71.436797931799902</v>
      </c>
      <c r="L144" s="38"/>
      <c r="M144" s="38">
        <f t="shared" si="17"/>
        <v>71.436797931799902</v>
      </c>
      <c r="O144" t="b">
        <f t="shared" si="21"/>
        <v>0</v>
      </c>
      <c r="T144">
        <f>IF(Table1353233[[#This Row],[If Optimal solution is not found]]=1,"",Table1353233[[#This Row],[UB_init]])</f>
        <v>477</v>
      </c>
      <c r="U144">
        <f>IF(Table1353233[[#This Row],[If Optimal solution is not found]],"",Table1353233[[#This Row],[LB_init]])</f>
        <v>477</v>
      </c>
      <c r="V144">
        <f>IF(Table1353233[[#This Row],[If Optimal solution is not found]],"",0)</f>
        <v>0</v>
      </c>
      <c r="W144">
        <f>IF(Table1353233[[#This Row],[If Optimal solution is not found]],"",Table1353233[[#This Row],[Total time (BPP+Pm+SPm)]])</f>
        <v>71.436797931799902</v>
      </c>
      <c r="Y144" s="59"/>
      <c r="Z144" s="60"/>
      <c r="AA144" s="60"/>
      <c r="AB144" s="59"/>
      <c r="AC144" s="114"/>
      <c r="AD144" s="114"/>
      <c r="AE144" s="114"/>
      <c r="AF144" s="114">
        <f t="shared" si="22"/>
        <v>0</v>
      </c>
      <c r="AG144" s="114">
        <f t="shared" si="23"/>
        <v>0</v>
      </c>
      <c r="AH144" s="114">
        <v>0</v>
      </c>
      <c r="AI144" s="136" t="str">
        <f>IF(AH144=1,(Table1353233[[#This Row],[UB_init]]-Table1353233[[#This Row],[LB_init]])/Table1353233[[#This Row],[UB_init]],"")</f>
        <v/>
      </c>
      <c r="AJ144" s="123"/>
      <c r="AK144" s="114">
        <f>IF(AND(AJ144=1,Table68[[#This Row],[Gap]]=0),1,0)</f>
        <v>0</v>
      </c>
      <c r="AL144" s="48">
        <v>477</v>
      </c>
      <c r="AM144" s="117">
        <f t="shared" si="18"/>
        <v>1</v>
      </c>
      <c r="AN144">
        <f t="shared" si="19"/>
        <v>0</v>
      </c>
    </row>
    <row r="145" spans="2:40" x14ac:dyDescent="0.35">
      <c r="B145" s="126" t="s">
        <v>53</v>
      </c>
      <c r="C145" s="36">
        <v>50</v>
      </c>
      <c r="D145" s="36">
        <v>5</v>
      </c>
      <c r="E145" s="36">
        <v>20</v>
      </c>
      <c r="F145" s="37">
        <v>4</v>
      </c>
      <c r="G145" s="61">
        <f t="shared" si="16"/>
        <v>468</v>
      </c>
      <c r="H145" s="98">
        <f t="shared" si="16"/>
        <v>468</v>
      </c>
      <c r="I145" s="98">
        <f t="shared" si="20"/>
        <v>0</v>
      </c>
      <c r="J145" s="98"/>
      <c r="K145" s="36">
        <f>1800-Table1353233[[#This Row],[Remaining time]]</f>
        <v>0.81555379369001457</v>
      </c>
      <c r="L145" s="36"/>
      <c r="M145" s="36">
        <f t="shared" si="17"/>
        <v>0.81555379369001457</v>
      </c>
      <c r="O145" t="b">
        <f t="shared" si="21"/>
        <v>0</v>
      </c>
      <c r="T145">
        <f>IF(Table1353233[[#This Row],[If Optimal solution is not found]]=1,"",Table1353233[[#This Row],[UB_init]])</f>
        <v>468</v>
      </c>
      <c r="U145">
        <f>IF(Table1353233[[#This Row],[If Optimal solution is not found]],"",Table1353233[[#This Row],[LB_init]])</f>
        <v>468</v>
      </c>
      <c r="V145">
        <f>IF(Table1353233[[#This Row],[If Optimal solution is not found]],"",0)</f>
        <v>0</v>
      </c>
      <c r="W145">
        <f>IF(Table1353233[[#This Row],[If Optimal solution is not found]],"",Table1353233[[#This Row],[Total time (BPP+Pm+SPm)]])</f>
        <v>0.81555379369001457</v>
      </c>
      <c r="Y145" s="61"/>
      <c r="Z145" s="62"/>
      <c r="AA145" s="62"/>
      <c r="AB145" s="61"/>
      <c r="AC145" s="115"/>
      <c r="AD145" s="115"/>
      <c r="AE145" s="115"/>
      <c r="AF145" s="115">
        <f t="shared" si="22"/>
        <v>0</v>
      </c>
      <c r="AG145" s="115">
        <f t="shared" si="23"/>
        <v>0</v>
      </c>
      <c r="AH145" s="115">
        <v>0</v>
      </c>
      <c r="AI145" s="137" t="str">
        <f>IF(AH145=1,(Table1353233[[#This Row],[UB_init]]-Table1353233[[#This Row],[LB_init]])/Table1353233[[#This Row],[UB_init]],"")</f>
        <v/>
      </c>
      <c r="AJ145" s="133"/>
      <c r="AK145" s="115">
        <f>IF(AND(AJ145=1,Table68[[#This Row],[Gap]]=0),1,0)</f>
        <v>0</v>
      </c>
      <c r="AL145" s="47">
        <v>468</v>
      </c>
      <c r="AM145" s="117">
        <f t="shared" si="18"/>
        <v>1</v>
      </c>
      <c r="AN145">
        <f t="shared" si="19"/>
        <v>0</v>
      </c>
    </row>
    <row r="146" spans="2:40" x14ac:dyDescent="0.35">
      <c r="B146" s="127" t="s">
        <v>54</v>
      </c>
      <c r="C146" s="38">
        <v>50</v>
      </c>
      <c r="D146" s="38">
        <v>5</v>
      </c>
      <c r="E146" s="38">
        <v>20</v>
      </c>
      <c r="F146" s="39">
        <v>4</v>
      </c>
      <c r="G146" s="59">
        <f t="shared" si="16"/>
        <v>514</v>
      </c>
      <c r="H146" s="88">
        <f t="shared" si="16"/>
        <v>514</v>
      </c>
      <c r="I146" s="88">
        <f t="shared" si="20"/>
        <v>0</v>
      </c>
      <c r="J146" s="88"/>
      <c r="K146" s="38">
        <f>1800-Table1353233[[#This Row],[Remaining time]]</f>
        <v>10.228334190330088</v>
      </c>
      <c r="L146" s="38"/>
      <c r="M146" s="38">
        <f t="shared" si="17"/>
        <v>10.228334190330088</v>
      </c>
      <c r="O146" t="b">
        <f t="shared" si="21"/>
        <v>0</v>
      </c>
      <c r="T146">
        <f>IF(Table1353233[[#This Row],[If Optimal solution is not found]]=1,"",Table1353233[[#This Row],[UB_init]])</f>
        <v>514</v>
      </c>
      <c r="U146">
        <f>IF(Table1353233[[#This Row],[If Optimal solution is not found]],"",Table1353233[[#This Row],[LB_init]])</f>
        <v>514</v>
      </c>
      <c r="V146">
        <f>IF(Table1353233[[#This Row],[If Optimal solution is not found]],"",0)</f>
        <v>0</v>
      </c>
      <c r="W146">
        <f>IF(Table1353233[[#This Row],[If Optimal solution is not found]],"",Table1353233[[#This Row],[Total time (BPP+Pm+SPm)]])</f>
        <v>10.228334190330088</v>
      </c>
      <c r="Y146" s="59"/>
      <c r="Z146" s="60"/>
      <c r="AA146" s="60"/>
      <c r="AB146" s="59"/>
      <c r="AC146" s="114"/>
      <c r="AD146" s="114"/>
      <c r="AE146" s="114"/>
      <c r="AF146" s="114">
        <f t="shared" si="22"/>
        <v>0</v>
      </c>
      <c r="AG146" s="114">
        <f t="shared" si="23"/>
        <v>0</v>
      </c>
      <c r="AH146" s="114">
        <v>0</v>
      </c>
      <c r="AI146" s="136" t="str">
        <f>IF(AH146=1,(Table1353233[[#This Row],[UB_init]]-Table1353233[[#This Row],[LB_init]])/Table1353233[[#This Row],[UB_init]],"")</f>
        <v/>
      </c>
      <c r="AJ146" s="123"/>
      <c r="AK146" s="114">
        <f>IF(AND(AJ146=1,Table68[[#This Row],[Gap]]=0),1,0)</f>
        <v>0</v>
      </c>
      <c r="AL146" s="48">
        <v>514</v>
      </c>
      <c r="AM146" s="117">
        <f t="shared" si="18"/>
        <v>1</v>
      </c>
      <c r="AN146">
        <f t="shared" si="19"/>
        <v>0</v>
      </c>
    </row>
    <row r="147" spans="2:40" x14ac:dyDescent="0.35">
      <c r="B147" s="126" t="s">
        <v>55</v>
      </c>
      <c r="C147" s="36">
        <v>50</v>
      </c>
      <c r="D147" s="36">
        <v>5</v>
      </c>
      <c r="E147" s="36">
        <v>20</v>
      </c>
      <c r="F147" s="37">
        <v>4</v>
      </c>
      <c r="G147" s="61">
        <f t="shared" si="16"/>
        <v>463</v>
      </c>
      <c r="H147" s="98">
        <f t="shared" si="16"/>
        <v>463</v>
      </c>
      <c r="I147" s="98">
        <f t="shared" si="20"/>
        <v>0</v>
      </c>
      <c r="J147" s="98"/>
      <c r="K147" s="36">
        <f>1800-Table1353233[[#This Row],[Remaining time]]</f>
        <v>0.74007516168990151</v>
      </c>
      <c r="L147" s="36"/>
      <c r="M147" s="36">
        <f t="shared" si="17"/>
        <v>0.74007516168990151</v>
      </c>
      <c r="O147" t="b">
        <f t="shared" si="21"/>
        <v>0</v>
      </c>
      <c r="T147">
        <f>IF(Table1353233[[#This Row],[If Optimal solution is not found]]=1,"",Table1353233[[#This Row],[UB_init]])</f>
        <v>463</v>
      </c>
      <c r="U147">
        <f>IF(Table1353233[[#This Row],[If Optimal solution is not found]],"",Table1353233[[#This Row],[LB_init]])</f>
        <v>463</v>
      </c>
      <c r="V147">
        <f>IF(Table1353233[[#This Row],[If Optimal solution is not found]],"",0)</f>
        <v>0</v>
      </c>
      <c r="W147">
        <f>IF(Table1353233[[#This Row],[If Optimal solution is not found]],"",Table1353233[[#This Row],[Total time (BPP+Pm+SPm)]])</f>
        <v>0.74007516168990151</v>
      </c>
      <c r="Y147" s="61"/>
      <c r="Z147" s="62"/>
      <c r="AA147" s="62"/>
      <c r="AB147" s="61"/>
      <c r="AC147" s="115"/>
      <c r="AD147" s="115"/>
      <c r="AE147" s="115"/>
      <c r="AF147" s="115">
        <f t="shared" si="22"/>
        <v>0</v>
      </c>
      <c r="AG147" s="115">
        <f t="shared" si="23"/>
        <v>0</v>
      </c>
      <c r="AH147" s="115">
        <v>0</v>
      </c>
      <c r="AI147" s="137" t="str">
        <f>IF(AH147=1,(Table1353233[[#This Row],[UB_init]]-Table1353233[[#This Row],[LB_init]])/Table1353233[[#This Row],[UB_init]],"")</f>
        <v/>
      </c>
      <c r="AJ147" s="133"/>
      <c r="AK147" s="115">
        <f>IF(AND(AJ147=1,Table68[[#This Row],[Gap]]=0),1,0)</f>
        <v>0</v>
      </c>
      <c r="AL147" s="47">
        <v>463</v>
      </c>
      <c r="AM147" s="117">
        <f t="shared" si="18"/>
        <v>1</v>
      </c>
      <c r="AN147">
        <f t="shared" si="19"/>
        <v>0</v>
      </c>
    </row>
    <row r="148" spans="2:40" x14ac:dyDescent="0.35">
      <c r="B148" s="127" t="s">
        <v>56</v>
      </c>
      <c r="C148" s="38">
        <v>50</v>
      </c>
      <c r="D148" s="38">
        <v>5</v>
      </c>
      <c r="E148" s="38">
        <v>20</v>
      </c>
      <c r="F148" s="39">
        <v>4</v>
      </c>
      <c r="G148" s="59">
        <f t="shared" si="16"/>
        <v>515</v>
      </c>
      <c r="H148" s="88">
        <f t="shared" si="16"/>
        <v>515</v>
      </c>
      <c r="I148" s="88">
        <f t="shared" si="20"/>
        <v>0</v>
      </c>
      <c r="J148" s="88"/>
      <c r="K148" s="38">
        <f>1800-Table1353233[[#This Row],[Remaining time]]</f>
        <v>1.9695621468199533</v>
      </c>
      <c r="L148" s="38"/>
      <c r="M148" s="38">
        <f t="shared" si="17"/>
        <v>1.9695621468199533</v>
      </c>
      <c r="O148" t="b">
        <f t="shared" si="21"/>
        <v>0</v>
      </c>
      <c r="T148">
        <f>IF(Table1353233[[#This Row],[If Optimal solution is not found]]=1,"",Table1353233[[#This Row],[UB_init]])</f>
        <v>515</v>
      </c>
      <c r="U148">
        <f>IF(Table1353233[[#This Row],[If Optimal solution is not found]],"",Table1353233[[#This Row],[LB_init]])</f>
        <v>515</v>
      </c>
      <c r="V148">
        <f>IF(Table1353233[[#This Row],[If Optimal solution is not found]],"",0)</f>
        <v>0</v>
      </c>
      <c r="W148">
        <f>IF(Table1353233[[#This Row],[If Optimal solution is not found]],"",Table1353233[[#This Row],[Total time (BPP+Pm+SPm)]])</f>
        <v>1.9695621468199533</v>
      </c>
      <c r="Y148" s="59"/>
      <c r="Z148" s="60"/>
      <c r="AA148" s="60"/>
      <c r="AB148" s="59"/>
      <c r="AC148" s="114"/>
      <c r="AD148" s="114"/>
      <c r="AE148" s="114"/>
      <c r="AF148" s="114">
        <f t="shared" si="22"/>
        <v>0</v>
      </c>
      <c r="AG148" s="114">
        <f t="shared" si="23"/>
        <v>0</v>
      </c>
      <c r="AH148" s="114">
        <v>0</v>
      </c>
      <c r="AI148" s="136" t="str">
        <f>IF(AH148=1,(Table1353233[[#This Row],[UB_init]]-Table1353233[[#This Row],[LB_init]])/Table1353233[[#This Row],[UB_init]],"")</f>
        <v/>
      </c>
      <c r="AJ148" s="123"/>
      <c r="AK148" s="114">
        <f>IF(AND(AJ148=1,Table68[[#This Row],[Gap]]=0),1,0)</f>
        <v>0</v>
      </c>
      <c r="AL148" s="48">
        <v>515</v>
      </c>
      <c r="AM148" s="117">
        <f t="shared" si="18"/>
        <v>1</v>
      </c>
      <c r="AN148">
        <f t="shared" si="19"/>
        <v>0</v>
      </c>
    </row>
    <row r="149" spans="2:40" x14ac:dyDescent="0.35">
      <c r="B149" s="126" t="s">
        <v>57</v>
      </c>
      <c r="C149" s="36">
        <v>50</v>
      </c>
      <c r="D149" s="36">
        <v>5</v>
      </c>
      <c r="E149" s="36">
        <v>20</v>
      </c>
      <c r="F149" s="37">
        <v>4</v>
      </c>
      <c r="G149" s="61">
        <f t="shared" si="16"/>
        <v>476</v>
      </c>
      <c r="H149" s="98">
        <f t="shared" si="16"/>
        <v>476</v>
      </c>
      <c r="I149" s="98">
        <f t="shared" si="20"/>
        <v>0</v>
      </c>
      <c r="J149" s="98"/>
      <c r="K149" s="36">
        <f>1800-Table1353233[[#This Row],[Remaining time]]</f>
        <v>3.6006167363400436</v>
      </c>
      <c r="L149" s="36"/>
      <c r="M149" s="36">
        <f t="shared" si="17"/>
        <v>3.6006167363400436</v>
      </c>
      <c r="O149" t="b">
        <f t="shared" si="21"/>
        <v>0</v>
      </c>
      <c r="T149">
        <f>IF(Table1353233[[#This Row],[If Optimal solution is not found]]=1,"",Table1353233[[#This Row],[UB_init]])</f>
        <v>476</v>
      </c>
      <c r="U149">
        <f>IF(Table1353233[[#This Row],[If Optimal solution is not found]],"",Table1353233[[#This Row],[LB_init]])</f>
        <v>476</v>
      </c>
      <c r="V149">
        <f>IF(Table1353233[[#This Row],[If Optimal solution is not found]],"",0)</f>
        <v>0</v>
      </c>
      <c r="W149">
        <f>IF(Table1353233[[#This Row],[If Optimal solution is not found]],"",Table1353233[[#This Row],[Total time (BPP+Pm+SPm)]])</f>
        <v>3.6006167363400436</v>
      </c>
      <c r="Y149" s="61"/>
      <c r="Z149" s="62"/>
      <c r="AA149" s="62"/>
      <c r="AB149" s="61"/>
      <c r="AC149" s="115"/>
      <c r="AD149" s="115"/>
      <c r="AE149" s="115"/>
      <c r="AF149" s="115">
        <f t="shared" si="22"/>
        <v>0</v>
      </c>
      <c r="AG149" s="115">
        <f t="shared" si="23"/>
        <v>0</v>
      </c>
      <c r="AH149" s="115">
        <v>0</v>
      </c>
      <c r="AI149" s="137" t="str">
        <f>IF(AH149=1,(Table1353233[[#This Row],[UB_init]]-Table1353233[[#This Row],[LB_init]])/Table1353233[[#This Row],[UB_init]],"")</f>
        <v/>
      </c>
      <c r="AJ149" s="133"/>
      <c r="AK149" s="115">
        <f>IF(AND(AJ149=1,Table68[[#This Row],[Gap]]=0),1,0)</f>
        <v>0</v>
      </c>
      <c r="AL149" s="47">
        <v>476</v>
      </c>
      <c r="AM149" s="117">
        <f t="shared" si="18"/>
        <v>1</v>
      </c>
      <c r="AN149">
        <f t="shared" si="19"/>
        <v>0</v>
      </c>
    </row>
    <row r="150" spans="2:40" x14ac:dyDescent="0.35">
      <c r="B150" s="127" t="s">
        <v>58</v>
      </c>
      <c r="C150" s="38">
        <v>50</v>
      </c>
      <c r="D150" s="38">
        <v>5</v>
      </c>
      <c r="E150" s="38">
        <v>20</v>
      </c>
      <c r="F150" s="39">
        <v>4</v>
      </c>
      <c r="G150" s="59">
        <f t="shared" si="16"/>
        <v>519</v>
      </c>
      <c r="H150" s="88">
        <f t="shared" si="16"/>
        <v>519</v>
      </c>
      <c r="I150" s="88">
        <f t="shared" si="20"/>
        <v>0</v>
      </c>
      <c r="J150" s="88"/>
      <c r="K150" s="38">
        <f>1800-Table1353233[[#This Row],[Remaining time]]</f>
        <v>1.7144414409999627</v>
      </c>
      <c r="L150" s="38"/>
      <c r="M150" s="38">
        <f t="shared" si="17"/>
        <v>1.7144414409999627</v>
      </c>
      <c r="O150" t="b">
        <f t="shared" si="21"/>
        <v>0</v>
      </c>
      <c r="T150">
        <f>IF(Table1353233[[#This Row],[If Optimal solution is not found]]=1,"",Table1353233[[#This Row],[UB_init]])</f>
        <v>519</v>
      </c>
      <c r="U150">
        <f>IF(Table1353233[[#This Row],[If Optimal solution is not found]],"",Table1353233[[#This Row],[LB_init]])</f>
        <v>519</v>
      </c>
      <c r="V150">
        <f>IF(Table1353233[[#This Row],[If Optimal solution is not found]],"",0)</f>
        <v>0</v>
      </c>
      <c r="W150">
        <f>IF(Table1353233[[#This Row],[If Optimal solution is not found]],"",Table1353233[[#This Row],[Total time (BPP+Pm+SPm)]])</f>
        <v>1.7144414409999627</v>
      </c>
      <c r="Y150" s="59"/>
      <c r="Z150" s="60"/>
      <c r="AA150" s="60"/>
      <c r="AB150" s="59"/>
      <c r="AC150" s="114"/>
      <c r="AD150" s="114"/>
      <c r="AE150" s="114"/>
      <c r="AF150" s="114">
        <f t="shared" si="22"/>
        <v>0</v>
      </c>
      <c r="AG150" s="114">
        <f t="shared" si="23"/>
        <v>0</v>
      </c>
      <c r="AH150" s="114">
        <v>0</v>
      </c>
      <c r="AI150" s="136" t="str">
        <f>IF(AH150=1,(Table1353233[[#This Row],[UB_init]]-Table1353233[[#This Row],[LB_init]])/Table1353233[[#This Row],[UB_init]],"")</f>
        <v/>
      </c>
      <c r="AJ150" s="123"/>
      <c r="AK150" s="114">
        <f>IF(AND(AJ150=1,Table68[[#This Row],[Gap]]=0),1,0)</f>
        <v>0</v>
      </c>
      <c r="AL150" s="48">
        <v>519</v>
      </c>
      <c r="AM150" s="117">
        <f t="shared" si="18"/>
        <v>1</v>
      </c>
      <c r="AN150">
        <f t="shared" si="19"/>
        <v>0</v>
      </c>
    </row>
    <row r="151" spans="2:40" x14ac:dyDescent="0.35">
      <c r="B151" s="126" t="s">
        <v>59</v>
      </c>
      <c r="C151" s="36">
        <v>50</v>
      </c>
      <c r="D151" s="36">
        <v>5</v>
      </c>
      <c r="E151" s="36">
        <v>20</v>
      </c>
      <c r="F151" s="37">
        <v>4</v>
      </c>
      <c r="G151" s="61">
        <f t="shared" si="16"/>
        <v>450</v>
      </c>
      <c r="H151" s="98">
        <f t="shared" si="16"/>
        <v>450</v>
      </c>
      <c r="I151" s="98">
        <f t="shared" si="20"/>
        <v>0</v>
      </c>
      <c r="J151" s="98"/>
      <c r="K151" s="36">
        <f>1800-Table1353233[[#This Row],[Remaining time]]</f>
        <v>1.4344748724299734</v>
      </c>
      <c r="L151" s="36"/>
      <c r="M151" s="36">
        <f t="shared" si="17"/>
        <v>1.4344748724299734</v>
      </c>
      <c r="O151" t="b">
        <f t="shared" si="21"/>
        <v>0</v>
      </c>
      <c r="T151">
        <f>IF(Table1353233[[#This Row],[If Optimal solution is not found]]=1,"",Table1353233[[#This Row],[UB_init]])</f>
        <v>450</v>
      </c>
      <c r="U151">
        <f>IF(Table1353233[[#This Row],[If Optimal solution is not found]],"",Table1353233[[#This Row],[LB_init]])</f>
        <v>450</v>
      </c>
      <c r="V151">
        <f>IF(Table1353233[[#This Row],[If Optimal solution is not found]],"",0)</f>
        <v>0</v>
      </c>
      <c r="W151">
        <f>IF(Table1353233[[#This Row],[If Optimal solution is not found]],"",Table1353233[[#This Row],[Total time (BPP+Pm+SPm)]])</f>
        <v>1.4344748724299734</v>
      </c>
      <c r="Y151" s="61"/>
      <c r="Z151" s="62"/>
      <c r="AA151" s="62"/>
      <c r="AB151" s="61"/>
      <c r="AC151" s="115"/>
      <c r="AD151" s="115"/>
      <c r="AE151" s="115"/>
      <c r="AF151" s="115">
        <f t="shared" si="22"/>
        <v>0</v>
      </c>
      <c r="AG151" s="115">
        <f t="shared" si="23"/>
        <v>0</v>
      </c>
      <c r="AH151" s="115">
        <v>0</v>
      </c>
      <c r="AI151" s="137" t="str">
        <f>IF(AH151=1,(Table1353233[[#This Row],[UB_init]]-Table1353233[[#This Row],[LB_init]])/Table1353233[[#This Row],[UB_init]],"")</f>
        <v/>
      </c>
      <c r="AJ151" s="133"/>
      <c r="AK151" s="115">
        <f>IF(AND(AJ151=1,Table68[[#This Row],[Gap]]=0),1,0)</f>
        <v>0</v>
      </c>
      <c r="AL151" s="47">
        <v>450</v>
      </c>
      <c r="AM151" s="117">
        <f t="shared" si="18"/>
        <v>1</v>
      </c>
      <c r="AN151">
        <f t="shared" si="19"/>
        <v>0</v>
      </c>
    </row>
    <row r="152" spans="2:40" x14ac:dyDescent="0.35">
      <c r="B152" s="127" t="s">
        <v>60</v>
      </c>
      <c r="C152" s="38">
        <v>50</v>
      </c>
      <c r="D152" s="38">
        <v>5</v>
      </c>
      <c r="E152" s="38">
        <v>30</v>
      </c>
      <c r="F152" s="39">
        <v>1</v>
      </c>
      <c r="G152" s="59">
        <f t="shared" si="16"/>
        <v>378</v>
      </c>
      <c r="H152" s="88">
        <f t="shared" si="16"/>
        <v>378</v>
      </c>
      <c r="I152" s="88">
        <f t="shared" si="20"/>
        <v>0</v>
      </c>
      <c r="J152" s="88"/>
      <c r="K152" s="38">
        <f>1800-Table1353233[[#This Row],[Remaining time]]</f>
        <v>0.1878127977299755</v>
      </c>
      <c r="L152" s="38">
        <v>0.91689772577956297</v>
      </c>
      <c r="M152" s="38">
        <f t="shared" si="17"/>
        <v>1.1047105235095385</v>
      </c>
      <c r="O152" t="b">
        <f t="shared" si="21"/>
        <v>0</v>
      </c>
      <c r="T152" t="str">
        <f>IF(Table1353233[[#This Row],[If Optimal solution is not found]]=1,"",Table1353233[[#This Row],[UB_init]])</f>
        <v/>
      </c>
      <c r="U152" t="str">
        <f>IF(Table1353233[[#This Row],[If Optimal solution is not found]],"",Table1353233[[#This Row],[LB_init]])</f>
        <v/>
      </c>
      <c r="V152" t="str">
        <f>IF(Table1353233[[#This Row],[If Optimal solution is not found]],"",0)</f>
        <v/>
      </c>
      <c r="W152" t="str">
        <f>IF(Table1353233[[#This Row],[If Optimal solution is not found]],"",Table1353233[[#This Row],[Total time (BPP+Pm+SPm)]])</f>
        <v/>
      </c>
      <c r="Y152" s="59">
        <v>378</v>
      </c>
      <c r="Z152" s="60">
        <v>378</v>
      </c>
      <c r="AA152" s="60">
        <v>0</v>
      </c>
      <c r="AB152" s="59"/>
      <c r="AC152" s="114">
        <v>0</v>
      </c>
      <c r="AD152" s="114">
        <v>0</v>
      </c>
      <c r="AE152" s="114">
        <v>0</v>
      </c>
      <c r="AF152" s="114">
        <f t="shared" si="22"/>
        <v>0</v>
      </c>
      <c r="AG152" s="114">
        <f t="shared" si="23"/>
        <v>0</v>
      </c>
      <c r="AH152" s="114">
        <v>0</v>
      </c>
      <c r="AI152" s="136" t="str">
        <f>IF(AH152=1,(Table1353233[[#This Row],[UB_init]]-Table1353233[[#This Row],[LB_init]])/Table1353233[[#This Row],[UB_init]],"")</f>
        <v/>
      </c>
      <c r="AJ152" s="123">
        <v>0</v>
      </c>
      <c r="AK152" s="114">
        <f>IF(AND(AJ152=1,Table68[[#This Row],[Gap]]=0),1,0)</f>
        <v>0</v>
      </c>
      <c r="AL152" s="48">
        <v>493</v>
      </c>
      <c r="AM152" s="117">
        <f t="shared" si="18"/>
        <v>0</v>
      </c>
      <c r="AN152">
        <f t="shared" si="19"/>
        <v>0</v>
      </c>
    </row>
    <row r="153" spans="2:40" x14ac:dyDescent="0.35">
      <c r="B153" s="126" t="s">
        <v>61</v>
      </c>
      <c r="C153" s="36">
        <v>50</v>
      </c>
      <c r="D153" s="36">
        <v>5</v>
      </c>
      <c r="E153" s="36">
        <v>30</v>
      </c>
      <c r="F153" s="37">
        <v>1</v>
      </c>
      <c r="G153" s="61">
        <f t="shared" si="16"/>
        <v>378</v>
      </c>
      <c r="H153" s="98">
        <f t="shared" si="16"/>
        <v>378</v>
      </c>
      <c r="I153" s="98">
        <f t="shared" si="20"/>
        <v>0</v>
      </c>
      <c r="J153" s="98"/>
      <c r="K153" s="36">
        <f>1800-Table1353233[[#This Row],[Remaining time]]</f>
        <v>0.22133176214993</v>
      </c>
      <c r="L153" s="36">
        <v>0.28839131304994198</v>
      </c>
      <c r="M153" s="36">
        <f t="shared" si="17"/>
        <v>0.50972307519987203</v>
      </c>
      <c r="O153" t="b">
        <f t="shared" si="21"/>
        <v>0</v>
      </c>
      <c r="T153" t="str">
        <f>IF(Table1353233[[#This Row],[If Optimal solution is not found]]=1,"",Table1353233[[#This Row],[UB_init]])</f>
        <v/>
      </c>
      <c r="U153" t="str">
        <f>IF(Table1353233[[#This Row],[If Optimal solution is not found]],"",Table1353233[[#This Row],[LB_init]])</f>
        <v/>
      </c>
      <c r="V153" t="str">
        <f>IF(Table1353233[[#This Row],[If Optimal solution is not found]],"",0)</f>
        <v/>
      </c>
      <c r="W153" t="str">
        <f>IF(Table1353233[[#This Row],[If Optimal solution is not found]],"",Table1353233[[#This Row],[Total time (BPP+Pm+SPm)]])</f>
        <v/>
      </c>
      <c r="Y153" s="61">
        <v>378</v>
      </c>
      <c r="Z153" s="62">
        <v>378</v>
      </c>
      <c r="AA153" s="62">
        <v>0</v>
      </c>
      <c r="AB153" s="61"/>
      <c r="AC153" s="115">
        <v>0</v>
      </c>
      <c r="AD153" s="115">
        <v>0</v>
      </c>
      <c r="AE153" s="115">
        <v>0</v>
      </c>
      <c r="AF153" s="115">
        <f t="shared" si="22"/>
        <v>0</v>
      </c>
      <c r="AG153" s="115">
        <f t="shared" si="23"/>
        <v>0</v>
      </c>
      <c r="AH153" s="115">
        <v>0</v>
      </c>
      <c r="AI153" s="137" t="str">
        <f>IF(AH153=1,(Table1353233[[#This Row],[UB_init]]-Table1353233[[#This Row],[LB_init]])/Table1353233[[#This Row],[UB_init]],"")</f>
        <v/>
      </c>
      <c r="AJ153" s="133">
        <v>0</v>
      </c>
      <c r="AK153" s="115">
        <f>IF(AND(AJ153=1,Table68[[#This Row],[Gap]]=0),1,0)</f>
        <v>0</v>
      </c>
      <c r="AL153" s="47">
        <v>481</v>
      </c>
      <c r="AM153" s="117">
        <f t="shared" si="18"/>
        <v>0</v>
      </c>
      <c r="AN153">
        <f t="shared" si="19"/>
        <v>0</v>
      </c>
    </row>
    <row r="154" spans="2:40" x14ac:dyDescent="0.35">
      <c r="B154" s="127" t="s">
        <v>62</v>
      </c>
      <c r="C154" s="38">
        <v>50</v>
      </c>
      <c r="D154" s="38">
        <v>5</v>
      </c>
      <c r="E154" s="38">
        <v>30</v>
      </c>
      <c r="F154" s="39">
        <v>1</v>
      </c>
      <c r="G154" s="59">
        <f t="shared" si="16"/>
        <v>361</v>
      </c>
      <c r="H154" s="88">
        <f t="shared" si="16"/>
        <v>361</v>
      </c>
      <c r="I154" s="88">
        <f t="shared" si="20"/>
        <v>0</v>
      </c>
      <c r="J154" s="88"/>
      <c r="K154" s="38">
        <f>1800-Table1353233[[#This Row],[Remaining time]]</f>
        <v>0.26206911541999034</v>
      </c>
      <c r="L154" s="38">
        <v>1.0570833771489501</v>
      </c>
      <c r="M154" s="38">
        <f t="shared" si="17"/>
        <v>1.3191524925689404</v>
      </c>
      <c r="O154" t="b">
        <f t="shared" si="21"/>
        <v>0</v>
      </c>
      <c r="T154" t="str">
        <f>IF(Table1353233[[#This Row],[If Optimal solution is not found]]=1,"",Table1353233[[#This Row],[UB_init]])</f>
        <v/>
      </c>
      <c r="U154" t="str">
        <f>IF(Table1353233[[#This Row],[If Optimal solution is not found]],"",Table1353233[[#This Row],[LB_init]])</f>
        <v/>
      </c>
      <c r="V154" t="str">
        <f>IF(Table1353233[[#This Row],[If Optimal solution is not found]],"",0)</f>
        <v/>
      </c>
      <c r="W154" t="str">
        <f>IF(Table1353233[[#This Row],[If Optimal solution is not found]],"",Table1353233[[#This Row],[Total time (BPP+Pm+SPm)]])</f>
        <v/>
      </c>
      <c r="Y154" s="59">
        <v>361</v>
      </c>
      <c r="Z154" s="60">
        <v>361</v>
      </c>
      <c r="AA154" s="60">
        <v>0</v>
      </c>
      <c r="AB154" s="59"/>
      <c r="AC154" s="114">
        <v>0</v>
      </c>
      <c r="AD154" s="114">
        <v>0</v>
      </c>
      <c r="AE154" s="114">
        <v>0</v>
      </c>
      <c r="AF154" s="114">
        <f t="shared" si="22"/>
        <v>0</v>
      </c>
      <c r="AG154" s="114">
        <f t="shared" si="23"/>
        <v>0</v>
      </c>
      <c r="AH154" s="114">
        <v>0</v>
      </c>
      <c r="AI154" s="136" t="str">
        <f>IF(AH154=1,(Table1353233[[#This Row],[UB_init]]-Table1353233[[#This Row],[LB_init]])/Table1353233[[#This Row],[UB_init]],"")</f>
        <v/>
      </c>
      <c r="AJ154" s="123">
        <v>0</v>
      </c>
      <c r="AK154" s="114">
        <f>IF(AND(AJ154=1,Table68[[#This Row],[Gap]]=0),1,0)</f>
        <v>0</v>
      </c>
      <c r="AL154" s="48">
        <v>470</v>
      </c>
      <c r="AM154" s="117">
        <f t="shared" si="18"/>
        <v>0</v>
      </c>
      <c r="AN154">
        <f t="shared" si="19"/>
        <v>0</v>
      </c>
    </row>
    <row r="155" spans="2:40" x14ac:dyDescent="0.35">
      <c r="B155" s="126" t="s">
        <v>63</v>
      </c>
      <c r="C155" s="36">
        <v>50</v>
      </c>
      <c r="D155" s="36">
        <v>5</v>
      </c>
      <c r="E155" s="36">
        <v>30</v>
      </c>
      <c r="F155" s="37">
        <v>1</v>
      </c>
      <c r="G155" s="61">
        <f t="shared" si="16"/>
        <v>412</v>
      </c>
      <c r="H155" s="98">
        <f t="shared" si="16"/>
        <v>412</v>
      </c>
      <c r="I155" s="98">
        <f t="shared" si="20"/>
        <v>0</v>
      </c>
      <c r="J155" s="98"/>
      <c r="K155" s="36">
        <f>1800-Table1353233[[#This Row],[Remaining time]]</f>
        <v>0.38918299227998432</v>
      </c>
      <c r="L155" s="36">
        <v>2.2615401507355202</v>
      </c>
      <c r="M155" s="36">
        <f t="shared" si="17"/>
        <v>2.6507231430155045</v>
      </c>
      <c r="O155" t="b">
        <f t="shared" si="21"/>
        <v>0</v>
      </c>
      <c r="T155" t="str">
        <f>IF(Table1353233[[#This Row],[If Optimal solution is not found]]=1,"",Table1353233[[#This Row],[UB_init]])</f>
        <v/>
      </c>
      <c r="U155" t="str">
        <f>IF(Table1353233[[#This Row],[If Optimal solution is not found]],"",Table1353233[[#This Row],[LB_init]])</f>
        <v/>
      </c>
      <c r="V155" t="str">
        <f>IF(Table1353233[[#This Row],[If Optimal solution is not found]],"",0)</f>
        <v/>
      </c>
      <c r="W155" t="str">
        <f>IF(Table1353233[[#This Row],[If Optimal solution is not found]],"",Table1353233[[#This Row],[Total time (BPP+Pm+SPm)]])</f>
        <v/>
      </c>
      <c r="Y155" s="61">
        <v>412</v>
      </c>
      <c r="Z155" s="62">
        <v>412</v>
      </c>
      <c r="AA155" s="62">
        <v>0</v>
      </c>
      <c r="AB155" s="61"/>
      <c r="AC155" s="115">
        <v>0</v>
      </c>
      <c r="AD155" s="115">
        <v>0</v>
      </c>
      <c r="AE155" s="115">
        <v>0</v>
      </c>
      <c r="AF155" s="115">
        <f t="shared" si="22"/>
        <v>0</v>
      </c>
      <c r="AG155" s="115">
        <f t="shared" si="23"/>
        <v>0</v>
      </c>
      <c r="AH155" s="115">
        <v>0</v>
      </c>
      <c r="AI155" s="137" t="str">
        <f>IF(AH155=1,(Table1353233[[#This Row],[UB_init]]-Table1353233[[#This Row],[LB_init]])/Table1353233[[#This Row],[UB_init]],"")</f>
        <v/>
      </c>
      <c r="AJ155" s="133">
        <v>0</v>
      </c>
      <c r="AK155" s="115">
        <f>IF(AND(AJ155=1,Table68[[#This Row],[Gap]]=0),1,0)</f>
        <v>0</v>
      </c>
      <c r="AL155" s="47">
        <v>488</v>
      </c>
      <c r="AM155" s="117">
        <f t="shared" si="18"/>
        <v>0</v>
      </c>
      <c r="AN155">
        <f t="shared" si="19"/>
        <v>0</v>
      </c>
    </row>
    <row r="156" spans="2:40" x14ac:dyDescent="0.35">
      <c r="B156" s="127" t="s">
        <v>64</v>
      </c>
      <c r="C156" s="38">
        <v>50</v>
      </c>
      <c r="D156" s="38">
        <v>5</v>
      </c>
      <c r="E156" s="38">
        <v>30</v>
      </c>
      <c r="F156" s="39">
        <v>1</v>
      </c>
      <c r="G156" s="59">
        <f t="shared" si="16"/>
        <v>336</v>
      </c>
      <c r="H156" s="88">
        <f t="shared" si="16"/>
        <v>336</v>
      </c>
      <c r="I156" s="88">
        <f t="shared" si="20"/>
        <v>0</v>
      </c>
      <c r="J156" s="88"/>
      <c r="K156" s="38">
        <f>1800-Table1353233[[#This Row],[Remaining time]]</f>
        <v>0.19598528370988788</v>
      </c>
      <c r="L156" s="38">
        <v>0.91553320223465495</v>
      </c>
      <c r="M156" s="38">
        <f t="shared" si="17"/>
        <v>1.1115184859445428</v>
      </c>
      <c r="O156" t="b">
        <f t="shared" si="21"/>
        <v>0</v>
      </c>
      <c r="T156" t="str">
        <f>IF(Table1353233[[#This Row],[If Optimal solution is not found]]=1,"",Table1353233[[#This Row],[UB_init]])</f>
        <v/>
      </c>
      <c r="U156" t="str">
        <f>IF(Table1353233[[#This Row],[If Optimal solution is not found]],"",Table1353233[[#This Row],[LB_init]])</f>
        <v/>
      </c>
      <c r="V156" t="str">
        <f>IF(Table1353233[[#This Row],[If Optimal solution is not found]],"",0)</f>
        <v/>
      </c>
      <c r="W156" t="str">
        <f>IF(Table1353233[[#This Row],[If Optimal solution is not found]],"",Table1353233[[#This Row],[Total time (BPP+Pm+SPm)]])</f>
        <v/>
      </c>
      <c r="Y156" s="59">
        <v>336</v>
      </c>
      <c r="Z156" s="60">
        <v>336</v>
      </c>
      <c r="AA156" s="60">
        <v>0</v>
      </c>
      <c r="AB156" s="59"/>
      <c r="AC156" s="114">
        <v>0</v>
      </c>
      <c r="AD156" s="114">
        <v>0</v>
      </c>
      <c r="AE156" s="114">
        <v>0</v>
      </c>
      <c r="AF156" s="114">
        <f t="shared" si="22"/>
        <v>0</v>
      </c>
      <c r="AG156" s="114">
        <f t="shared" si="23"/>
        <v>0</v>
      </c>
      <c r="AH156" s="114">
        <v>0</v>
      </c>
      <c r="AI156" s="136" t="str">
        <f>IF(AH156=1,(Table1353233[[#This Row],[UB_init]]-Table1353233[[#This Row],[LB_init]])/Table1353233[[#This Row],[UB_init]],"")</f>
        <v/>
      </c>
      <c r="AJ156" s="123">
        <v>0</v>
      </c>
      <c r="AK156" s="114">
        <f>IF(AND(AJ156=1,Table68[[#This Row],[Gap]]=0),1,0)</f>
        <v>0</v>
      </c>
      <c r="AL156" s="48">
        <v>441</v>
      </c>
      <c r="AM156" s="117">
        <f t="shared" si="18"/>
        <v>0</v>
      </c>
      <c r="AN156">
        <f t="shared" si="19"/>
        <v>0</v>
      </c>
    </row>
    <row r="157" spans="2:40" x14ac:dyDescent="0.35">
      <c r="B157" s="126" t="s">
        <v>65</v>
      </c>
      <c r="C157" s="36">
        <v>50</v>
      </c>
      <c r="D157" s="36">
        <v>5</v>
      </c>
      <c r="E157" s="36">
        <v>30</v>
      </c>
      <c r="F157" s="37">
        <v>1</v>
      </c>
      <c r="G157" s="61">
        <f t="shared" si="16"/>
        <v>439</v>
      </c>
      <c r="H157" s="98">
        <f t="shared" si="16"/>
        <v>439</v>
      </c>
      <c r="I157" s="98">
        <f t="shared" si="20"/>
        <v>0</v>
      </c>
      <c r="J157" s="98"/>
      <c r="K157" s="36">
        <f>1800-Table1353233[[#This Row],[Remaining time]]</f>
        <v>0.20386390575004043</v>
      </c>
      <c r="L157" s="36">
        <v>0.93822233192622595</v>
      </c>
      <c r="M157" s="36">
        <f t="shared" si="17"/>
        <v>1.1420862376762664</v>
      </c>
      <c r="O157" t="b">
        <f t="shared" si="21"/>
        <v>0</v>
      </c>
      <c r="T157" t="str">
        <f>IF(Table1353233[[#This Row],[If Optimal solution is not found]]=1,"",Table1353233[[#This Row],[UB_init]])</f>
        <v/>
      </c>
      <c r="U157" t="str">
        <f>IF(Table1353233[[#This Row],[If Optimal solution is not found]],"",Table1353233[[#This Row],[LB_init]])</f>
        <v/>
      </c>
      <c r="V157" t="str">
        <f>IF(Table1353233[[#This Row],[If Optimal solution is not found]],"",0)</f>
        <v/>
      </c>
      <c r="W157" t="str">
        <f>IF(Table1353233[[#This Row],[If Optimal solution is not found]],"",Table1353233[[#This Row],[Total time (BPP+Pm+SPm)]])</f>
        <v/>
      </c>
      <c r="Y157" s="61">
        <v>439</v>
      </c>
      <c r="Z157" s="62">
        <v>439</v>
      </c>
      <c r="AA157" s="62">
        <v>0</v>
      </c>
      <c r="AB157" s="61"/>
      <c r="AC157" s="115">
        <v>0</v>
      </c>
      <c r="AD157" s="115">
        <v>0</v>
      </c>
      <c r="AE157" s="115">
        <v>0</v>
      </c>
      <c r="AF157" s="115">
        <f t="shared" si="22"/>
        <v>0</v>
      </c>
      <c r="AG157" s="115">
        <f t="shared" si="23"/>
        <v>0</v>
      </c>
      <c r="AH157" s="115">
        <v>0</v>
      </c>
      <c r="AI157" s="137" t="str">
        <f>IF(AH157=1,(Table1353233[[#This Row],[UB_init]]-Table1353233[[#This Row],[LB_init]])/Table1353233[[#This Row],[UB_init]],"")</f>
        <v/>
      </c>
      <c r="AJ157" s="133">
        <v>0</v>
      </c>
      <c r="AK157" s="115">
        <f>IF(AND(AJ157=1,Table68[[#This Row],[Gap]]=0),1,0)</f>
        <v>0</v>
      </c>
      <c r="AL157" s="47">
        <v>739</v>
      </c>
      <c r="AM157" s="117">
        <f t="shared" si="18"/>
        <v>0</v>
      </c>
      <c r="AN157">
        <f t="shared" si="19"/>
        <v>0</v>
      </c>
    </row>
    <row r="158" spans="2:40" x14ac:dyDescent="0.35">
      <c r="B158" s="127" t="s">
        <v>66</v>
      </c>
      <c r="C158" s="38">
        <v>50</v>
      </c>
      <c r="D158" s="38">
        <v>5</v>
      </c>
      <c r="E158" s="38">
        <v>30</v>
      </c>
      <c r="F158" s="39">
        <v>1</v>
      </c>
      <c r="G158" s="59">
        <f t="shared" si="16"/>
        <v>446</v>
      </c>
      <c r="H158" s="88">
        <f t="shared" si="16"/>
        <v>446</v>
      </c>
      <c r="I158" s="88">
        <f t="shared" si="20"/>
        <v>0</v>
      </c>
      <c r="J158" s="88"/>
      <c r="K158" s="38">
        <f>1800-Table1353233[[#This Row],[Remaining time]]</f>
        <v>0.18877306208992195</v>
      </c>
      <c r="L158" s="38">
        <v>0.76335226884111695</v>
      </c>
      <c r="M158" s="38">
        <f t="shared" si="17"/>
        <v>0.9521253309310389</v>
      </c>
      <c r="O158" t="b">
        <f t="shared" si="21"/>
        <v>0</v>
      </c>
      <c r="T158" t="str">
        <f>IF(Table1353233[[#This Row],[If Optimal solution is not found]]=1,"",Table1353233[[#This Row],[UB_init]])</f>
        <v/>
      </c>
      <c r="U158" t="str">
        <f>IF(Table1353233[[#This Row],[If Optimal solution is not found]],"",Table1353233[[#This Row],[LB_init]])</f>
        <v/>
      </c>
      <c r="V158" t="str">
        <f>IF(Table1353233[[#This Row],[If Optimal solution is not found]],"",0)</f>
        <v/>
      </c>
      <c r="W158" t="str">
        <f>IF(Table1353233[[#This Row],[If Optimal solution is not found]],"",Table1353233[[#This Row],[Total time (BPP+Pm+SPm)]])</f>
        <v/>
      </c>
      <c r="Y158" s="59">
        <v>446</v>
      </c>
      <c r="Z158" s="60">
        <v>446</v>
      </c>
      <c r="AA158" s="60">
        <v>0</v>
      </c>
      <c r="AB158" s="59"/>
      <c r="AC158" s="114">
        <v>0</v>
      </c>
      <c r="AD158" s="114">
        <v>0</v>
      </c>
      <c r="AE158" s="114">
        <v>0</v>
      </c>
      <c r="AF158" s="114">
        <f t="shared" si="22"/>
        <v>0</v>
      </c>
      <c r="AG158" s="114">
        <f t="shared" si="23"/>
        <v>0</v>
      </c>
      <c r="AH158" s="114">
        <v>0</v>
      </c>
      <c r="AI158" s="136" t="str">
        <f>IF(AH158=1,(Table1353233[[#This Row],[UB_init]]-Table1353233[[#This Row],[LB_init]])/Table1353233[[#This Row],[UB_init]],"")</f>
        <v/>
      </c>
      <c r="AJ158" s="123">
        <v>0</v>
      </c>
      <c r="AK158" s="114">
        <f>IF(AND(AJ158=1,Table68[[#This Row],[Gap]]=0),1,0)</f>
        <v>0</v>
      </c>
      <c r="AL158" s="48">
        <v>553</v>
      </c>
      <c r="AM158" s="117">
        <f t="shared" si="18"/>
        <v>0</v>
      </c>
      <c r="AN158">
        <f t="shared" si="19"/>
        <v>0</v>
      </c>
    </row>
    <row r="159" spans="2:40" x14ac:dyDescent="0.35">
      <c r="B159" s="126" t="s">
        <v>67</v>
      </c>
      <c r="C159" s="36">
        <v>50</v>
      </c>
      <c r="D159" s="36">
        <v>5</v>
      </c>
      <c r="E159" s="36">
        <v>30</v>
      </c>
      <c r="F159" s="37">
        <v>1</v>
      </c>
      <c r="G159" s="61">
        <f t="shared" si="16"/>
        <v>349</v>
      </c>
      <c r="H159" s="98">
        <f t="shared" si="16"/>
        <v>349</v>
      </c>
      <c r="I159" s="98">
        <f t="shared" si="20"/>
        <v>0</v>
      </c>
      <c r="J159" s="98"/>
      <c r="K159" s="36">
        <f>1800-Table1353233[[#This Row],[Remaining time]]</f>
        <v>0.24918505549999281</v>
      </c>
      <c r="L159" s="36">
        <v>0.50928882090374805</v>
      </c>
      <c r="M159" s="36">
        <f t="shared" si="17"/>
        <v>0.75847387640374087</v>
      </c>
      <c r="O159" t="b">
        <f t="shared" si="21"/>
        <v>0</v>
      </c>
      <c r="T159" t="str">
        <f>IF(Table1353233[[#This Row],[If Optimal solution is not found]]=1,"",Table1353233[[#This Row],[UB_init]])</f>
        <v/>
      </c>
      <c r="U159" t="str">
        <f>IF(Table1353233[[#This Row],[If Optimal solution is not found]],"",Table1353233[[#This Row],[LB_init]])</f>
        <v/>
      </c>
      <c r="V159" t="str">
        <f>IF(Table1353233[[#This Row],[If Optimal solution is not found]],"",0)</f>
        <v/>
      </c>
      <c r="W159" t="str">
        <f>IF(Table1353233[[#This Row],[If Optimal solution is not found]],"",Table1353233[[#This Row],[Total time (BPP+Pm+SPm)]])</f>
        <v/>
      </c>
      <c r="Y159" s="61">
        <v>349</v>
      </c>
      <c r="Z159" s="62">
        <v>349</v>
      </c>
      <c r="AA159" s="62">
        <v>0</v>
      </c>
      <c r="AB159" s="61"/>
      <c r="AC159" s="115">
        <v>0</v>
      </c>
      <c r="AD159" s="115">
        <v>0</v>
      </c>
      <c r="AE159" s="115">
        <v>0</v>
      </c>
      <c r="AF159" s="115">
        <f t="shared" si="22"/>
        <v>0</v>
      </c>
      <c r="AG159" s="115">
        <f t="shared" si="23"/>
        <v>0</v>
      </c>
      <c r="AH159" s="115">
        <v>0</v>
      </c>
      <c r="AI159" s="137" t="str">
        <f>IF(AH159=1,(Table1353233[[#This Row],[UB_init]]-Table1353233[[#This Row],[LB_init]])/Table1353233[[#This Row],[UB_init]],"")</f>
        <v/>
      </c>
      <c r="AJ159" s="133">
        <v>0</v>
      </c>
      <c r="AK159" s="115">
        <f>IF(AND(AJ159=1,Table68[[#This Row],[Gap]]=0),1,0)</f>
        <v>0</v>
      </c>
      <c r="AL159" s="47">
        <v>412</v>
      </c>
      <c r="AM159" s="117">
        <f t="shared" si="18"/>
        <v>0</v>
      </c>
      <c r="AN159">
        <f t="shared" si="19"/>
        <v>0</v>
      </c>
    </row>
    <row r="160" spans="2:40" x14ac:dyDescent="0.35">
      <c r="B160" s="127" t="s">
        <v>68</v>
      </c>
      <c r="C160" s="38">
        <v>50</v>
      </c>
      <c r="D160" s="38">
        <v>5</v>
      </c>
      <c r="E160" s="38">
        <v>30</v>
      </c>
      <c r="F160" s="39">
        <v>1</v>
      </c>
      <c r="G160" s="59">
        <f t="shared" si="16"/>
        <v>404</v>
      </c>
      <c r="H160" s="88">
        <f t="shared" si="16"/>
        <v>404</v>
      </c>
      <c r="I160" s="88">
        <f t="shared" si="20"/>
        <v>0</v>
      </c>
      <c r="J160" s="88"/>
      <c r="K160" s="38">
        <f>1800-Table1353233[[#This Row],[Remaining time]]</f>
        <v>0.20830661989998589</v>
      </c>
      <c r="L160" s="38">
        <v>0.84103266196325399</v>
      </c>
      <c r="M160" s="38">
        <f t="shared" si="17"/>
        <v>1.0493392818632399</v>
      </c>
      <c r="O160" t="b">
        <f t="shared" si="21"/>
        <v>0</v>
      </c>
      <c r="T160" t="str">
        <f>IF(Table1353233[[#This Row],[If Optimal solution is not found]]=1,"",Table1353233[[#This Row],[UB_init]])</f>
        <v/>
      </c>
      <c r="U160" t="str">
        <f>IF(Table1353233[[#This Row],[If Optimal solution is not found]],"",Table1353233[[#This Row],[LB_init]])</f>
        <v/>
      </c>
      <c r="V160" t="str">
        <f>IF(Table1353233[[#This Row],[If Optimal solution is not found]],"",0)</f>
        <v/>
      </c>
      <c r="W160" t="str">
        <f>IF(Table1353233[[#This Row],[If Optimal solution is not found]],"",Table1353233[[#This Row],[Total time (BPP+Pm+SPm)]])</f>
        <v/>
      </c>
      <c r="Y160" s="59">
        <v>404</v>
      </c>
      <c r="Z160" s="60">
        <v>404</v>
      </c>
      <c r="AA160" s="60">
        <v>0</v>
      </c>
      <c r="AB160" s="59"/>
      <c r="AC160" s="114">
        <v>0</v>
      </c>
      <c r="AD160" s="114">
        <v>0</v>
      </c>
      <c r="AE160" s="114">
        <v>0</v>
      </c>
      <c r="AF160" s="114">
        <f t="shared" si="22"/>
        <v>0</v>
      </c>
      <c r="AG160" s="114">
        <f t="shared" si="23"/>
        <v>0</v>
      </c>
      <c r="AH160" s="114">
        <v>0</v>
      </c>
      <c r="AI160" s="136" t="str">
        <f>IF(AH160=1,(Table1353233[[#This Row],[UB_init]]-Table1353233[[#This Row],[LB_init]])/Table1353233[[#This Row],[UB_init]],"")</f>
        <v/>
      </c>
      <c r="AJ160" s="123">
        <v>0</v>
      </c>
      <c r="AK160" s="114">
        <f>IF(AND(AJ160=1,Table68[[#This Row],[Gap]]=0),1,0)</f>
        <v>0</v>
      </c>
      <c r="AL160" s="48">
        <v>610</v>
      </c>
      <c r="AM160" s="117">
        <f t="shared" si="18"/>
        <v>0</v>
      </c>
      <c r="AN160">
        <f t="shared" si="19"/>
        <v>0</v>
      </c>
    </row>
    <row r="161" spans="2:40" x14ac:dyDescent="0.35">
      <c r="B161" s="126" t="s">
        <v>69</v>
      </c>
      <c r="C161" s="36">
        <v>50</v>
      </c>
      <c r="D161" s="36">
        <v>5</v>
      </c>
      <c r="E161" s="36">
        <v>30</v>
      </c>
      <c r="F161" s="37">
        <v>1</v>
      </c>
      <c r="G161" s="61">
        <f t="shared" si="16"/>
        <v>397</v>
      </c>
      <c r="H161" s="98">
        <f t="shared" si="16"/>
        <v>397</v>
      </c>
      <c r="I161" s="98">
        <f t="shared" si="20"/>
        <v>0</v>
      </c>
      <c r="J161" s="98"/>
      <c r="K161" s="36">
        <f>1800-Table1353233[[#This Row],[Remaining time]]</f>
        <v>0.18835826218992224</v>
      </c>
      <c r="L161" s="36">
        <v>0.60754846036434096</v>
      </c>
      <c r="M161" s="36">
        <f t="shared" si="17"/>
        <v>0.7959067225542632</v>
      </c>
      <c r="O161" t="b">
        <f t="shared" si="21"/>
        <v>0</v>
      </c>
      <c r="T161" t="str">
        <f>IF(Table1353233[[#This Row],[If Optimal solution is not found]]=1,"",Table1353233[[#This Row],[UB_init]])</f>
        <v/>
      </c>
      <c r="U161" t="str">
        <f>IF(Table1353233[[#This Row],[If Optimal solution is not found]],"",Table1353233[[#This Row],[LB_init]])</f>
        <v/>
      </c>
      <c r="V161" t="str">
        <f>IF(Table1353233[[#This Row],[If Optimal solution is not found]],"",0)</f>
        <v/>
      </c>
      <c r="W161" t="str">
        <f>IF(Table1353233[[#This Row],[If Optimal solution is not found]],"",Table1353233[[#This Row],[Total time (BPP+Pm+SPm)]])</f>
        <v/>
      </c>
      <c r="Y161" s="61">
        <v>397</v>
      </c>
      <c r="Z161" s="62">
        <v>397</v>
      </c>
      <c r="AA161" s="62">
        <v>0</v>
      </c>
      <c r="AB161" s="61"/>
      <c r="AC161" s="115">
        <v>0</v>
      </c>
      <c r="AD161" s="115">
        <v>0</v>
      </c>
      <c r="AE161" s="115">
        <v>0</v>
      </c>
      <c r="AF161" s="115">
        <f t="shared" si="22"/>
        <v>0</v>
      </c>
      <c r="AG161" s="115">
        <f t="shared" si="23"/>
        <v>0</v>
      </c>
      <c r="AH161" s="115">
        <v>0</v>
      </c>
      <c r="AI161" s="137" t="str">
        <f>IF(AH161=1,(Table1353233[[#This Row],[UB_init]]-Table1353233[[#This Row],[LB_init]])/Table1353233[[#This Row],[UB_init]],"")</f>
        <v/>
      </c>
      <c r="AJ161" s="133">
        <v>0</v>
      </c>
      <c r="AK161" s="115">
        <f>IF(AND(AJ161=1,Table68[[#This Row],[Gap]]=0),1,0)</f>
        <v>0</v>
      </c>
      <c r="AL161" s="47">
        <v>476</v>
      </c>
      <c r="AM161" s="117">
        <f t="shared" si="18"/>
        <v>0</v>
      </c>
      <c r="AN161">
        <f t="shared" si="19"/>
        <v>0</v>
      </c>
    </row>
    <row r="162" spans="2:40" x14ac:dyDescent="0.35">
      <c r="B162" s="127" t="s">
        <v>70</v>
      </c>
      <c r="C162" s="38">
        <v>50</v>
      </c>
      <c r="D162" s="38">
        <v>5</v>
      </c>
      <c r="E162" s="38">
        <v>30</v>
      </c>
      <c r="F162" s="39">
        <v>2</v>
      </c>
      <c r="G162" s="59">
        <f t="shared" si="16"/>
        <v>462</v>
      </c>
      <c r="H162" s="88">
        <f t="shared" si="16"/>
        <v>462</v>
      </c>
      <c r="I162" s="88">
        <f t="shared" si="20"/>
        <v>0</v>
      </c>
      <c r="J162" s="88"/>
      <c r="K162" s="38">
        <f>1800-Table1353233[[#This Row],[Remaining time]]</f>
        <v>0.35323817283006065</v>
      </c>
      <c r="L162" s="38">
        <v>0.72402440523728695</v>
      </c>
      <c r="M162" s="38">
        <f t="shared" si="17"/>
        <v>1.0772625780673475</v>
      </c>
      <c r="O162" t="b">
        <f t="shared" si="21"/>
        <v>0</v>
      </c>
      <c r="T162" t="str">
        <f>IF(Table1353233[[#This Row],[If Optimal solution is not found]]=1,"",Table1353233[[#This Row],[UB_init]])</f>
        <v/>
      </c>
      <c r="U162" t="str">
        <f>IF(Table1353233[[#This Row],[If Optimal solution is not found]],"",Table1353233[[#This Row],[LB_init]])</f>
        <v/>
      </c>
      <c r="V162" t="str">
        <f>IF(Table1353233[[#This Row],[If Optimal solution is not found]],"",0)</f>
        <v/>
      </c>
      <c r="W162" t="str">
        <f>IF(Table1353233[[#This Row],[If Optimal solution is not found]],"",Table1353233[[#This Row],[Total time (BPP+Pm+SPm)]])</f>
        <v/>
      </c>
      <c r="Y162" s="59">
        <v>462</v>
      </c>
      <c r="Z162" s="60">
        <v>462</v>
      </c>
      <c r="AA162" s="60">
        <v>0</v>
      </c>
      <c r="AB162" s="59"/>
      <c r="AC162" s="114">
        <v>0</v>
      </c>
      <c r="AD162" s="114">
        <v>0</v>
      </c>
      <c r="AE162" s="114">
        <v>0</v>
      </c>
      <c r="AF162" s="114">
        <f t="shared" si="22"/>
        <v>0</v>
      </c>
      <c r="AG162" s="114">
        <f t="shared" si="23"/>
        <v>0</v>
      </c>
      <c r="AH162" s="114">
        <v>0</v>
      </c>
      <c r="AI162" s="136" t="str">
        <f>IF(AH162=1,(Table1353233[[#This Row],[UB_init]]-Table1353233[[#This Row],[LB_init]])/Table1353233[[#This Row],[UB_init]],"")</f>
        <v/>
      </c>
      <c r="AJ162" s="123">
        <v>0</v>
      </c>
      <c r="AK162" s="114">
        <f>IF(AND(AJ162=1,Table68[[#This Row],[Gap]]=0),1,0)</f>
        <v>0</v>
      </c>
      <c r="AL162" s="48">
        <v>480</v>
      </c>
      <c r="AM162" s="117">
        <f t="shared" si="18"/>
        <v>0</v>
      </c>
      <c r="AN162">
        <f t="shared" si="19"/>
        <v>0</v>
      </c>
    </row>
    <row r="163" spans="2:40" x14ac:dyDescent="0.35">
      <c r="B163" s="126" t="s">
        <v>71</v>
      </c>
      <c r="C163" s="36">
        <v>50</v>
      </c>
      <c r="D163" s="36">
        <v>5</v>
      </c>
      <c r="E163" s="36">
        <v>30</v>
      </c>
      <c r="F163" s="37">
        <v>2</v>
      </c>
      <c r="G163" s="61">
        <f t="shared" si="16"/>
        <v>462</v>
      </c>
      <c r="H163" s="98">
        <f t="shared" si="16"/>
        <v>462</v>
      </c>
      <c r="I163" s="98">
        <f t="shared" si="20"/>
        <v>0</v>
      </c>
      <c r="J163" s="98"/>
      <c r="K163" s="36">
        <f>1800-Table1353233[[#This Row],[Remaining time]]</f>
        <v>0.74289345183001387</v>
      </c>
      <c r="L163" s="36">
        <v>0.810495826881378</v>
      </c>
      <c r="M163" s="36">
        <f t="shared" si="17"/>
        <v>1.5533892787113919</v>
      </c>
      <c r="O163" t="b">
        <f t="shared" si="21"/>
        <v>0</v>
      </c>
      <c r="T163" t="str">
        <f>IF(Table1353233[[#This Row],[If Optimal solution is not found]]=1,"",Table1353233[[#This Row],[UB_init]])</f>
        <v/>
      </c>
      <c r="U163" t="str">
        <f>IF(Table1353233[[#This Row],[If Optimal solution is not found]],"",Table1353233[[#This Row],[LB_init]])</f>
        <v/>
      </c>
      <c r="V163" t="str">
        <f>IF(Table1353233[[#This Row],[If Optimal solution is not found]],"",0)</f>
        <v/>
      </c>
      <c r="W163" t="str">
        <f>IF(Table1353233[[#This Row],[If Optimal solution is not found]],"",Table1353233[[#This Row],[Total time (BPP+Pm+SPm)]])</f>
        <v/>
      </c>
      <c r="Y163" s="61">
        <v>462</v>
      </c>
      <c r="Z163" s="62">
        <v>462</v>
      </c>
      <c r="AA163" s="62">
        <v>0</v>
      </c>
      <c r="AB163" s="61"/>
      <c r="AC163" s="115">
        <v>0</v>
      </c>
      <c r="AD163" s="115">
        <v>0</v>
      </c>
      <c r="AE163" s="115">
        <v>0</v>
      </c>
      <c r="AF163" s="115">
        <f t="shared" si="22"/>
        <v>0</v>
      </c>
      <c r="AG163" s="115">
        <f t="shared" si="23"/>
        <v>0</v>
      </c>
      <c r="AH163" s="115">
        <v>0</v>
      </c>
      <c r="AI163" s="137" t="str">
        <f>IF(AH163=1,(Table1353233[[#This Row],[UB_init]]-Table1353233[[#This Row],[LB_init]])/Table1353233[[#This Row],[UB_init]],"")</f>
        <v/>
      </c>
      <c r="AJ163" s="133">
        <v>0</v>
      </c>
      <c r="AK163" s="115">
        <f>IF(AND(AJ163=1,Table68[[#This Row],[Gap]]=0),1,0)</f>
        <v>0</v>
      </c>
      <c r="AL163" s="47">
        <v>466</v>
      </c>
      <c r="AM163" s="117">
        <f t="shared" si="18"/>
        <v>0</v>
      </c>
      <c r="AN163">
        <f t="shared" si="19"/>
        <v>0</v>
      </c>
    </row>
    <row r="164" spans="2:40" x14ac:dyDescent="0.35">
      <c r="B164" s="127" t="s">
        <v>72</v>
      </c>
      <c r="C164" s="38">
        <v>50</v>
      </c>
      <c r="D164" s="38">
        <v>5</v>
      </c>
      <c r="E164" s="38">
        <v>30</v>
      </c>
      <c r="F164" s="39">
        <v>2</v>
      </c>
      <c r="G164" s="59">
        <f t="shared" si="16"/>
        <v>433</v>
      </c>
      <c r="H164" s="88">
        <f t="shared" si="16"/>
        <v>433</v>
      </c>
      <c r="I164" s="88">
        <f t="shared" si="20"/>
        <v>0</v>
      </c>
      <c r="J164" s="88"/>
      <c r="K164" s="38">
        <f>1800-Table1353233[[#This Row],[Remaining time]]</f>
        <v>0.21208056063005642</v>
      </c>
      <c r="L164" s="38">
        <v>0.504285352770239</v>
      </c>
      <c r="M164" s="38">
        <f t="shared" si="17"/>
        <v>0.71636591340029543</v>
      </c>
      <c r="O164" t="b">
        <f t="shared" si="21"/>
        <v>0</v>
      </c>
      <c r="T164" t="str">
        <f>IF(Table1353233[[#This Row],[If Optimal solution is not found]]=1,"",Table1353233[[#This Row],[UB_init]])</f>
        <v/>
      </c>
      <c r="U164" t="str">
        <f>IF(Table1353233[[#This Row],[If Optimal solution is not found]],"",Table1353233[[#This Row],[LB_init]])</f>
        <v/>
      </c>
      <c r="V164" t="str">
        <f>IF(Table1353233[[#This Row],[If Optimal solution is not found]],"",0)</f>
        <v/>
      </c>
      <c r="W164" t="str">
        <f>IF(Table1353233[[#This Row],[If Optimal solution is not found]],"",Table1353233[[#This Row],[Total time (BPP+Pm+SPm)]])</f>
        <v/>
      </c>
      <c r="Y164" s="59">
        <v>433</v>
      </c>
      <c r="Z164" s="60">
        <v>433</v>
      </c>
      <c r="AA164" s="60">
        <v>0</v>
      </c>
      <c r="AB164" s="59"/>
      <c r="AC164" s="114">
        <v>0</v>
      </c>
      <c r="AD164" s="114">
        <v>0</v>
      </c>
      <c r="AE164" s="114">
        <v>0</v>
      </c>
      <c r="AF164" s="114">
        <f t="shared" si="22"/>
        <v>0</v>
      </c>
      <c r="AG164" s="114">
        <f t="shared" si="23"/>
        <v>0</v>
      </c>
      <c r="AH164" s="114">
        <v>0</v>
      </c>
      <c r="AI164" s="136" t="str">
        <f>IF(AH164=1,(Table1353233[[#This Row],[UB_init]]-Table1353233[[#This Row],[LB_init]])/Table1353233[[#This Row],[UB_init]],"")</f>
        <v/>
      </c>
      <c r="AJ164" s="123">
        <v>0</v>
      </c>
      <c r="AK164" s="114">
        <f>IF(AND(AJ164=1,Table68[[#This Row],[Gap]]=0),1,0)</f>
        <v>0</v>
      </c>
      <c r="AL164" s="48">
        <v>440</v>
      </c>
      <c r="AM164" s="117">
        <f t="shared" si="18"/>
        <v>0</v>
      </c>
      <c r="AN164">
        <f t="shared" si="19"/>
        <v>0</v>
      </c>
    </row>
    <row r="165" spans="2:40" x14ac:dyDescent="0.35">
      <c r="B165" s="126" t="s">
        <v>73</v>
      </c>
      <c r="C165" s="36">
        <v>50</v>
      </c>
      <c r="D165" s="36">
        <v>5</v>
      </c>
      <c r="E165" s="36">
        <v>30</v>
      </c>
      <c r="F165" s="37">
        <v>2</v>
      </c>
      <c r="G165" s="61">
        <f t="shared" si="16"/>
        <v>484</v>
      </c>
      <c r="H165" s="98">
        <f t="shared" si="16"/>
        <v>484</v>
      </c>
      <c r="I165" s="98">
        <f t="shared" si="20"/>
        <v>0</v>
      </c>
      <c r="J165" s="98"/>
      <c r="K165" s="36">
        <f>1800-Table1353233[[#This Row],[Remaining time]]</f>
        <v>0.43757954426996548</v>
      </c>
      <c r="L165" s="36">
        <v>0.64068211568519395</v>
      </c>
      <c r="M165" s="36">
        <f t="shared" si="17"/>
        <v>1.0782616599551593</v>
      </c>
      <c r="O165" t="b">
        <f t="shared" si="21"/>
        <v>0</v>
      </c>
      <c r="T165" t="str">
        <f>IF(Table1353233[[#This Row],[If Optimal solution is not found]]=1,"",Table1353233[[#This Row],[UB_init]])</f>
        <v/>
      </c>
      <c r="U165" t="str">
        <f>IF(Table1353233[[#This Row],[If Optimal solution is not found]],"",Table1353233[[#This Row],[LB_init]])</f>
        <v/>
      </c>
      <c r="V165" t="str">
        <f>IF(Table1353233[[#This Row],[If Optimal solution is not found]],"",0)</f>
        <v/>
      </c>
      <c r="W165" t="str">
        <f>IF(Table1353233[[#This Row],[If Optimal solution is not found]],"",Table1353233[[#This Row],[Total time (BPP+Pm+SPm)]])</f>
        <v/>
      </c>
      <c r="Y165" s="61">
        <v>484</v>
      </c>
      <c r="Z165" s="62">
        <v>484</v>
      </c>
      <c r="AA165" s="62">
        <v>0</v>
      </c>
      <c r="AB165" s="61"/>
      <c r="AC165" s="115">
        <v>0</v>
      </c>
      <c r="AD165" s="115">
        <v>0</v>
      </c>
      <c r="AE165" s="115">
        <v>0</v>
      </c>
      <c r="AF165" s="115">
        <f t="shared" si="22"/>
        <v>0</v>
      </c>
      <c r="AG165" s="115">
        <f t="shared" si="23"/>
        <v>0</v>
      </c>
      <c r="AH165" s="115">
        <v>0</v>
      </c>
      <c r="AI165" s="137" t="str">
        <f>IF(AH165=1,(Table1353233[[#This Row],[UB_init]]-Table1353233[[#This Row],[LB_init]])/Table1353233[[#This Row],[UB_init]],"")</f>
        <v/>
      </c>
      <c r="AJ165" s="133">
        <v>0</v>
      </c>
      <c r="AK165" s="115">
        <f>IF(AND(AJ165=1,Table68[[#This Row],[Gap]]=0),1,0)</f>
        <v>0</v>
      </c>
      <c r="AL165" s="47">
        <v>489</v>
      </c>
      <c r="AM165" s="117">
        <f t="shared" si="18"/>
        <v>0</v>
      </c>
      <c r="AN165">
        <f t="shared" si="19"/>
        <v>0</v>
      </c>
    </row>
    <row r="166" spans="2:40" x14ac:dyDescent="0.35">
      <c r="B166" s="127" t="s">
        <v>200</v>
      </c>
      <c r="C166" s="38">
        <v>50</v>
      </c>
      <c r="D166" s="38">
        <v>5</v>
      </c>
      <c r="E166" s="38">
        <v>30</v>
      </c>
      <c r="F166" s="39">
        <v>2</v>
      </c>
      <c r="G166" s="59">
        <f t="shared" si="16"/>
        <v>408</v>
      </c>
      <c r="H166" s="88">
        <f t="shared" si="16"/>
        <v>408</v>
      </c>
      <c r="I166" s="88">
        <f t="shared" si="20"/>
        <v>0</v>
      </c>
      <c r="J166" s="88"/>
      <c r="K166" s="38">
        <f>1800-Table1353233[[#This Row],[Remaining time]]</f>
        <v>0.81850730255996496</v>
      </c>
      <c r="L166" s="38">
        <v>2.5087314369156899</v>
      </c>
      <c r="M166" s="38">
        <f t="shared" si="17"/>
        <v>3.3272387394756548</v>
      </c>
      <c r="O166" t="b">
        <f t="shared" si="21"/>
        <v>0</v>
      </c>
      <c r="T166" t="str">
        <f>IF(Table1353233[[#This Row],[If Optimal solution is not found]]=1,"",Table1353233[[#This Row],[UB_init]])</f>
        <v/>
      </c>
      <c r="U166" t="str">
        <f>IF(Table1353233[[#This Row],[If Optimal solution is not found]],"",Table1353233[[#This Row],[LB_init]])</f>
        <v/>
      </c>
      <c r="V166" t="str">
        <f>IF(Table1353233[[#This Row],[If Optimal solution is not found]],"",0)</f>
        <v/>
      </c>
      <c r="W166" t="str">
        <f>IF(Table1353233[[#This Row],[If Optimal solution is not found]],"",Table1353233[[#This Row],[Total time (BPP+Pm+SPm)]])</f>
        <v/>
      </c>
      <c r="Y166" s="59">
        <v>408</v>
      </c>
      <c r="Z166" s="60">
        <v>408</v>
      </c>
      <c r="AA166" s="60">
        <v>0</v>
      </c>
      <c r="AB166" s="59"/>
      <c r="AC166" s="114">
        <v>0</v>
      </c>
      <c r="AD166" s="114">
        <v>0</v>
      </c>
      <c r="AE166" s="114">
        <v>0</v>
      </c>
      <c r="AF166" s="114">
        <f t="shared" si="22"/>
        <v>0</v>
      </c>
      <c r="AG166" s="114">
        <f t="shared" si="23"/>
        <v>0</v>
      </c>
      <c r="AH166" s="114">
        <v>0</v>
      </c>
      <c r="AI166" s="136" t="str">
        <f>IF(AH166=1,(Table1353233[[#This Row],[UB_init]]-Table1353233[[#This Row],[LB_init]])/Table1353233[[#This Row],[UB_init]],"")</f>
        <v/>
      </c>
      <c r="AJ166" s="123">
        <v>0</v>
      </c>
      <c r="AK166" s="114">
        <f>IF(AND(AJ166=1,Table68[[#This Row],[Gap]]=0),1,0)</f>
        <v>0</v>
      </c>
      <c r="AL166" s="48">
        <v>416</v>
      </c>
      <c r="AM166" s="117">
        <f t="shared" si="18"/>
        <v>0</v>
      </c>
      <c r="AN166">
        <f t="shared" si="19"/>
        <v>0</v>
      </c>
    </row>
    <row r="167" spans="2:40" x14ac:dyDescent="0.35">
      <c r="B167" s="126" t="s">
        <v>201</v>
      </c>
      <c r="C167" s="36">
        <v>50</v>
      </c>
      <c r="D167" s="36">
        <v>5</v>
      </c>
      <c r="E167" s="36">
        <v>30</v>
      </c>
      <c r="F167" s="37">
        <v>2</v>
      </c>
      <c r="G167" s="61">
        <f t="shared" si="16"/>
        <v>523</v>
      </c>
      <c r="H167" s="98">
        <f t="shared" si="16"/>
        <v>523</v>
      </c>
      <c r="I167" s="98">
        <f t="shared" si="20"/>
        <v>0</v>
      </c>
      <c r="J167" s="98"/>
      <c r="K167" s="36">
        <f>1800-Table1353233[[#This Row],[Remaining time]]</f>
        <v>0.23266105353991406</v>
      </c>
      <c r="L167" s="36">
        <v>0.41390687087550698</v>
      </c>
      <c r="M167" s="36">
        <f t="shared" si="17"/>
        <v>0.64656792441542099</v>
      </c>
      <c r="O167" t="b">
        <f t="shared" si="21"/>
        <v>0</v>
      </c>
      <c r="T167" t="str">
        <f>IF(Table1353233[[#This Row],[If Optimal solution is not found]]=1,"",Table1353233[[#This Row],[UB_init]])</f>
        <v/>
      </c>
      <c r="U167" t="str">
        <f>IF(Table1353233[[#This Row],[If Optimal solution is not found]],"",Table1353233[[#This Row],[LB_init]])</f>
        <v/>
      </c>
      <c r="V167" t="str">
        <f>IF(Table1353233[[#This Row],[If Optimal solution is not found]],"",0)</f>
        <v/>
      </c>
      <c r="W167" t="str">
        <f>IF(Table1353233[[#This Row],[If Optimal solution is not found]],"",Table1353233[[#This Row],[Total time (BPP+Pm+SPm)]])</f>
        <v/>
      </c>
      <c r="Y167" s="61">
        <v>523</v>
      </c>
      <c r="Z167" s="62">
        <v>523</v>
      </c>
      <c r="AA167" s="62">
        <v>0</v>
      </c>
      <c r="AB167" s="61"/>
      <c r="AC167" s="115">
        <v>0</v>
      </c>
      <c r="AD167" s="115">
        <v>0</v>
      </c>
      <c r="AE167" s="115">
        <v>0</v>
      </c>
      <c r="AF167" s="115">
        <f t="shared" si="22"/>
        <v>0</v>
      </c>
      <c r="AG167" s="115">
        <f t="shared" si="23"/>
        <v>0</v>
      </c>
      <c r="AH167" s="115">
        <v>0</v>
      </c>
      <c r="AI167" s="137" t="str">
        <f>IF(AH167=1,(Table1353233[[#This Row],[UB_init]]-Table1353233[[#This Row],[LB_init]])/Table1353233[[#This Row],[UB_init]],"")</f>
        <v/>
      </c>
      <c r="AJ167" s="133">
        <v>0</v>
      </c>
      <c r="AK167" s="115">
        <f>IF(AND(AJ167=1,Table68[[#This Row],[Gap]]=0),1,0)</f>
        <v>0</v>
      </c>
      <c r="AL167" s="47">
        <v>526</v>
      </c>
      <c r="AM167" s="117">
        <f t="shared" si="18"/>
        <v>0</v>
      </c>
      <c r="AN167">
        <f t="shared" si="19"/>
        <v>0</v>
      </c>
    </row>
    <row r="168" spans="2:40" x14ac:dyDescent="0.35">
      <c r="B168" s="127" t="s">
        <v>202</v>
      </c>
      <c r="C168" s="38">
        <v>50</v>
      </c>
      <c r="D168" s="38">
        <v>5</v>
      </c>
      <c r="E168" s="38">
        <v>30</v>
      </c>
      <c r="F168" s="39">
        <v>2</v>
      </c>
      <c r="G168" s="59">
        <f t="shared" si="16"/>
        <v>530</v>
      </c>
      <c r="H168" s="88">
        <f t="shared" si="16"/>
        <v>530</v>
      </c>
      <c r="I168" s="88">
        <f t="shared" si="20"/>
        <v>0</v>
      </c>
      <c r="J168" s="88"/>
      <c r="K168" s="38">
        <f>1800-Table1353233[[#This Row],[Remaining time]]</f>
        <v>0.20602305419993172</v>
      </c>
      <c r="L168" s="38">
        <v>0.75956099806353405</v>
      </c>
      <c r="M168" s="38">
        <f t="shared" si="17"/>
        <v>0.96558405226346578</v>
      </c>
      <c r="O168" t="b">
        <f t="shared" si="21"/>
        <v>0</v>
      </c>
      <c r="T168" t="str">
        <f>IF(Table1353233[[#This Row],[If Optimal solution is not found]]=1,"",Table1353233[[#This Row],[UB_init]])</f>
        <v/>
      </c>
      <c r="U168" t="str">
        <f>IF(Table1353233[[#This Row],[If Optimal solution is not found]],"",Table1353233[[#This Row],[LB_init]])</f>
        <v/>
      </c>
      <c r="V168" t="str">
        <f>IF(Table1353233[[#This Row],[If Optimal solution is not found]],"",0)</f>
        <v/>
      </c>
      <c r="W168" t="str">
        <f>IF(Table1353233[[#This Row],[If Optimal solution is not found]],"",Table1353233[[#This Row],[Total time (BPP+Pm+SPm)]])</f>
        <v/>
      </c>
      <c r="Y168" s="59">
        <v>530</v>
      </c>
      <c r="Z168" s="60">
        <v>530</v>
      </c>
      <c r="AA168" s="60">
        <v>0</v>
      </c>
      <c r="AB168" s="59"/>
      <c r="AC168" s="114">
        <v>0</v>
      </c>
      <c r="AD168" s="114">
        <v>0</v>
      </c>
      <c r="AE168" s="114">
        <v>0</v>
      </c>
      <c r="AF168" s="114">
        <f t="shared" si="22"/>
        <v>0</v>
      </c>
      <c r="AG168" s="114">
        <f t="shared" si="23"/>
        <v>0</v>
      </c>
      <c r="AH168" s="114">
        <v>0</v>
      </c>
      <c r="AI168" s="136" t="str">
        <f>IF(AH168=1,(Table1353233[[#This Row],[UB_init]]-Table1353233[[#This Row],[LB_init]])/Table1353233[[#This Row],[UB_init]],"")</f>
        <v/>
      </c>
      <c r="AJ168" s="123">
        <v>0</v>
      </c>
      <c r="AK168" s="114">
        <f>IF(AND(AJ168=1,Table68[[#This Row],[Gap]]=0),1,0)</f>
        <v>0</v>
      </c>
      <c r="AL168" s="48">
        <v>546</v>
      </c>
      <c r="AM168" s="117">
        <f t="shared" si="18"/>
        <v>0</v>
      </c>
      <c r="AN168">
        <f t="shared" si="19"/>
        <v>0</v>
      </c>
    </row>
    <row r="169" spans="2:40" x14ac:dyDescent="0.35">
      <c r="B169" s="126" t="s">
        <v>203</v>
      </c>
      <c r="C169" s="36">
        <v>50</v>
      </c>
      <c r="D169" s="36">
        <v>5</v>
      </c>
      <c r="E169" s="36">
        <v>30</v>
      </c>
      <c r="F169" s="37">
        <v>2</v>
      </c>
      <c r="G169" s="61">
        <f t="shared" si="16"/>
        <v>433</v>
      </c>
      <c r="H169" s="98">
        <f t="shared" si="16"/>
        <v>433</v>
      </c>
      <c r="I169" s="98">
        <f t="shared" si="20"/>
        <v>0</v>
      </c>
      <c r="J169" s="98"/>
      <c r="K169" s="36">
        <f>1800-Table1353233[[#This Row],[Remaining time]]</f>
        <v>0.20336418412989588</v>
      </c>
      <c r="L169" s="36">
        <v>0.52817587787285403</v>
      </c>
      <c r="M169" s="36">
        <f t="shared" si="17"/>
        <v>0.7315400620027499</v>
      </c>
      <c r="O169" t="b">
        <f t="shared" si="21"/>
        <v>0</v>
      </c>
      <c r="T169" t="str">
        <f>IF(Table1353233[[#This Row],[If Optimal solution is not found]]=1,"",Table1353233[[#This Row],[UB_init]])</f>
        <v/>
      </c>
      <c r="U169" t="str">
        <f>IF(Table1353233[[#This Row],[If Optimal solution is not found]],"",Table1353233[[#This Row],[LB_init]])</f>
        <v/>
      </c>
      <c r="V169" t="str">
        <f>IF(Table1353233[[#This Row],[If Optimal solution is not found]],"",0)</f>
        <v/>
      </c>
      <c r="W169" t="str">
        <f>IF(Table1353233[[#This Row],[If Optimal solution is not found]],"",Table1353233[[#This Row],[Total time (BPP+Pm+SPm)]])</f>
        <v/>
      </c>
      <c r="Y169" s="61">
        <v>433</v>
      </c>
      <c r="Z169" s="62">
        <v>433</v>
      </c>
      <c r="AA169" s="62">
        <v>0</v>
      </c>
      <c r="AB169" s="61"/>
      <c r="AC169" s="115">
        <v>0</v>
      </c>
      <c r="AD169" s="115">
        <v>0</v>
      </c>
      <c r="AE169" s="115">
        <v>0</v>
      </c>
      <c r="AF169" s="115">
        <f t="shared" si="22"/>
        <v>0</v>
      </c>
      <c r="AG169" s="115">
        <f t="shared" si="23"/>
        <v>0</v>
      </c>
      <c r="AH169" s="115">
        <v>0</v>
      </c>
      <c r="AI169" s="137" t="str">
        <f>IF(AH169=1,(Table1353233[[#This Row],[UB_init]]-Table1353233[[#This Row],[LB_init]])/Table1353233[[#This Row],[UB_init]],"")</f>
        <v/>
      </c>
      <c r="AJ169" s="133">
        <v>0</v>
      </c>
      <c r="AK169" s="115">
        <f>IF(AND(AJ169=1,Table68[[#This Row],[Gap]]=0),1,0)</f>
        <v>0</v>
      </c>
      <c r="AL169" s="47">
        <v>437</v>
      </c>
      <c r="AM169" s="117">
        <f t="shared" si="18"/>
        <v>0</v>
      </c>
      <c r="AN169">
        <f t="shared" si="19"/>
        <v>0</v>
      </c>
    </row>
    <row r="170" spans="2:40" x14ac:dyDescent="0.35">
      <c r="B170" s="127" t="s">
        <v>204</v>
      </c>
      <c r="C170" s="38">
        <v>50</v>
      </c>
      <c r="D170" s="38">
        <v>5</v>
      </c>
      <c r="E170" s="38">
        <v>30</v>
      </c>
      <c r="F170" s="39">
        <v>2</v>
      </c>
      <c r="G170" s="59">
        <f t="shared" si="16"/>
        <v>476</v>
      </c>
      <c r="H170" s="88">
        <f t="shared" si="16"/>
        <v>476</v>
      </c>
      <c r="I170" s="88">
        <f t="shared" si="20"/>
        <v>0</v>
      </c>
      <c r="J170" s="88"/>
      <c r="K170" s="38">
        <f>1800-Table1353233[[#This Row],[Remaining time]]</f>
        <v>0.304131614049993</v>
      </c>
      <c r="L170" s="38">
        <v>1.81913493527099</v>
      </c>
      <c r="M170" s="38">
        <f t="shared" si="17"/>
        <v>2.123266549320983</v>
      </c>
      <c r="O170" t="b">
        <f t="shared" si="21"/>
        <v>0</v>
      </c>
      <c r="T170" t="str">
        <f>IF(Table1353233[[#This Row],[If Optimal solution is not found]]=1,"",Table1353233[[#This Row],[UB_init]])</f>
        <v/>
      </c>
      <c r="U170" t="str">
        <f>IF(Table1353233[[#This Row],[If Optimal solution is not found]],"",Table1353233[[#This Row],[LB_init]])</f>
        <v/>
      </c>
      <c r="V170" t="str">
        <f>IF(Table1353233[[#This Row],[If Optimal solution is not found]],"",0)</f>
        <v/>
      </c>
      <c r="W170" t="str">
        <f>IF(Table1353233[[#This Row],[If Optimal solution is not found]],"",Table1353233[[#This Row],[Total time (BPP+Pm+SPm)]])</f>
        <v/>
      </c>
      <c r="Y170" s="59">
        <v>476</v>
      </c>
      <c r="Z170" s="60">
        <v>476</v>
      </c>
      <c r="AA170" s="60">
        <v>0</v>
      </c>
      <c r="AB170" s="59"/>
      <c r="AC170" s="114">
        <v>0</v>
      </c>
      <c r="AD170" s="114">
        <v>0</v>
      </c>
      <c r="AE170" s="114">
        <v>0</v>
      </c>
      <c r="AF170" s="114">
        <f t="shared" si="22"/>
        <v>0</v>
      </c>
      <c r="AG170" s="114">
        <f t="shared" si="23"/>
        <v>0</v>
      </c>
      <c r="AH170" s="114">
        <v>0</v>
      </c>
      <c r="AI170" s="136" t="str">
        <f>IF(AH170=1,(Table1353233[[#This Row],[UB_init]]-Table1353233[[#This Row],[LB_init]])/Table1353233[[#This Row],[UB_init]],"")</f>
        <v/>
      </c>
      <c r="AJ170" s="123">
        <v>0</v>
      </c>
      <c r="AK170" s="114">
        <f>IF(AND(AJ170=1,Table68[[#This Row],[Gap]]=0),1,0)</f>
        <v>0</v>
      </c>
      <c r="AL170" s="48">
        <v>505</v>
      </c>
      <c r="AM170" s="117">
        <f t="shared" si="18"/>
        <v>0</v>
      </c>
      <c r="AN170">
        <f t="shared" si="19"/>
        <v>0</v>
      </c>
    </row>
    <row r="171" spans="2:40" x14ac:dyDescent="0.35">
      <c r="B171" s="126" t="s">
        <v>205</v>
      </c>
      <c r="C171" s="36">
        <v>50</v>
      </c>
      <c r="D171" s="36">
        <v>5</v>
      </c>
      <c r="E171" s="36">
        <v>30</v>
      </c>
      <c r="F171" s="37">
        <v>2</v>
      </c>
      <c r="G171" s="61">
        <f t="shared" si="16"/>
        <v>493</v>
      </c>
      <c r="H171" s="98">
        <f t="shared" si="16"/>
        <v>493</v>
      </c>
      <c r="I171" s="98">
        <f t="shared" si="20"/>
        <v>0</v>
      </c>
      <c r="J171" s="98"/>
      <c r="K171" s="36">
        <f>1800-Table1353233[[#This Row],[Remaining time]]</f>
        <v>0.30242105201000413</v>
      </c>
      <c r="L171" s="36">
        <v>0.60225561633706004</v>
      </c>
      <c r="M171" s="36">
        <f t="shared" si="17"/>
        <v>0.90467666834706417</v>
      </c>
      <c r="O171" t="b">
        <f t="shared" si="21"/>
        <v>0</v>
      </c>
      <c r="T171" t="str">
        <f>IF(Table1353233[[#This Row],[If Optimal solution is not found]]=1,"",Table1353233[[#This Row],[UB_init]])</f>
        <v/>
      </c>
      <c r="U171" t="str">
        <f>IF(Table1353233[[#This Row],[If Optimal solution is not found]],"",Table1353233[[#This Row],[LB_init]])</f>
        <v/>
      </c>
      <c r="V171" t="str">
        <f>IF(Table1353233[[#This Row],[If Optimal solution is not found]],"",0)</f>
        <v/>
      </c>
      <c r="W171" t="str">
        <f>IF(Table1353233[[#This Row],[If Optimal solution is not found]],"",Table1353233[[#This Row],[Total time (BPP+Pm+SPm)]])</f>
        <v/>
      </c>
      <c r="Y171" s="61">
        <v>493</v>
      </c>
      <c r="Z171" s="62">
        <v>493</v>
      </c>
      <c r="AA171" s="62">
        <v>0</v>
      </c>
      <c r="AB171" s="61"/>
      <c r="AC171" s="115">
        <v>0</v>
      </c>
      <c r="AD171" s="115">
        <v>0</v>
      </c>
      <c r="AE171" s="115">
        <v>0</v>
      </c>
      <c r="AF171" s="115">
        <f t="shared" si="22"/>
        <v>0</v>
      </c>
      <c r="AG171" s="115">
        <f t="shared" si="23"/>
        <v>0</v>
      </c>
      <c r="AH171" s="115">
        <v>0</v>
      </c>
      <c r="AI171" s="137" t="str">
        <f>IF(AH171=1,(Table1353233[[#This Row],[UB_init]]-Table1353233[[#This Row],[LB_init]])/Table1353233[[#This Row],[UB_init]],"")</f>
        <v/>
      </c>
      <c r="AJ171" s="133">
        <v>0</v>
      </c>
      <c r="AK171" s="115">
        <f>IF(AND(AJ171=1,Table68[[#This Row],[Gap]]=0),1,0)</f>
        <v>0</v>
      </c>
      <c r="AL171" s="47">
        <v>498</v>
      </c>
      <c r="AM171" s="117">
        <f t="shared" si="18"/>
        <v>0</v>
      </c>
      <c r="AN171">
        <f t="shared" si="19"/>
        <v>0</v>
      </c>
    </row>
    <row r="172" spans="2:40" x14ac:dyDescent="0.35">
      <c r="B172" s="127" t="s">
        <v>206</v>
      </c>
      <c r="C172" s="38">
        <v>50</v>
      </c>
      <c r="D172" s="38">
        <v>5</v>
      </c>
      <c r="E172" s="38">
        <v>30</v>
      </c>
      <c r="F172" s="39">
        <v>4</v>
      </c>
      <c r="G172" s="59">
        <f t="shared" si="16"/>
        <v>618</v>
      </c>
      <c r="H172" s="88">
        <f t="shared" si="16"/>
        <v>618</v>
      </c>
      <c r="I172" s="88">
        <f t="shared" si="20"/>
        <v>0</v>
      </c>
      <c r="J172" s="88"/>
      <c r="K172" s="38">
        <f>1800-Table1353233[[#This Row],[Remaining time]]</f>
        <v>1.4141193423499772</v>
      </c>
      <c r="L172" s="38"/>
      <c r="M172" s="38">
        <f t="shared" si="17"/>
        <v>1.4141193423499772</v>
      </c>
      <c r="O172" t="b">
        <f t="shared" si="21"/>
        <v>0</v>
      </c>
      <c r="T172">
        <f>IF(Table1353233[[#This Row],[If Optimal solution is not found]]=1,"",Table1353233[[#This Row],[UB_init]])</f>
        <v>618</v>
      </c>
      <c r="U172">
        <f>IF(Table1353233[[#This Row],[If Optimal solution is not found]],"",Table1353233[[#This Row],[LB_init]])</f>
        <v>618</v>
      </c>
      <c r="V172">
        <f>IF(Table1353233[[#This Row],[If Optimal solution is not found]],"",0)</f>
        <v>0</v>
      </c>
      <c r="W172">
        <f>IF(Table1353233[[#This Row],[If Optimal solution is not found]],"",Table1353233[[#This Row],[Total time (BPP+Pm+SPm)]])</f>
        <v>1.4141193423499772</v>
      </c>
      <c r="Y172" s="59"/>
      <c r="Z172" s="60"/>
      <c r="AA172" s="60"/>
      <c r="AB172" s="59"/>
      <c r="AC172" s="114"/>
      <c r="AD172" s="114"/>
      <c r="AE172" s="114"/>
      <c r="AF172" s="114">
        <f t="shared" si="22"/>
        <v>0</v>
      </c>
      <c r="AG172" s="114">
        <f t="shared" si="23"/>
        <v>0</v>
      </c>
      <c r="AH172" s="114">
        <v>0</v>
      </c>
      <c r="AI172" s="136" t="str">
        <f>IF(AH172=1,(Table1353233[[#This Row],[UB_init]]-Table1353233[[#This Row],[LB_init]])/Table1353233[[#This Row],[UB_init]],"")</f>
        <v/>
      </c>
      <c r="AJ172" s="123"/>
      <c r="AK172" s="114">
        <f>IF(AND(AJ172=1,Table68[[#This Row],[Gap]]=0),1,0)</f>
        <v>0</v>
      </c>
      <c r="AL172" s="48">
        <v>618</v>
      </c>
      <c r="AM172" s="117">
        <f t="shared" si="18"/>
        <v>1</v>
      </c>
      <c r="AN172">
        <f t="shared" si="19"/>
        <v>0</v>
      </c>
    </row>
    <row r="173" spans="2:40" x14ac:dyDescent="0.35">
      <c r="B173" s="126" t="s">
        <v>207</v>
      </c>
      <c r="C173" s="36">
        <v>50</v>
      </c>
      <c r="D173" s="36">
        <v>5</v>
      </c>
      <c r="E173" s="36">
        <v>30</v>
      </c>
      <c r="F173" s="37">
        <v>4</v>
      </c>
      <c r="G173" s="61">
        <f t="shared" si="16"/>
        <v>570</v>
      </c>
      <c r="H173" s="98">
        <f t="shared" si="16"/>
        <v>570</v>
      </c>
      <c r="I173" s="98">
        <f t="shared" si="20"/>
        <v>0</v>
      </c>
      <c r="J173" s="98"/>
      <c r="K173" s="36">
        <f>1800-Table1353233[[#This Row],[Remaining time]]</f>
        <v>1.9584215041300013</v>
      </c>
      <c r="L173" s="36"/>
      <c r="M173" s="36">
        <f t="shared" si="17"/>
        <v>1.9584215041300013</v>
      </c>
      <c r="O173" t="b">
        <f t="shared" si="21"/>
        <v>0</v>
      </c>
      <c r="T173">
        <f>IF(Table1353233[[#This Row],[If Optimal solution is not found]]=1,"",Table1353233[[#This Row],[UB_init]])</f>
        <v>570</v>
      </c>
      <c r="U173">
        <f>IF(Table1353233[[#This Row],[If Optimal solution is not found]],"",Table1353233[[#This Row],[LB_init]])</f>
        <v>570</v>
      </c>
      <c r="V173">
        <f>IF(Table1353233[[#This Row],[If Optimal solution is not found]],"",0)</f>
        <v>0</v>
      </c>
      <c r="W173">
        <f>IF(Table1353233[[#This Row],[If Optimal solution is not found]],"",Table1353233[[#This Row],[Total time (BPP+Pm+SPm)]])</f>
        <v>1.9584215041300013</v>
      </c>
      <c r="Y173" s="61"/>
      <c r="Z173" s="62"/>
      <c r="AA173" s="62"/>
      <c r="AB173" s="61"/>
      <c r="AC173" s="115"/>
      <c r="AD173" s="115"/>
      <c r="AE173" s="115"/>
      <c r="AF173" s="115">
        <f t="shared" si="22"/>
        <v>0</v>
      </c>
      <c r="AG173" s="115">
        <f t="shared" si="23"/>
        <v>0</v>
      </c>
      <c r="AH173" s="115">
        <v>0</v>
      </c>
      <c r="AI173" s="137" t="str">
        <f>IF(AH173=1,(Table1353233[[#This Row],[UB_init]]-Table1353233[[#This Row],[LB_init]])/Table1353233[[#This Row],[UB_init]],"")</f>
        <v/>
      </c>
      <c r="AJ173" s="133"/>
      <c r="AK173" s="115">
        <f>IF(AND(AJ173=1,Table68[[#This Row],[Gap]]=0),1,0)</f>
        <v>0</v>
      </c>
      <c r="AL173" s="47">
        <v>570</v>
      </c>
      <c r="AM173" s="117">
        <f t="shared" si="18"/>
        <v>1</v>
      </c>
      <c r="AN173">
        <f t="shared" si="19"/>
        <v>0</v>
      </c>
    </row>
    <row r="174" spans="2:40" x14ac:dyDescent="0.35">
      <c r="B174" s="127" t="s">
        <v>208</v>
      </c>
      <c r="C174" s="38">
        <v>50</v>
      </c>
      <c r="D174" s="38">
        <v>5</v>
      </c>
      <c r="E174" s="38">
        <v>30</v>
      </c>
      <c r="F174" s="39">
        <v>4</v>
      </c>
      <c r="G174" s="59">
        <f t="shared" si="16"/>
        <v>589</v>
      </c>
      <c r="H174" s="88">
        <f t="shared" si="16"/>
        <v>589</v>
      </c>
      <c r="I174" s="88">
        <f t="shared" si="20"/>
        <v>0</v>
      </c>
      <c r="J174" s="88"/>
      <c r="K174" s="38">
        <f>1800-Table1353233[[#This Row],[Remaining time]]</f>
        <v>2.7462761271799536</v>
      </c>
      <c r="L174" s="38"/>
      <c r="M174" s="38">
        <f t="shared" si="17"/>
        <v>2.7462761271799536</v>
      </c>
      <c r="O174" t="b">
        <f t="shared" si="21"/>
        <v>0</v>
      </c>
      <c r="T174">
        <f>IF(Table1353233[[#This Row],[If Optimal solution is not found]]=1,"",Table1353233[[#This Row],[UB_init]])</f>
        <v>589</v>
      </c>
      <c r="U174">
        <f>IF(Table1353233[[#This Row],[If Optimal solution is not found]],"",Table1353233[[#This Row],[LB_init]])</f>
        <v>589</v>
      </c>
      <c r="V174">
        <f>IF(Table1353233[[#This Row],[If Optimal solution is not found]],"",0)</f>
        <v>0</v>
      </c>
      <c r="W174">
        <f>IF(Table1353233[[#This Row],[If Optimal solution is not found]],"",Table1353233[[#This Row],[Total time (BPP+Pm+SPm)]])</f>
        <v>2.7462761271799536</v>
      </c>
      <c r="Y174" s="59"/>
      <c r="Z174" s="60"/>
      <c r="AA174" s="60"/>
      <c r="AB174" s="59"/>
      <c r="AC174" s="114"/>
      <c r="AD174" s="114"/>
      <c r="AE174" s="114"/>
      <c r="AF174" s="114">
        <f t="shared" si="22"/>
        <v>0</v>
      </c>
      <c r="AG174" s="114">
        <f t="shared" si="23"/>
        <v>0</v>
      </c>
      <c r="AH174" s="114">
        <v>0</v>
      </c>
      <c r="AI174" s="136" t="str">
        <f>IF(AH174=1,(Table1353233[[#This Row],[UB_init]]-Table1353233[[#This Row],[LB_init]])/Table1353233[[#This Row],[UB_init]],"")</f>
        <v/>
      </c>
      <c r="AJ174" s="123"/>
      <c r="AK174" s="114">
        <f>IF(AND(AJ174=1,Table68[[#This Row],[Gap]]=0),1,0)</f>
        <v>0</v>
      </c>
      <c r="AL174" s="48">
        <v>589</v>
      </c>
      <c r="AM174" s="117">
        <f t="shared" si="18"/>
        <v>1</v>
      </c>
      <c r="AN174">
        <f t="shared" si="19"/>
        <v>0</v>
      </c>
    </row>
    <row r="175" spans="2:40" ht="15" thickBot="1" x14ac:dyDescent="0.4">
      <c r="B175" s="126" t="s">
        <v>209</v>
      </c>
      <c r="C175" s="36">
        <v>50</v>
      </c>
      <c r="D175" s="36">
        <v>5</v>
      </c>
      <c r="E175" s="36">
        <v>30</v>
      </c>
      <c r="F175" s="37">
        <v>4</v>
      </c>
      <c r="G175" s="61">
        <f t="shared" si="16"/>
        <v>592</v>
      </c>
      <c r="H175" s="98">
        <f t="shared" si="16"/>
        <v>592</v>
      </c>
      <c r="I175" s="98">
        <f t="shared" si="20"/>
        <v>0</v>
      </c>
      <c r="J175" s="98"/>
      <c r="K175" s="36">
        <f>1800-Table1353233[[#This Row],[Remaining time]]</f>
        <v>0.74031540006990326</v>
      </c>
      <c r="L175" s="36"/>
      <c r="M175" s="36">
        <f t="shared" si="17"/>
        <v>0.74031540006990326</v>
      </c>
      <c r="O175" t="b">
        <f t="shared" si="21"/>
        <v>0</v>
      </c>
      <c r="T175">
        <f>IF(Table1353233[[#This Row],[If Optimal solution is not found]]=1,"",Table1353233[[#This Row],[UB_init]])</f>
        <v>592</v>
      </c>
      <c r="U175">
        <f>IF(Table1353233[[#This Row],[If Optimal solution is not found]],"",Table1353233[[#This Row],[LB_init]])</f>
        <v>592</v>
      </c>
      <c r="V175">
        <f>IF(Table1353233[[#This Row],[If Optimal solution is not found]],"",0)</f>
        <v>0</v>
      </c>
      <c r="W175">
        <f>IF(Table1353233[[#This Row],[If Optimal solution is not found]],"",Table1353233[[#This Row],[Total time (BPP+Pm+SPm)]])</f>
        <v>0.74031540006990326</v>
      </c>
      <c r="Y175" s="61"/>
      <c r="Z175" s="62"/>
      <c r="AA175" s="62"/>
      <c r="AB175" s="61"/>
      <c r="AC175" s="115"/>
      <c r="AD175" s="115"/>
      <c r="AE175" s="115"/>
      <c r="AF175" s="115">
        <f t="shared" si="22"/>
        <v>0</v>
      </c>
      <c r="AG175" s="115">
        <f t="shared" si="23"/>
        <v>0</v>
      </c>
      <c r="AH175" s="115">
        <v>0</v>
      </c>
      <c r="AI175" s="137" t="str">
        <f>IF(AH175=1,(Table1353233[[#This Row],[UB_init]]-Table1353233[[#This Row],[LB_init]])/Table1353233[[#This Row],[UB_init]],"")</f>
        <v/>
      </c>
      <c r="AJ175" s="133"/>
      <c r="AK175" s="115">
        <f>IF(AND(AJ175=1,Table68[[#This Row],[Gap]]=0),1,0)</f>
        <v>0</v>
      </c>
      <c r="AL175" s="47">
        <v>592</v>
      </c>
      <c r="AM175" s="117">
        <f t="shared" si="18"/>
        <v>1</v>
      </c>
      <c r="AN175">
        <f t="shared" si="19"/>
        <v>0</v>
      </c>
    </row>
    <row r="176" spans="2:40" ht="16" thickBot="1" x14ac:dyDescent="0.4">
      <c r="B176" s="127" t="s">
        <v>210</v>
      </c>
      <c r="C176" s="38">
        <v>50</v>
      </c>
      <c r="D176" s="38">
        <v>5</v>
      </c>
      <c r="E176" s="38">
        <v>30</v>
      </c>
      <c r="F176" s="39">
        <v>4</v>
      </c>
      <c r="G176" s="59">
        <f t="shared" si="16"/>
        <v>516</v>
      </c>
      <c r="H176" s="88">
        <f t="shared" si="16"/>
        <v>516</v>
      </c>
      <c r="I176" s="88">
        <f t="shared" si="20"/>
        <v>0</v>
      </c>
      <c r="J176" s="88"/>
      <c r="K176" s="38">
        <f>1800-Table1353233[[#This Row],[Remaining time]]</f>
        <v>31.156815329570009</v>
      </c>
      <c r="L176" s="38"/>
      <c r="M176" s="38">
        <f t="shared" si="17"/>
        <v>31.156815329570009</v>
      </c>
      <c r="O176" t="b">
        <f t="shared" si="21"/>
        <v>0</v>
      </c>
      <c r="P176" s="17" t="s">
        <v>191</v>
      </c>
      <c r="Q176" s="18" t="s">
        <v>192</v>
      </c>
      <c r="R176" s="89" t="s">
        <v>193</v>
      </c>
      <c r="S176" s="20" t="s">
        <v>1108</v>
      </c>
      <c r="T176">
        <f>IF(Table1353233[[#This Row],[If Optimal solution is not found]]=1,"",Table1353233[[#This Row],[UB_init]])</f>
        <v>516</v>
      </c>
      <c r="U176">
        <f>IF(Table1353233[[#This Row],[If Optimal solution is not found]],"",Table1353233[[#This Row],[LB_init]])</f>
        <v>516</v>
      </c>
      <c r="V176">
        <f>IF(Table1353233[[#This Row],[If Optimal solution is not found]],"",0)</f>
        <v>0</v>
      </c>
      <c r="W176">
        <f>IF(Table1353233[[#This Row],[If Optimal solution is not found]],"",Table1353233[[#This Row],[Total time (BPP+Pm+SPm)]])</f>
        <v>31.156815329570009</v>
      </c>
      <c r="Y176" s="59"/>
      <c r="Z176" s="60"/>
      <c r="AA176" s="60"/>
      <c r="AB176" s="59"/>
      <c r="AC176" s="114"/>
      <c r="AD176" s="114"/>
      <c r="AE176" s="114"/>
      <c r="AF176" s="114">
        <f t="shared" si="22"/>
        <v>0</v>
      </c>
      <c r="AG176" s="114">
        <f t="shared" si="23"/>
        <v>0</v>
      </c>
      <c r="AH176" s="114">
        <v>0</v>
      </c>
      <c r="AI176" s="136" t="str">
        <f>IF(AH176=1,(Table1353233[[#This Row],[UB_init]]-Table1353233[[#This Row],[LB_init]])/Table1353233[[#This Row],[UB_init]],"")</f>
        <v/>
      </c>
      <c r="AJ176" s="123"/>
      <c r="AK176" s="114">
        <f>IF(AND(AJ176=1,Table68[[#This Row],[Gap]]=0),1,0)</f>
        <v>0</v>
      </c>
      <c r="AL176" s="48">
        <v>516</v>
      </c>
      <c r="AM176" s="117">
        <f t="shared" si="18"/>
        <v>1</v>
      </c>
      <c r="AN176">
        <f t="shared" si="19"/>
        <v>0</v>
      </c>
    </row>
    <row r="177" spans="2:40" ht="18.649999999999999" customHeight="1" thickBot="1" x14ac:dyDescent="0.5">
      <c r="B177" s="126" t="s">
        <v>211</v>
      </c>
      <c r="C177" s="36">
        <v>50</v>
      </c>
      <c r="D177" s="36">
        <v>5</v>
      </c>
      <c r="E177" s="36">
        <v>30</v>
      </c>
      <c r="F177" s="37">
        <v>4</v>
      </c>
      <c r="G177" s="61">
        <f t="shared" si="16"/>
        <v>631</v>
      </c>
      <c r="H177" s="98">
        <f t="shared" si="16"/>
        <v>631</v>
      </c>
      <c r="I177" s="98">
        <f t="shared" si="20"/>
        <v>0</v>
      </c>
      <c r="J177" s="98"/>
      <c r="K177" s="36">
        <f>1800-Table1353233[[#This Row],[Remaining time]]</f>
        <v>0.94534164108995355</v>
      </c>
      <c r="L177" s="36"/>
      <c r="M177" s="36">
        <f t="shared" si="17"/>
        <v>0.94534164108995355</v>
      </c>
      <c r="O177" t="b">
        <f t="shared" si="21"/>
        <v>0</v>
      </c>
      <c r="P177" s="7">
        <f>COUNTIF(I92:I181,"=0")</f>
        <v>89</v>
      </c>
      <c r="Q177" s="29">
        <f>AVERAGE(I92:I181)</f>
        <v>1.9102196752626444E-4</v>
      </c>
      <c r="R177" s="90">
        <f>AVERAGE(M92:M181)</f>
        <v>42.989548139424357</v>
      </c>
      <c r="S177" s="95" t="e">
        <f>AVERAGE(J92:J181)</f>
        <v>#DIV/0!</v>
      </c>
      <c r="T177">
        <f>IF(Table1353233[[#This Row],[If Optimal solution is not found]]=1,"",Table1353233[[#This Row],[UB_init]])</f>
        <v>631</v>
      </c>
      <c r="U177">
        <f>IF(Table1353233[[#This Row],[If Optimal solution is not found]],"",Table1353233[[#This Row],[LB_init]])</f>
        <v>631</v>
      </c>
      <c r="V177">
        <f>IF(Table1353233[[#This Row],[If Optimal solution is not found]],"",0)</f>
        <v>0</v>
      </c>
      <c r="W177">
        <f>IF(Table1353233[[#This Row],[If Optimal solution is not found]],"",Table1353233[[#This Row],[Total time (BPP+Pm+SPm)]])</f>
        <v>0.94534164108995355</v>
      </c>
      <c r="Y177" s="61"/>
      <c r="Z177" s="62"/>
      <c r="AA177" s="62"/>
      <c r="AB177" s="61"/>
      <c r="AC177" s="115"/>
      <c r="AD177" s="115"/>
      <c r="AE177" s="115"/>
      <c r="AF177" s="115">
        <f t="shared" si="22"/>
        <v>0</v>
      </c>
      <c r="AG177" s="115">
        <f t="shared" si="23"/>
        <v>0</v>
      </c>
      <c r="AH177" s="115">
        <v>0</v>
      </c>
      <c r="AI177" s="137" t="str">
        <f>IF(AH177=1,(Table1353233[[#This Row],[UB_init]]-Table1353233[[#This Row],[LB_init]])/Table1353233[[#This Row],[UB_init]],"")</f>
        <v/>
      </c>
      <c r="AJ177" s="133"/>
      <c r="AK177" s="115">
        <f>IF(AND(AJ177=1,Table68[[#This Row],[Gap]]=0),1,0)</f>
        <v>0</v>
      </c>
      <c r="AL177" s="47">
        <v>631</v>
      </c>
      <c r="AM177" s="117">
        <f t="shared" si="18"/>
        <v>1</v>
      </c>
      <c r="AN177">
        <f t="shared" si="19"/>
        <v>0</v>
      </c>
    </row>
    <row r="178" spans="2:40" ht="18.649999999999999" customHeight="1" thickBot="1" x14ac:dyDescent="0.5">
      <c r="B178" s="127" t="s">
        <v>212</v>
      </c>
      <c r="C178" s="38">
        <v>50</v>
      </c>
      <c r="D178" s="38">
        <v>5</v>
      </c>
      <c r="E178" s="38">
        <v>30</v>
      </c>
      <c r="F178" s="39">
        <v>4</v>
      </c>
      <c r="G178" s="59">
        <f t="shared" si="16"/>
        <v>698</v>
      </c>
      <c r="H178" s="88">
        <f t="shared" si="16"/>
        <v>686</v>
      </c>
      <c r="I178" s="88">
        <f t="shared" si="20"/>
        <v>1.71919770773638E-2</v>
      </c>
      <c r="J178" s="88"/>
      <c r="K178" s="38">
        <f>1800-Table1353233[[#This Row],[Remaining time]]</f>
        <v>609.7992944903699</v>
      </c>
      <c r="L178" s="38">
        <v>2990.2007060000001</v>
      </c>
      <c r="M178" s="38">
        <f t="shared" si="17"/>
        <v>3600.00000049037</v>
      </c>
      <c r="N178">
        <v>1.71919770773638E-2</v>
      </c>
      <c r="O178" t="b">
        <f t="shared" si="21"/>
        <v>0</v>
      </c>
      <c r="P178" s="7"/>
      <c r="Q178" s="29">
        <f>AVERAGEIF(I92:I181,"&gt;0")</f>
        <v>1.71919770773638E-2</v>
      </c>
      <c r="R178" s="91">
        <f>AVERAGEIF(I92:I181,"=0",M92:M181)</f>
        <v>3.0231385624474441</v>
      </c>
      <c r="S178" s="95" t="e">
        <f>AVERAGEIF(J92:J181,"&gt;0")</f>
        <v>#DIV/0!</v>
      </c>
      <c r="T178" t="str">
        <f>IF(Table1353233[[#This Row],[If Optimal solution is not found]]=1,"",Table1353233[[#This Row],[UB_init]])</f>
        <v/>
      </c>
      <c r="U178" t="str">
        <f>IF(Table1353233[[#This Row],[If Optimal solution is not found]],"",Table1353233[[#This Row],[LB_init]])</f>
        <v/>
      </c>
      <c r="V178" t="str">
        <f>IF(Table1353233[[#This Row],[If Optimal solution is not found]],"",0)</f>
        <v/>
      </c>
      <c r="W178" t="str">
        <f>IF(Table1353233[[#This Row],[If Optimal solution is not found]],"",Table1353233[[#This Row],[Total time (BPP+Pm+SPm)]])</f>
        <v/>
      </c>
      <c r="Y178" s="59">
        <v>698</v>
      </c>
      <c r="Z178" s="60">
        <v>686</v>
      </c>
      <c r="AA178" s="60">
        <v>1.71919770773638E-2</v>
      </c>
      <c r="AB178" s="59">
        <v>2.8653295128939801E-3</v>
      </c>
      <c r="AC178" s="114">
        <v>0</v>
      </c>
      <c r="AD178" s="114">
        <v>0</v>
      </c>
      <c r="AE178" s="114">
        <v>0</v>
      </c>
      <c r="AF178" s="114">
        <f t="shared" si="22"/>
        <v>0</v>
      </c>
      <c r="AG178" s="114">
        <f t="shared" si="23"/>
        <v>0</v>
      </c>
      <c r="AH178" s="114">
        <v>0</v>
      </c>
      <c r="AI178" s="136" t="str">
        <f>IF(AH178=1,(Table1353233[[#This Row],[UB_init]]-Table1353233[[#This Row],[LB_init]])/Table1353233[[#This Row],[UB_init]],"")</f>
        <v/>
      </c>
      <c r="AJ178" s="123">
        <v>1</v>
      </c>
      <c r="AK178" s="114">
        <f>IF(AND(AJ178=1,Table68[[#This Row],[Gap]]=0),1,0)</f>
        <v>0</v>
      </c>
      <c r="AL178" s="48">
        <v>698</v>
      </c>
      <c r="AM178" s="117">
        <f t="shared" si="18"/>
        <v>0</v>
      </c>
      <c r="AN178">
        <f t="shared" si="19"/>
        <v>0</v>
      </c>
    </row>
    <row r="179" spans="2:40" ht="18.649999999999999" customHeight="1" thickBot="1" x14ac:dyDescent="0.5">
      <c r="B179" s="126" t="s">
        <v>213</v>
      </c>
      <c r="C179" s="36">
        <v>50</v>
      </c>
      <c r="D179" s="36">
        <v>5</v>
      </c>
      <c r="E179" s="36">
        <v>30</v>
      </c>
      <c r="F179" s="37">
        <v>4</v>
      </c>
      <c r="G179" s="61">
        <f t="shared" si="16"/>
        <v>565</v>
      </c>
      <c r="H179" s="98">
        <f t="shared" si="16"/>
        <v>565</v>
      </c>
      <c r="I179" s="98">
        <f t="shared" si="20"/>
        <v>0</v>
      </c>
      <c r="J179" s="98"/>
      <c r="K179" s="36">
        <f>1800-Table1353233[[#This Row],[Remaining time]]</f>
        <v>1.3597392328099431</v>
      </c>
      <c r="L179" s="36"/>
      <c r="M179" s="36">
        <f t="shared" si="17"/>
        <v>1.3597392328099431</v>
      </c>
      <c r="O179" t="b">
        <f t="shared" si="21"/>
        <v>0</v>
      </c>
      <c r="P179" s="92" t="s">
        <v>197</v>
      </c>
      <c r="Q179" s="93">
        <f>MAX(I92:I181)</f>
        <v>1.71919770773638E-2</v>
      </c>
      <c r="R179" s="94"/>
      <c r="S179" s="96">
        <f>MAX(J92:J181)</f>
        <v>0</v>
      </c>
      <c r="T179">
        <f>IF(Table1353233[[#This Row],[If Optimal solution is not found]]=1,"",Table1353233[[#This Row],[UB_init]])</f>
        <v>565</v>
      </c>
      <c r="U179">
        <f>IF(Table1353233[[#This Row],[If Optimal solution is not found]],"",Table1353233[[#This Row],[LB_init]])</f>
        <v>565</v>
      </c>
      <c r="V179">
        <f>IF(Table1353233[[#This Row],[If Optimal solution is not found]],"",0)</f>
        <v>0</v>
      </c>
      <c r="W179">
        <f>IF(Table1353233[[#This Row],[If Optimal solution is not found]],"",Table1353233[[#This Row],[Total time (BPP+Pm+SPm)]])</f>
        <v>1.3597392328099431</v>
      </c>
      <c r="Y179" s="61"/>
      <c r="Z179" s="62"/>
      <c r="AA179" s="62"/>
      <c r="AB179" s="61"/>
      <c r="AC179" s="115"/>
      <c r="AD179" s="115"/>
      <c r="AE179" s="115"/>
      <c r="AF179" s="115">
        <f t="shared" si="22"/>
        <v>0</v>
      </c>
      <c r="AG179" s="115">
        <f t="shared" si="23"/>
        <v>0</v>
      </c>
      <c r="AH179" s="115">
        <v>0</v>
      </c>
      <c r="AI179" s="137" t="str">
        <f>IF(AH179=1,(Table1353233[[#This Row],[UB_init]]-Table1353233[[#This Row],[LB_init]])/Table1353233[[#This Row],[UB_init]],"")</f>
        <v/>
      </c>
      <c r="AJ179" s="133"/>
      <c r="AK179" s="115">
        <f>IF(AND(AJ179=1,Table68[[#This Row],[Gap]]=0),1,0)</f>
        <v>0</v>
      </c>
      <c r="AL179" s="47">
        <v>565</v>
      </c>
      <c r="AM179" s="117">
        <f t="shared" si="18"/>
        <v>1</v>
      </c>
      <c r="AN179">
        <f t="shared" si="19"/>
        <v>0</v>
      </c>
    </row>
    <row r="180" spans="2:40" x14ac:dyDescent="0.35">
      <c r="B180" s="127" t="s">
        <v>214</v>
      </c>
      <c r="C180" s="38">
        <v>50</v>
      </c>
      <c r="D180" s="38">
        <v>5</v>
      </c>
      <c r="E180" s="38">
        <v>30</v>
      </c>
      <c r="F180" s="39">
        <v>4</v>
      </c>
      <c r="G180" s="59">
        <f t="shared" si="16"/>
        <v>620</v>
      </c>
      <c r="H180" s="88">
        <f t="shared" si="16"/>
        <v>620</v>
      </c>
      <c r="I180" s="88">
        <f t="shared" si="20"/>
        <v>0</v>
      </c>
      <c r="J180" s="88"/>
      <c r="K180" s="38">
        <f>1800-Table1353233[[#This Row],[Remaining time]]</f>
        <v>4.4419987946801029</v>
      </c>
      <c r="L180" s="38"/>
      <c r="M180" s="38">
        <f t="shared" si="17"/>
        <v>4.4419987946801029</v>
      </c>
      <c r="O180" t="b">
        <f t="shared" si="21"/>
        <v>0</v>
      </c>
      <c r="T180">
        <f>IF(Table1353233[[#This Row],[If Optimal solution is not found]]=1,"",Table1353233[[#This Row],[UB_init]])</f>
        <v>620</v>
      </c>
      <c r="U180">
        <f>IF(Table1353233[[#This Row],[If Optimal solution is not found]],"",Table1353233[[#This Row],[LB_init]])</f>
        <v>620</v>
      </c>
      <c r="V180">
        <f>IF(Table1353233[[#This Row],[If Optimal solution is not found]],"",0)</f>
        <v>0</v>
      </c>
      <c r="W180">
        <f>IF(Table1353233[[#This Row],[If Optimal solution is not found]],"",Table1353233[[#This Row],[Total time (BPP+Pm+SPm)]])</f>
        <v>4.4419987946801029</v>
      </c>
      <c r="Y180" s="59"/>
      <c r="Z180" s="60"/>
      <c r="AA180" s="60"/>
      <c r="AB180" s="59"/>
      <c r="AC180" s="114"/>
      <c r="AD180" s="114"/>
      <c r="AE180" s="114"/>
      <c r="AF180" s="114">
        <f t="shared" si="22"/>
        <v>0</v>
      </c>
      <c r="AG180" s="114">
        <f t="shared" si="23"/>
        <v>0</v>
      </c>
      <c r="AH180" s="114">
        <v>0</v>
      </c>
      <c r="AI180" s="136" t="str">
        <f>IF(AH180=1,(Table1353233[[#This Row],[UB_init]]-Table1353233[[#This Row],[LB_init]])/Table1353233[[#This Row],[UB_init]],"")</f>
        <v/>
      </c>
      <c r="AJ180" s="123"/>
      <c r="AK180" s="114">
        <f>IF(AND(AJ180=1,Table68[[#This Row],[Gap]]=0),1,0)</f>
        <v>0</v>
      </c>
      <c r="AL180" s="48">
        <v>620</v>
      </c>
      <c r="AM180" s="117">
        <f t="shared" si="18"/>
        <v>1</v>
      </c>
      <c r="AN180">
        <f t="shared" si="19"/>
        <v>0</v>
      </c>
    </row>
    <row r="181" spans="2:40" ht="15" thickBot="1" x14ac:dyDescent="0.4">
      <c r="B181" s="128" t="s">
        <v>215</v>
      </c>
      <c r="C181" s="42">
        <v>50</v>
      </c>
      <c r="D181" s="42">
        <v>5</v>
      </c>
      <c r="E181" s="42">
        <v>30</v>
      </c>
      <c r="F181" s="43">
        <v>4</v>
      </c>
      <c r="G181" s="63">
        <f t="shared" si="16"/>
        <v>553</v>
      </c>
      <c r="H181" s="99">
        <f t="shared" si="16"/>
        <v>553</v>
      </c>
      <c r="I181" s="99">
        <f t="shared" si="20"/>
        <v>0</v>
      </c>
      <c r="J181" s="99"/>
      <c r="K181" s="42">
        <f>1800-Table1353233[[#This Row],[Remaining time]]</f>
        <v>0.72488466464005796</v>
      </c>
      <c r="L181" s="42"/>
      <c r="M181" s="42">
        <f t="shared" si="17"/>
        <v>0.72488466464005796</v>
      </c>
      <c r="O181" t="b">
        <f t="shared" si="21"/>
        <v>0</v>
      </c>
      <c r="T181">
        <f>IF(Table1353233[[#This Row],[If Optimal solution is not found]]=1,"",Table1353233[[#This Row],[UB_init]])</f>
        <v>553</v>
      </c>
      <c r="U181">
        <f>IF(Table1353233[[#This Row],[If Optimal solution is not found]],"",Table1353233[[#This Row],[LB_init]])</f>
        <v>553</v>
      </c>
      <c r="V181">
        <f>IF(Table1353233[[#This Row],[If Optimal solution is not found]],"",0)</f>
        <v>0</v>
      </c>
      <c r="W181">
        <f>IF(Table1353233[[#This Row],[If Optimal solution is not found]],"",Table1353233[[#This Row],[Total time (BPP+Pm+SPm)]])</f>
        <v>0.72488466464005796</v>
      </c>
      <c r="Y181" s="63"/>
      <c r="Z181" s="64"/>
      <c r="AA181" s="64"/>
      <c r="AB181" s="63"/>
      <c r="AC181" s="116"/>
      <c r="AD181" s="116"/>
      <c r="AE181" s="116"/>
      <c r="AF181" s="116">
        <f t="shared" si="22"/>
        <v>0</v>
      </c>
      <c r="AG181" s="116">
        <f t="shared" si="23"/>
        <v>0</v>
      </c>
      <c r="AH181" s="116">
        <v>0</v>
      </c>
      <c r="AI181" s="137" t="str">
        <f>IF(AH181=1,(Table1353233[[#This Row],[UB_init]]-Table1353233[[#This Row],[LB_init]])/Table1353233[[#This Row],[UB_init]],"")</f>
        <v/>
      </c>
      <c r="AJ181" s="134"/>
      <c r="AK181" s="116">
        <f>IF(AND(AJ181=1,Table68[[#This Row],[Gap]]=0),1,0)</f>
        <v>0</v>
      </c>
      <c r="AL181" s="49">
        <v>553</v>
      </c>
      <c r="AM181" s="117">
        <f t="shared" si="18"/>
        <v>1</v>
      </c>
      <c r="AN181">
        <f t="shared" si="19"/>
        <v>0</v>
      </c>
    </row>
    <row r="182" spans="2:40" x14ac:dyDescent="0.35">
      <c r="B182" s="127" t="s">
        <v>216</v>
      </c>
      <c r="C182" s="44">
        <v>50</v>
      </c>
      <c r="D182" s="44">
        <v>10</v>
      </c>
      <c r="E182" s="44">
        <v>10</v>
      </c>
      <c r="F182" s="45">
        <v>1</v>
      </c>
      <c r="G182" s="59">
        <f t="shared" si="16"/>
        <v>52</v>
      </c>
      <c r="H182" s="88">
        <f t="shared" si="16"/>
        <v>52</v>
      </c>
      <c r="I182" s="88">
        <f t="shared" si="20"/>
        <v>0</v>
      </c>
      <c r="J182" s="88"/>
      <c r="K182" s="38">
        <f>1800-Table1353233[[#This Row],[Remaining time]]</f>
        <v>0.24844058604003294</v>
      </c>
      <c r="L182" s="38">
        <v>0.42041922966018302</v>
      </c>
      <c r="M182" s="38">
        <f t="shared" si="17"/>
        <v>0.66885981570021591</v>
      </c>
      <c r="O182" t="b">
        <f t="shared" si="21"/>
        <v>0</v>
      </c>
      <c r="T182" t="str">
        <f>IF(Table1353233[[#This Row],[If Optimal solution is not found]]=1,"",Table1353233[[#This Row],[UB_init]])</f>
        <v/>
      </c>
      <c r="U182" t="str">
        <f>IF(Table1353233[[#This Row],[If Optimal solution is not found]],"",Table1353233[[#This Row],[LB_init]])</f>
        <v/>
      </c>
      <c r="V182" t="str">
        <f>IF(Table1353233[[#This Row],[If Optimal solution is not found]],"",0)</f>
        <v/>
      </c>
      <c r="W182" t="str">
        <f>IF(Table1353233[[#This Row],[If Optimal solution is not found]],"",Table1353233[[#This Row],[Total time (BPP+Pm+SPm)]])</f>
        <v/>
      </c>
      <c r="Y182" s="59">
        <v>52</v>
      </c>
      <c r="Z182" s="60">
        <v>52</v>
      </c>
      <c r="AA182" s="60">
        <v>0</v>
      </c>
      <c r="AB182" s="59">
        <v>0</v>
      </c>
      <c r="AC182" s="114">
        <v>0</v>
      </c>
      <c r="AD182" s="114">
        <v>0</v>
      </c>
      <c r="AE182" s="114">
        <v>0</v>
      </c>
      <c r="AF182" s="114">
        <f t="shared" si="22"/>
        <v>0</v>
      </c>
      <c r="AG182" s="114">
        <f t="shared" si="23"/>
        <v>0</v>
      </c>
      <c r="AH182" s="114">
        <v>0</v>
      </c>
      <c r="AI182" s="136" t="str">
        <f>IF(AH182=1,(Table1353233[[#This Row],[UB_init]]-Table1353233[[#This Row],[LB_init]])/Table1353233[[#This Row],[UB_init]],"")</f>
        <v/>
      </c>
      <c r="AJ182" s="123">
        <v>0</v>
      </c>
      <c r="AK182" s="114">
        <f>IF(AND(AJ182=1,Table68[[#This Row],[Gap]]=0),1,0)</f>
        <v>0</v>
      </c>
      <c r="AL182" s="46">
        <v>136</v>
      </c>
      <c r="AM182" s="117">
        <f t="shared" si="18"/>
        <v>0</v>
      </c>
      <c r="AN182">
        <f t="shared" si="19"/>
        <v>0</v>
      </c>
    </row>
    <row r="183" spans="2:40" x14ac:dyDescent="0.35">
      <c r="B183" s="126" t="s">
        <v>217</v>
      </c>
      <c r="C183" s="36">
        <v>50</v>
      </c>
      <c r="D183" s="36">
        <v>10</v>
      </c>
      <c r="E183" s="36">
        <v>10</v>
      </c>
      <c r="F183" s="37">
        <v>1</v>
      </c>
      <c r="G183" s="61">
        <f t="shared" si="16"/>
        <v>63</v>
      </c>
      <c r="H183" s="98">
        <f t="shared" si="16"/>
        <v>63</v>
      </c>
      <c r="I183" s="98">
        <f t="shared" si="20"/>
        <v>0</v>
      </c>
      <c r="J183" s="98"/>
      <c r="K183" s="36">
        <f>1800-Table1353233[[#This Row],[Remaining time]]</f>
        <v>0.15916610136991949</v>
      </c>
      <c r="L183" s="36">
        <v>0.91560184909030795</v>
      </c>
      <c r="M183" s="36">
        <f t="shared" si="17"/>
        <v>1.0747679504602274</v>
      </c>
      <c r="O183" t="b">
        <f t="shared" si="21"/>
        <v>0</v>
      </c>
      <c r="T183" t="str">
        <f>IF(Table1353233[[#This Row],[If Optimal solution is not found]]=1,"",Table1353233[[#This Row],[UB_init]])</f>
        <v/>
      </c>
      <c r="U183" t="str">
        <f>IF(Table1353233[[#This Row],[If Optimal solution is not found]],"",Table1353233[[#This Row],[LB_init]])</f>
        <v/>
      </c>
      <c r="V183" t="str">
        <f>IF(Table1353233[[#This Row],[If Optimal solution is not found]],"",0)</f>
        <v/>
      </c>
      <c r="W183" t="str">
        <f>IF(Table1353233[[#This Row],[If Optimal solution is not found]],"",Table1353233[[#This Row],[Total time (BPP+Pm+SPm)]])</f>
        <v/>
      </c>
      <c r="Y183" s="61">
        <v>63</v>
      </c>
      <c r="Z183" s="62">
        <v>63</v>
      </c>
      <c r="AA183" s="62">
        <v>0</v>
      </c>
      <c r="AB183" s="61">
        <v>0</v>
      </c>
      <c r="AC183" s="115">
        <v>0</v>
      </c>
      <c r="AD183" s="115">
        <v>0</v>
      </c>
      <c r="AE183" s="115">
        <v>0</v>
      </c>
      <c r="AF183" s="115">
        <f t="shared" si="22"/>
        <v>0</v>
      </c>
      <c r="AG183" s="115">
        <f t="shared" si="23"/>
        <v>0</v>
      </c>
      <c r="AH183" s="115">
        <v>0</v>
      </c>
      <c r="AI183" s="137" t="str">
        <f>IF(AH183=1,(Table1353233[[#This Row],[UB_init]]-Table1353233[[#This Row],[LB_init]])/Table1353233[[#This Row],[UB_init]],"")</f>
        <v/>
      </c>
      <c r="AJ183" s="133">
        <v>0</v>
      </c>
      <c r="AK183" s="115">
        <f>IF(AND(AJ183=1,Table68[[#This Row],[Gap]]=0),1,0)</f>
        <v>0</v>
      </c>
      <c r="AL183" s="47">
        <v>158</v>
      </c>
      <c r="AM183" s="117">
        <f t="shared" si="18"/>
        <v>0</v>
      </c>
      <c r="AN183">
        <f t="shared" si="19"/>
        <v>0</v>
      </c>
    </row>
    <row r="184" spans="2:40" x14ac:dyDescent="0.35">
      <c r="B184" s="127" t="s">
        <v>218</v>
      </c>
      <c r="C184" s="38">
        <v>50</v>
      </c>
      <c r="D184" s="38">
        <v>10</v>
      </c>
      <c r="E184" s="38">
        <v>10</v>
      </c>
      <c r="F184" s="39">
        <v>1</v>
      </c>
      <c r="G184" s="59">
        <f t="shared" si="16"/>
        <v>71</v>
      </c>
      <c r="H184" s="88">
        <f t="shared" si="16"/>
        <v>71</v>
      </c>
      <c r="I184" s="88">
        <f t="shared" si="20"/>
        <v>0</v>
      </c>
      <c r="J184" s="88"/>
      <c r="K184" s="38">
        <f>1800-Table1353233[[#This Row],[Remaining time]]</f>
        <v>0.2155433949099006</v>
      </c>
      <c r="L184" s="38">
        <v>0.88495723390951697</v>
      </c>
      <c r="M184" s="38">
        <f t="shared" si="17"/>
        <v>1.1005006288194177</v>
      </c>
      <c r="O184" t="b">
        <f t="shared" si="21"/>
        <v>0</v>
      </c>
      <c r="T184" t="str">
        <f>IF(Table1353233[[#This Row],[If Optimal solution is not found]]=1,"",Table1353233[[#This Row],[UB_init]])</f>
        <v/>
      </c>
      <c r="U184" t="str">
        <f>IF(Table1353233[[#This Row],[If Optimal solution is not found]],"",Table1353233[[#This Row],[LB_init]])</f>
        <v/>
      </c>
      <c r="V184" t="str">
        <f>IF(Table1353233[[#This Row],[If Optimal solution is not found]],"",0)</f>
        <v/>
      </c>
      <c r="W184" t="str">
        <f>IF(Table1353233[[#This Row],[If Optimal solution is not found]],"",Table1353233[[#This Row],[Total time (BPP+Pm+SPm)]])</f>
        <v/>
      </c>
      <c r="Y184" s="59">
        <v>71</v>
      </c>
      <c r="Z184" s="60">
        <v>71</v>
      </c>
      <c r="AA184" s="60">
        <v>0</v>
      </c>
      <c r="AB184" s="59">
        <v>0</v>
      </c>
      <c r="AC184" s="114">
        <v>0</v>
      </c>
      <c r="AD184" s="114">
        <v>0</v>
      </c>
      <c r="AE184" s="114">
        <v>0</v>
      </c>
      <c r="AF184" s="114">
        <f t="shared" si="22"/>
        <v>0</v>
      </c>
      <c r="AG184" s="114">
        <f t="shared" si="23"/>
        <v>0</v>
      </c>
      <c r="AH184" s="114">
        <v>0</v>
      </c>
      <c r="AI184" s="136" t="str">
        <f>IF(AH184=1,(Table1353233[[#This Row],[UB_init]]-Table1353233[[#This Row],[LB_init]])/Table1353233[[#This Row],[UB_init]],"")</f>
        <v/>
      </c>
      <c r="AJ184" s="123">
        <v>0</v>
      </c>
      <c r="AK184" s="114">
        <f>IF(AND(AJ184=1,Table68[[#This Row],[Gap]]=0),1,0)</f>
        <v>0</v>
      </c>
      <c r="AL184" s="48">
        <v>201</v>
      </c>
      <c r="AM184" s="117">
        <f t="shared" si="18"/>
        <v>0</v>
      </c>
      <c r="AN184">
        <f t="shared" si="19"/>
        <v>0</v>
      </c>
    </row>
    <row r="185" spans="2:40" x14ac:dyDescent="0.35">
      <c r="B185" s="126" t="s">
        <v>219</v>
      </c>
      <c r="C185" s="36">
        <v>50</v>
      </c>
      <c r="D185" s="36">
        <v>10</v>
      </c>
      <c r="E185" s="36">
        <v>10</v>
      </c>
      <c r="F185" s="37">
        <v>1</v>
      </c>
      <c r="G185" s="61">
        <f t="shared" si="16"/>
        <v>56</v>
      </c>
      <c r="H185" s="98">
        <f t="shared" si="16"/>
        <v>56</v>
      </c>
      <c r="I185" s="98">
        <f t="shared" si="20"/>
        <v>0</v>
      </c>
      <c r="J185" s="98"/>
      <c r="K185" s="36">
        <f>1800-Table1353233[[#This Row],[Remaining time]]</f>
        <v>0.21971106342994062</v>
      </c>
      <c r="L185" s="36">
        <v>1.6273446213453999</v>
      </c>
      <c r="M185" s="36">
        <f t="shared" si="17"/>
        <v>1.8470556847753405</v>
      </c>
      <c r="O185" t="b">
        <f t="shared" si="21"/>
        <v>0</v>
      </c>
      <c r="T185" t="str">
        <f>IF(Table1353233[[#This Row],[If Optimal solution is not found]]=1,"",Table1353233[[#This Row],[UB_init]])</f>
        <v/>
      </c>
      <c r="U185" t="str">
        <f>IF(Table1353233[[#This Row],[If Optimal solution is not found]],"",Table1353233[[#This Row],[LB_init]])</f>
        <v/>
      </c>
      <c r="V185" t="str">
        <f>IF(Table1353233[[#This Row],[If Optimal solution is not found]],"",0)</f>
        <v/>
      </c>
      <c r="W185" t="str">
        <f>IF(Table1353233[[#This Row],[If Optimal solution is not found]],"",Table1353233[[#This Row],[Total time (BPP+Pm+SPm)]])</f>
        <v/>
      </c>
      <c r="Y185" s="61">
        <v>56</v>
      </c>
      <c r="Z185" s="62">
        <v>56</v>
      </c>
      <c r="AA185" s="62">
        <v>0</v>
      </c>
      <c r="AB185" s="61">
        <v>0</v>
      </c>
      <c r="AC185" s="115">
        <v>0</v>
      </c>
      <c r="AD185" s="115">
        <v>0</v>
      </c>
      <c r="AE185" s="115">
        <v>0</v>
      </c>
      <c r="AF185" s="115">
        <f t="shared" si="22"/>
        <v>0</v>
      </c>
      <c r="AG185" s="115">
        <f t="shared" si="23"/>
        <v>0</v>
      </c>
      <c r="AH185" s="115">
        <v>0</v>
      </c>
      <c r="AI185" s="137" t="str">
        <f>IF(AH185=1,(Table1353233[[#This Row],[UB_init]]-Table1353233[[#This Row],[LB_init]])/Table1353233[[#This Row],[UB_init]],"")</f>
        <v/>
      </c>
      <c r="AJ185" s="133">
        <v>0</v>
      </c>
      <c r="AK185" s="115">
        <f>IF(AND(AJ185=1,Table68[[#This Row],[Gap]]=0),1,0)</f>
        <v>0</v>
      </c>
      <c r="AL185" s="47">
        <v>165</v>
      </c>
      <c r="AM185" s="117">
        <f t="shared" si="18"/>
        <v>0</v>
      </c>
      <c r="AN185">
        <f t="shared" si="19"/>
        <v>0</v>
      </c>
    </row>
    <row r="186" spans="2:40" x14ac:dyDescent="0.35">
      <c r="B186" s="127" t="s">
        <v>220</v>
      </c>
      <c r="C186" s="38">
        <v>50</v>
      </c>
      <c r="D186" s="38">
        <v>10</v>
      </c>
      <c r="E186" s="38">
        <v>10</v>
      </c>
      <c r="F186" s="39">
        <v>1</v>
      </c>
      <c r="G186" s="59">
        <f t="shared" si="16"/>
        <v>59</v>
      </c>
      <c r="H186" s="88">
        <f t="shared" si="16"/>
        <v>59</v>
      </c>
      <c r="I186" s="88">
        <f t="shared" si="20"/>
        <v>0</v>
      </c>
      <c r="J186" s="88"/>
      <c r="K186" s="38">
        <f>1800-Table1353233[[#This Row],[Remaining time]]</f>
        <v>0.18385612779002258</v>
      </c>
      <c r="L186" s="38">
        <v>1.08754507219418</v>
      </c>
      <c r="M186" s="38">
        <f t="shared" si="17"/>
        <v>1.2714011999842025</v>
      </c>
      <c r="O186" t="b">
        <f t="shared" si="21"/>
        <v>0</v>
      </c>
      <c r="T186" t="str">
        <f>IF(Table1353233[[#This Row],[If Optimal solution is not found]]=1,"",Table1353233[[#This Row],[UB_init]])</f>
        <v/>
      </c>
      <c r="U186" t="str">
        <f>IF(Table1353233[[#This Row],[If Optimal solution is not found]],"",Table1353233[[#This Row],[LB_init]])</f>
        <v/>
      </c>
      <c r="V186" t="str">
        <f>IF(Table1353233[[#This Row],[If Optimal solution is not found]],"",0)</f>
        <v/>
      </c>
      <c r="W186" t="str">
        <f>IF(Table1353233[[#This Row],[If Optimal solution is not found]],"",Table1353233[[#This Row],[Total time (BPP+Pm+SPm)]])</f>
        <v/>
      </c>
      <c r="Y186" s="59">
        <v>59</v>
      </c>
      <c r="Z186" s="60">
        <v>59</v>
      </c>
      <c r="AA186" s="60">
        <v>0</v>
      </c>
      <c r="AB186" s="59">
        <v>0</v>
      </c>
      <c r="AC186" s="114">
        <v>0</v>
      </c>
      <c r="AD186" s="114">
        <v>0</v>
      </c>
      <c r="AE186" s="114">
        <v>0</v>
      </c>
      <c r="AF186" s="114">
        <f t="shared" si="22"/>
        <v>0</v>
      </c>
      <c r="AG186" s="114">
        <f t="shared" si="23"/>
        <v>0</v>
      </c>
      <c r="AH186" s="114">
        <v>0</v>
      </c>
      <c r="AI186" s="136" t="str">
        <f>IF(AH186=1,(Table1353233[[#This Row],[UB_init]]-Table1353233[[#This Row],[LB_init]])/Table1353233[[#This Row],[UB_init]],"")</f>
        <v/>
      </c>
      <c r="AJ186" s="123">
        <v>0</v>
      </c>
      <c r="AK186" s="114">
        <f>IF(AND(AJ186=1,Table68[[#This Row],[Gap]]=0),1,0)</f>
        <v>0</v>
      </c>
      <c r="AL186" s="48">
        <v>144</v>
      </c>
      <c r="AM186" s="117">
        <f t="shared" si="18"/>
        <v>0</v>
      </c>
      <c r="AN186">
        <f t="shared" si="19"/>
        <v>0</v>
      </c>
    </row>
    <row r="187" spans="2:40" x14ac:dyDescent="0.35">
      <c r="B187" s="126" t="s">
        <v>221</v>
      </c>
      <c r="C187" s="36">
        <v>50</v>
      </c>
      <c r="D187" s="36">
        <v>10</v>
      </c>
      <c r="E187" s="36">
        <v>10</v>
      </c>
      <c r="F187" s="37">
        <v>1</v>
      </c>
      <c r="G187" s="61">
        <f t="shared" si="16"/>
        <v>69</v>
      </c>
      <c r="H187" s="98">
        <f t="shared" si="16"/>
        <v>69</v>
      </c>
      <c r="I187" s="98">
        <f t="shared" si="20"/>
        <v>0</v>
      </c>
      <c r="J187" s="98"/>
      <c r="K187" s="36">
        <f>1800-Table1353233[[#This Row],[Remaining time]]</f>
        <v>0.24546998180994706</v>
      </c>
      <c r="L187" s="36">
        <v>0.86386857833713204</v>
      </c>
      <c r="M187" s="36">
        <f t="shared" si="17"/>
        <v>1.1093385601470791</v>
      </c>
      <c r="O187" t="b">
        <f t="shared" si="21"/>
        <v>0</v>
      </c>
      <c r="T187" t="str">
        <f>IF(Table1353233[[#This Row],[If Optimal solution is not found]]=1,"",Table1353233[[#This Row],[UB_init]])</f>
        <v/>
      </c>
      <c r="U187" t="str">
        <f>IF(Table1353233[[#This Row],[If Optimal solution is not found]],"",Table1353233[[#This Row],[LB_init]])</f>
        <v/>
      </c>
      <c r="V187" t="str">
        <f>IF(Table1353233[[#This Row],[If Optimal solution is not found]],"",0)</f>
        <v/>
      </c>
      <c r="W187" t="str">
        <f>IF(Table1353233[[#This Row],[If Optimal solution is not found]],"",Table1353233[[#This Row],[Total time (BPP+Pm+SPm)]])</f>
        <v/>
      </c>
      <c r="Y187" s="61">
        <v>69</v>
      </c>
      <c r="Z187" s="62">
        <v>69</v>
      </c>
      <c r="AA187" s="62">
        <v>0</v>
      </c>
      <c r="AB187" s="61">
        <v>0</v>
      </c>
      <c r="AC187" s="115">
        <v>0</v>
      </c>
      <c r="AD187" s="115">
        <v>0</v>
      </c>
      <c r="AE187" s="115">
        <v>0</v>
      </c>
      <c r="AF187" s="115">
        <f t="shared" si="22"/>
        <v>0</v>
      </c>
      <c r="AG187" s="115">
        <f t="shared" si="23"/>
        <v>0</v>
      </c>
      <c r="AH187" s="115">
        <v>0</v>
      </c>
      <c r="AI187" s="137" t="str">
        <f>IF(AH187=1,(Table1353233[[#This Row],[UB_init]]-Table1353233[[#This Row],[LB_init]])/Table1353233[[#This Row],[UB_init]],"")</f>
        <v/>
      </c>
      <c r="AJ187" s="133">
        <v>0</v>
      </c>
      <c r="AK187" s="115">
        <f>IF(AND(AJ187=1,Table68[[#This Row],[Gap]]=0),1,0)</f>
        <v>0</v>
      </c>
      <c r="AL187" s="47">
        <v>208</v>
      </c>
      <c r="AM187" s="117">
        <f t="shared" si="18"/>
        <v>0</v>
      </c>
      <c r="AN187">
        <f t="shared" si="19"/>
        <v>0</v>
      </c>
    </row>
    <row r="188" spans="2:40" x14ac:dyDescent="0.35">
      <c r="B188" s="127" t="s">
        <v>222</v>
      </c>
      <c r="C188" s="38">
        <v>50</v>
      </c>
      <c r="D188" s="38">
        <v>10</v>
      </c>
      <c r="E188" s="38">
        <v>10</v>
      </c>
      <c r="F188" s="39">
        <v>1</v>
      </c>
      <c r="G188" s="59">
        <f t="shared" si="16"/>
        <v>60</v>
      </c>
      <c r="H188" s="88">
        <f t="shared" si="16"/>
        <v>60</v>
      </c>
      <c r="I188" s="88">
        <f t="shared" si="20"/>
        <v>0</v>
      </c>
      <c r="J188" s="88"/>
      <c r="K188" s="38">
        <f>1800-Table1353233[[#This Row],[Remaining time]]</f>
        <v>0.45463016443000015</v>
      </c>
      <c r="L188" s="38">
        <v>1.3553125597536499</v>
      </c>
      <c r="M188" s="38">
        <f t="shared" si="17"/>
        <v>1.8099427241836501</v>
      </c>
      <c r="O188" t="b">
        <f t="shared" si="21"/>
        <v>0</v>
      </c>
      <c r="T188" t="str">
        <f>IF(Table1353233[[#This Row],[If Optimal solution is not found]]=1,"",Table1353233[[#This Row],[UB_init]])</f>
        <v/>
      </c>
      <c r="U188" t="str">
        <f>IF(Table1353233[[#This Row],[If Optimal solution is not found]],"",Table1353233[[#This Row],[LB_init]])</f>
        <v/>
      </c>
      <c r="V188" t="str">
        <f>IF(Table1353233[[#This Row],[If Optimal solution is not found]],"",0)</f>
        <v/>
      </c>
      <c r="W188" t="str">
        <f>IF(Table1353233[[#This Row],[If Optimal solution is not found]],"",Table1353233[[#This Row],[Total time (BPP+Pm+SPm)]])</f>
        <v/>
      </c>
      <c r="Y188" s="59">
        <v>60</v>
      </c>
      <c r="Z188" s="60">
        <v>60</v>
      </c>
      <c r="AA188" s="60">
        <v>0</v>
      </c>
      <c r="AB188" s="59">
        <v>0</v>
      </c>
      <c r="AC188" s="114">
        <v>0</v>
      </c>
      <c r="AD188" s="114">
        <v>0</v>
      </c>
      <c r="AE188" s="114">
        <v>0</v>
      </c>
      <c r="AF188" s="114">
        <f t="shared" si="22"/>
        <v>0</v>
      </c>
      <c r="AG188" s="114">
        <f t="shared" si="23"/>
        <v>0</v>
      </c>
      <c r="AH188" s="114">
        <v>0</v>
      </c>
      <c r="AI188" s="136" t="str">
        <f>IF(AH188=1,(Table1353233[[#This Row],[UB_init]]-Table1353233[[#This Row],[LB_init]])/Table1353233[[#This Row],[UB_init]],"")</f>
        <v/>
      </c>
      <c r="AJ188" s="123">
        <v>0</v>
      </c>
      <c r="AK188" s="114">
        <f>IF(AND(AJ188=1,Table68[[#This Row],[Gap]]=0),1,0)</f>
        <v>0</v>
      </c>
      <c r="AL188" s="48">
        <v>161</v>
      </c>
      <c r="AM188" s="117">
        <f t="shared" si="18"/>
        <v>0</v>
      </c>
      <c r="AN188">
        <f t="shared" si="19"/>
        <v>0</v>
      </c>
    </row>
    <row r="189" spans="2:40" x14ac:dyDescent="0.35">
      <c r="B189" s="126" t="s">
        <v>223</v>
      </c>
      <c r="C189" s="36">
        <v>50</v>
      </c>
      <c r="D189" s="36">
        <v>10</v>
      </c>
      <c r="E189" s="36">
        <v>10</v>
      </c>
      <c r="F189" s="37">
        <v>1</v>
      </c>
      <c r="G189" s="61">
        <f t="shared" si="16"/>
        <v>63</v>
      </c>
      <c r="H189" s="98">
        <f t="shared" si="16"/>
        <v>63</v>
      </c>
      <c r="I189" s="98">
        <f t="shared" si="20"/>
        <v>0</v>
      </c>
      <c r="J189" s="98"/>
      <c r="K189" s="36">
        <f>1800-Table1353233[[#This Row],[Remaining time]]</f>
        <v>0.19671706297003766</v>
      </c>
      <c r="L189" s="36">
        <v>0.92434601625427604</v>
      </c>
      <c r="M189" s="36">
        <f t="shared" si="17"/>
        <v>1.1210630792243137</v>
      </c>
      <c r="O189" t="b">
        <f t="shared" si="21"/>
        <v>0</v>
      </c>
      <c r="T189" t="str">
        <f>IF(Table1353233[[#This Row],[If Optimal solution is not found]]=1,"",Table1353233[[#This Row],[UB_init]])</f>
        <v/>
      </c>
      <c r="U189" t="str">
        <f>IF(Table1353233[[#This Row],[If Optimal solution is not found]],"",Table1353233[[#This Row],[LB_init]])</f>
        <v/>
      </c>
      <c r="V189" t="str">
        <f>IF(Table1353233[[#This Row],[If Optimal solution is not found]],"",0)</f>
        <v/>
      </c>
      <c r="W189" t="str">
        <f>IF(Table1353233[[#This Row],[If Optimal solution is not found]],"",Table1353233[[#This Row],[Total time (BPP+Pm+SPm)]])</f>
        <v/>
      </c>
      <c r="Y189" s="61">
        <v>63</v>
      </c>
      <c r="Z189" s="62">
        <v>63</v>
      </c>
      <c r="AA189" s="62">
        <v>0</v>
      </c>
      <c r="AB189" s="61">
        <v>0</v>
      </c>
      <c r="AC189" s="115">
        <v>0</v>
      </c>
      <c r="AD189" s="115">
        <v>0</v>
      </c>
      <c r="AE189" s="115">
        <v>0</v>
      </c>
      <c r="AF189" s="115">
        <f t="shared" si="22"/>
        <v>0</v>
      </c>
      <c r="AG189" s="115">
        <f t="shared" si="23"/>
        <v>0</v>
      </c>
      <c r="AH189" s="115">
        <v>0</v>
      </c>
      <c r="AI189" s="137" t="str">
        <f>IF(AH189=1,(Table1353233[[#This Row],[UB_init]]-Table1353233[[#This Row],[LB_init]])/Table1353233[[#This Row],[UB_init]],"")</f>
        <v/>
      </c>
      <c r="AJ189" s="133">
        <v>0</v>
      </c>
      <c r="AK189" s="115">
        <f>IF(AND(AJ189=1,Table68[[#This Row],[Gap]]=0),1,0)</f>
        <v>0</v>
      </c>
      <c r="AL189" s="47">
        <v>191</v>
      </c>
      <c r="AM189" s="117">
        <f t="shared" si="18"/>
        <v>0</v>
      </c>
      <c r="AN189">
        <f t="shared" si="19"/>
        <v>0</v>
      </c>
    </row>
    <row r="190" spans="2:40" x14ac:dyDescent="0.35">
      <c r="B190" s="127" t="s">
        <v>224</v>
      </c>
      <c r="C190" s="38">
        <v>50</v>
      </c>
      <c r="D190" s="38">
        <v>10</v>
      </c>
      <c r="E190" s="38">
        <v>10</v>
      </c>
      <c r="F190" s="39">
        <v>1</v>
      </c>
      <c r="G190" s="59">
        <f t="shared" si="16"/>
        <v>61</v>
      </c>
      <c r="H190" s="88">
        <f t="shared" si="16"/>
        <v>61</v>
      </c>
      <c r="I190" s="88">
        <f t="shared" si="20"/>
        <v>0</v>
      </c>
      <c r="J190" s="88"/>
      <c r="K190" s="38">
        <f>1800-Table1353233[[#This Row],[Remaining time]]</f>
        <v>0.25092009827994843</v>
      </c>
      <c r="L190" s="38">
        <v>0.787708574905991</v>
      </c>
      <c r="M190" s="38">
        <f t="shared" si="17"/>
        <v>1.0386286731859395</v>
      </c>
      <c r="O190" t="b">
        <f t="shared" si="21"/>
        <v>0</v>
      </c>
      <c r="T190" t="str">
        <f>IF(Table1353233[[#This Row],[If Optimal solution is not found]]=1,"",Table1353233[[#This Row],[UB_init]])</f>
        <v/>
      </c>
      <c r="U190" t="str">
        <f>IF(Table1353233[[#This Row],[If Optimal solution is not found]],"",Table1353233[[#This Row],[LB_init]])</f>
        <v/>
      </c>
      <c r="V190" t="str">
        <f>IF(Table1353233[[#This Row],[If Optimal solution is not found]],"",0)</f>
        <v/>
      </c>
      <c r="W190" t="str">
        <f>IF(Table1353233[[#This Row],[If Optimal solution is not found]],"",Table1353233[[#This Row],[Total time (BPP+Pm+SPm)]])</f>
        <v/>
      </c>
      <c r="Y190" s="59">
        <v>61</v>
      </c>
      <c r="Z190" s="60">
        <v>61</v>
      </c>
      <c r="AA190" s="60">
        <v>0</v>
      </c>
      <c r="AB190" s="59">
        <v>0</v>
      </c>
      <c r="AC190" s="114">
        <v>0</v>
      </c>
      <c r="AD190" s="114">
        <v>0</v>
      </c>
      <c r="AE190" s="114">
        <v>0</v>
      </c>
      <c r="AF190" s="114">
        <f t="shared" si="22"/>
        <v>0</v>
      </c>
      <c r="AG190" s="114">
        <f t="shared" si="23"/>
        <v>0</v>
      </c>
      <c r="AH190" s="114">
        <v>0</v>
      </c>
      <c r="AI190" s="136" t="str">
        <f>IF(AH190=1,(Table1353233[[#This Row],[UB_init]]-Table1353233[[#This Row],[LB_init]])/Table1353233[[#This Row],[UB_init]],"")</f>
        <v/>
      </c>
      <c r="AJ190" s="123">
        <v>0</v>
      </c>
      <c r="AK190" s="114">
        <f>IF(AND(AJ190=1,Table68[[#This Row],[Gap]]=0),1,0)</f>
        <v>0</v>
      </c>
      <c r="AL190" s="48">
        <v>187</v>
      </c>
      <c r="AM190" s="117">
        <f t="shared" si="18"/>
        <v>0</v>
      </c>
      <c r="AN190">
        <f t="shared" si="19"/>
        <v>0</v>
      </c>
    </row>
    <row r="191" spans="2:40" x14ac:dyDescent="0.35">
      <c r="B191" s="126" t="s">
        <v>225</v>
      </c>
      <c r="C191" s="36">
        <v>50</v>
      </c>
      <c r="D191" s="36">
        <v>10</v>
      </c>
      <c r="E191" s="36">
        <v>10</v>
      </c>
      <c r="F191" s="37">
        <v>1</v>
      </c>
      <c r="G191" s="61">
        <f t="shared" si="16"/>
        <v>63</v>
      </c>
      <c r="H191" s="98">
        <f t="shared" si="16"/>
        <v>63</v>
      </c>
      <c r="I191" s="98">
        <f t="shared" si="20"/>
        <v>0</v>
      </c>
      <c r="J191" s="98"/>
      <c r="K191" s="36">
        <f>1800-Table1353233[[#This Row],[Remaining time]]</f>
        <v>0.19514918327990927</v>
      </c>
      <c r="L191" s="36">
        <v>0.84887802461162198</v>
      </c>
      <c r="M191" s="36">
        <f t="shared" si="17"/>
        <v>1.0440272078915314</v>
      </c>
      <c r="N191">
        <v>1.1594202898541401E-2</v>
      </c>
      <c r="O191" t="b">
        <f t="shared" si="21"/>
        <v>0</v>
      </c>
      <c r="T191" t="str">
        <f>IF(Table1353233[[#This Row],[If Optimal solution is not found]]=1,"",Table1353233[[#This Row],[UB_init]])</f>
        <v/>
      </c>
      <c r="U191" t="str">
        <f>IF(Table1353233[[#This Row],[If Optimal solution is not found]],"",Table1353233[[#This Row],[LB_init]])</f>
        <v/>
      </c>
      <c r="V191" t="str">
        <f>IF(Table1353233[[#This Row],[If Optimal solution is not found]],"",0)</f>
        <v/>
      </c>
      <c r="W191" t="str">
        <f>IF(Table1353233[[#This Row],[If Optimal solution is not found]],"",Table1353233[[#This Row],[Total time (BPP+Pm+SPm)]])</f>
        <v/>
      </c>
      <c r="Y191" s="61">
        <v>63</v>
      </c>
      <c r="Z191" s="62">
        <v>63</v>
      </c>
      <c r="AA191" s="62">
        <v>0</v>
      </c>
      <c r="AB191" s="61">
        <v>0</v>
      </c>
      <c r="AC191" s="115">
        <v>0</v>
      </c>
      <c r="AD191" s="115">
        <v>0</v>
      </c>
      <c r="AE191" s="115">
        <v>0</v>
      </c>
      <c r="AF191" s="115">
        <f t="shared" si="22"/>
        <v>0</v>
      </c>
      <c r="AG191" s="115">
        <f t="shared" si="23"/>
        <v>0</v>
      </c>
      <c r="AH191" s="115">
        <v>0</v>
      </c>
      <c r="AI191" s="137" t="str">
        <f>IF(AH191=1,(Table1353233[[#This Row],[UB_init]]-Table1353233[[#This Row],[LB_init]])/Table1353233[[#This Row],[UB_init]],"")</f>
        <v/>
      </c>
      <c r="AJ191" s="133">
        <v>0</v>
      </c>
      <c r="AK191" s="115">
        <f>IF(AND(AJ191=1,Table68[[#This Row],[Gap]]=0),1,0)</f>
        <v>0</v>
      </c>
      <c r="AL191" s="47">
        <v>117</v>
      </c>
      <c r="AM191" s="117">
        <f t="shared" si="18"/>
        <v>0</v>
      </c>
      <c r="AN191">
        <f t="shared" si="19"/>
        <v>0</v>
      </c>
    </row>
    <row r="192" spans="2:40" x14ac:dyDescent="0.35">
      <c r="B192" s="127" t="s">
        <v>226</v>
      </c>
      <c r="C192" s="38">
        <v>50</v>
      </c>
      <c r="D192" s="38">
        <v>10</v>
      </c>
      <c r="E192" s="38">
        <v>10</v>
      </c>
      <c r="F192" s="39">
        <v>2</v>
      </c>
      <c r="G192" s="59">
        <f t="shared" si="16"/>
        <v>92</v>
      </c>
      <c r="H192" s="88">
        <f t="shared" si="16"/>
        <v>90.933333333332797</v>
      </c>
      <c r="I192" s="88">
        <f t="shared" si="20"/>
        <v>1.15942028985433E-2</v>
      </c>
      <c r="J192" s="88"/>
      <c r="K192" s="38">
        <f>1800-Table1353233[[#This Row],[Remaining time]]</f>
        <v>0.2872647773499466</v>
      </c>
      <c r="L192" s="38">
        <v>3601.2359188068599</v>
      </c>
      <c r="M192" s="38">
        <f t="shared" si="17"/>
        <v>3601.5231835842096</v>
      </c>
      <c r="O192" t="b">
        <f t="shared" si="21"/>
        <v>0</v>
      </c>
      <c r="T192" t="str">
        <f>IF(Table1353233[[#This Row],[If Optimal solution is not found]]=1,"",Table1353233[[#This Row],[UB_init]])</f>
        <v/>
      </c>
      <c r="U192" t="str">
        <f>IF(Table1353233[[#This Row],[If Optimal solution is not found]],"",Table1353233[[#This Row],[LB_init]])</f>
        <v/>
      </c>
      <c r="V192" t="str">
        <f>IF(Table1353233[[#This Row],[If Optimal solution is not found]],"",0)</f>
        <v/>
      </c>
      <c r="W192" t="str">
        <f>IF(Table1353233[[#This Row],[If Optimal solution is not found]],"",Table1353233[[#This Row],[Total time (BPP+Pm+SPm)]])</f>
        <v/>
      </c>
      <c r="Y192" s="59">
        <v>92</v>
      </c>
      <c r="Z192" s="60">
        <v>90.933333333332797</v>
      </c>
      <c r="AA192" s="60">
        <v>1.15942028985433E-2</v>
      </c>
      <c r="AB192" s="59">
        <v>1.08695652173841E-2</v>
      </c>
      <c r="AC192" s="114">
        <v>0</v>
      </c>
      <c r="AD192" s="114">
        <v>0</v>
      </c>
      <c r="AE192" s="114">
        <v>0</v>
      </c>
      <c r="AF192" s="114">
        <f t="shared" si="22"/>
        <v>0</v>
      </c>
      <c r="AG192" s="114">
        <f t="shared" si="23"/>
        <v>0</v>
      </c>
      <c r="AH192" s="114">
        <v>0</v>
      </c>
      <c r="AI192" s="136" t="str">
        <f>IF(AH192=1,(Table1353233[[#This Row],[UB_init]]-Table1353233[[#This Row],[LB_init]])/Table1353233[[#This Row],[UB_init]],"")</f>
        <v/>
      </c>
      <c r="AJ192" s="123">
        <v>0</v>
      </c>
      <c r="AK192" s="114">
        <f>IF(AND(AJ192=1,Table68[[#This Row],[Gap]]=0),1,0)</f>
        <v>0</v>
      </c>
      <c r="AL192" s="48">
        <v>112</v>
      </c>
      <c r="AM192" s="117">
        <f t="shared" si="18"/>
        <v>0</v>
      </c>
      <c r="AN192">
        <f t="shared" si="19"/>
        <v>0</v>
      </c>
    </row>
    <row r="193" spans="2:40" x14ac:dyDescent="0.35">
      <c r="B193" s="126" t="s">
        <v>227</v>
      </c>
      <c r="C193" s="36">
        <v>50</v>
      </c>
      <c r="D193" s="36">
        <v>10</v>
      </c>
      <c r="E193" s="36">
        <v>10</v>
      </c>
      <c r="F193" s="37">
        <v>2</v>
      </c>
      <c r="G193" s="61">
        <f t="shared" si="16"/>
        <v>98</v>
      </c>
      <c r="H193" s="98">
        <f t="shared" si="16"/>
        <v>98</v>
      </c>
      <c r="I193" s="98">
        <f t="shared" si="20"/>
        <v>0</v>
      </c>
      <c r="J193" s="98"/>
      <c r="K193" s="36">
        <f>1800-Table1353233[[#This Row],[Remaining time]]</f>
        <v>0.57213176786990516</v>
      </c>
      <c r="L193" s="36">
        <v>73.078231352381394</v>
      </c>
      <c r="M193" s="36">
        <f t="shared" si="17"/>
        <v>73.650363120251299</v>
      </c>
      <c r="N193">
        <v>0</v>
      </c>
      <c r="O193" t="b">
        <f t="shared" si="21"/>
        <v>0</v>
      </c>
      <c r="T193" t="str">
        <f>IF(Table1353233[[#This Row],[If Optimal solution is not found]]=1,"",Table1353233[[#This Row],[UB_init]])</f>
        <v/>
      </c>
      <c r="U193" t="str">
        <f>IF(Table1353233[[#This Row],[If Optimal solution is not found]],"",Table1353233[[#This Row],[LB_init]])</f>
        <v/>
      </c>
      <c r="V193" t="str">
        <f>IF(Table1353233[[#This Row],[If Optimal solution is not found]],"",0)</f>
        <v/>
      </c>
      <c r="W193" t="str">
        <f>IF(Table1353233[[#This Row],[If Optimal solution is not found]],"",Table1353233[[#This Row],[Total time (BPP+Pm+SPm)]])</f>
        <v/>
      </c>
      <c r="Y193" s="61">
        <v>98</v>
      </c>
      <c r="Z193" s="62">
        <v>98</v>
      </c>
      <c r="AA193" s="62">
        <v>0</v>
      </c>
      <c r="AB193" s="61">
        <v>0</v>
      </c>
      <c r="AC193" s="115">
        <v>0</v>
      </c>
      <c r="AD193" s="115">
        <v>0</v>
      </c>
      <c r="AE193" s="115">
        <v>0</v>
      </c>
      <c r="AF193" s="115">
        <f t="shared" si="22"/>
        <v>0</v>
      </c>
      <c r="AG193" s="115">
        <f t="shared" si="23"/>
        <v>0</v>
      </c>
      <c r="AH193" s="115">
        <v>0</v>
      </c>
      <c r="AI193" s="137" t="str">
        <f>IF(AH193=1,(Table1353233[[#This Row],[UB_init]]-Table1353233[[#This Row],[LB_init]])/Table1353233[[#This Row],[UB_init]],"")</f>
        <v/>
      </c>
      <c r="AJ193" s="133">
        <v>0</v>
      </c>
      <c r="AK193" s="115">
        <f>IF(AND(AJ193=1,Table68[[#This Row],[Gap]]=0),1,0)</f>
        <v>0</v>
      </c>
      <c r="AL193" s="47">
        <v>127</v>
      </c>
      <c r="AM193" s="117">
        <f t="shared" si="18"/>
        <v>0</v>
      </c>
      <c r="AN193">
        <f t="shared" si="19"/>
        <v>0</v>
      </c>
    </row>
    <row r="194" spans="2:40" x14ac:dyDescent="0.35">
      <c r="B194" s="127" t="s">
        <v>228</v>
      </c>
      <c r="C194" s="38">
        <v>50</v>
      </c>
      <c r="D194" s="38">
        <v>10</v>
      </c>
      <c r="E194" s="38">
        <v>10</v>
      </c>
      <c r="F194" s="39">
        <v>2</v>
      </c>
      <c r="G194" s="59">
        <f t="shared" ref="G194:H257" si="24">MAX(T194,Y194)</f>
        <v>94</v>
      </c>
      <c r="H194" s="88">
        <f t="shared" si="24"/>
        <v>94</v>
      </c>
      <c r="I194" s="88">
        <f t="shared" si="20"/>
        <v>0</v>
      </c>
      <c r="J194" s="88"/>
      <c r="K194" s="38">
        <f>1800-Table1353233[[#This Row],[Remaining time]]</f>
        <v>0.43231104501001028</v>
      </c>
      <c r="L194" s="38">
        <v>43.592517361044798</v>
      </c>
      <c r="M194" s="38">
        <f t="shared" ref="M194:M257" si="25">K194+L194</f>
        <v>44.024828406054809</v>
      </c>
      <c r="O194" t="b">
        <f t="shared" si="21"/>
        <v>0</v>
      </c>
      <c r="T194" t="str">
        <f>IF(Table1353233[[#This Row],[If Optimal solution is not found]]=1,"",Table1353233[[#This Row],[UB_init]])</f>
        <v/>
      </c>
      <c r="U194" t="str">
        <f>IF(Table1353233[[#This Row],[If Optimal solution is not found]],"",Table1353233[[#This Row],[LB_init]])</f>
        <v/>
      </c>
      <c r="V194" t="str">
        <f>IF(Table1353233[[#This Row],[If Optimal solution is not found]],"",0)</f>
        <v/>
      </c>
      <c r="W194" t="str">
        <f>IF(Table1353233[[#This Row],[If Optimal solution is not found]],"",Table1353233[[#This Row],[Total time (BPP+Pm+SPm)]])</f>
        <v/>
      </c>
      <c r="Y194" s="59">
        <v>94</v>
      </c>
      <c r="Z194" s="60">
        <v>94</v>
      </c>
      <c r="AA194" s="60">
        <v>0</v>
      </c>
      <c r="AB194" s="59">
        <v>0</v>
      </c>
      <c r="AC194" s="114">
        <v>0</v>
      </c>
      <c r="AD194" s="114">
        <v>0</v>
      </c>
      <c r="AE194" s="114">
        <v>0</v>
      </c>
      <c r="AF194" s="114">
        <f t="shared" si="22"/>
        <v>0</v>
      </c>
      <c r="AG194" s="114">
        <f t="shared" si="23"/>
        <v>0</v>
      </c>
      <c r="AH194" s="114">
        <v>0</v>
      </c>
      <c r="AI194" s="136" t="str">
        <f>IF(AH194=1,(Table1353233[[#This Row],[UB_init]]-Table1353233[[#This Row],[LB_init]])/Table1353233[[#This Row],[UB_init]],"")</f>
        <v/>
      </c>
      <c r="AJ194" s="123">
        <v>0</v>
      </c>
      <c r="AK194" s="114">
        <f>IF(AND(AJ194=1,Table68[[#This Row],[Gap]]=0),1,0)</f>
        <v>0</v>
      </c>
      <c r="AL194" s="48">
        <v>132</v>
      </c>
      <c r="AM194" s="117">
        <f t="shared" ref="AM194:AM257" si="26">IF(AL194=H194,1,0)</f>
        <v>0</v>
      </c>
      <c r="AN194">
        <f t="shared" ref="AN194:AN257" si="27">IF(AND(I194&lt;&gt;0,AM194=1),1,0)</f>
        <v>0</v>
      </c>
    </row>
    <row r="195" spans="2:40" x14ac:dyDescent="0.35">
      <c r="B195" s="126" t="s">
        <v>229</v>
      </c>
      <c r="C195" s="36">
        <v>50</v>
      </c>
      <c r="D195" s="36">
        <v>10</v>
      </c>
      <c r="E195" s="36">
        <v>10</v>
      </c>
      <c r="F195" s="37">
        <v>2</v>
      </c>
      <c r="G195" s="61">
        <f t="shared" si="24"/>
        <v>82</v>
      </c>
      <c r="H195" s="98">
        <f t="shared" si="24"/>
        <v>82</v>
      </c>
      <c r="I195" s="98">
        <f t="shared" ref="I195:I258" si="28">MAX(V195,AA195,AI195)</f>
        <v>0</v>
      </c>
      <c r="J195" s="98"/>
      <c r="K195" s="36">
        <f>1800-Table1353233[[#This Row],[Remaining time]]</f>
        <v>0.38293688558997019</v>
      </c>
      <c r="L195" s="36">
        <v>11.7837860221043</v>
      </c>
      <c r="M195" s="36">
        <f t="shared" si="25"/>
        <v>12.16672290769427</v>
      </c>
      <c r="O195" t="b">
        <f t="shared" ref="O195:O258" si="29">IF(AND(M195&gt;3599,I195=0),1)</f>
        <v>0</v>
      </c>
      <c r="T195" t="str">
        <f>IF(Table1353233[[#This Row],[If Optimal solution is not found]]=1,"",Table1353233[[#This Row],[UB_init]])</f>
        <v/>
      </c>
      <c r="U195" t="str">
        <f>IF(Table1353233[[#This Row],[If Optimal solution is not found]],"",Table1353233[[#This Row],[LB_init]])</f>
        <v/>
      </c>
      <c r="V195" t="str">
        <f>IF(Table1353233[[#This Row],[If Optimal solution is not found]],"",0)</f>
        <v/>
      </c>
      <c r="W195" t="str">
        <f>IF(Table1353233[[#This Row],[If Optimal solution is not found]],"",Table1353233[[#This Row],[Total time (BPP+Pm+SPm)]])</f>
        <v/>
      </c>
      <c r="Y195" s="61">
        <v>82</v>
      </c>
      <c r="Z195" s="62">
        <v>82</v>
      </c>
      <c r="AA195" s="62">
        <v>0</v>
      </c>
      <c r="AB195" s="61">
        <v>0</v>
      </c>
      <c r="AC195" s="115">
        <v>0</v>
      </c>
      <c r="AD195" s="115">
        <v>0</v>
      </c>
      <c r="AE195" s="115">
        <v>0</v>
      </c>
      <c r="AF195" s="115">
        <f t="shared" ref="AF195:AF258" si="30">IF(AE195&gt;0,1,0)</f>
        <v>0</v>
      </c>
      <c r="AG195" s="115">
        <f t="shared" ref="AG195:AG258" si="31">IF(AND(AF195&gt;0,AA195=0),1,0)</f>
        <v>0</v>
      </c>
      <c r="AH195" s="115">
        <v>0</v>
      </c>
      <c r="AI195" s="137" t="str">
        <f>IF(AH195=1,(Table1353233[[#This Row],[UB_init]]-Table1353233[[#This Row],[LB_init]])/Table1353233[[#This Row],[UB_init]],"")</f>
        <v/>
      </c>
      <c r="AJ195" s="133">
        <v>0</v>
      </c>
      <c r="AK195" s="115">
        <f>IF(AND(AJ195=1,Table68[[#This Row],[Gap]]=0),1,0)</f>
        <v>0</v>
      </c>
      <c r="AL195" s="47">
        <v>129</v>
      </c>
      <c r="AM195" s="117">
        <f t="shared" si="26"/>
        <v>0</v>
      </c>
      <c r="AN195">
        <f t="shared" si="27"/>
        <v>0</v>
      </c>
    </row>
    <row r="196" spans="2:40" x14ac:dyDescent="0.35">
      <c r="B196" s="127" t="s">
        <v>230</v>
      </c>
      <c r="C196" s="38">
        <v>50</v>
      </c>
      <c r="D196" s="38">
        <v>10</v>
      </c>
      <c r="E196" s="38">
        <v>10</v>
      </c>
      <c r="F196" s="39">
        <v>2</v>
      </c>
      <c r="G196" s="59">
        <f t="shared" si="24"/>
        <v>88</v>
      </c>
      <c r="H196" s="88">
        <f t="shared" si="24"/>
        <v>88</v>
      </c>
      <c r="I196" s="88">
        <f t="shared" si="28"/>
        <v>0</v>
      </c>
      <c r="J196" s="88"/>
      <c r="K196" s="38">
        <f>1800-Table1353233[[#This Row],[Remaining time]]</f>
        <v>0.46168626286998915</v>
      </c>
      <c r="L196" s="38">
        <v>204.91782123921399</v>
      </c>
      <c r="M196" s="38">
        <f t="shared" si="25"/>
        <v>205.37950750208398</v>
      </c>
      <c r="O196" t="b">
        <f t="shared" si="29"/>
        <v>0</v>
      </c>
      <c r="T196" t="str">
        <f>IF(Table1353233[[#This Row],[If Optimal solution is not found]]=1,"",Table1353233[[#This Row],[UB_init]])</f>
        <v/>
      </c>
      <c r="U196" t="str">
        <f>IF(Table1353233[[#This Row],[If Optimal solution is not found]],"",Table1353233[[#This Row],[LB_init]])</f>
        <v/>
      </c>
      <c r="V196" t="str">
        <f>IF(Table1353233[[#This Row],[If Optimal solution is not found]],"",0)</f>
        <v/>
      </c>
      <c r="W196" t="str">
        <f>IF(Table1353233[[#This Row],[If Optimal solution is not found]],"",Table1353233[[#This Row],[Total time (BPP+Pm+SPm)]])</f>
        <v/>
      </c>
      <c r="Y196" s="59">
        <v>88</v>
      </c>
      <c r="Z196" s="60">
        <v>88</v>
      </c>
      <c r="AA196" s="60">
        <v>0</v>
      </c>
      <c r="AB196" s="59">
        <v>1.13636363636239E-2</v>
      </c>
      <c r="AC196" s="114">
        <v>0</v>
      </c>
      <c r="AD196" s="114">
        <v>0</v>
      </c>
      <c r="AE196" s="114">
        <v>0</v>
      </c>
      <c r="AF196" s="114">
        <f t="shared" si="30"/>
        <v>0</v>
      </c>
      <c r="AG196" s="114">
        <f t="shared" si="31"/>
        <v>0</v>
      </c>
      <c r="AH196" s="114">
        <v>0</v>
      </c>
      <c r="AI196" s="136" t="str">
        <f>IF(AH196=1,(Table1353233[[#This Row],[UB_init]]-Table1353233[[#This Row],[LB_init]])/Table1353233[[#This Row],[UB_init]],"")</f>
        <v/>
      </c>
      <c r="AJ196" s="123">
        <v>0</v>
      </c>
      <c r="AK196" s="114">
        <f>IF(AND(AJ196=1,Table68[[#This Row],[Gap]]=0),1,0)</f>
        <v>0</v>
      </c>
      <c r="AL196" s="48">
        <v>119</v>
      </c>
      <c r="AM196" s="117">
        <f t="shared" si="26"/>
        <v>0</v>
      </c>
      <c r="AN196">
        <f t="shared" si="27"/>
        <v>0</v>
      </c>
    </row>
    <row r="197" spans="2:40" x14ac:dyDescent="0.35">
      <c r="B197" s="126" t="s">
        <v>231</v>
      </c>
      <c r="C197" s="36">
        <v>50</v>
      </c>
      <c r="D197" s="36">
        <v>10</v>
      </c>
      <c r="E197" s="36">
        <v>10</v>
      </c>
      <c r="F197" s="37">
        <v>2</v>
      </c>
      <c r="G197" s="61">
        <f t="shared" si="24"/>
        <v>85</v>
      </c>
      <c r="H197" s="98">
        <f t="shared" si="24"/>
        <v>85</v>
      </c>
      <c r="I197" s="98">
        <f t="shared" si="28"/>
        <v>0</v>
      </c>
      <c r="J197" s="98"/>
      <c r="K197" s="36">
        <f>1800-Table1353233[[#This Row],[Remaining time]]</f>
        <v>0.49852393941000628</v>
      </c>
      <c r="L197" s="36">
        <v>17.795275737997098</v>
      </c>
      <c r="M197" s="36">
        <f t="shared" si="25"/>
        <v>18.293799677407105</v>
      </c>
      <c r="O197" t="b">
        <f t="shared" si="29"/>
        <v>0</v>
      </c>
      <c r="T197" t="str">
        <f>IF(Table1353233[[#This Row],[If Optimal solution is not found]]=1,"",Table1353233[[#This Row],[UB_init]])</f>
        <v/>
      </c>
      <c r="U197" t="str">
        <f>IF(Table1353233[[#This Row],[If Optimal solution is not found]],"",Table1353233[[#This Row],[LB_init]])</f>
        <v/>
      </c>
      <c r="V197" t="str">
        <f>IF(Table1353233[[#This Row],[If Optimal solution is not found]],"",0)</f>
        <v/>
      </c>
      <c r="W197" t="str">
        <f>IF(Table1353233[[#This Row],[If Optimal solution is not found]],"",Table1353233[[#This Row],[Total time (BPP+Pm+SPm)]])</f>
        <v/>
      </c>
      <c r="Y197" s="61">
        <v>85</v>
      </c>
      <c r="Z197" s="62">
        <v>85</v>
      </c>
      <c r="AA197" s="62">
        <v>0</v>
      </c>
      <c r="AB197" s="61">
        <v>0</v>
      </c>
      <c r="AC197" s="115">
        <v>1</v>
      </c>
      <c r="AD197" s="115">
        <v>1</v>
      </c>
      <c r="AE197" s="115">
        <v>0</v>
      </c>
      <c r="AF197" s="115">
        <f t="shared" si="30"/>
        <v>0</v>
      </c>
      <c r="AG197" s="115">
        <f t="shared" si="31"/>
        <v>0</v>
      </c>
      <c r="AH197" s="115">
        <v>0</v>
      </c>
      <c r="AI197" s="137" t="str">
        <f>IF(AH197=1,(Table1353233[[#This Row],[UB_init]]-Table1353233[[#This Row],[LB_init]])/Table1353233[[#This Row],[UB_init]],"")</f>
        <v/>
      </c>
      <c r="AJ197" s="133">
        <v>0</v>
      </c>
      <c r="AK197" s="115">
        <f>IF(AND(AJ197=1,Table68[[#This Row],[Gap]]=0),1,0)</f>
        <v>0</v>
      </c>
      <c r="AL197" s="47">
        <v>126</v>
      </c>
      <c r="AM197" s="117">
        <f t="shared" si="26"/>
        <v>0</v>
      </c>
      <c r="AN197">
        <f t="shared" si="27"/>
        <v>0</v>
      </c>
    </row>
    <row r="198" spans="2:40" x14ac:dyDescent="0.35">
      <c r="B198" s="127" t="s">
        <v>232</v>
      </c>
      <c r="C198" s="38">
        <v>50</v>
      </c>
      <c r="D198" s="38">
        <v>10</v>
      </c>
      <c r="E198" s="38">
        <v>10</v>
      </c>
      <c r="F198" s="39">
        <v>2</v>
      </c>
      <c r="G198" s="59">
        <f t="shared" si="24"/>
        <v>91</v>
      </c>
      <c r="H198" s="88">
        <f t="shared" si="24"/>
        <v>91</v>
      </c>
      <c r="I198" s="88">
        <f t="shared" si="28"/>
        <v>0</v>
      </c>
      <c r="J198" s="88"/>
      <c r="K198" s="38">
        <f>1800-Table1353233[[#This Row],[Remaining time]]</f>
        <v>0.40993481502005125</v>
      </c>
      <c r="L198" s="38">
        <v>16.410208864603099</v>
      </c>
      <c r="M198" s="38">
        <f t="shared" si="25"/>
        <v>16.82014367962315</v>
      </c>
      <c r="N198">
        <v>0</v>
      </c>
      <c r="O198" t="b">
        <f t="shared" si="29"/>
        <v>0</v>
      </c>
      <c r="T198" t="str">
        <f>IF(Table1353233[[#This Row],[If Optimal solution is not found]]=1,"",Table1353233[[#This Row],[UB_init]])</f>
        <v/>
      </c>
      <c r="U198" t="str">
        <f>IF(Table1353233[[#This Row],[If Optimal solution is not found]],"",Table1353233[[#This Row],[LB_init]])</f>
        <v/>
      </c>
      <c r="V198" t="str">
        <f>IF(Table1353233[[#This Row],[If Optimal solution is not found]],"",0)</f>
        <v/>
      </c>
      <c r="W198" t="str">
        <f>IF(Table1353233[[#This Row],[If Optimal solution is not found]],"",Table1353233[[#This Row],[Total time (BPP+Pm+SPm)]])</f>
        <v/>
      </c>
      <c r="Y198" s="59">
        <v>91</v>
      </c>
      <c r="Z198" s="60">
        <v>91</v>
      </c>
      <c r="AA198" s="60">
        <v>0</v>
      </c>
      <c r="AB198" s="59">
        <v>0</v>
      </c>
      <c r="AC198" s="114">
        <v>0</v>
      </c>
      <c r="AD198" s="114">
        <v>0</v>
      </c>
      <c r="AE198" s="114">
        <v>0</v>
      </c>
      <c r="AF198" s="114">
        <f t="shared" si="30"/>
        <v>0</v>
      </c>
      <c r="AG198" s="114">
        <f t="shared" si="31"/>
        <v>0</v>
      </c>
      <c r="AH198" s="114">
        <v>0</v>
      </c>
      <c r="AI198" s="136" t="str">
        <f>IF(AH198=1,(Table1353233[[#This Row],[UB_init]]-Table1353233[[#This Row],[LB_init]])/Table1353233[[#This Row],[UB_init]],"")</f>
        <v/>
      </c>
      <c r="AJ198" s="123">
        <v>0</v>
      </c>
      <c r="AK198" s="114">
        <f>IF(AND(AJ198=1,Table68[[#This Row],[Gap]]=0),1,0)</f>
        <v>0</v>
      </c>
      <c r="AL198" s="48">
        <v>123</v>
      </c>
      <c r="AM198" s="117">
        <f t="shared" si="26"/>
        <v>0</v>
      </c>
      <c r="AN198">
        <f t="shared" si="27"/>
        <v>0</v>
      </c>
    </row>
    <row r="199" spans="2:40" x14ac:dyDescent="0.35">
      <c r="B199" s="126" t="s">
        <v>233</v>
      </c>
      <c r="C199" s="36">
        <v>50</v>
      </c>
      <c r="D199" s="36">
        <v>10</v>
      </c>
      <c r="E199" s="36">
        <v>10</v>
      </c>
      <c r="F199" s="37">
        <v>2</v>
      </c>
      <c r="G199" s="61">
        <f t="shared" si="24"/>
        <v>94</v>
      </c>
      <c r="H199" s="98">
        <f t="shared" si="24"/>
        <v>94</v>
      </c>
      <c r="I199" s="98">
        <f t="shared" si="28"/>
        <v>0</v>
      </c>
      <c r="J199" s="98"/>
      <c r="K199" s="36">
        <f>1800-Table1353233[[#This Row],[Remaining time]]</f>
        <v>0.3048282377499163</v>
      </c>
      <c r="L199" s="36">
        <v>20.132362389005699</v>
      </c>
      <c r="M199" s="36">
        <f t="shared" si="25"/>
        <v>20.437190626755616</v>
      </c>
      <c r="O199" t="b">
        <f t="shared" si="29"/>
        <v>0</v>
      </c>
      <c r="T199" t="str">
        <f>IF(Table1353233[[#This Row],[If Optimal solution is not found]]=1,"",Table1353233[[#This Row],[UB_init]])</f>
        <v/>
      </c>
      <c r="U199" t="str">
        <f>IF(Table1353233[[#This Row],[If Optimal solution is not found]],"",Table1353233[[#This Row],[LB_init]])</f>
        <v/>
      </c>
      <c r="V199" t="str">
        <f>IF(Table1353233[[#This Row],[If Optimal solution is not found]],"",0)</f>
        <v/>
      </c>
      <c r="W199" t="str">
        <f>IF(Table1353233[[#This Row],[If Optimal solution is not found]],"",Table1353233[[#This Row],[Total time (BPP+Pm+SPm)]])</f>
        <v/>
      </c>
      <c r="Y199" s="61">
        <v>94</v>
      </c>
      <c r="Z199" s="62">
        <v>94</v>
      </c>
      <c r="AA199" s="62">
        <v>0</v>
      </c>
      <c r="AB199" s="61">
        <v>0</v>
      </c>
      <c r="AC199" s="115">
        <v>0</v>
      </c>
      <c r="AD199" s="115">
        <v>0</v>
      </c>
      <c r="AE199" s="115">
        <v>0</v>
      </c>
      <c r="AF199" s="115">
        <f t="shared" si="30"/>
        <v>0</v>
      </c>
      <c r="AG199" s="115">
        <f t="shared" si="31"/>
        <v>0</v>
      </c>
      <c r="AH199" s="115">
        <v>0</v>
      </c>
      <c r="AI199" s="137" t="str">
        <f>IF(AH199=1,(Table1353233[[#This Row],[UB_init]]-Table1353233[[#This Row],[LB_init]])/Table1353233[[#This Row],[UB_init]],"")</f>
        <v/>
      </c>
      <c r="AJ199" s="133">
        <v>0</v>
      </c>
      <c r="AK199" s="115">
        <f>IF(AND(AJ199=1,Table68[[#This Row],[Gap]]=0),1,0)</f>
        <v>0</v>
      </c>
      <c r="AL199" s="47">
        <v>120</v>
      </c>
      <c r="AM199" s="117">
        <f t="shared" si="26"/>
        <v>0</v>
      </c>
      <c r="AN199">
        <f t="shared" si="27"/>
        <v>0</v>
      </c>
    </row>
    <row r="200" spans="2:40" x14ac:dyDescent="0.35">
      <c r="B200" s="127" t="s">
        <v>234</v>
      </c>
      <c r="C200" s="38">
        <v>50</v>
      </c>
      <c r="D200" s="38">
        <v>10</v>
      </c>
      <c r="E200" s="38">
        <v>10</v>
      </c>
      <c r="F200" s="39">
        <v>2</v>
      </c>
      <c r="G200" s="59">
        <f t="shared" si="24"/>
        <v>85</v>
      </c>
      <c r="H200" s="88">
        <f t="shared" si="24"/>
        <v>83.999999999999403</v>
      </c>
      <c r="I200" s="88">
        <f t="shared" si="28"/>
        <v>1.17647058823451E-2</v>
      </c>
      <c r="J200" s="88"/>
      <c r="K200" s="38">
        <f>1800-Table1353233[[#This Row],[Remaining time]]</f>
        <v>0.2903072703700218</v>
      </c>
      <c r="L200" s="38">
        <v>3599.7621098603099</v>
      </c>
      <c r="M200" s="38">
        <f t="shared" si="25"/>
        <v>3600.0524171306797</v>
      </c>
      <c r="N200">
        <v>1.17647058823451E-2</v>
      </c>
      <c r="O200" t="b">
        <f t="shared" si="29"/>
        <v>0</v>
      </c>
      <c r="T200" t="str">
        <f>IF(Table1353233[[#This Row],[If Optimal solution is not found]]=1,"",Table1353233[[#This Row],[UB_init]])</f>
        <v/>
      </c>
      <c r="U200" t="str">
        <f>IF(Table1353233[[#This Row],[If Optimal solution is not found]],"",Table1353233[[#This Row],[LB_init]])</f>
        <v/>
      </c>
      <c r="V200" t="str">
        <f>IF(Table1353233[[#This Row],[If Optimal solution is not found]],"",0)</f>
        <v/>
      </c>
      <c r="W200" t="str">
        <f>IF(Table1353233[[#This Row],[If Optimal solution is not found]],"",Table1353233[[#This Row],[Total time (BPP+Pm+SPm)]])</f>
        <v/>
      </c>
      <c r="Y200" s="59">
        <v>85</v>
      </c>
      <c r="Z200" s="60">
        <v>83.999999999999403</v>
      </c>
      <c r="AA200" s="60">
        <v>1.17647058823451E-2</v>
      </c>
      <c r="AB200" s="59">
        <v>1.1764705882346601E-2</v>
      </c>
      <c r="AC200" s="114">
        <v>0</v>
      </c>
      <c r="AD200" s="114">
        <v>0</v>
      </c>
      <c r="AE200" s="114">
        <v>0</v>
      </c>
      <c r="AF200" s="114">
        <f t="shared" si="30"/>
        <v>0</v>
      </c>
      <c r="AG200" s="114">
        <f t="shared" si="31"/>
        <v>0</v>
      </c>
      <c r="AH200" s="114">
        <v>0</v>
      </c>
      <c r="AI200" s="136" t="str">
        <f>IF(AH200=1,(Table1353233[[#This Row],[UB_init]]-Table1353233[[#This Row],[LB_init]])/Table1353233[[#This Row],[UB_init]],"")</f>
        <v/>
      </c>
      <c r="AJ200" s="123">
        <v>0</v>
      </c>
      <c r="AK200" s="114">
        <f>IF(AND(AJ200=1,Table68[[#This Row],[Gap]]=0),1,0)</f>
        <v>0</v>
      </c>
      <c r="AL200" s="48">
        <v>126</v>
      </c>
      <c r="AM200" s="117">
        <f t="shared" si="26"/>
        <v>0</v>
      </c>
      <c r="AN200">
        <f t="shared" si="27"/>
        <v>0</v>
      </c>
    </row>
    <row r="201" spans="2:40" x14ac:dyDescent="0.35">
      <c r="B201" s="126" t="s">
        <v>235</v>
      </c>
      <c r="C201" s="36">
        <v>50</v>
      </c>
      <c r="D201" s="36">
        <v>10</v>
      </c>
      <c r="E201" s="36">
        <v>10</v>
      </c>
      <c r="F201" s="37">
        <v>2</v>
      </c>
      <c r="G201" s="61">
        <f t="shared" si="24"/>
        <v>89</v>
      </c>
      <c r="H201" s="98">
        <f t="shared" si="24"/>
        <v>89</v>
      </c>
      <c r="I201" s="98">
        <f t="shared" si="28"/>
        <v>0</v>
      </c>
      <c r="J201" s="98"/>
      <c r="K201" s="36">
        <f>1800-Table1353233[[#This Row],[Remaining time]]</f>
        <v>0.18552158960005727</v>
      </c>
      <c r="L201" s="36">
        <v>15.0734427291899</v>
      </c>
      <c r="M201" s="36">
        <f t="shared" si="25"/>
        <v>15.258964318789957</v>
      </c>
      <c r="O201" t="b">
        <f t="shared" si="29"/>
        <v>0</v>
      </c>
      <c r="T201" t="str">
        <f>IF(Table1353233[[#This Row],[If Optimal solution is not found]]=1,"",Table1353233[[#This Row],[UB_init]])</f>
        <v/>
      </c>
      <c r="U201" t="str">
        <f>IF(Table1353233[[#This Row],[If Optimal solution is not found]],"",Table1353233[[#This Row],[LB_init]])</f>
        <v/>
      </c>
      <c r="V201" t="str">
        <f>IF(Table1353233[[#This Row],[If Optimal solution is not found]],"",0)</f>
        <v/>
      </c>
      <c r="W201" t="str">
        <f>IF(Table1353233[[#This Row],[If Optimal solution is not found]],"",Table1353233[[#This Row],[Total time (BPP+Pm+SPm)]])</f>
        <v/>
      </c>
      <c r="Y201" s="61">
        <v>89</v>
      </c>
      <c r="Z201" s="62">
        <v>89</v>
      </c>
      <c r="AA201" s="62">
        <v>0</v>
      </c>
      <c r="AB201" s="61">
        <v>0</v>
      </c>
      <c r="AC201" s="115">
        <v>1</v>
      </c>
      <c r="AD201" s="115">
        <v>1</v>
      </c>
      <c r="AE201" s="115">
        <v>0</v>
      </c>
      <c r="AF201" s="115">
        <f t="shared" si="30"/>
        <v>0</v>
      </c>
      <c r="AG201" s="115">
        <f t="shared" si="31"/>
        <v>0</v>
      </c>
      <c r="AH201" s="115">
        <v>0</v>
      </c>
      <c r="AI201" s="137" t="str">
        <f>IF(AH201=1,(Table1353233[[#This Row],[UB_init]]-Table1353233[[#This Row],[LB_init]])/Table1353233[[#This Row],[UB_init]],"")</f>
        <v/>
      </c>
      <c r="AJ201" s="133">
        <v>0</v>
      </c>
      <c r="AK201" s="115">
        <f>IF(AND(AJ201=1,Table68[[#This Row],[Gap]]=0),1,0)</f>
        <v>0</v>
      </c>
      <c r="AL201" s="47">
        <v>134</v>
      </c>
      <c r="AM201" s="117">
        <f t="shared" si="26"/>
        <v>0</v>
      </c>
      <c r="AN201">
        <f t="shared" si="27"/>
        <v>0</v>
      </c>
    </row>
    <row r="202" spans="2:40" x14ac:dyDescent="0.35">
      <c r="B202" s="127" t="s">
        <v>236</v>
      </c>
      <c r="C202" s="38">
        <v>50</v>
      </c>
      <c r="D202" s="38">
        <v>10</v>
      </c>
      <c r="E202" s="38">
        <v>10</v>
      </c>
      <c r="F202" s="39">
        <v>4</v>
      </c>
      <c r="G202" s="59">
        <f t="shared" si="24"/>
        <v>156</v>
      </c>
      <c r="H202" s="88">
        <f t="shared" si="24"/>
        <v>142</v>
      </c>
      <c r="I202" s="88">
        <f t="shared" si="28"/>
        <v>8.9743589743532207E-2</v>
      </c>
      <c r="J202" s="88"/>
      <c r="K202" s="38">
        <f>1800-Table1353233[[#This Row],[Remaining time]]</f>
        <v>2.6371901482400517</v>
      </c>
      <c r="L202" s="38">
        <v>3598.3393441038202</v>
      </c>
      <c r="M202" s="38">
        <f t="shared" si="25"/>
        <v>3600.9765342520604</v>
      </c>
      <c r="N202">
        <v>7.7922077922027294E-2</v>
      </c>
      <c r="O202" t="b">
        <f t="shared" si="29"/>
        <v>0</v>
      </c>
      <c r="T202" t="str">
        <f>IF(Table1353233[[#This Row],[If Optimal solution is not found]]=1,"",Table1353233[[#This Row],[UB_init]])</f>
        <v/>
      </c>
      <c r="U202" t="str">
        <f>IF(Table1353233[[#This Row],[If Optimal solution is not found]],"",Table1353233[[#This Row],[LB_init]])</f>
        <v/>
      </c>
      <c r="V202" t="str">
        <f>IF(Table1353233[[#This Row],[If Optimal solution is not found]],"",0)</f>
        <v/>
      </c>
      <c r="W202" t="str">
        <f>IF(Table1353233[[#This Row],[If Optimal solution is not found]],"",Table1353233[[#This Row],[Total time (BPP+Pm+SPm)]])</f>
        <v/>
      </c>
      <c r="Y202" s="59">
        <v>156</v>
      </c>
      <c r="Z202" s="60">
        <v>142</v>
      </c>
      <c r="AA202" s="60">
        <v>8.9743589743532207E-2</v>
      </c>
      <c r="AB202" s="59">
        <v>8.3870967741881297E-2</v>
      </c>
      <c r="AC202" s="114">
        <v>0</v>
      </c>
      <c r="AD202" s="114">
        <v>0</v>
      </c>
      <c r="AE202" s="114">
        <v>0</v>
      </c>
      <c r="AF202" s="114">
        <f t="shared" si="30"/>
        <v>0</v>
      </c>
      <c r="AG202" s="114">
        <f t="shared" si="31"/>
        <v>0</v>
      </c>
      <c r="AH202" s="114">
        <v>0</v>
      </c>
      <c r="AI202" s="136" t="str">
        <f>IF(AH202=1,(Table1353233[[#This Row],[UB_init]]-Table1353233[[#This Row],[LB_init]])/Table1353233[[#This Row],[UB_init]],"")</f>
        <v/>
      </c>
      <c r="AJ202" s="123">
        <v>0</v>
      </c>
      <c r="AK202" s="114">
        <f>IF(AND(AJ202=1,Table68[[#This Row],[Gap]]=0),1,0)</f>
        <v>0</v>
      </c>
      <c r="AL202" s="48">
        <v>164</v>
      </c>
      <c r="AM202" s="117">
        <f t="shared" si="26"/>
        <v>0</v>
      </c>
      <c r="AN202">
        <f t="shared" si="27"/>
        <v>0</v>
      </c>
    </row>
    <row r="203" spans="2:40" x14ac:dyDescent="0.35">
      <c r="B203" s="126" t="s">
        <v>237</v>
      </c>
      <c r="C203" s="36">
        <v>50</v>
      </c>
      <c r="D203" s="36">
        <v>10</v>
      </c>
      <c r="E203" s="36">
        <v>10</v>
      </c>
      <c r="F203" s="37">
        <v>4</v>
      </c>
      <c r="G203" s="61">
        <f t="shared" si="24"/>
        <v>159</v>
      </c>
      <c r="H203" s="98">
        <f t="shared" si="24"/>
        <v>147</v>
      </c>
      <c r="I203" s="98">
        <f t="shared" si="28"/>
        <v>7.5471698113159999E-2</v>
      </c>
      <c r="J203" s="98"/>
      <c r="K203" s="36">
        <f>1800-Table1353233[[#This Row],[Remaining time]]</f>
        <v>3.2226752378101082</v>
      </c>
      <c r="L203" s="36">
        <v>3598.0739582800302</v>
      </c>
      <c r="M203" s="36">
        <f t="shared" si="25"/>
        <v>3601.2966335178403</v>
      </c>
      <c r="N203">
        <v>6.3694267515883002E-2</v>
      </c>
      <c r="O203" t="b">
        <f t="shared" si="29"/>
        <v>0</v>
      </c>
      <c r="T203" t="str">
        <f>IF(Table1353233[[#This Row],[If Optimal solution is not found]]=1,"",Table1353233[[#This Row],[UB_init]])</f>
        <v/>
      </c>
      <c r="U203" t="str">
        <f>IF(Table1353233[[#This Row],[If Optimal solution is not found]],"",Table1353233[[#This Row],[LB_init]])</f>
        <v/>
      </c>
      <c r="V203" t="str">
        <f>IF(Table1353233[[#This Row],[If Optimal solution is not found]],"",0)</f>
        <v/>
      </c>
      <c r="W203" t="str">
        <f>IF(Table1353233[[#This Row],[If Optimal solution is not found]],"",Table1353233[[#This Row],[Total time (BPP+Pm+SPm)]])</f>
        <v/>
      </c>
      <c r="Y203" s="61">
        <v>159</v>
      </c>
      <c r="Z203" s="62">
        <v>147</v>
      </c>
      <c r="AA203" s="62">
        <v>7.5471698113159999E-2</v>
      </c>
      <c r="AB203" s="61">
        <v>7.5471698113159999E-2</v>
      </c>
      <c r="AC203" s="115">
        <v>0</v>
      </c>
      <c r="AD203" s="115">
        <v>0</v>
      </c>
      <c r="AE203" s="115">
        <v>0</v>
      </c>
      <c r="AF203" s="115">
        <f t="shared" si="30"/>
        <v>0</v>
      </c>
      <c r="AG203" s="115">
        <f t="shared" si="31"/>
        <v>0</v>
      </c>
      <c r="AH203" s="115">
        <v>0</v>
      </c>
      <c r="AI203" s="137" t="str">
        <f>IF(AH203=1,(Table1353233[[#This Row],[UB_init]]-Table1353233[[#This Row],[LB_init]])/Table1353233[[#This Row],[UB_init]],"")</f>
        <v/>
      </c>
      <c r="AJ203" s="133">
        <v>0</v>
      </c>
      <c r="AK203" s="115">
        <f>IF(AND(AJ203=1,Table68[[#This Row],[Gap]]=0),1,0)</f>
        <v>0</v>
      </c>
      <c r="AL203" s="47">
        <v>174</v>
      </c>
      <c r="AM203" s="117">
        <f t="shared" si="26"/>
        <v>0</v>
      </c>
      <c r="AN203">
        <f t="shared" si="27"/>
        <v>0</v>
      </c>
    </row>
    <row r="204" spans="2:40" x14ac:dyDescent="0.35">
      <c r="B204" s="127" t="s">
        <v>238</v>
      </c>
      <c r="C204" s="38">
        <v>50</v>
      </c>
      <c r="D204" s="38">
        <v>10</v>
      </c>
      <c r="E204" s="38">
        <v>10</v>
      </c>
      <c r="F204" s="39">
        <v>4</v>
      </c>
      <c r="G204" s="59">
        <f t="shared" si="24"/>
        <v>166</v>
      </c>
      <c r="H204" s="88">
        <f t="shared" si="24"/>
        <v>149</v>
      </c>
      <c r="I204" s="88">
        <f t="shared" si="28"/>
        <v>0.102409638554155</v>
      </c>
      <c r="J204" s="88"/>
      <c r="K204" s="38">
        <f>1800-Table1353233[[#This Row],[Remaining time]]</f>
        <v>1.9614351205600542</v>
      </c>
      <c r="L204" s="38">
        <v>3599.1791705130599</v>
      </c>
      <c r="M204" s="38">
        <f t="shared" si="25"/>
        <v>3601.14060563362</v>
      </c>
      <c r="N204">
        <v>6.8749999999956998E-2</v>
      </c>
      <c r="O204" t="b">
        <f t="shared" si="29"/>
        <v>0</v>
      </c>
      <c r="T204" t="str">
        <f>IF(Table1353233[[#This Row],[If Optimal solution is not found]]=1,"",Table1353233[[#This Row],[UB_init]])</f>
        <v/>
      </c>
      <c r="U204" t="str">
        <f>IF(Table1353233[[#This Row],[If Optimal solution is not found]],"",Table1353233[[#This Row],[LB_init]])</f>
        <v/>
      </c>
      <c r="V204" t="str">
        <f>IF(Table1353233[[#This Row],[If Optimal solution is not found]],"",0)</f>
        <v/>
      </c>
      <c r="W204" t="str">
        <f>IF(Table1353233[[#This Row],[If Optimal solution is not found]],"",Table1353233[[#This Row],[Total time (BPP+Pm+SPm)]])</f>
        <v/>
      </c>
      <c r="Y204" s="59">
        <v>166</v>
      </c>
      <c r="Z204" s="60">
        <v>149</v>
      </c>
      <c r="AA204" s="60">
        <v>0.102409638554155</v>
      </c>
      <c r="AB204" s="59">
        <v>9.1463414634090495E-2</v>
      </c>
      <c r="AC204" s="114">
        <v>0</v>
      </c>
      <c r="AD204" s="114">
        <v>0</v>
      </c>
      <c r="AE204" s="114">
        <v>0</v>
      </c>
      <c r="AF204" s="114">
        <f t="shared" si="30"/>
        <v>0</v>
      </c>
      <c r="AG204" s="114">
        <f t="shared" si="31"/>
        <v>0</v>
      </c>
      <c r="AH204" s="114">
        <v>0</v>
      </c>
      <c r="AI204" s="136" t="str">
        <f>IF(AH204=1,(Table1353233[[#This Row],[UB_init]]-Table1353233[[#This Row],[LB_init]])/Table1353233[[#This Row],[UB_init]],"")</f>
        <v/>
      </c>
      <c r="AJ204" s="123">
        <v>0</v>
      </c>
      <c r="AK204" s="114">
        <f>IF(AND(AJ204=1,Table68[[#This Row],[Gap]]=0),1,0)</f>
        <v>0</v>
      </c>
      <c r="AL204" s="48">
        <v>172</v>
      </c>
      <c r="AM204" s="117">
        <f t="shared" si="26"/>
        <v>0</v>
      </c>
      <c r="AN204">
        <f t="shared" si="27"/>
        <v>0</v>
      </c>
    </row>
    <row r="205" spans="2:40" x14ac:dyDescent="0.35">
      <c r="B205" s="126" t="s">
        <v>239</v>
      </c>
      <c r="C205" s="36">
        <v>50</v>
      </c>
      <c r="D205" s="36">
        <v>10</v>
      </c>
      <c r="E205" s="36">
        <v>10</v>
      </c>
      <c r="F205" s="37">
        <v>4</v>
      </c>
      <c r="G205" s="61">
        <f t="shared" si="24"/>
        <v>158</v>
      </c>
      <c r="H205" s="98">
        <f t="shared" si="24"/>
        <v>146</v>
      </c>
      <c r="I205" s="98">
        <f t="shared" si="28"/>
        <v>7.5949367088559497E-2</v>
      </c>
      <c r="J205" s="98"/>
      <c r="K205" s="36">
        <f>1800-Table1353233[[#This Row],[Remaining time]]</f>
        <v>4.1031894329998977</v>
      </c>
      <c r="L205" s="36">
        <v>3596.7348936619201</v>
      </c>
      <c r="M205" s="36">
        <f t="shared" si="25"/>
        <v>3600.83808309492</v>
      </c>
      <c r="N205">
        <v>5.1948051948018201E-2</v>
      </c>
      <c r="O205" t="b">
        <f t="shared" si="29"/>
        <v>0</v>
      </c>
      <c r="T205" t="str">
        <f>IF(Table1353233[[#This Row],[If Optimal solution is not found]]=1,"",Table1353233[[#This Row],[UB_init]])</f>
        <v/>
      </c>
      <c r="U205" t="str">
        <f>IF(Table1353233[[#This Row],[If Optimal solution is not found]],"",Table1353233[[#This Row],[LB_init]])</f>
        <v/>
      </c>
      <c r="V205" t="str">
        <f>IF(Table1353233[[#This Row],[If Optimal solution is not found]],"",0)</f>
        <v/>
      </c>
      <c r="W205" t="str">
        <f>IF(Table1353233[[#This Row],[If Optimal solution is not found]],"",Table1353233[[#This Row],[Total time (BPP+Pm+SPm)]])</f>
        <v/>
      </c>
      <c r="Y205" s="61">
        <v>158</v>
      </c>
      <c r="Z205" s="62">
        <v>146</v>
      </c>
      <c r="AA205" s="62">
        <v>7.5949367088559497E-2</v>
      </c>
      <c r="AB205" s="61">
        <v>1.85185185185185E-2</v>
      </c>
      <c r="AC205" s="115">
        <v>0</v>
      </c>
      <c r="AD205" s="115">
        <v>0</v>
      </c>
      <c r="AE205" s="115">
        <v>0</v>
      </c>
      <c r="AF205" s="115">
        <f t="shared" si="30"/>
        <v>0</v>
      </c>
      <c r="AG205" s="115">
        <f t="shared" si="31"/>
        <v>0</v>
      </c>
      <c r="AH205" s="115">
        <v>0</v>
      </c>
      <c r="AI205" s="137" t="str">
        <f>IF(AH205=1,(Table1353233[[#This Row],[UB_init]]-Table1353233[[#This Row],[LB_init]])/Table1353233[[#This Row],[UB_init]],"")</f>
        <v/>
      </c>
      <c r="AJ205" s="133">
        <v>0</v>
      </c>
      <c r="AK205" s="115">
        <f>IF(AND(AJ205=1,Table68[[#This Row],[Gap]]=0),1,0)</f>
        <v>0</v>
      </c>
      <c r="AL205" s="47">
        <v>162</v>
      </c>
      <c r="AM205" s="117">
        <f t="shared" si="26"/>
        <v>0</v>
      </c>
      <c r="AN205">
        <f t="shared" si="27"/>
        <v>0</v>
      </c>
    </row>
    <row r="206" spans="2:40" x14ac:dyDescent="0.35">
      <c r="B206" s="127" t="s">
        <v>240</v>
      </c>
      <c r="C206" s="38">
        <v>50</v>
      </c>
      <c r="D206" s="38">
        <v>10</v>
      </c>
      <c r="E206" s="38">
        <v>10</v>
      </c>
      <c r="F206" s="39">
        <v>4</v>
      </c>
      <c r="G206" s="59">
        <f t="shared" si="24"/>
        <v>158</v>
      </c>
      <c r="H206" s="88">
        <f t="shared" si="24"/>
        <v>143</v>
      </c>
      <c r="I206" s="88">
        <f t="shared" si="28"/>
        <v>9.4936708860699395E-2</v>
      </c>
      <c r="J206" s="88"/>
      <c r="K206" s="38">
        <f>1800-Table1353233[[#This Row],[Remaining time]]</f>
        <v>3.3393390122801065</v>
      </c>
      <c r="L206" s="38">
        <v>3597.5953954728302</v>
      </c>
      <c r="M206" s="38">
        <f t="shared" si="25"/>
        <v>3600.9347344851103</v>
      </c>
      <c r="N206">
        <v>8.3333333333279899E-2</v>
      </c>
      <c r="O206" t="b">
        <f t="shared" si="29"/>
        <v>0</v>
      </c>
      <c r="T206" t="str">
        <f>IF(Table1353233[[#This Row],[If Optimal solution is not found]]=1,"",Table1353233[[#This Row],[UB_init]])</f>
        <v/>
      </c>
      <c r="U206" t="str">
        <f>IF(Table1353233[[#This Row],[If Optimal solution is not found]],"",Table1353233[[#This Row],[LB_init]])</f>
        <v/>
      </c>
      <c r="V206" t="str">
        <f>IF(Table1353233[[#This Row],[If Optimal solution is not found]],"",0)</f>
        <v/>
      </c>
      <c r="W206" t="str">
        <f>IF(Table1353233[[#This Row],[If Optimal solution is not found]],"",Table1353233[[#This Row],[Total time (BPP+Pm+SPm)]])</f>
        <v/>
      </c>
      <c r="Y206" s="59">
        <v>158</v>
      </c>
      <c r="Z206" s="60">
        <v>143</v>
      </c>
      <c r="AA206" s="60">
        <v>9.4936708860699395E-2</v>
      </c>
      <c r="AB206" s="59">
        <v>8.91719745222362E-2</v>
      </c>
      <c r="AC206" s="114">
        <v>0</v>
      </c>
      <c r="AD206" s="114">
        <v>0</v>
      </c>
      <c r="AE206" s="114">
        <v>0</v>
      </c>
      <c r="AF206" s="114">
        <f t="shared" si="30"/>
        <v>0</v>
      </c>
      <c r="AG206" s="114">
        <f t="shared" si="31"/>
        <v>0</v>
      </c>
      <c r="AH206" s="114">
        <v>0</v>
      </c>
      <c r="AI206" s="136" t="str">
        <f>IF(AH206=1,(Table1353233[[#This Row],[UB_init]]-Table1353233[[#This Row],[LB_init]])/Table1353233[[#This Row],[UB_init]],"")</f>
        <v/>
      </c>
      <c r="AJ206" s="123">
        <v>0</v>
      </c>
      <c r="AK206" s="114">
        <f>IF(AND(AJ206=1,Table68[[#This Row],[Gap]]=0),1,0)</f>
        <v>0</v>
      </c>
      <c r="AL206" s="48">
        <v>175.99999999999801</v>
      </c>
      <c r="AM206" s="117">
        <f t="shared" si="26"/>
        <v>0</v>
      </c>
      <c r="AN206">
        <f t="shared" si="27"/>
        <v>0</v>
      </c>
    </row>
    <row r="207" spans="2:40" x14ac:dyDescent="0.35">
      <c r="B207" s="126" t="s">
        <v>241</v>
      </c>
      <c r="C207" s="36">
        <v>50</v>
      </c>
      <c r="D207" s="36">
        <v>10</v>
      </c>
      <c r="E207" s="36">
        <v>10</v>
      </c>
      <c r="F207" s="37">
        <v>4</v>
      </c>
      <c r="G207" s="61">
        <f t="shared" si="24"/>
        <v>183</v>
      </c>
      <c r="H207" s="98">
        <f t="shared" si="24"/>
        <v>183</v>
      </c>
      <c r="I207" s="98">
        <f t="shared" si="28"/>
        <v>0</v>
      </c>
      <c r="J207" s="98"/>
      <c r="K207" s="36">
        <f>1800-Table1353233[[#This Row],[Remaining time]]</f>
        <v>1.9458419997299643</v>
      </c>
      <c r="L207" s="36"/>
      <c r="M207" s="36">
        <f t="shared" si="25"/>
        <v>1.9458419997299643</v>
      </c>
      <c r="O207" t="b">
        <f t="shared" si="29"/>
        <v>0</v>
      </c>
      <c r="T207">
        <f>IF(Table1353233[[#This Row],[If Optimal solution is not found]]=1,"",Table1353233[[#This Row],[UB_init]])</f>
        <v>183</v>
      </c>
      <c r="U207">
        <f>IF(Table1353233[[#This Row],[If Optimal solution is not found]],"",Table1353233[[#This Row],[LB_init]])</f>
        <v>183</v>
      </c>
      <c r="V207">
        <f>IF(Table1353233[[#This Row],[If Optimal solution is not found]],"",0)</f>
        <v>0</v>
      </c>
      <c r="W207">
        <f>IF(Table1353233[[#This Row],[If Optimal solution is not found]],"",Table1353233[[#This Row],[Total time (BPP+Pm+SPm)]])</f>
        <v>1.9458419997299643</v>
      </c>
      <c r="Y207" s="61"/>
      <c r="Z207" s="62"/>
      <c r="AA207" s="62"/>
      <c r="AB207" s="61"/>
      <c r="AC207" s="115"/>
      <c r="AD207" s="115"/>
      <c r="AE207" s="115"/>
      <c r="AF207" s="115">
        <f t="shared" si="30"/>
        <v>0</v>
      </c>
      <c r="AG207" s="115">
        <f t="shared" si="31"/>
        <v>0</v>
      </c>
      <c r="AH207" s="115">
        <v>0</v>
      </c>
      <c r="AI207" s="137" t="str">
        <f>IF(AH207=1,(Table1353233[[#This Row],[UB_init]]-Table1353233[[#This Row],[LB_init]])/Table1353233[[#This Row],[UB_init]],"")</f>
        <v/>
      </c>
      <c r="AJ207" s="133"/>
      <c r="AK207" s="115">
        <f>IF(AND(AJ207=1,Table68[[#This Row],[Gap]]=0),1,0)</f>
        <v>0</v>
      </c>
      <c r="AL207" s="47">
        <v>183</v>
      </c>
      <c r="AM207" s="117">
        <f t="shared" si="26"/>
        <v>1</v>
      </c>
      <c r="AN207">
        <f t="shared" si="27"/>
        <v>0</v>
      </c>
    </row>
    <row r="208" spans="2:40" x14ac:dyDescent="0.35">
      <c r="B208" s="127" t="s">
        <v>242</v>
      </c>
      <c r="C208" s="38">
        <v>50</v>
      </c>
      <c r="D208" s="38">
        <v>10</v>
      </c>
      <c r="E208" s="38">
        <v>10</v>
      </c>
      <c r="F208" s="39">
        <v>4</v>
      </c>
      <c r="G208" s="59">
        <f t="shared" si="24"/>
        <v>161</v>
      </c>
      <c r="H208" s="88">
        <f t="shared" si="24"/>
        <v>150</v>
      </c>
      <c r="I208" s="88">
        <f t="shared" si="28"/>
        <v>6.8322981366417193E-2</v>
      </c>
      <c r="J208" s="88"/>
      <c r="K208" s="38">
        <f>1800-Table1353233[[#This Row],[Remaining time]]</f>
        <v>40.965084904810055</v>
      </c>
      <c r="L208" s="38">
        <v>3559.86715572094</v>
      </c>
      <c r="M208" s="38">
        <f t="shared" si="25"/>
        <v>3600.8322406257503</v>
      </c>
      <c r="N208">
        <v>5.0632911392372998E-2</v>
      </c>
      <c r="O208" t="b">
        <f t="shared" si="29"/>
        <v>0</v>
      </c>
      <c r="T208" t="str">
        <f>IF(Table1353233[[#This Row],[If Optimal solution is not found]]=1,"",Table1353233[[#This Row],[UB_init]])</f>
        <v/>
      </c>
      <c r="U208" t="str">
        <f>IF(Table1353233[[#This Row],[If Optimal solution is not found]],"",Table1353233[[#This Row],[LB_init]])</f>
        <v/>
      </c>
      <c r="V208" t="str">
        <f>IF(Table1353233[[#This Row],[If Optimal solution is not found]],"",0)</f>
        <v/>
      </c>
      <c r="W208" t="str">
        <f>IF(Table1353233[[#This Row],[If Optimal solution is not found]],"",Table1353233[[#This Row],[Total time (BPP+Pm+SPm)]])</f>
        <v/>
      </c>
      <c r="Y208" s="59">
        <v>161</v>
      </c>
      <c r="Z208" s="60">
        <v>150</v>
      </c>
      <c r="AA208" s="60">
        <v>6.8322981366417193E-2</v>
      </c>
      <c r="AB208" s="59">
        <v>8.5365853658484495E-2</v>
      </c>
      <c r="AC208" s="114">
        <v>0</v>
      </c>
      <c r="AD208" s="114">
        <v>0</v>
      </c>
      <c r="AE208" s="114">
        <v>0</v>
      </c>
      <c r="AF208" s="114">
        <f t="shared" si="30"/>
        <v>0</v>
      </c>
      <c r="AG208" s="114">
        <f t="shared" si="31"/>
        <v>0</v>
      </c>
      <c r="AH208" s="114">
        <v>0</v>
      </c>
      <c r="AI208" s="136" t="str">
        <f>IF(AH208=1,(Table1353233[[#This Row],[UB_init]]-Table1353233[[#This Row],[LB_init]])/Table1353233[[#This Row],[UB_init]],"")</f>
        <v/>
      </c>
      <c r="AJ208" s="123">
        <v>0</v>
      </c>
      <c r="AK208" s="114">
        <f>IF(AND(AJ208=1,Table68[[#This Row],[Gap]]=0),1,0)</f>
        <v>0</v>
      </c>
      <c r="AL208" s="48">
        <v>173</v>
      </c>
      <c r="AM208" s="117">
        <f t="shared" si="26"/>
        <v>0</v>
      </c>
      <c r="AN208">
        <f t="shared" si="27"/>
        <v>0</v>
      </c>
    </row>
    <row r="209" spans="2:40" x14ac:dyDescent="0.35">
      <c r="B209" s="126" t="s">
        <v>243</v>
      </c>
      <c r="C209" s="36">
        <v>50</v>
      </c>
      <c r="D209" s="36">
        <v>10</v>
      </c>
      <c r="E209" s="36">
        <v>10</v>
      </c>
      <c r="F209" s="37">
        <v>4</v>
      </c>
      <c r="G209" s="61">
        <f t="shared" si="24"/>
        <v>159</v>
      </c>
      <c r="H209" s="98">
        <f t="shared" si="24"/>
        <v>141</v>
      </c>
      <c r="I209" s="98">
        <f t="shared" si="28"/>
        <v>0.113207547169811</v>
      </c>
      <c r="J209" s="98"/>
      <c r="K209" s="36">
        <f>1800-Table1353233[[#This Row],[Remaining time]]</f>
        <v>1.6029442958599702</v>
      </c>
      <c r="L209" s="36">
        <v>3598.3970559999998</v>
      </c>
      <c r="M209" s="36">
        <f t="shared" si="25"/>
        <v>3600.0000002958595</v>
      </c>
      <c r="N209">
        <v>5.9999999999960002E-2</v>
      </c>
      <c r="O209" t="b">
        <f t="shared" si="29"/>
        <v>0</v>
      </c>
      <c r="T209" t="str">
        <f>IF(Table1353233[[#This Row],[If Optimal solution is not found]]=1,"",Table1353233[[#This Row],[UB_init]])</f>
        <v/>
      </c>
      <c r="U209" t="str">
        <f>IF(Table1353233[[#This Row],[If Optimal solution is not found]],"",Table1353233[[#This Row],[LB_init]])</f>
        <v/>
      </c>
      <c r="V209" t="str">
        <f>IF(Table1353233[[#This Row],[If Optimal solution is not found]],"",0)</f>
        <v/>
      </c>
      <c r="W209" t="str">
        <f>IF(Table1353233[[#This Row],[If Optimal solution is not found]],"",Table1353233[[#This Row],[Total time (BPP+Pm+SPm)]])</f>
        <v/>
      </c>
      <c r="Y209" s="61">
        <v>159</v>
      </c>
      <c r="Z209" s="62">
        <v>141</v>
      </c>
      <c r="AA209" s="62">
        <v>0.113207547169811</v>
      </c>
      <c r="AB209" s="61">
        <v>0.11320754716974001</v>
      </c>
      <c r="AC209" s="115">
        <v>0</v>
      </c>
      <c r="AD209" s="115">
        <v>0</v>
      </c>
      <c r="AE209" s="115">
        <v>0</v>
      </c>
      <c r="AF209" s="115">
        <f t="shared" si="30"/>
        <v>0</v>
      </c>
      <c r="AG209" s="115">
        <f t="shared" si="31"/>
        <v>0</v>
      </c>
      <c r="AH209" s="115">
        <v>0</v>
      </c>
      <c r="AI209" s="137" t="str">
        <f>IF(AH209=1,(Table1353233[[#This Row],[UB_init]]-Table1353233[[#This Row],[LB_init]])/Table1353233[[#This Row],[UB_init]],"")</f>
        <v/>
      </c>
      <c r="AJ209" s="133">
        <v>1</v>
      </c>
      <c r="AK209" s="115">
        <f>IF(AND(AJ209=1,Table68[[#This Row],[Gap]]=0),1,0)</f>
        <v>0</v>
      </c>
      <c r="AL209" s="47">
        <v>159</v>
      </c>
      <c r="AM209" s="117">
        <f t="shared" si="26"/>
        <v>0</v>
      </c>
      <c r="AN209">
        <f t="shared" si="27"/>
        <v>0</v>
      </c>
    </row>
    <row r="210" spans="2:40" x14ac:dyDescent="0.35">
      <c r="B210" s="127" t="s">
        <v>244</v>
      </c>
      <c r="C210" s="38">
        <v>50</v>
      </c>
      <c r="D210" s="38">
        <v>10</v>
      </c>
      <c r="E210" s="38">
        <v>10</v>
      </c>
      <c r="F210" s="39">
        <v>4</v>
      </c>
      <c r="G210" s="59">
        <f t="shared" si="24"/>
        <v>136</v>
      </c>
      <c r="H210" s="88">
        <f t="shared" si="24"/>
        <v>127</v>
      </c>
      <c r="I210" s="88">
        <f t="shared" si="28"/>
        <v>6.6176470588186598E-2</v>
      </c>
      <c r="J210" s="88"/>
      <c r="K210" s="38">
        <f>1800-Table1353233[[#This Row],[Remaining time]]</f>
        <v>2.3804009165698972</v>
      </c>
      <c r="L210" s="38">
        <v>3600.95958388084</v>
      </c>
      <c r="M210" s="38">
        <f t="shared" si="25"/>
        <v>3603.3399847974097</v>
      </c>
      <c r="N210">
        <v>9.2857142857076497E-2</v>
      </c>
      <c r="O210" t="b">
        <f t="shared" si="29"/>
        <v>0</v>
      </c>
      <c r="T210" t="str">
        <f>IF(Table1353233[[#This Row],[If Optimal solution is not found]]=1,"",Table1353233[[#This Row],[UB_init]])</f>
        <v/>
      </c>
      <c r="U210" t="str">
        <f>IF(Table1353233[[#This Row],[If Optimal solution is not found]],"",Table1353233[[#This Row],[LB_init]])</f>
        <v/>
      </c>
      <c r="V210" t="str">
        <f>IF(Table1353233[[#This Row],[If Optimal solution is not found]],"",0)</f>
        <v/>
      </c>
      <c r="W210" t="str">
        <f>IF(Table1353233[[#This Row],[If Optimal solution is not found]],"",Table1353233[[#This Row],[Total time (BPP+Pm+SPm)]])</f>
        <v/>
      </c>
      <c r="Y210" s="59">
        <v>136</v>
      </c>
      <c r="Z210" s="60">
        <v>127</v>
      </c>
      <c r="AA210" s="60">
        <v>6.6176470588186598E-2</v>
      </c>
      <c r="AB210" s="59">
        <v>5.9259259259215297E-2</v>
      </c>
      <c r="AC210" s="114">
        <v>0</v>
      </c>
      <c r="AD210" s="114">
        <v>0</v>
      </c>
      <c r="AE210" s="114">
        <v>0</v>
      </c>
      <c r="AF210" s="114">
        <f t="shared" si="30"/>
        <v>0</v>
      </c>
      <c r="AG210" s="114">
        <f t="shared" si="31"/>
        <v>0</v>
      </c>
      <c r="AH210" s="114">
        <v>0</v>
      </c>
      <c r="AI210" s="136" t="str">
        <f>IF(AH210=1,(Table1353233[[#This Row],[UB_init]]-Table1353233[[#This Row],[LB_init]])/Table1353233[[#This Row],[UB_init]],"")</f>
        <v/>
      </c>
      <c r="AJ210" s="123">
        <v>0</v>
      </c>
      <c r="AK210" s="114">
        <f>IF(AND(AJ210=1,Table68[[#This Row],[Gap]]=0),1,0)</f>
        <v>0</v>
      </c>
      <c r="AL210" s="48">
        <v>153</v>
      </c>
      <c r="AM210" s="117">
        <f t="shared" si="26"/>
        <v>0</v>
      </c>
      <c r="AN210">
        <f t="shared" si="27"/>
        <v>0</v>
      </c>
    </row>
    <row r="211" spans="2:40" x14ac:dyDescent="0.35">
      <c r="B211" s="126" t="s">
        <v>245</v>
      </c>
      <c r="C211" s="36">
        <v>50</v>
      </c>
      <c r="D211" s="36">
        <v>10</v>
      </c>
      <c r="E211" s="36">
        <v>10</v>
      </c>
      <c r="F211" s="37">
        <v>4</v>
      </c>
      <c r="G211" s="61">
        <f t="shared" si="24"/>
        <v>160</v>
      </c>
      <c r="H211" s="98">
        <f t="shared" si="24"/>
        <v>159</v>
      </c>
      <c r="I211" s="98">
        <f t="shared" si="28"/>
        <v>6.2499999999960903E-3</v>
      </c>
      <c r="J211" s="98"/>
      <c r="K211" s="36">
        <f>1800-Table1353233[[#This Row],[Remaining time]]</f>
        <v>6.172266617420064</v>
      </c>
      <c r="L211" s="36">
        <v>3596.1605495563699</v>
      </c>
      <c r="M211" s="36">
        <f t="shared" si="25"/>
        <v>3602.33281617379</v>
      </c>
      <c r="O211" t="b">
        <f t="shared" si="29"/>
        <v>0</v>
      </c>
      <c r="T211" t="str">
        <f>IF(Table1353233[[#This Row],[If Optimal solution is not found]]=1,"",Table1353233[[#This Row],[UB_init]])</f>
        <v/>
      </c>
      <c r="U211" t="str">
        <f>IF(Table1353233[[#This Row],[If Optimal solution is not found]],"",Table1353233[[#This Row],[LB_init]])</f>
        <v/>
      </c>
      <c r="V211" t="str">
        <f>IF(Table1353233[[#This Row],[If Optimal solution is not found]],"",0)</f>
        <v/>
      </c>
      <c r="W211" t="str">
        <f>IF(Table1353233[[#This Row],[If Optimal solution is not found]],"",Table1353233[[#This Row],[Total time (BPP+Pm+SPm)]])</f>
        <v/>
      </c>
      <c r="Y211" s="61">
        <v>160</v>
      </c>
      <c r="Z211" s="62">
        <v>159</v>
      </c>
      <c r="AA211" s="62">
        <v>6.2499999999960903E-3</v>
      </c>
      <c r="AB211" s="61">
        <v>2.4539877300598398E-2</v>
      </c>
      <c r="AC211" s="115">
        <v>0</v>
      </c>
      <c r="AD211" s="115">
        <v>0</v>
      </c>
      <c r="AE211" s="115">
        <v>0</v>
      </c>
      <c r="AF211" s="115">
        <f t="shared" si="30"/>
        <v>0</v>
      </c>
      <c r="AG211" s="115">
        <f t="shared" si="31"/>
        <v>0</v>
      </c>
      <c r="AH211" s="115">
        <v>0</v>
      </c>
      <c r="AI211" s="137" t="str">
        <f>IF(AH211=1,(Table1353233[[#This Row],[UB_init]]-Table1353233[[#This Row],[LB_init]])/Table1353233[[#This Row],[UB_init]],"")</f>
        <v/>
      </c>
      <c r="AJ211" s="133">
        <v>0</v>
      </c>
      <c r="AK211" s="115">
        <f>IF(AND(AJ211=1,Table68[[#This Row],[Gap]]=0),1,0)</f>
        <v>0</v>
      </c>
      <c r="AL211" s="47">
        <v>172</v>
      </c>
      <c r="AM211" s="117">
        <f t="shared" si="26"/>
        <v>0</v>
      </c>
      <c r="AN211">
        <f t="shared" si="27"/>
        <v>0</v>
      </c>
    </row>
    <row r="212" spans="2:40" x14ac:dyDescent="0.35">
      <c r="B212" s="127" t="s">
        <v>246</v>
      </c>
      <c r="C212" s="38">
        <v>50</v>
      </c>
      <c r="D212" s="38">
        <v>10</v>
      </c>
      <c r="E212" s="38">
        <v>20</v>
      </c>
      <c r="F212" s="39">
        <v>1</v>
      </c>
      <c r="G212" s="59">
        <f t="shared" si="24"/>
        <v>127</v>
      </c>
      <c r="H212" s="88">
        <f t="shared" si="24"/>
        <v>127</v>
      </c>
      <c r="I212" s="88">
        <f t="shared" si="28"/>
        <v>0</v>
      </c>
      <c r="J212" s="88"/>
      <c r="K212" s="38">
        <f>1800-Table1353233[[#This Row],[Remaining time]]</f>
        <v>0.39999754913992547</v>
      </c>
      <c r="L212" s="38">
        <v>1.4901338960043999</v>
      </c>
      <c r="M212" s="38">
        <f t="shared" si="25"/>
        <v>1.8901314451443254</v>
      </c>
      <c r="O212" t="b">
        <f t="shared" si="29"/>
        <v>0</v>
      </c>
      <c r="T212" t="str">
        <f>IF(Table1353233[[#This Row],[If Optimal solution is not found]]=1,"",Table1353233[[#This Row],[UB_init]])</f>
        <v/>
      </c>
      <c r="U212" t="str">
        <f>IF(Table1353233[[#This Row],[If Optimal solution is not found]],"",Table1353233[[#This Row],[LB_init]])</f>
        <v/>
      </c>
      <c r="V212" t="str">
        <f>IF(Table1353233[[#This Row],[If Optimal solution is not found]],"",0)</f>
        <v/>
      </c>
      <c r="W212" t="str">
        <f>IF(Table1353233[[#This Row],[If Optimal solution is not found]],"",Table1353233[[#This Row],[Total time (BPP+Pm+SPm)]])</f>
        <v/>
      </c>
      <c r="Y212" s="59">
        <v>127</v>
      </c>
      <c r="Z212" s="60">
        <v>127</v>
      </c>
      <c r="AA212" s="60">
        <v>0</v>
      </c>
      <c r="AB212" s="59">
        <v>0</v>
      </c>
      <c r="AC212" s="114">
        <v>0</v>
      </c>
      <c r="AD212" s="114">
        <v>0</v>
      </c>
      <c r="AE212" s="114">
        <v>0</v>
      </c>
      <c r="AF212" s="114">
        <f t="shared" si="30"/>
        <v>0</v>
      </c>
      <c r="AG212" s="114">
        <f t="shared" si="31"/>
        <v>0</v>
      </c>
      <c r="AH212" s="114">
        <v>0</v>
      </c>
      <c r="AI212" s="136" t="str">
        <f>IF(AH212=1,(Table1353233[[#This Row],[UB_init]]-Table1353233[[#This Row],[LB_init]])/Table1353233[[#This Row],[UB_init]],"")</f>
        <v/>
      </c>
      <c r="AJ212" s="123">
        <v>0</v>
      </c>
      <c r="AK212" s="114">
        <f>IF(AND(AJ212=1,Table68[[#This Row],[Gap]]=0),1,0)</f>
        <v>0</v>
      </c>
      <c r="AL212" s="48">
        <v>399</v>
      </c>
      <c r="AM212" s="117">
        <f t="shared" si="26"/>
        <v>0</v>
      </c>
      <c r="AN212">
        <f t="shared" si="27"/>
        <v>0</v>
      </c>
    </row>
    <row r="213" spans="2:40" x14ac:dyDescent="0.35">
      <c r="B213" s="126" t="s">
        <v>247</v>
      </c>
      <c r="C213" s="36">
        <v>50</v>
      </c>
      <c r="D213" s="36">
        <v>10</v>
      </c>
      <c r="E213" s="36">
        <v>20</v>
      </c>
      <c r="F213" s="37">
        <v>1</v>
      </c>
      <c r="G213" s="61">
        <f t="shared" si="24"/>
        <v>126</v>
      </c>
      <c r="H213" s="98">
        <f t="shared" si="24"/>
        <v>126</v>
      </c>
      <c r="I213" s="98">
        <f t="shared" si="28"/>
        <v>0</v>
      </c>
      <c r="J213" s="98"/>
      <c r="K213" s="36">
        <f>1800-Table1353233[[#This Row],[Remaining time]]</f>
        <v>0.25006355531991176</v>
      </c>
      <c r="L213" s="36">
        <v>1.4552925210446099</v>
      </c>
      <c r="M213" s="36">
        <f t="shared" si="25"/>
        <v>1.7053560763645217</v>
      </c>
      <c r="O213" t="b">
        <f t="shared" si="29"/>
        <v>0</v>
      </c>
      <c r="T213" t="str">
        <f>IF(Table1353233[[#This Row],[If Optimal solution is not found]]=1,"",Table1353233[[#This Row],[UB_init]])</f>
        <v/>
      </c>
      <c r="U213" t="str">
        <f>IF(Table1353233[[#This Row],[If Optimal solution is not found]],"",Table1353233[[#This Row],[LB_init]])</f>
        <v/>
      </c>
      <c r="V213" t="str">
        <f>IF(Table1353233[[#This Row],[If Optimal solution is not found]],"",0)</f>
        <v/>
      </c>
      <c r="W213" t="str">
        <f>IF(Table1353233[[#This Row],[If Optimal solution is not found]],"",Table1353233[[#This Row],[Total time (BPP+Pm+SPm)]])</f>
        <v/>
      </c>
      <c r="Y213" s="61">
        <v>126</v>
      </c>
      <c r="Z213" s="62">
        <v>126</v>
      </c>
      <c r="AA213" s="62">
        <v>0</v>
      </c>
      <c r="AB213" s="61">
        <v>0</v>
      </c>
      <c r="AC213" s="115">
        <v>0</v>
      </c>
      <c r="AD213" s="115">
        <v>0</v>
      </c>
      <c r="AE213" s="115">
        <v>0</v>
      </c>
      <c r="AF213" s="115">
        <f t="shared" si="30"/>
        <v>0</v>
      </c>
      <c r="AG213" s="115">
        <f t="shared" si="31"/>
        <v>0</v>
      </c>
      <c r="AH213" s="115">
        <v>0</v>
      </c>
      <c r="AI213" s="137" t="str">
        <f>IF(AH213=1,(Table1353233[[#This Row],[UB_init]]-Table1353233[[#This Row],[LB_init]])/Table1353233[[#This Row],[UB_init]],"")</f>
        <v/>
      </c>
      <c r="AJ213" s="133">
        <v>0</v>
      </c>
      <c r="AK213" s="115">
        <f>IF(AND(AJ213=1,Table68[[#This Row],[Gap]]=0),1,0)</f>
        <v>0</v>
      </c>
      <c r="AL213" s="47">
        <v>258</v>
      </c>
      <c r="AM213" s="117">
        <f t="shared" si="26"/>
        <v>0</v>
      </c>
      <c r="AN213">
        <f t="shared" si="27"/>
        <v>0</v>
      </c>
    </row>
    <row r="214" spans="2:40" x14ac:dyDescent="0.35">
      <c r="B214" s="127" t="s">
        <v>248</v>
      </c>
      <c r="C214" s="38">
        <v>50</v>
      </c>
      <c r="D214" s="38">
        <v>10</v>
      </c>
      <c r="E214" s="38">
        <v>20</v>
      </c>
      <c r="F214" s="39">
        <v>1</v>
      </c>
      <c r="G214" s="59">
        <f t="shared" si="24"/>
        <v>125</v>
      </c>
      <c r="H214" s="88">
        <f t="shared" si="24"/>
        <v>125</v>
      </c>
      <c r="I214" s="88">
        <f t="shared" si="28"/>
        <v>0</v>
      </c>
      <c r="J214" s="88"/>
      <c r="K214" s="38">
        <f>1800-Table1353233[[#This Row],[Remaining time]]</f>
        <v>0.23510009051005909</v>
      </c>
      <c r="L214" s="38">
        <v>1.13854721887037</v>
      </c>
      <c r="M214" s="38">
        <f t="shared" si="25"/>
        <v>1.3736473093804291</v>
      </c>
      <c r="O214" t="b">
        <f t="shared" si="29"/>
        <v>0</v>
      </c>
      <c r="T214" t="str">
        <f>IF(Table1353233[[#This Row],[If Optimal solution is not found]]=1,"",Table1353233[[#This Row],[UB_init]])</f>
        <v/>
      </c>
      <c r="U214" t="str">
        <f>IF(Table1353233[[#This Row],[If Optimal solution is not found]],"",Table1353233[[#This Row],[LB_init]])</f>
        <v/>
      </c>
      <c r="V214" t="str">
        <f>IF(Table1353233[[#This Row],[If Optimal solution is not found]],"",0)</f>
        <v/>
      </c>
      <c r="W214" t="str">
        <f>IF(Table1353233[[#This Row],[If Optimal solution is not found]],"",Table1353233[[#This Row],[Total time (BPP+Pm+SPm)]])</f>
        <v/>
      </c>
      <c r="Y214" s="59">
        <v>125</v>
      </c>
      <c r="Z214" s="60">
        <v>125</v>
      </c>
      <c r="AA214" s="60">
        <v>0</v>
      </c>
      <c r="AB214" s="59">
        <v>0</v>
      </c>
      <c r="AC214" s="114">
        <v>0</v>
      </c>
      <c r="AD214" s="114">
        <v>0</v>
      </c>
      <c r="AE214" s="114">
        <v>0</v>
      </c>
      <c r="AF214" s="114">
        <f t="shared" si="30"/>
        <v>0</v>
      </c>
      <c r="AG214" s="114">
        <f t="shared" si="31"/>
        <v>0</v>
      </c>
      <c r="AH214" s="114">
        <v>0</v>
      </c>
      <c r="AI214" s="136" t="str">
        <f>IF(AH214=1,(Table1353233[[#This Row],[UB_init]]-Table1353233[[#This Row],[LB_init]])/Table1353233[[#This Row],[UB_init]],"")</f>
        <v/>
      </c>
      <c r="AJ214" s="123">
        <v>0</v>
      </c>
      <c r="AK214" s="114">
        <f>IF(AND(AJ214=1,Table68[[#This Row],[Gap]]=0),1,0)</f>
        <v>0</v>
      </c>
      <c r="AL214" s="48">
        <v>422</v>
      </c>
      <c r="AM214" s="117">
        <f t="shared" si="26"/>
        <v>0</v>
      </c>
      <c r="AN214">
        <f t="shared" si="27"/>
        <v>0</v>
      </c>
    </row>
    <row r="215" spans="2:40" x14ac:dyDescent="0.35">
      <c r="B215" s="126" t="s">
        <v>249</v>
      </c>
      <c r="C215" s="36">
        <v>50</v>
      </c>
      <c r="D215" s="36">
        <v>10</v>
      </c>
      <c r="E215" s="36">
        <v>20</v>
      </c>
      <c r="F215" s="37">
        <v>1</v>
      </c>
      <c r="G215" s="61">
        <f t="shared" si="24"/>
        <v>120</v>
      </c>
      <c r="H215" s="98">
        <f t="shared" si="24"/>
        <v>120</v>
      </c>
      <c r="I215" s="98">
        <f t="shared" si="28"/>
        <v>0</v>
      </c>
      <c r="J215" s="98"/>
      <c r="K215" s="36">
        <f>1800-Table1353233[[#This Row],[Remaining time]]</f>
        <v>0.34822560288989735</v>
      </c>
      <c r="L215" s="36">
        <v>1.7617699517868399</v>
      </c>
      <c r="M215" s="36">
        <f t="shared" si="25"/>
        <v>2.1099955546767371</v>
      </c>
      <c r="O215" t="b">
        <f t="shared" si="29"/>
        <v>0</v>
      </c>
      <c r="T215" t="str">
        <f>IF(Table1353233[[#This Row],[If Optimal solution is not found]]=1,"",Table1353233[[#This Row],[UB_init]])</f>
        <v/>
      </c>
      <c r="U215" t="str">
        <f>IF(Table1353233[[#This Row],[If Optimal solution is not found]],"",Table1353233[[#This Row],[LB_init]])</f>
        <v/>
      </c>
      <c r="V215" t="str">
        <f>IF(Table1353233[[#This Row],[If Optimal solution is not found]],"",0)</f>
        <v/>
      </c>
      <c r="W215" t="str">
        <f>IF(Table1353233[[#This Row],[If Optimal solution is not found]],"",Table1353233[[#This Row],[Total time (BPP+Pm+SPm)]])</f>
        <v/>
      </c>
      <c r="Y215" s="61">
        <v>120</v>
      </c>
      <c r="Z215" s="62">
        <v>120</v>
      </c>
      <c r="AA215" s="62">
        <v>0</v>
      </c>
      <c r="AB215" s="61">
        <v>0</v>
      </c>
      <c r="AC215" s="115">
        <v>0</v>
      </c>
      <c r="AD215" s="115">
        <v>0</v>
      </c>
      <c r="AE215" s="115">
        <v>0</v>
      </c>
      <c r="AF215" s="115">
        <f t="shared" si="30"/>
        <v>0</v>
      </c>
      <c r="AG215" s="115">
        <f t="shared" si="31"/>
        <v>0</v>
      </c>
      <c r="AH215" s="115">
        <v>0</v>
      </c>
      <c r="AI215" s="137" t="str">
        <f>IF(AH215=1,(Table1353233[[#This Row],[UB_init]]-Table1353233[[#This Row],[LB_init]])/Table1353233[[#This Row],[UB_init]],"")</f>
        <v/>
      </c>
      <c r="AJ215" s="133">
        <v>0</v>
      </c>
      <c r="AK215" s="115">
        <f>IF(AND(AJ215=1,Table68[[#This Row],[Gap]]=0),1,0)</f>
        <v>0</v>
      </c>
      <c r="AL215" s="47">
        <v>417</v>
      </c>
      <c r="AM215" s="117">
        <f t="shared" si="26"/>
        <v>0</v>
      </c>
      <c r="AN215">
        <f t="shared" si="27"/>
        <v>0</v>
      </c>
    </row>
    <row r="216" spans="2:40" x14ac:dyDescent="0.35">
      <c r="B216" s="127" t="s">
        <v>250</v>
      </c>
      <c r="C216" s="38">
        <v>50</v>
      </c>
      <c r="D216" s="38">
        <v>10</v>
      </c>
      <c r="E216" s="38">
        <v>20</v>
      </c>
      <c r="F216" s="39">
        <v>1</v>
      </c>
      <c r="G216" s="59">
        <f t="shared" si="24"/>
        <v>138</v>
      </c>
      <c r="H216" s="88">
        <f t="shared" si="24"/>
        <v>138</v>
      </c>
      <c r="I216" s="88">
        <f t="shared" si="28"/>
        <v>0</v>
      </c>
      <c r="J216" s="88"/>
      <c r="K216" s="38">
        <f>1800-Table1353233[[#This Row],[Remaining time]]</f>
        <v>0.45892952382996555</v>
      </c>
      <c r="L216" s="38">
        <v>2.7386945821344799</v>
      </c>
      <c r="M216" s="38">
        <f t="shared" si="25"/>
        <v>3.1976241059644455</v>
      </c>
      <c r="O216" t="b">
        <f t="shared" si="29"/>
        <v>0</v>
      </c>
      <c r="T216" t="str">
        <f>IF(Table1353233[[#This Row],[If Optimal solution is not found]]=1,"",Table1353233[[#This Row],[UB_init]])</f>
        <v/>
      </c>
      <c r="U216" t="str">
        <f>IF(Table1353233[[#This Row],[If Optimal solution is not found]],"",Table1353233[[#This Row],[LB_init]])</f>
        <v/>
      </c>
      <c r="V216" t="str">
        <f>IF(Table1353233[[#This Row],[If Optimal solution is not found]],"",0)</f>
        <v/>
      </c>
      <c r="W216" t="str">
        <f>IF(Table1353233[[#This Row],[If Optimal solution is not found]],"",Table1353233[[#This Row],[Total time (BPP+Pm+SPm)]])</f>
        <v/>
      </c>
      <c r="Y216" s="59">
        <v>138</v>
      </c>
      <c r="Z216" s="60">
        <v>138</v>
      </c>
      <c r="AA216" s="60">
        <v>0</v>
      </c>
      <c r="AB216" s="59">
        <v>0</v>
      </c>
      <c r="AC216" s="114">
        <v>0</v>
      </c>
      <c r="AD216" s="114">
        <v>0</v>
      </c>
      <c r="AE216" s="114">
        <v>0</v>
      </c>
      <c r="AF216" s="114">
        <f t="shared" si="30"/>
        <v>0</v>
      </c>
      <c r="AG216" s="114">
        <f t="shared" si="31"/>
        <v>0</v>
      </c>
      <c r="AH216" s="114">
        <v>0</v>
      </c>
      <c r="AI216" s="136" t="str">
        <f>IF(AH216=1,(Table1353233[[#This Row],[UB_init]]-Table1353233[[#This Row],[LB_init]])/Table1353233[[#This Row],[UB_init]],"")</f>
        <v/>
      </c>
      <c r="AJ216" s="123">
        <v>0</v>
      </c>
      <c r="AK216" s="114">
        <f>IF(AND(AJ216=1,Table68[[#This Row],[Gap]]=0),1,0)</f>
        <v>0</v>
      </c>
      <c r="AL216" s="48">
        <v>392</v>
      </c>
      <c r="AM216" s="117">
        <f t="shared" si="26"/>
        <v>0</v>
      </c>
      <c r="AN216">
        <f t="shared" si="27"/>
        <v>0</v>
      </c>
    </row>
    <row r="217" spans="2:40" x14ac:dyDescent="0.35">
      <c r="B217" s="126" t="s">
        <v>251</v>
      </c>
      <c r="C217" s="36">
        <v>50</v>
      </c>
      <c r="D217" s="36">
        <v>10</v>
      </c>
      <c r="E217" s="36">
        <v>20</v>
      </c>
      <c r="F217" s="37">
        <v>1</v>
      </c>
      <c r="G217" s="61">
        <f t="shared" si="24"/>
        <v>111</v>
      </c>
      <c r="H217" s="98">
        <f t="shared" si="24"/>
        <v>111</v>
      </c>
      <c r="I217" s="98">
        <f t="shared" si="28"/>
        <v>0</v>
      </c>
      <c r="J217" s="98"/>
      <c r="K217" s="36">
        <f>1800-Table1353233[[#This Row],[Remaining time]]</f>
        <v>0.47608778440007882</v>
      </c>
      <c r="L217" s="36">
        <v>1.22275205794721</v>
      </c>
      <c r="M217" s="36">
        <f t="shared" si="25"/>
        <v>1.6988398423472888</v>
      </c>
      <c r="O217" t="b">
        <f t="shared" si="29"/>
        <v>0</v>
      </c>
      <c r="T217" t="str">
        <f>IF(Table1353233[[#This Row],[If Optimal solution is not found]]=1,"",Table1353233[[#This Row],[UB_init]])</f>
        <v/>
      </c>
      <c r="U217" t="str">
        <f>IF(Table1353233[[#This Row],[If Optimal solution is not found]],"",Table1353233[[#This Row],[LB_init]])</f>
        <v/>
      </c>
      <c r="V217" t="str">
        <f>IF(Table1353233[[#This Row],[If Optimal solution is not found]],"",0)</f>
        <v/>
      </c>
      <c r="W217" t="str">
        <f>IF(Table1353233[[#This Row],[If Optimal solution is not found]],"",Table1353233[[#This Row],[Total time (BPP+Pm+SPm)]])</f>
        <v/>
      </c>
      <c r="Y217" s="61">
        <v>111</v>
      </c>
      <c r="Z217" s="62">
        <v>111</v>
      </c>
      <c r="AA217" s="62">
        <v>0</v>
      </c>
      <c r="AB217" s="61">
        <v>0</v>
      </c>
      <c r="AC217" s="115">
        <v>0</v>
      </c>
      <c r="AD217" s="115">
        <v>0</v>
      </c>
      <c r="AE217" s="115">
        <v>0</v>
      </c>
      <c r="AF217" s="115">
        <f t="shared" si="30"/>
        <v>0</v>
      </c>
      <c r="AG217" s="115">
        <f t="shared" si="31"/>
        <v>0</v>
      </c>
      <c r="AH217" s="115">
        <v>0</v>
      </c>
      <c r="AI217" s="137" t="str">
        <f>IF(AH217=1,(Table1353233[[#This Row],[UB_init]]-Table1353233[[#This Row],[LB_init]])/Table1353233[[#This Row],[UB_init]],"")</f>
        <v/>
      </c>
      <c r="AJ217" s="133">
        <v>0</v>
      </c>
      <c r="AK217" s="115">
        <f>IF(AND(AJ217=1,Table68[[#This Row],[Gap]]=0),1,0)</f>
        <v>0</v>
      </c>
      <c r="AL217" s="47">
        <v>361</v>
      </c>
      <c r="AM217" s="117">
        <f t="shared" si="26"/>
        <v>0</v>
      </c>
      <c r="AN217">
        <f t="shared" si="27"/>
        <v>0</v>
      </c>
    </row>
    <row r="218" spans="2:40" x14ac:dyDescent="0.35">
      <c r="B218" s="127" t="s">
        <v>252</v>
      </c>
      <c r="C218" s="38">
        <v>50</v>
      </c>
      <c r="D218" s="38">
        <v>10</v>
      </c>
      <c r="E218" s="38">
        <v>20</v>
      </c>
      <c r="F218" s="39">
        <v>1</v>
      </c>
      <c r="G218" s="59">
        <f t="shared" si="24"/>
        <v>143</v>
      </c>
      <c r="H218" s="88">
        <f t="shared" si="24"/>
        <v>143</v>
      </c>
      <c r="I218" s="88">
        <f t="shared" si="28"/>
        <v>0</v>
      </c>
      <c r="J218" s="88"/>
      <c r="K218" s="38">
        <f>1800-Table1353233[[#This Row],[Remaining time]]</f>
        <v>0.35861241632005658</v>
      </c>
      <c r="L218" s="38">
        <v>2.2912700669839898</v>
      </c>
      <c r="M218" s="38">
        <f t="shared" si="25"/>
        <v>2.6498824833040464</v>
      </c>
      <c r="O218" t="b">
        <f t="shared" si="29"/>
        <v>0</v>
      </c>
      <c r="T218" t="str">
        <f>IF(Table1353233[[#This Row],[If Optimal solution is not found]]=1,"",Table1353233[[#This Row],[UB_init]])</f>
        <v/>
      </c>
      <c r="U218" t="str">
        <f>IF(Table1353233[[#This Row],[If Optimal solution is not found]],"",Table1353233[[#This Row],[LB_init]])</f>
        <v/>
      </c>
      <c r="V218" t="str">
        <f>IF(Table1353233[[#This Row],[If Optimal solution is not found]],"",0)</f>
        <v/>
      </c>
      <c r="W218" t="str">
        <f>IF(Table1353233[[#This Row],[If Optimal solution is not found]],"",Table1353233[[#This Row],[Total time (BPP+Pm+SPm)]])</f>
        <v/>
      </c>
      <c r="Y218" s="59">
        <v>143</v>
      </c>
      <c r="Z218" s="60">
        <v>143</v>
      </c>
      <c r="AA218" s="60">
        <v>0</v>
      </c>
      <c r="AB218" s="59">
        <v>0</v>
      </c>
      <c r="AC218" s="114">
        <v>0</v>
      </c>
      <c r="AD218" s="114">
        <v>0</v>
      </c>
      <c r="AE218" s="114">
        <v>0</v>
      </c>
      <c r="AF218" s="114">
        <f t="shared" si="30"/>
        <v>0</v>
      </c>
      <c r="AG218" s="114">
        <f t="shared" si="31"/>
        <v>0</v>
      </c>
      <c r="AH218" s="114">
        <v>0</v>
      </c>
      <c r="AI218" s="136" t="str">
        <f>IF(AH218=1,(Table1353233[[#This Row],[UB_init]]-Table1353233[[#This Row],[LB_init]])/Table1353233[[#This Row],[UB_init]],"")</f>
        <v/>
      </c>
      <c r="AJ218" s="123">
        <v>0</v>
      </c>
      <c r="AK218" s="114">
        <f>IF(AND(AJ218=1,Table68[[#This Row],[Gap]]=0),1,0)</f>
        <v>0</v>
      </c>
      <c r="AL218" s="48">
        <v>287</v>
      </c>
      <c r="AM218" s="117">
        <f t="shared" si="26"/>
        <v>0</v>
      </c>
      <c r="AN218">
        <f t="shared" si="27"/>
        <v>0</v>
      </c>
    </row>
    <row r="219" spans="2:40" x14ac:dyDescent="0.35">
      <c r="B219" s="126" t="s">
        <v>253</v>
      </c>
      <c r="C219" s="36">
        <v>50</v>
      </c>
      <c r="D219" s="36">
        <v>10</v>
      </c>
      <c r="E219" s="36">
        <v>20</v>
      </c>
      <c r="F219" s="37">
        <v>1</v>
      </c>
      <c r="G219" s="61">
        <f t="shared" si="24"/>
        <v>127</v>
      </c>
      <c r="H219" s="98">
        <f t="shared" si="24"/>
        <v>127</v>
      </c>
      <c r="I219" s="98">
        <f t="shared" si="28"/>
        <v>0</v>
      </c>
      <c r="J219" s="98"/>
      <c r="K219" s="36">
        <f>1800-Table1353233[[#This Row],[Remaining time]]</f>
        <v>0.22009545937999064</v>
      </c>
      <c r="L219" s="36">
        <v>1.7735310611315001</v>
      </c>
      <c r="M219" s="36">
        <f t="shared" si="25"/>
        <v>1.9936265205114907</v>
      </c>
      <c r="O219" t="b">
        <f t="shared" si="29"/>
        <v>0</v>
      </c>
      <c r="T219" t="str">
        <f>IF(Table1353233[[#This Row],[If Optimal solution is not found]]=1,"",Table1353233[[#This Row],[UB_init]])</f>
        <v/>
      </c>
      <c r="U219" t="str">
        <f>IF(Table1353233[[#This Row],[If Optimal solution is not found]],"",Table1353233[[#This Row],[LB_init]])</f>
        <v/>
      </c>
      <c r="V219" t="str">
        <f>IF(Table1353233[[#This Row],[If Optimal solution is not found]],"",0)</f>
        <v/>
      </c>
      <c r="W219" t="str">
        <f>IF(Table1353233[[#This Row],[If Optimal solution is not found]],"",Table1353233[[#This Row],[Total time (BPP+Pm+SPm)]])</f>
        <v/>
      </c>
      <c r="Y219" s="61">
        <v>127</v>
      </c>
      <c r="Z219" s="62">
        <v>127</v>
      </c>
      <c r="AA219" s="62">
        <v>0</v>
      </c>
      <c r="AB219" s="61">
        <v>0</v>
      </c>
      <c r="AC219" s="115">
        <v>0</v>
      </c>
      <c r="AD219" s="115">
        <v>0</v>
      </c>
      <c r="AE219" s="115">
        <v>0</v>
      </c>
      <c r="AF219" s="115">
        <f t="shared" si="30"/>
        <v>0</v>
      </c>
      <c r="AG219" s="115">
        <f t="shared" si="31"/>
        <v>0</v>
      </c>
      <c r="AH219" s="115">
        <v>0</v>
      </c>
      <c r="AI219" s="137" t="str">
        <f>IF(AH219=1,(Table1353233[[#This Row],[UB_init]]-Table1353233[[#This Row],[LB_init]])/Table1353233[[#This Row],[UB_init]],"")</f>
        <v/>
      </c>
      <c r="AJ219" s="133">
        <v>0</v>
      </c>
      <c r="AK219" s="115">
        <f>IF(AND(AJ219=1,Table68[[#This Row],[Gap]]=0),1,0)</f>
        <v>0</v>
      </c>
      <c r="AL219" s="47">
        <v>256</v>
      </c>
      <c r="AM219" s="117">
        <f t="shared" si="26"/>
        <v>0</v>
      </c>
      <c r="AN219">
        <f t="shared" si="27"/>
        <v>0</v>
      </c>
    </row>
    <row r="220" spans="2:40" x14ac:dyDescent="0.35">
      <c r="B220" s="127" t="s">
        <v>254</v>
      </c>
      <c r="C220" s="38">
        <v>50</v>
      </c>
      <c r="D220" s="38">
        <v>10</v>
      </c>
      <c r="E220" s="38">
        <v>20</v>
      </c>
      <c r="F220" s="39">
        <v>1</v>
      </c>
      <c r="G220" s="59">
        <f t="shared" si="24"/>
        <v>131</v>
      </c>
      <c r="H220" s="88">
        <f t="shared" si="24"/>
        <v>131</v>
      </c>
      <c r="I220" s="88">
        <f t="shared" si="28"/>
        <v>0</v>
      </c>
      <c r="J220" s="88"/>
      <c r="K220" s="38">
        <f>1800-Table1353233[[#This Row],[Remaining time]]</f>
        <v>0.59223007783998582</v>
      </c>
      <c r="L220" s="38">
        <v>1.1515076137147799</v>
      </c>
      <c r="M220" s="38">
        <f t="shared" si="25"/>
        <v>1.7437376915547658</v>
      </c>
      <c r="O220" t="b">
        <f t="shared" si="29"/>
        <v>0</v>
      </c>
      <c r="T220" t="str">
        <f>IF(Table1353233[[#This Row],[If Optimal solution is not found]]=1,"",Table1353233[[#This Row],[UB_init]])</f>
        <v/>
      </c>
      <c r="U220" t="str">
        <f>IF(Table1353233[[#This Row],[If Optimal solution is not found]],"",Table1353233[[#This Row],[LB_init]])</f>
        <v/>
      </c>
      <c r="V220" t="str">
        <f>IF(Table1353233[[#This Row],[If Optimal solution is not found]],"",0)</f>
        <v/>
      </c>
      <c r="W220" t="str">
        <f>IF(Table1353233[[#This Row],[If Optimal solution is not found]],"",Table1353233[[#This Row],[Total time (BPP+Pm+SPm)]])</f>
        <v/>
      </c>
      <c r="Y220" s="59">
        <v>131</v>
      </c>
      <c r="Z220" s="60">
        <v>131</v>
      </c>
      <c r="AA220" s="60">
        <v>0</v>
      </c>
      <c r="AB220" s="59">
        <v>0</v>
      </c>
      <c r="AC220" s="114">
        <v>0</v>
      </c>
      <c r="AD220" s="114">
        <v>0</v>
      </c>
      <c r="AE220" s="114">
        <v>0</v>
      </c>
      <c r="AF220" s="114">
        <f t="shared" si="30"/>
        <v>0</v>
      </c>
      <c r="AG220" s="114">
        <f t="shared" si="31"/>
        <v>0</v>
      </c>
      <c r="AH220" s="114">
        <v>0</v>
      </c>
      <c r="AI220" s="136" t="str">
        <f>IF(AH220=1,(Table1353233[[#This Row],[UB_init]]-Table1353233[[#This Row],[LB_init]])/Table1353233[[#This Row],[UB_init]],"")</f>
        <v/>
      </c>
      <c r="AJ220" s="123">
        <v>0</v>
      </c>
      <c r="AK220" s="114">
        <f>IF(AND(AJ220=1,Table68[[#This Row],[Gap]]=0),1,0)</f>
        <v>0</v>
      </c>
      <c r="AL220" s="48">
        <v>514</v>
      </c>
      <c r="AM220" s="117">
        <f t="shared" si="26"/>
        <v>0</v>
      </c>
      <c r="AN220">
        <f t="shared" si="27"/>
        <v>0</v>
      </c>
    </row>
    <row r="221" spans="2:40" x14ac:dyDescent="0.35">
      <c r="B221" s="126" t="s">
        <v>255</v>
      </c>
      <c r="C221" s="36">
        <v>50</v>
      </c>
      <c r="D221" s="36">
        <v>10</v>
      </c>
      <c r="E221" s="36">
        <v>20</v>
      </c>
      <c r="F221" s="37">
        <v>1</v>
      </c>
      <c r="G221" s="61">
        <f t="shared" si="24"/>
        <v>115</v>
      </c>
      <c r="H221" s="98">
        <f t="shared" si="24"/>
        <v>115</v>
      </c>
      <c r="I221" s="98">
        <f t="shared" si="28"/>
        <v>0</v>
      </c>
      <c r="J221" s="98"/>
      <c r="K221" s="36">
        <f>1800-Table1353233[[#This Row],[Remaining time]]</f>
        <v>0.36754058674000589</v>
      </c>
      <c r="L221" s="36">
        <v>1.2679343521594999</v>
      </c>
      <c r="M221" s="36">
        <f t="shared" si="25"/>
        <v>1.6354749388995058</v>
      </c>
      <c r="O221" t="b">
        <f t="shared" si="29"/>
        <v>0</v>
      </c>
      <c r="T221" t="str">
        <f>IF(Table1353233[[#This Row],[If Optimal solution is not found]]=1,"",Table1353233[[#This Row],[UB_init]])</f>
        <v/>
      </c>
      <c r="U221" t="str">
        <f>IF(Table1353233[[#This Row],[If Optimal solution is not found]],"",Table1353233[[#This Row],[LB_init]])</f>
        <v/>
      </c>
      <c r="V221" t="str">
        <f>IF(Table1353233[[#This Row],[If Optimal solution is not found]],"",0)</f>
        <v/>
      </c>
      <c r="W221" t="str">
        <f>IF(Table1353233[[#This Row],[If Optimal solution is not found]],"",Table1353233[[#This Row],[Total time (BPP+Pm+SPm)]])</f>
        <v/>
      </c>
      <c r="Y221" s="61">
        <v>115</v>
      </c>
      <c r="Z221" s="62">
        <v>115</v>
      </c>
      <c r="AA221" s="62">
        <v>0</v>
      </c>
      <c r="AB221" s="61">
        <v>0</v>
      </c>
      <c r="AC221" s="115">
        <v>0</v>
      </c>
      <c r="AD221" s="115">
        <v>0</v>
      </c>
      <c r="AE221" s="115">
        <v>0</v>
      </c>
      <c r="AF221" s="115">
        <f t="shared" si="30"/>
        <v>0</v>
      </c>
      <c r="AG221" s="115">
        <f t="shared" si="31"/>
        <v>0</v>
      </c>
      <c r="AH221" s="115">
        <v>0</v>
      </c>
      <c r="AI221" s="137" t="str">
        <f>IF(AH221=1,(Table1353233[[#This Row],[UB_init]]-Table1353233[[#This Row],[LB_init]])/Table1353233[[#This Row],[UB_init]],"")</f>
        <v/>
      </c>
      <c r="AJ221" s="133">
        <v>0</v>
      </c>
      <c r="AK221" s="115">
        <f>IF(AND(AJ221=1,Table68[[#This Row],[Gap]]=0),1,0)</f>
        <v>0</v>
      </c>
      <c r="AL221" s="47">
        <v>253</v>
      </c>
      <c r="AM221" s="117">
        <f t="shared" si="26"/>
        <v>0</v>
      </c>
      <c r="AN221">
        <f t="shared" si="27"/>
        <v>0</v>
      </c>
    </row>
    <row r="222" spans="2:40" x14ac:dyDescent="0.35">
      <c r="B222" s="127" t="s">
        <v>256</v>
      </c>
      <c r="C222" s="38">
        <v>50</v>
      </c>
      <c r="D222" s="38">
        <v>10</v>
      </c>
      <c r="E222" s="38">
        <v>20</v>
      </c>
      <c r="F222" s="39">
        <v>2</v>
      </c>
      <c r="G222" s="59">
        <f t="shared" si="24"/>
        <v>151</v>
      </c>
      <c r="H222" s="88">
        <f t="shared" si="24"/>
        <v>151</v>
      </c>
      <c r="I222" s="88">
        <f t="shared" si="28"/>
        <v>0</v>
      </c>
      <c r="J222" s="88"/>
      <c r="K222" s="38">
        <f>1800-Table1353233[[#This Row],[Remaining time]]</f>
        <v>0.26626962424006706</v>
      </c>
      <c r="L222" s="38">
        <v>5.5234643779694998</v>
      </c>
      <c r="M222" s="38">
        <f t="shared" si="25"/>
        <v>5.7897340022095669</v>
      </c>
      <c r="O222" t="b">
        <f t="shared" si="29"/>
        <v>0</v>
      </c>
      <c r="T222" t="str">
        <f>IF(Table1353233[[#This Row],[If Optimal solution is not found]]=1,"",Table1353233[[#This Row],[UB_init]])</f>
        <v/>
      </c>
      <c r="U222" t="str">
        <f>IF(Table1353233[[#This Row],[If Optimal solution is not found]],"",Table1353233[[#This Row],[LB_init]])</f>
        <v/>
      </c>
      <c r="V222" t="str">
        <f>IF(Table1353233[[#This Row],[If Optimal solution is not found]],"",0)</f>
        <v/>
      </c>
      <c r="W222" t="str">
        <f>IF(Table1353233[[#This Row],[If Optimal solution is not found]],"",Table1353233[[#This Row],[Total time (BPP+Pm+SPm)]])</f>
        <v/>
      </c>
      <c r="Y222" s="59">
        <v>151</v>
      </c>
      <c r="Z222" s="60">
        <v>151</v>
      </c>
      <c r="AA222" s="60">
        <v>0</v>
      </c>
      <c r="AB222" s="59">
        <v>0</v>
      </c>
      <c r="AC222" s="114">
        <v>0</v>
      </c>
      <c r="AD222" s="114">
        <v>0</v>
      </c>
      <c r="AE222" s="114">
        <v>0</v>
      </c>
      <c r="AF222" s="114">
        <f t="shared" si="30"/>
        <v>0</v>
      </c>
      <c r="AG222" s="114">
        <f t="shared" si="31"/>
        <v>0</v>
      </c>
      <c r="AH222" s="114">
        <v>0</v>
      </c>
      <c r="AI222" s="136" t="str">
        <f>IF(AH222=1,(Table1353233[[#This Row],[UB_init]]-Table1353233[[#This Row],[LB_init]])/Table1353233[[#This Row],[UB_init]],"")</f>
        <v/>
      </c>
      <c r="AJ222" s="123">
        <v>0</v>
      </c>
      <c r="AK222" s="114">
        <f>IF(AND(AJ222=1,Table68[[#This Row],[Gap]]=0),1,0)</f>
        <v>0</v>
      </c>
      <c r="AL222" s="48">
        <v>199</v>
      </c>
      <c r="AM222" s="117">
        <f t="shared" si="26"/>
        <v>0</v>
      </c>
      <c r="AN222">
        <f t="shared" si="27"/>
        <v>0</v>
      </c>
    </row>
    <row r="223" spans="2:40" x14ac:dyDescent="0.35">
      <c r="B223" s="126" t="s">
        <v>257</v>
      </c>
      <c r="C223" s="36">
        <v>50</v>
      </c>
      <c r="D223" s="36">
        <v>10</v>
      </c>
      <c r="E223" s="36">
        <v>20</v>
      </c>
      <c r="F223" s="37">
        <v>2</v>
      </c>
      <c r="G223" s="61">
        <f t="shared" si="24"/>
        <v>153</v>
      </c>
      <c r="H223" s="98">
        <f t="shared" si="24"/>
        <v>151.642857142856</v>
      </c>
      <c r="I223" s="98">
        <f t="shared" si="28"/>
        <v>8.8702147525663803E-3</v>
      </c>
      <c r="J223" s="98"/>
      <c r="K223" s="36">
        <f>1800-Table1353233[[#This Row],[Remaining time]]</f>
        <v>0.90301506407990928</v>
      </c>
      <c r="L223" s="36">
        <v>3608.1171731147901</v>
      </c>
      <c r="M223" s="36">
        <f t="shared" si="25"/>
        <v>3609.0201881788698</v>
      </c>
      <c r="N223">
        <v>8.8702147525671193E-3</v>
      </c>
      <c r="O223" t="b">
        <f t="shared" si="29"/>
        <v>0</v>
      </c>
      <c r="T223" t="str">
        <f>IF(Table1353233[[#This Row],[If Optimal solution is not found]]=1,"",Table1353233[[#This Row],[UB_init]])</f>
        <v/>
      </c>
      <c r="U223" t="str">
        <f>IF(Table1353233[[#This Row],[If Optimal solution is not found]],"",Table1353233[[#This Row],[LB_init]])</f>
        <v/>
      </c>
      <c r="V223" t="str">
        <f>IF(Table1353233[[#This Row],[If Optimal solution is not found]],"",0)</f>
        <v/>
      </c>
      <c r="W223" t="str">
        <f>IF(Table1353233[[#This Row],[If Optimal solution is not found]],"",Table1353233[[#This Row],[Total time (BPP+Pm+SPm)]])</f>
        <v/>
      </c>
      <c r="Y223" s="61">
        <v>153</v>
      </c>
      <c r="Z223" s="62">
        <v>151.642857142856</v>
      </c>
      <c r="AA223" s="62">
        <v>8.8702147525663803E-3</v>
      </c>
      <c r="AB223" s="61">
        <v>8.8702147525673101E-3</v>
      </c>
      <c r="AC223" s="115">
        <v>0</v>
      </c>
      <c r="AD223" s="115">
        <v>0</v>
      </c>
      <c r="AE223" s="115">
        <v>0</v>
      </c>
      <c r="AF223" s="115">
        <f t="shared" si="30"/>
        <v>0</v>
      </c>
      <c r="AG223" s="115">
        <f t="shared" si="31"/>
        <v>0</v>
      </c>
      <c r="AH223" s="115">
        <v>0</v>
      </c>
      <c r="AI223" s="137" t="str">
        <f>IF(AH223=1,(Table1353233[[#This Row],[UB_init]]-Table1353233[[#This Row],[LB_init]])/Table1353233[[#This Row],[UB_init]],"")</f>
        <v/>
      </c>
      <c r="AJ223" s="133">
        <v>0</v>
      </c>
      <c r="AK223" s="115">
        <f>IF(AND(AJ223=1,Table68[[#This Row],[Gap]]=0),1,0)</f>
        <v>0</v>
      </c>
      <c r="AL223" s="47">
        <v>205</v>
      </c>
      <c r="AM223" s="117">
        <f t="shared" si="26"/>
        <v>0</v>
      </c>
      <c r="AN223">
        <f t="shared" si="27"/>
        <v>0</v>
      </c>
    </row>
    <row r="224" spans="2:40" x14ac:dyDescent="0.35">
      <c r="B224" s="127" t="s">
        <v>258</v>
      </c>
      <c r="C224" s="38">
        <v>50</v>
      </c>
      <c r="D224" s="38">
        <v>10</v>
      </c>
      <c r="E224" s="38">
        <v>20</v>
      </c>
      <c r="F224" s="39">
        <v>2</v>
      </c>
      <c r="G224" s="59">
        <f t="shared" si="24"/>
        <v>143</v>
      </c>
      <c r="H224" s="88">
        <f t="shared" si="24"/>
        <v>143</v>
      </c>
      <c r="I224" s="88">
        <f t="shared" si="28"/>
        <v>0</v>
      </c>
      <c r="J224" s="88"/>
      <c r="K224" s="38">
        <f>1800-Table1353233[[#This Row],[Remaining time]]</f>
        <v>0.82269913330992495</v>
      </c>
      <c r="L224" s="38">
        <v>32.948730663862001</v>
      </c>
      <c r="M224" s="38">
        <f t="shared" si="25"/>
        <v>33.771429797171926</v>
      </c>
      <c r="O224" t="b">
        <f t="shared" si="29"/>
        <v>0</v>
      </c>
      <c r="T224" t="str">
        <f>IF(Table1353233[[#This Row],[If Optimal solution is not found]]=1,"",Table1353233[[#This Row],[UB_init]])</f>
        <v/>
      </c>
      <c r="U224" t="str">
        <f>IF(Table1353233[[#This Row],[If Optimal solution is not found]],"",Table1353233[[#This Row],[LB_init]])</f>
        <v/>
      </c>
      <c r="V224" t="str">
        <f>IF(Table1353233[[#This Row],[If Optimal solution is not found]],"",0)</f>
        <v/>
      </c>
      <c r="W224" t="str">
        <f>IF(Table1353233[[#This Row],[If Optimal solution is not found]],"",Table1353233[[#This Row],[Total time (BPP+Pm+SPm)]])</f>
        <v/>
      </c>
      <c r="Y224" s="59">
        <v>143</v>
      </c>
      <c r="Z224" s="60">
        <v>143</v>
      </c>
      <c r="AA224" s="60">
        <v>0</v>
      </c>
      <c r="AB224" s="59">
        <v>6.9444444444396198E-3</v>
      </c>
      <c r="AC224" s="114">
        <v>0</v>
      </c>
      <c r="AD224" s="114">
        <v>0</v>
      </c>
      <c r="AE224" s="114">
        <v>0</v>
      </c>
      <c r="AF224" s="114">
        <f t="shared" si="30"/>
        <v>0</v>
      </c>
      <c r="AG224" s="114">
        <f t="shared" si="31"/>
        <v>0</v>
      </c>
      <c r="AH224" s="114">
        <v>0</v>
      </c>
      <c r="AI224" s="136" t="str">
        <f>IF(AH224=1,(Table1353233[[#This Row],[UB_init]]-Table1353233[[#This Row],[LB_init]])/Table1353233[[#This Row],[UB_init]],"")</f>
        <v/>
      </c>
      <c r="AJ224" s="123">
        <v>0</v>
      </c>
      <c r="AK224" s="114">
        <f>IF(AND(AJ224=1,Table68[[#This Row],[Gap]]=0),1,0)</f>
        <v>0</v>
      </c>
      <c r="AL224" s="48">
        <v>193</v>
      </c>
      <c r="AM224" s="117">
        <f t="shared" si="26"/>
        <v>0</v>
      </c>
      <c r="AN224">
        <f t="shared" si="27"/>
        <v>0</v>
      </c>
    </row>
    <row r="225" spans="2:40" x14ac:dyDescent="0.35">
      <c r="B225" s="126" t="s">
        <v>259</v>
      </c>
      <c r="C225" s="36">
        <v>50</v>
      </c>
      <c r="D225" s="36">
        <v>10</v>
      </c>
      <c r="E225" s="36">
        <v>20</v>
      </c>
      <c r="F225" s="37">
        <v>2</v>
      </c>
      <c r="G225" s="61">
        <f t="shared" si="24"/>
        <v>144</v>
      </c>
      <c r="H225" s="98">
        <f t="shared" si="24"/>
        <v>144</v>
      </c>
      <c r="I225" s="98">
        <f t="shared" si="28"/>
        <v>0</v>
      </c>
      <c r="J225" s="98"/>
      <c r="K225" s="36">
        <f>1800-Table1353233[[#This Row],[Remaining time]]</f>
        <v>0.456924624749945</v>
      </c>
      <c r="L225" s="36">
        <v>2632.41647346736</v>
      </c>
      <c r="M225" s="36">
        <f t="shared" si="25"/>
        <v>2632.8733980921097</v>
      </c>
      <c r="O225" t="b">
        <f t="shared" si="29"/>
        <v>0</v>
      </c>
      <c r="T225" t="str">
        <f>IF(Table1353233[[#This Row],[If Optimal solution is not found]]=1,"",Table1353233[[#This Row],[UB_init]])</f>
        <v/>
      </c>
      <c r="U225" t="str">
        <f>IF(Table1353233[[#This Row],[If Optimal solution is not found]],"",Table1353233[[#This Row],[LB_init]])</f>
        <v/>
      </c>
      <c r="V225" t="str">
        <f>IF(Table1353233[[#This Row],[If Optimal solution is not found]],"",0)</f>
        <v/>
      </c>
      <c r="W225" t="str">
        <f>IF(Table1353233[[#This Row],[If Optimal solution is not found]],"",Table1353233[[#This Row],[Total time (BPP+Pm+SPm)]])</f>
        <v/>
      </c>
      <c r="Y225" s="61">
        <v>144</v>
      </c>
      <c r="Z225" s="62">
        <v>144</v>
      </c>
      <c r="AA225" s="62">
        <v>0</v>
      </c>
      <c r="AB225" s="61">
        <v>0</v>
      </c>
      <c r="AC225" s="115">
        <v>0</v>
      </c>
      <c r="AD225" s="115">
        <v>0</v>
      </c>
      <c r="AE225" s="115">
        <v>0</v>
      </c>
      <c r="AF225" s="115">
        <f t="shared" si="30"/>
        <v>0</v>
      </c>
      <c r="AG225" s="115">
        <f t="shared" si="31"/>
        <v>0</v>
      </c>
      <c r="AH225" s="115">
        <v>0</v>
      </c>
      <c r="AI225" s="137" t="str">
        <f>IF(AH225=1,(Table1353233[[#This Row],[UB_init]]-Table1353233[[#This Row],[LB_init]])/Table1353233[[#This Row],[UB_init]],"")</f>
        <v/>
      </c>
      <c r="AJ225" s="133">
        <v>0</v>
      </c>
      <c r="AK225" s="115">
        <f>IF(AND(AJ225=1,Table68[[#This Row],[Gap]]=0),1,0)</f>
        <v>0</v>
      </c>
      <c r="AL225" s="47">
        <v>213</v>
      </c>
      <c r="AM225" s="117">
        <f t="shared" si="26"/>
        <v>0</v>
      </c>
      <c r="AN225">
        <f t="shared" si="27"/>
        <v>0</v>
      </c>
    </row>
    <row r="226" spans="2:40" x14ac:dyDescent="0.35">
      <c r="B226" s="127" t="s">
        <v>260</v>
      </c>
      <c r="C226" s="38">
        <v>50</v>
      </c>
      <c r="D226" s="38">
        <v>10</v>
      </c>
      <c r="E226" s="38">
        <v>20</v>
      </c>
      <c r="F226" s="39">
        <v>2</v>
      </c>
      <c r="G226" s="59">
        <f t="shared" si="24"/>
        <v>151</v>
      </c>
      <c r="H226" s="88">
        <f t="shared" si="24"/>
        <v>150</v>
      </c>
      <c r="I226" s="88">
        <f t="shared" si="28"/>
        <v>6.6225165562870001E-3</v>
      </c>
      <c r="J226" s="88"/>
      <c r="K226" s="38">
        <f>1800-Table1353233[[#This Row],[Remaining time]]</f>
        <v>0.41464596986998004</v>
      </c>
      <c r="L226" s="38">
        <v>3611.0940013877098</v>
      </c>
      <c r="M226" s="38">
        <f t="shared" si="25"/>
        <v>3611.5086473575798</v>
      </c>
      <c r="O226" t="b">
        <f t="shared" si="29"/>
        <v>0</v>
      </c>
      <c r="T226" t="str">
        <f>IF(Table1353233[[#This Row],[If Optimal solution is not found]]=1,"",Table1353233[[#This Row],[UB_init]])</f>
        <v/>
      </c>
      <c r="U226" t="str">
        <f>IF(Table1353233[[#This Row],[If Optimal solution is not found]],"",Table1353233[[#This Row],[LB_init]])</f>
        <v/>
      </c>
      <c r="V226" t="str">
        <f>IF(Table1353233[[#This Row],[If Optimal solution is not found]],"",0)</f>
        <v/>
      </c>
      <c r="W226" t="str">
        <f>IF(Table1353233[[#This Row],[If Optimal solution is not found]],"",Table1353233[[#This Row],[Total time (BPP+Pm+SPm)]])</f>
        <v/>
      </c>
      <c r="Y226" s="59">
        <v>151</v>
      </c>
      <c r="Z226" s="60">
        <v>150</v>
      </c>
      <c r="AA226" s="60">
        <v>6.6225165562870001E-3</v>
      </c>
      <c r="AB226" s="59">
        <v>6.6225165562870001E-3</v>
      </c>
      <c r="AC226" s="114">
        <v>0</v>
      </c>
      <c r="AD226" s="114">
        <v>0</v>
      </c>
      <c r="AE226" s="114">
        <v>0</v>
      </c>
      <c r="AF226" s="114">
        <f t="shared" si="30"/>
        <v>0</v>
      </c>
      <c r="AG226" s="114">
        <f t="shared" si="31"/>
        <v>0</v>
      </c>
      <c r="AH226" s="114">
        <v>0</v>
      </c>
      <c r="AI226" s="136" t="str">
        <f>IF(AH226=1,(Table1353233[[#This Row],[UB_init]]-Table1353233[[#This Row],[LB_init]])/Table1353233[[#This Row],[UB_init]],"")</f>
        <v/>
      </c>
      <c r="AJ226" s="123">
        <v>0</v>
      </c>
      <c r="AK226" s="114">
        <f>IF(AND(AJ226=1,Table68[[#This Row],[Gap]]=0),1,0)</f>
        <v>0</v>
      </c>
      <c r="AL226" s="48">
        <v>198</v>
      </c>
      <c r="AM226" s="117">
        <f t="shared" si="26"/>
        <v>0</v>
      </c>
      <c r="AN226">
        <f t="shared" si="27"/>
        <v>0</v>
      </c>
    </row>
    <row r="227" spans="2:40" x14ac:dyDescent="0.35">
      <c r="B227" s="126" t="s">
        <v>261</v>
      </c>
      <c r="C227" s="36">
        <v>50</v>
      </c>
      <c r="D227" s="36">
        <v>10</v>
      </c>
      <c r="E227" s="36">
        <v>20</v>
      </c>
      <c r="F227" s="37">
        <v>2</v>
      </c>
      <c r="G227" s="61">
        <f t="shared" si="24"/>
        <v>135</v>
      </c>
      <c r="H227" s="98">
        <f t="shared" si="24"/>
        <v>135</v>
      </c>
      <c r="I227" s="98">
        <f t="shared" si="28"/>
        <v>0</v>
      </c>
      <c r="J227" s="98"/>
      <c r="K227" s="36">
        <f>1800-Table1353233[[#This Row],[Remaining time]]</f>
        <v>0.53606383688997994</v>
      </c>
      <c r="L227" s="36">
        <v>13.9179693679325</v>
      </c>
      <c r="M227" s="36">
        <f t="shared" si="25"/>
        <v>14.45403320482248</v>
      </c>
      <c r="O227" t="b">
        <f t="shared" si="29"/>
        <v>0</v>
      </c>
      <c r="T227" t="str">
        <f>IF(Table1353233[[#This Row],[If Optimal solution is not found]]=1,"",Table1353233[[#This Row],[UB_init]])</f>
        <v/>
      </c>
      <c r="U227" t="str">
        <f>IF(Table1353233[[#This Row],[If Optimal solution is not found]],"",Table1353233[[#This Row],[LB_init]])</f>
        <v/>
      </c>
      <c r="V227" t="str">
        <f>IF(Table1353233[[#This Row],[If Optimal solution is not found]],"",0)</f>
        <v/>
      </c>
      <c r="W227" t="str">
        <f>IF(Table1353233[[#This Row],[If Optimal solution is not found]],"",Table1353233[[#This Row],[Total time (BPP+Pm+SPm)]])</f>
        <v/>
      </c>
      <c r="Y227" s="61">
        <v>135</v>
      </c>
      <c r="Z227" s="62">
        <v>135</v>
      </c>
      <c r="AA227" s="62">
        <v>0</v>
      </c>
      <c r="AB227" s="61">
        <v>0</v>
      </c>
      <c r="AC227" s="115">
        <v>0</v>
      </c>
      <c r="AD227" s="115">
        <v>0</v>
      </c>
      <c r="AE227" s="115">
        <v>0</v>
      </c>
      <c r="AF227" s="115">
        <f t="shared" si="30"/>
        <v>0</v>
      </c>
      <c r="AG227" s="115">
        <f t="shared" si="31"/>
        <v>0</v>
      </c>
      <c r="AH227" s="115">
        <v>0</v>
      </c>
      <c r="AI227" s="137" t="str">
        <f>IF(AH227=1,(Table1353233[[#This Row],[UB_init]]-Table1353233[[#This Row],[LB_init]])/Table1353233[[#This Row],[UB_init]],"")</f>
        <v/>
      </c>
      <c r="AJ227" s="133">
        <v>0</v>
      </c>
      <c r="AK227" s="115">
        <f>IF(AND(AJ227=1,Table68[[#This Row],[Gap]]=0),1,0)</f>
        <v>0</v>
      </c>
      <c r="AL227" s="47">
        <v>261</v>
      </c>
      <c r="AM227" s="117">
        <f t="shared" si="26"/>
        <v>0</v>
      </c>
      <c r="AN227">
        <f t="shared" si="27"/>
        <v>0</v>
      </c>
    </row>
    <row r="228" spans="2:40" x14ac:dyDescent="0.35">
      <c r="B228" s="127" t="s">
        <v>262</v>
      </c>
      <c r="C228" s="38">
        <v>50</v>
      </c>
      <c r="D228" s="38">
        <v>10</v>
      </c>
      <c r="E228" s="38">
        <v>20</v>
      </c>
      <c r="F228" s="39">
        <v>2</v>
      </c>
      <c r="G228" s="59">
        <f t="shared" si="24"/>
        <v>167</v>
      </c>
      <c r="H228" s="88">
        <f t="shared" si="24"/>
        <v>167</v>
      </c>
      <c r="I228" s="88">
        <f t="shared" si="28"/>
        <v>0</v>
      </c>
      <c r="J228" s="88"/>
      <c r="K228" s="38">
        <f>1800-Table1353233[[#This Row],[Remaining time]]</f>
        <v>0.36539774574998773</v>
      </c>
      <c r="L228" s="38">
        <v>1033.7990121780799</v>
      </c>
      <c r="M228" s="38">
        <f t="shared" si="25"/>
        <v>1034.1644099238299</v>
      </c>
      <c r="N228">
        <v>5.9523809523774097E-3</v>
      </c>
      <c r="O228" t="b">
        <f t="shared" si="29"/>
        <v>0</v>
      </c>
      <c r="T228" t="str">
        <f>IF(Table1353233[[#This Row],[If Optimal solution is not found]]=1,"",Table1353233[[#This Row],[UB_init]])</f>
        <v/>
      </c>
      <c r="U228" t="str">
        <f>IF(Table1353233[[#This Row],[If Optimal solution is not found]],"",Table1353233[[#This Row],[LB_init]])</f>
        <v/>
      </c>
      <c r="V228" t="str">
        <f>IF(Table1353233[[#This Row],[If Optimal solution is not found]],"",0)</f>
        <v/>
      </c>
      <c r="W228" t="str">
        <f>IF(Table1353233[[#This Row],[If Optimal solution is not found]],"",Table1353233[[#This Row],[Total time (BPP+Pm+SPm)]])</f>
        <v/>
      </c>
      <c r="Y228" s="59">
        <v>167</v>
      </c>
      <c r="Z228" s="60">
        <v>167</v>
      </c>
      <c r="AA228" s="60">
        <v>0</v>
      </c>
      <c r="AB228" s="59">
        <v>0</v>
      </c>
      <c r="AC228" s="114">
        <v>0</v>
      </c>
      <c r="AD228" s="114">
        <v>0</v>
      </c>
      <c r="AE228" s="114">
        <v>0</v>
      </c>
      <c r="AF228" s="114">
        <f t="shared" si="30"/>
        <v>0</v>
      </c>
      <c r="AG228" s="114">
        <f t="shared" si="31"/>
        <v>0</v>
      </c>
      <c r="AH228" s="114">
        <v>0</v>
      </c>
      <c r="AI228" s="136" t="str">
        <f>IF(AH228=1,(Table1353233[[#This Row],[UB_init]]-Table1353233[[#This Row],[LB_init]])/Table1353233[[#This Row],[UB_init]],"")</f>
        <v/>
      </c>
      <c r="AJ228" s="123">
        <v>0</v>
      </c>
      <c r="AK228" s="114">
        <f>IF(AND(AJ228=1,Table68[[#This Row],[Gap]]=0),1,0)</f>
        <v>0</v>
      </c>
      <c r="AL228" s="48">
        <v>210</v>
      </c>
      <c r="AM228" s="117">
        <f t="shared" si="26"/>
        <v>0</v>
      </c>
      <c r="AN228">
        <f t="shared" si="27"/>
        <v>0</v>
      </c>
    </row>
    <row r="229" spans="2:40" x14ac:dyDescent="0.35">
      <c r="B229" s="126" t="s">
        <v>263</v>
      </c>
      <c r="C229" s="36">
        <v>50</v>
      </c>
      <c r="D229" s="36">
        <v>10</v>
      </c>
      <c r="E229" s="36">
        <v>20</v>
      </c>
      <c r="F229" s="37">
        <v>2</v>
      </c>
      <c r="G229" s="61">
        <f t="shared" si="24"/>
        <v>151</v>
      </c>
      <c r="H229" s="98">
        <f t="shared" si="24"/>
        <v>145</v>
      </c>
      <c r="I229" s="98">
        <f t="shared" si="28"/>
        <v>3.9735099337721999E-2</v>
      </c>
      <c r="J229" s="98"/>
      <c r="K229" s="36">
        <f>1800-Table1353233[[#This Row],[Remaining time]]</f>
        <v>0.8903242331000456</v>
      </c>
      <c r="L229" s="36">
        <v>3602.0757769117999</v>
      </c>
      <c r="M229" s="36">
        <f t="shared" si="25"/>
        <v>3602.9661011448998</v>
      </c>
      <c r="N229">
        <v>0</v>
      </c>
      <c r="O229" t="b">
        <f t="shared" si="29"/>
        <v>0</v>
      </c>
      <c r="T229" t="str">
        <f>IF(Table1353233[[#This Row],[If Optimal solution is not found]]=1,"",Table1353233[[#This Row],[UB_init]])</f>
        <v/>
      </c>
      <c r="U229" t="str">
        <f>IF(Table1353233[[#This Row],[If Optimal solution is not found]],"",Table1353233[[#This Row],[LB_init]])</f>
        <v/>
      </c>
      <c r="V229" t="str">
        <f>IF(Table1353233[[#This Row],[If Optimal solution is not found]],"",0)</f>
        <v/>
      </c>
      <c r="W229" t="str">
        <f>IF(Table1353233[[#This Row],[If Optimal solution is not found]],"",Table1353233[[#This Row],[Total time (BPP+Pm+SPm)]])</f>
        <v/>
      </c>
      <c r="Y229" s="61">
        <v>151</v>
      </c>
      <c r="Z229" s="62">
        <v>145</v>
      </c>
      <c r="AA229" s="62">
        <v>3.9735099337721999E-2</v>
      </c>
      <c r="AB229" s="61">
        <v>1.3605442176861399E-2</v>
      </c>
      <c r="AC229" s="115">
        <v>0</v>
      </c>
      <c r="AD229" s="115">
        <v>0</v>
      </c>
      <c r="AE229" s="115">
        <v>0</v>
      </c>
      <c r="AF229" s="115">
        <f t="shared" si="30"/>
        <v>0</v>
      </c>
      <c r="AG229" s="115">
        <f t="shared" si="31"/>
        <v>0</v>
      </c>
      <c r="AH229" s="115">
        <v>0</v>
      </c>
      <c r="AI229" s="137" t="str">
        <f>IF(AH229=1,(Table1353233[[#This Row],[UB_init]]-Table1353233[[#This Row],[LB_init]])/Table1353233[[#This Row],[UB_init]],"")</f>
        <v/>
      </c>
      <c r="AJ229" s="133">
        <v>0</v>
      </c>
      <c r="AK229" s="115">
        <f>IF(AND(AJ229=1,Table68[[#This Row],[Gap]]=0),1,0)</f>
        <v>0</v>
      </c>
      <c r="AL229" s="47">
        <v>188</v>
      </c>
      <c r="AM229" s="117">
        <f t="shared" si="26"/>
        <v>0</v>
      </c>
      <c r="AN229">
        <f t="shared" si="27"/>
        <v>0</v>
      </c>
    </row>
    <row r="230" spans="2:40" x14ac:dyDescent="0.35">
      <c r="B230" s="127" t="s">
        <v>264</v>
      </c>
      <c r="C230" s="38">
        <v>50</v>
      </c>
      <c r="D230" s="38">
        <v>10</v>
      </c>
      <c r="E230" s="38">
        <v>20</v>
      </c>
      <c r="F230" s="39">
        <v>2</v>
      </c>
      <c r="G230" s="59">
        <f t="shared" si="24"/>
        <v>137</v>
      </c>
      <c r="H230" s="88">
        <f t="shared" si="24"/>
        <v>137</v>
      </c>
      <c r="I230" s="88">
        <f t="shared" si="28"/>
        <v>0</v>
      </c>
      <c r="J230" s="88"/>
      <c r="K230" s="38">
        <f>1800-Table1353233[[#This Row],[Remaining time]]</f>
        <v>0.89094730839997283</v>
      </c>
      <c r="L230" s="38">
        <v>76.8117447630502</v>
      </c>
      <c r="M230" s="38">
        <f t="shared" si="25"/>
        <v>77.702692071450173</v>
      </c>
      <c r="O230" t="b">
        <f t="shared" si="29"/>
        <v>0</v>
      </c>
      <c r="T230" t="str">
        <f>IF(Table1353233[[#This Row],[If Optimal solution is not found]]=1,"",Table1353233[[#This Row],[UB_init]])</f>
        <v/>
      </c>
      <c r="U230" t="str">
        <f>IF(Table1353233[[#This Row],[If Optimal solution is not found]],"",Table1353233[[#This Row],[LB_init]])</f>
        <v/>
      </c>
      <c r="V230" t="str">
        <f>IF(Table1353233[[#This Row],[If Optimal solution is not found]],"",0)</f>
        <v/>
      </c>
      <c r="W230" t="str">
        <f>IF(Table1353233[[#This Row],[If Optimal solution is not found]],"",Table1353233[[#This Row],[Total time (BPP+Pm+SPm)]])</f>
        <v/>
      </c>
      <c r="Y230" s="59">
        <v>137</v>
      </c>
      <c r="Z230" s="60">
        <v>137</v>
      </c>
      <c r="AA230" s="60">
        <v>0</v>
      </c>
      <c r="AB230" s="59">
        <v>0</v>
      </c>
      <c r="AC230" s="114">
        <v>0</v>
      </c>
      <c r="AD230" s="114">
        <v>0</v>
      </c>
      <c r="AE230" s="114">
        <v>0</v>
      </c>
      <c r="AF230" s="114">
        <f t="shared" si="30"/>
        <v>0</v>
      </c>
      <c r="AG230" s="114">
        <f t="shared" si="31"/>
        <v>0</v>
      </c>
      <c r="AH230" s="114">
        <v>0</v>
      </c>
      <c r="AI230" s="136" t="str">
        <f>IF(AH230=1,(Table1353233[[#This Row],[UB_init]]-Table1353233[[#This Row],[LB_init]])/Table1353233[[#This Row],[UB_init]],"")</f>
        <v/>
      </c>
      <c r="AJ230" s="123">
        <v>0</v>
      </c>
      <c r="AK230" s="114">
        <f>IF(AND(AJ230=1,Table68[[#This Row],[Gap]]=0),1,0)</f>
        <v>0</v>
      </c>
      <c r="AL230" s="48">
        <v>211</v>
      </c>
      <c r="AM230" s="117">
        <f t="shared" si="26"/>
        <v>0</v>
      </c>
      <c r="AN230">
        <f t="shared" si="27"/>
        <v>0</v>
      </c>
    </row>
    <row r="231" spans="2:40" x14ac:dyDescent="0.35">
      <c r="B231" s="126" t="s">
        <v>265</v>
      </c>
      <c r="C231" s="36">
        <v>50</v>
      </c>
      <c r="D231" s="36">
        <v>10</v>
      </c>
      <c r="E231" s="36">
        <v>20</v>
      </c>
      <c r="F231" s="37">
        <v>2</v>
      </c>
      <c r="G231" s="61">
        <f t="shared" si="24"/>
        <v>133</v>
      </c>
      <c r="H231" s="98">
        <f t="shared" si="24"/>
        <v>133</v>
      </c>
      <c r="I231" s="98">
        <f t="shared" si="28"/>
        <v>0</v>
      </c>
      <c r="J231" s="98"/>
      <c r="K231" s="36">
        <f>1800-Table1353233[[#This Row],[Remaining time]]</f>
        <v>0.41307113505990856</v>
      </c>
      <c r="L231" s="36">
        <v>3.5742203113622901</v>
      </c>
      <c r="M231" s="36">
        <f t="shared" si="25"/>
        <v>3.9872914464221987</v>
      </c>
      <c r="O231" t="b">
        <f t="shared" si="29"/>
        <v>0</v>
      </c>
      <c r="T231" t="str">
        <f>IF(Table1353233[[#This Row],[If Optimal solution is not found]]=1,"",Table1353233[[#This Row],[UB_init]])</f>
        <v/>
      </c>
      <c r="U231" t="str">
        <f>IF(Table1353233[[#This Row],[If Optimal solution is not found]],"",Table1353233[[#This Row],[LB_init]])</f>
        <v/>
      </c>
      <c r="V231" t="str">
        <f>IF(Table1353233[[#This Row],[If Optimal solution is not found]],"",0)</f>
        <v/>
      </c>
      <c r="W231" t="str">
        <f>IF(Table1353233[[#This Row],[If Optimal solution is not found]],"",Table1353233[[#This Row],[Total time (BPP+Pm+SPm)]])</f>
        <v/>
      </c>
      <c r="Y231" s="61">
        <v>133</v>
      </c>
      <c r="Z231" s="62">
        <v>133</v>
      </c>
      <c r="AA231" s="62">
        <v>0</v>
      </c>
      <c r="AB231" s="61">
        <v>0</v>
      </c>
      <c r="AC231" s="115">
        <v>0</v>
      </c>
      <c r="AD231" s="115">
        <v>0</v>
      </c>
      <c r="AE231" s="115">
        <v>0</v>
      </c>
      <c r="AF231" s="115">
        <f t="shared" si="30"/>
        <v>0</v>
      </c>
      <c r="AG231" s="115">
        <f t="shared" si="31"/>
        <v>0</v>
      </c>
      <c r="AH231" s="115">
        <v>0</v>
      </c>
      <c r="AI231" s="137" t="str">
        <f>IF(AH231=1,(Table1353233[[#This Row],[UB_init]]-Table1353233[[#This Row],[LB_init]])/Table1353233[[#This Row],[UB_init]],"")</f>
        <v/>
      </c>
      <c r="AJ231" s="133">
        <v>0</v>
      </c>
      <c r="AK231" s="115">
        <f>IF(AND(AJ231=1,Table68[[#This Row],[Gap]]=0),1,0)</f>
        <v>0</v>
      </c>
      <c r="AL231" s="47">
        <v>196</v>
      </c>
      <c r="AM231" s="117">
        <f t="shared" si="26"/>
        <v>0</v>
      </c>
      <c r="AN231">
        <f t="shared" si="27"/>
        <v>0</v>
      </c>
    </row>
    <row r="232" spans="2:40" x14ac:dyDescent="0.35">
      <c r="B232" s="127" t="s">
        <v>266</v>
      </c>
      <c r="C232" s="38">
        <v>50</v>
      </c>
      <c r="D232" s="38">
        <v>10</v>
      </c>
      <c r="E232" s="38">
        <v>20</v>
      </c>
      <c r="F232" s="39">
        <v>4</v>
      </c>
      <c r="G232" s="59">
        <f t="shared" si="24"/>
        <v>214</v>
      </c>
      <c r="H232" s="88">
        <f t="shared" si="24"/>
        <v>205</v>
      </c>
      <c r="I232" s="88">
        <f t="shared" si="28"/>
        <v>4.2056074766355103E-2</v>
      </c>
      <c r="J232" s="88"/>
      <c r="K232" s="38">
        <f>1800-Table1353233[[#This Row],[Remaining time]]</f>
        <v>2.0234351977799179</v>
      </c>
      <c r="L232" s="38">
        <v>3597.9765649999999</v>
      </c>
      <c r="M232" s="38">
        <f t="shared" si="25"/>
        <v>3600.0000001977796</v>
      </c>
      <c r="N232">
        <v>4.2056074766355103E-2</v>
      </c>
      <c r="O232" t="b">
        <f t="shared" si="29"/>
        <v>0</v>
      </c>
      <c r="T232" t="str">
        <f>IF(Table1353233[[#This Row],[If Optimal solution is not found]]=1,"",Table1353233[[#This Row],[UB_init]])</f>
        <v/>
      </c>
      <c r="U232" t="str">
        <f>IF(Table1353233[[#This Row],[If Optimal solution is not found]],"",Table1353233[[#This Row],[LB_init]])</f>
        <v/>
      </c>
      <c r="V232" t="str">
        <f>IF(Table1353233[[#This Row],[If Optimal solution is not found]],"",0)</f>
        <v/>
      </c>
      <c r="W232" t="str">
        <f>IF(Table1353233[[#This Row],[If Optimal solution is not found]],"",Table1353233[[#This Row],[Total time (BPP+Pm+SPm)]])</f>
        <v/>
      </c>
      <c r="Y232" s="59">
        <v>214</v>
      </c>
      <c r="Z232" s="60">
        <v>205</v>
      </c>
      <c r="AA232" s="60">
        <v>4.2056074766355103E-2</v>
      </c>
      <c r="AB232" s="59">
        <v>3.7558685445991703E-2</v>
      </c>
      <c r="AC232" s="114">
        <v>0</v>
      </c>
      <c r="AD232" s="114">
        <v>0</v>
      </c>
      <c r="AE232" s="114">
        <v>0</v>
      </c>
      <c r="AF232" s="114">
        <f t="shared" si="30"/>
        <v>0</v>
      </c>
      <c r="AG232" s="114">
        <f t="shared" si="31"/>
        <v>0</v>
      </c>
      <c r="AH232" s="114">
        <v>0</v>
      </c>
      <c r="AI232" s="136" t="str">
        <f>IF(AH232=1,(Table1353233[[#This Row],[UB_init]]-Table1353233[[#This Row],[LB_init]])/Table1353233[[#This Row],[UB_init]],"")</f>
        <v/>
      </c>
      <c r="AJ232" s="123">
        <v>1</v>
      </c>
      <c r="AK232" s="114">
        <f>IF(AND(AJ232=1,Table68[[#This Row],[Gap]]=0),1,0)</f>
        <v>0</v>
      </c>
      <c r="AL232" s="48">
        <v>214</v>
      </c>
      <c r="AM232" s="117">
        <f t="shared" si="26"/>
        <v>0</v>
      </c>
      <c r="AN232">
        <f t="shared" si="27"/>
        <v>0</v>
      </c>
    </row>
    <row r="233" spans="2:40" x14ac:dyDescent="0.35">
      <c r="B233" s="126" t="s">
        <v>267</v>
      </c>
      <c r="C233" s="36">
        <v>50</v>
      </c>
      <c r="D233" s="36">
        <v>10</v>
      </c>
      <c r="E233" s="36">
        <v>20</v>
      </c>
      <c r="F233" s="37">
        <v>4</v>
      </c>
      <c r="G233" s="61">
        <f t="shared" si="24"/>
        <v>212</v>
      </c>
      <c r="H233" s="98">
        <f t="shared" si="24"/>
        <v>210</v>
      </c>
      <c r="I233" s="98">
        <f t="shared" si="28"/>
        <v>9.43396226414649E-3</v>
      </c>
      <c r="J233" s="98"/>
      <c r="K233" s="36">
        <f>1800-Table1353233[[#This Row],[Remaining time]]</f>
        <v>4.3849949371099228</v>
      </c>
      <c r="L233" s="36">
        <v>3596.3106705392702</v>
      </c>
      <c r="M233" s="36">
        <f t="shared" si="25"/>
        <v>3600.6956654763799</v>
      </c>
      <c r="N233">
        <v>4.7393364928887396E-3</v>
      </c>
      <c r="O233" t="b">
        <f t="shared" si="29"/>
        <v>0</v>
      </c>
      <c r="T233" t="str">
        <f>IF(Table1353233[[#This Row],[If Optimal solution is not found]]=1,"",Table1353233[[#This Row],[UB_init]])</f>
        <v/>
      </c>
      <c r="U233" t="str">
        <f>IF(Table1353233[[#This Row],[If Optimal solution is not found]],"",Table1353233[[#This Row],[LB_init]])</f>
        <v/>
      </c>
      <c r="V233" t="str">
        <f>IF(Table1353233[[#This Row],[If Optimal solution is not found]],"",0)</f>
        <v/>
      </c>
      <c r="W233" t="str">
        <f>IF(Table1353233[[#This Row],[If Optimal solution is not found]],"",Table1353233[[#This Row],[Total time (BPP+Pm+SPm)]])</f>
        <v/>
      </c>
      <c r="Y233" s="61">
        <v>212</v>
      </c>
      <c r="Z233" s="62">
        <v>210</v>
      </c>
      <c r="AA233" s="62">
        <v>9.43396226414649E-3</v>
      </c>
      <c r="AB233" s="61">
        <v>0</v>
      </c>
      <c r="AC233" s="115">
        <v>0</v>
      </c>
      <c r="AD233" s="115">
        <v>0</v>
      </c>
      <c r="AE233" s="115">
        <v>0</v>
      </c>
      <c r="AF233" s="115">
        <f t="shared" si="30"/>
        <v>0</v>
      </c>
      <c r="AG233" s="115">
        <f t="shared" si="31"/>
        <v>0</v>
      </c>
      <c r="AH233" s="115">
        <v>0</v>
      </c>
      <c r="AI233" s="137" t="str">
        <f>IF(AH233=1,(Table1353233[[#This Row],[UB_init]]-Table1353233[[#This Row],[LB_init]])/Table1353233[[#This Row],[UB_init]],"")</f>
        <v/>
      </c>
      <c r="AJ233" s="133">
        <v>0</v>
      </c>
      <c r="AK233" s="115">
        <f>IF(AND(AJ233=1,Table68[[#This Row],[Gap]]=0),1,0)</f>
        <v>0</v>
      </c>
      <c r="AL233" s="47">
        <v>220</v>
      </c>
      <c r="AM233" s="117">
        <f t="shared" si="26"/>
        <v>0</v>
      </c>
      <c r="AN233">
        <f t="shared" si="27"/>
        <v>0</v>
      </c>
    </row>
    <row r="234" spans="2:40" x14ac:dyDescent="0.35">
      <c r="B234" s="127" t="s">
        <v>268</v>
      </c>
      <c r="C234" s="38">
        <v>50</v>
      </c>
      <c r="D234" s="38">
        <v>10</v>
      </c>
      <c r="E234" s="38">
        <v>20</v>
      </c>
      <c r="F234" s="39">
        <v>4</v>
      </c>
      <c r="G234" s="59">
        <f t="shared" si="24"/>
        <v>231</v>
      </c>
      <c r="H234" s="88">
        <f t="shared" si="24"/>
        <v>215</v>
      </c>
      <c r="I234" s="88">
        <f t="shared" si="28"/>
        <v>6.9264069264069195E-2</v>
      </c>
      <c r="J234" s="88"/>
      <c r="K234" s="38">
        <f>1800-Table1353233[[#This Row],[Remaining time]]</f>
        <v>3.1461539771501066</v>
      </c>
      <c r="L234" s="38">
        <v>3596.853846</v>
      </c>
      <c r="M234" s="38">
        <f t="shared" si="25"/>
        <v>3599.9999999771499</v>
      </c>
      <c r="N234">
        <v>6.9264069264069195E-2</v>
      </c>
      <c r="O234" t="b">
        <f t="shared" si="29"/>
        <v>0</v>
      </c>
      <c r="T234" t="str">
        <f>IF(Table1353233[[#This Row],[If Optimal solution is not found]]=1,"",Table1353233[[#This Row],[UB_init]])</f>
        <v/>
      </c>
      <c r="U234" t="str">
        <f>IF(Table1353233[[#This Row],[If Optimal solution is not found]],"",Table1353233[[#This Row],[LB_init]])</f>
        <v/>
      </c>
      <c r="V234" t="str">
        <f>IF(Table1353233[[#This Row],[If Optimal solution is not found]],"",0)</f>
        <v/>
      </c>
      <c r="W234" t="str">
        <f>IF(Table1353233[[#This Row],[If Optimal solution is not found]],"",Table1353233[[#This Row],[Total time (BPP+Pm+SPm)]])</f>
        <v/>
      </c>
      <c r="Y234" s="59">
        <v>231</v>
      </c>
      <c r="Z234" s="60">
        <v>215</v>
      </c>
      <c r="AA234" s="60">
        <v>6.9264069264069195E-2</v>
      </c>
      <c r="AB234" s="59">
        <v>1.2987012987012899E-2</v>
      </c>
      <c r="AC234" s="114">
        <v>0</v>
      </c>
      <c r="AD234" s="114">
        <v>0</v>
      </c>
      <c r="AE234" s="114">
        <v>0</v>
      </c>
      <c r="AF234" s="114">
        <f t="shared" si="30"/>
        <v>0</v>
      </c>
      <c r="AG234" s="114">
        <f t="shared" si="31"/>
        <v>0</v>
      </c>
      <c r="AH234" s="114">
        <v>0</v>
      </c>
      <c r="AI234" s="136" t="str">
        <f>IF(AH234=1,(Table1353233[[#This Row],[UB_init]]-Table1353233[[#This Row],[LB_init]])/Table1353233[[#This Row],[UB_init]],"")</f>
        <v/>
      </c>
      <c r="AJ234" s="123">
        <v>1</v>
      </c>
      <c r="AK234" s="114">
        <f>IF(AND(AJ234=1,Table68[[#This Row],[Gap]]=0),1,0)</f>
        <v>0</v>
      </c>
      <c r="AL234" s="48">
        <v>231</v>
      </c>
      <c r="AM234" s="117">
        <f t="shared" si="26"/>
        <v>0</v>
      </c>
      <c r="AN234">
        <f t="shared" si="27"/>
        <v>0</v>
      </c>
    </row>
    <row r="235" spans="2:40" x14ac:dyDescent="0.35">
      <c r="B235" s="126" t="s">
        <v>269</v>
      </c>
      <c r="C235" s="36">
        <v>50</v>
      </c>
      <c r="D235" s="36">
        <v>10</v>
      </c>
      <c r="E235" s="36">
        <v>20</v>
      </c>
      <c r="F235" s="37">
        <v>4</v>
      </c>
      <c r="G235" s="61">
        <f t="shared" si="24"/>
        <v>218</v>
      </c>
      <c r="H235" s="98">
        <f t="shared" si="24"/>
        <v>204</v>
      </c>
      <c r="I235" s="98">
        <f t="shared" si="28"/>
        <v>6.4220183486209004E-2</v>
      </c>
      <c r="J235" s="98"/>
      <c r="K235" s="36">
        <f>1800-Table1353233[[#This Row],[Remaining time]]</f>
        <v>3.6917256880599325</v>
      </c>
      <c r="L235" s="36">
        <v>3597.7749917260298</v>
      </c>
      <c r="M235" s="36">
        <f t="shared" si="25"/>
        <v>3601.4667174140895</v>
      </c>
      <c r="N235">
        <v>3.7735849056585898E-2</v>
      </c>
      <c r="O235" t="b">
        <f t="shared" si="29"/>
        <v>0</v>
      </c>
      <c r="T235" t="str">
        <f>IF(Table1353233[[#This Row],[If Optimal solution is not found]]=1,"",Table1353233[[#This Row],[UB_init]])</f>
        <v/>
      </c>
      <c r="U235" t="str">
        <f>IF(Table1353233[[#This Row],[If Optimal solution is not found]],"",Table1353233[[#This Row],[LB_init]])</f>
        <v/>
      </c>
      <c r="V235" t="str">
        <f>IF(Table1353233[[#This Row],[If Optimal solution is not found]],"",0)</f>
        <v/>
      </c>
      <c r="W235" t="str">
        <f>IF(Table1353233[[#This Row],[If Optimal solution is not found]],"",Table1353233[[#This Row],[Total time (BPP+Pm+SPm)]])</f>
        <v/>
      </c>
      <c r="Y235" s="61">
        <v>218</v>
      </c>
      <c r="Z235" s="62">
        <v>204</v>
      </c>
      <c r="AA235" s="62">
        <v>6.4220183486209004E-2</v>
      </c>
      <c r="AB235" s="61">
        <v>0</v>
      </c>
      <c r="AC235" s="115">
        <v>0</v>
      </c>
      <c r="AD235" s="115">
        <v>0</v>
      </c>
      <c r="AE235" s="115">
        <v>0</v>
      </c>
      <c r="AF235" s="115">
        <f t="shared" si="30"/>
        <v>0</v>
      </c>
      <c r="AG235" s="115">
        <f t="shared" si="31"/>
        <v>0</v>
      </c>
      <c r="AH235" s="115">
        <v>0</v>
      </c>
      <c r="AI235" s="137" t="str">
        <f>IF(AH235=1,(Table1353233[[#This Row],[UB_init]]-Table1353233[[#This Row],[LB_init]])/Table1353233[[#This Row],[UB_init]],"")</f>
        <v/>
      </c>
      <c r="AJ235" s="133">
        <v>0</v>
      </c>
      <c r="AK235" s="115">
        <f>IF(AND(AJ235=1,Table68[[#This Row],[Gap]]=0),1,0)</f>
        <v>0</v>
      </c>
      <c r="AL235" s="47">
        <v>219</v>
      </c>
      <c r="AM235" s="117">
        <f t="shared" si="26"/>
        <v>0</v>
      </c>
      <c r="AN235">
        <f t="shared" si="27"/>
        <v>0</v>
      </c>
    </row>
    <row r="236" spans="2:40" x14ac:dyDescent="0.35">
      <c r="B236" s="127" t="s">
        <v>270</v>
      </c>
      <c r="C236" s="38">
        <v>50</v>
      </c>
      <c r="D236" s="38">
        <v>10</v>
      </c>
      <c r="E236" s="38">
        <v>20</v>
      </c>
      <c r="F236" s="39">
        <v>4</v>
      </c>
      <c r="G236" s="59">
        <f t="shared" si="24"/>
        <v>250</v>
      </c>
      <c r="H236" s="88">
        <f t="shared" si="24"/>
        <v>246</v>
      </c>
      <c r="I236" s="88">
        <f t="shared" si="28"/>
        <v>1.6E-2</v>
      </c>
      <c r="J236" s="88"/>
      <c r="K236" s="38">
        <f>1800-Table1353233[[#This Row],[Remaining time]]</f>
        <v>25.192027952529997</v>
      </c>
      <c r="L236" s="38">
        <v>3574.8079720000001</v>
      </c>
      <c r="M236" s="38">
        <f t="shared" si="25"/>
        <v>3599.9999999525298</v>
      </c>
      <c r="N236">
        <v>1.6E-2</v>
      </c>
      <c r="O236" t="b">
        <f t="shared" si="29"/>
        <v>0</v>
      </c>
      <c r="T236" t="str">
        <f>IF(Table1353233[[#This Row],[If Optimal solution is not found]]=1,"",Table1353233[[#This Row],[UB_init]])</f>
        <v/>
      </c>
      <c r="U236" t="str">
        <f>IF(Table1353233[[#This Row],[If Optimal solution is not found]],"",Table1353233[[#This Row],[LB_init]])</f>
        <v/>
      </c>
      <c r="V236" t="str">
        <f>IF(Table1353233[[#This Row],[If Optimal solution is not found]],"",0)</f>
        <v/>
      </c>
      <c r="W236" t="str">
        <f>IF(Table1353233[[#This Row],[If Optimal solution is not found]],"",Table1353233[[#This Row],[Total time (BPP+Pm+SPm)]])</f>
        <v/>
      </c>
      <c r="Y236" s="59">
        <v>250</v>
      </c>
      <c r="Z236" s="60">
        <v>246</v>
      </c>
      <c r="AA236" s="60">
        <v>1.6E-2</v>
      </c>
      <c r="AB236" s="59">
        <v>0</v>
      </c>
      <c r="AC236" s="114">
        <v>0</v>
      </c>
      <c r="AD236" s="114">
        <v>0</v>
      </c>
      <c r="AE236" s="114">
        <v>0</v>
      </c>
      <c r="AF236" s="114">
        <f t="shared" si="30"/>
        <v>0</v>
      </c>
      <c r="AG236" s="114">
        <f t="shared" si="31"/>
        <v>0</v>
      </c>
      <c r="AH236" s="114">
        <v>0</v>
      </c>
      <c r="AI236" s="136" t="str">
        <f>IF(AH236=1,(Table1353233[[#This Row],[UB_init]]-Table1353233[[#This Row],[LB_init]])/Table1353233[[#This Row],[UB_init]],"")</f>
        <v/>
      </c>
      <c r="AJ236" s="123">
        <v>1</v>
      </c>
      <c r="AK236" s="114">
        <f>IF(AND(AJ236=1,Table68[[#This Row],[Gap]]=0),1,0)</f>
        <v>0</v>
      </c>
      <c r="AL236" s="48">
        <v>250</v>
      </c>
      <c r="AM236" s="117">
        <f t="shared" si="26"/>
        <v>0</v>
      </c>
      <c r="AN236">
        <f t="shared" si="27"/>
        <v>0</v>
      </c>
    </row>
    <row r="237" spans="2:40" x14ac:dyDescent="0.35">
      <c r="B237" s="126" t="s">
        <v>271</v>
      </c>
      <c r="C237" s="36">
        <v>50</v>
      </c>
      <c r="D237" s="36">
        <v>10</v>
      </c>
      <c r="E237" s="36">
        <v>20</v>
      </c>
      <c r="F237" s="37">
        <v>4</v>
      </c>
      <c r="G237" s="61">
        <f t="shared" si="24"/>
        <v>217</v>
      </c>
      <c r="H237" s="98">
        <f t="shared" si="24"/>
        <v>213</v>
      </c>
      <c r="I237" s="98">
        <f t="shared" si="28"/>
        <v>1.8433179723502301E-2</v>
      </c>
      <c r="J237" s="98"/>
      <c r="K237" s="36">
        <f>1800-Table1353233[[#This Row],[Remaining time]]</f>
        <v>4.9466547798399461</v>
      </c>
      <c r="L237" s="36">
        <v>3595.0533449999998</v>
      </c>
      <c r="M237" s="36">
        <f t="shared" si="25"/>
        <v>3599.9999997798395</v>
      </c>
      <c r="O237" t="b">
        <f t="shared" si="29"/>
        <v>0</v>
      </c>
      <c r="T237" t="str">
        <f>IF(Table1353233[[#This Row],[If Optimal solution is not found]]=1,"",Table1353233[[#This Row],[UB_init]])</f>
        <v/>
      </c>
      <c r="U237" t="str">
        <f>IF(Table1353233[[#This Row],[If Optimal solution is not found]],"",Table1353233[[#This Row],[LB_init]])</f>
        <v/>
      </c>
      <c r="V237" t="str">
        <f>IF(Table1353233[[#This Row],[If Optimal solution is not found]],"",0)</f>
        <v/>
      </c>
      <c r="W237" t="str">
        <f>IF(Table1353233[[#This Row],[If Optimal solution is not found]],"",Table1353233[[#This Row],[Total time (BPP+Pm+SPm)]])</f>
        <v/>
      </c>
      <c r="Y237" s="61">
        <v>217</v>
      </c>
      <c r="Z237" s="62">
        <v>213</v>
      </c>
      <c r="AA237" s="62">
        <v>1.8433179723502301E-2</v>
      </c>
      <c r="AB237" s="61"/>
      <c r="AC237" s="115">
        <v>0</v>
      </c>
      <c r="AD237" s="115">
        <v>0</v>
      </c>
      <c r="AE237" s="115">
        <v>0</v>
      </c>
      <c r="AF237" s="115">
        <f t="shared" si="30"/>
        <v>0</v>
      </c>
      <c r="AG237" s="115">
        <f t="shared" si="31"/>
        <v>0</v>
      </c>
      <c r="AH237" s="115">
        <v>0</v>
      </c>
      <c r="AI237" s="137" t="str">
        <f>IF(AH237=1,(Table1353233[[#This Row],[UB_init]]-Table1353233[[#This Row],[LB_init]])/Table1353233[[#This Row],[UB_init]],"")</f>
        <v/>
      </c>
      <c r="AJ237" s="133">
        <v>1</v>
      </c>
      <c r="AK237" s="115">
        <f>IF(AND(AJ237=1,Table68[[#This Row],[Gap]]=0),1,0)</f>
        <v>0</v>
      </c>
      <c r="AL237" s="47">
        <v>217</v>
      </c>
      <c r="AM237" s="117">
        <f t="shared" si="26"/>
        <v>0</v>
      </c>
      <c r="AN237">
        <f t="shared" si="27"/>
        <v>0</v>
      </c>
    </row>
    <row r="238" spans="2:40" x14ac:dyDescent="0.35">
      <c r="B238" s="127" t="s">
        <v>272</v>
      </c>
      <c r="C238" s="38">
        <v>50</v>
      </c>
      <c r="D238" s="38">
        <v>10</v>
      </c>
      <c r="E238" s="38">
        <v>20</v>
      </c>
      <c r="F238" s="39">
        <v>4</v>
      </c>
      <c r="G238" s="59">
        <f t="shared" si="24"/>
        <v>235</v>
      </c>
      <c r="H238" s="88">
        <f t="shared" si="24"/>
        <v>233</v>
      </c>
      <c r="I238" s="88">
        <f t="shared" si="28"/>
        <v>8.5106382978687098E-3</v>
      </c>
      <c r="J238" s="88"/>
      <c r="K238" s="38">
        <f>1800-Table1353233[[#This Row],[Remaining time]]</f>
        <v>6.2935987562000264</v>
      </c>
      <c r="L238" s="38">
        <v>3593.8370150220499</v>
      </c>
      <c r="M238" s="38">
        <f t="shared" si="25"/>
        <v>3600.1306137782499</v>
      </c>
      <c r="N238">
        <v>1.2711864406774199E-2</v>
      </c>
      <c r="O238" t="b">
        <f t="shared" si="29"/>
        <v>0</v>
      </c>
      <c r="T238" t="str">
        <f>IF(Table1353233[[#This Row],[If Optimal solution is not found]]=1,"",Table1353233[[#This Row],[UB_init]])</f>
        <v/>
      </c>
      <c r="U238" t="str">
        <f>IF(Table1353233[[#This Row],[If Optimal solution is not found]],"",Table1353233[[#This Row],[LB_init]])</f>
        <v/>
      </c>
      <c r="V238" t="str">
        <f>IF(Table1353233[[#This Row],[If Optimal solution is not found]],"",0)</f>
        <v/>
      </c>
      <c r="W238" t="str">
        <f>IF(Table1353233[[#This Row],[If Optimal solution is not found]],"",Table1353233[[#This Row],[Total time (BPP+Pm+SPm)]])</f>
        <v/>
      </c>
      <c r="Y238" s="59">
        <v>235</v>
      </c>
      <c r="Z238" s="60">
        <v>233</v>
      </c>
      <c r="AA238" s="60">
        <v>8.5106382978687098E-3</v>
      </c>
      <c r="AB238" s="59"/>
      <c r="AC238" s="114">
        <v>0</v>
      </c>
      <c r="AD238" s="114">
        <v>0</v>
      </c>
      <c r="AE238" s="114">
        <v>0</v>
      </c>
      <c r="AF238" s="114">
        <f t="shared" si="30"/>
        <v>0</v>
      </c>
      <c r="AG238" s="114">
        <f t="shared" si="31"/>
        <v>0</v>
      </c>
      <c r="AH238" s="114">
        <v>0</v>
      </c>
      <c r="AI238" s="136" t="str">
        <f>IF(AH238=1,(Table1353233[[#This Row],[UB_init]]-Table1353233[[#This Row],[LB_init]])/Table1353233[[#This Row],[UB_init]],"")</f>
        <v/>
      </c>
      <c r="AJ238" s="123">
        <v>0</v>
      </c>
      <c r="AK238" s="114">
        <f>IF(AND(AJ238=1,Table68[[#This Row],[Gap]]=0),1,0)</f>
        <v>0</v>
      </c>
      <c r="AL238" s="48">
        <v>242</v>
      </c>
      <c r="AM238" s="117">
        <f t="shared" si="26"/>
        <v>0</v>
      </c>
      <c r="AN238">
        <f t="shared" si="27"/>
        <v>0</v>
      </c>
    </row>
    <row r="239" spans="2:40" x14ac:dyDescent="0.35">
      <c r="B239" s="126" t="s">
        <v>273</v>
      </c>
      <c r="C239" s="36">
        <v>50</v>
      </c>
      <c r="D239" s="36">
        <v>10</v>
      </c>
      <c r="E239" s="36">
        <v>20</v>
      </c>
      <c r="F239" s="37">
        <v>4</v>
      </c>
      <c r="G239" s="61">
        <f t="shared" si="24"/>
        <v>218</v>
      </c>
      <c r="H239" s="98">
        <f t="shared" si="24"/>
        <v>211</v>
      </c>
      <c r="I239" s="98">
        <f t="shared" si="28"/>
        <v>3.2110091743119198E-2</v>
      </c>
      <c r="J239" s="98"/>
      <c r="K239" s="36">
        <f>1800-Table1353233[[#This Row],[Remaining time]]</f>
        <v>3.1628513280400057</v>
      </c>
      <c r="L239" s="36">
        <v>3596.837149</v>
      </c>
      <c r="M239" s="36">
        <f t="shared" si="25"/>
        <v>3600.0000003280402</v>
      </c>
      <c r="O239" t="b">
        <f t="shared" si="29"/>
        <v>0</v>
      </c>
      <c r="T239" t="str">
        <f>IF(Table1353233[[#This Row],[If Optimal solution is not found]]=1,"",Table1353233[[#This Row],[UB_init]])</f>
        <v/>
      </c>
      <c r="U239" t="str">
        <f>IF(Table1353233[[#This Row],[If Optimal solution is not found]],"",Table1353233[[#This Row],[LB_init]])</f>
        <v/>
      </c>
      <c r="V239" t="str">
        <f>IF(Table1353233[[#This Row],[If Optimal solution is not found]],"",0)</f>
        <v/>
      </c>
      <c r="W239" t="str">
        <f>IF(Table1353233[[#This Row],[If Optimal solution is not found]],"",Table1353233[[#This Row],[Total time (BPP+Pm+SPm)]])</f>
        <v/>
      </c>
      <c r="Y239" s="61">
        <v>218</v>
      </c>
      <c r="Z239" s="62">
        <v>211</v>
      </c>
      <c r="AA239" s="62">
        <v>3.2110091743119198E-2</v>
      </c>
      <c r="AB239" s="61"/>
      <c r="AC239" s="115">
        <v>0</v>
      </c>
      <c r="AD239" s="115">
        <v>0</v>
      </c>
      <c r="AE239" s="115">
        <v>0</v>
      </c>
      <c r="AF239" s="115">
        <f t="shared" si="30"/>
        <v>0</v>
      </c>
      <c r="AG239" s="115">
        <f t="shared" si="31"/>
        <v>0</v>
      </c>
      <c r="AH239" s="115">
        <v>0</v>
      </c>
      <c r="AI239" s="137" t="str">
        <f>IF(AH239=1,(Table1353233[[#This Row],[UB_init]]-Table1353233[[#This Row],[LB_init]])/Table1353233[[#This Row],[UB_init]],"")</f>
        <v/>
      </c>
      <c r="AJ239" s="133">
        <v>1</v>
      </c>
      <c r="AK239" s="115">
        <f>IF(AND(AJ239=1,Table68[[#This Row],[Gap]]=0),1,0)</f>
        <v>0</v>
      </c>
      <c r="AL239" s="47">
        <v>218</v>
      </c>
      <c r="AM239" s="117">
        <f t="shared" si="26"/>
        <v>0</v>
      </c>
      <c r="AN239">
        <f t="shared" si="27"/>
        <v>0</v>
      </c>
    </row>
    <row r="240" spans="2:40" x14ac:dyDescent="0.35">
      <c r="B240" s="127" t="s">
        <v>274</v>
      </c>
      <c r="C240" s="38">
        <v>50</v>
      </c>
      <c r="D240" s="38">
        <v>10</v>
      </c>
      <c r="E240" s="38">
        <v>20</v>
      </c>
      <c r="F240" s="39">
        <v>4</v>
      </c>
      <c r="G240" s="59">
        <f t="shared" si="24"/>
        <v>210</v>
      </c>
      <c r="H240" s="88">
        <f t="shared" si="24"/>
        <v>209</v>
      </c>
      <c r="I240" s="88">
        <f t="shared" si="28"/>
        <v>4.7619047619024898E-3</v>
      </c>
      <c r="J240" s="88"/>
      <c r="K240" s="38">
        <f>1800-Table1353233[[#This Row],[Remaining time]]</f>
        <v>2.4064522311100518</v>
      </c>
      <c r="L240" s="38">
        <v>3597.67415788676</v>
      </c>
      <c r="M240" s="38">
        <f t="shared" si="25"/>
        <v>3600.08061011787</v>
      </c>
      <c r="O240" t="b">
        <f t="shared" si="29"/>
        <v>0</v>
      </c>
      <c r="T240" t="str">
        <f>IF(Table1353233[[#This Row],[If Optimal solution is not found]]=1,"",Table1353233[[#This Row],[UB_init]])</f>
        <v/>
      </c>
      <c r="U240" t="str">
        <f>IF(Table1353233[[#This Row],[If Optimal solution is not found]],"",Table1353233[[#This Row],[LB_init]])</f>
        <v/>
      </c>
      <c r="V240" t="str">
        <f>IF(Table1353233[[#This Row],[If Optimal solution is not found]],"",0)</f>
        <v/>
      </c>
      <c r="W240" t="str">
        <f>IF(Table1353233[[#This Row],[If Optimal solution is not found]],"",Table1353233[[#This Row],[Total time (BPP+Pm+SPm)]])</f>
        <v/>
      </c>
      <c r="Y240" s="59">
        <v>210</v>
      </c>
      <c r="Z240" s="60">
        <v>209</v>
      </c>
      <c r="AA240" s="60">
        <v>4.7619047619024898E-3</v>
      </c>
      <c r="AB240" s="59"/>
      <c r="AC240" s="114">
        <v>0</v>
      </c>
      <c r="AD240" s="114">
        <v>0</v>
      </c>
      <c r="AE240" s="114">
        <v>0</v>
      </c>
      <c r="AF240" s="114">
        <f t="shared" si="30"/>
        <v>0</v>
      </c>
      <c r="AG240" s="114">
        <f t="shared" si="31"/>
        <v>0</v>
      </c>
      <c r="AH240" s="114">
        <v>0</v>
      </c>
      <c r="AI240" s="136" t="str">
        <f>IF(AH240=1,(Table1353233[[#This Row],[UB_init]]-Table1353233[[#This Row],[LB_init]])/Table1353233[[#This Row],[UB_init]],"")</f>
        <v/>
      </c>
      <c r="AJ240" s="123">
        <v>0</v>
      </c>
      <c r="AK240" s="114">
        <f>IF(AND(AJ240=1,Table68[[#This Row],[Gap]]=0),1,0)</f>
        <v>0</v>
      </c>
      <c r="AL240" s="48">
        <v>224</v>
      </c>
      <c r="AM240" s="117">
        <f t="shared" si="26"/>
        <v>0</v>
      </c>
      <c r="AN240">
        <f t="shared" si="27"/>
        <v>0</v>
      </c>
    </row>
    <row r="241" spans="2:40" x14ac:dyDescent="0.35">
      <c r="B241" s="126" t="s">
        <v>275</v>
      </c>
      <c r="C241" s="36">
        <v>50</v>
      </c>
      <c r="D241" s="36">
        <v>10</v>
      </c>
      <c r="E241" s="36">
        <v>20</v>
      </c>
      <c r="F241" s="37">
        <v>4</v>
      </c>
      <c r="G241" s="61">
        <f t="shared" si="24"/>
        <v>182</v>
      </c>
      <c r="H241" s="98">
        <f t="shared" si="24"/>
        <v>181</v>
      </c>
      <c r="I241" s="98">
        <f t="shared" si="28"/>
        <v>5.4945054945024696E-3</v>
      </c>
      <c r="J241" s="98"/>
      <c r="K241" s="36">
        <f>1800-Table1353233[[#This Row],[Remaining time]]</f>
        <v>0.84827671758989709</v>
      </c>
      <c r="L241" s="36">
        <v>3604.3512966977401</v>
      </c>
      <c r="M241" s="36">
        <f t="shared" si="25"/>
        <v>3605.1995734153297</v>
      </c>
      <c r="O241" t="b">
        <f t="shared" si="29"/>
        <v>0</v>
      </c>
      <c r="T241" t="str">
        <f>IF(Table1353233[[#This Row],[If Optimal solution is not found]]=1,"",Table1353233[[#This Row],[UB_init]])</f>
        <v/>
      </c>
      <c r="U241" t="str">
        <f>IF(Table1353233[[#This Row],[If Optimal solution is not found]],"",Table1353233[[#This Row],[LB_init]])</f>
        <v/>
      </c>
      <c r="V241" t="str">
        <f>IF(Table1353233[[#This Row],[If Optimal solution is not found]],"",0)</f>
        <v/>
      </c>
      <c r="W241" t="str">
        <f>IF(Table1353233[[#This Row],[If Optimal solution is not found]],"",Table1353233[[#This Row],[Total time (BPP+Pm+SPm)]])</f>
        <v/>
      </c>
      <c r="Y241" s="61">
        <v>182</v>
      </c>
      <c r="Z241" s="62">
        <v>181</v>
      </c>
      <c r="AA241" s="62">
        <v>5.4945054945024696E-3</v>
      </c>
      <c r="AB241" s="61"/>
      <c r="AC241" s="115">
        <v>0</v>
      </c>
      <c r="AD241" s="115">
        <v>0</v>
      </c>
      <c r="AE241" s="115">
        <v>0</v>
      </c>
      <c r="AF241" s="115">
        <f t="shared" si="30"/>
        <v>0</v>
      </c>
      <c r="AG241" s="115">
        <f t="shared" si="31"/>
        <v>0</v>
      </c>
      <c r="AH241" s="115">
        <v>0</v>
      </c>
      <c r="AI241" s="137" t="str">
        <f>IF(AH241=1,(Table1353233[[#This Row],[UB_init]]-Table1353233[[#This Row],[LB_init]])/Table1353233[[#This Row],[UB_init]],"")</f>
        <v/>
      </c>
      <c r="AJ241" s="133">
        <v>0</v>
      </c>
      <c r="AK241" s="115">
        <f>IF(AND(AJ241=1,Table68[[#This Row],[Gap]]=0),1,0)</f>
        <v>0</v>
      </c>
      <c r="AL241" s="47">
        <v>196</v>
      </c>
      <c r="AM241" s="117">
        <f t="shared" si="26"/>
        <v>0</v>
      </c>
      <c r="AN241">
        <f t="shared" si="27"/>
        <v>0</v>
      </c>
    </row>
    <row r="242" spans="2:40" x14ac:dyDescent="0.35">
      <c r="B242" s="127" t="s">
        <v>276</v>
      </c>
      <c r="C242" s="38">
        <v>50</v>
      </c>
      <c r="D242" s="38">
        <v>10</v>
      </c>
      <c r="E242" s="38">
        <v>30</v>
      </c>
      <c r="F242" s="39">
        <v>1</v>
      </c>
      <c r="G242" s="59">
        <f t="shared" si="24"/>
        <v>172</v>
      </c>
      <c r="H242" s="88">
        <f t="shared" si="24"/>
        <v>172</v>
      </c>
      <c r="I242" s="88">
        <f t="shared" si="28"/>
        <v>0</v>
      </c>
      <c r="J242" s="88"/>
      <c r="K242" s="38">
        <f>1800-Table1353233[[#This Row],[Remaining time]]</f>
        <v>0.35404165835007007</v>
      </c>
      <c r="L242" s="114">
        <v>1.5308992178179299</v>
      </c>
      <c r="M242" s="38">
        <f t="shared" si="25"/>
        <v>1.884940876168</v>
      </c>
      <c r="O242" t="b">
        <f t="shared" si="29"/>
        <v>0</v>
      </c>
      <c r="T242" t="str">
        <f>IF(Table1353233[[#This Row],[If Optimal solution is not found]]=1,"",Table1353233[[#This Row],[UB_init]])</f>
        <v/>
      </c>
      <c r="U242" t="str">
        <f>IF(Table1353233[[#This Row],[If Optimal solution is not found]],"",Table1353233[[#This Row],[LB_init]])</f>
        <v/>
      </c>
      <c r="V242" t="str">
        <f>IF(Table1353233[[#This Row],[If Optimal solution is not found]],"",0)</f>
        <v/>
      </c>
      <c r="W242" t="str">
        <f>IF(Table1353233[[#This Row],[If Optimal solution is not found]],"",Table1353233[[#This Row],[Total time (BPP+Pm+SPm)]])</f>
        <v/>
      </c>
      <c r="Y242" s="59">
        <v>172</v>
      </c>
      <c r="Z242" s="60">
        <v>172</v>
      </c>
      <c r="AA242" s="120">
        <v>0</v>
      </c>
      <c r="AB242" s="59"/>
      <c r="AC242" s="114">
        <v>0</v>
      </c>
      <c r="AD242" s="114">
        <v>0</v>
      </c>
      <c r="AE242" s="114">
        <v>0</v>
      </c>
      <c r="AF242" s="114">
        <f t="shared" si="30"/>
        <v>0</v>
      </c>
      <c r="AG242" s="114">
        <f t="shared" si="31"/>
        <v>0</v>
      </c>
      <c r="AH242" s="114">
        <v>0</v>
      </c>
      <c r="AI242" s="136" t="str">
        <f>IF(AH242=1,(Table1353233[[#This Row],[UB_init]]-Table1353233[[#This Row],[LB_init]])/Table1353233[[#This Row],[UB_init]],"")</f>
        <v/>
      </c>
      <c r="AJ242" s="123">
        <v>0</v>
      </c>
      <c r="AK242" s="114">
        <f>IF(AND(AJ242=1,Table68[[#This Row],[Gap]]=0),1,0)</f>
        <v>0</v>
      </c>
      <c r="AL242" s="48">
        <v>665</v>
      </c>
      <c r="AM242" s="117">
        <f t="shared" si="26"/>
        <v>0</v>
      </c>
      <c r="AN242">
        <f t="shared" si="27"/>
        <v>0</v>
      </c>
    </row>
    <row r="243" spans="2:40" x14ac:dyDescent="0.35">
      <c r="B243" s="126" t="s">
        <v>277</v>
      </c>
      <c r="C243" s="36">
        <v>50</v>
      </c>
      <c r="D243" s="36">
        <v>10</v>
      </c>
      <c r="E243" s="36">
        <v>30</v>
      </c>
      <c r="F243" s="37">
        <v>1</v>
      </c>
      <c r="G243" s="61">
        <f t="shared" si="24"/>
        <v>184</v>
      </c>
      <c r="H243" s="98">
        <f t="shared" si="24"/>
        <v>184</v>
      </c>
      <c r="I243" s="98">
        <f t="shared" si="28"/>
        <v>0</v>
      </c>
      <c r="J243" s="98"/>
      <c r="K243" s="36">
        <f>1800-Table1353233[[#This Row],[Remaining time]]</f>
        <v>0.44115966744993784</v>
      </c>
      <c r="L243" s="115">
        <v>1.4044659319333701</v>
      </c>
      <c r="M243" s="36">
        <f t="shared" si="25"/>
        <v>1.8456255993833079</v>
      </c>
      <c r="O243" t="b">
        <f t="shared" si="29"/>
        <v>0</v>
      </c>
      <c r="T243" t="str">
        <f>IF(Table1353233[[#This Row],[If Optimal solution is not found]]=1,"",Table1353233[[#This Row],[UB_init]])</f>
        <v/>
      </c>
      <c r="U243" t="str">
        <f>IF(Table1353233[[#This Row],[If Optimal solution is not found]],"",Table1353233[[#This Row],[LB_init]])</f>
        <v/>
      </c>
      <c r="V243" t="str">
        <f>IF(Table1353233[[#This Row],[If Optimal solution is not found]],"",0)</f>
        <v/>
      </c>
      <c r="W243" t="str">
        <f>IF(Table1353233[[#This Row],[If Optimal solution is not found]],"",Table1353233[[#This Row],[Total time (BPP+Pm+SPm)]])</f>
        <v/>
      </c>
      <c r="Y243" s="61">
        <v>184</v>
      </c>
      <c r="Z243" s="62">
        <v>184</v>
      </c>
      <c r="AA243" s="121">
        <v>0</v>
      </c>
      <c r="AB243" s="61"/>
      <c r="AC243" s="115">
        <v>0</v>
      </c>
      <c r="AD243" s="115">
        <v>0</v>
      </c>
      <c r="AE243" s="115">
        <v>0</v>
      </c>
      <c r="AF243" s="115">
        <f t="shared" si="30"/>
        <v>0</v>
      </c>
      <c r="AG243" s="115">
        <f t="shared" si="31"/>
        <v>0</v>
      </c>
      <c r="AH243" s="115">
        <v>0</v>
      </c>
      <c r="AI243" s="137" t="str">
        <f>IF(AH243=1,(Table1353233[[#This Row],[UB_init]]-Table1353233[[#This Row],[LB_init]])/Table1353233[[#This Row],[UB_init]],"")</f>
        <v/>
      </c>
      <c r="AJ243" s="133">
        <v>0</v>
      </c>
      <c r="AK243" s="115">
        <f>IF(AND(AJ243=1,Table68[[#This Row],[Gap]]=0),1,0)</f>
        <v>0</v>
      </c>
      <c r="AL243" s="47">
        <v>371</v>
      </c>
      <c r="AM243" s="117">
        <f t="shared" si="26"/>
        <v>0</v>
      </c>
      <c r="AN243">
        <f t="shared" si="27"/>
        <v>0</v>
      </c>
    </row>
    <row r="244" spans="2:40" x14ac:dyDescent="0.35">
      <c r="B244" s="127" t="s">
        <v>278</v>
      </c>
      <c r="C244" s="38">
        <v>50</v>
      </c>
      <c r="D244" s="38">
        <v>10</v>
      </c>
      <c r="E244" s="38">
        <v>30</v>
      </c>
      <c r="F244" s="39">
        <v>1</v>
      </c>
      <c r="G244" s="59">
        <f t="shared" si="24"/>
        <v>182</v>
      </c>
      <c r="H244" s="88">
        <f t="shared" si="24"/>
        <v>182</v>
      </c>
      <c r="I244" s="88">
        <f t="shared" si="28"/>
        <v>0</v>
      </c>
      <c r="J244" s="88"/>
      <c r="K244" s="38">
        <f>1800-Table1353233[[#This Row],[Remaining time]]</f>
        <v>0.3188202641999851</v>
      </c>
      <c r="L244" s="114">
        <v>2.1456606499850701</v>
      </c>
      <c r="M244" s="38">
        <f t="shared" si="25"/>
        <v>2.4644809141850552</v>
      </c>
      <c r="O244" t="b">
        <f t="shared" si="29"/>
        <v>0</v>
      </c>
      <c r="T244" t="str">
        <f>IF(Table1353233[[#This Row],[If Optimal solution is not found]]=1,"",Table1353233[[#This Row],[UB_init]])</f>
        <v/>
      </c>
      <c r="U244" t="str">
        <f>IF(Table1353233[[#This Row],[If Optimal solution is not found]],"",Table1353233[[#This Row],[LB_init]])</f>
        <v/>
      </c>
      <c r="V244" t="str">
        <f>IF(Table1353233[[#This Row],[If Optimal solution is not found]],"",0)</f>
        <v/>
      </c>
      <c r="W244" t="str">
        <f>IF(Table1353233[[#This Row],[If Optimal solution is not found]],"",Table1353233[[#This Row],[Total time (BPP+Pm+SPm)]])</f>
        <v/>
      </c>
      <c r="Y244" s="59">
        <v>182</v>
      </c>
      <c r="Z244" s="60">
        <v>182</v>
      </c>
      <c r="AA244" s="120">
        <v>0</v>
      </c>
      <c r="AB244" s="59"/>
      <c r="AC244" s="114">
        <v>0</v>
      </c>
      <c r="AD244" s="114">
        <v>0</v>
      </c>
      <c r="AE244" s="114">
        <v>0</v>
      </c>
      <c r="AF244" s="114">
        <f t="shared" si="30"/>
        <v>0</v>
      </c>
      <c r="AG244" s="114">
        <f t="shared" si="31"/>
        <v>0</v>
      </c>
      <c r="AH244" s="114">
        <v>0</v>
      </c>
      <c r="AI244" s="136" t="str">
        <f>IF(AH244=1,(Table1353233[[#This Row],[UB_init]]-Table1353233[[#This Row],[LB_init]])/Table1353233[[#This Row],[UB_init]],"")</f>
        <v/>
      </c>
      <c r="AJ244" s="123">
        <v>0</v>
      </c>
      <c r="AK244" s="114">
        <f>IF(AND(AJ244=1,Table68[[#This Row],[Gap]]=0),1,0)</f>
        <v>0</v>
      </c>
      <c r="AL244" s="48">
        <v>703</v>
      </c>
      <c r="AM244" s="117">
        <f t="shared" si="26"/>
        <v>0</v>
      </c>
      <c r="AN244">
        <f t="shared" si="27"/>
        <v>0</v>
      </c>
    </row>
    <row r="245" spans="2:40" x14ac:dyDescent="0.35">
      <c r="B245" s="126" t="s">
        <v>279</v>
      </c>
      <c r="C245" s="36">
        <v>50</v>
      </c>
      <c r="D245" s="36">
        <v>10</v>
      </c>
      <c r="E245" s="36">
        <v>30</v>
      </c>
      <c r="F245" s="37">
        <v>1</v>
      </c>
      <c r="G245" s="61">
        <f t="shared" si="24"/>
        <v>185</v>
      </c>
      <c r="H245" s="98">
        <f t="shared" si="24"/>
        <v>185</v>
      </c>
      <c r="I245" s="98">
        <f t="shared" si="28"/>
        <v>0</v>
      </c>
      <c r="J245" s="98"/>
      <c r="K245" s="36">
        <f>1800-Table1353233[[#This Row],[Remaining time]]</f>
        <v>0.2870834171799288</v>
      </c>
      <c r="L245" s="115">
        <v>1.5089826872572301</v>
      </c>
      <c r="M245" s="36">
        <f t="shared" si="25"/>
        <v>1.7960661044371589</v>
      </c>
      <c r="O245" t="b">
        <f t="shared" si="29"/>
        <v>0</v>
      </c>
      <c r="T245" t="str">
        <f>IF(Table1353233[[#This Row],[If Optimal solution is not found]]=1,"",Table1353233[[#This Row],[UB_init]])</f>
        <v/>
      </c>
      <c r="U245" t="str">
        <f>IF(Table1353233[[#This Row],[If Optimal solution is not found]],"",Table1353233[[#This Row],[LB_init]])</f>
        <v/>
      </c>
      <c r="V245" t="str">
        <f>IF(Table1353233[[#This Row],[If Optimal solution is not found]],"",0)</f>
        <v/>
      </c>
      <c r="W245" t="str">
        <f>IF(Table1353233[[#This Row],[If Optimal solution is not found]],"",Table1353233[[#This Row],[Total time (BPP+Pm+SPm)]])</f>
        <v/>
      </c>
      <c r="Y245" s="61">
        <v>185</v>
      </c>
      <c r="Z245" s="62">
        <v>185</v>
      </c>
      <c r="AA245" s="121">
        <v>0</v>
      </c>
      <c r="AB245" s="61"/>
      <c r="AC245" s="115">
        <v>0</v>
      </c>
      <c r="AD245" s="115">
        <v>0</v>
      </c>
      <c r="AE245" s="115">
        <v>0</v>
      </c>
      <c r="AF245" s="115">
        <f t="shared" si="30"/>
        <v>0</v>
      </c>
      <c r="AG245" s="115">
        <f t="shared" si="31"/>
        <v>0</v>
      </c>
      <c r="AH245" s="115">
        <v>0</v>
      </c>
      <c r="AI245" s="137" t="str">
        <f>IF(AH245=1,(Table1353233[[#This Row],[UB_init]]-Table1353233[[#This Row],[LB_init]])/Table1353233[[#This Row],[UB_init]],"")</f>
        <v/>
      </c>
      <c r="AJ245" s="133">
        <v>0</v>
      </c>
      <c r="AK245" s="115">
        <f>IF(AND(AJ245=1,Table68[[#This Row],[Gap]]=0),1,0)</f>
        <v>0</v>
      </c>
      <c r="AL245" s="47">
        <v>400</v>
      </c>
      <c r="AM245" s="117">
        <f t="shared" si="26"/>
        <v>0</v>
      </c>
      <c r="AN245">
        <f t="shared" si="27"/>
        <v>0</v>
      </c>
    </row>
    <row r="246" spans="2:40" x14ac:dyDescent="0.35">
      <c r="B246" s="127" t="s">
        <v>280</v>
      </c>
      <c r="C246" s="38">
        <v>50</v>
      </c>
      <c r="D246" s="38">
        <v>10</v>
      </c>
      <c r="E246" s="38">
        <v>30</v>
      </c>
      <c r="F246" s="39">
        <v>1</v>
      </c>
      <c r="G246" s="59">
        <f t="shared" si="24"/>
        <v>202</v>
      </c>
      <c r="H246" s="88">
        <f t="shared" si="24"/>
        <v>202</v>
      </c>
      <c r="I246" s="88">
        <f t="shared" si="28"/>
        <v>0</v>
      </c>
      <c r="J246" s="88"/>
      <c r="K246" s="38">
        <f>1800-Table1353233[[#This Row],[Remaining time]]</f>
        <v>0.42784771509991515</v>
      </c>
      <c r="L246" s="114">
        <v>1.51290640980005</v>
      </c>
      <c r="M246" s="38">
        <f t="shared" si="25"/>
        <v>1.9407541248999651</v>
      </c>
      <c r="O246" t="b">
        <f t="shared" si="29"/>
        <v>0</v>
      </c>
      <c r="T246" t="str">
        <f>IF(Table1353233[[#This Row],[If Optimal solution is not found]]=1,"",Table1353233[[#This Row],[UB_init]])</f>
        <v/>
      </c>
      <c r="U246" t="str">
        <f>IF(Table1353233[[#This Row],[If Optimal solution is not found]],"",Table1353233[[#This Row],[LB_init]])</f>
        <v/>
      </c>
      <c r="V246" t="str">
        <f>IF(Table1353233[[#This Row],[If Optimal solution is not found]],"",0)</f>
        <v/>
      </c>
      <c r="W246" t="str">
        <f>IF(Table1353233[[#This Row],[If Optimal solution is not found]],"",Table1353233[[#This Row],[Total time (BPP+Pm+SPm)]])</f>
        <v/>
      </c>
      <c r="Y246" s="59">
        <v>202</v>
      </c>
      <c r="Z246" s="60">
        <v>202</v>
      </c>
      <c r="AA246" s="120">
        <v>0</v>
      </c>
      <c r="AB246" s="59"/>
      <c r="AC246" s="114">
        <v>0</v>
      </c>
      <c r="AD246" s="114">
        <v>0</v>
      </c>
      <c r="AE246" s="114">
        <v>0</v>
      </c>
      <c r="AF246" s="114">
        <f t="shared" si="30"/>
        <v>0</v>
      </c>
      <c r="AG246" s="114">
        <f t="shared" si="31"/>
        <v>0</v>
      </c>
      <c r="AH246" s="114">
        <v>0</v>
      </c>
      <c r="AI246" s="136" t="str">
        <f>IF(AH246=1,(Table1353233[[#This Row],[UB_init]]-Table1353233[[#This Row],[LB_init]])/Table1353233[[#This Row],[UB_init]],"")</f>
        <v/>
      </c>
      <c r="AJ246" s="123">
        <v>0</v>
      </c>
      <c r="AK246" s="114">
        <f>IF(AND(AJ246=1,Table68[[#This Row],[Gap]]=0),1,0)</f>
        <v>0</v>
      </c>
      <c r="AL246" s="48">
        <v>490</v>
      </c>
      <c r="AM246" s="117">
        <f t="shared" si="26"/>
        <v>0</v>
      </c>
      <c r="AN246">
        <f t="shared" si="27"/>
        <v>0</v>
      </c>
    </row>
    <row r="247" spans="2:40" x14ac:dyDescent="0.35">
      <c r="B247" s="126" t="s">
        <v>281</v>
      </c>
      <c r="C247" s="36">
        <v>50</v>
      </c>
      <c r="D247" s="36">
        <v>10</v>
      </c>
      <c r="E247" s="36">
        <v>30</v>
      </c>
      <c r="F247" s="37">
        <v>1</v>
      </c>
      <c r="G247" s="61">
        <f t="shared" si="24"/>
        <v>209</v>
      </c>
      <c r="H247" s="98">
        <f t="shared" si="24"/>
        <v>209</v>
      </c>
      <c r="I247" s="98">
        <f t="shared" si="28"/>
        <v>0</v>
      </c>
      <c r="J247" s="98"/>
      <c r="K247" s="36">
        <f>1800-Table1353233[[#This Row],[Remaining time]]</f>
        <v>0.39383558557005927</v>
      </c>
      <c r="L247" s="115">
        <v>2.4870291519909999</v>
      </c>
      <c r="M247" s="36">
        <f t="shared" si="25"/>
        <v>2.8808647375610592</v>
      </c>
      <c r="O247" t="b">
        <f t="shared" si="29"/>
        <v>0</v>
      </c>
      <c r="T247" t="str">
        <f>IF(Table1353233[[#This Row],[If Optimal solution is not found]]=1,"",Table1353233[[#This Row],[UB_init]])</f>
        <v/>
      </c>
      <c r="U247" t="str">
        <f>IF(Table1353233[[#This Row],[If Optimal solution is not found]],"",Table1353233[[#This Row],[LB_init]])</f>
        <v/>
      </c>
      <c r="V247" t="str">
        <f>IF(Table1353233[[#This Row],[If Optimal solution is not found]],"",0)</f>
        <v/>
      </c>
      <c r="W247" t="str">
        <f>IF(Table1353233[[#This Row],[If Optimal solution is not found]],"",Table1353233[[#This Row],[Total time (BPP+Pm+SPm)]])</f>
        <v/>
      </c>
      <c r="Y247" s="61">
        <v>209</v>
      </c>
      <c r="Z247" s="62">
        <v>209</v>
      </c>
      <c r="AA247" s="121">
        <v>0</v>
      </c>
      <c r="AB247" s="61"/>
      <c r="AC247" s="115">
        <v>0</v>
      </c>
      <c r="AD247" s="115">
        <v>0</v>
      </c>
      <c r="AE247" s="115">
        <v>0</v>
      </c>
      <c r="AF247" s="115">
        <f t="shared" si="30"/>
        <v>0</v>
      </c>
      <c r="AG247" s="115">
        <f t="shared" si="31"/>
        <v>0</v>
      </c>
      <c r="AH247" s="115">
        <v>0</v>
      </c>
      <c r="AI247" s="137" t="str">
        <f>IF(AH247=1,(Table1353233[[#This Row],[UB_init]]-Table1353233[[#This Row],[LB_init]])/Table1353233[[#This Row],[UB_init]],"")</f>
        <v/>
      </c>
      <c r="AJ247" s="133">
        <v>0</v>
      </c>
      <c r="AK247" s="115">
        <f>IF(AND(AJ247=1,Table68[[#This Row],[Gap]]=0),1,0)</f>
        <v>0</v>
      </c>
      <c r="AL247" s="47">
        <v>723</v>
      </c>
      <c r="AM247" s="117">
        <f t="shared" si="26"/>
        <v>0</v>
      </c>
      <c r="AN247">
        <f t="shared" si="27"/>
        <v>0</v>
      </c>
    </row>
    <row r="248" spans="2:40" x14ac:dyDescent="0.35">
      <c r="B248" s="127" t="s">
        <v>282</v>
      </c>
      <c r="C248" s="38">
        <v>50</v>
      </c>
      <c r="D248" s="38">
        <v>10</v>
      </c>
      <c r="E248" s="38">
        <v>30</v>
      </c>
      <c r="F248" s="39">
        <v>1</v>
      </c>
      <c r="G248" s="59">
        <f t="shared" si="24"/>
        <v>162</v>
      </c>
      <c r="H248" s="88">
        <f t="shared" si="24"/>
        <v>162</v>
      </c>
      <c r="I248" s="88">
        <f t="shared" si="28"/>
        <v>0</v>
      </c>
      <c r="J248" s="88"/>
      <c r="K248" s="38">
        <f>1800-Table1353233[[#This Row],[Remaining time]]</f>
        <v>0.42874960973995258</v>
      </c>
      <c r="L248" s="114">
        <v>1.87443924881517</v>
      </c>
      <c r="M248" s="38">
        <f t="shared" si="25"/>
        <v>2.3031888585551226</v>
      </c>
      <c r="O248" t="b">
        <f t="shared" si="29"/>
        <v>0</v>
      </c>
      <c r="T248" t="str">
        <f>IF(Table1353233[[#This Row],[If Optimal solution is not found]]=1,"",Table1353233[[#This Row],[UB_init]])</f>
        <v/>
      </c>
      <c r="U248" t="str">
        <f>IF(Table1353233[[#This Row],[If Optimal solution is not found]],"",Table1353233[[#This Row],[LB_init]])</f>
        <v/>
      </c>
      <c r="V248" t="str">
        <f>IF(Table1353233[[#This Row],[If Optimal solution is not found]],"",0)</f>
        <v/>
      </c>
      <c r="W248" t="str">
        <f>IF(Table1353233[[#This Row],[If Optimal solution is not found]],"",Table1353233[[#This Row],[Total time (BPP+Pm+SPm)]])</f>
        <v/>
      </c>
      <c r="Y248" s="59">
        <v>162</v>
      </c>
      <c r="Z248" s="60">
        <v>162</v>
      </c>
      <c r="AA248" s="120">
        <v>0</v>
      </c>
      <c r="AB248" s="59"/>
      <c r="AC248" s="114">
        <v>0</v>
      </c>
      <c r="AD248" s="114">
        <v>0</v>
      </c>
      <c r="AE248" s="114">
        <v>0</v>
      </c>
      <c r="AF248" s="114">
        <f t="shared" si="30"/>
        <v>0</v>
      </c>
      <c r="AG248" s="114">
        <f t="shared" si="31"/>
        <v>0</v>
      </c>
      <c r="AH248" s="114">
        <v>0</v>
      </c>
      <c r="AI248" s="136" t="str">
        <f>IF(AH248=1,(Table1353233[[#This Row],[UB_init]]-Table1353233[[#This Row],[LB_init]])/Table1353233[[#This Row],[UB_init]],"")</f>
        <v/>
      </c>
      <c r="AJ248" s="123">
        <v>0</v>
      </c>
      <c r="AK248" s="114">
        <f>IF(AND(AJ248=1,Table68[[#This Row],[Gap]]=0),1,0)</f>
        <v>0</v>
      </c>
      <c r="AL248" s="48">
        <v>321</v>
      </c>
      <c r="AM248" s="117">
        <f t="shared" si="26"/>
        <v>0</v>
      </c>
      <c r="AN248">
        <f t="shared" si="27"/>
        <v>0</v>
      </c>
    </row>
    <row r="249" spans="2:40" x14ac:dyDescent="0.35">
      <c r="B249" s="126" t="s">
        <v>283</v>
      </c>
      <c r="C249" s="36">
        <v>50</v>
      </c>
      <c r="D249" s="36">
        <v>10</v>
      </c>
      <c r="E249" s="36">
        <v>30</v>
      </c>
      <c r="F249" s="37">
        <v>1</v>
      </c>
      <c r="G249" s="61">
        <f t="shared" si="24"/>
        <v>229</v>
      </c>
      <c r="H249" s="98">
        <f t="shared" si="24"/>
        <v>229</v>
      </c>
      <c r="I249" s="98">
        <f t="shared" si="28"/>
        <v>0</v>
      </c>
      <c r="J249" s="98"/>
      <c r="K249" s="36">
        <f>1800-Table1353233[[#This Row],[Remaining time]]</f>
        <v>0.77103449591004392</v>
      </c>
      <c r="L249" s="115">
        <v>2.17660572472959</v>
      </c>
      <c r="M249" s="36">
        <f t="shared" si="25"/>
        <v>2.9476402206396339</v>
      </c>
      <c r="O249" t="b">
        <f t="shared" si="29"/>
        <v>0</v>
      </c>
      <c r="T249" t="str">
        <f>IF(Table1353233[[#This Row],[If Optimal solution is not found]]=1,"",Table1353233[[#This Row],[UB_init]])</f>
        <v/>
      </c>
      <c r="U249" t="str">
        <f>IF(Table1353233[[#This Row],[If Optimal solution is not found]],"",Table1353233[[#This Row],[LB_init]])</f>
        <v/>
      </c>
      <c r="V249" t="str">
        <f>IF(Table1353233[[#This Row],[If Optimal solution is not found]],"",0)</f>
        <v/>
      </c>
      <c r="W249" t="str">
        <f>IF(Table1353233[[#This Row],[If Optimal solution is not found]],"",Table1353233[[#This Row],[Total time (BPP+Pm+SPm)]])</f>
        <v/>
      </c>
      <c r="Y249" s="61">
        <v>229</v>
      </c>
      <c r="Z249" s="62">
        <v>229</v>
      </c>
      <c r="AA249" s="121">
        <v>0</v>
      </c>
      <c r="AB249" s="61"/>
      <c r="AC249" s="115">
        <v>0</v>
      </c>
      <c r="AD249" s="115">
        <v>0</v>
      </c>
      <c r="AE249" s="115">
        <v>0</v>
      </c>
      <c r="AF249" s="115">
        <f t="shared" si="30"/>
        <v>0</v>
      </c>
      <c r="AG249" s="115">
        <f t="shared" si="31"/>
        <v>0</v>
      </c>
      <c r="AH249" s="115">
        <v>0</v>
      </c>
      <c r="AI249" s="137" t="str">
        <f>IF(AH249=1,(Table1353233[[#This Row],[UB_init]]-Table1353233[[#This Row],[LB_init]])/Table1353233[[#This Row],[UB_init]],"")</f>
        <v/>
      </c>
      <c r="AJ249" s="133">
        <v>0</v>
      </c>
      <c r="AK249" s="115">
        <f>IF(AND(AJ249=1,Table68[[#This Row],[Gap]]=0),1,0)</f>
        <v>0</v>
      </c>
      <c r="AL249" s="47">
        <v>600</v>
      </c>
      <c r="AM249" s="117">
        <f t="shared" si="26"/>
        <v>0</v>
      </c>
      <c r="AN249">
        <f t="shared" si="27"/>
        <v>0</v>
      </c>
    </row>
    <row r="250" spans="2:40" x14ac:dyDescent="0.35">
      <c r="B250" s="127" t="s">
        <v>284</v>
      </c>
      <c r="C250" s="38">
        <v>50</v>
      </c>
      <c r="D250" s="38">
        <v>10</v>
      </c>
      <c r="E250" s="38">
        <v>30</v>
      </c>
      <c r="F250" s="39">
        <v>1</v>
      </c>
      <c r="G250" s="59">
        <f t="shared" si="24"/>
        <v>216</v>
      </c>
      <c r="H250" s="88">
        <f t="shared" si="24"/>
        <v>216</v>
      </c>
      <c r="I250" s="88">
        <f t="shared" si="28"/>
        <v>0</v>
      </c>
      <c r="J250" s="88"/>
      <c r="K250" s="38">
        <f>1800-Table1353233[[#This Row],[Remaining time]]</f>
        <v>0.43044619821989727</v>
      </c>
      <c r="L250" s="114">
        <v>1.57041900511831</v>
      </c>
      <c r="M250" s="38">
        <f t="shared" si="25"/>
        <v>2.0008652033382073</v>
      </c>
      <c r="O250" t="b">
        <f t="shared" si="29"/>
        <v>0</v>
      </c>
      <c r="T250" t="str">
        <f>IF(Table1353233[[#This Row],[If Optimal solution is not found]]=1,"",Table1353233[[#This Row],[UB_init]])</f>
        <v/>
      </c>
      <c r="U250" t="str">
        <f>IF(Table1353233[[#This Row],[If Optimal solution is not found]],"",Table1353233[[#This Row],[LB_init]])</f>
        <v/>
      </c>
      <c r="V250" t="str">
        <f>IF(Table1353233[[#This Row],[If Optimal solution is not found]],"",0)</f>
        <v/>
      </c>
      <c r="W250" t="str">
        <f>IF(Table1353233[[#This Row],[If Optimal solution is not found]],"",Table1353233[[#This Row],[Total time (BPP+Pm+SPm)]])</f>
        <v/>
      </c>
      <c r="Y250" s="59">
        <v>216</v>
      </c>
      <c r="Z250" s="60">
        <v>216</v>
      </c>
      <c r="AA250" s="120">
        <v>0</v>
      </c>
      <c r="AB250" s="59"/>
      <c r="AC250" s="114">
        <v>0</v>
      </c>
      <c r="AD250" s="114">
        <v>0</v>
      </c>
      <c r="AE250" s="114">
        <v>0</v>
      </c>
      <c r="AF250" s="114">
        <f t="shared" si="30"/>
        <v>0</v>
      </c>
      <c r="AG250" s="114">
        <f t="shared" si="31"/>
        <v>0</v>
      </c>
      <c r="AH250" s="114">
        <v>0</v>
      </c>
      <c r="AI250" s="136" t="str">
        <f>IF(AH250=1,(Table1353233[[#This Row],[UB_init]]-Table1353233[[#This Row],[LB_init]])/Table1353233[[#This Row],[UB_init]],"")</f>
        <v/>
      </c>
      <c r="AJ250" s="123">
        <v>0</v>
      </c>
      <c r="AK250" s="114">
        <f>IF(AND(AJ250=1,Table68[[#This Row],[Gap]]=0),1,0)</f>
        <v>0</v>
      </c>
      <c r="AL250" s="48">
        <v>781</v>
      </c>
      <c r="AM250" s="117">
        <f t="shared" si="26"/>
        <v>0</v>
      </c>
      <c r="AN250">
        <f t="shared" si="27"/>
        <v>0</v>
      </c>
    </row>
    <row r="251" spans="2:40" x14ac:dyDescent="0.35">
      <c r="B251" s="126" t="s">
        <v>285</v>
      </c>
      <c r="C251" s="36">
        <v>50</v>
      </c>
      <c r="D251" s="36">
        <v>10</v>
      </c>
      <c r="E251" s="36">
        <v>30</v>
      </c>
      <c r="F251" s="37">
        <v>1</v>
      </c>
      <c r="G251" s="61">
        <f t="shared" si="24"/>
        <v>196</v>
      </c>
      <c r="H251" s="98">
        <f t="shared" si="24"/>
        <v>196</v>
      </c>
      <c r="I251" s="98">
        <f t="shared" si="28"/>
        <v>0</v>
      </c>
      <c r="J251" s="98"/>
      <c r="K251" s="36">
        <f>1800-Table1353233[[#This Row],[Remaining time]]</f>
        <v>0.43848267384009887</v>
      </c>
      <c r="L251" s="115">
        <v>0.77546491799876005</v>
      </c>
      <c r="M251" s="36">
        <f t="shared" si="25"/>
        <v>1.2139475918388589</v>
      </c>
      <c r="O251" t="b">
        <f t="shared" si="29"/>
        <v>0</v>
      </c>
      <c r="T251" t="str">
        <f>IF(Table1353233[[#This Row],[If Optimal solution is not found]]=1,"",Table1353233[[#This Row],[UB_init]])</f>
        <v/>
      </c>
      <c r="U251" t="str">
        <f>IF(Table1353233[[#This Row],[If Optimal solution is not found]],"",Table1353233[[#This Row],[LB_init]])</f>
        <v/>
      </c>
      <c r="V251" t="str">
        <f>IF(Table1353233[[#This Row],[If Optimal solution is not found]],"",0)</f>
        <v/>
      </c>
      <c r="W251" t="str">
        <f>IF(Table1353233[[#This Row],[If Optimal solution is not found]],"",Table1353233[[#This Row],[Total time (BPP+Pm+SPm)]])</f>
        <v/>
      </c>
      <c r="Y251" s="61">
        <v>196</v>
      </c>
      <c r="Z251" s="62">
        <v>196</v>
      </c>
      <c r="AA251" s="121">
        <v>0</v>
      </c>
      <c r="AB251" s="61"/>
      <c r="AC251" s="115">
        <v>0</v>
      </c>
      <c r="AD251" s="115">
        <v>0</v>
      </c>
      <c r="AE251" s="115">
        <v>0</v>
      </c>
      <c r="AF251" s="115">
        <f t="shared" si="30"/>
        <v>0</v>
      </c>
      <c r="AG251" s="115">
        <f t="shared" si="31"/>
        <v>0</v>
      </c>
      <c r="AH251" s="115">
        <v>0</v>
      </c>
      <c r="AI251" s="137" t="str">
        <f>IF(AH251=1,(Table1353233[[#This Row],[UB_init]]-Table1353233[[#This Row],[LB_init]])/Table1353233[[#This Row],[UB_init]],"")</f>
        <v/>
      </c>
      <c r="AJ251" s="133">
        <v>0</v>
      </c>
      <c r="AK251" s="115">
        <f>IF(AND(AJ251=1,Table68[[#This Row],[Gap]]=0),1,0)</f>
        <v>0</v>
      </c>
      <c r="AL251" s="47">
        <v>689</v>
      </c>
      <c r="AM251" s="117">
        <f t="shared" si="26"/>
        <v>0</v>
      </c>
      <c r="AN251">
        <f t="shared" si="27"/>
        <v>0</v>
      </c>
    </row>
    <row r="252" spans="2:40" x14ac:dyDescent="0.35">
      <c r="B252" s="127" t="s">
        <v>286</v>
      </c>
      <c r="C252" s="38">
        <v>50</v>
      </c>
      <c r="D252" s="38">
        <v>10</v>
      </c>
      <c r="E252" s="38">
        <v>30</v>
      </c>
      <c r="F252" s="39">
        <v>2</v>
      </c>
      <c r="G252" s="59">
        <f t="shared" si="24"/>
        <v>197</v>
      </c>
      <c r="H252" s="88">
        <f t="shared" si="24"/>
        <v>196</v>
      </c>
      <c r="I252" s="88">
        <f t="shared" si="28"/>
        <v>5.0761421319771103E-3</v>
      </c>
      <c r="J252" s="88"/>
      <c r="K252" s="38">
        <f>1800-Table1353233[[#This Row],[Remaining time]]</f>
        <v>0.78591639176011086</v>
      </c>
      <c r="L252" s="114">
        <v>3599.4136324762298</v>
      </c>
      <c r="M252" s="38">
        <f t="shared" si="25"/>
        <v>3600.19954886799</v>
      </c>
      <c r="N252">
        <v>1.0101010101005E-2</v>
      </c>
      <c r="O252" t="b">
        <f t="shared" si="29"/>
        <v>0</v>
      </c>
      <c r="T252" t="str">
        <f>IF(Table1353233[[#This Row],[If Optimal solution is not found]]=1,"",Table1353233[[#This Row],[UB_init]])</f>
        <v/>
      </c>
      <c r="U252" t="str">
        <f>IF(Table1353233[[#This Row],[If Optimal solution is not found]],"",Table1353233[[#This Row],[LB_init]])</f>
        <v/>
      </c>
      <c r="V252" t="str">
        <f>IF(Table1353233[[#This Row],[If Optimal solution is not found]],"",0)</f>
        <v/>
      </c>
      <c r="W252" t="str">
        <f>IF(Table1353233[[#This Row],[If Optimal solution is not found]],"",Table1353233[[#This Row],[Total time (BPP+Pm+SPm)]])</f>
        <v/>
      </c>
      <c r="Y252" s="59">
        <v>197</v>
      </c>
      <c r="Z252" s="60">
        <v>196</v>
      </c>
      <c r="AA252" s="120">
        <v>5.0761421319771103E-3</v>
      </c>
      <c r="AB252" s="59"/>
      <c r="AC252" s="114">
        <v>0</v>
      </c>
      <c r="AD252" s="114">
        <v>0</v>
      </c>
      <c r="AE252" s="114">
        <v>0</v>
      </c>
      <c r="AF252" s="114">
        <f t="shared" si="30"/>
        <v>0</v>
      </c>
      <c r="AG252" s="114">
        <f t="shared" si="31"/>
        <v>0</v>
      </c>
      <c r="AH252" s="114">
        <v>0</v>
      </c>
      <c r="AI252" s="136" t="str">
        <f>IF(AH252=1,(Table1353233[[#This Row],[UB_init]]-Table1353233[[#This Row],[LB_init]])/Table1353233[[#This Row],[UB_init]],"")</f>
        <v/>
      </c>
      <c r="AJ252" s="123">
        <v>0</v>
      </c>
      <c r="AK252" s="114">
        <f>IF(AND(AJ252=1,Table68[[#This Row],[Gap]]=0),1,0)</f>
        <v>0</v>
      </c>
      <c r="AL252" s="48">
        <v>241</v>
      </c>
      <c r="AM252" s="117">
        <f t="shared" si="26"/>
        <v>0</v>
      </c>
      <c r="AN252">
        <f t="shared" si="27"/>
        <v>0</v>
      </c>
    </row>
    <row r="253" spans="2:40" x14ac:dyDescent="0.35">
      <c r="B253" s="126" t="s">
        <v>287</v>
      </c>
      <c r="C253" s="36">
        <v>50</v>
      </c>
      <c r="D253" s="36">
        <v>10</v>
      </c>
      <c r="E253" s="36">
        <v>30</v>
      </c>
      <c r="F253" s="37">
        <v>2</v>
      </c>
      <c r="G253" s="61">
        <f t="shared" si="24"/>
        <v>215</v>
      </c>
      <c r="H253" s="98">
        <f t="shared" si="24"/>
        <v>214</v>
      </c>
      <c r="I253" s="98">
        <f t="shared" si="28"/>
        <v>4.6511627906955103E-3</v>
      </c>
      <c r="J253" s="98"/>
      <c r="K253" s="36">
        <f>1800-Table1353233[[#This Row],[Remaining time]]</f>
        <v>0.60087807291006357</v>
      </c>
      <c r="L253" s="115">
        <v>3599.8345001237399</v>
      </c>
      <c r="M253" s="36">
        <f t="shared" si="25"/>
        <v>3600.4353781966502</v>
      </c>
      <c r="N253">
        <v>4.6511627906955103E-3</v>
      </c>
      <c r="O253" t="b">
        <f t="shared" si="29"/>
        <v>0</v>
      </c>
      <c r="T253" t="str">
        <f>IF(Table1353233[[#This Row],[If Optimal solution is not found]]=1,"",Table1353233[[#This Row],[UB_init]])</f>
        <v/>
      </c>
      <c r="U253" t="str">
        <f>IF(Table1353233[[#This Row],[If Optimal solution is not found]],"",Table1353233[[#This Row],[LB_init]])</f>
        <v/>
      </c>
      <c r="V253" t="str">
        <f>IF(Table1353233[[#This Row],[If Optimal solution is not found]],"",0)</f>
        <v/>
      </c>
      <c r="W253" t="str">
        <f>IF(Table1353233[[#This Row],[If Optimal solution is not found]],"",Table1353233[[#This Row],[Total time (BPP+Pm+SPm)]])</f>
        <v/>
      </c>
      <c r="Y253" s="61">
        <v>215</v>
      </c>
      <c r="Z253" s="62">
        <v>214</v>
      </c>
      <c r="AA253" s="121">
        <v>4.6511627906955103E-3</v>
      </c>
      <c r="AB253" s="61"/>
      <c r="AC253" s="115">
        <v>0</v>
      </c>
      <c r="AD253" s="115">
        <v>0</v>
      </c>
      <c r="AE253" s="115">
        <v>0</v>
      </c>
      <c r="AF253" s="115">
        <f t="shared" si="30"/>
        <v>0</v>
      </c>
      <c r="AG253" s="115">
        <f t="shared" si="31"/>
        <v>0</v>
      </c>
      <c r="AH253" s="115">
        <v>0</v>
      </c>
      <c r="AI253" s="137" t="str">
        <f>IF(AH253=1,(Table1353233[[#This Row],[UB_init]]-Table1353233[[#This Row],[LB_init]])/Table1353233[[#This Row],[UB_init]],"")</f>
        <v/>
      </c>
      <c r="AJ253" s="133">
        <v>0</v>
      </c>
      <c r="AK253" s="115">
        <f>IF(AND(AJ253=1,Table68[[#This Row],[Gap]]=0),1,0)</f>
        <v>0</v>
      </c>
      <c r="AL253" s="47">
        <v>278</v>
      </c>
      <c r="AM253" s="117">
        <f t="shared" si="26"/>
        <v>0</v>
      </c>
      <c r="AN253">
        <f t="shared" si="27"/>
        <v>0</v>
      </c>
    </row>
    <row r="254" spans="2:40" x14ac:dyDescent="0.35">
      <c r="B254" s="127" t="s">
        <v>288</v>
      </c>
      <c r="C254" s="38">
        <v>50</v>
      </c>
      <c r="D254" s="38">
        <v>10</v>
      </c>
      <c r="E254" s="38">
        <v>30</v>
      </c>
      <c r="F254" s="39">
        <v>2</v>
      </c>
      <c r="G254" s="59">
        <f t="shared" si="24"/>
        <v>194</v>
      </c>
      <c r="H254" s="88">
        <f t="shared" si="24"/>
        <v>194</v>
      </c>
      <c r="I254" s="88">
        <f t="shared" si="28"/>
        <v>0</v>
      </c>
      <c r="J254" s="88"/>
      <c r="K254" s="38">
        <f>1800-Table1353233[[#This Row],[Remaining time]]</f>
        <v>0.41221608222008399</v>
      </c>
      <c r="L254" s="114">
        <v>240.72110685613001</v>
      </c>
      <c r="M254" s="38">
        <f t="shared" si="25"/>
        <v>241.13332293835009</v>
      </c>
      <c r="O254" t="b">
        <f t="shared" si="29"/>
        <v>0</v>
      </c>
      <c r="T254" t="str">
        <f>IF(Table1353233[[#This Row],[If Optimal solution is not found]]=1,"",Table1353233[[#This Row],[UB_init]])</f>
        <v/>
      </c>
      <c r="U254" t="str">
        <f>IF(Table1353233[[#This Row],[If Optimal solution is not found]],"",Table1353233[[#This Row],[LB_init]])</f>
        <v/>
      </c>
      <c r="V254" t="str">
        <f>IF(Table1353233[[#This Row],[If Optimal solution is not found]],"",0)</f>
        <v/>
      </c>
      <c r="W254" t="str">
        <f>IF(Table1353233[[#This Row],[If Optimal solution is not found]],"",Table1353233[[#This Row],[Total time (BPP+Pm+SPm)]])</f>
        <v/>
      </c>
      <c r="Y254" s="59">
        <v>194</v>
      </c>
      <c r="Z254" s="60">
        <v>194</v>
      </c>
      <c r="AA254" s="120">
        <v>0</v>
      </c>
      <c r="AB254" s="59"/>
      <c r="AC254" s="114">
        <v>0</v>
      </c>
      <c r="AD254" s="114">
        <v>0</v>
      </c>
      <c r="AE254" s="114">
        <v>0</v>
      </c>
      <c r="AF254" s="114">
        <f t="shared" si="30"/>
        <v>0</v>
      </c>
      <c r="AG254" s="114">
        <f t="shared" si="31"/>
        <v>0</v>
      </c>
      <c r="AH254" s="114">
        <v>0</v>
      </c>
      <c r="AI254" s="136" t="str">
        <f>IF(AH254=1,(Table1353233[[#This Row],[UB_init]]-Table1353233[[#This Row],[LB_init]])/Table1353233[[#This Row],[UB_init]],"")</f>
        <v/>
      </c>
      <c r="AJ254" s="123">
        <v>0</v>
      </c>
      <c r="AK254" s="114">
        <f>IF(AND(AJ254=1,Table68[[#This Row],[Gap]]=0),1,0)</f>
        <v>0</v>
      </c>
      <c r="AL254" s="48">
        <v>267</v>
      </c>
      <c r="AM254" s="117">
        <f t="shared" si="26"/>
        <v>0</v>
      </c>
      <c r="AN254">
        <f t="shared" si="27"/>
        <v>0</v>
      </c>
    </row>
    <row r="255" spans="2:40" x14ac:dyDescent="0.35">
      <c r="B255" s="126" t="s">
        <v>289</v>
      </c>
      <c r="C255" s="36">
        <v>50</v>
      </c>
      <c r="D255" s="36">
        <v>10</v>
      </c>
      <c r="E255" s="36">
        <v>30</v>
      </c>
      <c r="F255" s="37">
        <v>2</v>
      </c>
      <c r="G255" s="61">
        <f t="shared" si="24"/>
        <v>206</v>
      </c>
      <c r="H255" s="98">
        <f t="shared" si="24"/>
        <v>203</v>
      </c>
      <c r="I255" s="98">
        <f t="shared" si="28"/>
        <v>1.45631067961094E-2</v>
      </c>
      <c r="J255" s="98"/>
      <c r="K255" s="36">
        <f>1800-Table1353233[[#This Row],[Remaining time]]</f>
        <v>0.7984390910798993</v>
      </c>
      <c r="L255" s="115">
        <v>3601.4439911190402</v>
      </c>
      <c r="M255" s="36">
        <f t="shared" si="25"/>
        <v>3602.2424302101199</v>
      </c>
      <c r="N255">
        <v>1.45631067961094E-2</v>
      </c>
      <c r="O255" t="b">
        <f t="shared" si="29"/>
        <v>0</v>
      </c>
      <c r="T255" t="str">
        <f>IF(Table1353233[[#This Row],[If Optimal solution is not found]]=1,"",Table1353233[[#This Row],[UB_init]])</f>
        <v/>
      </c>
      <c r="U255" t="str">
        <f>IF(Table1353233[[#This Row],[If Optimal solution is not found]],"",Table1353233[[#This Row],[LB_init]])</f>
        <v/>
      </c>
      <c r="V255" t="str">
        <f>IF(Table1353233[[#This Row],[If Optimal solution is not found]],"",0)</f>
        <v/>
      </c>
      <c r="W255" t="str">
        <f>IF(Table1353233[[#This Row],[If Optimal solution is not found]],"",Table1353233[[#This Row],[Total time (BPP+Pm+SPm)]])</f>
        <v/>
      </c>
      <c r="Y255" s="61">
        <v>206</v>
      </c>
      <c r="Z255" s="62">
        <v>203</v>
      </c>
      <c r="AA255" s="121">
        <v>1.45631067961094E-2</v>
      </c>
      <c r="AB255" s="61"/>
      <c r="AC255" s="115">
        <v>0</v>
      </c>
      <c r="AD255" s="115">
        <v>0</v>
      </c>
      <c r="AE255" s="115">
        <v>0</v>
      </c>
      <c r="AF255" s="115">
        <f t="shared" si="30"/>
        <v>0</v>
      </c>
      <c r="AG255" s="115">
        <f t="shared" si="31"/>
        <v>0</v>
      </c>
      <c r="AH255" s="115">
        <v>0</v>
      </c>
      <c r="AI255" s="137" t="str">
        <f>IF(AH255=1,(Table1353233[[#This Row],[UB_init]]-Table1353233[[#This Row],[LB_init]])/Table1353233[[#This Row],[UB_init]],"")</f>
        <v/>
      </c>
      <c r="AJ255" s="133">
        <v>0</v>
      </c>
      <c r="AK255" s="115">
        <f>IF(AND(AJ255=1,Table68[[#This Row],[Gap]]=0),1,0)</f>
        <v>0</v>
      </c>
      <c r="AL255" s="47">
        <v>302</v>
      </c>
      <c r="AM255" s="117">
        <f t="shared" si="26"/>
        <v>0</v>
      </c>
      <c r="AN255">
        <f t="shared" si="27"/>
        <v>0</v>
      </c>
    </row>
    <row r="256" spans="2:40" x14ac:dyDescent="0.35">
      <c r="B256" s="127" t="s">
        <v>290</v>
      </c>
      <c r="C256" s="38">
        <v>50</v>
      </c>
      <c r="D256" s="38">
        <v>10</v>
      </c>
      <c r="E256" s="38">
        <v>30</v>
      </c>
      <c r="F256" s="39">
        <v>2</v>
      </c>
      <c r="G256" s="59">
        <f t="shared" si="24"/>
        <v>233</v>
      </c>
      <c r="H256" s="88">
        <f t="shared" si="24"/>
        <v>232</v>
      </c>
      <c r="I256" s="88">
        <f t="shared" si="28"/>
        <v>4.2918454935603903E-3</v>
      </c>
      <c r="J256" s="88"/>
      <c r="K256" s="38">
        <f>1800-Table1353233[[#This Row],[Remaining time]]</f>
        <v>0.36778607220003323</v>
      </c>
      <c r="L256" s="114">
        <v>3605.49054036708</v>
      </c>
      <c r="M256" s="38">
        <f t="shared" si="25"/>
        <v>3605.8583264392801</v>
      </c>
      <c r="O256" t="b">
        <f t="shared" si="29"/>
        <v>0</v>
      </c>
      <c r="T256" t="str">
        <f>IF(Table1353233[[#This Row],[If Optimal solution is not found]]=1,"",Table1353233[[#This Row],[UB_init]])</f>
        <v/>
      </c>
      <c r="U256" t="str">
        <f>IF(Table1353233[[#This Row],[If Optimal solution is not found]],"",Table1353233[[#This Row],[LB_init]])</f>
        <v/>
      </c>
      <c r="V256" t="str">
        <f>IF(Table1353233[[#This Row],[If Optimal solution is not found]],"",0)</f>
        <v/>
      </c>
      <c r="W256" t="str">
        <f>IF(Table1353233[[#This Row],[If Optimal solution is not found]],"",Table1353233[[#This Row],[Total time (BPP+Pm+SPm)]])</f>
        <v/>
      </c>
      <c r="Y256" s="59">
        <v>233</v>
      </c>
      <c r="Z256" s="60">
        <v>232</v>
      </c>
      <c r="AA256" s="120">
        <v>4.2918454935603903E-3</v>
      </c>
      <c r="AB256" s="59"/>
      <c r="AC256" s="114">
        <v>0</v>
      </c>
      <c r="AD256" s="114">
        <v>0</v>
      </c>
      <c r="AE256" s="114">
        <v>0</v>
      </c>
      <c r="AF256" s="114">
        <f t="shared" si="30"/>
        <v>0</v>
      </c>
      <c r="AG256" s="114">
        <f t="shared" si="31"/>
        <v>0</v>
      </c>
      <c r="AH256" s="114">
        <v>0</v>
      </c>
      <c r="AI256" s="136" t="str">
        <f>IF(AH256=1,(Table1353233[[#This Row],[UB_init]]-Table1353233[[#This Row],[LB_init]])/Table1353233[[#This Row],[UB_init]],"")</f>
        <v/>
      </c>
      <c r="AJ256" s="123">
        <v>0</v>
      </c>
      <c r="AK256" s="114">
        <f>IF(AND(AJ256=1,Table68[[#This Row],[Gap]]=0),1,0)</f>
        <v>0</v>
      </c>
      <c r="AL256" s="48">
        <v>278</v>
      </c>
      <c r="AM256" s="117">
        <f t="shared" si="26"/>
        <v>0</v>
      </c>
      <c r="AN256">
        <f t="shared" si="27"/>
        <v>0</v>
      </c>
    </row>
    <row r="257" spans="2:40" x14ac:dyDescent="0.35">
      <c r="B257" s="126" t="s">
        <v>291</v>
      </c>
      <c r="C257" s="36">
        <v>50</v>
      </c>
      <c r="D257" s="36">
        <v>10</v>
      </c>
      <c r="E257" s="36">
        <v>30</v>
      </c>
      <c r="F257" s="37">
        <v>2</v>
      </c>
      <c r="G257" s="61">
        <f t="shared" si="24"/>
        <v>227</v>
      </c>
      <c r="H257" s="98">
        <f t="shared" si="24"/>
        <v>227</v>
      </c>
      <c r="I257" s="98">
        <f t="shared" si="28"/>
        <v>0</v>
      </c>
      <c r="J257" s="98"/>
      <c r="K257" s="36">
        <f>1800-Table1353233[[#This Row],[Remaining time]]</f>
        <v>0.48422103375992265</v>
      </c>
      <c r="L257" s="115">
        <v>957.13650519074804</v>
      </c>
      <c r="M257" s="36">
        <f t="shared" si="25"/>
        <v>957.62072622450796</v>
      </c>
      <c r="N257">
        <v>0</v>
      </c>
      <c r="O257" t="b">
        <f t="shared" si="29"/>
        <v>0</v>
      </c>
      <c r="T257" t="str">
        <f>IF(Table1353233[[#This Row],[If Optimal solution is not found]]=1,"",Table1353233[[#This Row],[UB_init]])</f>
        <v/>
      </c>
      <c r="U257" t="str">
        <f>IF(Table1353233[[#This Row],[If Optimal solution is not found]],"",Table1353233[[#This Row],[LB_init]])</f>
        <v/>
      </c>
      <c r="V257" t="str">
        <f>IF(Table1353233[[#This Row],[If Optimal solution is not found]],"",0)</f>
        <v/>
      </c>
      <c r="W257" t="str">
        <f>IF(Table1353233[[#This Row],[If Optimal solution is not found]],"",Table1353233[[#This Row],[Total time (BPP+Pm+SPm)]])</f>
        <v/>
      </c>
      <c r="Y257" s="61">
        <v>227</v>
      </c>
      <c r="Z257" s="62">
        <v>227</v>
      </c>
      <c r="AA257" s="121">
        <v>0</v>
      </c>
      <c r="AB257" s="61"/>
      <c r="AC257" s="115">
        <v>0</v>
      </c>
      <c r="AD257" s="115">
        <v>0</v>
      </c>
      <c r="AE257" s="115">
        <v>0</v>
      </c>
      <c r="AF257" s="115">
        <f t="shared" si="30"/>
        <v>0</v>
      </c>
      <c r="AG257" s="115">
        <f t="shared" si="31"/>
        <v>0</v>
      </c>
      <c r="AH257" s="115">
        <v>0</v>
      </c>
      <c r="AI257" s="137" t="str">
        <f>IF(AH257=1,(Table1353233[[#This Row],[UB_init]]-Table1353233[[#This Row],[LB_init]])/Table1353233[[#This Row],[UB_init]],"")</f>
        <v/>
      </c>
      <c r="AJ257" s="133">
        <v>0</v>
      </c>
      <c r="AK257" s="115">
        <f>IF(AND(AJ257=1,Table68[[#This Row],[Gap]]=0),1,0)</f>
        <v>0</v>
      </c>
      <c r="AL257" s="47">
        <v>294</v>
      </c>
      <c r="AM257" s="117">
        <f t="shared" si="26"/>
        <v>0</v>
      </c>
      <c r="AN257">
        <f t="shared" si="27"/>
        <v>0</v>
      </c>
    </row>
    <row r="258" spans="2:40" x14ac:dyDescent="0.35">
      <c r="B258" s="127" t="s">
        <v>292</v>
      </c>
      <c r="C258" s="38">
        <v>50</v>
      </c>
      <c r="D258" s="38">
        <v>10</v>
      </c>
      <c r="E258" s="38">
        <v>30</v>
      </c>
      <c r="F258" s="39">
        <v>2</v>
      </c>
      <c r="G258" s="59">
        <f t="shared" ref="G258:H321" si="32">MAX(T258,Y258)</f>
        <v>186</v>
      </c>
      <c r="H258" s="88">
        <f t="shared" si="32"/>
        <v>186</v>
      </c>
      <c r="I258" s="88">
        <f t="shared" si="28"/>
        <v>0</v>
      </c>
      <c r="J258" s="88"/>
      <c r="K258" s="38">
        <f>1800-Table1353233[[#This Row],[Remaining time]]</f>
        <v>0.41482273861993235</v>
      </c>
      <c r="L258" s="114">
        <v>924.63937384588598</v>
      </c>
      <c r="M258" s="38">
        <f t="shared" ref="M258:M321" si="33">K258+L258</f>
        <v>925.05419658450592</v>
      </c>
      <c r="O258" t="b">
        <f t="shared" si="29"/>
        <v>0</v>
      </c>
      <c r="T258" t="str">
        <f>IF(Table1353233[[#This Row],[If Optimal solution is not found]]=1,"",Table1353233[[#This Row],[UB_init]])</f>
        <v/>
      </c>
      <c r="U258" t="str">
        <f>IF(Table1353233[[#This Row],[If Optimal solution is not found]],"",Table1353233[[#This Row],[LB_init]])</f>
        <v/>
      </c>
      <c r="V258" t="str">
        <f>IF(Table1353233[[#This Row],[If Optimal solution is not found]],"",0)</f>
        <v/>
      </c>
      <c r="W258" t="str">
        <f>IF(Table1353233[[#This Row],[If Optimal solution is not found]],"",Table1353233[[#This Row],[Total time (BPP+Pm+SPm)]])</f>
        <v/>
      </c>
      <c r="Y258" s="59">
        <v>186</v>
      </c>
      <c r="Z258" s="60">
        <v>186</v>
      </c>
      <c r="AA258" s="120">
        <v>0</v>
      </c>
      <c r="AB258" s="59"/>
      <c r="AC258" s="114">
        <v>0</v>
      </c>
      <c r="AD258" s="114">
        <v>0</v>
      </c>
      <c r="AE258" s="114">
        <v>0</v>
      </c>
      <c r="AF258" s="114">
        <f t="shared" si="30"/>
        <v>0</v>
      </c>
      <c r="AG258" s="114">
        <f t="shared" si="31"/>
        <v>0</v>
      </c>
      <c r="AH258" s="114">
        <v>0</v>
      </c>
      <c r="AI258" s="136" t="str">
        <f>IF(AH258=1,(Table1353233[[#This Row],[UB_init]]-Table1353233[[#This Row],[LB_init]])/Table1353233[[#This Row],[UB_init]],"")</f>
        <v/>
      </c>
      <c r="AJ258" s="123">
        <v>0</v>
      </c>
      <c r="AK258" s="114">
        <f>IF(AND(AJ258=1,Table68[[#This Row],[Gap]]=0),1,0)</f>
        <v>0</v>
      </c>
      <c r="AL258" s="48">
        <v>220</v>
      </c>
      <c r="AM258" s="117">
        <f t="shared" ref="AM258:AM321" si="34">IF(AL258=H258,1,0)</f>
        <v>0</v>
      </c>
      <c r="AN258">
        <f t="shared" ref="AN258:AN321" si="35">IF(AND(I258&lt;&gt;0,AM258=1),1,0)</f>
        <v>0</v>
      </c>
    </row>
    <row r="259" spans="2:40" x14ac:dyDescent="0.35">
      <c r="B259" s="126" t="s">
        <v>293</v>
      </c>
      <c r="C259" s="36">
        <v>50</v>
      </c>
      <c r="D259" s="36">
        <v>10</v>
      </c>
      <c r="E259" s="36">
        <v>30</v>
      </c>
      <c r="F259" s="37">
        <v>2</v>
      </c>
      <c r="G259" s="61">
        <f t="shared" si="32"/>
        <v>235</v>
      </c>
      <c r="H259" s="98">
        <f t="shared" si="32"/>
        <v>235</v>
      </c>
      <c r="I259" s="98">
        <f t="shared" ref="I259:I322" si="36">MAX(V259,AA259,AI259)</f>
        <v>0</v>
      </c>
      <c r="J259" s="98"/>
      <c r="K259" s="36">
        <f>1800-Table1353233[[#This Row],[Remaining time]]</f>
        <v>0.55134299025007749</v>
      </c>
      <c r="L259" s="115">
        <v>498.91373495012499</v>
      </c>
      <c r="M259" s="36">
        <f t="shared" si="33"/>
        <v>499.46507794037507</v>
      </c>
      <c r="O259" t="b">
        <f t="shared" ref="O259:O322" si="37">IF(AND(M259&gt;3599,I259=0),1)</f>
        <v>0</v>
      </c>
      <c r="T259" t="str">
        <f>IF(Table1353233[[#This Row],[If Optimal solution is not found]]=1,"",Table1353233[[#This Row],[UB_init]])</f>
        <v/>
      </c>
      <c r="U259" t="str">
        <f>IF(Table1353233[[#This Row],[If Optimal solution is not found]],"",Table1353233[[#This Row],[LB_init]])</f>
        <v/>
      </c>
      <c r="V259" t="str">
        <f>IF(Table1353233[[#This Row],[If Optimal solution is not found]],"",0)</f>
        <v/>
      </c>
      <c r="W259" t="str">
        <f>IF(Table1353233[[#This Row],[If Optimal solution is not found]],"",Table1353233[[#This Row],[Total time (BPP+Pm+SPm)]])</f>
        <v/>
      </c>
      <c r="Y259" s="61">
        <v>235</v>
      </c>
      <c r="Z259" s="62">
        <v>235</v>
      </c>
      <c r="AA259" s="121">
        <v>0</v>
      </c>
      <c r="AB259" s="61"/>
      <c r="AC259" s="115">
        <v>2</v>
      </c>
      <c r="AD259" s="115">
        <v>2</v>
      </c>
      <c r="AE259" s="115">
        <v>0</v>
      </c>
      <c r="AF259" s="115">
        <f t="shared" ref="AF259:AF322" si="38">IF(AE259&gt;0,1,0)</f>
        <v>0</v>
      </c>
      <c r="AG259" s="115">
        <f t="shared" ref="AG259:AG322" si="39">IF(AND(AF259&gt;0,AA259=0),1,0)</f>
        <v>0</v>
      </c>
      <c r="AH259" s="115">
        <v>0</v>
      </c>
      <c r="AI259" s="137" t="str">
        <f>IF(AH259=1,(Table1353233[[#This Row],[UB_init]]-Table1353233[[#This Row],[LB_init]])/Table1353233[[#This Row],[UB_init]],"")</f>
        <v/>
      </c>
      <c r="AJ259" s="133">
        <v>0</v>
      </c>
      <c r="AK259" s="115">
        <f>IF(AND(AJ259=1,Table68[[#This Row],[Gap]]=0),1,0)</f>
        <v>0</v>
      </c>
      <c r="AL259" s="47">
        <v>368</v>
      </c>
      <c r="AM259" s="117">
        <f t="shared" si="34"/>
        <v>0</v>
      </c>
      <c r="AN259">
        <f t="shared" si="35"/>
        <v>0</v>
      </c>
    </row>
    <row r="260" spans="2:40" x14ac:dyDescent="0.35">
      <c r="B260" s="127" t="s">
        <v>294</v>
      </c>
      <c r="C260" s="38">
        <v>50</v>
      </c>
      <c r="D260" s="38">
        <v>10</v>
      </c>
      <c r="E260" s="38">
        <v>30</v>
      </c>
      <c r="F260" s="39">
        <v>2</v>
      </c>
      <c r="G260" s="59">
        <f t="shared" si="32"/>
        <v>246</v>
      </c>
      <c r="H260" s="88">
        <f t="shared" si="32"/>
        <v>246</v>
      </c>
      <c r="I260" s="88">
        <f t="shared" si="36"/>
        <v>0</v>
      </c>
      <c r="J260" s="88"/>
      <c r="K260" s="38">
        <f>1800-Table1353233[[#This Row],[Remaining time]]</f>
        <v>0.89811023139009194</v>
      </c>
      <c r="L260" s="114">
        <v>1041.76596633903</v>
      </c>
      <c r="M260" s="38">
        <f t="shared" si="33"/>
        <v>1042.6640765704201</v>
      </c>
      <c r="O260" t="b">
        <f t="shared" si="37"/>
        <v>0</v>
      </c>
      <c r="T260" t="str">
        <f>IF(Table1353233[[#This Row],[If Optimal solution is not found]]=1,"",Table1353233[[#This Row],[UB_init]])</f>
        <v/>
      </c>
      <c r="U260" t="str">
        <f>IF(Table1353233[[#This Row],[If Optimal solution is not found]],"",Table1353233[[#This Row],[LB_init]])</f>
        <v/>
      </c>
      <c r="V260" t="str">
        <f>IF(Table1353233[[#This Row],[If Optimal solution is not found]],"",0)</f>
        <v/>
      </c>
      <c r="W260" t="str">
        <f>IF(Table1353233[[#This Row],[If Optimal solution is not found]],"",Table1353233[[#This Row],[Total time (BPP+Pm+SPm)]])</f>
        <v/>
      </c>
      <c r="Y260" s="59">
        <v>246</v>
      </c>
      <c r="Z260" s="60">
        <v>246</v>
      </c>
      <c r="AA260" s="120">
        <v>0</v>
      </c>
      <c r="AB260" s="59"/>
      <c r="AC260" s="114">
        <v>0</v>
      </c>
      <c r="AD260" s="114">
        <v>0</v>
      </c>
      <c r="AE260" s="114">
        <v>0</v>
      </c>
      <c r="AF260" s="114">
        <f t="shared" si="38"/>
        <v>0</v>
      </c>
      <c r="AG260" s="114">
        <f t="shared" si="39"/>
        <v>0</v>
      </c>
      <c r="AH260" s="114">
        <v>0</v>
      </c>
      <c r="AI260" s="136" t="str">
        <f>IF(AH260=1,(Table1353233[[#This Row],[UB_init]]-Table1353233[[#This Row],[LB_init]])/Table1353233[[#This Row],[UB_init]],"")</f>
        <v/>
      </c>
      <c r="AJ260" s="123">
        <v>0</v>
      </c>
      <c r="AK260" s="114">
        <f>IF(AND(AJ260=1,Table68[[#This Row],[Gap]]=0),1,0)</f>
        <v>0</v>
      </c>
      <c r="AL260" s="48">
        <v>287</v>
      </c>
      <c r="AM260" s="117">
        <f t="shared" si="34"/>
        <v>0</v>
      </c>
      <c r="AN260">
        <f t="shared" si="35"/>
        <v>0</v>
      </c>
    </row>
    <row r="261" spans="2:40" x14ac:dyDescent="0.35">
      <c r="B261" s="126" t="s">
        <v>295</v>
      </c>
      <c r="C261" s="36">
        <v>50</v>
      </c>
      <c r="D261" s="36">
        <v>10</v>
      </c>
      <c r="E261" s="36">
        <v>30</v>
      </c>
      <c r="F261" s="37">
        <v>2</v>
      </c>
      <c r="G261" s="61">
        <f t="shared" si="32"/>
        <v>226</v>
      </c>
      <c r="H261" s="98">
        <f t="shared" si="32"/>
        <v>226</v>
      </c>
      <c r="I261" s="98">
        <f t="shared" si="36"/>
        <v>0</v>
      </c>
      <c r="J261" s="98"/>
      <c r="K261" s="36">
        <f>1800-Table1353233[[#This Row],[Remaining time]]</f>
        <v>0.26994957962006083</v>
      </c>
      <c r="L261" s="115">
        <v>37.045929078943999</v>
      </c>
      <c r="M261" s="36">
        <f t="shared" si="33"/>
        <v>37.31587865856406</v>
      </c>
      <c r="O261" t="b">
        <f t="shared" si="37"/>
        <v>0</v>
      </c>
      <c r="T261" t="str">
        <f>IF(Table1353233[[#This Row],[If Optimal solution is not found]]=1,"",Table1353233[[#This Row],[UB_init]])</f>
        <v/>
      </c>
      <c r="U261" t="str">
        <f>IF(Table1353233[[#This Row],[If Optimal solution is not found]],"",Table1353233[[#This Row],[LB_init]])</f>
        <v/>
      </c>
      <c r="V261" t="str">
        <f>IF(Table1353233[[#This Row],[If Optimal solution is not found]],"",0)</f>
        <v/>
      </c>
      <c r="W261" t="str">
        <f>IF(Table1353233[[#This Row],[If Optimal solution is not found]],"",Table1353233[[#This Row],[Total time (BPP+Pm+SPm)]])</f>
        <v/>
      </c>
      <c r="Y261" s="61">
        <v>226</v>
      </c>
      <c r="Z261" s="62">
        <v>226</v>
      </c>
      <c r="AA261" s="121">
        <v>0</v>
      </c>
      <c r="AB261" s="61"/>
      <c r="AC261" s="115">
        <v>0</v>
      </c>
      <c r="AD261" s="115">
        <v>0</v>
      </c>
      <c r="AE261" s="115">
        <v>0</v>
      </c>
      <c r="AF261" s="115">
        <f t="shared" si="38"/>
        <v>0</v>
      </c>
      <c r="AG261" s="115">
        <f t="shared" si="39"/>
        <v>0</v>
      </c>
      <c r="AH261" s="115">
        <v>0</v>
      </c>
      <c r="AI261" s="137" t="str">
        <f>IF(AH261=1,(Table1353233[[#This Row],[UB_init]]-Table1353233[[#This Row],[LB_init]])/Table1353233[[#This Row],[UB_init]],"")</f>
        <v/>
      </c>
      <c r="AJ261" s="133">
        <v>0</v>
      </c>
      <c r="AK261" s="115">
        <f>IF(AND(AJ261=1,Table68[[#This Row],[Gap]]=0),1,0)</f>
        <v>0</v>
      </c>
      <c r="AL261" s="47">
        <v>274</v>
      </c>
      <c r="AM261" s="117">
        <f t="shared" si="34"/>
        <v>0</v>
      </c>
      <c r="AN261">
        <f t="shared" si="35"/>
        <v>0</v>
      </c>
    </row>
    <row r="262" spans="2:40" x14ac:dyDescent="0.35">
      <c r="B262" s="127" t="s">
        <v>296</v>
      </c>
      <c r="C262" s="38">
        <v>50</v>
      </c>
      <c r="D262" s="38">
        <v>10</v>
      </c>
      <c r="E262" s="38">
        <v>30</v>
      </c>
      <c r="F262" s="39">
        <v>4</v>
      </c>
      <c r="G262" s="59">
        <f t="shared" si="32"/>
        <v>251</v>
      </c>
      <c r="H262" s="88">
        <f t="shared" si="32"/>
        <v>250</v>
      </c>
      <c r="I262" s="88">
        <f t="shared" si="36"/>
        <v>3.9840637450183304E-3</v>
      </c>
      <c r="J262" s="88"/>
      <c r="K262" s="38">
        <f>1800-Table1353233[[#This Row],[Remaining time]]</f>
        <v>0.81358717009993597</v>
      </c>
      <c r="L262" s="114">
        <v>3604.9814646360401</v>
      </c>
      <c r="M262" s="38">
        <f t="shared" si="33"/>
        <v>3605.7950518061398</v>
      </c>
      <c r="N262">
        <v>7.9365079365047806E-3</v>
      </c>
      <c r="O262" t="b">
        <f t="shared" si="37"/>
        <v>0</v>
      </c>
      <c r="T262" t="str">
        <f>IF(Table1353233[[#This Row],[If Optimal solution is not found]]=1,"",Table1353233[[#This Row],[UB_init]])</f>
        <v/>
      </c>
      <c r="U262" t="str">
        <f>IF(Table1353233[[#This Row],[If Optimal solution is not found]],"",Table1353233[[#This Row],[LB_init]])</f>
        <v/>
      </c>
      <c r="V262" t="str">
        <f>IF(Table1353233[[#This Row],[If Optimal solution is not found]],"",0)</f>
        <v/>
      </c>
      <c r="W262" t="str">
        <f>IF(Table1353233[[#This Row],[If Optimal solution is not found]],"",Table1353233[[#This Row],[Total time (BPP+Pm+SPm)]])</f>
        <v/>
      </c>
      <c r="Y262" s="59">
        <v>251</v>
      </c>
      <c r="Z262" s="60">
        <v>250</v>
      </c>
      <c r="AA262" s="120">
        <v>3.9840637450183304E-3</v>
      </c>
      <c r="AB262" s="59"/>
      <c r="AC262" s="114">
        <v>0</v>
      </c>
      <c r="AD262" s="114">
        <v>0</v>
      </c>
      <c r="AE262" s="114">
        <v>0</v>
      </c>
      <c r="AF262" s="114">
        <f t="shared" si="38"/>
        <v>0</v>
      </c>
      <c r="AG262" s="114">
        <f t="shared" si="39"/>
        <v>0</v>
      </c>
      <c r="AH262" s="114">
        <v>0</v>
      </c>
      <c r="AI262" s="136" t="str">
        <f>IF(AH262=1,(Table1353233[[#This Row],[UB_init]]-Table1353233[[#This Row],[LB_init]])/Table1353233[[#This Row],[UB_init]],"")</f>
        <v/>
      </c>
      <c r="AJ262" s="123">
        <v>0</v>
      </c>
      <c r="AK262" s="114">
        <f>IF(AND(AJ262=1,Table68[[#This Row],[Gap]]=0),1,0)</f>
        <v>0</v>
      </c>
      <c r="AL262" s="48">
        <v>255</v>
      </c>
      <c r="AM262" s="117">
        <f t="shared" si="34"/>
        <v>0</v>
      </c>
      <c r="AN262">
        <f t="shared" si="35"/>
        <v>0</v>
      </c>
    </row>
    <row r="263" spans="2:40" x14ac:dyDescent="0.35">
      <c r="B263" s="126" t="s">
        <v>297</v>
      </c>
      <c r="C263" s="36">
        <v>50</v>
      </c>
      <c r="D263" s="36">
        <v>10</v>
      </c>
      <c r="E263" s="36">
        <v>30</v>
      </c>
      <c r="F263" s="37">
        <v>4</v>
      </c>
      <c r="G263" s="61">
        <f t="shared" si="32"/>
        <v>269</v>
      </c>
      <c r="H263" s="98">
        <f t="shared" si="32"/>
        <v>268</v>
      </c>
      <c r="I263" s="98">
        <f t="shared" si="36"/>
        <v>3.7174721189577199E-3</v>
      </c>
      <c r="J263" s="98"/>
      <c r="K263" s="36">
        <f>1800-Table1353233[[#This Row],[Remaining time]]</f>
        <v>1.5985797494699909</v>
      </c>
      <c r="L263" s="115">
        <v>3601.8289302317398</v>
      </c>
      <c r="M263" s="36">
        <f t="shared" si="33"/>
        <v>3603.4275099812098</v>
      </c>
      <c r="N263">
        <v>3.7174721189577199E-3</v>
      </c>
      <c r="O263" t="b">
        <f t="shared" si="37"/>
        <v>0</v>
      </c>
      <c r="T263" t="str">
        <f>IF(Table1353233[[#This Row],[If Optimal solution is not found]]=1,"",Table1353233[[#This Row],[UB_init]])</f>
        <v/>
      </c>
      <c r="U263" t="str">
        <f>IF(Table1353233[[#This Row],[If Optimal solution is not found]],"",Table1353233[[#This Row],[LB_init]])</f>
        <v/>
      </c>
      <c r="V263" t="str">
        <f>IF(Table1353233[[#This Row],[If Optimal solution is not found]],"",0)</f>
        <v/>
      </c>
      <c r="W263" t="str">
        <f>IF(Table1353233[[#This Row],[If Optimal solution is not found]],"",Table1353233[[#This Row],[Total time (BPP+Pm+SPm)]])</f>
        <v/>
      </c>
      <c r="Y263" s="61">
        <v>269</v>
      </c>
      <c r="Z263" s="62">
        <v>268</v>
      </c>
      <c r="AA263" s="121">
        <v>3.7174721189577199E-3</v>
      </c>
      <c r="AB263" s="61"/>
      <c r="AC263" s="115">
        <v>0</v>
      </c>
      <c r="AD263" s="115">
        <v>0</v>
      </c>
      <c r="AE263" s="115">
        <v>0</v>
      </c>
      <c r="AF263" s="115">
        <f t="shared" si="38"/>
        <v>0</v>
      </c>
      <c r="AG263" s="115">
        <f t="shared" si="39"/>
        <v>0</v>
      </c>
      <c r="AH263" s="115">
        <v>0</v>
      </c>
      <c r="AI263" s="137" t="str">
        <f>IF(AH263=1,(Table1353233[[#This Row],[UB_init]]-Table1353233[[#This Row],[LB_init]])/Table1353233[[#This Row],[UB_init]],"")</f>
        <v/>
      </c>
      <c r="AJ263" s="133">
        <v>0</v>
      </c>
      <c r="AK263" s="115">
        <f>IF(AND(AJ263=1,Table68[[#This Row],[Gap]]=0),1,0)</f>
        <v>0</v>
      </c>
      <c r="AL263" s="47">
        <v>320</v>
      </c>
      <c r="AM263" s="117">
        <f t="shared" si="34"/>
        <v>0</v>
      </c>
      <c r="AN263">
        <f t="shared" si="35"/>
        <v>0</v>
      </c>
    </row>
    <row r="264" spans="2:40" x14ac:dyDescent="0.35">
      <c r="B264" s="127" t="s">
        <v>298</v>
      </c>
      <c r="C264" s="38">
        <v>50</v>
      </c>
      <c r="D264" s="38">
        <v>10</v>
      </c>
      <c r="E264" s="38">
        <v>30</v>
      </c>
      <c r="F264" s="39">
        <v>4</v>
      </c>
      <c r="G264" s="59">
        <f t="shared" si="32"/>
        <v>277</v>
      </c>
      <c r="H264" s="88">
        <f t="shared" si="32"/>
        <v>272</v>
      </c>
      <c r="I264" s="88">
        <f t="shared" si="36"/>
        <v>1.80505415162454E-2</v>
      </c>
      <c r="J264" s="88"/>
      <c r="K264" s="38">
        <f>1800-Table1353233[[#This Row],[Remaining time]]</f>
        <v>2.6918388605199652</v>
      </c>
      <c r="L264" s="114">
        <v>3597.3081609999999</v>
      </c>
      <c r="M264" s="38">
        <f t="shared" si="33"/>
        <v>3599.9999998605199</v>
      </c>
      <c r="N264">
        <v>1.80505415162454E-2</v>
      </c>
      <c r="O264" t="b">
        <f t="shared" si="37"/>
        <v>0</v>
      </c>
      <c r="T264" t="str">
        <f>IF(Table1353233[[#This Row],[If Optimal solution is not found]]=1,"",Table1353233[[#This Row],[UB_init]])</f>
        <v/>
      </c>
      <c r="U264" t="str">
        <f>IF(Table1353233[[#This Row],[If Optimal solution is not found]],"",Table1353233[[#This Row],[LB_init]])</f>
        <v/>
      </c>
      <c r="V264" t="str">
        <f>IF(Table1353233[[#This Row],[If Optimal solution is not found]],"",0)</f>
        <v/>
      </c>
      <c r="W264" t="str">
        <f>IF(Table1353233[[#This Row],[If Optimal solution is not found]],"",Table1353233[[#This Row],[Total time (BPP+Pm+SPm)]])</f>
        <v/>
      </c>
      <c r="Y264" s="59">
        <v>277</v>
      </c>
      <c r="Z264" s="60">
        <v>272</v>
      </c>
      <c r="AA264" s="120">
        <v>1.80505415162454E-2</v>
      </c>
      <c r="AB264" s="59"/>
      <c r="AC264" s="114">
        <v>0</v>
      </c>
      <c r="AD264" s="114">
        <v>0</v>
      </c>
      <c r="AE264" s="114">
        <v>0</v>
      </c>
      <c r="AF264" s="114">
        <f t="shared" si="38"/>
        <v>0</v>
      </c>
      <c r="AG264" s="114">
        <f t="shared" si="39"/>
        <v>0</v>
      </c>
      <c r="AH264" s="114">
        <v>0</v>
      </c>
      <c r="AI264" s="136" t="str">
        <f>IF(AH264=1,(Table1353233[[#This Row],[UB_init]]-Table1353233[[#This Row],[LB_init]])/Table1353233[[#This Row],[UB_init]],"")</f>
        <v/>
      </c>
      <c r="AJ264" s="123">
        <v>1</v>
      </c>
      <c r="AK264" s="114">
        <f>IF(AND(AJ264=1,Table68[[#This Row],[Gap]]=0),1,0)</f>
        <v>0</v>
      </c>
      <c r="AL264" s="48">
        <v>277</v>
      </c>
      <c r="AM264" s="117">
        <f t="shared" si="34"/>
        <v>0</v>
      </c>
      <c r="AN264">
        <f t="shared" si="35"/>
        <v>0</v>
      </c>
    </row>
    <row r="265" spans="2:40" ht="15" thickBot="1" x14ac:dyDescent="0.4">
      <c r="B265" s="126" t="s">
        <v>299</v>
      </c>
      <c r="C265" s="36">
        <v>50</v>
      </c>
      <c r="D265" s="36">
        <v>10</v>
      </c>
      <c r="E265" s="36">
        <v>30</v>
      </c>
      <c r="F265" s="37">
        <v>4</v>
      </c>
      <c r="G265" s="61">
        <f t="shared" si="32"/>
        <v>266</v>
      </c>
      <c r="H265" s="98">
        <f t="shared" si="32"/>
        <v>263</v>
      </c>
      <c r="I265" s="98">
        <f t="shared" si="36"/>
        <v>1.12781954887175E-2</v>
      </c>
      <c r="J265" s="98"/>
      <c r="K265" s="36">
        <f>1800-Table1353233[[#This Row],[Remaining time]]</f>
        <v>1.3749300483700608</v>
      </c>
      <c r="L265" s="115">
        <v>3604.4386600693601</v>
      </c>
      <c r="M265" s="36">
        <f t="shared" si="33"/>
        <v>3605.8135901177302</v>
      </c>
      <c r="N265">
        <v>1.4981273408239701E-2</v>
      </c>
      <c r="O265" t="b">
        <f t="shared" si="37"/>
        <v>0</v>
      </c>
      <c r="T265" t="str">
        <f>IF(Table1353233[[#This Row],[If Optimal solution is not found]]=1,"",Table1353233[[#This Row],[UB_init]])</f>
        <v/>
      </c>
      <c r="U265" t="str">
        <f>IF(Table1353233[[#This Row],[If Optimal solution is not found]],"",Table1353233[[#This Row],[LB_init]])</f>
        <v/>
      </c>
      <c r="V265" t="str">
        <f>IF(Table1353233[[#This Row],[If Optimal solution is not found]],"",0)</f>
        <v/>
      </c>
      <c r="W265" t="str">
        <f>IF(Table1353233[[#This Row],[If Optimal solution is not found]],"",Table1353233[[#This Row],[Total time (BPP+Pm+SPm)]])</f>
        <v/>
      </c>
      <c r="Y265" s="61">
        <v>266</v>
      </c>
      <c r="Z265" s="62">
        <v>263</v>
      </c>
      <c r="AA265" s="121">
        <v>1.12781954887175E-2</v>
      </c>
      <c r="AB265" s="61"/>
      <c r="AC265" s="115">
        <v>0</v>
      </c>
      <c r="AD265" s="115">
        <v>0</v>
      </c>
      <c r="AE265" s="115">
        <v>0</v>
      </c>
      <c r="AF265" s="115">
        <f t="shared" si="38"/>
        <v>0</v>
      </c>
      <c r="AG265" s="115">
        <f t="shared" si="39"/>
        <v>0</v>
      </c>
      <c r="AH265" s="115">
        <v>0</v>
      </c>
      <c r="AI265" s="137" t="str">
        <f>IF(AH265=1,(Table1353233[[#This Row],[UB_init]]-Table1353233[[#This Row],[LB_init]])/Table1353233[[#This Row],[UB_init]],"")</f>
        <v/>
      </c>
      <c r="AJ265" s="133">
        <v>0</v>
      </c>
      <c r="AK265" s="115">
        <f>IF(AND(AJ265=1,Table68[[#This Row],[Gap]]=0),1,0)</f>
        <v>0</v>
      </c>
      <c r="AL265" s="47">
        <v>267</v>
      </c>
      <c r="AM265" s="117">
        <f t="shared" si="34"/>
        <v>0</v>
      </c>
      <c r="AN265">
        <f t="shared" si="35"/>
        <v>0</v>
      </c>
    </row>
    <row r="266" spans="2:40" ht="16" thickBot="1" x14ac:dyDescent="0.4">
      <c r="B266" s="127" t="s">
        <v>300</v>
      </c>
      <c r="C266" s="38">
        <v>50</v>
      </c>
      <c r="D266" s="38">
        <v>10</v>
      </c>
      <c r="E266" s="38">
        <v>30</v>
      </c>
      <c r="F266" s="39">
        <v>4</v>
      </c>
      <c r="G266" s="59">
        <f t="shared" si="32"/>
        <v>287</v>
      </c>
      <c r="H266" s="88">
        <f t="shared" si="32"/>
        <v>280</v>
      </c>
      <c r="I266" s="88">
        <f t="shared" si="36"/>
        <v>2.4390243902430501E-2</v>
      </c>
      <c r="J266" s="88"/>
      <c r="K266" s="38">
        <f>1800-Table1353233[[#This Row],[Remaining time]]</f>
        <v>0.83859655634000774</v>
      </c>
      <c r="L266" s="114">
        <v>3600.4094765689201</v>
      </c>
      <c r="M266" s="38">
        <f t="shared" si="33"/>
        <v>3601.2480731252599</v>
      </c>
      <c r="N266">
        <v>1.4084507042248499E-2</v>
      </c>
      <c r="O266" t="b">
        <f t="shared" si="37"/>
        <v>0</v>
      </c>
      <c r="P266" s="17" t="s">
        <v>191</v>
      </c>
      <c r="Q266" s="18" t="s">
        <v>192</v>
      </c>
      <c r="R266" s="89" t="s">
        <v>193</v>
      </c>
      <c r="S266" s="20" t="s">
        <v>1108</v>
      </c>
      <c r="T266" t="str">
        <f>IF(Table1353233[[#This Row],[If Optimal solution is not found]]=1,"",Table1353233[[#This Row],[UB_init]])</f>
        <v/>
      </c>
      <c r="U266" t="str">
        <f>IF(Table1353233[[#This Row],[If Optimal solution is not found]],"",Table1353233[[#This Row],[LB_init]])</f>
        <v/>
      </c>
      <c r="V266" t="str">
        <f>IF(Table1353233[[#This Row],[If Optimal solution is not found]],"",0)</f>
        <v/>
      </c>
      <c r="W266" t="str">
        <f>IF(Table1353233[[#This Row],[If Optimal solution is not found]],"",Table1353233[[#This Row],[Total time (BPP+Pm+SPm)]])</f>
        <v/>
      </c>
      <c r="Y266" s="59">
        <v>287</v>
      </c>
      <c r="Z266" s="60">
        <v>280</v>
      </c>
      <c r="AA266" s="120">
        <v>2.4390243902430501E-2</v>
      </c>
      <c r="AB266" s="59"/>
      <c r="AC266" s="114">
        <v>0</v>
      </c>
      <c r="AD266" s="114">
        <v>0</v>
      </c>
      <c r="AE266" s="114">
        <v>0</v>
      </c>
      <c r="AF266" s="114">
        <f t="shared" si="38"/>
        <v>0</v>
      </c>
      <c r="AG266" s="114">
        <f t="shared" si="39"/>
        <v>0</v>
      </c>
      <c r="AH266" s="114">
        <v>0</v>
      </c>
      <c r="AI266" s="136" t="str">
        <f>IF(AH266=1,(Table1353233[[#This Row],[UB_init]]-Table1353233[[#This Row],[LB_init]])/Table1353233[[#This Row],[UB_init]],"")</f>
        <v/>
      </c>
      <c r="AJ266" s="123">
        <v>0</v>
      </c>
      <c r="AK266" s="114">
        <f>IF(AND(AJ266=1,Table68[[#This Row],[Gap]]=0),1,0)</f>
        <v>0</v>
      </c>
      <c r="AL266" s="48">
        <v>296</v>
      </c>
      <c r="AM266" s="117">
        <f t="shared" si="34"/>
        <v>0</v>
      </c>
      <c r="AN266">
        <f t="shared" si="35"/>
        <v>0</v>
      </c>
    </row>
    <row r="267" spans="2:40" ht="18.649999999999999" customHeight="1" thickBot="1" x14ac:dyDescent="0.5">
      <c r="B267" s="126" t="s">
        <v>301</v>
      </c>
      <c r="C267" s="36">
        <v>50</v>
      </c>
      <c r="D267" s="36">
        <v>10</v>
      </c>
      <c r="E267" s="36">
        <v>30</v>
      </c>
      <c r="F267" s="37">
        <v>4</v>
      </c>
      <c r="G267" s="61">
        <f t="shared" si="32"/>
        <v>301</v>
      </c>
      <c r="H267" s="98">
        <f t="shared" si="32"/>
        <v>287</v>
      </c>
      <c r="I267" s="98">
        <f t="shared" si="36"/>
        <v>4.65116279069612E-2</v>
      </c>
      <c r="J267" s="98"/>
      <c r="K267" s="36">
        <f>1800-Table1353233[[#This Row],[Remaining time]]</f>
        <v>2.2453638762299306</v>
      </c>
      <c r="L267" s="115">
        <v>3603.4745425400301</v>
      </c>
      <c r="M267" s="36">
        <f t="shared" si="33"/>
        <v>3605.7199064162601</v>
      </c>
      <c r="N267">
        <v>3.3670033670022297E-2</v>
      </c>
      <c r="O267" t="b">
        <f t="shared" si="37"/>
        <v>0</v>
      </c>
      <c r="P267" s="7">
        <f>COUNTIF(I182:I271,"=0")</f>
        <v>52</v>
      </c>
      <c r="Q267" s="29">
        <f>AVERAGE(I182:I271)</f>
        <v>1.4051432765101903E-2</v>
      </c>
      <c r="R267" s="90">
        <f>AVERAGE(M182:M271)</f>
        <v>1609.3601230191609</v>
      </c>
      <c r="S267" s="95" t="e">
        <f>AVERAGE(J182:J271)</f>
        <v>#DIV/0!</v>
      </c>
      <c r="T267" t="str">
        <f>IF(Table1353233[[#This Row],[If Optimal solution is not found]]=1,"",Table1353233[[#This Row],[UB_init]])</f>
        <v/>
      </c>
      <c r="U267" t="str">
        <f>IF(Table1353233[[#This Row],[If Optimal solution is not found]],"",Table1353233[[#This Row],[LB_init]])</f>
        <v/>
      </c>
      <c r="V267" t="str">
        <f>IF(Table1353233[[#This Row],[If Optimal solution is not found]],"",0)</f>
        <v/>
      </c>
      <c r="W267" t="str">
        <f>IF(Table1353233[[#This Row],[If Optimal solution is not found]],"",Table1353233[[#This Row],[Total time (BPP+Pm+SPm)]])</f>
        <v/>
      </c>
      <c r="Y267" s="61">
        <v>301</v>
      </c>
      <c r="Z267" s="62">
        <v>287</v>
      </c>
      <c r="AA267" s="121">
        <v>4.65116279069612E-2</v>
      </c>
      <c r="AB267" s="61"/>
      <c r="AC267" s="115">
        <v>0</v>
      </c>
      <c r="AD267" s="115">
        <v>0</v>
      </c>
      <c r="AE267" s="115">
        <v>0</v>
      </c>
      <c r="AF267" s="115">
        <f t="shared" si="38"/>
        <v>0</v>
      </c>
      <c r="AG267" s="115">
        <f t="shared" si="39"/>
        <v>0</v>
      </c>
      <c r="AH267" s="115">
        <v>0</v>
      </c>
      <c r="AI267" s="137" t="str">
        <f>IF(AH267=1,(Table1353233[[#This Row],[UB_init]]-Table1353233[[#This Row],[LB_init]])/Table1353233[[#This Row],[UB_init]],"")</f>
        <v/>
      </c>
      <c r="AJ267" s="133">
        <v>0</v>
      </c>
      <c r="AK267" s="115">
        <f>IF(AND(AJ267=1,Table68[[#This Row],[Gap]]=0),1,0)</f>
        <v>0</v>
      </c>
      <c r="AL267" s="47">
        <v>319</v>
      </c>
      <c r="AM267" s="117">
        <f t="shared" si="34"/>
        <v>0</v>
      </c>
      <c r="AN267">
        <f t="shared" si="35"/>
        <v>0</v>
      </c>
    </row>
    <row r="268" spans="2:40" ht="18.649999999999999" customHeight="1" thickBot="1" x14ac:dyDescent="0.5">
      <c r="B268" s="127" t="s">
        <v>302</v>
      </c>
      <c r="C268" s="38">
        <v>50</v>
      </c>
      <c r="D268" s="38">
        <v>10</v>
      </c>
      <c r="E268" s="38">
        <v>30</v>
      </c>
      <c r="F268" s="39">
        <v>4</v>
      </c>
      <c r="G268" s="59">
        <f t="shared" si="32"/>
        <v>261</v>
      </c>
      <c r="H268" s="88">
        <f t="shared" si="32"/>
        <v>252</v>
      </c>
      <c r="I268" s="88">
        <f t="shared" si="36"/>
        <v>3.4482758620689599E-2</v>
      </c>
      <c r="J268" s="88"/>
      <c r="K268" s="38">
        <f>1800-Table1353233[[#This Row],[Remaining time]]</f>
        <v>3.7415494024799045</v>
      </c>
      <c r="L268" s="114">
        <v>3596.2584509999901</v>
      </c>
      <c r="M268" s="38">
        <f t="shared" si="33"/>
        <v>3600.0000004024701</v>
      </c>
      <c r="N268">
        <v>3.4482758620689599E-2</v>
      </c>
      <c r="O268" t="b">
        <f t="shared" si="37"/>
        <v>0</v>
      </c>
      <c r="P268" s="7"/>
      <c r="Q268" s="29">
        <f>AVERAGEIF(I182:I271,"&gt;0")</f>
        <v>3.3279709180504512E-2</v>
      </c>
      <c r="R268" s="91">
        <f>AVERAGEIF(I182:I271,"=0",M182:M271)</f>
        <v>153.21799818108946</v>
      </c>
      <c r="S268" s="95" t="e">
        <f>AVERAGEIF(J182:J271,"&gt;0")</f>
        <v>#DIV/0!</v>
      </c>
      <c r="T268" t="str">
        <f>IF(Table1353233[[#This Row],[If Optimal solution is not found]]=1,"",Table1353233[[#This Row],[UB_init]])</f>
        <v/>
      </c>
      <c r="U268" t="str">
        <f>IF(Table1353233[[#This Row],[If Optimal solution is not found]],"",Table1353233[[#This Row],[LB_init]])</f>
        <v/>
      </c>
      <c r="V268" t="str">
        <f>IF(Table1353233[[#This Row],[If Optimal solution is not found]],"",0)</f>
        <v/>
      </c>
      <c r="W268" t="str">
        <f>IF(Table1353233[[#This Row],[If Optimal solution is not found]],"",Table1353233[[#This Row],[Total time (BPP+Pm+SPm)]])</f>
        <v/>
      </c>
      <c r="Y268" s="59">
        <v>261</v>
      </c>
      <c r="Z268" s="60">
        <v>252</v>
      </c>
      <c r="AA268" s="120">
        <v>3.4482758620689599E-2</v>
      </c>
      <c r="AB268" s="59"/>
      <c r="AC268" s="114">
        <v>0</v>
      </c>
      <c r="AD268" s="114">
        <v>0</v>
      </c>
      <c r="AE268" s="114">
        <v>0</v>
      </c>
      <c r="AF268" s="114">
        <f t="shared" si="38"/>
        <v>0</v>
      </c>
      <c r="AG268" s="114">
        <f t="shared" si="39"/>
        <v>0</v>
      </c>
      <c r="AH268" s="114">
        <v>0</v>
      </c>
      <c r="AI268" s="136" t="str">
        <f>IF(AH268=1,(Table1353233[[#This Row],[UB_init]]-Table1353233[[#This Row],[LB_init]])/Table1353233[[#This Row],[UB_init]],"")</f>
        <v/>
      </c>
      <c r="AJ268" s="123">
        <v>1</v>
      </c>
      <c r="AK268" s="114">
        <f>IF(AND(AJ268=1,Table68[[#This Row],[Gap]]=0),1,0)</f>
        <v>0</v>
      </c>
      <c r="AL268" s="48">
        <v>261</v>
      </c>
      <c r="AM268" s="117">
        <f t="shared" si="34"/>
        <v>0</v>
      </c>
      <c r="AN268">
        <f t="shared" si="35"/>
        <v>0</v>
      </c>
    </row>
    <row r="269" spans="2:40" ht="18.649999999999999" customHeight="1" thickBot="1" x14ac:dyDescent="0.5">
      <c r="B269" s="126" t="s">
        <v>303</v>
      </c>
      <c r="C269" s="36">
        <v>50</v>
      </c>
      <c r="D269" s="36">
        <v>10</v>
      </c>
      <c r="E269" s="36">
        <v>30</v>
      </c>
      <c r="F269" s="37">
        <v>4</v>
      </c>
      <c r="G269" s="61">
        <f t="shared" si="32"/>
        <v>300</v>
      </c>
      <c r="H269" s="98">
        <f t="shared" si="32"/>
        <v>295</v>
      </c>
      <c r="I269" s="98">
        <f t="shared" si="36"/>
        <v>1.6666666666666601E-2</v>
      </c>
      <c r="J269" s="98"/>
      <c r="K269" s="36">
        <f>1800-Table1353233[[#This Row],[Remaining time]]</f>
        <v>1.6350001525199787</v>
      </c>
      <c r="L269" s="115">
        <v>3598.3649999999998</v>
      </c>
      <c r="M269" s="36">
        <f t="shared" si="33"/>
        <v>3600.0000001525195</v>
      </c>
      <c r="N269">
        <v>1.6666666666666601E-2</v>
      </c>
      <c r="O269" t="b">
        <f t="shared" si="37"/>
        <v>0</v>
      </c>
      <c r="P269" s="92" t="s">
        <v>197</v>
      </c>
      <c r="Q269" s="93">
        <f>MAX(I182:I271)</f>
        <v>0.113207547169811</v>
      </c>
      <c r="R269" s="94"/>
      <c r="S269" s="96">
        <f>MAX(J182:J271)</f>
        <v>0</v>
      </c>
      <c r="T269" t="str">
        <f>IF(Table1353233[[#This Row],[If Optimal solution is not found]]=1,"",Table1353233[[#This Row],[UB_init]])</f>
        <v/>
      </c>
      <c r="U269" t="str">
        <f>IF(Table1353233[[#This Row],[If Optimal solution is not found]],"",Table1353233[[#This Row],[LB_init]])</f>
        <v/>
      </c>
      <c r="V269" t="str">
        <f>IF(Table1353233[[#This Row],[If Optimal solution is not found]],"",0)</f>
        <v/>
      </c>
      <c r="W269" t="str">
        <f>IF(Table1353233[[#This Row],[If Optimal solution is not found]],"",Table1353233[[#This Row],[Total time (BPP+Pm+SPm)]])</f>
        <v/>
      </c>
      <c r="Y269" s="61">
        <v>300</v>
      </c>
      <c r="Z269" s="62">
        <v>295</v>
      </c>
      <c r="AA269" s="121">
        <v>1.6666666666666601E-2</v>
      </c>
      <c r="AB269" s="61"/>
      <c r="AC269" s="115">
        <v>0</v>
      </c>
      <c r="AD269" s="115">
        <v>0</v>
      </c>
      <c r="AE269" s="115">
        <v>0</v>
      </c>
      <c r="AF269" s="115">
        <f t="shared" si="38"/>
        <v>0</v>
      </c>
      <c r="AG269" s="115">
        <f t="shared" si="39"/>
        <v>0</v>
      </c>
      <c r="AH269" s="115">
        <v>0</v>
      </c>
      <c r="AI269" s="137" t="str">
        <f>IF(AH269=1,(Table1353233[[#This Row],[UB_init]]-Table1353233[[#This Row],[LB_init]])/Table1353233[[#This Row],[UB_init]],"")</f>
        <v/>
      </c>
      <c r="AJ269" s="133">
        <v>1</v>
      </c>
      <c r="AK269" s="115">
        <f>IF(AND(AJ269=1,Table68[[#This Row],[Gap]]=0),1,0)</f>
        <v>0</v>
      </c>
      <c r="AL269" s="47">
        <v>300</v>
      </c>
      <c r="AM269" s="117">
        <f t="shared" si="34"/>
        <v>0</v>
      </c>
      <c r="AN269">
        <f t="shared" si="35"/>
        <v>0</v>
      </c>
    </row>
    <row r="270" spans="2:40" x14ac:dyDescent="0.35">
      <c r="B270" s="127" t="s">
        <v>304</v>
      </c>
      <c r="C270" s="38">
        <v>50</v>
      </c>
      <c r="D270" s="38">
        <v>10</v>
      </c>
      <c r="E270" s="38">
        <v>30</v>
      </c>
      <c r="F270" s="39">
        <v>4</v>
      </c>
      <c r="G270" s="59">
        <f t="shared" si="32"/>
        <v>319</v>
      </c>
      <c r="H270" s="88">
        <f t="shared" si="32"/>
        <v>318</v>
      </c>
      <c r="I270" s="88">
        <f t="shared" si="36"/>
        <v>3.1347962382445101E-3</v>
      </c>
      <c r="J270" s="88"/>
      <c r="K270" s="38">
        <f>1800-Table1353233[[#This Row],[Remaining time]]</f>
        <v>8.5214818529800596</v>
      </c>
      <c r="L270" s="114">
        <v>3591.4785179999999</v>
      </c>
      <c r="M270" s="38">
        <f t="shared" si="33"/>
        <v>3599.9999998529802</v>
      </c>
      <c r="N270">
        <v>3.1347962382445101E-3</v>
      </c>
      <c r="O270" t="b">
        <f t="shared" si="37"/>
        <v>0</v>
      </c>
      <c r="T270" t="str">
        <f>IF(Table1353233[[#This Row],[If Optimal solution is not found]]=1,"",Table1353233[[#This Row],[UB_init]])</f>
        <v/>
      </c>
      <c r="U270" t="str">
        <f>IF(Table1353233[[#This Row],[If Optimal solution is not found]],"",Table1353233[[#This Row],[LB_init]])</f>
        <v/>
      </c>
      <c r="V270" t="str">
        <f>IF(Table1353233[[#This Row],[If Optimal solution is not found]],"",0)</f>
        <v/>
      </c>
      <c r="W270" t="str">
        <f>IF(Table1353233[[#This Row],[If Optimal solution is not found]],"",Table1353233[[#This Row],[Total time (BPP+Pm+SPm)]])</f>
        <v/>
      </c>
      <c r="Y270" s="59">
        <v>319</v>
      </c>
      <c r="Z270" s="60">
        <v>318</v>
      </c>
      <c r="AA270" s="120">
        <v>3.1347962382445101E-3</v>
      </c>
      <c r="AB270" s="59"/>
      <c r="AC270" s="114">
        <v>0</v>
      </c>
      <c r="AD270" s="114">
        <v>0</v>
      </c>
      <c r="AE270" s="114">
        <v>0</v>
      </c>
      <c r="AF270" s="114">
        <f t="shared" si="38"/>
        <v>0</v>
      </c>
      <c r="AG270" s="114">
        <f t="shared" si="39"/>
        <v>0</v>
      </c>
      <c r="AH270" s="114">
        <v>0</v>
      </c>
      <c r="AI270" s="136" t="str">
        <f>IF(AH270=1,(Table1353233[[#This Row],[UB_init]]-Table1353233[[#This Row],[LB_init]])/Table1353233[[#This Row],[UB_init]],"")</f>
        <v/>
      </c>
      <c r="AJ270" s="123">
        <v>1</v>
      </c>
      <c r="AK270" s="114">
        <f>IF(AND(AJ270=1,Table68[[#This Row],[Gap]]=0),1,0)</f>
        <v>0</v>
      </c>
      <c r="AL270" s="48">
        <v>319</v>
      </c>
      <c r="AM270" s="117">
        <f t="shared" si="34"/>
        <v>0</v>
      </c>
      <c r="AN270">
        <f t="shared" si="35"/>
        <v>0</v>
      </c>
    </row>
    <row r="271" spans="2:40" ht="15" thickBot="1" x14ac:dyDescent="0.4">
      <c r="B271" s="126" t="s">
        <v>305</v>
      </c>
      <c r="C271" s="36">
        <v>50</v>
      </c>
      <c r="D271" s="36">
        <v>10</v>
      </c>
      <c r="E271" s="36">
        <v>30</v>
      </c>
      <c r="F271" s="37">
        <v>4</v>
      </c>
      <c r="G271" s="63">
        <f t="shared" si="32"/>
        <v>277</v>
      </c>
      <c r="H271" s="99">
        <f t="shared" si="32"/>
        <v>268</v>
      </c>
      <c r="I271" s="99">
        <f t="shared" si="36"/>
        <v>3.2490974729241798E-2</v>
      </c>
      <c r="J271" s="99"/>
      <c r="K271" s="42">
        <f>1800-Table1353233[[#This Row],[Remaining time]]</f>
        <v>0.87151916883999547</v>
      </c>
      <c r="L271" s="116">
        <v>3599.1284809999902</v>
      </c>
      <c r="M271" s="42">
        <f t="shared" si="33"/>
        <v>3600.0000001688304</v>
      </c>
      <c r="N271">
        <v>1.47058823529357E-2</v>
      </c>
      <c r="O271" t="b">
        <f t="shared" si="37"/>
        <v>0</v>
      </c>
      <c r="T271" t="str">
        <f>IF(Table1353233[[#This Row],[If Optimal solution is not found]]=1,"",Table1353233[[#This Row],[UB_init]])</f>
        <v/>
      </c>
      <c r="U271" t="str">
        <f>IF(Table1353233[[#This Row],[If Optimal solution is not found]],"",Table1353233[[#This Row],[LB_init]])</f>
        <v/>
      </c>
      <c r="V271" t="str">
        <f>IF(Table1353233[[#This Row],[If Optimal solution is not found]],"",0)</f>
        <v/>
      </c>
      <c r="W271" t="str">
        <f>IF(Table1353233[[#This Row],[If Optimal solution is not found]],"",Table1353233[[#This Row],[Total time (BPP+Pm+SPm)]])</f>
        <v/>
      </c>
      <c r="Y271" s="63">
        <v>277</v>
      </c>
      <c r="Z271" s="64">
        <v>268</v>
      </c>
      <c r="AA271" s="122">
        <v>3.2490974729241798E-2</v>
      </c>
      <c r="AB271" s="63"/>
      <c r="AC271" s="116">
        <v>0</v>
      </c>
      <c r="AD271" s="116">
        <v>0</v>
      </c>
      <c r="AE271" s="116">
        <v>0</v>
      </c>
      <c r="AF271" s="116">
        <f t="shared" si="38"/>
        <v>0</v>
      </c>
      <c r="AG271" s="116">
        <f t="shared" si="39"/>
        <v>0</v>
      </c>
      <c r="AH271" s="116">
        <v>0</v>
      </c>
      <c r="AI271" s="137" t="str">
        <f>IF(AH271=1,(Table1353233[[#This Row],[UB_init]]-Table1353233[[#This Row],[LB_init]])/Table1353233[[#This Row],[UB_init]],"")</f>
        <v/>
      </c>
      <c r="AJ271" s="134">
        <v>1</v>
      </c>
      <c r="AK271" s="116">
        <f>IF(AND(AJ271=1,Table68[[#This Row],[Gap]]=0),1,0)</f>
        <v>0</v>
      </c>
      <c r="AL271" s="49">
        <v>277</v>
      </c>
      <c r="AM271" s="117">
        <f t="shared" si="34"/>
        <v>0</v>
      </c>
      <c r="AN271">
        <f t="shared" si="35"/>
        <v>0</v>
      </c>
    </row>
    <row r="272" spans="2:40" x14ac:dyDescent="0.35">
      <c r="B272" s="125" t="s">
        <v>306</v>
      </c>
      <c r="C272" s="46">
        <v>100</v>
      </c>
      <c r="D272" s="34">
        <v>2</v>
      </c>
      <c r="E272" s="34">
        <v>10</v>
      </c>
      <c r="F272" s="35">
        <v>1</v>
      </c>
      <c r="G272" s="59">
        <f t="shared" si="32"/>
        <v>958</v>
      </c>
      <c r="H272" s="88">
        <f t="shared" si="32"/>
        <v>958</v>
      </c>
      <c r="I272" s="88">
        <f t="shared" si="36"/>
        <v>0</v>
      </c>
      <c r="J272" s="88"/>
      <c r="K272" s="38">
        <f>1800-Table1353233[[#This Row],[Remaining time]]</f>
        <v>0.41040690802992685</v>
      </c>
      <c r="L272" s="38"/>
      <c r="M272" s="38">
        <f t="shared" si="33"/>
        <v>0.41040690802992685</v>
      </c>
      <c r="O272" t="b">
        <f t="shared" si="37"/>
        <v>0</v>
      </c>
      <c r="T272">
        <f>IF(Table1353233[[#This Row],[If Optimal solution is not found]]=1,"",Table1353233[[#This Row],[UB_init]])</f>
        <v>958</v>
      </c>
      <c r="U272">
        <f>IF(Table1353233[[#This Row],[If Optimal solution is not found]],"",Table1353233[[#This Row],[LB_init]])</f>
        <v>958</v>
      </c>
      <c r="V272">
        <f>IF(Table1353233[[#This Row],[If Optimal solution is not found]],"",0)</f>
        <v>0</v>
      </c>
      <c r="W272">
        <f>IF(Table1353233[[#This Row],[If Optimal solution is not found]],"",Table1353233[[#This Row],[Total time (BPP+Pm+SPm)]])</f>
        <v>0.41040690802992685</v>
      </c>
      <c r="Y272" s="59"/>
      <c r="Z272" s="60"/>
      <c r="AA272" s="60"/>
      <c r="AB272" s="59"/>
      <c r="AC272" s="114"/>
      <c r="AD272" s="114"/>
      <c r="AE272" s="114"/>
      <c r="AF272" s="114">
        <f t="shared" si="38"/>
        <v>0</v>
      </c>
      <c r="AG272" s="114">
        <f t="shared" si="39"/>
        <v>0</v>
      </c>
      <c r="AH272" s="114">
        <v>0</v>
      </c>
      <c r="AI272" s="136" t="str">
        <f>IF(AH272=1,(Table1353233[[#This Row],[UB_init]]-Table1353233[[#This Row],[LB_init]])/Table1353233[[#This Row],[UB_init]],"")</f>
        <v/>
      </c>
      <c r="AJ272" s="123"/>
      <c r="AK272" s="114">
        <f>IF(AND(AJ272=1,Table68[[#This Row],[Gap]]=0),1,0)</f>
        <v>0</v>
      </c>
      <c r="AL272" s="46">
        <v>958</v>
      </c>
      <c r="AM272" s="117">
        <f t="shared" si="34"/>
        <v>1</v>
      </c>
      <c r="AN272">
        <f t="shared" si="35"/>
        <v>0</v>
      </c>
    </row>
    <row r="273" spans="2:40" x14ac:dyDescent="0.35">
      <c r="B273" s="126" t="s">
        <v>307</v>
      </c>
      <c r="C273" s="47">
        <v>100</v>
      </c>
      <c r="D273" s="36">
        <v>2</v>
      </c>
      <c r="E273" s="36">
        <v>10</v>
      </c>
      <c r="F273" s="37">
        <v>1</v>
      </c>
      <c r="G273" s="61">
        <f t="shared" si="32"/>
        <v>926</v>
      </c>
      <c r="H273" s="98">
        <f t="shared" si="32"/>
        <v>926</v>
      </c>
      <c r="I273" s="98">
        <f t="shared" si="36"/>
        <v>0</v>
      </c>
      <c r="J273" s="98"/>
      <c r="K273" s="36">
        <f>1800-Table1353233[[#This Row],[Remaining time]]</f>
        <v>0.38963631540991628</v>
      </c>
      <c r="L273" s="36"/>
      <c r="M273" s="36">
        <f t="shared" si="33"/>
        <v>0.38963631540991628</v>
      </c>
      <c r="O273" t="b">
        <f t="shared" si="37"/>
        <v>0</v>
      </c>
      <c r="T273">
        <f>IF(Table1353233[[#This Row],[If Optimal solution is not found]]=1,"",Table1353233[[#This Row],[UB_init]])</f>
        <v>926</v>
      </c>
      <c r="U273">
        <f>IF(Table1353233[[#This Row],[If Optimal solution is not found]],"",Table1353233[[#This Row],[LB_init]])</f>
        <v>926</v>
      </c>
      <c r="V273">
        <f>IF(Table1353233[[#This Row],[If Optimal solution is not found]],"",0)</f>
        <v>0</v>
      </c>
      <c r="W273">
        <f>IF(Table1353233[[#This Row],[If Optimal solution is not found]],"",Table1353233[[#This Row],[Total time (BPP+Pm+SPm)]])</f>
        <v>0.38963631540991628</v>
      </c>
      <c r="Y273" s="61"/>
      <c r="Z273" s="62"/>
      <c r="AA273" s="62"/>
      <c r="AB273" s="61"/>
      <c r="AC273" s="115"/>
      <c r="AD273" s="115"/>
      <c r="AE273" s="115"/>
      <c r="AF273" s="115">
        <f t="shared" si="38"/>
        <v>0</v>
      </c>
      <c r="AG273" s="115">
        <f t="shared" si="39"/>
        <v>0</v>
      </c>
      <c r="AH273" s="115">
        <v>0</v>
      </c>
      <c r="AI273" s="137" t="str">
        <f>IF(AH273=1,(Table1353233[[#This Row],[UB_init]]-Table1353233[[#This Row],[LB_init]])/Table1353233[[#This Row],[UB_init]],"")</f>
        <v/>
      </c>
      <c r="AJ273" s="133"/>
      <c r="AK273" s="115">
        <f>IF(AND(AJ273=1,Table68[[#This Row],[Gap]]=0),1,0)</f>
        <v>0</v>
      </c>
      <c r="AL273" s="47">
        <v>926</v>
      </c>
      <c r="AM273" s="117">
        <f t="shared" si="34"/>
        <v>1</v>
      </c>
      <c r="AN273">
        <f t="shared" si="35"/>
        <v>0</v>
      </c>
    </row>
    <row r="274" spans="2:40" x14ac:dyDescent="0.35">
      <c r="B274" s="127" t="s">
        <v>308</v>
      </c>
      <c r="C274" s="48">
        <v>100</v>
      </c>
      <c r="D274" s="38">
        <v>2</v>
      </c>
      <c r="E274" s="38">
        <v>10</v>
      </c>
      <c r="F274" s="39">
        <v>1</v>
      </c>
      <c r="G274" s="59">
        <f t="shared" si="32"/>
        <v>902</v>
      </c>
      <c r="H274" s="88">
        <f t="shared" si="32"/>
        <v>902</v>
      </c>
      <c r="I274" s="88">
        <f t="shared" si="36"/>
        <v>0</v>
      </c>
      <c r="J274" s="88"/>
      <c r="K274" s="38">
        <f>1800-Table1353233[[#This Row],[Remaining time]]</f>
        <v>0.49342534318998332</v>
      </c>
      <c r="L274" s="38"/>
      <c r="M274" s="38">
        <f t="shared" si="33"/>
        <v>0.49342534318998332</v>
      </c>
      <c r="O274" t="b">
        <f t="shared" si="37"/>
        <v>0</v>
      </c>
      <c r="T274">
        <f>IF(Table1353233[[#This Row],[If Optimal solution is not found]]=1,"",Table1353233[[#This Row],[UB_init]])</f>
        <v>902</v>
      </c>
      <c r="U274">
        <f>IF(Table1353233[[#This Row],[If Optimal solution is not found]],"",Table1353233[[#This Row],[LB_init]])</f>
        <v>902</v>
      </c>
      <c r="V274">
        <f>IF(Table1353233[[#This Row],[If Optimal solution is not found]],"",0)</f>
        <v>0</v>
      </c>
      <c r="W274">
        <f>IF(Table1353233[[#This Row],[If Optimal solution is not found]],"",Table1353233[[#This Row],[Total time (BPP+Pm+SPm)]])</f>
        <v>0.49342534318998332</v>
      </c>
      <c r="Y274" s="59"/>
      <c r="Z274" s="60"/>
      <c r="AA274" s="60"/>
      <c r="AB274" s="59"/>
      <c r="AC274" s="114"/>
      <c r="AD274" s="114"/>
      <c r="AE274" s="114"/>
      <c r="AF274" s="114">
        <f t="shared" si="38"/>
        <v>0</v>
      </c>
      <c r="AG274" s="114">
        <f t="shared" si="39"/>
        <v>0</v>
      </c>
      <c r="AH274" s="114">
        <v>0</v>
      </c>
      <c r="AI274" s="136" t="str">
        <f>IF(AH274=1,(Table1353233[[#This Row],[UB_init]]-Table1353233[[#This Row],[LB_init]])/Table1353233[[#This Row],[UB_init]],"")</f>
        <v/>
      </c>
      <c r="AJ274" s="123"/>
      <c r="AK274" s="114">
        <f>IF(AND(AJ274=1,Table68[[#This Row],[Gap]]=0),1,0)</f>
        <v>0</v>
      </c>
      <c r="AL274" s="48">
        <v>902</v>
      </c>
      <c r="AM274" s="117">
        <f t="shared" si="34"/>
        <v>1</v>
      </c>
      <c r="AN274">
        <f t="shared" si="35"/>
        <v>0</v>
      </c>
    </row>
    <row r="275" spans="2:40" x14ac:dyDescent="0.35">
      <c r="B275" s="126" t="s">
        <v>309</v>
      </c>
      <c r="C275" s="47">
        <v>100</v>
      </c>
      <c r="D275" s="36">
        <v>2</v>
      </c>
      <c r="E275" s="36">
        <v>10</v>
      </c>
      <c r="F275" s="37">
        <v>1</v>
      </c>
      <c r="G275" s="61">
        <f t="shared" si="32"/>
        <v>1026</v>
      </c>
      <c r="H275" s="98">
        <f t="shared" si="32"/>
        <v>1026</v>
      </c>
      <c r="I275" s="98">
        <f t="shared" si="36"/>
        <v>0</v>
      </c>
      <c r="J275" s="98"/>
      <c r="K275" s="36">
        <f>1800-Table1353233[[#This Row],[Remaining time]]</f>
        <v>0.48442279547998623</v>
      </c>
      <c r="L275" s="36"/>
      <c r="M275" s="36">
        <f t="shared" si="33"/>
        <v>0.48442279547998623</v>
      </c>
      <c r="O275" t="b">
        <f t="shared" si="37"/>
        <v>0</v>
      </c>
      <c r="T275">
        <f>IF(Table1353233[[#This Row],[If Optimal solution is not found]]=1,"",Table1353233[[#This Row],[UB_init]])</f>
        <v>1026</v>
      </c>
      <c r="U275">
        <f>IF(Table1353233[[#This Row],[If Optimal solution is not found]],"",Table1353233[[#This Row],[LB_init]])</f>
        <v>1026</v>
      </c>
      <c r="V275">
        <f>IF(Table1353233[[#This Row],[If Optimal solution is not found]],"",0)</f>
        <v>0</v>
      </c>
      <c r="W275">
        <f>IF(Table1353233[[#This Row],[If Optimal solution is not found]],"",Table1353233[[#This Row],[Total time (BPP+Pm+SPm)]])</f>
        <v>0.48442279547998623</v>
      </c>
      <c r="Y275" s="61"/>
      <c r="Z275" s="62"/>
      <c r="AA275" s="62"/>
      <c r="AB275" s="61"/>
      <c r="AC275" s="115"/>
      <c r="AD275" s="115"/>
      <c r="AE275" s="115"/>
      <c r="AF275" s="115">
        <f t="shared" si="38"/>
        <v>0</v>
      </c>
      <c r="AG275" s="115">
        <f t="shared" si="39"/>
        <v>0</v>
      </c>
      <c r="AH275" s="115">
        <v>0</v>
      </c>
      <c r="AI275" s="137" t="str">
        <f>IF(AH275=1,(Table1353233[[#This Row],[UB_init]]-Table1353233[[#This Row],[LB_init]])/Table1353233[[#This Row],[UB_init]],"")</f>
        <v/>
      </c>
      <c r="AJ275" s="133"/>
      <c r="AK275" s="115">
        <f>IF(AND(AJ275=1,Table68[[#This Row],[Gap]]=0),1,0)</f>
        <v>0</v>
      </c>
      <c r="AL275" s="47">
        <v>1026</v>
      </c>
      <c r="AM275" s="117">
        <f t="shared" si="34"/>
        <v>1</v>
      </c>
      <c r="AN275">
        <f t="shared" si="35"/>
        <v>0</v>
      </c>
    </row>
    <row r="276" spans="2:40" x14ac:dyDescent="0.35">
      <c r="B276" s="127" t="s">
        <v>310</v>
      </c>
      <c r="C276" s="48">
        <v>100</v>
      </c>
      <c r="D276" s="38">
        <v>2</v>
      </c>
      <c r="E276" s="38">
        <v>10</v>
      </c>
      <c r="F276" s="39">
        <v>1</v>
      </c>
      <c r="G276" s="59">
        <f t="shared" si="32"/>
        <v>986</v>
      </c>
      <c r="H276" s="88">
        <f t="shared" si="32"/>
        <v>986</v>
      </c>
      <c r="I276" s="88">
        <f t="shared" si="36"/>
        <v>0</v>
      </c>
      <c r="J276" s="88"/>
      <c r="K276" s="38">
        <f>1800-Table1353233[[#This Row],[Remaining time]]</f>
        <v>0.44293483161004588</v>
      </c>
      <c r="L276" s="38"/>
      <c r="M276" s="38">
        <f t="shared" si="33"/>
        <v>0.44293483161004588</v>
      </c>
      <c r="O276" t="b">
        <f t="shared" si="37"/>
        <v>0</v>
      </c>
      <c r="T276">
        <f>IF(Table1353233[[#This Row],[If Optimal solution is not found]]=1,"",Table1353233[[#This Row],[UB_init]])</f>
        <v>986</v>
      </c>
      <c r="U276">
        <f>IF(Table1353233[[#This Row],[If Optimal solution is not found]],"",Table1353233[[#This Row],[LB_init]])</f>
        <v>986</v>
      </c>
      <c r="V276">
        <f>IF(Table1353233[[#This Row],[If Optimal solution is not found]],"",0)</f>
        <v>0</v>
      </c>
      <c r="W276">
        <f>IF(Table1353233[[#This Row],[If Optimal solution is not found]],"",Table1353233[[#This Row],[Total time (BPP+Pm+SPm)]])</f>
        <v>0.44293483161004588</v>
      </c>
      <c r="Y276" s="59"/>
      <c r="Z276" s="60"/>
      <c r="AA276" s="60"/>
      <c r="AB276" s="59"/>
      <c r="AC276" s="114"/>
      <c r="AD276" s="114"/>
      <c r="AE276" s="114"/>
      <c r="AF276" s="114">
        <f t="shared" si="38"/>
        <v>0</v>
      </c>
      <c r="AG276" s="114">
        <f t="shared" si="39"/>
        <v>0</v>
      </c>
      <c r="AH276" s="114">
        <v>0</v>
      </c>
      <c r="AI276" s="136" t="str">
        <f>IF(AH276=1,(Table1353233[[#This Row],[UB_init]]-Table1353233[[#This Row],[LB_init]])/Table1353233[[#This Row],[UB_init]],"")</f>
        <v/>
      </c>
      <c r="AJ276" s="123"/>
      <c r="AK276" s="114">
        <f>IF(AND(AJ276=1,Table68[[#This Row],[Gap]]=0),1,0)</f>
        <v>0</v>
      </c>
      <c r="AL276" s="48">
        <v>986</v>
      </c>
      <c r="AM276" s="117">
        <f t="shared" si="34"/>
        <v>1</v>
      </c>
      <c r="AN276">
        <f t="shared" si="35"/>
        <v>0</v>
      </c>
    </row>
    <row r="277" spans="2:40" x14ac:dyDescent="0.35">
      <c r="B277" s="126" t="s">
        <v>311</v>
      </c>
      <c r="C277" s="47">
        <v>100</v>
      </c>
      <c r="D277" s="36">
        <v>2</v>
      </c>
      <c r="E277" s="36">
        <v>10</v>
      </c>
      <c r="F277" s="37">
        <v>1</v>
      </c>
      <c r="G277" s="61">
        <f t="shared" si="32"/>
        <v>980</v>
      </c>
      <c r="H277" s="98">
        <f t="shared" si="32"/>
        <v>980</v>
      </c>
      <c r="I277" s="98">
        <f t="shared" si="36"/>
        <v>0</v>
      </c>
      <c r="J277" s="98"/>
      <c r="K277" s="36">
        <f>1800-Table1353233[[#This Row],[Remaining time]]</f>
        <v>0.70750738307992833</v>
      </c>
      <c r="L277" s="36"/>
      <c r="M277" s="36">
        <f t="shared" si="33"/>
        <v>0.70750738307992833</v>
      </c>
      <c r="O277" t="b">
        <f t="shared" si="37"/>
        <v>0</v>
      </c>
      <c r="T277">
        <f>IF(Table1353233[[#This Row],[If Optimal solution is not found]]=1,"",Table1353233[[#This Row],[UB_init]])</f>
        <v>980</v>
      </c>
      <c r="U277">
        <f>IF(Table1353233[[#This Row],[If Optimal solution is not found]],"",Table1353233[[#This Row],[LB_init]])</f>
        <v>980</v>
      </c>
      <c r="V277">
        <f>IF(Table1353233[[#This Row],[If Optimal solution is not found]],"",0)</f>
        <v>0</v>
      </c>
      <c r="W277">
        <f>IF(Table1353233[[#This Row],[If Optimal solution is not found]],"",Table1353233[[#This Row],[Total time (BPP+Pm+SPm)]])</f>
        <v>0.70750738307992833</v>
      </c>
      <c r="Y277" s="61"/>
      <c r="Z277" s="62"/>
      <c r="AA277" s="62"/>
      <c r="AB277" s="61"/>
      <c r="AC277" s="115"/>
      <c r="AD277" s="115"/>
      <c r="AE277" s="115"/>
      <c r="AF277" s="115">
        <f t="shared" si="38"/>
        <v>0</v>
      </c>
      <c r="AG277" s="115">
        <f t="shared" si="39"/>
        <v>0</v>
      </c>
      <c r="AH277" s="115">
        <v>0</v>
      </c>
      <c r="AI277" s="137" t="str">
        <f>IF(AH277=1,(Table1353233[[#This Row],[UB_init]]-Table1353233[[#This Row],[LB_init]])/Table1353233[[#This Row],[UB_init]],"")</f>
        <v/>
      </c>
      <c r="AJ277" s="133"/>
      <c r="AK277" s="115">
        <f>IF(AND(AJ277=1,Table68[[#This Row],[Gap]]=0),1,0)</f>
        <v>0</v>
      </c>
      <c r="AL277" s="47">
        <v>980</v>
      </c>
      <c r="AM277" s="117">
        <f t="shared" si="34"/>
        <v>1</v>
      </c>
      <c r="AN277">
        <f t="shared" si="35"/>
        <v>0</v>
      </c>
    </row>
    <row r="278" spans="2:40" x14ac:dyDescent="0.35">
      <c r="B278" s="127" t="s">
        <v>312</v>
      </c>
      <c r="C278" s="48">
        <v>100</v>
      </c>
      <c r="D278" s="38">
        <v>2</v>
      </c>
      <c r="E278" s="38">
        <v>10</v>
      </c>
      <c r="F278" s="39">
        <v>1</v>
      </c>
      <c r="G278" s="59">
        <f t="shared" si="32"/>
        <v>1059</v>
      </c>
      <c r="H278" s="88">
        <f t="shared" si="32"/>
        <v>1059</v>
      </c>
      <c r="I278" s="88">
        <f t="shared" si="36"/>
        <v>0</v>
      </c>
      <c r="J278" s="88"/>
      <c r="K278" s="38">
        <f>1800-Table1353233[[#This Row],[Remaining time]]</f>
        <v>0.40238184855002146</v>
      </c>
      <c r="L278" s="38">
        <v>0.26307747885584798</v>
      </c>
      <c r="M278" s="38">
        <f t="shared" si="33"/>
        <v>0.66545932740586944</v>
      </c>
      <c r="O278" t="b">
        <f t="shared" si="37"/>
        <v>0</v>
      </c>
      <c r="T278">
        <f>IF(Table1353233[[#This Row],[If Optimal solution is not found]]=1,"",Table1353233[[#This Row],[UB_init]])</f>
        <v>1059</v>
      </c>
      <c r="U278">
        <f>IF(Table1353233[[#This Row],[If Optimal solution is not found]],"",Table1353233[[#This Row],[LB_init]])</f>
        <v>1059</v>
      </c>
      <c r="V278">
        <f>IF(Table1353233[[#This Row],[If Optimal solution is not found]],"",0)</f>
        <v>0</v>
      </c>
      <c r="W278">
        <f>IF(Table1353233[[#This Row],[If Optimal solution is not found]],"",Table1353233[[#This Row],[Total time (BPP+Pm+SPm)]])</f>
        <v>0.40238184855002146</v>
      </c>
      <c r="Y278" s="59">
        <v>1059</v>
      </c>
      <c r="Z278" s="60">
        <v>1059</v>
      </c>
      <c r="AA278" s="60">
        <v>0</v>
      </c>
      <c r="AB278" s="59"/>
      <c r="AC278" s="114">
        <v>0</v>
      </c>
      <c r="AD278" s="114">
        <v>0</v>
      </c>
      <c r="AE278" s="114">
        <v>0</v>
      </c>
      <c r="AF278" s="114">
        <f t="shared" si="38"/>
        <v>0</v>
      </c>
      <c r="AG278" s="114">
        <f t="shared" si="39"/>
        <v>0</v>
      </c>
      <c r="AH278" s="114">
        <v>0</v>
      </c>
      <c r="AI278" s="136" t="str">
        <f>IF(AH278=1,(Table1353233[[#This Row],[UB_init]]-Table1353233[[#This Row],[LB_init]])/Table1353233[[#This Row],[UB_init]],"")</f>
        <v/>
      </c>
      <c r="AJ278" s="123">
        <v>0</v>
      </c>
      <c r="AK278" s="114">
        <f>IF(AND(AJ278=1,Table68[[#This Row],[Gap]]=0),1,0)</f>
        <v>0</v>
      </c>
      <c r="AL278" s="48">
        <v>1059</v>
      </c>
      <c r="AM278" s="117">
        <f t="shared" si="34"/>
        <v>1</v>
      </c>
      <c r="AN278">
        <f t="shared" si="35"/>
        <v>0</v>
      </c>
    </row>
    <row r="279" spans="2:40" x14ac:dyDescent="0.35">
      <c r="B279" s="126" t="s">
        <v>313</v>
      </c>
      <c r="C279" s="47">
        <v>100</v>
      </c>
      <c r="D279" s="36">
        <v>2</v>
      </c>
      <c r="E279" s="36">
        <v>10</v>
      </c>
      <c r="F279" s="37">
        <v>1</v>
      </c>
      <c r="G279" s="61">
        <f t="shared" si="32"/>
        <v>954</v>
      </c>
      <c r="H279" s="98">
        <f t="shared" si="32"/>
        <v>954</v>
      </c>
      <c r="I279" s="98">
        <f t="shared" si="36"/>
        <v>0</v>
      </c>
      <c r="J279" s="98"/>
      <c r="K279" s="36">
        <f>1800-Table1353233[[#This Row],[Remaining time]]</f>
        <v>1.0011739228000351</v>
      </c>
      <c r="L279" s="36"/>
      <c r="M279" s="36">
        <f t="shared" si="33"/>
        <v>1.0011739228000351</v>
      </c>
      <c r="O279" t="b">
        <f t="shared" si="37"/>
        <v>0</v>
      </c>
      <c r="T279">
        <f>IF(Table1353233[[#This Row],[If Optimal solution is not found]]=1,"",Table1353233[[#This Row],[UB_init]])</f>
        <v>954</v>
      </c>
      <c r="U279">
        <f>IF(Table1353233[[#This Row],[If Optimal solution is not found]],"",Table1353233[[#This Row],[LB_init]])</f>
        <v>954</v>
      </c>
      <c r="V279">
        <f>IF(Table1353233[[#This Row],[If Optimal solution is not found]],"",0)</f>
        <v>0</v>
      </c>
      <c r="W279">
        <f>IF(Table1353233[[#This Row],[If Optimal solution is not found]],"",Table1353233[[#This Row],[Total time (BPP+Pm+SPm)]])</f>
        <v>1.0011739228000351</v>
      </c>
      <c r="Y279" s="61"/>
      <c r="Z279" s="62"/>
      <c r="AA279" s="62"/>
      <c r="AB279" s="61"/>
      <c r="AC279" s="115"/>
      <c r="AD279" s="115"/>
      <c r="AE279" s="115"/>
      <c r="AF279" s="115">
        <f t="shared" si="38"/>
        <v>0</v>
      </c>
      <c r="AG279" s="115">
        <f t="shared" si="39"/>
        <v>0</v>
      </c>
      <c r="AH279" s="115">
        <v>0</v>
      </c>
      <c r="AI279" s="137" t="str">
        <f>IF(AH279=1,(Table1353233[[#This Row],[UB_init]]-Table1353233[[#This Row],[LB_init]])/Table1353233[[#This Row],[UB_init]],"")</f>
        <v/>
      </c>
      <c r="AJ279" s="133"/>
      <c r="AK279" s="115">
        <f>IF(AND(AJ279=1,Table68[[#This Row],[Gap]]=0),1,0)</f>
        <v>0</v>
      </c>
      <c r="AL279" s="47">
        <v>954</v>
      </c>
      <c r="AM279" s="117">
        <f t="shared" si="34"/>
        <v>1</v>
      </c>
      <c r="AN279">
        <f t="shared" si="35"/>
        <v>0</v>
      </c>
    </row>
    <row r="280" spans="2:40" x14ac:dyDescent="0.35">
      <c r="B280" s="127" t="s">
        <v>314</v>
      </c>
      <c r="C280" s="48">
        <v>100</v>
      </c>
      <c r="D280" s="38">
        <v>2</v>
      </c>
      <c r="E280" s="38">
        <v>10</v>
      </c>
      <c r="F280" s="39">
        <v>1</v>
      </c>
      <c r="G280" s="59">
        <f t="shared" si="32"/>
        <v>1012</v>
      </c>
      <c r="H280" s="88">
        <f t="shared" si="32"/>
        <v>1012</v>
      </c>
      <c r="I280" s="88">
        <f t="shared" si="36"/>
        <v>0</v>
      </c>
      <c r="J280" s="88"/>
      <c r="K280" s="38">
        <f>1800-Table1353233[[#This Row],[Remaining time]]</f>
        <v>0.48331412859988632</v>
      </c>
      <c r="L280" s="38"/>
      <c r="M280" s="38">
        <f t="shared" si="33"/>
        <v>0.48331412859988632</v>
      </c>
      <c r="O280" t="b">
        <f t="shared" si="37"/>
        <v>0</v>
      </c>
      <c r="T280">
        <f>IF(Table1353233[[#This Row],[If Optimal solution is not found]]=1,"",Table1353233[[#This Row],[UB_init]])</f>
        <v>1012</v>
      </c>
      <c r="U280">
        <f>IF(Table1353233[[#This Row],[If Optimal solution is not found]],"",Table1353233[[#This Row],[LB_init]])</f>
        <v>1012</v>
      </c>
      <c r="V280">
        <f>IF(Table1353233[[#This Row],[If Optimal solution is not found]],"",0)</f>
        <v>0</v>
      </c>
      <c r="W280">
        <f>IF(Table1353233[[#This Row],[If Optimal solution is not found]],"",Table1353233[[#This Row],[Total time (BPP+Pm+SPm)]])</f>
        <v>0.48331412859988632</v>
      </c>
      <c r="Y280" s="59"/>
      <c r="Z280" s="60"/>
      <c r="AA280" s="60"/>
      <c r="AB280" s="59"/>
      <c r="AC280" s="114"/>
      <c r="AD280" s="114"/>
      <c r="AE280" s="114"/>
      <c r="AF280" s="114">
        <f t="shared" si="38"/>
        <v>0</v>
      </c>
      <c r="AG280" s="114">
        <f t="shared" si="39"/>
        <v>0</v>
      </c>
      <c r="AH280" s="114">
        <v>0</v>
      </c>
      <c r="AI280" s="136" t="str">
        <f>IF(AH280=1,(Table1353233[[#This Row],[UB_init]]-Table1353233[[#This Row],[LB_init]])/Table1353233[[#This Row],[UB_init]],"")</f>
        <v/>
      </c>
      <c r="AJ280" s="123"/>
      <c r="AK280" s="114">
        <f>IF(AND(AJ280=1,Table68[[#This Row],[Gap]]=0),1,0)</f>
        <v>0</v>
      </c>
      <c r="AL280" s="48">
        <v>1012</v>
      </c>
      <c r="AM280" s="117">
        <f t="shared" si="34"/>
        <v>1</v>
      </c>
      <c r="AN280">
        <f t="shared" si="35"/>
        <v>0</v>
      </c>
    </row>
    <row r="281" spans="2:40" x14ac:dyDescent="0.35">
      <c r="B281" s="126" t="s">
        <v>315</v>
      </c>
      <c r="C281" s="47">
        <v>100</v>
      </c>
      <c r="D281" s="36">
        <v>2</v>
      </c>
      <c r="E281" s="36">
        <v>10</v>
      </c>
      <c r="F281" s="37">
        <v>1</v>
      </c>
      <c r="G281" s="61">
        <f t="shared" si="32"/>
        <v>1036</v>
      </c>
      <c r="H281" s="98">
        <f t="shared" si="32"/>
        <v>1036</v>
      </c>
      <c r="I281" s="98">
        <f t="shared" si="36"/>
        <v>0</v>
      </c>
      <c r="J281" s="98"/>
      <c r="K281" s="36">
        <f>1800-Table1353233[[#This Row],[Remaining time]]</f>
        <v>0.5355284716999904</v>
      </c>
      <c r="L281" s="36"/>
      <c r="M281" s="36">
        <f t="shared" si="33"/>
        <v>0.5355284716999904</v>
      </c>
      <c r="O281" t="b">
        <f t="shared" si="37"/>
        <v>0</v>
      </c>
      <c r="T281">
        <f>IF(Table1353233[[#This Row],[If Optimal solution is not found]]=1,"",Table1353233[[#This Row],[UB_init]])</f>
        <v>1036</v>
      </c>
      <c r="U281">
        <f>IF(Table1353233[[#This Row],[If Optimal solution is not found]],"",Table1353233[[#This Row],[LB_init]])</f>
        <v>1036</v>
      </c>
      <c r="V281">
        <f>IF(Table1353233[[#This Row],[If Optimal solution is not found]],"",0)</f>
        <v>0</v>
      </c>
      <c r="W281">
        <f>IF(Table1353233[[#This Row],[If Optimal solution is not found]],"",Table1353233[[#This Row],[Total time (BPP+Pm+SPm)]])</f>
        <v>0.5355284716999904</v>
      </c>
      <c r="Y281" s="61"/>
      <c r="Z281" s="62"/>
      <c r="AA281" s="62"/>
      <c r="AB281" s="61"/>
      <c r="AC281" s="115"/>
      <c r="AD281" s="115"/>
      <c r="AE281" s="115"/>
      <c r="AF281" s="115">
        <f t="shared" si="38"/>
        <v>0</v>
      </c>
      <c r="AG281" s="115">
        <f t="shared" si="39"/>
        <v>0</v>
      </c>
      <c r="AH281" s="115">
        <v>0</v>
      </c>
      <c r="AI281" s="137" t="str">
        <f>IF(AH281=1,(Table1353233[[#This Row],[UB_init]]-Table1353233[[#This Row],[LB_init]])/Table1353233[[#This Row],[UB_init]],"")</f>
        <v/>
      </c>
      <c r="AJ281" s="133"/>
      <c r="AK281" s="115">
        <f>IF(AND(AJ281=1,Table68[[#This Row],[Gap]]=0),1,0)</f>
        <v>0</v>
      </c>
      <c r="AL281" s="47">
        <v>1036</v>
      </c>
      <c r="AM281" s="117">
        <f t="shared" si="34"/>
        <v>1</v>
      </c>
      <c r="AN281">
        <f t="shared" si="35"/>
        <v>0</v>
      </c>
    </row>
    <row r="282" spans="2:40" x14ac:dyDescent="0.35">
      <c r="B282" s="127" t="s">
        <v>316</v>
      </c>
      <c r="C282" s="48">
        <v>100</v>
      </c>
      <c r="D282" s="38">
        <v>2</v>
      </c>
      <c r="E282" s="38">
        <v>10</v>
      </c>
      <c r="F282" s="39">
        <v>2</v>
      </c>
      <c r="G282" s="59">
        <f t="shared" si="32"/>
        <v>1318</v>
      </c>
      <c r="H282" s="88">
        <f t="shared" si="32"/>
        <v>1318</v>
      </c>
      <c r="I282" s="88">
        <f t="shared" si="36"/>
        <v>0</v>
      </c>
      <c r="J282" s="88"/>
      <c r="K282" s="38">
        <f>1800-Table1353233[[#This Row],[Remaining time]]</f>
        <v>0.89450778813011311</v>
      </c>
      <c r="L282" s="38"/>
      <c r="M282" s="38">
        <f t="shared" si="33"/>
        <v>0.89450778813011311</v>
      </c>
      <c r="O282" t="b">
        <f t="shared" si="37"/>
        <v>0</v>
      </c>
      <c r="T282">
        <f>IF(Table1353233[[#This Row],[If Optimal solution is not found]]=1,"",Table1353233[[#This Row],[UB_init]])</f>
        <v>1318</v>
      </c>
      <c r="U282">
        <f>IF(Table1353233[[#This Row],[If Optimal solution is not found]],"",Table1353233[[#This Row],[LB_init]])</f>
        <v>1318</v>
      </c>
      <c r="V282">
        <f>IF(Table1353233[[#This Row],[If Optimal solution is not found]],"",0)</f>
        <v>0</v>
      </c>
      <c r="W282">
        <f>IF(Table1353233[[#This Row],[If Optimal solution is not found]],"",Table1353233[[#This Row],[Total time (BPP+Pm+SPm)]])</f>
        <v>0.89450778813011311</v>
      </c>
      <c r="Y282" s="59"/>
      <c r="Z282" s="60"/>
      <c r="AA282" s="60"/>
      <c r="AB282" s="59"/>
      <c r="AC282" s="114"/>
      <c r="AD282" s="114"/>
      <c r="AE282" s="114"/>
      <c r="AF282" s="114">
        <f t="shared" si="38"/>
        <v>0</v>
      </c>
      <c r="AG282" s="114">
        <f t="shared" si="39"/>
        <v>0</v>
      </c>
      <c r="AH282" s="114">
        <v>0</v>
      </c>
      <c r="AI282" s="136" t="str">
        <f>IF(AH282=1,(Table1353233[[#This Row],[UB_init]]-Table1353233[[#This Row],[LB_init]])/Table1353233[[#This Row],[UB_init]],"")</f>
        <v/>
      </c>
      <c r="AJ282" s="123"/>
      <c r="AK282" s="114">
        <f>IF(AND(AJ282=1,Table68[[#This Row],[Gap]]=0),1,0)</f>
        <v>0</v>
      </c>
      <c r="AL282" s="48">
        <v>1318</v>
      </c>
      <c r="AM282" s="117">
        <f t="shared" si="34"/>
        <v>1</v>
      </c>
      <c r="AN282">
        <f t="shared" si="35"/>
        <v>0</v>
      </c>
    </row>
    <row r="283" spans="2:40" x14ac:dyDescent="0.35">
      <c r="B283" s="126" t="s">
        <v>317</v>
      </c>
      <c r="C283" s="47">
        <v>100</v>
      </c>
      <c r="D283" s="36">
        <v>2</v>
      </c>
      <c r="E283" s="36">
        <v>10</v>
      </c>
      <c r="F283" s="37">
        <v>2</v>
      </c>
      <c r="G283" s="61">
        <f t="shared" si="32"/>
        <v>1346</v>
      </c>
      <c r="H283" s="98">
        <f t="shared" si="32"/>
        <v>1346</v>
      </c>
      <c r="I283" s="98">
        <f t="shared" si="36"/>
        <v>0</v>
      </c>
      <c r="J283" s="98"/>
      <c r="K283" s="36">
        <f>1800-Table1353233[[#This Row],[Remaining time]]</f>
        <v>0.76913284324996312</v>
      </c>
      <c r="L283" s="36"/>
      <c r="M283" s="36">
        <f t="shared" si="33"/>
        <v>0.76913284324996312</v>
      </c>
      <c r="O283" t="b">
        <f t="shared" si="37"/>
        <v>0</v>
      </c>
      <c r="T283">
        <f>IF(Table1353233[[#This Row],[If Optimal solution is not found]]=1,"",Table1353233[[#This Row],[UB_init]])</f>
        <v>1346</v>
      </c>
      <c r="U283">
        <f>IF(Table1353233[[#This Row],[If Optimal solution is not found]],"",Table1353233[[#This Row],[LB_init]])</f>
        <v>1346</v>
      </c>
      <c r="V283">
        <f>IF(Table1353233[[#This Row],[If Optimal solution is not found]],"",0)</f>
        <v>0</v>
      </c>
      <c r="W283">
        <f>IF(Table1353233[[#This Row],[If Optimal solution is not found]],"",Table1353233[[#This Row],[Total time (BPP+Pm+SPm)]])</f>
        <v>0.76913284324996312</v>
      </c>
      <c r="Y283" s="61"/>
      <c r="Z283" s="62"/>
      <c r="AA283" s="62"/>
      <c r="AB283" s="61"/>
      <c r="AC283" s="115"/>
      <c r="AD283" s="115"/>
      <c r="AE283" s="115"/>
      <c r="AF283" s="115">
        <f t="shared" si="38"/>
        <v>0</v>
      </c>
      <c r="AG283" s="115">
        <f t="shared" si="39"/>
        <v>0</v>
      </c>
      <c r="AH283" s="115">
        <v>0</v>
      </c>
      <c r="AI283" s="137" t="str">
        <f>IF(AH283=1,(Table1353233[[#This Row],[UB_init]]-Table1353233[[#This Row],[LB_init]])/Table1353233[[#This Row],[UB_init]],"")</f>
        <v/>
      </c>
      <c r="AJ283" s="133"/>
      <c r="AK283" s="115">
        <f>IF(AND(AJ283=1,Table68[[#This Row],[Gap]]=0),1,0)</f>
        <v>0</v>
      </c>
      <c r="AL283" s="47">
        <v>1346</v>
      </c>
      <c r="AM283" s="117">
        <f t="shared" si="34"/>
        <v>1</v>
      </c>
      <c r="AN283">
        <f t="shared" si="35"/>
        <v>0</v>
      </c>
    </row>
    <row r="284" spans="2:40" x14ac:dyDescent="0.35">
      <c r="B284" s="127" t="s">
        <v>318</v>
      </c>
      <c r="C284" s="48">
        <v>100</v>
      </c>
      <c r="D284" s="38">
        <v>2</v>
      </c>
      <c r="E284" s="38">
        <v>10</v>
      </c>
      <c r="F284" s="39">
        <v>2</v>
      </c>
      <c r="G284" s="59">
        <f t="shared" si="32"/>
        <v>1322</v>
      </c>
      <c r="H284" s="88">
        <f t="shared" si="32"/>
        <v>1322</v>
      </c>
      <c r="I284" s="88">
        <f t="shared" si="36"/>
        <v>0</v>
      </c>
      <c r="J284" s="88"/>
      <c r="K284" s="38">
        <f>1800-Table1353233[[#This Row],[Remaining time]]</f>
        <v>1.4195043351598997</v>
      </c>
      <c r="L284" s="38"/>
      <c r="M284" s="38">
        <f t="shared" si="33"/>
        <v>1.4195043351598997</v>
      </c>
      <c r="O284" t="b">
        <f t="shared" si="37"/>
        <v>0</v>
      </c>
      <c r="T284">
        <f>IF(Table1353233[[#This Row],[If Optimal solution is not found]]=1,"",Table1353233[[#This Row],[UB_init]])</f>
        <v>1322</v>
      </c>
      <c r="U284">
        <f>IF(Table1353233[[#This Row],[If Optimal solution is not found]],"",Table1353233[[#This Row],[LB_init]])</f>
        <v>1322</v>
      </c>
      <c r="V284">
        <f>IF(Table1353233[[#This Row],[If Optimal solution is not found]],"",0)</f>
        <v>0</v>
      </c>
      <c r="W284">
        <f>IF(Table1353233[[#This Row],[If Optimal solution is not found]],"",Table1353233[[#This Row],[Total time (BPP+Pm+SPm)]])</f>
        <v>1.4195043351598997</v>
      </c>
      <c r="Y284" s="59"/>
      <c r="Z284" s="60"/>
      <c r="AA284" s="60"/>
      <c r="AB284" s="59"/>
      <c r="AC284" s="114"/>
      <c r="AD284" s="114"/>
      <c r="AE284" s="114"/>
      <c r="AF284" s="114">
        <f t="shared" si="38"/>
        <v>0</v>
      </c>
      <c r="AG284" s="114">
        <f t="shared" si="39"/>
        <v>0</v>
      </c>
      <c r="AH284" s="114">
        <v>0</v>
      </c>
      <c r="AI284" s="136" t="str">
        <f>IF(AH284=1,(Table1353233[[#This Row],[UB_init]]-Table1353233[[#This Row],[LB_init]])/Table1353233[[#This Row],[UB_init]],"")</f>
        <v/>
      </c>
      <c r="AJ284" s="123"/>
      <c r="AK284" s="114">
        <f>IF(AND(AJ284=1,Table68[[#This Row],[Gap]]=0),1,0)</f>
        <v>0</v>
      </c>
      <c r="AL284" s="48">
        <v>1322</v>
      </c>
      <c r="AM284" s="117">
        <f t="shared" si="34"/>
        <v>1</v>
      </c>
      <c r="AN284">
        <f t="shared" si="35"/>
        <v>0</v>
      </c>
    </row>
    <row r="285" spans="2:40" x14ac:dyDescent="0.35">
      <c r="B285" s="126" t="s">
        <v>319</v>
      </c>
      <c r="C285" s="47">
        <v>100</v>
      </c>
      <c r="D285" s="36">
        <v>2</v>
      </c>
      <c r="E285" s="36">
        <v>10</v>
      </c>
      <c r="F285" s="37">
        <v>2</v>
      </c>
      <c r="G285" s="61">
        <f t="shared" si="32"/>
        <v>1296</v>
      </c>
      <c r="H285" s="98">
        <f t="shared" si="32"/>
        <v>1296</v>
      </c>
      <c r="I285" s="98">
        <f t="shared" si="36"/>
        <v>0</v>
      </c>
      <c r="J285" s="98"/>
      <c r="K285" s="36">
        <f>1800-Table1353233[[#This Row],[Remaining time]]</f>
        <v>0.85862114840006143</v>
      </c>
      <c r="L285" s="36"/>
      <c r="M285" s="36">
        <f t="shared" si="33"/>
        <v>0.85862114840006143</v>
      </c>
      <c r="O285" t="b">
        <f t="shared" si="37"/>
        <v>0</v>
      </c>
      <c r="T285">
        <f>IF(Table1353233[[#This Row],[If Optimal solution is not found]]=1,"",Table1353233[[#This Row],[UB_init]])</f>
        <v>1296</v>
      </c>
      <c r="U285">
        <f>IF(Table1353233[[#This Row],[If Optimal solution is not found]],"",Table1353233[[#This Row],[LB_init]])</f>
        <v>1296</v>
      </c>
      <c r="V285">
        <f>IF(Table1353233[[#This Row],[If Optimal solution is not found]],"",0)</f>
        <v>0</v>
      </c>
      <c r="W285">
        <f>IF(Table1353233[[#This Row],[If Optimal solution is not found]],"",Table1353233[[#This Row],[Total time (BPP+Pm+SPm)]])</f>
        <v>0.85862114840006143</v>
      </c>
      <c r="Y285" s="61"/>
      <c r="Z285" s="62"/>
      <c r="AA285" s="62"/>
      <c r="AB285" s="61"/>
      <c r="AC285" s="115"/>
      <c r="AD285" s="115"/>
      <c r="AE285" s="115"/>
      <c r="AF285" s="115">
        <f t="shared" si="38"/>
        <v>0</v>
      </c>
      <c r="AG285" s="115">
        <f t="shared" si="39"/>
        <v>0</v>
      </c>
      <c r="AH285" s="115">
        <v>0</v>
      </c>
      <c r="AI285" s="137" t="str">
        <f>IF(AH285=1,(Table1353233[[#This Row],[UB_init]]-Table1353233[[#This Row],[LB_init]])/Table1353233[[#This Row],[UB_init]],"")</f>
        <v/>
      </c>
      <c r="AJ285" s="133"/>
      <c r="AK285" s="115">
        <f>IF(AND(AJ285=1,Table68[[#This Row],[Gap]]=0),1,0)</f>
        <v>0</v>
      </c>
      <c r="AL285" s="47">
        <v>1296</v>
      </c>
      <c r="AM285" s="117">
        <f t="shared" si="34"/>
        <v>1</v>
      </c>
      <c r="AN285">
        <f t="shared" si="35"/>
        <v>0</v>
      </c>
    </row>
    <row r="286" spans="2:40" x14ac:dyDescent="0.35">
      <c r="B286" s="127" t="s">
        <v>320</v>
      </c>
      <c r="C286" s="48">
        <v>100</v>
      </c>
      <c r="D286" s="38">
        <v>2</v>
      </c>
      <c r="E286" s="38">
        <v>10</v>
      </c>
      <c r="F286" s="39">
        <v>2</v>
      </c>
      <c r="G286" s="59">
        <f t="shared" si="32"/>
        <v>1346</v>
      </c>
      <c r="H286" s="88">
        <f t="shared" si="32"/>
        <v>1346</v>
      </c>
      <c r="I286" s="88">
        <f t="shared" si="36"/>
        <v>0</v>
      </c>
      <c r="J286" s="88"/>
      <c r="K286" s="38">
        <f>1800-Table1353233[[#This Row],[Remaining time]]</f>
        <v>0.31482188218001284</v>
      </c>
      <c r="L286" s="38"/>
      <c r="M286" s="38">
        <f t="shared" si="33"/>
        <v>0.31482188218001284</v>
      </c>
      <c r="O286" t="b">
        <f t="shared" si="37"/>
        <v>0</v>
      </c>
      <c r="T286">
        <f>IF(Table1353233[[#This Row],[If Optimal solution is not found]]=1,"",Table1353233[[#This Row],[UB_init]])</f>
        <v>1346</v>
      </c>
      <c r="U286">
        <f>IF(Table1353233[[#This Row],[If Optimal solution is not found]],"",Table1353233[[#This Row],[LB_init]])</f>
        <v>1346</v>
      </c>
      <c r="V286">
        <f>IF(Table1353233[[#This Row],[If Optimal solution is not found]],"",0)</f>
        <v>0</v>
      </c>
      <c r="W286">
        <f>IF(Table1353233[[#This Row],[If Optimal solution is not found]],"",Table1353233[[#This Row],[Total time (BPP+Pm+SPm)]])</f>
        <v>0.31482188218001284</v>
      </c>
      <c r="Y286" s="59"/>
      <c r="Z286" s="60"/>
      <c r="AA286" s="60"/>
      <c r="AB286" s="59"/>
      <c r="AC286" s="114"/>
      <c r="AD286" s="114"/>
      <c r="AE286" s="114"/>
      <c r="AF286" s="114">
        <f t="shared" si="38"/>
        <v>0</v>
      </c>
      <c r="AG286" s="114">
        <f t="shared" si="39"/>
        <v>0</v>
      </c>
      <c r="AH286" s="114">
        <v>0</v>
      </c>
      <c r="AI286" s="136" t="str">
        <f>IF(AH286=1,(Table1353233[[#This Row],[UB_init]]-Table1353233[[#This Row],[LB_init]])/Table1353233[[#This Row],[UB_init]],"")</f>
        <v/>
      </c>
      <c r="AJ286" s="123"/>
      <c r="AK286" s="114">
        <f>IF(AND(AJ286=1,Table68[[#This Row],[Gap]]=0),1,0)</f>
        <v>0</v>
      </c>
      <c r="AL286" s="48">
        <v>1346</v>
      </c>
      <c r="AM286" s="117">
        <f t="shared" si="34"/>
        <v>1</v>
      </c>
      <c r="AN286">
        <f t="shared" si="35"/>
        <v>0</v>
      </c>
    </row>
    <row r="287" spans="2:40" x14ac:dyDescent="0.35">
      <c r="B287" s="126" t="s">
        <v>321</v>
      </c>
      <c r="C287" s="47">
        <v>100</v>
      </c>
      <c r="D287" s="36">
        <v>2</v>
      </c>
      <c r="E287" s="36">
        <v>10</v>
      </c>
      <c r="F287" s="37">
        <v>2</v>
      </c>
      <c r="G287" s="61">
        <f t="shared" si="32"/>
        <v>1310</v>
      </c>
      <c r="H287" s="98">
        <f t="shared" si="32"/>
        <v>1310</v>
      </c>
      <c r="I287" s="98">
        <f t="shared" si="36"/>
        <v>0</v>
      </c>
      <c r="J287" s="98"/>
      <c r="K287" s="36">
        <f>1800-Table1353233[[#This Row],[Remaining time]]</f>
        <v>0.57543582842004071</v>
      </c>
      <c r="L287" s="36"/>
      <c r="M287" s="36">
        <f t="shared" si="33"/>
        <v>0.57543582842004071</v>
      </c>
      <c r="O287" t="b">
        <f t="shared" si="37"/>
        <v>0</v>
      </c>
      <c r="T287">
        <f>IF(Table1353233[[#This Row],[If Optimal solution is not found]]=1,"",Table1353233[[#This Row],[UB_init]])</f>
        <v>1310</v>
      </c>
      <c r="U287">
        <f>IF(Table1353233[[#This Row],[If Optimal solution is not found]],"",Table1353233[[#This Row],[LB_init]])</f>
        <v>1310</v>
      </c>
      <c r="V287">
        <f>IF(Table1353233[[#This Row],[If Optimal solution is not found]],"",0)</f>
        <v>0</v>
      </c>
      <c r="W287">
        <f>IF(Table1353233[[#This Row],[If Optimal solution is not found]],"",Table1353233[[#This Row],[Total time (BPP+Pm+SPm)]])</f>
        <v>0.57543582842004071</v>
      </c>
      <c r="Y287" s="61"/>
      <c r="Z287" s="62"/>
      <c r="AA287" s="62"/>
      <c r="AB287" s="61"/>
      <c r="AC287" s="115"/>
      <c r="AD287" s="115"/>
      <c r="AE287" s="115"/>
      <c r="AF287" s="115">
        <f t="shared" si="38"/>
        <v>0</v>
      </c>
      <c r="AG287" s="115">
        <f t="shared" si="39"/>
        <v>0</v>
      </c>
      <c r="AH287" s="115">
        <v>0</v>
      </c>
      <c r="AI287" s="137" t="str">
        <f>IF(AH287=1,(Table1353233[[#This Row],[UB_init]]-Table1353233[[#This Row],[LB_init]])/Table1353233[[#This Row],[UB_init]],"")</f>
        <v/>
      </c>
      <c r="AJ287" s="133"/>
      <c r="AK287" s="115">
        <f>IF(AND(AJ287=1,Table68[[#This Row],[Gap]]=0),1,0)</f>
        <v>0</v>
      </c>
      <c r="AL287" s="47">
        <v>1310</v>
      </c>
      <c r="AM287" s="117">
        <f t="shared" si="34"/>
        <v>1</v>
      </c>
      <c r="AN287">
        <f t="shared" si="35"/>
        <v>0</v>
      </c>
    </row>
    <row r="288" spans="2:40" x14ac:dyDescent="0.35">
      <c r="B288" s="127" t="s">
        <v>322</v>
      </c>
      <c r="C288" s="48">
        <v>100</v>
      </c>
      <c r="D288" s="38">
        <v>2</v>
      </c>
      <c r="E288" s="38">
        <v>10</v>
      </c>
      <c r="F288" s="39">
        <v>2</v>
      </c>
      <c r="G288" s="59">
        <f t="shared" si="32"/>
        <v>1419</v>
      </c>
      <c r="H288" s="88">
        <f t="shared" si="32"/>
        <v>1419</v>
      </c>
      <c r="I288" s="88">
        <f t="shared" si="36"/>
        <v>0</v>
      </c>
      <c r="J288" s="88"/>
      <c r="K288" s="38">
        <f>1800-Table1353233[[#This Row],[Remaining time]]</f>
        <v>0.31779577584006802</v>
      </c>
      <c r="L288" s="38"/>
      <c r="M288" s="38">
        <f t="shared" si="33"/>
        <v>0.31779577584006802</v>
      </c>
      <c r="O288" t="b">
        <f t="shared" si="37"/>
        <v>0</v>
      </c>
      <c r="T288">
        <f>IF(Table1353233[[#This Row],[If Optimal solution is not found]]=1,"",Table1353233[[#This Row],[UB_init]])</f>
        <v>1419</v>
      </c>
      <c r="U288">
        <f>IF(Table1353233[[#This Row],[If Optimal solution is not found]],"",Table1353233[[#This Row],[LB_init]])</f>
        <v>1419</v>
      </c>
      <c r="V288">
        <f>IF(Table1353233[[#This Row],[If Optimal solution is not found]],"",0)</f>
        <v>0</v>
      </c>
      <c r="W288">
        <f>IF(Table1353233[[#This Row],[If Optimal solution is not found]],"",Table1353233[[#This Row],[Total time (BPP+Pm+SPm)]])</f>
        <v>0.31779577584006802</v>
      </c>
      <c r="Y288" s="59"/>
      <c r="Z288" s="60"/>
      <c r="AA288" s="60"/>
      <c r="AB288" s="59"/>
      <c r="AC288" s="114"/>
      <c r="AD288" s="114"/>
      <c r="AE288" s="114"/>
      <c r="AF288" s="114">
        <f t="shared" si="38"/>
        <v>0</v>
      </c>
      <c r="AG288" s="114">
        <f t="shared" si="39"/>
        <v>0</v>
      </c>
      <c r="AH288" s="114">
        <v>0</v>
      </c>
      <c r="AI288" s="136" t="str">
        <f>IF(AH288=1,(Table1353233[[#This Row],[UB_init]]-Table1353233[[#This Row],[LB_init]])/Table1353233[[#This Row],[UB_init]],"")</f>
        <v/>
      </c>
      <c r="AJ288" s="123"/>
      <c r="AK288" s="114">
        <f>IF(AND(AJ288=1,Table68[[#This Row],[Gap]]=0),1,0)</f>
        <v>0</v>
      </c>
      <c r="AL288" s="48">
        <v>1419</v>
      </c>
      <c r="AM288" s="117">
        <f t="shared" si="34"/>
        <v>1</v>
      </c>
      <c r="AN288">
        <f t="shared" si="35"/>
        <v>0</v>
      </c>
    </row>
    <row r="289" spans="2:40" x14ac:dyDescent="0.35">
      <c r="B289" s="126" t="s">
        <v>323</v>
      </c>
      <c r="C289" s="47">
        <v>100</v>
      </c>
      <c r="D289" s="36">
        <v>2</v>
      </c>
      <c r="E289" s="36">
        <v>10</v>
      </c>
      <c r="F289" s="37">
        <v>2</v>
      </c>
      <c r="G289" s="61">
        <f t="shared" si="32"/>
        <v>1284</v>
      </c>
      <c r="H289" s="98">
        <f t="shared" si="32"/>
        <v>1284</v>
      </c>
      <c r="I289" s="98">
        <f t="shared" si="36"/>
        <v>0</v>
      </c>
      <c r="J289" s="98"/>
      <c r="K289" s="36">
        <f>1800-Table1353233[[#This Row],[Remaining time]]</f>
        <v>1.8887732736800444</v>
      </c>
      <c r="L289" s="36"/>
      <c r="M289" s="36">
        <f t="shared" si="33"/>
        <v>1.8887732736800444</v>
      </c>
      <c r="O289" t="b">
        <f t="shared" si="37"/>
        <v>0</v>
      </c>
      <c r="T289">
        <f>IF(Table1353233[[#This Row],[If Optimal solution is not found]]=1,"",Table1353233[[#This Row],[UB_init]])</f>
        <v>1284</v>
      </c>
      <c r="U289">
        <f>IF(Table1353233[[#This Row],[If Optimal solution is not found]],"",Table1353233[[#This Row],[LB_init]])</f>
        <v>1284</v>
      </c>
      <c r="V289">
        <f>IF(Table1353233[[#This Row],[If Optimal solution is not found]],"",0)</f>
        <v>0</v>
      </c>
      <c r="W289">
        <f>IF(Table1353233[[#This Row],[If Optimal solution is not found]],"",Table1353233[[#This Row],[Total time (BPP+Pm+SPm)]])</f>
        <v>1.8887732736800444</v>
      </c>
      <c r="Y289" s="61"/>
      <c r="Z289" s="62"/>
      <c r="AA289" s="62"/>
      <c r="AB289" s="61"/>
      <c r="AC289" s="115"/>
      <c r="AD289" s="115"/>
      <c r="AE289" s="115"/>
      <c r="AF289" s="115">
        <f t="shared" si="38"/>
        <v>0</v>
      </c>
      <c r="AG289" s="115">
        <f t="shared" si="39"/>
        <v>0</v>
      </c>
      <c r="AH289" s="115">
        <v>0</v>
      </c>
      <c r="AI289" s="137" t="str">
        <f>IF(AH289=1,(Table1353233[[#This Row],[UB_init]]-Table1353233[[#This Row],[LB_init]])/Table1353233[[#This Row],[UB_init]],"")</f>
        <v/>
      </c>
      <c r="AJ289" s="133"/>
      <c r="AK289" s="115">
        <f>IF(AND(AJ289=1,Table68[[#This Row],[Gap]]=0),1,0)</f>
        <v>0</v>
      </c>
      <c r="AL289" s="47">
        <v>1284</v>
      </c>
      <c r="AM289" s="117">
        <f t="shared" si="34"/>
        <v>1</v>
      </c>
      <c r="AN289">
        <f t="shared" si="35"/>
        <v>0</v>
      </c>
    </row>
    <row r="290" spans="2:40" x14ac:dyDescent="0.35">
      <c r="B290" s="127" t="s">
        <v>324</v>
      </c>
      <c r="C290" s="48">
        <v>100</v>
      </c>
      <c r="D290" s="38">
        <v>2</v>
      </c>
      <c r="E290" s="38">
        <v>10</v>
      </c>
      <c r="F290" s="39">
        <v>2</v>
      </c>
      <c r="G290" s="59">
        <f t="shared" si="32"/>
        <v>1372</v>
      </c>
      <c r="H290" s="88">
        <f t="shared" si="32"/>
        <v>1372</v>
      </c>
      <c r="I290" s="88">
        <f t="shared" si="36"/>
        <v>0</v>
      </c>
      <c r="J290" s="88"/>
      <c r="K290" s="38">
        <f>1800-Table1353233[[#This Row],[Remaining time]]</f>
        <v>1.482489418239993</v>
      </c>
      <c r="L290" s="38"/>
      <c r="M290" s="38">
        <f t="shared" si="33"/>
        <v>1.482489418239993</v>
      </c>
      <c r="O290" t="b">
        <f t="shared" si="37"/>
        <v>0</v>
      </c>
      <c r="T290">
        <f>IF(Table1353233[[#This Row],[If Optimal solution is not found]]=1,"",Table1353233[[#This Row],[UB_init]])</f>
        <v>1372</v>
      </c>
      <c r="U290">
        <f>IF(Table1353233[[#This Row],[If Optimal solution is not found]],"",Table1353233[[#This Row],[LB_init]])</f>
        <v>1372</v>
      </c>
      <c r="V290">
        <f>IF(Table1353233[[#This Row],[If Optimal solution is not found]],"",0)</f>
        <v>0</v>
      </c>
      <c r="W290">
        <f>IF(Table1353233[[#This Row],[If Optimal solution is not found]],"",Table1353233[[#This Row],[Total time (BPP+Pm+SPm)]])</f>
        <v>1.482489418239993</v>
      </c>
      <c r="Y290" s="59"/>
      <c r="Z290" s="60"/>
      <c r="AA290" s="60"/>
      <c r="AB290" s="59"/>
      <c r="AC290" s="114"/>
      <c r="AD290" s="114"/>
      <c r="AE290" s="114"/>
      <c r="AF290" s="114">
        <f t="shared" si="38"/>
        <v>0</v>
      </c>
      <c r="AG290" s="114">
        <f t="shared" si="39"/>
        <v>0</v>
      </c>
      <c r="AH290" s="114">
        <v>0</v>
      </c>
      <c r="AI290" s="136" t="str">
        <f>IF(AH290=1,(Table1353233[[#This Row],[UB_init]]-Table1353233[[#This Row],[LB_init]])/Table1353233[[#This Row],[UB_init]],"")</f>
        <v/>
      </c>
      <c r="AJ290" s="123"/>
      <c r="AK290" s="114">
        <f>IF(AND(AJ290=1,Table68[[#This Row],[Gap]]=0),1,0)</f>
        <v>0</v>
      </c>
      <c r="AL290" s="48">
        <v>1372</v>
      </c>
      <c r="AM290" s="117">
        <f t="shared" si="34"/>
        <v>1</v>
      </c>
      <c r="AN290">
        <f t="shared" si="35"/>
        <v>0</v>
      </c>
    </row>
    <row r="291" spans="2:40" x14ac:dyDescent="0.35">
      <c r="B291" s="126" t="s">
        <v>325</v>
      </c>
      <c r="C291" s="47">
        <v>100</v>
      </c>
      <c r="D291" s="36">
        <v>2</v>
      </c>
      <c r="E291" s="36">
        <v>10</v>
      </c>
      <c r="F291" s="37">
        <v>2</v>
      </c>
      <c r="G291" s="61">
        <f t="shared" si="32"/>
        <v>1396</v>
      </c>
      <c r="H291" s="98">
        <f t="shared" si="32"/>
        <v>1396</v>
      </c>
      <c r="I291" s="98">
        <f t="shared" si="36"/>
        <v>0</v>
      </c>
      <c r="J291" s="98"/>
      <c r="K291" s="36">
        <f>1800-Table1353233[[#This Row],[Remaining time]]</f>
        <v>0.68926117382989105</v>
      </c>
      <c r="L291" s="36"/>
      <c r="M291" s="36">
        <f t="shared" si="33"/>
        <v>0.68926117382989105</v>
      </c>
      <c r="O291" t="b">
        <f t="shared" si="37"/>
        <v>0</v>
      </c>
      <c r="T291">
        <f>IF(Table1353233[[#This Row],[If Optimal solution is not found]]=1,"",Table1353233[[#This Row],[UB_init]])</f>
        <v>1396</v>
      </c>
      <c r="U291">
        <f>IF(Table1353233[[#This Row],[If Optimal solution is not found]],"",Table1353233[[#This Row],[LB_init]])</f>
        <v>1396</v>
      </c>
      <c r="V291">
        <f>IF(Table1353233[[#This Row],[If Optimal solution is not found]],"",0)</f>
        <v>0</v>
      </c>
      <c r="W291">
        <f>IF(Table1353233[[#This Row],[If Optimal solution is not found]],"",Table1353233[[#This Row],[Total time (BPP+Pm+SPm)]])</f>
        <v>0.68926117382989105</v>
      </c>
      <c r="Y291" s="61"/>
      <c r="Z291" s="62"/>
      <c r="AA291" s="62"/>
      <c r="AB291" s="61"/>
      <c r="AC291" s="115"/>
      <c r="AD291" s="115"/>
      <c r="AE291" s="115"/>
      <c r="AF291" s="115">
        <f t="shared" si="38"/>
        <v>0</v>
      </c>
      <c r="AG291" s="115">
        <f t="shared" si="39"/>
        <v>0</v>
      </c>
      <c r="AH291" s="115">
        <v>0</v>
      </c>
      <c r="AI291" s="137" t="str">
        <f>IF(AH291=1,(Table1353233[[#This Row],[UB_init]]-Table1353233[[#This Row],[LB_init]])/Table1353233[[#This Row],[UB_init]],"")</f>
        <v/>
      </c>
      <c r="AJ291" s="133"/>
      <c r="AK291" s="115">
        <f>IF(AND(AJ291=1,Table68[[#This Row],[Gap]]=0),1,0)</f>
        <v>0</v>
      </c>
      <c r="AL291" s="47">
        <v>1396</v>
      </c>
      <c r="AM291" s="117">
        <f t="shared" si="34"/>
        <v>1</v>
      </c>
      <c r="AN291">
        <f t="shared" si="35"/>
        <v>0</v>
      </c>
    </row>
    <row r="292" spans="2:40" x14ac:dyDescent="0.35">
      <c r="B292" s="127" t="s">
        <v>326</v>
      </c>
      <c r="C292" s="48">
        <v>100</v>
      </c>
      <c r="D292" s="38">
        <v>2</v>
      </c>
      <c r="E292" s="38">
        <v>10</v>
      </c>
      <c r="F292" s="39">
        <v>4</v>
      </c>
      <c r="G292" s="59">
        <f t="shared" si="32"/>
        <v>1978</v>
      </c>
      <c r="H292" s="88">
        <f t="shared" si="32"/>
        <v>1978</v>
      </c>
      <c r="I292" s="88">
        <f t="shared" si="36"/>
        <v>0</v>
      </c>
      <c r="J292" s="88"/>
      <c r="K292" s="38">
        <f>1800-Table1353233[[#This Row],[Remaining time]]</f>
        <v>9.0961408577900329</v>
      </c>
      <c r="L292" s="38"/>
      <c r="M292" s="38">
        <f t="shared" si="33"/>
        <v>9.0961408577900329</v>
      </c>
      <c r="O292" t="b">
        <f t="shared" si="37"/>
        <v>0</v>
      </c>
      <c r="T292">
        <f>IF(Table1353233[[#This Row],[If Optimal solution is not found]]=1,"",Table1353233[[#This Row],[UB_init]])</f>
        <v>1978</v>
      </c>
      <c r="U292">
        <f>IF(Table1353233[[#This Row],[If Optimal solution is not found]],"",Table1353233[[#This Row],[LB_init]])</f>
        <v>1978</v>
      </c>
      <c r="V292">
        <f>IF(Table1353233[[#This Row],[If Optimal solution is not found]],"",0)</f>
        <v>0</v>
      </c>
      <c r="W292">
        <f>IF(Table1353233[[#This Row],[If Optimal solution is not found]],"",Table1353233[[#This Row],[Total time (BPP+Pm+SPm)]])</f>
        <v>9.0961408577900329</v>
      </c>
      <c r="Y292" s="59"/>
      <c r="Z292" s="60"/>
      <c r="AA292" s="60"/>
      <c r="AB292" s="59"/>
      <c r="AC292" s="114"/>
      <c r="AD292" s="114"/>
      <c r="AE292" s="114"/>
      <c r="AF292" s="114">
        <f t="shared" si="38"/>
        <v>0</v>
      </c>
      <c r="AG292" s="114">
        <f t="shared" si="39"/>
        <v>0</v>
      </c>
      <c r="AH292" s="114">
        <v>0</v>
      </c>
      <c r="AI292" s="136" t="str">
        <f>IF(AH292=1,(Table1353233[[#This Row],[UB_init]]-Table1353233[[#This Row],[LB_init]])/Table1353233[[#This Row],[UB_init]],"")</f>
        <v/>
      </c>
      <c r="AJ292" s="123"/>
      <c r="AK292" s="114">
        <f>IF(AND(AJ292=1,Table68[[#This Row],[Gap]]=0),1,0)</f>
        <v>0</v>
      </c>
      <c r="AL292" s="48">
        <v>1978</v>
      </c>
      <c r="AM292" s="117">
        <f t="shared" si="34"/>
        <v>1</v>
      </c>
      <c r="AN292">
        <f t="shared" si="35"/>
        <v>0</v>
      </c>
    </row>
    <row r="293" spans="2:40" x14ac:dyDescent="0.35">
      <c r="B293" s="126" t="s">
        <v>327</v>
      </c>
      <c r="C293" s="47">
        <v>100</v>
      </c>
      <c r="D293" s="36">
        <v>2</v>
      </c>
      <c r="E293" s="36">
        <v>10</v>
      </c>
      <c r="F293" s="37">
        <v>4</v>
      </c>
      <c r="G293" s="61">
        <f t="shared" si="32"/>
        <v>2036</v>
      </c>
      <c r="H293" s="98">
        <f t="shared" si="32"/>
        <v>2036</v>
      </c>
      <c r="I293" s="98">
        <f t="shared" si="36"/>
        <v>0</v>
      </c>
      <c r="J293" s="98"/>
      <c r="K293" s="36">
        <f>1800-Table1353233[[#This Row],[Remaining time]]</f>
        <v>4.6409045197099204</v>
      </c>
      <c r="L293" s="36"/>
      <c r="M293" s="36">
        <f t="shared" si="33"/>
        <v>4.6409045197099204</v>
      </c>
      <c r="O293" t="b">
        <f t="shared" si="37"/>
        <v>0</v>
      </c>
      <c r="T293">
        <f>IF(Table1353233[[#This Row],[If Optimal solution is not found]]=1,"",Table1353233[[#This Row],[UB_init]])</f>
        <v>2036</v>
      </c>
      <c r="U293">
        <f>IF(Table1353233[[#This Row],[If Optimal solution is not found]],"",Table1353233[[#This Row],[LB_init]])</f>
        <v>2036</v>
      </c>
      <c r="V293">
        <f>IF(Table1353233[[#This Row],[If Optimal solution is not found]],"",0)</f>
        <v>0</v>
      </c>
      <c r="W293">
        <f>IF(Table1353233[[#This Row],[If Optimal solution is not found]],"",Table1353233[[#This Row],[Total time (BPP+Pm+SPm)]])</f>
        <v>4.6409045197099204</v>
      </c>
      <c r="Y293" s="61"/>
      <c r="Z293" s="62"/>
      <c r="AA293" s="62"/>
      <c r="AB293" s="61"/>
      <c r="AC293" s="115"/>
      <c r="AD293" s="115"/>
      <c r="AE293" s="115"/>
      <c r="AF293" s="115">
        <f t="shared" si="38"/>
        <v>0</v>
      </c>
      <c r="AG293" s="115">
        <f t="shared" si="39"/>
        <v>0</v>
      </c>
      <c r="AH293" s="115">
        <v>0</v>
      </c>
      <c r="AI293" s="137" t="str">
        <f>IF(AH293=1,(Table1353233[[#This Row],[UB_init]]-Table1353233[[#This Row],[LB_init]])/Table1353233[[#This Row],[UB_init]],"")</f>
        <v/>
      </c>
      <c r="AJ293" s="133"/>
      <c r="AK293" s="115">
        <f>IF(AND(AJ293=1,Table68[[#This Row],[Gap]]=0),1,0)</f>
        <v>0</v>
      </c>
      <c r="AL293" s="47">
        <v>2036</v>
      </c>
      <c r="AM293" s="117">
        <f t="shared" si="34"/>
        <v>1</v>
      </c>
      <c r="AN293">
        <f t="shared" si="35"/>
        <v>0</v>
      </c>
    </row>
    <row r="294" spans="2:40" x14ac:dyDescent="0.35">
      <c r="B294" s="127" t="s">
        <v>328</v>
      </c>
      <c r="C294" s="48">
        <v>100</v>
      </c>
      <c r="D294" s="38">
        <v>2</v>
      </c>
      <c r="E294" s="38">
        <v>10</v>
      </c>
      <c r="F294" s="39">
        <v>4</v>
      </c>
      <c r="G294" s="59">
        <f t="shared" si="32"/>
        <v>1892</v>
      </c>
      <c r="H294" s="88">
        <f t="shared" si="32"/>
        <v>1892</v>
      </c>
      <c r="I294" s="88">
        <f t="shared" si="36"/>
        <v>0</v>
      </c>
      <c r="J294" s="88"/>
      <c r="K294" s="38">
        <f>1800-Table1353233[[#This Row],[Remaining time]]</f>
        <v>4.9835936240899628</v>
      </c>
      <c r="L294" s="38"/>
      <c r="M294" s="38">
        <f t="shared" si="33"/>
        <v>4.9835936240899628</v>
      </c>
      <c r="O294" t="b">
        <f t="shared" si="37"/>
        <v>0</v>
      </c>
      <c r="T294">
        <f>IF(Table1353233[[#This Row],[If Optimal solution is not found]]=1,"",Table1353233[[#This Row],[UB_init]])</f>
        <v>1892</v>
      </c>
      <c r="U294">
        <f>IF(Table1353233[[#This Row],[If Optimal solution is not found]],"",Table1353233[[#This Row],[LB_init]])</f>
        <v>1892</v>
      </c>
      <c r="V294">
        <f>IF(Table1353233[[#This Row],[If Optimal solution is not found]],"",0)</f>
        <v>0</v>
      </c>
      <c r="W294">
        <f>IF(Table1353233[[#This Row],[If Optimal solution is not found]],"",Table1353233[[#This Row],[Total time (BPP+Pm+SPm)]])</f>
        <v>4.9835936240899628</v>
      </c>
      <c r="Y294" s="59"/>
      <c r="Z294" s="60"/>
      <c r="AA294" s="60"/>
      <c r="AB294" s="59"/>
      <c r="AC294" s="114"/>
      <c r="AD294" s="114"/>
      <c r="AE294" s="114"/>
      <c r="AF294" s="114">
        <f t="shared" si="38"/>
        <v>0</v>
      </c>
      <c r="AG294" s="114">
        <f t="shared" si="39"/>
        <v>0</v>
      </c>
      <c r="AH294" s="114">
        <v>0</v>
      </c>
      <c r="AI294" s="136" t="str">
        <f>IF(AH294=1,(Table1353233[[#This Row],[UB_init]]-Table1353233[[#This Row],[LB_init]])/Table1353233[[#This Row],[UB_init]],"")</f>
        <v/>
      </c>
      <c r="AJ294" s="123"/>
      <c r="AK294" s="114">
        <f>IF(AND(AJ294=1,Table68[[#This Row],[Gap]]=0),1,0)</f>
        <v>0</v>
      </c>
      <c r="AL294" s="48">
        <v>1892</v>
      </c>
      <c r="AM294" s="117">
        <f t="shared" si="34"/>
        <v>1</v>
      </c>
      <c r="AN294">
        <f t="shared" si="35"/>
        <v>0</v>
      </c>
    </row>
    <row r="295" spans="2:40" x14ac:dyDescent="0.35">
      <c r="B295" s="126" t="s">
        <v>329</v>
      </c>
      <c r="C295" s="47">
        <v>100</v>
      </c>
      <c r="D295" s="36">
        <v>2</v>
      </c>
      <c r="E295" s="36">
        <v>10</v>
      </c>
      <c r="F295" s="37">
        <v>4</v>
      </c>
      <c r="G295" s="61">
        <f t="shared" si="32"/>
        <v>1836</v>
      </c>
      <c r="H295" s="98">
        <f t="shared" si="32"/>
        <v>1836</v>
      </c>
      <c r="I295" s="98">
        <f t="shared" si="36"/>
        <v>0</v>
      </c>
      <c r="J295" s="98"/>
      <c r="K295" s="36">
        <f>1800-Table1353233[[#This Row],[Remaining time]]</f>
        <v>6.3197070397500283</v>
      </c>
      <c r="L295" s="36"/>
      <c r="M295" s="36">
        <f t="shared" si="33"/>
        <v>6.3197070397500283</v>
      </c>
      <c r="O295" t="b">
        <f t="shared" si="37"/>
        <v>0</v>
      </c>
      <c r="T295">
        <f>IF(Table1353233[[#This Row],[If Optimal solution is not found]]=1,"",Table1353233[[#This Row],[UB_init]])</f>
        <v>1836</v>
      </c>
      <c r="U295">
        <f>IF(Table1353233[[#This Row],[If Optimal solution is not found]],"",Table1353233[[#This Row],[LB_init]])</f>
        <v>1836</v>
      </c>
      <c r="V295">
        <f>IF(Table1353233[[#This Row],[If Optimal solution is not found]],"",0)</f>
        <v>0</v>
      </c>
      <c r="W295">
        <f>IF(Table1353233[[#This Row],[If Optimal solution is not found]],"",Table1353233[[#This Row],[Total time (BPP+Pm+SPm)]])</f>
        <v>6.3197070397500283</v>
      </c>
      <c r="Y295" s="61"/>
      <c r="Z295" s="62"/>
      <c r="AA295" s="62"/>
      <c r="AB295" s="61"/>
      <c r="AC295" s="115"/>
      <c r="AD295" s="115"/>
      <c r="AE295" s="115"/>
      <c r="AF295" s="115">
        <f t="shared" si="38"/>
        <v>0</v>
      </c>
      <c r="AG295" s="115">
        <f t="shared" si="39"/>
        <v>0</v>
      </c>
      <c r="AH295" s="115">
        <v>0</v>
      </c>
      <c r="AI295" s="137" t="str">
        <f>IF(AH295=1,(Table1353233[[#This Row],[UB_init]]-Table1353233[[#This Row],[LB_init]])/Table1353233[[#This Row],[UB_init]],"")</f>
        <v/>
      </c>
      <c r="AJ295" s="133"/>
      <c r="AK295" s="115">
        <f>IF(AND(AJ295=1,Table68[[#This Row],[Gap]]=0),1,0)</f>
        <v>0</v>
      </c>
      <c r="AL295" s="47">
        <v>1836</v>
      </c>
      <c r="AM295" s="117">
        <f t="shared" si="34"/>
        <v>1</v>
      </c>
      <c r="AN295">
        <f t="shared" si="35"/>
        <v>0</v>
      </c>
    </row>
    <row r="296" spans="2:40" x14ac:dyDescent="0.35">
      <c r="B296" s="127" t="s">
        <v>330</v>
      </c>
      <c r="C296" s="48">
        <v>100</v>
      </c>
      <c r="D296" s="38">
        <v>2</v>
      </c>
      <c r="E296" s="38">
        <v>10</v>
      </c>
      <c r="F296" s="39">
        <v>4</v>
      </c>
      <c r="G296" s="59">
        <f t="shared" si="32"/>
        <v>1796</v>
      </c>
      <c r="H296" s="88">
        <f t="shared" si="32"/>
        <v>1796</v>
      </c>
      <c r="I296" s="88">
        <f t="shared" si="36"/>
        <v>0</v>
      </c>
      <c r="J296" s="88"/>
      <c r="K296" s="38">
        <f>1800-Table1353233[[#This Row],[Remaining time]]</f>
        <v>607.60298469104009</v>
      </c>
      <c r="L296" s="38">
        <v>358.951101204846</v>
      </c>
      <c r="M296" s="38">
        <f t="shared" si="33"/>
        <v>966.55408589588615</v>
      </c>
      <c r="O296" t="b">
        <f t="shared" si="37"/>
        <v>0</v>
      </c>
      <c r="T296" t="str">
        <f>IF(Table1353233[[#This Row],[If Optimal solution is not found]]=1,"",Table1353233[[#This Row],[UB_init]])</f>
        <v/>
      </c>
      <c r="U296" t="str">
        <f>IF(Table1353233[[#This Row],[If Optimal solution is not found]],"",Table1353233[[#This Row],[LB_init]])</f>
        <v/>
      </c>
      <c r="V296" t="str">
        <f>IF(Table1353233[[#This Row],[If Optimal solution is not found]],"",0)</f>
        <v/>
      </c>
      <c r="W296" t="str">
        <f>IF(Table1353233[[#This Row],[If Optimal solution is not found]],"",Table1353233[[#This Row],[Total time (BPP+Pm+SPm)]])</f>
        <v/>
      </c>
      <c r="Y296" s="59">
        <v>1796</v>
      </c>
      <c r="Z296" s="60">
        <v>1796</v>
      </c>
      <c r="AA296" s="60">
        <v>0</v>
      </c>
      <c r="AB296" s="59"/>
      <c r="AC296" s="114">
        <v>11</v>
      </c>
      <c r="AD296" s="114">
        <v>7</v>
      </c>
      <c r="AE296" s="114">
        <v>0</v>
      </c>
      <c r="AF296" s="114">
        <f t="shared" si="38"/>
        <v>0</v>
      </c>
      <c r="AG296" s="114">
        <f t="shared" si="39"/>
        <v>0</v>
      </c>
      <c r="AH296" s="114">
        <v>0</v>
      </c>
      <c r="AI296" s="136" t="str">
        <f>IF(AH296=1,(Table1353233[[#This Row],[UB_init]]-Table1353233[[#This Row],[LB_init]])/Table1353233[[#This Row],[UB_init]],"")</f>
        <v/>
      </c>
      <c r="AJ296" s="123">
        <v>0</v>
      </c>
      <c r="AK296" s="114">
        <f>IF(AND(AJ296=1,Table68[[#This Row],[Gap]]=0),1,0)</f>
        <v>0</v>
      </c>
      <c r="AL296" s="48">
        <v>1826</v>
      </c>
      <c r="AM296" s="117">
        <f t="shared" si="34"/>
        <v>0</v>
      </c>
      <c r="AN296">
        <f t="shared" si="35"/>
        <v>0</v>
      </c>
    </row>
    <row r="297" spans="2:40" x14ac:dyDescent="0.35">
      <c r="B297" s="126" t="s">
        <v>331</v>
      </c>
      <c r="C297" s="47">
        <v>100</v>
      </c>
      <c r="D297" s="36">
        <v>2</v>
      </c>
      <c r="E297" s="36">
        <v>10</v>
      </c>
      <c r="F297" s="37">
        <v>4</v>
      </c>
      <c r="G297" s="61">
        <f t="shared" si="32"/>
        <v>2150</v>
      </c>
      <c r="H297" s="98">
        <f t="shared" si="32"/>
        <v>2150</v>
      </c>
      <c r="I297" s="98">
        <f t="shared" si="36"/>
        <v>0</v>
      </c>
      <c r="J297" s="98"/>
      <c r="K297" s="36">
        <f>1800-Table1353233[[#This Row],[Remaining time]]</f>
        <v>4.261039610960097</v>
      </c>
      <c r="L297" s="36"/>
      <c r="M297" s="36">
        <f t="shared" si="33"/>
        <v>4.261039610960097</v>
      </c>
      <c r="O297" t="b">
        <f t="shared" si="37"/>
        <v>0</v>
      </c>
      <c r="T297">
        <f>IF(Table1353233[[#This Row],[If Optimal solution is not found]]=1,"",Table1353233[[#This Row],[UB_init]])</f>
        <v>2150</v>
      </c>
      <c r="U297">
        <f>IF(Table1353233[[#This Row],[If Optimal solution is not found]],"",Table1353233[[#This Row],[LB_init]])</f>
        <v>2150</v>
      </c>
      <c r="V297">
        <f>IF(Table1353233[[#This Row],[If Optimal solution is not found]],"",0)</f>
        <v>0</v>
      </c>
      <c r="W297">
        <f>IF(Table1353233[[#This Row],[If Optimal solution is not found]],"",Table1353233[[#This Row],[Total time (BPP+Pm+SPm)]])</f>
        <v>4.261039610960097</v>
      </c>
      <c r="Y297" s="61"/>
      <c r="Z297" s="62"/>
      <c r="AA297" s="62"/>
      <c r="AB297" s="61"/>
      <c r="AC297" s="115"/>
      <c r="AD297" s="115"/>
      <c r="AE297" s="115"/>
      <c r="AF297" s="115">
        <f t="shared" si="38"/>
        <v>0</v>
      </c>
      <c r="AG297" s="115">
        <f t="shared" si="39"/>
        <v>0</v>
      </c>
      <c r="AH297" s="115">
        <v>0</v>
      </c>
      <c r="AI297" s="137" t="str">
        <f>IF(AH297=1,(Table1353233[[#This Row],[UB_init]]-Table1353233[[#This Row],[LB_init]])/Table1353233[[#This Row],[UB_init]],"")</f>
        <v/>
      </c>
      <c r="AJ297" s="133"/>
      <c r="AK297" s="115">
        <f>IF(AND(AJ297=1,Table68[[#This Row],[Gap]]=0),1,0)</f>
        <v>0</v>
      </c>
      <c r="AL297" s="47">
        <v>2150</v>
      </c>
      <c r="AM297" s="117">
        <f t="shared" si="34"/>
        <v>1</v>
      </c>
      <c r="AN297">
        <f t="shared" si="35"/>
        <v>0</v>
      </c>
    </row>
    <row r="298" spans="2:40" x14ac:dyDescent="0.35">
      <c r="B298" s="127" t="s">
        <v>332</v>
      </c>
      <c r="C298" s="48">
        <v>100</v>
      </c>
      <c r="D298" s="38">
        <v>2</v>
      </c>
      <c r="E298" s="38">
        <v>10</v>
      </c>
      <c r="F298" s="39">
        <v>4</v>
      </c>
      <c r="G298" s="59">
        <f t="shared" si="32"/>
        <v>1989</v>
      </c>
      <c r="H298" s="88">
        <f t="shared" si="32"/>
        <v>1989</v>
      </c>
      <c r="I298" s="88">
        <f t="shared" si="36"/>
        <v>0</v>
      </c>
      <c r="J298" s="88"/>
      <c r="K298" s="38">
        <f>1800-Table1353233[[#This Row],[Remaining time]]</f>
        <v>6.5056122280700492</v>
      </c>
      <c r="L298" s="38"/>
      <c r="M298" s="38">
        <f t="shared" si="33"/>
        <v>6.5056122280700492</v>
      </c>
      <c r="O298" t="b">
        <f t="shared" si="37"/>
        <v>0</v>
      </c>
      <c r="T298">
        <f>IF(Table1353233[[#This Row],[If Optimal solution is not found]]=1,"",Table1353233[[#This Row],[UB_init]])</f>
        <v>1989</v>
      </c>
      <c r="U298">
        <f>IF(Table1353233[[#This Row],[If Optimal solution is not found]],"",Table1353233[[#This Row],[LB_init]])</f>
        <v>1989</v>
      </c>
      <c r="V298">
        <f>IF(Table1353233[[#This Row],[If Optimal solution is not found]],"",0)</f>
        <v>0</v>
      </c>
      <c r="W298">
        <f>IF(Table1353233[[#This Row],[If Optimal solution is not found]],"",Table1353233[[#This Row],[Total time (BPP+Pm+SPm)]])</f>
        <v>6.5056122280700492</v>
      </c>
      <c r="Y298" s="59"/>
      <c r="Z298" s="60"/>
      <c r="AA298" s="60"/>
      <c r="AB298" s="59"/>
      <c r="AC298" s="114"/>
      <c r="AD298" s="114"/>
      <c r="AE298" s="114"/>
      <c r="AF298" s="114">
        <f t="shared" si="38"/>
        <v>0</v>
      </c>
      <c r="AG298" s="114">
        <f t="shared" si="39"/>
        <v>0</v>
      </c>
      <c r="AH298" s="114">
        <v>0</v>
      </c>
      <c r="AI298" s="136" t="str">
        <f>IF(AH298=1,(Table1353233[[#This Row],[UB_init]]-Table1353233[[#This Row],[LB_init]])/Table1353233[[#This Row],[UB_init]],"")</f>
        <v/>
      </c>
      <c r="AJ298" s="123"/>
      <c r="AK298" s="114">
        <f>IF(AND(AJ298=1,Table68[[#This Row],[Gap]]=0),1,0)</f>
        <v>0</v>
      </c>
      <c r="AL298" s="48">
        <v>1989</v>
      </c>
      <c r="AM298" s="117">
        <f t="shared" si="34"/>
        <v>1</v>
      </c>
      <c r="AN298">
        <f t="shared" si="35"/>
        <v>0</v>
      </c>
    </row>
    <row r="299" spans="2:40" x14ac:dyDescent="0.35">
      <c r="B299" s="126" t="s">
        <v>333</v>
      </c>
      <c r="C299" s="47">
        <v>100</v>
      </c>
      <c r="D299" s="36">
        <v>2</v>
      </c>
      <c r="E299" s="36">
        <v>10</v>
      </c>
      <c r="F299" s="37">
        <v>4</v>
      </c>
      <c r="G299" s="61">
        <f t="shared" si="32"/>
        <v>1836</v>
      </c>
      <c r="H299" s="98">
        <f t="shared" si="32"/>
        <v>1836</v>
      </c>
      <c r="I299" s="98">
        <f t="shared" si="36"/>
        <v>0</v>
      </c>
      <c r="J299" s="98"/>
      <c r="K299" s="36">
        <f>1800-Table1353233[[#This Row],[Remaining time]]</f>
        <v>6.6534038726299514</v>
      </c>
      <c r="L299" s="36"/>
      <c r="M299" s="36">
        <f t="shared" si="33"/>
        <v>6.6534038726299514</v>
      </c>
      <c r="O299" t="b">
        <f t="shared" si="37"/>
        <v>0</v>
      </c>
      <c r="T299">
        <f>IF(Table1353233[[#This Row],[If Optimal solution is not found]]=1,"",Table1353233[[#This Row],[UB_init]])</f>
        <v>1836</v>
      </c>
      <c r="U299">
        <f>IF(Table1353233[[#This Row],[If Optimal solution is not found]],"",Table1353233[[#This Row],[LB_init]])</f>
        <v>1836</v>
      </c>
      <c r="V299">
        <f>IF(Table1353233[[#This Row],[If Optimal solution is not found]],"",0)</f>
        <v>0</v>
      </c>
      <c r="W299">
        <f>IF(Table1353233[[#This Row],[If Optimal solution is not found]],"",Table1353233[[#This Row],[Total time (BPP+Pm+SPm)]])</f>
        <v>6.6534038726299514</v>
      </c>
      <c r="Y299" s="61"/>
      <c r="Z299" s="62"/>
      <c r="AA299" s="62"/>
      <c r="AB299" s="61"/>
      <c r="AC299" s="115"/>
      <c r="AD299" s="115"/>
      <c r="AE299" s="115"/>
      <c r="AF299" s="115">
        <f t="shared" si="38"/>
        <v>0</v>
      </c>
      <c r="AG299" s="115">
        <f t="shared" si="39"/>
        <v>0</v>
      </c>
      <c r="AH299" s="115">
        <v>0</v>
      </c>
      <c r="AI299" s="137" t="str">
        <f>IF(AH299=1,(Table1353233[[#This Row],[UB_init]]-Table1353233[[#This Row],[LB_init]])/Table1353233[[#This Row],[UB_init]],"")</f>
        <v/>
      </c>
      <c r="AJ299" s="133"/>
      <c r="AK299" s="115">
        <f>IF(AND(AJ299=1,Table68[[#This Row],[Gap]]=0),1,0)</f>
        <v>0</v>
      </c>
      <c r="AL299" s="47">
        <v>1836</v>
      </c>
      <c r="AM299" s="117">
        <f t="shared" si="34"/>
        <v>1</v>
      </c>
      <c r="AN299">
        <f t="shared" si="35"/>
        <v>0</v>
      </c>
    </row>
    <row r="300" spans="2:40" x14ac:dyDescent="0.35">
      <c r="B300" s="127" t="s">
        <v>334</v>
      </c>
      <c r="C300" s="48">
        <v>100</v>
      </c>
      <c r="D300" s="38">
        <v>2</v>
      </c>
      <c r="E300" s="38">
        <v>10</v>
      </c>
      <c r="F300" s="39">
        <v>4</v>
      </c>
      <c r="G300" s="59">
        <f t="shared" si="32"/>
        <v>2092</v>
      </c>
      <c r="H300" s="88">
        <f t="shared" si="32"/>
        <v>2092</v>
      </c>
      <c r="I300" s="88">
        <f t="shared" si="36"/>
        <v>0</v>
      </c>
      <c r="J300" s="88"/>
      <c r="K300" s="38">
        <f>1800-Table1353233[[#This Row],[Remaining time]]</f>
        <v>4.012663496660025</v>
      </c>
      <c r="L300" s="38"/>
      <c r="M300" s="38">
        <f t="shared" si="33"/>
        <v>4.012663496660025</v>
      </c>
      <c r="O300" t="b">
        <f t="shared" si="37"/>
        <v>0</v>
      </c>
      <c r="T300">
        <f>IF(Table1353233[[#This Row],[If Optimal solution is not found]]=1,"",Table1353233[[#This Row],[UB_init]])</f>
        <v>2092</v>
      </c>
      <c r="U300">
        <f>IF(Table1353233[[#This Row],[If Optimal solution is not found]],"",Table1353233[[#This Row],[LB_init]])</f>
        <v>2092</v>
      </c>
      <c r="V300">
        <f>IF(Table1353233[[#This Row],[If Optimal solution is not found]],"",0)</f>
        <v>0</v>
      </c>
      <c r="W300">
        <f>IF(Table1353233[[#This Row],[If Optimal solution is not found]],"",Table1353233[[#This Row],[Total time (BPP+Pm+SPm)]])</f>
        <v>4.012663496660025</v>
      </c>
      <c r="Y300" s="59"/>
      <c r="Z300" s="60"/>
      <c r="AA300" s="60"/>
      <c r="AB300" s="59"/>
      <c r="AC300" s="114"/>
      <c r="AD300" s="114"/>
      <c r="AE300" s="114"/>
      <c r="AF300" s="114">
        <f t="shared" si="38"/>
        <v>0</v>
      </c>
      <c r="AG300" s="114">
        <f t="shared" si="39"/>
        <v>0</v>
      </c>
      <c r="AH300" s="114">
        <v>0</v>
      </c>
      <c r="AI300" s="136" t="str">
        <f>IF(AH300=1,(Table1353233[[#This Row],[UB_init]]-Table1353233[[#This Row],[LB_init]])/Table1353233[[#This Row],[UB_init]],"")</f>
        <v/>
      </c>
      <c r="AJ300" s="123"/>
      <c r="AK300" s="114">
        <f>IF(AND(AJ300=1,Table68[[#This Row],[Gap]]=0),1,0)</f>
        <v>0</v>
      </c>
      <c r="AL300" s="48">
        <v>2092</v>
      </c>
      <c r="AM300" s="117">
        <f t="shared" si="34"/>
        <v>1</v>
      </c>
      <c r="AN300">
        <f t="shared" si="35"/>
        <v>0</v>
      </c>
    </row>
    <row r="301" spans="2:40" x14ac:dyDescent="0.35">
      <c r="B301" s="126" t="s">
        <v>335</v>
      </c>
      <c r="C301" s="47">
        <v>100</v>
      </c>
      <c r="D301" s="36">
        <v>2</v>
      </c>
      <c r="E301" s="36">
        <v>10</v>
      </c>
      <c r="F301" s="37">
        <v>4</v>
      </c>
      <c r="G301" s="61">
        <f t="shared" si="32"/>
        <v>1996</v>
      </c>
      <c r="H301" s="98">
        <f t="shared" si="32"/>
        <v>1996</v>
      </c>
      <c r="I301" s="98">
        <f t="shared" si="36"/>
        <v>0</v>
      </c>
      <c r="J301" s="98"/>
      <c r="K301" s="36">
        <f>1800-Table1353233[[#This Row],[Remaining time]]</f>
        <v>4.5073923915699652</v>
      </c>
      <c r="L301" s="36"/>
      <c r="M301" s="36">
        <f t="shared" si="33"/>
        <v>4.5073923915699652</v>
      </c>
      <c r="O301" t="b">
        <f t="shared" si="37"/>
        <v>0</v>
      </c>
      <c r="T301">
        <f>IF(Table1353233[[#This Row],[If Optimal solution is not found]]=1,"",Table1353233[[#This Row],[UB_init]])</f>
        <v>1996</v>
      </c>
      <c r="U301">
        <f>IF(Table1353233[[#This Row],[If Optimal solution is not found]],"",Table1353233[[#This Row],[LB_init]])</f>
        <v>1996</v>
      </c>
      <c r="V301">
        <f>IF(Table1353233[[#This Row],[If Optimal solution is not found]],"",0)</f>
        <v>0</v>
      </c>
      <c r="W301">
        <f>IF(Table1353233[[#This Row],[If Optimal solution is not found]],"",Table1353233[[#This Row],[Total time (BPP+Pm+SPm)]])</f>
        <v>4.5073923915699652</v>
      </c>
      <c r="Y301" s="61"/>
      <c r="Z301" s="62"/>
      <c r="AA301" s="62"/>
      <c r="AB301" s="61"/>
      <c r="AC301" s="115"/>
      <c r="AD301" s="115"/>
      <c r="AE301" s="115"/>
      <c r="AF301" s="115">
        <f t="shared" si="38"/>
        <v>0</v>
      </c>
      <c r="AG301" s="115">
        <f t="shared" si="39"/>
        <v>0</v>
      </c>
      <c r="AH301" s="115">
        <v>0</v>
      </c>
      <c r="AI301" s="137" t="str">
        <f>IF(AH301=1,(Table1353233[[#This Row],[UB_init]]-Table1353233[[#This Row],[LB_init]])/Table1353233[[#This Row],[UB_init]],"")</f>
        <v/>
      </c>
      <c r="AJ301" s="133"/>
      <c r="AK301" s="115">
        <f>IF(AND(AJ301=1,Table68[[#This Row],[Gap]]=0),1,0)</f>
        <v>0</v>
      </c>
      <c r="AL301" s="47">
        <v>1996</v>
      </c>
      <c r="AM301" s="117">
        <f t="shared" si="34"/>
        <v>1</v>
      </c>
      <c r="AN301">
        <f t="shared" si="35"/>
        <v>0</v>
      </c>
    </row>
    <row r="302" spans="2:40" x14ac:dyDescent="0.35">
      <c r="B302" s="127" t="s">
        <v>336</v>
      </c>
      <c r="C302" s="48">
        <v>100</v>
      </c>
      <c r="D302" s="38">
        <v>2</v>
      </c>
      <c r="E302" s="38">
        <v>20</v>
      </c>
      <c r="F302" s="39">
        <v>1</v>
      </c>
      <c r="G302" s="59">
        <f t="shared" si="32"/>
        <v>1724</v>
      </c>
      <c r="H302" s="88">
        <f t="shared" si="32"/>
        <v>1724</v>
      </c>
      <c r="I302" s="88">
        <f t="shared" si="36"/>
        <v>0</v>
      </c>
      <c r="J302" s="88"/>
      <c r="K302" s="38">
        <f>1800-Table1353233[[#This Row],[Remaining time]]</f>
        <v>0.50477221609003209</v>
      </c>
      <c r="L302" s="38"/>
      <c r="M302" s="38">
        <f t="shared" si="33"/>
        <v>0.50477221609003209</v>
      </c>
      <c r="O302" t="b">
        <f t="shared" si="37"/>
        <v>0</v>
      </c>
      <c r="T302">
        <f>IF(Table1353233[[#This Row],[If Optimal solution is not found]]=1,"",Table1353233[[#This Row],[UB_init]])</f>
        <v>1724</v>
      </c>
      <c r="U302">
        <f>IF(Table1353233[[#This Row],[If Optimal solution is not found]],"",Table1353233[[#This Row],[LB_init]])</f>
        <v>1724</v>
      </c>
      <c r="V302">
        <f>IF(Table1353233[[#This Row],[If Optimal solution is not found]],"",0)</f>
        <v>0</v>
      </c>
      <c r="W302">
        <f>IF(Table1353233[[#This Row],[If Optimal solution is not found]],"",Table1353233[[#This Row],[Total time (BPP+Pm+SPm)]])</f>
        <v>0.50477221609003209</v>
      </c>
      <c r="Y302" s="59"/>
      <c r="Z302" s="60"/>
      <c r="AA302" s="60"/>
      <c r="AB302" s="59"/>
      <c r="AC302" s="114"/>
      <c r="AD302" s="114"/>
      <c r="AE302" s="114"/>
      <c r="AF302" s="114">
        <f t="shared" si="38"/>
        <v>0</v>
      </c>
      <c r="AG302" s="114">
        <f t="shared" si="39"/>
        <v>0</v>
      </c>
      <c r="AH302" s="114">
        <v>0</v>
      </c>
      <c r="AI302" s="136" t="str">
        <f>IF(AH302=1,(Table1353233[[#This Row],[UB_init]]-Table1353233[[#This Row],[LB_init]])/Table1353233[[#This Row],[UB_init]],"")</f>
        <v/>
      </c>
      <c r="AJ302" s="123"/>
      <c r="AK302" s="114">
        <f>IF(AND(AJ302=1,Table68[[#This Row],[Gap]]=0),1,0)</f>
        <v>0</v>
      </c>
      <c r="AL302" s="48">
        <v>1724</v>
      </c>
      <c r="AM302" s="117">
        <f t="shared" si="34"/>
        <v>1</v>
      </c>
      <c r="AN302">
        <f t="shared" si="35"/>
        <v>0</v>
      </c>
    </row>
    <row r="303" spans="2:40" x14ac:dyDescent="0.35">
      <c r="B303" s="126" t="s">
        <v>337</v>
      </c>
      <c r="C303" s="47">
        <v>100</v>
      </c>
      <c r="D303" s="36">
        <v>2</v>
      </c>
      <c r="E303" s="36">
        <v>20</v>
      </c>
      <c r="F303" s="37">
        <v>1</v>
      </c>
      <c r="G303" s="61">
        <f t="shared" si="32"/>
        <v>1660</v>
      </c>
      <c r="H303" s="98">
        <f t="shared" si="32"/>
        <v>1660</v>
      </c>
      <c r="I303" s="98">
        <f t="shared" si="36"/>
        <v>0</v>
      </c>
      <c r="J303" s="98"/>
      <c r="K303" s="36">
        <f>1800-Table1353233[[#This Row],[Remaining time]]</f>
        <v>0.47617184743990038</v>
      </c>
      <c r="L303" s="36"/>
      <c r="M303" s="36">
        <f t="shared" si="33"/>
        <v>0.47617184743990038</v>
      </c>
      <c r="O303" t="b">
        <f t="shared" si="37"/>
        <v>0</v>
      </c>
      <c r="T303">
        <f>IF(Table1353233[[#This Row],[If Optimal solution is not found]]=1,"",Table1353233[[#This Row],[UB_init]])</f>
        <v>1660</v>
      </c>
      <c r="U303">
        <f>IF(Table1353233[[#This Row],[If Optimal solution is not found]],"",Table1353233[[#This Row],[LB_init]])</f>
        <v>1660</v>
      </c>
      <c r="V303">
        <f>IF(Table1353233[[#This Row],[If Optimal solution is not found]],"",0)</f>
        <v>0</v>
      </c>
      <c r="W303">
        <f>IF(Table1353233[[#This Row],[If Optimal solution is not found]],"",Table1353233[[#This Row],[Total time (BPP+Pm+SPm)]])</f>
        <v>0.47617184743990038</v>
      </c>
      <c r="Y303" s="61"/>
      <c r="Z303" s="62"/>
      <c r="AA303" s="62"/>
      <c r="AB303" s="61"/>
      <c r="AC303" s="115"/>
      <c r="AD303" s="115"/>
      <c r="AE303" s="115"/>
      <c r="AF303" s="115">
        <f t="shared" si="38"/>
        <v>0</v>
      </c>
      <c r="AG303" s="115">
        <f t="shared" si="39"/>
        <v>0</v>
      </c>
      <c r="AH303" s="115">
        <v>0</v>
      </c>
      <c r="AI303" s="137" t="str">
        <f>IF(AH303=1,(Table1353233[[#This Row],[UB_init]]-Table1353233[[#This Row],[LB_init]])/Table1353233[[#This Row],[UB_init]],"")</f>
        <v/>
      </c>
      <c r="AJ303" s="133"/>
      <c r="AK303" s="115">
        <f>IF(AND(AJ303=1,Table68[[#This Row],[Gap]]=0),1,0)</f>
        <v>0</v>
      </c>
      <c r="AL303" s="47">
        <v>1660</v>
      </c>
      <c r="AM303" s="117">
        <f t="shared" si="34"/>
        <v>1</v>
      </c>
      <c r="AN303">
        <f t="shared" si="35"/>
        <v>0</v>
      </c>
    </row>
    <row r="304" spans="2:40" x14ac:dyDescent="0.35">
      <c r="B304" s="127" t="s">
        <v>338</v>
      </c>
      <c r="C304" s="48">
        <v>100</v>
      </c>
      <c r="D304" s="38">
        <v>2</v>
      </c>
      <c r="E304" s="38">
        <v>20</v>
      </c>
      <c r="F304" s="39">
        <v>1</v>
      </c>
      <c r="G304" s="59">
        <f t="shared" si="32"/>
        <v>1654</v>
      </c>
      <c r="H304" s="88">
        <f t="shared" si="32"/>
        <v>1654</v>
      </c>
      <c r="I304" s="88">
        <f t="shared" si="36"/>
        <v>0</v>
      </c>
      <c r="J304" s="88"/>
      <c r="K304" s="38">
        <f>1800-Table1353233[[#This Row],[Remaining time]]</f>
        <v>0.41793528945004255</v>
      </c>
      <c r="L304" s="38"/>
      <c r="M304" s="38">
        <f t="shared" si="33"/>
        <v>0.41793528945004255</v>
      </c>
      <c r="O304" t="b">
        <f t="shared" si="37"/>
        <v>0</v>
      </c>
      <c r="T304">
        <f>IF(Table1353233[[#This Row],[If Optimal solution is not found]]=1,"",Table1353233[[#This Row],[UB_init]])</f>
        <v>1654</v>
      </c>
      <c r="U304">
        <f>IF(Table1353233[[#This Row],[If Optimal solution is not found]],"",Table1353233[[#This Row],[LB_init]])</f>
        <v>1654</v>
      </c>
      <c r="V304">
        <f>IF(Table1353233[[#This Row],[If Optimal solution is not found]],"",0)</f>
        <v>0</v>
      </c>
      <c r="W304">
        <f>IF(Table1353233[[#This Row],[If Optimal solution is not found]],"",Table1353233[[#This Row],[Total time (BPP+Pm+SPm)]])</f>
        <v>0.41793528945004255</v>
      </c>
      <c r="Y304" s="59"/>
      <c r="Z304" s="60"/>
      <c r="AA304" s="60"/>
      <c r="AB304" s="59"/>
      <c r="AC304" s="114"/>
      <c r="AD304" s="114"/>
      <c r="AE304" s="114"/>
      <c r="AF304" s="114">
        <f t="shared" si="38"/>
        <v>0</v>
      </c>
      <c r="AG304" s="114">
        <f t="shared" si="39"/>
        <v>0</v>
      </c>
      <c r="AH304" s="114">
        <v>0</v>
      </c>
      <c r="AI304" s="136" t="str">
        <f>IF(AH304=1,(Table1353233[[#This Row],[UB_init]]-Table1353233[[#This Row],[LB_init]])/Table1353233[[#This Row],[UB_init]],"")</f>
        <v/>
      </c>
      <c r="AJ304" s="123"/>
      <c r="AK304" s="114">
        <f>IF(AND(AJ304=1,Table68[[#This Row],[Gap]]=0),1,0)</f>
        <v>0</v>
      </c>
      <c r="AL304" s="48">
        <v>1654</v>
      </c>
      <c r="AM304" s="117">
        <f t="shared" si="34"/>
        <v>1</v>
      </c>
      <c r="AN304">
        <f t="shared" si="35"/>
        <v>0</v>
      </c>
    </row>
    <row r="305" spans="2:40" x14ac:dyDescent="0.35">
      <c r="B305" s="126" t="s">
        <v>339</v>
      </c>
      <c r="C305" s="47">
        <v>100</v>
      </c>
      <c r="D305" s="36">
        <v>2</v>
      </c>
      <c r="E305" s="36">
        <v>20</v>
      </c>
      <c r="F305" s="37">
        <v>1</v>
      </c>
      <c r="G305" s="61">
        <f t="shared" si="32"/>
        <v>1673</v>
      </c>
      <c r="H305" s="98">
        <f t="shared" si="32"/>
        <v>1673</v>
      </c>
      <c r="I305" s="98">
        <f t="shared" si="36"/>
        <v>0</v>
      </c>
      <c r="J305" s="98"/>
      <c r="K305" s="36">
        <f>1800-Table1353233[[#This Row],[Remaining time]]</f>
        <v>0.41077780351997717</v>
      </c>
      <c r="L305" s="36"/>
      <c r="M305" s="36">
        <f t="shared" si="33"/>
        <v>0.41077780351997717</v>
      </c>
      <c r="O305" t="b">
        <f t="shared" si="37"/>
        <v>0</v>
      </c>
      <c r="T305">
        <f>IF(Table1353233[[#This Row],[If Optimal solution is not found]]=1,"",Table1353233[[#This Row],[UB_init]])</f>
        <v>1673</v>
      </c>
      <c r="U305">
        <f>IF(Table1353233[[#This Row],[If Optimal solution is not found]],"",Table1353233[[#This Row],[LB_init]])</f>
        <v>1673</v>
      </c>
      <c r="V305">
        <f>IF(Table1353233[[#This Row],[If Optimal solution is not found]],"",0)</f>
        <v>0</v>
      </c>
      <c r="W305">
        <f>IF(Table1353233[[#This Row],[If Optimal solution is not found]],"",Table1353233[[#This Row],[Total time (BPP+Pm+SPm)]])</f>
        <v>0.41077780351997717</v>
      </c>
      <c r="Y305" s="61"/>
      <c r="Z305" s="62"/>
      <c r="AA305" s="62"/>
      <c r="AB305" s="61"/>
      <c r="AC305" s="115"/>
      <c r="AD305" s="115"/>
      <c r="AE305" s="115"/>
      <c r="AF305" s="115">
        <f t="shared" si="38"/>
        <v>0</v>
      </c>
      <c r="AG305" s="115">
        <f t="shared" si="39"/>
        <v>0</v>
      </c>
      <c r="AH305" s="115">
        <v>0</v>
      </c>
      <c r="AI305" s="137" t="str">
        <f>IF(AH305=1,(Table1353233[[#This Row],[UB_init]]-Table1353233[[#This Row],[LB_init]])/Table1353233[[#This Row],[UB_init]],"")</f>
        <v/>
      </c>
      <c r="AJ305" s="133"/>
      <c r="AK305" s="115">
        <f>IF(AND(AJ305=1,Table68[[#This Row],[Gap]]=0),1,0)</f>
        <v>0</v>
      </c>
      <c r="AL305" s="47">
        <v>1673</v>
      </c>
      <c r="AM305" s="117">
        <f t="shared" si="34"/>
        <v>1</v>
      </c>
      <c r="AN305">
        <f t="shared" si="35"/>
        <v>0</v>
      </c>
    </row>
    <row r="306" spans="2:40" x14ac:dyDescent="0.35">
      <c r="B306" s="127" t="s">
        <v>340</v>
      </c>
      <c r="C306" s="48">
        <v>100</v>
      </c>
      <c r="D306" s="38">
        <v>2</v>
      </c>
      <c r="E306" s="38">
        <v>20</v>
      </c>
      <c r="F306" s="39">
        <v>1</v>
      </c>
      <c r="G306" s="59">
        <f t="shared" si="32"/>
        <v>1539</v>
      </c>
      <c r="H306" s="88">
        <f t="shared" si="32"/>
        <v>1539</v>
      </c>
      <c r="I306" s="88">
        <f t="shared" si="36"/>
        <v>0</v>
      </c>
      <c r="J306" s="88"/>
      <c r="K306" s="38">
        <f>1800-Table1353233[[#This Row],[Remaining time]]</f>
        <v>0.73054964467996797</v>
      </c>
      <c r="L306" s="38"/>
      <c r="M306" s="38">
        <f t="shared" si="33"/>
        <v>0.73054964467996797</v>
      </c>
      <c r="O306" t="b">
        <f t="shared" si="37"/>
        <v>0</v>
      </c>
      <c r="T306">
        <f>IF(Table1353233[[#This Row],[If Optimal solution is not found]]=1,"",Table1353233[[#This Row],[UB_init]])</f>
        <v>1539</v>
      </c>
      <c r="U306">
        <f>IF(Table1353233[[#This Row],[If Optimal solution is not found]],"",Table1353233[[#This Row],[LB_init]])</f>
        <v>1539</v>
      </c>
      <c r="V306">
        <f>IF(Table1353233[[#This Row],[If Optimal solution is not found]],"",0)</f>
        <v>0</v>
      </c>
      <c r="W306">
        <f>IF(Table1353233[[#This Row],[If Optimal solution is not found]],"",Table1353233[[#This Row],[Total time (BPP+Pm+SPm)]])</f>
        <v>0.73054964467996797</v>
      </c>
      <c r="Y306" s="59"/>
      <c r="Z306" s="60"/>
      <c r="AA306" s="60"/>
      <c r="AB306" s="59"/>
      <c r="AC306" s="114"/>
      <c r="AD306" s="114"/>
      <c r="AE306" s="114"/>
      <c r="AF306" s="114">
        <f t="shared" si="38"/>
        <v>0</v>
      </c>
      <c r="AG306" s="114">
        <f t="shared" si="39"/>
        <v>0</v>
      </c>
      <c r="AH306" s="114">
        <v>0</v>
      </c>
      <c r="AI306" s="136" t="str">
        <f>IF(AH306=1,(Table1353233[[#This Row],[UB_init]]-Table1353233[[#This Row],[LB_init]])/Table1353233[[#This Row],[UB_init]],"")</f>
        <v/>
      </c>
      <c r="AJ306" s="123"/>
      <c r="AK306" s="114">
        <f>IF(AND(AJ306=1,Table68[[#This Row],[Gap]]=0),1,0)</f>
        <v>0</v>
      </c>
      <c r="AL306" s="48">
        <v>1539</v>
      </c>
      <c r="AM306" s="117">
        <f t="shared" si="34"/>
        <v>1</v>
      </c>
      <c r="AN306">
        <f t="shared" si="35"/>
        <v>0</v>
      </c>
    </row>
    <row r="307" spans="2:40" x14ac:dyDescent="0.35">
      <c r="B307" s="126" t="s">
        <v>341</v>
      </c>
      <c r="C307" s="47">
        <v>100</v>
      </c>
      <c r="D307" s="36">
        <v>2</v>
      </c>
      <c r="E307" s="36">
        <v>20</v>
      </c>
      <c r="F307" s="37">
        <v>1</v>
      </c>
      <c r="G307" s="61">
        <f t="shared" si="32"/>
        <v>1580</v>
      </c>
      <c r="H307" s="98">
        <f t="shared" si="32"/>
        <v>1580</v>
      </c>
      <c r="I307" s="98">
        <f t="shared" si="36"/>
        <v>0</v>
      </c>
      <c r="J307" s="98"/>
      <c r="K307" s="36">
        <f>1800-Table1353233[[#This Row],[Remaining time]]</f>
        <v>0.45496135764005885</v>
      </c>
      <c r="L307" s="36"/>
      <c r="M307" s="36">
        <f t="shared" si="33"/>
        <v>0.45496135764005885</v>
      </c>
      <c r="O307" t="b">
        <f t="shared" si="37"/>
        <v>0</v>
      </c>
      <c r="T307">
        <f>IF(Table1353233[[#This Row],[If Optimal solution is not found]]=1,"",Table1353233[[#This Row],[UB_init]])</f>
        <v>1580</v>
      </c>
      <c r="U307">
        <f>IF(Table1353233[[#This Row],[If Optimal solution is not found]],"",Table1353233[[#This Row],[LB_init]])</f>
        <v>1580</v>
      </c>
      <c r="V307">
        <f>IF(Table1353233[[#This Row],[If Optimal solution is not found]],"",0)</f>
        <v>0</v>
      </c>
      <c r="W307">
        <f>IF(Table1353233[[#This Row],[If Optimal solution is not found]],"",Table1353233[[#This Row],[Total time (BPP+Pm+SPm)]])</f>
        <v>0.45496135764005885</v>
      </c>
      <c r="Y307" s="61"/>
      <c r="Z307" s="62"/>
      <c r="AA307" s="62"/>
      <c r="AB307" s="61"/>
      <c r="AC307" s="115"/>
      <c r="AD307" s="115"/>
      <c r="AE307" s="115"/>
      <c r="AF307" s="115">
        <f t="shared" si="38"/>
        <v>0</v>
      </c>
      <c r="AG307" s="115">
        <f t="shared" si="39"/>
        <v>0</v>
      </c>
      <c r="AH307" s="115">
        <v>0</v>
      </c>
      <c r="AI307" s="137" t="str">
        <f>IF(AH307=1,(Table1353233[[#This Row],[UB_init]]-Table1353233[[#This Row],[LB_init]])/Table1353233[[#This Row],[UB_init]],"")</f>
        <v/>
      </c>
      <c r="AJ307" s="133"/>
      <c r="AK307" s="115">
        <f>IF(AND(AJ307=1,Table68[[#This Row],[Gap]]=0),1,0)</f>
        <v>0</v>
      </c>
      <c r="AL307" s="47">
        <v>1580</v>
      </c>
      <c r="AM307" s="117">
        <f t="shared" si="34"/>
        <v>1</v>
      </c>
      <c r="AN307">
        <f t="shared" si="35"/>
        <v>0</v>
      </c>
    </row>
    <row r="308" spans="2:40" x14ac:dyDescent="0.35">
      <c r="B308" s="127" t="s">
        <v>342</v>
      </c>
      <c r="C308" s="48">
        <v>100</v>
      </c>
      <c r="D308" s="38">
        <v>2</v>
      </c>
      <c r="E308" s="38">
        <v>20</v>
      </c>
      <c r="F308" s="39">
        <v>1</v>
      </c>
      <c r="G308" s="59">
        <f t="shared" si="32"/>
        <v>1723</v>
      </c>
      <c r="H308" s="88">
        <f t="shared" si="32"/>
        <v>1723</v>
      </c>
      <c r="I308" s="88">
        <f t="shared" si="36"/>
        <v>0</v>
      </c>
      <c r="J308" s="88"/>
      <c r="K308" s="38">
        <f>1800-Table1353233[[#This Row],[Remaining time]]</f>
        <v>0.4068930298099076</v>
      </c>
      <c r="L308" s="38"/>
      <c r="M308" s="38">
        <f t="shared" si="33"/>
        <v>0.4068930298099076</v>
      </c>
      <c r="O308" t="b">
        <f t="shared" si="37"/>
        <v>0</v>
      </c>
      <c r="T308">
        <f>IF(Table1353233[[#This Row],[If Optimal solution is not found]]=1,"",Table1353233[[#This Row],[UB_init]])</f>
        <v>1723</v>
      </c>
      <c r="U308">
        <f>IF(Table1353233[[#This Row],[If Optimal solution is not found]],"",Table1353233[[#This Row],[LB_init]])</f>
        <v>1723</v>
      </c>
      <c r="V308">
        <f>IF(Table1353233[[#This Row],[If Optimal solution is not found]],"",0)</f>
        <v>0</v>
      </c>
      <c r="W308">
        <f>IF(Table1353233[[#This Row],[If Optimal solution is not found]],"",Table1353233[[#This Row],[Total time (BPP+Pm+SPm)]])</f>
        <v>0.4068930298099076</v>
      </c>
      <c r="Y308" s="59"/>
      <c r="Z308" s="60"/>
      <c r="AA308" s="60"/>
      <c r="AB308" s="59"/>
      <c r="AC308" s="114"/>
      <c r="AD308" s="114"/>
      <c r="AE308" s="114"/>
      <c r="AF308" s="114">
        <f t="shared" si="38"/>
        <v>0</v>
      </c>
      <c r="AG308" s="114">
        <f t="shared" si="39"/>
        <v>0</v>
      </c>
      <c r="AH308" s="114">
        <v>0</v>
      </c>
      <c r="AI308" s="136" t="str">
        <f>IF(AH308=1,(Table1353233[[#This Row],[UB_init]]-Table1353233[[#This Row],[LB_init]])/Table1353233[[#This Row],[UB_init]],"")</f>
        <v/>
      </c>
      <c r="AJ308" s="123"/>
      <c r="AK308" s="114">
        <f>IF(AND(AJ308=1,Table68[[#This Row],[Gap]]=0),1,0)</f>
        <v>0</v>
      </c>
      <c r="AL308" s="48">
        <v>1723</v>
      </c>
      <c r="AM308" s="117">
        <f t="shared" si="34"/>
        <v>1</v>
      </c>
      <c r="AN308">
        <f t="shared" si="35"/>
        <v>0</v>
      </c>
    </row>
    <row r="309" spans="2:40" x14ac:dyDescent="0.35">
      <c r="B309" s="126" t="s">
        <v>343</v>
      </c>
      <c r="C309" s="47">
        <v>100</v>
      </c>
      <c r="D309" s="36">
        <v>2</v>
      </c>
      <c r="E309" s="36">
        <v>20</v>
      </c>
      <c r="F309" s="37">
        <v>1</v>
      </c>
      <c r="G309" s="61">
        <f t="shared" si="32"/>
        <v>1557</v>
      </c>
      <c r="H309" s="98">
        <f t="shared" si="32"/>
        <v>1557</v>
      </c>
      <c r="I309" s="98">
        <f t="shared" si="36"/>
        <v>0</v>
      </c>
      <c r="J309" s="98"/>
      <c r="K309" s="36">
        <f>1800-Table1353233[[#This Row],[Remaining time]]</f>
        <v>0.51113565266996375</v>
      </c>
      <c r="L309" s="36"/>
      <c r="M309" s="36">
        <f t="shared" si="33"/>
        <v>0.51113565266996375</v>
      </c>
      <c r="O309" t="b">
        <f t="shared" si="37"/>
        <v>0</v>
      </c>
      <c r="T309">
        <f>IF(Table1353233[[#This Row],[If Optimal solution is not found]]=1,"",Table1353233[[#This Row],[UB_init]])</f>
        <v>1557</v>
      </c>
      <c r="U309">
        <f>IF(Table1353233[[#This Row],[If Optimal solution is not found]],"",Table1353233[[#This Row],[LB_init]])</f>
        <v>1557</v>
      </c>
      <c r="V309">
        <f>IF(Table1353233[[#This Row],[If Optimal solution is not found]],"",0)</f>
        <v>0</v>
      </c>
      <c r="W309">
        <f>IF(Table1353233[[#This Row],[If Optimal solution is not found]],"",Table1353233[[#This Row],[Total time (BPP+Pm+SPm)]])</f>
        <v>0.51113565266996375</v>
      </c>
      <c r="Y309" s="61"/>
      <c r="Z309" s="62"/>
      <c r="AA309" s="62"/>
      <c r="AB309" s="61"/>
      <c r="AC309" s="115"/>
      <c r="AD309" s="115"/>
      <c r="AE309" s="115"/>
      <c r="AF309" s="115">
        <f t="shared" si="38"/>
        <v>0</v>
      </c>
      <c r="AG309" s="115">
        <f t="shared" si="39"/>
        <v>0</v>
      </c>
      <c r="AH309" s="115">
        <v>0</v>
      </c>
      <c r="AI309" s="137" t="str">
        <f>IF(AH309=1,(Table1353233[[#This Row],[UB_init]]-Table1353233[[#This Row],[LB_init]])/Table1353233[[#This Row],[UB_init]],"")</f>
        <v/>
      </c>
      <c r="AJ309" s="133"/>
      <c r="AK309" s="115">
        <f>IF(AND(AJ309=1,Table68[[#This Row],[Gap]]=0),1,0)</f>
        <v>0</v>
      </c>
      <c r="AL309" s="47">
        <v>1557</v>
      </c>
      <c r="AM309" s="117">
        <f t="shared" si="34"/>
        <v>1</v>
      </c>
      <c r="AN309">
        <f t="shared" si="35"/>
        <v>0</v>
      </c>
    </row>
    <row r="310" spans="2:40" x14ac:dyDescent="0.35">
      <c r="B310" s="127" t="s">
        <v>344</v>
      </c>
      <c r="C310" s="48">
        <v>100</v>
      </c>
      <c r="D310" s="38">
        <v>2</v>
      </c>
      <c r="E310" s="38">
        <v>20</v>
      </c>
      <c r="F310" s="39">
        <v>1</v>
      </c>
      <c r="G310" s="59">
        <f t="shared" si="32"/>
        <v>1566</v>
      </c>
      <c r="H310" s="88">
        <f t="shared" si="32"/>
        <v>1566</v>
      </c>
      <c r="I310" s="88">
        <f t="shared" si="36"/>
        <v>0</v>
      </c>
      <c r="J310" s="88"/>
      <c r="K310" s="38">
        <f>1800-Table1353233[[#This Row],[Remaining time]]</f>
        <v>0.50464303792000464</v>
      </c>
      <c r="L310" s="38"/>
      <c r="M310" s="38">
        <f t="shared" si="33"/>
        <v>0.50464303792000464</v>
      </c>
      <c r="O310" t="b">
        <f t="shared" si="37"/>
        <v>0</v>
      </c>
      <c r="T310">
        <f>IF(Table1353233[[#This Row],[If Optimal solution is not found]]=1,"",Table1353233[[#This Row],[UB_init]])</f>
        <v>1566</v>
      </c>
      <c r="U310">
        <f>IF(Table1353233[[#This Row],[If Optimal solution is not found]],"",Table1353233[[#This Row],[LB_init]])</f>
        <v>1566</v>
      </c>
      <c r="V310">
        <f>IF(Table1353233[[#This Row],[If Optimal solution is not found]],"",0)</f>
        <v>0</v>
      </c>
      <c r="W310">
        <f>IF(Table1353233[[#This Row],[If Optimal solution is not found]],"",Table1353233[[#This Row],[Total time (BPP+Pm+SPm)]])</f>
        <v>0.50464303792000464</v>
      </c>
      <c r="Y310" s="59"/>
      <c r="Z310" s="60"/>
      <c r="AA310" s="60"/>
      <c r="AB310" s="59"/>
      <c r="AC310" s="114"/>
      <c r="AD310" s="114"/>
      <c r="AE310" s="114"/>
      <c r="AF310" s="114">
        <f t="shared" si="38"/>
        <v>0</v>
      </c>
      <c r="AG310" s="114">
        <f t="shared" si="39"/>
        <v>0</v>
      </c>
      <c r="AH310" s="114">
        <v>0</v>
      </c>
      <c r="AI310" s="136" t="str">
        <f>IF(AH310=1,(Table1353233[[#This Row],[UB_init]]-Table1353233[[#This Row],[LB_init]])/Table1353233[[#This Row],[UB_init]],"")</f>
        <v/>
      </c>
      <c r="AJ310" s="123"/>
      <c r="AK310" s="114">
        <f>IF(AND(AJ310=1,Table68[[#This Row],[Gap]]=0),1,0)</f>
        <v>0</v>
      </c>
      <c r="AL310" s="48">
        <v>1566</v>
      </c>
      <c r="AM310" s="117">
        <f t="shared" si="34"/>
        <v>1</v>
      </c>
      <c r="AN310">
        <f t="shared" si="35"/>
        <v>0</v>
      </c>
    </row>
    <row r="311" spans="2:40" x14ac:dyDescent="0.35">
      <c r="B311" s="126" t="s">
        <v>345</v>
      </c>
      <c r="C311" s="47">
        <v>100</v>
      </c>
      <c r="D311" s="36">
        <v>2</v>
      </c>
      <c r="E311" s="36">
        <v>20</v>
      </c>
      <c r="F311" s="37">
        <v>1</v>
      </c>
      <c r="G311" s="61">
        <f t="shared" si="32"/>
        <v>1666</v>
      </c>
      <c r="H311" s="98">
        <f t="shared" si="32"/>
        <v>1666</v>
      </c>
      <c r="I311" s="98">
        <f t="shared" si="36"/>
        <v>0</v>
      </c>
      <c r="J311" s="98"/>
      <c r="K311" s="36">
        <f>1800-Table1353233[[#This Row],[Remaining time]]</f>
        <v>0.55113076233010361</v>
      </c>
      <c r="L311" s="36"/>
      <c r="M311" s="36">
        <f t="shared" si="33"/>
        <v>0.55113076233010361</v>
      </c>
      <c r="O311" t="b">
        <f t="shared" si="37"/>
        <v>0</v>
      </c>
      <c r="T311">
        <f>IF(Table1353233[[#This Row],[If Optimal solution is not found]]=1,"",Table1353233[[#This Row],[UB_init]])</f>
        <v>1666</v>
      </c>
      <c r="U311">
        <f>IF(Table1353233[[#This Row],[If Optimal solution is not found]],"",Table1353233[[#This Row],[LB_init]])</f>
        <v>1666</v>
      </c>
      <c r="V311">
        <f>IF(Table1353233[[#This Row],[If Optimal solution is not found]],"",0)</f>
        <v>0</v>
      </c>
      <c r="W311">
        <f>IF(Table1353233[[#This Row],[If Optimal solution is not found]],"",Table1353233[[#This Row],[Total time (BPP+Pm+SPm)]])</f>
        <v>0.55113076233010361</v>
      </c>
      <c r="Y311" s="61"/>
      <c r="Z311" s="62"/>
      <c r="AA311" s="62"/>
      <c r="AB311" s="61"/>
      <c r="AC311" s="115"/>
      <c r="AD311" s="115"/>
      <c r="AE311" s="115"/>
      <c r="AF311" s="115">
        <f t="shared" si="38"/>
        <v>0</v>
      </c>
      <c r="AG311" s="115">
        <f t="shared" si="39"/>
        <v>0</v>
      </c>
      <c r="AH311" s="115">
        <v>0</v>
      </c>
      <c r="AI311" s="137" t="str">
        <f>IF(AH311=1,(Table1353233[[#This Row],[UB_init]]-Table1353233[[#This Row],[LB_init]])/Table1353233[[#This Row],[UB_init]],"")</f>
        <v/>
      </c>
      <c r="AJ311" s="133"/>
      <c r="AK311" s="115">
        <f>IF(AND(AJ311=1,Table68[[#This Row],[Gap]]=0),1,0)</f>
        <v>0</v>
      </c>
      <c r="AL311" s="47">
        <v>1666</v>
      </c>
      <c r="AM311" s="117">
        <f t="shared" si="34"/>
        <v>1</v>
      </c>
      <c r="AN311">
        <f t="shared" si="35"/>
        <v>0</v>
      </c>
    </row>
    <row r="312" spans="2:40" x14ac:dyDescent="0.35">
      <c r="B312" s="127" t="s">
        <v>346</v>
      </c>
      <c r="C312" s="48">
        <v>100</v>
      </c>
      <c r="D312" s="38">
        <v>2</v>
      </c>
      <c r="E312" s="38">
        <v>20</v>
      </c>
      <c r="F312" s="39">
        <v>2</v>
      </c>
      <c r="G312" s="59">
        <f t="shared" si="32"/>
        <v>2204</v>
      </c>
      <c r="H312" s="88">
        <f t="shared" si="32"/>
        <v>2204</v>
      </c>
      <c r="I312" s="88">
        <f t="shared" si="36"/>
        <v>0</v>
      </c>
      <c r="J312" s="88"/>
      <c r="K312" s="38">
        <f>1800-Table1353233[[#This Row],[Remaining time]]</f>
        <v>1.5609731841900611</v>
      </c>
      <c r="L312" s="38"/>
      <c r="M312" s="38">
        <f t="shared" si="33"/>
        <v>1.5609731841900611</v>
      </c>
      <c r="O312" t="b">
        <f t="shared" si="37"/>
        <v>0</v>
      </c>
      <c r="T312">
        <f>IF(Table1353233[[#This Row],[If Optimal solution is not found]]=1,"",Table1353233[[#This Row],[UB_init]])</f>
        <v>2204</v>
      </c>
      <c r="U312">
        <f>IF(Table1353233[[#This Row],[If Optimal solution is not found]],"",Table1353233[[#This Row],[LB_init]])</f>
        <v>2204</v>
      </c>
      <c r="V312">
        <f>IF(Table1353233[[#This Row],[If Optimal solution is not found]],"",0)</f>
        <v>0</v>
      </c>
      <c r="W312">
        <f>IF(Table1353233[[#This Row],[If Optimal solution is not found]],"",Table1353233[[#This Row],[Total time (BPP+Pm+SPm)]])</f>
        <v>1.5609731841900611</v>
      </c>
      <c r="Y312" s="59"/>
      <c r="Z312" s="60"/>
      <c r="AA312" s="60"/>
      <c r="AB312" s="59"/>
      <c r="AC312" s="114"/>
      <c r="AD312" s="114"/>
      <c r="AE312" s="114"/>
      <c r="AF312" s="114">
        <f t="shared" si="38"/>
        <v>0</v>
      </c>
      <c r="AG312" s="114">
        <f t="shared" si="39"/>
        <v>0</v>
      </c>
      <c r="AH312" s="114">
        <v>0</v>
      </c>
      <c r="AI312" s="136" t="str">
        <f>IF(AH312=1,(Table1353233[[#This Row],[UB_init]]-Table1353233[[#This Row],[LB_init]])/Table1353233[[#This Row],[UB_init]],"")</f>
        <v/>
      </c>
      <c r="AJ312" s="123"/>
      <c r="AK312" s="114">
        <f>IF(AND(AJ312=1,Table68[[#This Row],[Gap]]=0),1,0)</f>
        <v>0</v>
      </c>
      <c r="AL312" s="48">
        <v>2204</v>
      </c>
      <c r="AM312" s="117">
        <f t="shared" si="34"/>
        <v>1</v>
      </c>
      <c r="AN312">
        <f t="shared" si="35"/>
        <v>0</v>
      </c>
    </row>
    <row r="313" spans="2:40" x14ac:dyDescent="0.35">
      <c r="B313" s="126" t="s">
        <v>347</v>
      </c>
      <c r="C313" s="47">
        <v>100</v>
      </c>
      <c r="D313" s="36">
        <v>2</v>
      </c>
      <c r="E313" s="36">
        <v>20</v>
      </c>
      <c r="F313" s="37">
        <v>2</v>
      </c>
      <c r="G313" s="61">
        <f t="shared" si="32"/>
        <v>2080</v>
      </c>
      <c r="H313" s="98">
        <f t="shared" si="32"/>
        <v>2080</v>
      </c>
      <c r="I313" s="98">
        <f t="shared" si="36"/>
        <v>0</v>
      </c>
      <c r="J313" s="98"/>
      <c r="K313" s="36">
        <f>1800-Table1353233[[#This Row],[Remaining time]]</f>
        <v>0.58209552430002987</v>
      </c>
      <c r="L313" s="36"/>
      <c r="M313" s="36">
        <f t="shared" si="33"/>
        <v>0.58209552430002987</v>
      </c>
      <c r="O313" t="b">
        <f t="shared" si="37"/>
        <v>0</v>
      </c>
      <c r="T313">
        <f>IF(Table1353233[[#This Row],[If Optimal solution is not found]]=1,"",Table1353233[[#This Row],[UB_init]])</f>
        <v>2080</v>
      </c>
      <c r="U313">
        <f>IF(Table1353233[[#This Row],[If Optimal solution is not found]],"",Table1353233[[#This Row],[LB_init]])</f>
        <v>2080</v>
      </c>
      <c r="V313">
        <f>IF(Table1353233[[#This Row],[If Optimal solution is not found]],"",0)</f>
        <v>0</v>
      </c>
      <c r="W313">
        <f>IF(Table1353233[[#This Row],[If Optimal solution is not found]],"",Table1353233[[#This Row],[Total time (BPP+Pm+SPm)]])</f>
        <v>0.58209552430002987</v>
      </c>
      <c r="Y313" s="61"/>
      <c r="Z313" s="62"/>
      <c r="AA313" s="62"/>
      <c r="AB313" s="61"/>
      <c r="AC313" s="115"/>
      <c r="AD313" s="115"/>
      <c r="AE313" s="115"/>
      <c r="AF313" s="115">
        <f t="shared" si="38"/>
        <v>0</v>
      </c>
      <c r="AG313" s="115">
        <f t="shared" si="39"/>
        <v>0</v>
      </c>
      <c r="AH313" s="115">
        <v>0</v>
      </c>
      <c r="AI313" s="137" t="str">
        <f>IF(AH313=1,(Table1353233[[#This Row],[UB_init]]-Table1353233[[#This Row],[LB_init]])/Table1353233[[#This Row],[UB_init]],"")</f>
        <v/>
      </c>
      <c r="AJ313" s="133"/>
      <c r="AK313" s="115">
        <f>IF(AND(AJ313=1,Table68[[#This Row],[Gap]]=0),1,0)</f>
        <v>0</v>
      </c>
      <c r="AL313" s="47">
        <v>2080</v>
      </c>
      <c r="AM313" s="117">
        <f t="shared" si="34"/>
        <v>1</v>
      </c>
      <c r="AN313">
        <f t="shared" si="35"/>
        <v>0</v>
      </c>
    </row>
    <row r="314" spans="2:40" x14ac:dyDescent="0.35">
      <c r="B314" s="127" t="s">
        <v>348</v>
      </c>
      <c r="C314" s="48">
        <v>100</v>
      </c>
      <c r="D314" s="38">
        <v>2</v>
      </c>
      <c r="E314" s="38">
        <v>20</v>
      </c>
      <c r="F314" s="39">
        <v>2</v>
      </c>
      <c r="G314" s="59">
        <f t="shared" si="32"/>
        <v>1984</v>
      </c>
      <c r="H314" s="88">
        <f t="shared" si="32"/>
        <v>1984</v>
      </c>
      <c r="I314" s="88">
        <f t="shared" si="36"/>
        <v>0</v>
      </c>
      <c r="J314" s="88"/>
      <c r="K314" s="38">
        <f>1800-Table1353233[[#This Row],[Remaining time]]</f>
        <v>0.26381815411991738</v>
      </c>
      <c r="L314" s="38"/>
      <c r="M314" s="38">
        <f t="shared" si="33"/>
        <v>0.26381815411991738</v>
      </c>
      <c r="O314" t="b">
        <f t="shared" si="37"/>
        <v>0</v>
      </c>
      <c r="T314">
        <f>IF(Table1353233[[#This Row],[If Optimal solution is not found]]=1,"",Table1353233[[#This Row],[UB_init]])</f>
        <v>1984</v>
      </c>
      <c r="U314">
        <f>IF(Table1353233[[#This Row],[If Optimal solution is not found]],"",Table1353233[[#This Row],[LB_init]])</f>
        <v>1984</v>
      </c>
      <c r="V314">
        <f>IF(Table1353233[[#This Row],[If Optimal solution is not found]],"",0)</f>
        <v>0</v>
      </c>
      <c r="W314">
        <f>IF(Table1353233[[#This Row],[If Optimal solution is not found]],"",Table1353233[[#This Row],[Total time (BPP+Pm+SPm)]])</f>
        <v>0.26381815411991738</v>
      </c>
      <c r="Y314" s="59"/>
      <c r="Z314" s="60"/>
      <c r="AA314" s="60"/>
      <c r="AB314" s="59"/>
      <c r="AC314" s="114"/>
      <c r="AD314" s="114"/>
      <c r="AE314" s="114"/>
      <c r="AF314" s="114">
        <f t="shared" si="38"/>
        <v>0</v>
      </c>
      <c r="AG314" s="114">
        <f t="shared" si="39"/>
        <v>0</v>
      </c>
      <c r="AH314" s="114">
        <v>0</v>
      </c>
      <c r="AI314" s="136" t="str">
        <f>IF(AH314=1,(Table1353233[[#This Row],[UB_init]]-Table1353233[[#This Row],[LB_init]])/Table1353233[[#This Row],[UB_init]],"")</f>
        <v/>
      </c>
      <c r="AJ314" s="123"/>
      <c r="AK314" s="114">
        <f>IF(AND(AJ314=1,Table68[[#This Row],[Gap]]=0),1,0)</f>
        <v>0</v>
      </c>
      <c r="AL314" s="48">
        <v>1984</v>
      </c>
      <c r="AM314" s="117">
        <f t="shared" si="34"/>
        <v>1</v>
      </c>
      <c r="AN314">
        <f t="shared" si="35"/>
        <v>0</v>
      </c>
    </row>
    <row r="315" spans="2:40" x14ac:dyDescent="0.35">
      <c r="B315" s="126" t="s">
        <v>349</v>
      </c>
      <c r="C315" s="47">
        <v>100</v>
      </c>
      <c r="D315" s="36">
        <v>2</v>
      </c>
      <c r="E315" s="36">
        <v>20</v>
      </c>
      <c r="F315" s="37">
        <v>2</v>
      </c>
      <c r="G315" s="61">
        <f t="shared" si="32"/>
        <v>2093</v>
      </c>
      <c r="H315" s="98">
        <f t="shared" si="32"/>
        <v>2093</v>
      </c>
      <c r="I315" s="98">
        <f t="shared" si="36"/>
        <v>0</v>
      </c>
      <c r="J315" s="98"/>
      <c r="K315" s="36">
        <f>1800-Table1353233[[#This Row],[Remaining time]]</f>
        <v>1.497671807190045</v>
      </c>
      <c r="L315" s="36"/>
      <c r="M315" s="36">
        <f t="shared" si="33"/>
        <v>1.497671807190045</v>
      </c>
      <c r="O315" t="b">
        <f t="shared" si="37"/>
        <v>0</v>
      </c>
      <c r="T315">
        <f>IF(Table1353233[[#This Row],[If Optimal solution is not found]]=1,"",Table1353233[[#This Row],[UB_init]])</f>
        <v>2093</v>
      </c>
      <c r="U315">
        <f>IF(Table1353233[[#This Row],[If Optimal solution is not found]],"",Table1353233[[#This Row],[LB_init]])</f>
        <v>2093</v>
      </c>
      <c r="V315">
        <f>IF(Table1353233[[#This Row],[If Optimal solution is not found]],"",0)</f>
        <v>0</v>
      </c>
      <c r="W315">
        <f>IF(Table1353233[[#This Row],[If Optimal solution is not found]],"",Table1353233[[#This Row],[Total time (BPP+Pm+SPm)]])</f>
        <v>1.497671807190045</v>
      </c>
      <c r="Y315" s="61"/>
      <c r="Z315" s="62"/>
      <c r="AA315" s="62"/>
      <c r="AB315" s="61"/>
      <c r="AC315" s="115"/>
      <c r="AD315" s="115"/>
      <c r="AE315" s="115"/>
      <c r="AF315" s="115">
        <f t="shared" si="38"/>
        <v>0</v>
      </c>
      <c r="AG315" s="115">
        <f t="shared" si="39"/>
        <v>0</v>
      </c>
      <c r="AH315" s="115">
        <v>0</v>
      </c>
      <c r="AI315" s="137" t="str">
        <f>IF(AH315=1,(Table1353233[[#This Row],[UB_init]]-Table1353233[[#This Row],[LB_init]])/Table1353233[[#This Row],[UB_init]],"")</f>
        <v/>
      </c>
      <c r="AJ315" s="133"/>
      <c r="AK315" s="115">
        <f>IF(AND(AJ315=1,Table68[[#This Row],[Gap]]=0),1,0)</f>
        <v>0</v>
      </c>
      <c r="AL315" s="47">
        <v>2093</v>
      </c>
      <c r="AM315" s="117">
        <f t="shared" si="34"/>
        <v>1</v>
      </c>
      <c r="AN315">
        <f t="shared" si="35"/>
        <v>0</v>
      </c>
    </row>
    <row r="316" spans="2:40" x14ac:dyDescent="0.35">
      <c r="B316" s="127" t="s">
        <v>350</v>
      </c>
      <c r="C316" s="48">
        <v>100</v>
      </c>
      <c r="D316" s="38">
        <v>2</v>
      </c>
      <c r="E316" s="38">
        <v>20</v>
      </c>
      <c r="F316" s="39">
        <v>2</v>
      </c>
      <c r="G316" s="59">
        <f t="shared" si="32"/>
        <v>1899</v>
      </c>
      <c r="H316" s="88">
        <f t="shared" si="32"/>
        <v>1899</v>
      </c>
      <c r="I316" s="88">
        <f t="shared" si="36"/>
        <v>0</v>
      </c>
      <c r="J316" s="88"/>
      <c r="K316" s="38">
        <f>1800-Table1353233[[#This Row],[Remaining time]]</f>
        <v>1.7113276124000549</v>
      </c>
      <c r="L316" s="38"/>
      <c r="M316" s="38">
        <f t="shared" si="33"/>
        <v>1.7113276124000549</v>
      </c>
      <c r="O316" t="b">
        <f t="shared" si="37"/>
        <v>0</v>
      </c>
      <c r="T316">
        <f>IF(Table1353233[[#This Row],[If Optimal solution is not found]]=1,"",Table1353233[[#This Row],[UB_init]])</f>
        <v>1899</v>
      </c>
      <c r="U316">
        <f>IF(Table1353233[[#This Row],[If Optimal solution is not found]],"",Table1353233[[#This Row],[LB_init]])</f>
        <v>1899</v>
      </c>
      <c r="V316">
        <f>IF(Table1353233[[#This Row],[If Optimal solution is not found]],"",0)</f>
        <v>0</v>
      </c>
      <c r="W316">
        <f>IF(Table1353233[[#This Row],[If Optimal solution is not found]],"",Table1353233[[#This Row],[Total time (BPP+Pm+SPm)]])</f>
        <v>1.7113276124000549</v>
      </c>
      <c r="Y316" s="59"/>
      <c r="Z316" s="60"/>
      <c r="AA316" s="60"/>
      <c r="AB316" s="59"/>
      <c r="AC316" s="114"/>
      <c r="AD316" s="114"/>
      <c r="AE316" s="114"/>
      <c r="AF316" s="114">
        <f t="shared" si="38"/>
        <v>0</v>
      </c>
      <c r="AG316" s="114">
        <f t="shared" si="39"/>
        <v>0</v>
      </c>
      <c r="AH316" s="114">
        <v>0</v>
      </c>
      <c r="AI316" s="136" t="str">
        <f>IF(AH316=1,(Table1353233[[#This Row],[UB_init]]-Table1353233[[#This Row],[LB_init]])/Table1353233[[#This Row],[UB_init]],"")</f>
        <v/>
      </c>
      <c r="AJ316" s="123"/>
      <c r="AK316" s="114">
        <f>IF(AND(AJ316=1,Table68[[#This Row],[Gap]]=0),1,0)</f>
        <v>0</v>
      </c>
      <c r="AL316" s="48">
        <v>1899</v>
      </c>
      <c r="AM316" s="117">
        <f t="shared" si="34"/>
        <v>1</v>
      </c>
      <c r="AN316">
        <f t="shared" si="35"/>
        <v>0</v>
      </c>
    </row>
    <row r="317" spans="2:40" x14ac:dyDescent="0.35">
      <c r="B317" s="126" t="s">
        <v>351</v>
      </c>
      <c r="C317" s="47">
        <v>100</v>
      </c>
      <c r="D317" s="36">
        <v>2</v>
      </c>
      <c r="E317" s="36">
        <v>20</v>
      </c>
      <c r="F317" s="37">
        <v>2</v>
      </c>
      <c r="G317" s="61">
        <f t="shared" si="32"/>
        <v>2030</v>
      </c>
      <c r="H317" s="98">
        <f t="shared" si="32"/>
        <v>2030</v>
      </c>
      <c r="I317" s="98">
        <f t="shared" si="36"/>
        <v>0</v>
      </c>
      <c r="J317" s="98"/>
      <c r="K317" s="36">
        <f>1800-Table1353233[[#This Row],[Remaining time]]</f>
        <v>1.3892489671800377</v>
      </c>
      <c r="L317" s="36"/>
      <c r="M317" s="36">
        <f t="shared" si="33"/>
        <v>1.3892489671800377</v>
      </c>
      <c r="O317" t="b">
        <f t="shared" si="37"/>
        <v>0</v>
      </c>
      <c r="T317">
        <f>IF(Table1353233[[#This Row],[If Optimal solution is not found]]=1,"",Table1353233[[#This Row],[UB_init]])</f>
        <v>2030</v>
      </c>
      <c r="U317">
        <f>IF(Table1353233[[#This Row],[If Optimal solution is not found]],"",Table1353233[[#This Row],[LB_init]])</f>
        <v>2030</v>
      </c>
      <c r="V317">
        <f>IF(Table1353233[[#This Row],[If Optimal solution is not found]],"",0)</f>
        <v>0</v>
      </c>
      <c r="W317">
        <f>IF(Table1353233[[#This Row],[If Optimal solution is not found]],"",Table1353233[[#This Row],[Total time (BPP+Pm+SPm)]])</f>
        <v>1.3892489671800377</v>
      </c>
      <c r="Y317" s="61"/>
      <c r="Z317" s="62"/>
      <c r="AA317" s="62"/>
      <c r="AB317" s="61"/>
      <c r="AC317" s="115"/>
      <c r="AD317" s="115"/>
      <c r="AE317" s="115"/>
      <c r="AF317" s="115">
        <f t="shared" si="38"/>
        <v>0</v>
      </c>
      <c r="AG317" s="115">
        <f t="shared" si="39"/>
        <v>0</v>
      </c>
      <c r="AH317" s="115">
        <v>0</v>
      </c>
      <c r="AI317" s="137" t="str">
        <f>IF(AH317=1,(Table1353233[[#This Row],[UB_init]]-Table1353233[[#This Row],[LB_init]])/Table1353233[[#This Row],[UB_init]],"")</f>
        <v/>
      </c>
      <c r="AJ317" s="133"/>
      <c r="AK317" s="115">
        <f>IF(AND(AJ317=1,Table68[[#This Row],[Gap]]=0),1,0)</f>
        <v>0</v>
      </c>
      <c r="AL317" s="47">
        <v>2030</v>
      </c>
      <c r="AM317" s="117">
        <f t="shared" si="34"/>
        <v>1</v>
      </c>
      <c r="AN317">
        <f t="shared" si="35"/>
        <v>0</v>
      </c>
    </row>
    <row r="318" spans="2:40" x14ac:dyDescent="0.35">
      <c r="B318" s="127" t="s">
        <v>352</v>
      </c>
      <c r="C318" s="48">
        <v>100</v>
      </c>
      <c r="D318" s="38">
        <v>2</v>
      </c>
      <c r="E318" s="38">
        <v>20</v>
      </c>
      <c r="F318" s="39">
        <v>2</v>
      </c>
      <c r="G318" s="59">
        <f t="shared" si="32"/>
        <v>2083</v>
      </c>
      <c r="H318" s="88">
        <f t="shared" si="32"/>
        <v>2083</v>
      </c>
      <c r="I318" s="88">
        <f t="shared" si="36"/>
        <v>0</v>
      </c>
      <c r="J318" s="88"/>
      <c r="K318" s="38">
        <f>1800-Table1353233[[#This Row],[Remaining time]]</f>
        <v>0.82280191406994163</v>
      </c>
      <c r="L318" s="38"/>
      <c r="M318" s="38">
        <f t="shared" si="33"/>
        <v>0.82280191406994163</v>
      </c>
      <c r="O318" t="b">
        <f t="shared" si="37"/>
        <v>0</v>
      </c>
      <c r="T318">
        <f>IF(Table1353233[[#This Row],[If Optimal solution is not found]]=1,"",Table1353233[[#This Row],[UB_init]])</f>
        <v>2083</v>
      </c>
      <c r="U318">
        <f>IF(Table1353233[[#This Row],[If Optimal solution is not found]],"",Table1353233[[#This Row],[LB_init]])</f>
        <v>2083</v>
      </c>
      <c r="V318">
        <f>IF(Table1353233[[#This Row],[If Optimal solution is not found]],"",0)</f>
        <v>0</v>
      </c>
      <c r="W318">
        <f>IF(Table1353233[[#This Row],[If Optimal solution is not found]],"",Table1353233[[#This Row],[Total time (BPP+Pm+SPm)]])</f>
        <v>0.82280191406994163</v>
      </c>
      <c r="Y318" s="59"/>
      <c r="Z318" s="60"/>
      <c r="AA318" s="60"/>
      <c r="AB318" s="59"/>
      <c r="AC318" s="114"/>
      <c r="AD318" s="114"/>
      <c r="AE318" s="114"/>
      <c r="AF318" s="114">
        <f t="shared" si="38"/>
        <v>0</v>
      </c>
      <c r="AG318" s="114">
        <f t="shared" si="39"/>
        <v>0</v>
      </c>
      <c r="AH318" s="114">
        <v>0</v>
      </c>
      <c r="AI318" s="136" t="str">
        <f>IF(AH318=1,(Table1353233[[#This Row],[UB_init]]-Table1353233[[#This Row],[LB_init]])/Table1353233[[#This Row],[UB_init]],"")</f>
        <v/>
      </c>
      <c r="AJ318" s="123"/>
      <c r="AK318" s="114">
        <f>IF(AND(AJ318=1,Table68[[#This Row],[Gap]]=0),1,0)</f>
        <v>0</v>
      </c>
      <c r="AL318" s="48">
        <v>2083</v>
      </c>
      <c r="AM318" s="117">
        <f t="shared" si="34"/>
        <v>1</v>
      </c>
      <c r="AN318">
        <f t="shared" si="35"/>
        <v>0</v>
      </c>
    </row>
    <row r="319" spans="2:40" x14ac:dyDescent="0.35">
      <c r="B319" s="126" t="s">
        <v>353</v>
      </c>
      <c r="C319" s="47">
        <v>100</v>
      </c>
      <c r="D319" s="36">
        <v>2</v>
      </c>
      <c r="E319" s="36">
        <v>20</v>
      </c>
      <c r="F319" s="37">
        <v>2</v>
      </c>
      <c r="G319" s="61">
        <f t="shared" si="32"/>
        <v>1977</v>
      </c>
      <c r="H319" s="98">
        <f t="shared" si="32"/>
        <v>1977</v>
      </c>
      <c r="I319" s="98">
        <f t="shared" si="36"/>
        <v>0</v>
      </c>
      <c r="J319" s="98"/>
      <c r="K319" s="36">
        <f>1800-Table1353233[[#This Row],[Remaining time]]</f>
        <v>2.9462465103799786</v>
      </c>
      <c r="L319" s="36"/>
      <c r="M319" s="36">
        <f t="shared" si="33"/>
        <v>2.9462465103799786</v>
      </c>
      <c r="O319" t="b">
        <f t="shared" si="37"/>
        <v>0</v>
      </c>
      <c r="T319">
        <f>IF(Table1353233[[#This Row],[If Optimal solution is not found]]=1,"",Table1353233[[#This Row],[UB_init]])</f>
        <v>1977</v>
      </c>
      <c r="U319">
        <f>IF(Table1353233[[#This Row],[If Optimal solution is not found]],"",Table1353233[[#This Row],[LB_init]])</f>
        <v>1977</v>
      </c>
      <c r="V319">
        <f>IF(Table1353233[[#This Row],[If Optimal solution is not found]],"",0)</f>
        <v>0</v>
      </c>
      <c r="W319">
        <f>IF(Table1353233[[#This Row],[If Optimal solution is not found]],"",Table1353233[[#This Row],[Total time (BPP+Pm+SPm)]])</f>
        <v>2.9462465103799786</v>
      </c>
      <c r="Y319" s="61"/>
      <c r="Z319" s="62"/>
      <c r="AA319" s="62"/>
      <c r="AB319" s="61"/>
      <c r="AC319" s="115"/>
      <c r="AD319" s="115"/>
      <c r="AE319" s="115"/>
      <c r="AF319" s="115">
        <f t="shared" si="38"/>
        <v>0</v>
      </c>
      <c r="AG319" s="115">
        <f t="shared" si="39"/>
        <v>0</v>
      </c>
      <c r="AH319" s="115">
        <v>0</v>
      </c>
      <c r="AI319" s="137" t="str">
        <f>IF(AH319=1,(Table1353233[[#This Row],[UB_init]]-Table1353233[[#This Row],[LB_init]])/Table1353233[[#This Row],[UB_init]],"")</f>
        <v/>
      </c>
      <c r="AJ319" s="133"/>
      <c r="AK319" s="115">
        <f>IF(AND(AJ319=1,Table68[[#This Row],[Gap]]=0),1,0)</f>
        <v>0</v>
      </c>
      <c r="AL319" s="47">
        <v>1977</v>
      </c>
      <c r="AM319" s="117">
        <f t="shared" si="34"/>
        <v>1</v>
      </c>
      <c r="AN319">
        <f t="shared" si="35"/>
        <v>0</v>
      </c>
    </row>
    <row r="320" spans="2:40" x14ac:dyDescent="0.35">
      <c r="B320" s="127" t="s">
        <v>354</v>
      </c>
      <c r="C320" s="48">
        <v>100</v>
      </c>
      <c r="D320" s="38">
        <v>2</v>
      </c>
      <c r="E320" s="38">
        <v>20</v>
      </c>
      <c r="F320" s="39">
        <v>2</v>
      </c>
      <c r="G320" s="59">
        <f t="shared" si="32"/>
        <v>1926</v>
      </c>
      <c r="H320" s="88">
        <f t="shared" si="32"/>
        <v>1926</v>
      </c>
      <c r="I320" s="88">
        <f t="shared" si="36"/>
        <v>0</v>
      </c>
      <c r="J320" s="88"/>
      <c r="K320" s="38">
        <f>1800-Table1353233[[#This Row],[Remaining time]]</f>
        <v>0.57295768336007313</v>
      </c>
      <c r="L320" s="38"/>
      <c r="M320" s="38">
        <f t="shared" si="33"/>
        <v>0.57295768336007313</v>
      </c>
      <c r="O320" t="b">
        <f t="shared" si="37"/>
        <v>0</v>
      </c>
      <c r="T320">
        <f>IF(Table1353233[[#This Row],[If Optimal solution is not found]]=1,"",Table1353233[[#This Row],[UB_init]])</f>
        <v>1926</v>
      </c>
      <c r="U320">
        <f>IF(Table1353233[[#This Row],[If Optimal solution is not found]],"",Table1353233[[#This Row],[LB_init]])</f>
        <v>1926</v>
      </c>
      <c r="V320">
        <f>IF(Table1353233[[#This Row],[If Optimal solution is not found]],"",0)</f>
        <v>0</v>
      </c>
      <c r="W320">
        <f>IF(Table1353233[[#This Row],[If Optimal solution is not found]],"",Table1353233[[#This Row],[Total time (BPP+Pm+SPm)]])</f>
        <v>0.57295768336007313</v>
      </c>
      <c r="Y320" s="59"/>
      <c r="Z320" s="60"/>
      <c r="AA320" s="60"/>
      <c r="AB320" s="59"/>
      <c r="AC320" s="114"/>
      <c r="AD320" s="114"/>
      <c r="AE320" s="114"/>
      <c r="AF320" s="114">
        <f t="shared" si="38"/>
        <v>0</v>
      </c>
      <c r="AG320" s="114">
        <f t="shared" si="39"/>
        <v>0</v>
      </c>
      <c r="AH320" s="114">
        <v>0</v>
      </c>
      <c r="AI320" s="136" t="str">
        <f>IF(AH320=1,(Table1353233[[#This Row],[UB_init]]-Table1353233[[#This Row],[LB_init]])/Table1353233[[#This Row],[UB_init]],"")</f>
        <v/>
      </c>
      <c r="AJ320" s="123"/>
      <c r="AK320" s="114">
        <f>IF(AND(AJ320=1,Table68[[#This Row],[Gap]]=0),1,0)</f>
        <v>0</v>
      </c>
      <c r="AL320" s="48">
        <v>1926</v>
      </c>
      <c r="AM320" s="117">
        <f t="shared" si="34"/>
        <v>1</v>
      </c>
      <c r="AN320">
        <f t="shared" si="35"/>
        <v>0</v>
      </c>
    </row>
    <row r="321" spans="2:40" x14ac:dyDescent="0.35">
      <c r="B321" s="126" t="s">
        <v>355</v>
      </c>
      <c r="C321" s="47">
        <v>100</v>
      </c>
      <c r="D321" s="36">
        <v>2</v>
      </c>
      <c r="E321" s="36">
        <v>20</v>
      </c>
      <c r="F321" s="37">
        <v>2</v>
      </c>
      <c r="G321" s="61">
        <f t="shared" si="32"/>
        <v>2146</v>
      </c>
      <c r="H321" s="98">
        <f t="shared" si="32"/>
        <v>2146</v>
      </c>
      <c r="I321" s="98">
        <f t="shared" si="36"/>
        <v>0</v>
      </c>
      <c r="J321" s="98"/>
      <c r="K321" s="36">
        <f>1800-Table1353233[[#This Row],[Remaining time]]</f>
        <v>3.58692838252</v>
      </c>
      <c r="L321" s="36"/>
      <c r="M321" s="36">
        <f t="shared" si="33"/>
        <v>3.58692838252</v>
      </c>
      <c r="O321" t="b">
        <f t="shared" si="37"/>
        <v>0</v>
      </c>
      <c r="T321">
        <f>IF(Table1353233[[#This Row],[If Optimal solution is not found]]=1,"",Table1353233[[#This Row],[UB_init]])</f>
        <v>2146</v>
      </c>
      <c r="U321">
        <f>IF(Table1353233[[#This Row],[If Optimal solution is not found]],"",Table1353233[[#This Row],[LB_init]])</f>
        <v>2146</v>
      </c>
      <c r="V321">
        <f>IF(Table1353233[[#This Row],[If Optimal solution is not found]],"",0)</f>
        <v>0</v>
      </c>
      <c r="W321">
        <f>IF(Table1353233[[#This Row],[If Optimal solution is not found]],"",Table1353233[[#This Row],[Total time (BPP+Pm+SPm)]])</f>
        <v>3.58692838252</v>
      </c>
      <c r="Y321" s="61"/>
      <c r="Z321" s="62"/>
      <c r="AA321" s="62"/>
      <c r="AB321" s="61"/>
      <c r="AC321" s="115"/>
      <c r="AD321" s="115"/>
      <c r="AE321" s="115"/>
      <c r="AF321" s="115">
        <f t="shared" si="38"/>
        <v>0</v>
      </c>
      <c r="AG321" s="115">
        <f t="shared" si="39"/>
        <v>0</v>
      </c>
      <c r="AH321" s="115">
        <v>0</v>
      </c>
      <c r="AI321" s="137" t="str">
        <f>IF(AH321=1,(Table1353233[[#This Row],[UB_init]]-Table1353233[[#This Row],[LB_init]])/Table1353233[[#This Row],[UB_init]],"")</f>
        <v/>
      </c>
      <c r="AJ321" s="133"/>
      <c r="AK321" s="115">
        <f>IF(AND(AJ321=1,Table68[[#This Row],[Gap]]=0),1,0)</f>
        <v>0</v>
      </c>
      <c r="AL321" s="47">
        <v>2146</v>
      </c>
      <c r="AM321" s="117">
        <f t="shared" si="34"/>
        <v>1</v>
      </c>
      <c r="AN321">
        <f t="shared" si="35"/>
        <v>0</v>
      </c>
    </row>
    <row r="322" spans="2:40" x14ac:dyDescent="0.35">
      <c r="B322" s="127" t="s">
        <v>356</v>
      </c>
      <c r="C322" s="48">
        <v>100</v>
      </c>
      <c r="D322" s="38">
        <v>2</v>
      </c>
      <c r="E322" s="38">
        <v>20</v>
      </c>
      <c r="F322" s="39">
        <v>4</v>
      </c>
      <c r="G322" s="59">
        <f t="shared" ref="G322:H385" si="40">MAX(T322,Y322)</f>
        <v>2504</v>
      </c>
      <c r="H322" s="88">
        <f t="shared" si="40"/>
        <v>2504</v>
      </c>
      <c r="I322" s="88">
        <f t="shared" si="36"/>
        <v>0</v>
      </c>
      <c r="J322" s="88"/>
      <c r="K322" s="38">
        <f>1800-Table1353233[[#This Row],[Remaining time]]</f>
        <v>4.1708719059899977</v>
      </c>
      <c r="L322" s="38"/>
      <c r="M322" s="38">
        <f t="shared" ref="M322:M385" si="41">K322+L322</f>
        <v>4.1708719059899977</v>
      </c>
      <c r="O322" t="b">
        <f t="shared" si="37"/>
        <v>0</v>
      </c>
      <c r="T322">
        <f>IF(Table1353233[[#This Row],[If Optimal solution is not found]]=1,"",Table1353233[[#This Row],[UB_init]])</f>
        <v>2504</v>
      </c>
      <c r="U322">
        <f>IF(Table1353233[[#This Row],[If Optimal solution is not found]],"",Table1353233[[#This Row],[LB_init]])</f>
        <v>2504</v>
      </c>
      <c r="V322">
        <f>IF(Table1353233[[#This Row],[If Optimal solution is not found]],"",0)</f>
        <v>0</v>
      </c>
      <c r="W322">
        <f>IF(Table1353233[[#This Row],[If Optimal solution is not found]],"",Table1353233[[#This Row],[Total time (BPP+Pm+SPm)]])</f>
        <v>4.1708719059899977</v>
      </c>
      <c r="Y322" s="59"/>
      <c r="Z322" s="60"/>
      <c r="AA322" s="60"/>
      <c r="AB322" s="59"/>
      <c r="AC322" s="114"/>
      <c r="AD322" s="114"/>
      <c r="AE322" s="114"/>
      <c r="AF322" s="114">
        <f t="shared" si="38"/>
        <v>0</v>
      </c>
      <c r="AG322" s="114">
        <f t="shared" si="39"/>
        <v>0</v>
      </c>
      <c r="AH322" s="114">
        <v>0</v>
      </c>
      <c r="AI322" s="136" t="str">
        <f>IF(AH322=1,(Table1353233[[#This Row],[UB_init]]-Table1353233[[#This Row],[LB_init]])/Table1353233[[#This Row],[UB_init]],"")</f>
        <v/>
      </c>
      <c r="AJ322" s="123"/>
      <c r="AK322" s="114">
        <f>IF(AND(AJ322=1,Table68[[#This Row],[Gap]]=0),1,0)</f>
        <v>0</v>
      </c>
      <c r="AL322" s="48">
        <v>2504</v>
      </c>
      <c r="AM322" s="117">
        <f t="shared" ref="AM322:AM385" si="42">IF(AL322=H322,1,0)</f>
        <v>1</v>
      </c>
      <c r="AN322">
        <f t="shared" ref="AN322:AN385" si="43">IF(AND(I322&lt;&gt;0,AM322=1),1,0)</f>
        <v>0</v>
      </c>
    </row>
    <row r="323" spans="2:40" x14ac:dyDescent="0.35">
      <c r="B323" s="126" t="s">
        <v>357</v>
      </c>
      <c r="C323" s="47">
        <v>100</v>
      </c>
      <c r="D323" s="36">
        <v>2</v>
      </c>
      <c r="E323" s="36">
        <v>20</v>
      </c>
      <c r="F323" s="37">
        <v>4</v>
      </c>
      <c r="G323" s="61">
        <f t="shared" si="40"/>
        <v>2680</v>
      </c>
      <c r="H323" s="98">
        <f t="shared" si="40"/>
        <v>2680</v>
      </c>
      <c r="I323" s="98">
        <f t="shared" ref="I323:I386" si="44">MAX(V323,AA323,AI323)</f>
        <v>0</v>
      </c>
      <c r="J323" s="98"/>
      <c r="K323" s="36">
        <f>1800-Table1353233[[#This Row],[Remaining time]]</f>
        <v>4.8534886296899913</v>
      </c>
      <c r="L323" s="36"/>
      <c r="M323" s="36">
        <f t="shared" si="41"/>
        <v>4.8534886296899913</v>
      </c>
      <c r="O323" t="b">
        <f t="shared" ref="O323:O386" si="45">IF(AND(M323&gt;3599,I323=0),1)</f>
        <v>0</v>
      </c>
      <c r="T323">
        <f>IF(Table1353233[[#This Row],[If Optimal solution is not found]]=1,"",Table1353233[[#This Row],[UB_init]])</f>
        <v>2680</v>
      </c>
      <c r="U323">
        <f>IF(Table1353233[[#This Row],[If Optimal solution is not found]],"",Table1353233[[#This Row],[LB_init]])</f>
        <v>2680</v>
      </c>
      <c r="V323">
        <f>IF(Table1353233[[#This Row],[If Optimal solution is not found]],"",0)</f>
        <v>0</v>
      </c>
      <c r="W323">
        <f>IF(Table1353233[[#This Row],[If Optimal solution is not found]],"",Table1353233[[#This Row],[Total time (BPP+Pm+SPm)]])</f>
        <v>4.8534886296899913</v>
      </c>
      <c r="Y323" s="61"/>
      <c r="Z323" s="62"/>
      <c r="AA323" s="62"/>
      <c r="AB323" s="61"/>
      <c r="AC323" s="115"/>
      <c r="AD323" s="115"/>
      <c r="AE323" s="115"/>
      <c r="AF323" s="115">
        <f t="shared" ref="AF323:AF386" si="46">IF(AE323&gt;0,1,0)</f>
        <v>0</v>
      </c>
      <c r="AG323" s="115">
        <f t="shared" ref="AG323:AG386" si="47">IF(AND(AF323&gt;0,AA323=0),1,0)</f>
        <v>0</v>
      </c>
      <c r="AH323" s="115">
        <v>0</v>
      </c>
      <c r="AI323" s="137" t="str">
        <f>IF(AH323=1,(Table1353233[[#This Row],[UB_init]]-Table1353233[[#This Row],[LB_init]])/Table1353233[[#This Row],[UB_init]],"")</f>
        <v/>
      </c>
      <c r="AJ323" s="133"/>
      <c r="AK323" s="115">
        <f>IF(AND(AJ323=1,Table68[[#This Row],[Gap]]=0),1,0)</f>
        <v>0</v>
      </c>
      <c r="AL323" s="47">
        <v>2680</v>
      </c>
      <c r="AM323" s="117">
        <f t="shared" si="42"/>
        <v>1</v>
      </c>
      <c r="AN323">
        <f t="shared" si="43"/>
        <v>0</v>
      </c>
    </row>
    <row r="324" spans="2:40" x14ac:dyDescent="0.35">
      <c r="B324" s="127" t="s">
        <v>358</v>
      </c>
      <c r="C324" s="48">
        <v>100</v>
      </c>
      <c r="D324" s="38">
        <v>2</v>
      </c>
      <c r="E324" s="38">
        <v>20</v>
      </c>
      <c r="F324" s="39">
        <v>4</v>
      </c>
      <c r="G324" s="59">
        <f t="shared" si="40"/>
        <v>2614</v>
      </c>
      <c r="H324" s="88">
        <f t="shared" si="40"/>
        <v>2614</v>
      </c>
      <c r="I324" s="88">
        <f t="shared" si="44"/>
        <v>0</v>
      </c>
      <c r="J324" s="88"/>
      <c r="K324" s="38">
        <f>1800-Table1353233[[#This Row],[Remaining time]]</f>
        <v>3.9407459702399592</v>
      </c>
      <c r="L324" s="38"/>
      <c r="M324" s="38">
        <f t="shared" si="41"/>
        <v>3.9407459702399592</v>
      </c>
      <c r="O324" t="b">
        <f t="shared" si="45"/>
        <v>0</v>
      </c>
      <c r="T324">
        <f>IF(Table1353233[[#This Row],[If Optimal solution is not found]]=1,"",Table1353233[[#This Row],[UB_init]])</f>
        <v>2614</v>
      </c>
      <c r="U324">
        <f>IF(Table1353233[[#This Row],[If Optimal solution is not found]],"",Table1353233[[#This Row],[LB_init]])</f>
        <v>2614</v>
      </c>
      <c r="V324">
        <f>IF(Table1353233[[#This Row],[If Optimal solution is not found]],"",0)</f>
        <v>0</v>
      </c>
      <c r="W324">
        <f>IF(Table1353233[[#This Row],[If Optimal solution is not found]],"",Table1353233[[#This Row],[Total time (BPP+Pm+SPm)]])</f>
        <v>3.9407459702399592</v>
      </c>
      <c r="Y324" s="59"/>
      <c r="Z324" s="60"/>
      <c r="AA324" s="60"/>
      <c r="AB324" s="59"/>
      <c r="AC324" s="114"/>
      <c r="AD324" s="114"/>
      <c r="AE324" s="114"/>
      <c r="AF324" s="114">
        <f t="shared" si="46"/>
        <v>0</v>
      </c>
      <c r="AG324" s="114">
        <f t="shared" si="47"/>
        <v>0</v>
      </c>
      <c r="AH324" s="114">
        <v>0</v>
      </c>
      <c r="AI324" s="136" t="str">
        <f>IF(AH324=1,(Table1353233[[#This Row],[UB_init]]-Table1353233[[#This Row],[LB_init]])/Table1353233[[#This Row],[UB_init]],"")</f>
        <v/>
      </c>
      <c r="AJ324" s="123"/>
      <c r="AK324" s="114">
        <f>IF(AND(AJ324=1,Table68[[#This Row],[Gap]]=0),1,0)</f>
        <v>0</v>
      </c>
      <c r="AL324" s="48">
        <v>2614</v>
      </c>
      <c r="AM324" s="117">
        <f t="shared" si="42"/>
        <v>1</v>
      </c>
      <c r="AN324">
        <f t="shared" si="43"/>
        <v>0</v>
      </c>
    </row>
    <row r="325" spans="2:40" x14ac:dyDescent="0.35">
      <c r="B325" s="126" t="s">
        <v>359</v>
      </c>
      <c r="C325" s="47">
        <v>100</v>
      </c>
      <c r="D325" s="36">
        <v>2</v>
      </c>
      <c r="E325" s="36">
        <v>20</v>
      </c>
      <c r="F325" s="37">
        <v>4</v>
      </c>
      <c r="G325" s="61">
        <f t="shared" si="40"/>
        <v>2573</v>
      </c>
      <c r="H325" s="98">
        <f t="shared" si="40"/>
        <v>2573</v>
      </c>
      <c r="I325" s="98">
        <f t="shared" si="44"/>
        <v>0</v>
      </c>
      <c r="J325" s="98"/>
      <c r="K325" s="36">
        <f>1800-Table1353233[[#This Row],[Remaining time]]</f>
        <v>6.0740629416000047</v>
      </c>
      <c r="L325" s="36"/>
      <c r="M325" s="36">
        <f t="shared" si="41"/>
        <v>6.0740629416000047</v>
      </c>
      <c r="O325" t="b">
        <f t="shared" si="45"/>
        <v>0</v>
      </c>
      <c r="T325">
        <f>IF(Table1353233[[#This Row],[If Optimal solution is not found]]=1,"",Table1353233[[#This Row],[UB_init]])</f>
        <v>2573</v>
      </c>
      <c r="U325">
        <f>IF(Table1353233[[#This Row],[If Optimal solution is not found]],"",Table1353233[[#This Row],[LB_init]])</f>
        <v>2573</v>
      </c>
      <c r="V325">
        <f>IF(Table1353233[[#This Row],[If Optimal solution is not found]],"",0)</f>
        <v>0</v>
      </c>
      <c r="W325">
        <f>IF(Table1353233[[#This Row],[If Optimal solution is not found]],"",Table1353233[[#This Row],[Total time (BPP+Pm+SPm)]])</f>
        <v>6.0740629416000047</v>
      </c>
      <c r="Y325" s="61"/>
      <c r="Z325" s="62"/>
      <c r="AA325" s="62"/>
      <c r="AB325" s="61"/>
      <c r="AC325" s="115"/>
      <c r="AD325" s="115"/>
      <c r="AE325" s="115"/>
      <c r="AF325" s="115">
        <f t="shared" si="46"/>
        <v>0</v>
      </c>
      <c r="AG325" s="115">
        <f t="shared" si="47"/>
        <v>0</v>
      </c>
      <c r="AH325" s="115">
        <v>0</v>
      </c>
      <c r="AI325" s="137" t="str">
        <f>IF(AH325=1,(Table1353233[[#This Row],[UB_init]]-Table1353233[[#This Row],[LB_init]])/Table1353233[[#This Row],[UB_init]],"")</f>
        <v/>
      </c>
      <c r="AJ325" s="133"/>
      <c r="AK325" s="115">
        <f>IF(AND(AJ325=1,Table68[[#This Row],[Gap]]=0),1,0)</f>
        <v>0</v>
      </c>
      <c r="AL325" s="47">
        <v>2573</v>
      </c>
      <c r="AM325" s="117">
        <f t="shared" si="42"/>
        <v>1</v>
      </c>
      <c r="AN325">
        <f t="shared" si="43"/>
        <v>0</v>
      </c>
    </row>
    <row r="326" spans="2:40" x14ac:dyDescent="0.35">
      <c r="B326" s="127" t="s">
        <v>360</v>
      </c>
      <c r="C326" s="48">
        <v>100</v>
      </c>
      <c r="D326" s="38">
        <v>2</v>
      </c>
      <c r="E326" s="38">
        <v>20</v>
      </c>
      <c r="F326" s="39">
        <v>4</v>
      </c>
      <c r="G326" s="59">
        <f t="shared" si="40"/>
        <v>2379</v>
      </c>
      <c r="H326" s="88">
        <f t="shared" si="40"/>
        <v>2379</v>
      </c>
      <c r="I326" s="88">
        <f t="shared" si="44"/>
        <v>0</v>
      </c>
      <c r="J326" s="88"/>
      <c r="K326" s="38">
        <f>1800-Table1353233[[#This Row],[Remaining time]]</f>
        <v>5.354815429079963</v>
      </c>
      <c r="L326" s="38"/>
      <c r="M326" s="38">
        <f t="shared" si="41"/>
        <v>5.354815429079963</v>
      </c>
      <c r="O326" t="b">
        <f t="shared" si="45"/>
        <v>0</v>
      </c>
      <c r="T326">
        <f>IF(Table1353233[[#This Row],[If Optimal solution is not found]]=1,"",Table1353233[[#This Row],[UB_init]])</f>
        <v>2379</v>
      </c>
      <c r="U326">
        <f>IF(Table1353233[[#This Row],[If Optimal solution is not found]],"",Table1353233[[#This Row],[LB_init]])</f>
        <v>2379</v>
      </c>
      <c r="V326">
        <f>IF(Table1353233[[#This Row],[If Optimal solution is not found]],"",0)</f>
        <v>0</v>
      </c>
      <c r="W326">
        <f>IF(Table1353233[[#This Row],[If Optimal solution is not found]],"",Table1353233[[#This Row],[Total time (BPP+Pm+SPm)]])</f>
        <v>5.354815429079963</v>
      </c>
      <c r="Y326" s="59"/>
      <c r="Z326" s="60"/>
      <c r="AA326" s="60"/>
      <c r="AB326" s="59"/>
      <c r="AC326" s="114"/>
      <c r="AD326" s="114"/>
      <c r="AE326" s="114"/>
      <c r="AF326" s="114">
        <f t="shared" si="46"/>
        <v>0</v>
      </c>
      <c r="AG326" s="114">
        <f t="shared" si="47"/>
        <v>0</v>
      </c>
      <c r="AH326" s="114">
        <v>0</v>
      </c>
      <c r="AI326" s="136" t="str">
        <f>IF(AH326=1,(Table1353233[[#This Row],[UB_init]]-Table1353233[[#This Row],[LB_init]])/Table1353233[[#This Row],[UB_init]],"")</f>
        <v/>
      </c>
      <c r="AJ326" s="123"/>
      <c r="AK326" s="114">
        <f>IF(AND(AJ326=1,Table68[[#This Row],[Gap]]=0),1,0)</f>
        <v>0</v>
      </c>
      <c r="AL326" s="48">
        <v>2379</v>
      </c>
      <c r="AM326" s="117">
        <f t="shared" si="42"/>
        <v>1</v>
      </c>
      <c r="AN326">
        <f t="shared" si="43"/>
        <v>0</v>
      </c>
    </row>
    <row r="327" spans="2:40" x14ac:dyDescent="0.35">
      <c r="B327" s="126" t="s">
        <v>361</v>
      </c>
      <c r="C327" s="47">
        <v>100</v>
      </c>
      <c r="D327" s="36">
        <v>2</v>
      </c>
      <c r="E327" s="36">
        <v>20</v>
      </c>
      <c r="F327" s="37">
        <v>4</v>
      </c>
      <c r="G327" s="61">
        <f t="shared" si="40"/>
        <v>2480</v>
      </c>
      <c r="H327" s="98">
        <f t="shared" si="40"/>
        <v>2480</v>
      </c>
      <c r="I327" s="98">
        <f t="shared" si="44"/>
        <v>0</v>
      </c>
      <c r="J327" s="98"/>
      <c r="K327" s="36">
        <f>1800-Table1353233[[#This Row],[Remaining time]]</f>
        <v>114.59634450450994</v>
      </c>
      <c r="L327" s="36"/>
      <c r="M327" s="36">
        <f t="shared" si="41"/>
        <v>114.59634450450994</v>
      </c>
      <c r="O327" t="b">
        <f t="shared" si="45"/>
        <v>0</v>
      </c>
      <c r="T327">
        <f>IF(Table1353233[[#This Row],[If Optimal solution is not found]]=1,"",Table1353233[[#This Row],[UB_init]])</f>
        <v>2480</v>
      </c>
      <c r="U327">
        <f>IF(Table1353233[[#This Row],[If Optimal solution is not found]],"",Table1353233[[#This Row],[LB_init]])</f>
        <v>2480</v>
      </c>
      <c r="V327">
        <f>IF(Table1353233[[#This Row],[If Optimal solution is not found]],"",0)</f>
        <v>0</v>
      </c>
      <c r="W327">
        <f>IF(Table1353233[[#This Row],[If Optimal solution is not found]],"",Table1353233[[#This Row],[Total time (BPP+Pm+SPm)]])</f>
        <v>114.59634450450994</v>
      </c>
      <c r="Y327" s="61"/>
      <c r="Z327" s="62"/>
      <c r="AA327" s="62"/>
      <c r="AB327" s="61"/>
      <c r="AC327" s="115"/>
      <c r="AD327" s="115"/>
      <c r="AE327" s="115"/>
      <c r="AF327" s="115">
        <f t="shared" si="46"/>
        <v>0</v>
      </c>
      <c r="AG327" s="115">
        <f t="shared" si="47"/>
        <v>0</v>
      </c>
      <c r="AH327" s="115">
        <v>0</v>
      </c>
      <c r="AI327" s="137" t="str">
        <f>IF(AH327=1,(Table1353233[[#This Row],[UB_init]]-Table1353233[[#This Row],[LB_init]])/Table1353233[[#This Row],[UB_init]],"")</f>
        <v/>
      </c>
      <c r="AJ327" s="133"/>
      <c r="AK327" s="115">
        <f>IF(AND(AJ327=1,Table68[[#This Row],[Gap]]=0),1,0)</f>
        <v>0</v>
      </c>
      <c r="AL327" s="47">
        <v>2480</v>
      </c>
      <c r="AM327" s="117">
        <f t="shared" si="42"/>
        <v>1</v>
      </c>
      <c r="AN327">
        <f t="shared" si="43"/>
        <v>0</v>
      </c>
    </row>
    <row r="328" spans="2:40" x14ac:dyDescent="0.35">
      <c r="B328" s="127" t="s">
        <v>362</v>
      </c>
      <c r="C328" s="48">
        <v>100</v>
      </c>
      <c r="D328" s="38">
        <v>2</v>
      </c>
      <c r="E328" s="38">
        <v>20</v>
      </c>
      <c r="F328" s="39">
        <v>4</v>
      </c>
      <c r="G328" s="59">
        <f t="shared" si="40"/>
        <v>2744</v>
      </c>
      <c r="H328" s="88">
        <f t="shared" si="40"/>
        <v>2743</v>
      </c>
      <c r="I328" s="88">
        <f t="shared" si="44"/>
        <v>3.6443148688045302E-4</v>
      </c>
      <c r="J328" s="88"/>
      <c r="K328" s="38">
        <f>1800-Table1353233[[#This Row],[Remaining time]]</f>
        <v>600.27276714519007</v>
      </c>
      <c r="L328" s="38">
        <v>3010.6409587180201</v>
      </c>
      <c r="M328" s="38">
        <f t="shared" si="41"/>
        <v>3610.9137258632099</v>
      </c>
      <c r="N328" s="119">
        <v>1.08186080057695E-2</v>
      </c>
      <c r="O328" t="b">
        <f t="shared" si="45"/>
        <v>0</v>
      </c>
      <c r="T328" t="str">
        <f>IF(Table1353233[[#This Row],[If Optimal solution is not found]]=1,"",Table1353233[[#This Row],[UB_init]])</f>
        <v/>
      </c>
      <c r="U328" t="str">
        <f>IF(Table1353233[[#This Row],[If Optimal solution is not found]],"",Table1353233[[#This Row],[LB_init]])</f>
        <v/>
      </c>
      <c r="V328" t="str">
        <f>IF(Table1353233[[#This Row],[If Optimal solution is not found]],"",0)</f>
        <v/>
      </c>
      <c r="W328" t="str">
        <f>IF(Table1353233[[#This Row],[If Optimal solution is not found]],"",Table1353233[[#This Row],[Total time (BPP+Pm+SPm)]])</f>
        <v/>
      </c>
      <c r="Y328" s="59">
        <v>2744</v>
      </c>
      <c r="Z328" s="60">
        <v>2743</v>
      </c>
      <c r="AA328" s="60">
        <v>3.6443148688045302E-4</v>
      </c>
      <c r="AB328" s="59"/>
      <c r="AC328" s="114">
        <v>118</v>
      </c>
      <c r="AD328" s="114">
        <v>52</v>
      </c>
      <c r="AE328" s="114">
        <v>1</v>
      </c>
      <c r="AF328" s="114">
        <f t="shared" si="46"/>
        <v>1</v>
      </c>
      <c r="AG328" s="114">
        <f t="shared" si="47"/>
        <v>0</v>
      </c>
      <c r="AH328" s="114">
        <v>0</v>
      </c>
      <c r="AI328" s="136" t="str">
        <f>IF(AH328=1,(Table1353233[[#This Row],[UB_init]]-Table1353233[[#This Row],[LB_init]])/Table1353233[[#This Row],[UB_init]],"")</f>
        <v/>
      </c>
      <c r="AJ328" s="123">
        <v>0</v>
      </c>
      <c r="AK328" s="114">
        <f>IF(AND(AJ328=1,Table68[[#This Row],[Gap]]=0),1,0)</f>
        <v>0</v>
      </c>
      <c r="AL328" s="48">
        <v>2773</v>
      </c>
      <c r="AM328" s="117">
        <f t="shared" si="42"/>
        <v>0</v>
      </c>
      <c r="AN328">
        <f t="shared" si="43"/>
        <v>0</v>
      </c>
    </row>
    <row r="329" spans="2:40" x14ac:dyDescent="0.35">
      <c r="B329" s="126" t="s">
        <v>363</v>
      </c>
      <c r="C329" s="47">
        <v>100</v>
      </c>
      <c r="D329" s="36">
        <v>2</v>
      </c>
      <c r="E329" s="36">
        <v>20</v>
      </c>
      <c r="F329" s="37">
        <v>4</v>
      </c>
      <c r="G329" s="61">
        <f t="shared" si="40"/>
        <v>2547</v>
      </c>
      <c r="H329" s="98">
        <f t="shared" si="40"/>
        <v>2547</v>
      </c>
      <c r="I329" s="98">
        <f t="shared" si="44"/>
        <v>0</v>
      </c>
      <c r="J329" s="98"/>
      <c r="K329" s="36">
        <f>1800-Table1353233[[#This Row],[Remaining time]]</f>
        <v>8.0605526342999383</v>
      </c>
      <c r="L329" s="36"/>
      <c r="M329" s="36">
        <f t="shared" si="41"/>
        <v>8.0605526342999383</v>
      </c>
      <c r="O329" t="b">
        <f t="shared" si="45"/>
        <v>0</v>
      </c>
      <c r="T329">
        <f>IF(Table1353233[[#This Row],[If Optimal solution is not found]]=1,"",Table1353233[[#This Row],[UB_init]])</f>
        <v>2547</v>
      </c>
      <c r="U329">
        <f>IF(Table1353233[[#This Row],[If Optimal solution is not found]],"",Table1353233[[#This Row],[LB_init]])</f>
        <v>2547</v>
      </c>
      <c r="V329">
        <f>IF(Table1353233[[#This Row],[If Optimal solution is not found]],"",0)</f>
        <v>0</v>
      </c>
      <c r="W329">
        <f>IF(Table1353233[[#This Row],[If Optimal solution is not found]],"",Table1353233[[#This Row],[Total time (BPP+Pm+SPm)]])</f>
        <v>8.0605526342999383</v>
      </c>
      <c r="Y329" s="61"/>
      <c r="Z329" s="62"/>
      <c r="AA329" s="62"/>
      <c r="AB329" s="61"/>
      <c r="AC329" s="115"/>
      <c r="AD329" s="115"/>
      <c r="AE329" s="115"/>
      <c r="AF329" s="115">
        <f t="shared" si="46"/>
        <v>0</v>
      </c>
      <c r="AG329" s="115">
        <f t="shared" si="47"/>
        <v>0</v>
      </c>
      <c r="AH329" s="115">
        <v>0</v>
      </c>
      <c r="AI329" s="137" t="str">
        <f>IF(AH329=1,(Table1353233[[#This Row],[UB_init]]-Table1353233[[#This Row],[LB_init]])/Table1353233[[#This Row],[UB_init]],"")</f>
        <v/>
      </c>
      <c r="AJ329" s="133"/>
      <c r="AK329" s="115">
        <f>IF(AND(AJ329=1,Table68[[#This Row],[Gap]]=0),1,0)</f>
        <v>0</v>
      </c>
      <c r="AL329" s="47">
        <v>2547</v>
      </c>
      <c r="AM329" s="117">
        <f t="shared" si="42"/>
        <v>1</v>
      </c>
      <c r="AN329">
        <f t="shared" si="43"/>
        <v>0</v>
      </c>
    </row>
    <row r="330" spans="2:40" x14ac:dyDescent="0.35">
      <c r="B330" s="127" t="s">
        <v>364</v>
      </c>
      <c r="C330" s="48">
        <v>100</v>
      </c>
      <c r="D330" s="38">
        <v>2</v>
      </c>
      <c r="E330" s="38">
        <v>20</v>
      </c>
      <c r="F330" s="39">
        <v>4</v>
      </c>
      <c r="G330" s="59">
        <f t="shared" si="40"/>
        <v>2676</v>
      </c>
      <c r="H330" s="88">
        <f t="shared" si="40"/>
        <v>2676</v>
      </c>
      <c r="I330" s="88">
        <f t="shared" si="44"/>
        <v>0</v>
      </c>
      <c r="J330" s="88"/>
      <c r="K330" s="38">
        <f>1800-Table1353233[[#This Row],[Remaining time]]</f>
        <v>14.555460385980041</v>
      </c>
      <c r="L330" s="38"/>
      <c r="M330" s="38">
        <f t="shared" si="41"/>
        <v>14.555460385980041</v>
      </c>
      <c r="O330" t="b">
        <f t="shared" si="45"/>
        <v>0</v>
      </c>
      <c r="T330">
        <f>IF(Table1353233[[#This Row],[If Optimal solution is not found]]=1,"",Table1353233[[#This Row],[UB_init]])</f>
        <v>2676</v>
      </c>
      <c r="U330">
        <f>IF(Table1353233[[#This Row],[If Optimal solution is not found]],"",Table1353233[[#This Row],[LB_init]])</f>
        <v>2676</v>
      </c>
      <c r="V330">
        <f>IF(Table1353233[[#This Row],[If Optimal solution is not found]],"",0)</f>
        <v>0</v>
      </c>
      <c r="W330">
        <f>IF(Table1353233[[#This Row],[If Optimal solution is not found]],"",Table1353233[[#This Row],[Total time (BPP+Pm+SPm)]])</f>
        <v>14.555460385980041</v>
      </c>
      <c r="Y330" s="59"/>
      <c r="Z330" s="60"/>
      <c r="AA330" s="60"/>
      <c r="AB330" s="59"/>
      <c r="AC330" s="114"/>
      <c r="AD330" s="114"/>
      <c r="AE330" s="114"/>
      <c r="AF330" s="114">
        <f t="shared" si="46"/>
        <v>0</v>
      </c>
      <c r="AG330" s="114">
        <f t="shared" si="47"/>
        <v>0</v>
      </c>
      <c r="AH330" s="114">
        <v>0</v>
      </c>
      <c r="AI330" s="136" t="str">
        <f>IF(AH330=1,(Table1353233[[#This Row],[UB_init]]-Table1353233[[#This Row],[LB_init]])/Table1353233[[#This Row],[UB_init]],"")</f>
        <v/>
      </c>
      <c r="AJ330" s="123"/>
      <c r="AK330" s="114">
        <f>IF(AND(AJ330=1,Table68[[#This Row],[Gap]]=0),1,0)</f>
        <v>0</v>
      </c>
      <c r="AL330" s="48">
        <v>2676</v>
      </c>
      <c r="AM330" s="117">
        <f t="shared" si="42"/>
        <v>1</v>
      </c>
      <c r="AN330">
        <f t="shared" si="43"/>
        <v>0</v>
      </c>
    </row>
    <row r="331" spans="2:40" x14ac:dyDescent="0.35">
      <c r="B331" s="126" t="s">
        <v>365</v>
      </c>
      <c r="C331" s="47">
        <v>100</v>
      </c>
      <c r="D331" s="36">
        <v>2</v>
      </c>
      <c r="E331" s="36">
        <v>20</v>
      </c>
      <c r="F331" s="37">
        <v>4</v>
      </c>
      <c r="G331" s="61">
        <f t="shared" si="40"/>
        <v>2626</v>
      </c>
      <c r="H331" s="98">
        <f t="shared" si="40"/>
        <v>2626</v>
      </c>
      <c r="I331" s="98">
        <f t="shared" si="44"/>
        <v>0</v>
      </c>
      <c r="J331" s="98"/>
      <c r="K331" s="36">
        <f>1800-Table1353233[[#This Row],[Remaining time]]</f>
        <v>14.220268933109992</v>
      </c>
      <c r="L331" s="36"/>
      <c r="M331" s="36">
        <f t="shared" si="41"/>
        <v>14.220268933109992</v>
      </c>
      <c r="O331" t="b">
        <f t="shared" si="45"/>
        <v>0</v>
      </c>
      <c r="T331">
        <f>IF(Table1353233[[#This Row],[If Optimal solution is not found]]=1,"",Table1353233[[#This Row],[UB_init]])</f>
        <v>2626</v>
      </c>
      <c r="U331">
        <f>IF(Table1353233[[#This Row],[If Optimal solution is not found]],"",Table1353233[[#This Row],[LB_init]])</f>
        <v>2626</v>
      </c>
      <c r="V331">
        <f>IF(Table1353233[[#This Row],[If Optimal solution is not found]],"",0)</f>
        <v>0</v>
      </c>
      <c r="W331">
        <f>IF(Table1353233[[#This Row],[If Optimal solution is not found]],"",Table1353233[[#This Row],[Total time (BPP+Pm+SPm)]])</f>
        <v>14.220268933109992</v>
      </c>
      <c r="Y331" s="61"/>
      <c r="Z331" s="62"/>
      <c r="AA331" s="62"/>
      <c r="AB331" s="61"/>
      <c r="AC331" s="115"/>
      <c r="AD331" s="115"/>
      <c r="AE331" s="115"/>
      <c r="AF331" s="115">
        <f t="shared" si="46"/>
        <v>0</v>
      </c>
      <c r="AG331" s="115">
        <f t="shared" si="47"/>
        <v>0</v>
      </c>
      <c r="AH331" s="115">
        <v>0</v>
      </c>
      <c r="AI331" s="137" t="str">
        <f>IF(AH331=1,(Table1353233[[#This Row],[UB_init]]-Table1353233[[#This Row],[LB_init]])/Table1353233[[#This Row],[UB_init]],"")</f>
        <v/>
      </c>
      <c r="AJ331" s="133"/>
      <c r="AK331" s="115">
        <f>IF(AND(AJ331=1,Table68[[#This Row],[Gap]]=0),1,0)</f>
        <v>0</v>
      </c>
      <c r="AL331" s="47">
        <v>2626</v>
      </c>
      <c r="AM331" s="117">
        <f t="shared" si="42"/>
        <v>1</v>
      </c>
      <c r="AN331">
        <f t="shared" si="43"/>
        <v>0</v>
      </c>
    </row>
    <row r="332" spans="2:40" x14ac:dyDescent="0.35">
      <c r="B332" s="127" t="s">
        <v>366</v>
      </c>
      <c r="C332" s="48">
        <v>100</v>
      </c>
      <c r="D332" s="38">
        <v>2</v>
      </c>
      <c r="E332" s="38">
        <v>30</v>
      </c>
      <c r="F332" s="39">
        <v>1</v>
      </c>
      <c r="G332" s="59">
        <f t="shared" si="40"/>
        <v>2495</v>
      </c>
      <c r="H332" s="88">
        <f t="shared" si="40"/>
        <v>2495</v>
      </c>
      <c r="I332" s="88">
        <f t="shared" si="44"/>
        <v>0</v>
      </c>
      <c r="J332" s="88"/>
      <c r="K332" s="38">
        <f>1800-Table1353233[[#This Row],[Remaining time]]</f>
        <v>0.61281434074999197</v>
      </c>
      <c r="L332" s="38"/>
      <c r="M332" s="38">
        <f t="shared" si="41"/>
        <v>0.61281434074999197</v>
      </c>
      <c r="O332" t="b">
        <f t="shared" si="45"/>
        <v>0</v>
      </c>
      <c r="T332">
        <f>IF(Table1353233[[#This Row],[If Optimal solution is not found]]=1,"",Table1353233[[#This Row],[UB_init]])</f>
        <v>2495</v>
      </c>
      <c r="U332">
        <f>IF(Table1353233[[#This Row],[If Optimal solution is not found]],"",Table1353233[[#This Row],[LB_init]])</f>
        <v>2495</v>
      </c>
      <c r="V332">
        <f>IF(Table1353233[[#This Row],[If Optimal solution is not found]],"",0)</f>
        <v>0</v>
      </c>
      <c r="W332">
        <f>IF(Table1353233[[#This Row],[If Optimal solution is not found]],"",Table1353233[[#This Row],[Total time (BPP+Pm+SPm)]])</f>
        <v>0.61281434074999197</v>
      </c>
      <c r="Y332" s="59"/>
      <c r="Z332" s="60"/>
      <c r="AA332" s="60"/>
      <c r="AB332" s="59"/>
      <c r="AC332" s="114"/>
      <c r="AD332" s="114"/>
      <c r="AE332" s="114"/>
      <c r="AF332" s="114">
        <f t="shared" si="46"/>
        <v>0</v>
      </c>
      <c r="AG332" s="114">
        <f t="shared" si="47"/>
        <v>0</v>
      </c>
      <c r="AH332" s="114">
        <v>0</v>
      </c>
      <c r="AI332" s="136" t="str">
        <f>IF(AH332=1,(Table1353233[[#This Row],[UB_init]]-Table1353233[[#This Row],[LB_init]])/Table1353233[[#This Row],[UB_init]],"")</f>
        <v/>
      </c>
      <c r="AJ332" s="123"/>
      <c r="AK332" s="114">
        <f>IF(AND(AJ332=1,Table68[[#This Row],[Gap]]=0),1,0)</f>
        <v>0</v>
      </c>
      <c r="AL332" s="48">
        <v>2495</v>
      </c>
      <c r="AM332" s="117">
        <f t="shared" si="42"/>
        <v>1</v>
      </c>
      <c r="AN332">
        <f t="shared" si="43"/>
        <v>0</v>
      </c>
    </row>
    <row r="333" spans="2:40" x14ac:dyDescent="0.35">
      <c r="B333" s="126" t="s">
        <v>367</v>
      </c>
      <c r="C333" s="47">
        <v>100</v>
      </c>
      <c r="D333" s="36">
        <v>2</v>
      </c>
      <c r="E333" s="36">
        <v>30</v>
      </c>
      <c r="F333" s="37">
        <v>1</v>
      </c>
      <c r="G333" s="61">
        <f t="shared" si="40"/>
        <v>2297</v>
      </c>
      <c r="H333" s="98">
        <f t="shared" si="40"/>
        <v>2297</v>
      </c>
      <c r="I333" s="98">
        <f t="shared" si="44"/>
        <v>0</v>
      </c>
      <c r="J333" s="98"/>
      <c r="K333" s="36">
        <f>1800-Table1353233[[#This Row],[Remaining time]]</f>
        <v>0.49992922880005608</v>
      </c>
      <c r="L333" s="36"/>
      <c r="M333" s="36">
        <f t="shared" si="41"/>
        <v>0.49992922880005608</v>
      </c>
      <c r="O333" t="b">
        <f t="shared" si="45"/>
        <v>0</v>
      </c>
      <c r="T333">
        <f>IF(Table1353233[[#This Row],[If Optimal solution is not found]]=1,"",Table1353233[[#This Row],[UB_init]])</f>
        <v>2297</v>
      </c>
      <c r="U333">
        <f>IF(Table1353233[[#This Row],[If Optimal solution is not found]],"",Table1353233[[#This Row],[LB_init]])</f>
        <v>2297</v>
      </c>
      <c r="V333">
        <f>IF(Table1353233[[#This Row],[If Optimal solution is not found]],"",0)</f>
        <v>0</v>
      </c>
      <c r="W333">
        <f>IF(Table1353233[[#This Row],[If Optimal solution is not found]],"",Table1353233[[#This Row],[Total time (BPP+Pm+SPm)]])</f>
        <v>0.49992922880005608</v>
      </c>
      <c r="Y333" s="61"/>
      <c r="Z333" s="62"/>
      <c r="AA333" s="62"/>
      <c r="AB333" s="61"/>
      <c r="AC333" s="115"/>
      <c r="AD333" s="115"/>
      <c r="AE333" s="115"/>
      <c r="AF333" s="115">
        <f t="shared" si="46"/>
        <v>0</v>
      </c>
      <c r="AG333" s="115">
        <f t="shared" si="47"/>
        <v>0</v>
      </c>
      <c r="AH333" s="115">
        <v>0</v>
      </c>
      <c r="AI333" s="137" t="str">
        <f>IF(AH333=1,(Table1353233[[#This Row],[UB_init]]-Table1353233[[#This Row],[LB_init]])/Table1353233[[#This Row],[UB_init]],"")</f>
        <v/>
      </c>
      <c r="AJ333" s="133"/>
      <c r="AK333" s="115">
        <f>IF(AND(AJ333=1,Table68[[#This Row],[Gap]]=0),1,0)</f>
        <v>0</v>
      </c>
      <c r="AL333" s="47">
        <v>2297</v>
      </c>
      <c r="AM333" s="117">
        <f t="shared" si="42"/>
        <v>1</v>
      </c>
      <c r="AN333">
        <f t="shared" si="43"/>
        <v>0</v>
      </c>
    </row>
    <row r="334" spans="2:40" x14ac:dyDescent="0.35">
      <c r="B334" s="127" t="s">
        <v>368</v>
      </c>
      <c r="C334" s="48">
        <v>100</v>
      </c>
      <c r="D334" s="38">
        <v>2</v>
      </c>
      <c r="E334" s="38">
        <v>30</v>
      </c>
      <c r="F334" s="39">
        <v>1</v>
      </c>
      <c r="G334" s="59">
        <f t="shared" si="40"/>
        <v>2280</v>
      </c>
      <c r="H334" s="88">
        <f t="shared" si="40"/>
        <v>2280</v>
      </c>
      <c r="I334" s="88">
        <f t="shared" si="44"/>
        <v>0</v>
      </c>
      <c r="J334" s="88"/>
      <c r="K334" s="38">
        <f>1800-Table1353233[[#This Row],[Remaining time]]</f>
        <v>0.45847645402000126</v>
      </c>
      <c r="L334" s="38"/>
      <c r="M334" s="38">
        <f t="shared" si="41"/>
        <v>0.45847645402000126</v>
      </c>
      <c r="O334" t="b">
        <f t="shared" si="45"/>
        <v>0</v>
      </c>
      <c r="T334">
        <f>IF(Table1353233[[#This Row],[If Optimal solution is not found]]=1,"",Table1353233[[#This Row],[UB_init]])</f>
        <v>2280</v>
      </c>
      <c r="U334">
        <f>IF(Table1353233[[#This Row],[If Optimal solution is not found]],"",Table1353233[[#This Row],[LB_init]])</f>
        <v>2280</v>
      </c>
      <c r="V334">
        <f>IF(Table1353233[[#This Row],[If Optimal solution is not found]],"",0)</f>
        <v>0</v>
      </c>
      <c r="W334">
        <f>IF(Table1353233[[#This Row],[If Optimal solution is not found]],"",Table1353233[[#This Row],[Total time (BPP+Pm+SPm)]])</f>
        <v>0.45847645402000126</v>
      </c>
      <c r="Y334" s="59"/>
      <c r="Z334" s="60"/>
      <c r="AA334" s="60"/>
      <c r="AB334" s="59"/>
      <c r="AC334" s="114"/>
      <c r="AD334" s="114"/>
      <c r="AE334" s="114"/>
      <c r="AF334" s="114">
        <f t="shared" si="46"/>
        <v>0</v>
      </c>
      <c r="AG334" s="114">
        <f t="shared" si="47"/>
        <v>0</v>
      </c>
      <c r="AH334" s="114">
        <v>0</v>
      </c>
      <c r="AI334" s="136" t="str">
        <f>IF(AH334=1,(Table1353233[[#This Row],[UB_init]]-Table1353233[[#This Row],[LB_init]])/Table1353233[[#This Row],[UB_init]],"")</f>
        <v/>
      </c>
      <c r="AJ334" s="123"/>
      <c r="AK334" s="114">
        <f>IF(AND(AJ334=1,Table68[[#This Row],[Gap]]=0),1,0)</f>
        <v>0</v>
      </c>
      <c r="AL334" s="48">
        <v>2280</v>
      </c>
      <c r="AM334" s="117">
        <f t="shared" si="42"/>
        <v>1</v>
      </c>
      <c r="AN334">
        <f t="shared" si="43"/>
        <v>0</v>
      </c>
    </row>
    <row r="335" spans="2:40" x14ac:dyDescent="0.35">
      <c r="B335" s="126" t="s">
        <v>369</v>
      </c>
      <c r="C335" s="47">
        <v>100</v>
      </c>
      <c r="D335" s="36">
        <v>2</v>
      </c>
      <c r="E335" s="36">
        <v>30</v>
      </c>
      <c r="F335" s="37">
        <v>1</v>
      </c>
      <c r="G335" s="61">
        <f t="shared" si="40"/>
        <v>2098</v>
      </c>
      <c r="H335" s="98">
        <f t="shared" si="40"/>
        <v>2098</v>
      </c>
      <c r="I335" s="98">
        <f t="shared" si="44"/>
        <v>0</v>
      </c>
      <c r="J335" s="98"/>
      <c r="K335" s="36">
        <f>1800-Table1353233[[#This Row],[Remaining time]]</f>
        <v>0.5896639116199367</v>
      </c>
      <c r="L335" s="36"/>
      <c r="M335" s="36">
        <f t="shared" si="41"/>
        <v>0.5896639116199367</v>
      </c>
      <c r="O335" t="b">
        <f t="shared" si="45"/>
        <v>0</v>
      </c>
      <c r="T335">
        <f>IF(Table1353233[[#This Row],[If Optimal solution is not found]]=1,"",Table1353233[[#This Row],[UB_init]])</f>
        <v>2098</v>
      </c>
      <c r="U335">
        <f>IF(Table1353233[[#This Row],[If Optimal solution is not found]],"",Table1353233[[#This Row],[LB_init]])</f>
        <v>2098</v>
      </c>
      <c r="V335">
        <f>IF(Table1353233[[#This Row],[If Optimal solution is not found]],"",0)</f>
        <v>0</v>
      </c>
      <c r="W335">
        <f>IF(Table1353233[[#This Row],[If Optimal solution is not found]],"",Table1353233[[#This Row],[Total time (BPP+Pm+SPm)]])</f>
        <v>0.5896639116199367</v>
      </c>
      <c r="Y335" s="61"/>
      <c r="Z335" s="62"/>
      <c r="AA335" s="62"/>
      <c r="AB335" s="61"/>
      <c r="AC335" s="115"/>
      <c r="AD335" s="115"/>
      <c r="AE335" s="115"/>
      <c r="AF335" s="115">
        <f t="shared" si="46"/>
        <v>0</v>
      </c>
      <c r="AG335" s="115">
        <f t="shared" si="47"/>
        <v>0</v>
      </c>
      <c r="AH335" s="115">
        <v>0</v>
      </c>
      <c r="AI335" s="137" t="str">
        <f>IF(AH335=1,(Table1353233[[#This Row],[UB_init]]-Table1353233[[#This Row],[LB_init]])/Table1353233[[#This Row],[UB_init]],"")</f>
        <v/>
      </c>
      <c r="AJ335" s="133"/>
      <c r="AK335" s="115">
        <f>IF(AND(AJ335=1,Table68[[#This Row],[Gap]]=0),1,0)</f>
        <v>0</v>
      </c>
      <c r="AL335" s="47">
        <v>2098</v>
      </c>
      <c r="AM335" s="117">
        <f t="shared" si="42"/>
        <v>1</v>
      </c>
      <c r="AN335">
        <f t="shared" si="43"/>
        <v>0</v>
      </c>
    </row>
    <row r="336" spans="2:40" x14ac:dyDescent="0.35">
      <c r="B336" s="127" t="s">
        <v>370</v>
      </c>
      <c r="C336" s="48">
        <v>100</v>
      </c>
      <c r="D336" s="38">
        <v>2</v>
      </c>
      <c r="E336" s="38">
        <v>30</v>
      </c>
      <c r="F336" s="39">
        <v>1</v>
      </c>
      <c r="G336" s="59">
        <f t="shared" si="40"/>
        <v>2232</v>
      </c>
      <c r="H336" s="88">
        <f t="shared" si="40"/>
        <v>2232</v>
      </c>
      <c r="I336" s="88">
        <f t="shared" si="44"/>
        <v>0</v>
      </c>
      <c r="J336" s="88"/>
      <c r="K336" s="38">
        <f>1800-Table1353233[[#This Row],[Remaining time]]</f>
        <v>0.48279741778992502</v>
      </c>
      <c r="L336" s="38"/>
      <c r="M336" s="38">
        <f t="shared" si="41"/>
        <v>0.48279741778992502</v>
      </c>
      <c r="O336" t="b">
        <f t="shared" si="45"/>
        <v>0</v>
      </c>
      <c r="T336">
        <f>IF(Table1353233[[#This Row],[If Optimal solution is not found]]=1,"",Table1353233[[#This Row],[UB_init]])</f>
        <v>2232</v>
      </c>
      <c r="U336">
        <f>IF(Table1353233[[#This Row],[If Optimal solution is not found]],"",Table1353233[[#This Row],[LB_init]])</f>
        <v>2232</v>
      </c>
      <c r="V336">
        <f>IF(Table1353233[[#This Row],[If Optimal solution is not found]],"",0)</f>
        <v>0</v>
      </c>
      <c r="W336">
        <f>IF(Table1353233[[#This Row],[If Optimal solution is not found]],"",Table1353233[[#This Row],[Total time (BPP+Pm+SPm)]])</f>
        <v>0.48279741778992502</v>
      </c>
      <c r="Y336" s="59"/>
      <c r="Z336" s="60"/>
      <c r="AA336" s="60"/>
      <c r="AB336" s="59"/>
      <c r="AC336" s="114"/>
      <c r="AD336" s="114"/>
      <c r="AE336" s="114"/>
      <c r="AF336" s="114">
        <f t="shared" si="46"/>
        <v>0</v>
      </c>
      <c r="AG336" s="114">
        <f t="shared" si="47"/>
        <v>0</v>
      </c>
      <c r="AH336" s="114">
        <v>0</v>
      </c>
      <c r="AI336" s="136" t="str">
        <f>IF(AH336=1,(Table1353233[[#This Row],[UB_init]]-Table1353233[[#This Row],[LB_init]])/Table1353233[[#This Row],[UB_init]],"")</f>
        <v/>
      </c>
      <c r="AJ336" s="123"/>
      <c r="AK336" s="114">
        <f>IF(AND(AJ336=1,Table68[[#This Row],[Gap]]=0),1,0)</f>
        <v>0</v>
      </c>
      <c r="AL336" s="48">
        <v>2232</v>
      </c>
      <c r="AM336" s="117">
        <f t="shared" si="42"/>
        <v>1</v>
      </c>
      <c r="AN336">
        <f t="shared" si="43"/>
        <v>0</v>
      </c>
    </row>
    <row r="337" spans="2:40" x14ac:dyDescent="0.35">
      <c r="B337" s="126" t="s">
        <v>371</v>
      </c>
      <c r="C337" s="47">
        <v>100</v>
      </c>
      <c r="D337" s="36">
        <v>2</v>
      </c>
      <c r="E337" s="36">
        <v>30</v>
      </c>
      <c r="F337" s="37">
        <v>1</v>
      </c>
      <c r="G337" s="61">
        <f t="shared" si="40"/>
        <v>2280</v>
      </c>
      <c r="H337" s="98">
        <f t="shared" si="40"/>
        <v>2280</v>
      </c>
      <c r="I337" s="98">
        <f t="shared" si="44"/>
        <v>0</v>
      </c>
      <c r="J337" s="98"/>
      <c r="K337" s="36">
        <f>1800-Table1353233[[#This Row],[Remaining time]]</f>
        <v>0.46547067165988665</v>
      </c>
      <c r="L337" s="36"/>
      <c r="M337" s="36">
        <f t="shared" si="41"/>
        <v>0.46547067165988665</v>
      </c>
      <c r="O337" t="b">
        <f t="shared" si="45"/>
        <v>0</v>
      </c>
      <c r="T337">
        <f>IF(Table1353233[[#This Row],[If Optimal solution is not found]]=1,"",Table1353233[[#This Row],[UB_init]])</f>
        <v>2280</v>
      </c>
      <c r="U337">
        <f>IF(Table1353233[[#This Row],[If Optimal solution is not found]],"",Table1353233[[#This Row],[LB_init]])</f>
        <v>2280</v>
      </c>
      <c r="V337">
        <f>IF(Table1353233[[#This Row],[If Optimal solution is not found]],"",0)</f>
        <v>0</v>
      </c>
      <c r="W337">
        <f>IF(Table1353233[[#This Row],[If Optimal solution is not found]],"",Table1353233[[#This Row],[Total time (BPP+Pm+SPm)]])</f>
        <v>0.46547067165988665</v>
      </c>
      <c r="Y337" s="61"/>
      <c r="Z337" s="62"/>
      <c r="AA337" s="62"/>
      <c r="AB337" s="61"/>
      <c r="AC337" s="115"/>
      <c r="AD337" s="115"/>
      <c r="AE337" s="115"/>
      <c r="AF337" s="115">
        <f t="shared" si="46"/>
        <v>0</v>
      </c>
      <c r="AG337" s="115">
        <f t="shared" si="47"/>
        <v>0</v>
      </c>
      <c r="AH337" s="115">
        <v>0</v>
      </c>
      <c r="AI337" s="137" t="str">
        <f>IF(AH337=1,(Table1353233[[#This Row],[UB_init]]-Table1353233[[#This Row],[LB_init]])/Table1353233[[#This Row],[UB_init]],"")</f>
        <v/>
      </c>
      <c r="AJ337" s="133"/>
      <c r="AK337" s="115">
        <f>IF(AND(AJ337=1,Table68[[#This Row],[Gap]]=0),1,0)</f>
        <v>0</v>
      </c>
      <c r="AL337" s="47">
        <v>2280</v>
      </c>
      <c r="AM337" s="117">
        <f t="shared" si="42"/>
        <v>1</v>
      </c>
      <c r="AN337">
        <f t="shared" si="43"/>
        <v>0</v>
      </c>
    </row>
    <row r="338" spans="2:40" x14ac:dyDescent="0.35">
      <c r="B338" s="127" t="s">
        <v>372</v>
      </c>
      <c r="C338" s="48">
        <v>100</v>
      </c>
      <c r="D338" s="38">
        <v>2</v>
      </c>
      <c r="E338" s="38">
        <v>30</v>
      </c>
      <c r="F338" s="39">
        <v>1</v>
      </c>
      <c r="G338" s="59">
        <f t="shared" si="40"/>
        <v>2355</v>
      </c>
      <c r="H338" s="88">
        <f t="shared" si="40"/>
        <v>2355</v>
      </c>
      <c r="I338" s="88">
        <f t="shared" si="44"/>
        <v>0</v>
      </c>
      <c r="J338" s="88"/>
      <c r="K338" s="38">
        <f>1800-Table1353233[[#This Row],[Remaining time]]</f>
        <v>1.2750911880300464</v>
      </c>
      <c r="L338" s="38"/>
      <c r="M338" s="38">
        <f t="shared" si="41"/>
        <v>1.2750911880300464</v>
      </c>
      <c r="O338" t="b">
        <f t="shared" si="45"/>
        <v>0</v>
      </c>
      <c r="T338">
        <f>IF(Table1353233[[#This Row],[If Optimal solution is not found]]=1,"",Table1353233[[#This Row],[UB_init]])</f>
        <v>2355</v>
      </c>
      <c r="U338">
        <f>IF(Table1353233[[#This Row],[If Optimal solution is not found]],"",Table1353233[[#This Row],[LB_init]])</f>
        <v>2355</v>
      </c>
      <c r="V338">
        <f>IF(Table1353233[[#This Row],[If Optimal solution is not found]],"",0)</f>
        <v>0</v>
      </c>
      <c r="W338">
        <f>IF(Table1353233[[#This Row],[If Optimal solution is not found]],"",Table1353233[[#This Row],[Total time (BPP+Pm+SPm)]])</f>
        <v>1.2750911880300464</v>
      </c>
      <c r="Y338" s="59"/>
      <c r="Z338" s="60"/>
      <c r="AA338" s="60"/>
      <c r="AB338" s="59"/>
      <c r="AC338" s="114"/>
      <c r="AD338" s="114"/>
      <c r="AE338" s="114"/>
      <c r="AF338" s="114">
        <f t="shared" si="46"/>
        <v>0</v>
      </c>
      <c r="AG338" s="114">
        <f t="shared" si="47"/>
        <v>0</v>
      </c>
      <c r="AH338" s="114">
        <v>0</v>
      </c>
      <c r="AI338" s="136" t="str">
        <f>IF(AH338=1,(Table1353233[[#This Row],[UB_init]]-Table1353233[[#This Row],[LB_init]])/Table1353233[[#This Row],[UB_init]],"")</f>
        <v/>
      </c>
      <c r="AJ338" s="123"/>
      <c r="AK338" s="114">
        <f>IF(AND(AJ338=1,Table68[[#This Row],[Gap]]=0),1,0)</f>
        <v>0</v>
      </c>
      <c r="AL338" s="48">
        <v>2355</v>
      </c>
      <c r="AM338" s="117">
        <f t="shared" si="42"/>
        <v>1</v>
      </c>
      <c r="AN338">
        <f t="shared" si="43"/>
        <v>0</v>
      </c>
    </row>
    <row r="339" spans="2:40" x14ac:dyDescent="0.35">
      <c r="B339" s="126" t="s">
        <v>373</v>
      </c>
      <c r="C339" s="47">
        <v>100</v>
      </c>
      <c r="D339" s="36">
        <v>2</v>
      </c>
      <c r="E339" s="36">
        <v>30</v>
      </c>
      <c r="F339" s="37">
        <v>1</v>
      </c>
      <c r="G339" s="61">
        <f t="shared" si="40"/>
        <v>2348</v>
      </c>
      <c r="H339" s="98">
        <f t="shared" si="40"/>
        <v>2348</v>
      </c>
      <c r="I339" s="98">
        <f t="shared" si="44"/>
        <v>0</v>
      </c>
      <c r="J339" s="98"/>
      <c r="K339" s="36">
        <f>1800-Table1353233[[#This Row],[Remaining time]]</f>
        <v>0.54384827055991991</v>
      </c>
      <c r="L339" s="36"/>
      <c r="M339" s="36">
        <f t="shared" si="41"/>
        <v>0.54384827055991991</v>
      </c>
      <c r="O339" t="b">
        <f t="shared" si="45"/>
        <v>0</v>
      </c>
      <c r="T339">
        <f>IF(Table1353233[[#This Row],[If Optimal solution is not found]]=1,"",Table1353233[[#This Row],[UB_init]])</f>
        <v>2348</v>
      </c>
      <c r="U339">
        <f>IF(Table1353233[[#This Row],[If Optimal solution is not found]],"",Table1353233[[#This Row],[LB_init]])</f>
        <v>2348</v>
      </c>
      <c r="V339">
        <f>IF(Table1353233[[#This Row],[If Optimal solution is not found]],"",0)</f>
        <v>0</v>
      </c>
      <c r="W339">
        <f>IF(Table1353233[[#This Row],[If Optimal solution is not found]],"",Table1353233[[#This Row],[Total time (BPP+Pm+SPm)]])</f>
        <v>0.54384827055991991</v>
      </c>
      <c r="Y339" s="61"/>
      <c r="Z339" s="62"/>
      <c r="AA339" s="62"/>
      <c r="AB339" s="61"/>
      <c r="AC339" s="115"/>
      <c r="AD339" s="115"/>
      <c r="AE339" s="115"/>
      <c r="AF339" s="115">
        <f t="shared" si="46"/>
        <v>0</v>
      </c>
      <c r="AG339" s="115">
        <f t="shared" si="47"/>
        <v>0</v>
      </c>
      <c r="AH339" s="115">
        <v>0</v>
      </c>
      <c r="AI339" s="137" t="str">
        <f>IF(AH339=1,(Table1353233[[#This Row],[UB_init]]-Table1353233[[#This Row],[LB_init]])/Table1353233[[#This Row],[UB_init]],"")</f>
        <v/>
      </c>
      <c r="AJ339" s="133"/>
      <c r="AK339" s="115">
        <f>IF(AND(AJ339=1,Table68[[#This Row],[Gap]]=0),1,0)</f>
        <v>0</v>
      </c>
      <c r="AL339" s="47">
        <v>2348</v>
      </c>
      <c r="AM339" s="117">
        <f t="shared" si="42"/>
        <v>1</v>
      </c>
      <c r="AN339">
        <f t="shared" si="43"/>
        <v>0</v>
      </c>
    </row>
    <row r="340" spans="2:40" x14ac:dyDescent="0.35">
      <c r="B340" s="127" t="s">
        <v>374</v>
      </c>
      <c r="C340" s="48">
        <v>100</v>
      </c>
      <c r="D340" s="38">
        <v>2</v>
      </c>
      <c r="E340" s="38">
        <v>30</v>
      </c>
      <c r="F340" s="39">
        <v>1</v>
      </c>
      <c r="G340" s="59">
        <f t="shared" si="40"/>
        <v>2410</v>
      </c>
      <c r="H340" s="88">
        <f t="shared" si="40"/>
        <v>2410</v>
      </c>
      <c r="I340" s="88">
        <f t="shared" si="44"/>
        <v>0</v>
      </c>
      <c r="J340" s="88"/>
      <c r="K340" s="38">
        <f>1800-Table1353233[[#This Row],[Remaining time]]</f>
        <v>0.50217548013006308</v>
      </c>
      <c r="L340" s="38"/>
      <c r="M340" s="38">
        <f t="shared" si="41"/>
        <v>0.50217548013006308</v>
      </c>
      <c r="O340" t="b">
        <f t="shared" si="45"/>
        <v>0</v>
      </c>
      <c r="T340">
        <f>IF(Table1353233[[#This Row],[If Optimal solution is not found]]=1,"",Table1353233[[#This Row],[UB_init]])</f>
        <v>2410</v>
      </c>
      <c r="U340">
        <f>IF(Table1353233[[#This Row],[If Optimal solution is not found]],"",Table1353233[[#This Row],[LB_init]])</f>
        <v>2410</v>
      </c>
      <c r="V340">
        <f>IF(Table1353233[[#This Row],[If Optimal solution is not found]],"",0)</f>
        <v>0</v>
      </c>
      <c r="W340">
        <f>IF(Table1353233[[#This Row],[If Optimal solution is not found]],"",Table1353233[[#This Row],[Total time (BPP+Pm+SPm)]])</f>
        <v>0.50217548013006308</v>
      </c>
      <c r="Y340" s="59"/>
      <c r="Z340" s="60"/>
      <c r="AA340" s="60"/>
      <c r="AB340" s="59"/>
      <c r="AC340" s="114"/>
      <c r="AD340" s="114"/>
      <c r="AE340" s="114"/>
      <c r="AF340" s="114">
        <f t="shared" si="46"/>
        <v>0</v>
      </c>
      <c r="AG340" s="114">
        <f t="shared" si="47"/>
        <v>0</v>
      </c>
      <c r="AH340" s="114">
        <v>0</v>
      </c>
      <c r="AI340" s="136" t="str">
        <f>IF(AH340=1,(Table1353233[[#This Row],[UB_init]]-Table1353233[[#This Row],[LB_init]])/Table1353233[[#This Row],[UB_init]],"")</f>
        <v/>
      </c>
      <c r="AJ340" s="123"/>
      <c r="AK340" s="114">
        <f>IF(AND(AJ340=1,Table68[[#This Row],[Gap]]=0),1,0)</f>
        <v>0</v>
      </c>
      <c r="AL340" s="48">
        <v>2410</v>
      </c>
      <c r="AM340" s="117">
        <f t="shared" si="42"/>
        <v>1</v>
      </c>
      <c r="AN340">
        <f t="shared" si="43"/>
        <v>0</v>
      </c>
    </row>
    <row r="341" spans="2:40" x14ac:dyDescent="0.35">
      <c r="B341" s="126" t="s">
        <v>375</v>
      </c>
      <c r="C341" s="47">
        <v>100</v>
      </c>
      <c r="D341" s="36">
        <v>2</v>
      </c>
      <c r="E341" s="36">
        <v>30</v>
      </c>
      <c r="F341" s="37">
        <v>1</v>
      </c>
      <c r="G341" s="61">
        <f t="shared" si="40"/>
        <v>2179</v>
      </c>
      <c r="H341" s="98">
        <f t="shared" si="40"/>
        <v>2179</v>
      </c>
      <c r="I341" s="98">
        <f t="shared" si="44"/>
        <v>0</v>
      </c>
      <c r="J341" s="98"/>
      <c r="K341" s="36">
        <f>1800-Table1353233[[#This Row],[Remaining time]]</f>
        <v>0.5022643152699402</v>
      </c>
      <c r="L341" s="36"/>
      <c r="M341" s="36">
        <f t="shared" si="41"/>
        <v>0.5022643152699402</v>
      </c>
      <c r="O341" t="b">
        <f t="shared" si="45"/>
        <v>0</v>
      </c>
      <c r="T341">
        <f>IF(Table1353233[[#This Row],[If Optimal solution is not found]]=1,"",Table1353233[[#This Row],[UB_init]])</f>
        <v>2179</v>
      </c>
      <c r="U341">
        <f>IF(Table1353233[[#This Row],[If Optimal solution is not found]],"",Table1353233[[#This Row],[LB_init]])</f>
        <v>2179</v>
      </c>
      <c r="V341">
        <f>IF(Table1353233[[#This Row],[If Optimal solution is not found]],"",0)</f>
        <v>0</v>
      </c>
      <c r="W341">
        <f>IF(Table1353233[[#This Row],[If Optimal solution is not found]],"",Table1353233[[#This Row],[Total time (BPP+Pm+SPm)]])</f>
        <v>0.5022643152699402</v>
      </c>
      <c r="Y341" s="61"/>
      <c r="Z341" s="62"/>
      <c r="AA341" s="62"/>
      <c r="AB341" s="61"/>
      <c r="AC341" s="115"/>
      <c r="AD341" s="115"/>
      <c r="AE341" s="115"/>
      <c r="AF341" s="115">
        <f t="shared" si="46"/>
        <v>0</v>
      </c>
      <c r="AG341" s="115">
        <f t="shared" si="47"/>
        <v>0</v>
      </c>
      <c r="AH341" s="115">
        <v>0</v>
      </c>
      <c r="AI341" s="137" t="str">
        <f>IF(AH341=1,(Table1353233[[#This Row],[UB_init]]-Table1353233[[#This Row],[LB_init]])/Table1353233[[#This Row],[UB_init]],"")</f>
        <v/>
      </c>
      <c r="AJ341" s="133"/>
      <c r="AK341" s="115">
        <f>IF(AND(AJ341=1,Table68[[#This Row],[Gap]]=0),1,0)</f>
        <v>0</v>
      </c>
      <c r="AL341" s="47">
        <v>2179</v>
      </c>
      <c r="AM341" s="117">
        <f t="shared" si="42"/>
        <v>1</v>
      </c>
      <c r="AN341">
        <f t="shared" si="43"/>
        <v>0</v>
      </c>
    </row>
    <row r="342" spans="2:40" x14ac:dyDescent="0.35">
      <c r="B342" s="127" t="s">
        <v>376</v>
      </c>
      <c r="C342" s="48">
        <v>100</v>
      </c>
      <c r="D342" s="38">
        <v>2</v>
      </c>
      <c r="E342" s="38">
        <v>30</v>
      </c>
      <c r="F342" s="39">
        <v>2</v>
      </c>
      <c r="G342" s="59">
        <f t="shared" si="40"/>
        <v>2885</v>
      </c>
      <c r="H342" s="88">
        <f t="shared" si="40"/>
        <v>2885</v>
      </c>
      <c r="I342" s="88">
        <f t="shared" si="44"/>
        <v>0</v>
      </c>
      <c r="J342" s="88"/>
      <c r="K342" s="38">
        <f>1800-Table1353233[[#This Row],[Remaining time]]</f>
        <v>1.5566759482101133</v>
      </c>
      <c r="L342" s="38"/>
      <c r="M342" s="38">
        <f t="shared" si="41"/>
        <v>1.5566759482101133</v>
      </c>
      <c r="O342" t="b">
        <f t="shared" si="45"/>
        <v>0</v>
      </c>
      <c r="T342">
        <f>IF(Table1353233[[#This Row],[If Optimal solution is not found]]=1,"",Table1353233[[#This Row],[UB_init]])</f>
        <v>2885</v>
      </c>
      <c r="U342">
        <f>IF(Table1353233[[#This Row],[If Optimal solution is not found]],"",Table1353233[[#This Row],[LB_init]])</f>
        <v>2885</v>
      </c>
      <c r="V342">
        <f>IF(Table1353233[[#This Row],[If Optimal solution is not found]],"",0)</f>
        <v>0</v>
      </c>
      <c r="W342">
        <f>IF(Table1353233[[#This Row],[If Optimal solution is not found]],"",Table1353233[[#This Row],[Total time (BPP+Pm+SPm)]])</f>
        <v>1.5566759482101133</v>
      </c>
      <c r="Y342" s="59"/>
      <c r="Z342" s="60"/>
      <c r="AA342" s="60"/>
      <c r="AB342" s="59"/>
      <c r="AC342" s="114"/>
      <c r="AD342" s="114"/>
      <c r="AE342" s="114"/>
      <c r="AF342" s="114">
        <f t="shared" si="46"/>
        <v>0</v>
      </c>
      <c r="AG342" s="114">
        <f t="shared" si="47"/>
        <v>0</v>
      </c>
      <c r="AH342" s="114">
        <v>0</v>
      </c>
      <c r="AI342" s="136" t="str">
        <f>IF(AH342=1,(Table1353233[[#This Row],[UB_init]]-Table1353233[[#This Row],[LB_init]])/Table1353233[[#This Row],[UB_init]],"")</f>
        <v/>
      </c>
      <c r="AJ342" s="123"/>
      <c r="AK342" s="114">
        <f>IF(AND(AJ342=1,Table68[[#This Row],[Gap]]=0),1,0)</f>
        <v>0</v>
      </c>
      <c r="AL342" s="48">
        <v>2885</v>
      </c>
      <c r="AM342" s="117">
        <f t="shared" si="42"/>
        <v>1</v>
      </c>
      <c r="AN342">
        <f t="shared" si="43"/>
        <v>0</v>
      </c>
    </row>
    <row r="343" spans="2:40" x14ac:dyDescent="0.35">
      <c r="B343" s="126" t="s">
        <v>377</v>
      </c>
      <c r="C343" s="47">
        <v>100</v>
      </c>
      <c r="D343" s="36">
        <v>2</v>
      </c>
      <c r="E343" s="36">
        <v>30</v>
      </c>
      <c r="F343" s="37">
        <v>2</v>
      </c>
      <c r="G343" s="61">
        <f t="shared" si="40"/>
        <v>2597</v>
      </c>
      <c r="H343" s="98">
        <f t="shared" si="40"/>
        <v>2597</v>
      </c>
      <c r="I343" s="98">
        <f t="shared" si="44"/>
        <v>0</v>
      </c>
      <c r="J343" s="98"/>
      <c r="K343" s="36">
        <f>1800-Table1353233[[#This Row],[Remaining time]]</f>
        <v>2.7852381039499505</v>
      </c>
      <c r="L343" s="36"/>
      <c r="M343" s="36">
        <f t="shared" si="41"/>
        <v>2.7852381039499505</v>
      </c>
      <c r="O343" t="b">
        <f t="shared" si="45"/>
        <v>0</v>
      </c>
      <c r="T343">
        <f>IF(Table1353233[[#This Row],[If Optimal solution is not found]]=1,"",Table1353233[[#This Row],[UB_init]])</f>
        <v>2597</v>
      </c>
      <c r="U343">
        <f>IF(Table1353233[[#This Row],[If Optimal solution is not found]],"",Table1353233[[#This Row],[LB_init]])</f>
        <v>2597</v>
      </c>
      <c r="V343">
        <f>IF(Table1353233[[#This Row],[If Optimal solution is not found]],"",0)</f>
        <v>0</v>
      </c>
      <c r="W343">
        <f>IF(Table1353233[[#This Row],[If Optimal solution is not found]],"",Table1353233[[#This Row],[Total time (BPP+Pm+SPm)]])</f>
        <v>2.7852381039499505</v>
      </c>
      <c r="Y343" s="61"/>
      <c r="Z343" s="62"/>
      <c r="AA343" s="62"/>
      <c r="AB343" s="61"/>
      <c r="AC343" s="115"/>
      <c r="AD343" s="115"/>
      <c r="AE343" s="115"/>
      <c r="AF343" s="115">
        <f t="shared" si="46"/>
        <v>0</v>
      </c>
      <c r="AG343" s="115">
        <f t="shared" si="47"/>
        <v>0</v>
      </c>
      <c r="AH343" s="115">
        <v>0</v>
      </c>
      <c r="AI343" s="137" t="str">
        <f>IF(AH343=1,(Table1353233[[#This Row],[UB_init]]-Table1353233[[#This Row],[LB_init]])/Table1353233[[#This Row],[UB_init]],"")</f>
        <v/>
      </c>
      <c r="AJ343" s="133"/>
      <c r="AK343" s="115">
        <f>IF(AND(AJ343=1,Table68[[#This Row],[Gap]]=0),1,0)</f>
        <v>0</v>
      </c>
      <c r="AL343" s="47">
        <v>2597</v>
      </c>
      <c r="AM343" s="117">
        <f t="shared" si="42"/>
        <v>1</v>
      </c>
      <c r="AN343">
        <f t="shared" si="43"/>
        <v>0</v>
      </c>
    </row>
    <row r="344" spans="2:40" x14ac:dyDescent="0.35">
      <c r="B344" s="127" t="s">
        <v>378</v>
      </c>
      <c r="C344" s="48">
        <v>100</v>
      </c>
      <c r="D344" s="38">
        <v>2</v>
      </c>
      <c r="E344" s="38">
        <v>30</v>
      </c>
      <c r="F344" s="39">
        <v>2</v>
      </c>
      <c r="G344" s="59">
        <f t="shared" si="40"/>
        <v>2700</v>
      </c>
      <c r="H344" s="88">
        <f t="shared" si="40"/>
        <v>2700</v>
      </c>
      <c r="I344" s="88">
        <f t="shared" si="44"/>
        <v>0</v>
      </c>
      <c r="J344" s="88"/>
      <c r="K344" s="38">
        <f>1800-Table1353233[[#This Row],[Remaining time]]</f>
        <v>1.0013840533799794</v>
      </c>
      <c r="L344" s="38"/>
      <c r="M344" s="38">
        <f t="shared" si="41"/>
        <v>1.0013840533799794</v>
      </c>
      <c r="O344" t="b">
        <f t="shared" si="45"/>
        <v>0</v>
      </c>
      <c r="T344">
        <f>IF(Table1353233[[#This Row],[If Optimal solution is not found]]=1,"",Table1353233[[#This Row],[UB_init]])</f>
        <v>2700</v>
      </c>
      <c r="U344">
        <f>IF(Table1353233[[#This Row],[If Optimal solution is not found]],"",Table1353233[[#This Row],[LB_init]])</f>
        <v>2700</v>
      </c>
      <c r="V344">
        <f>IF(Table1353233[[#This Row],[If Optimal solution is not found]],"",0)</f>
        <v>0</v>
      </c>
      <c r="W344">
        <f>IF(Table1353233[[#This Row],[If Optimal solution is not found]],"",Table1353233[[#This Row],[Total time (BPP+Pm+SPm)]])</f>
        <v>1.0013840533799794</v>
      </c>
      <c r="Y344" s="59"/>
      <c r="Z344" s="60"/>
      <c r="AA344" s="60"/>
      <c r="AB344" s="59"/>
      <c r="AC344" s="114"/>
      <c r="AD344" s="114"/>
      <c r="AE344" s="114"/>
      <c r="AF344" s="114">
        <f t="shared" si="46"/>
        <v>0</v>
      </c>
      <c r="AG344" s="114">
        <f t="shared" si="47"/>
        <v>0</v>
      </c>
      <c r="AH344" s="114">
        <v>0</v>
      </c>
      <c r="AI344" s="136" t="str">
        <f>IF(AH344=1,(Table1353233[[#This Row],[UB_init]]-Table1353233[[#This Row],[LB_init]])/Table1353233[[#This Row],[UB_init]],"")</f>
        <v/>
      </c>
      <c r="AJ344" s="123"/>
      <c r="AK344" s="114">
        <f>IF(AND(AJ344=1,Table68[[#This Row],[Gap]]=0),1,0)</f>
        <v>0</v>
      </c>
      <c r="AL344" s="48">
        <v>2700</v>
      </c>
      <c r="AM344" s="117">
        <f t="shared" si="42"/>
        <v>1</v>
      </c>
      <c r="AN344">
        <f t="shared" si="43"/>
        <v>0</v>
      </c>
    </row>
    <row r="345" spans="2:40" x14ac:dyDescent="0.35">
      <c r="B345" s="126" t="s">
        <v>379</v>
      </c>
      <c r="C345" s="47">
        <v>100</v>
      </c>
      <c r="D345" s="36">
        <v>2</v>
      </c>
      <c r="E345" s="36">
        <v>30</v>
      </c>
      <c r="F345" s="37">
        <v>2</v>
      </c>
      <c r="G345" s="61">
        <f t="shared" si="40"/>
        <v>2548</v>
      </c>
      <c r="H345" s="98">
        <f t="shared" si="40"/>
        <v>2548</v>
      </c>
      <c r="I345" s="98">
        <f t="shared" si="44"/>
        <v>0</v>
      </c>
      <c r="J345" s="98"/>
      <c r="K345" s="36">
        <f>1800-Table1353233[[#This Row],[Remaining time]]</f>
        <v>1.9418808948300921</v>
      </c>
      <c r="L345" s="36"/>
      <c r="M345" s="36">
        <f t="shared" si="41"/>
        <v>1.9418808948300921</v>
      </c>
      <c r="O345" t="b">
        <f t="shared" si="45"/>
        <v>0</v>
      </c>
      <c r="T345">
        <f>IF(Table1353233[[#This Row],[If Optimal solution is not found]]=1,"",Table1353233[[#This Row],[UB_init]])</f>
        <v>2548</v>
      </c>
      <c r="U345">
        <f>IF(Table1353233[[#This Row],[If Optimal solution is not found]],"",Table1353233[[#This Row],[LB_init]])</f>
        <v>2548</v>
      </c>
      <c r="V345">
        <f>IF(Table1353233[[#This Row],[If Optimal solution is not found]],"",0)</f>
        <v>0</v>
      </c>
      <c r="W345">
        <f>IF(Table1353233[[#This Row],[If Optimal solution is not found]],"",Table1353233[[#This Row],[Total time (BPP+Pm+SPm)]])</f>
        <v>1.9418808948300921</v>
      </c>
      <c r="Y345" s="61"/>
      <c r="Z345" s="62"/>
      <c r="AA345" s="62"/>
      <c r="AB345" s="61"/>
      <c r="AC345" s="115"/>
      <c r="AD345" s="115"/>
      <c r="AE345" s="115"/>
      <c r="AF345" s="115">
        <f t="shared" si="46"/>
        <v>0</v>
      </c>
      <c r="AG345" s="115">
        <f t="shared" si="47"/>
        <v>0</v>
      </c>
      <c r="AH345" s="115">
        <v>0</v>
      </c>
      <c r="AI345" s="137" t="str">
        <f>IF(AH345=1,(Table1353233[[#This Row],[UB_init]]-Table1353233[[#This Row],[LB_init]])/Table1353233[[#This Row],[UB_init]],"")</f>
        <v/>
      </c>
      <c r="AJ345" s="133"/>
      <c r="AK345" s="115">
        <f>IF(AND(AJ345=1,Table68[[#This Row],[Gap]]=0),1,0)</f>
        <v>0</v>
      </c>
      <c r="AL345" s="47">
        <v>2548</v>
      </c>
      <c r="AM345" s="117">
        <f t="shared" si="42"/>
        <v>1</v>
      </c>
      <c r="AN345">
        <f t="shared" si="43"/>
        <v>0</v>
      </c>
    </row>
    <row r="346" spans="2:40" x14ac:dyDescent="0.35">
      <c r="B346" s="127" t="s">
        <v>380</v>
      </c>
      <c r="C346" s="48">
        <v>100</v>
      </c>
      <c r="D346" s="38">
        <v>2</v>
      </c>
      <c r="E346" s="38">
        <v>30</v>
      </c>
      <c r="F346" s="39">
        <v>2</v>
      </c>
      <c r="G346" s="59">
        <f t="shared" si="40"/>
        <v>2532</v>
      </c>
      <c r="H346" s="88">
        <f t="shared" si="40"/>
        <v>2532</v>
      </c>
      <c r="I346" s="88">
        <f t="shared" si="44"/>
        <v>0</v>
      </c>
      <c r="J346" s="88"/>
      <c r="K346" s="38">
        <f>1800-Table1353233[[#This Row],[Remaining time]]</f>
        <v>3.112385511399907</v>
      </c>
      <c r="L346" s="38"/>
      <c r="M346" s="38">
        <f t="shared" si="41"/>
        <v>3.112385511399907</v>
      </c>
      <c r="O346" t="b">
        <f t="shared" si="45"/>
        <v>0</v>
      </c>
      <c r="T346">
        <f>IF(Table1353233[[#This Row],[If Optimal solution is not found]]=1,"",Table1353233[[#This Row],[UB_init]])</f>
        <v>2532</v>
      </c>
      <c r="U346">
        <f>IF(Table1353233[[#This Row],[If Optimal solution is not found]],"",Table1353233[[#This Row],[LB_init]])</f>
        <v>2532</v>
      </c>
      <c r="V346">
        <f>IF(Table1353233[[#This Row],[If Optimal solution is not found]],"",0)</f>
        <v>0</v>
      </c>
      <c r="W346">
        <f>IF(Table1353233[[#This Row],[If Optimal solution is not found]],"",Table1353233[[#This Row],[Total time (BPP+Pm+SPm)]])</f>
        <v>3.112385511399907</v>
      </c>
      <c r="Y346" s="59"/>
      <c r="Z346" s="60"/>
      <c r="AA346" s="60"/>
      <c r="AB346" s="59"/>
      <c r="AC346" s="114"/>
      <c r="AD346" s="114"/>
      <c r="AE346" s="114"/>
      <c r="AF346" s="114">
        <f t="shared" si="46"/>
        <v>0</v>
      </c>
      <c r="AG346" s="114">
        <f t="shared" si="47"/>
        <v>0</v>
      </c>
      <c r="AH346" s="114">
        <v>0</v>
      </c>
      <c r="AI346" s="136" t="str">
        <f>IF(AH346=1,(Table1353233[[#This Row],[UB_init]]-Table1353233[[#This Row],[LB_init]])/Table1353233[[#This Row],[UB_init]],"")</f>
        <v/>
      </c>
      <c r="AJ346" s="123"/>
      <c r="AK346" s="114">
        <f>IF(AND(AJ346=1,Table68[[#This Row],[Gap]]=0),1,0)</f>
        <v>0</v>
      </c>
      <c r="AL346" s="48">
        <v>2532</v>
      </c>
      <c r="AM346" s="117">
        <f t="shared" si="42"/>
        <v>1</v>
      </c>
      <c r="AN346">
        <f t="shared" si="43"/>
        <v>0</v>
      </c>
    </row>
    <row r="347" spans="2:40" x14ac:dyDescent="0.35">
      <c r="B347" s="126" t="s">
        <v>381</v>
      </c>
      <c r="C347" s="47">
        <v>100</v>
      </c>
      <c r="D347" s="36">
        <v>2</v>
      </c>
      <c r="E347" s="36">
        <v>30</v>
      </c>
      <c r="F347" s="37">
        <v>2</v>
      </c>
      <c r="G347" s="61">
        <f t="shared" si="40"/>
        <v>2610</v>
      </c>
      <c r="H347" s="98">
        <f t="shared" si="40"/>
        <v>2610</v>
      </c>
      <c r="I347" s="98">
        <f t="shared" si="44"/>
        <v>0</v>
      </c>
      <c r="J347" s="98"/>
      <c r="K347" s="36">
        <f>1800-Table1353233[[#This Row],[Remaining time]]</f>
        <v>1.8420817088399417</v>
      </c>
      <c r="L347" s="36"/>
      <c r="M347" s="36">
        <f t="shared" si="41"/>
        <v>1.8420817088399417</v>
      </c>
      <c r="O347" t="b">
        <f t="shared" si="45"/>
        <v>0</v>
      </c>
      <c r="T347">
        <f>IF(Table1353233[[#This Row],[If Optimal solution is not found]]=1,"",Table1353233[[#This Row],[UB_init]])</f>
        <v>2610</v>
      </c>
      <c r="U347">
        <f>IF(Table1353233[[#This Row],[If Optimal solution is not found]],"",Table1353233[[#This Row],[LB_init]])</f>
        <v>2610</v>
      </c>
      <c r="V347">
        <f>IF(Table1353233[[#This Row],[If Optimal solution is not found]],"",0)</f>
        <v>0</v>
      </c>
      <c r="W347">
        <f>IF(Table1353233[[#This Row],[If Optimal solution is not found]],"",Table1353233[[#This Row],[Total time (BPP+Pm+SPm)]])</f>
        <v>1.8420817088399417</v>
      </c>
      <c r="Y347" s="61"/>
      <c r="Z347" s="62"/>
      <c r="AA347" s="62"/>
      <c r="AB347" s="61"/>
      <c r="AC347" s="115"/>
      <c r="AD347" s="115"/>
      <c r="AE347" s="115"/>
      <c r="AF347" s="115">
        <f t="shared" si="46"/>
        <v>0</v>
      </c>
      <c r="AG347" s="115">
        <f t="shared" si="47"/>
        <v>0</v>
      </c>
      <c r="AH347" s="115">
        <v>0</v>
      </c>
      <c r="AI347" s="137" t="str">
        <f>IF(AH347=1,(Table1353233[[#This Row],[UB_init]]-Table1353233[[#This Row],[LB_init]])/Table1353233[[#This Row],[UB_init]],"")</f>
        <v/>
      </c>
      <c r="AJ347" s="133"/>
      <c r="AK347" s="115">
        <f>IF(AND(AJ347=1,Table68[[#This Row],[Gap]]=0),1,0)</f>
        <v>0</v>
      </c>
      <c r="AL347" s="47">
        <v>2610</v>
      </c>
      <c r="AM347" s="117">
        <f t="shared" si="42"/>
        <v>1</v>
      </c>
      <c r="AN347">
        <f t="shared" si="43"/>
        <v>0</v>
      </c>
    </row>
    <row r="348" spans="2:40" x14ac:dyDescent="0.35">
      <c r="B348" s="127" t="s">
        <v>382</v>
      </c>
      <c r="C348" s="48">
        <v>100</v>
      </c>
      <c r="D348" s="38">
        <v>2</v>
      </c>
      <c r="E348" s="38">
        <v>30</v>
      </c>
      <c r="F348" s="39">
        <v>2</v>
      </c>
      <c r="G348" s="59">
        <f t="shared" si="40"/>
        <v>2775</v>
      </c>
      <c r="H348" s="88">
        <f t="shared" si="40"/>
        <v>2775</v>
      </c>
      <c r="I348" s="88">
        <f t="shared" si="44"/>
        <v>0</v>
      </c>
      <c r="J348" s="88"/>
      <c r="K348" s="38">
        <f>1800-Table1353233[[#This Row],[Remaining time]]</f>
        <v>1.0627004690500144</v>
      </c>
      <c r="L348" s="38"/>
      <c r="M348" s="38">
        <f t="shared" si="41"/>
        <v>1.0627004690500144</v>
      </c>
      <c r="O348" t="b">
        <f t="shared" si="45"/>
        <v>0</v>
      </c>
      <c r="T348">
        <f>IF(Table1353233[[#This Row],[If Optimal solution is not found]]=1,"",Table1353233[[#This Row],[UB_init]])</f>
        <v>2775</v>
      </c>
      <c r="U348">
        <f>IF(Table1353233[[#This Row],[If Optimal solution is not found]],"",Table1353233[[#This Row],[LB_init]])</f>
        <v>2775</v>
      </c>
      <c r="V348">
        <f>IF(Table1353233[[#This Row],[If Optimal solution is not found]],"",0)</f>
        <v>0</v>
      </c>
      <c r="W348">
        <f>IF(Table1353233[[#This Row],[If Optimal solution is not found]],"",Table1353233[[#This Row],[Total time (BPP+Pm+SPm)]])</f>
        <v>1.0627004690500144</v>
      </c>
      <c r="Y348" s="59"/>
      <c r="Z348" s="60"/>
      <c r="AA348" s="60"/>
      <c r="AB348" s="59"/>
      <c r="AC348" s="114"/>
      <c r="AD348" s="114"/>
      <c r="AE348" s="114"/>
      <c r="AF348" s="114">
        <f t="shared" si="46"/>
        <v>0</v>
      </c>
      <c r="AG348" s="114">
        <f t="shared" si="47"/>
        <v>0</v>
      </c>
      <c r="AH348" s="114">
        <v>0</v>
      </c>
      <c r="AI348" s="136" t="str">
        <f>IF(AH348=1,(Table1353233[[#This Row],[UB_init]]-Table1353233[[#This Row],[LB_init]])/Table1353233[[#This Row],[UB_init]],"")</f>
        <v/>
      </c>
      <c r="AJ348" s="123"/>
      <c r="AK348" s="114">
        <f>IF(AND(AJ348=1,Table68[[#This Row],[Gap]]=0),1,0)</f>
        <v>0</v>
      </c>
      <c r="AL348" s="48">
        <v>2775</v>
      </c>
      <c r="AM348" s="117">
        <f t="shared" si="42"/>
        <v>1</v>
      </c>
      <c r="AN348">
        <f t="shared" si="43"/>
        <v>0</v>
      </c>
    </row>
    <row r="349" spans="2:40" x14ac:dyDescent="0.35">
      <c r="B349" s="126" t="s">
        <v>383</v>
      </c>
      <c r="C349" s="47">
        <v>100</v>
      </c>
      <c r="D349" s="36">
        <v>2</v>
      </c>
      <c r="E349" s="36">
        <v>30</v>
      </c>
      <c r="F349" s="37">
        <v>2</v>
      </c>
      <c r="G349" s="61">
        <f t="shared" si="40"/>
        <v>2648</v>
      </c>
      <c r="H349" s="98">
        <f t="shared" si="40"/>
        <v>2648</v>
      </c>
      <c r="I349" s="98">
        <f t="shared" si="44"/>
        <v>0</v>
      </c>
      <c r="J349" s="98"/>
      <c r="K349" s="36">
        <f>1800-Table1353233[[#This Row],[Remaining time]]</f>
        <v>1.8221268802899431</v>
      </c>
      <c r="L349" s="36"/>
      <c r="M349" s="36">
        <f t="shared" si="41"/>
        <v>1.8221268802899431</v>
      </c>
      <c r="O349" t="b">
        <f t="shared" si="45"/>
        <v>0</v>
      </c>
      <c r="T349">
        <f>IF(Table1353233[[#This Row],[If Optimal solution is not found]]=1,"",Table1353233[[#This Row],[UB_init]])</f>
        <v>2648</v>
      </c>
      <c r="U349">
        <f>IF(Table1353233[[#This Row],[If Optimal solution is not found]],"",Table1353233[[#This Row],[LB_init]])</f>
        <v>2648</v>
      </c>
      <c r="V349">
        <f>IF(Table1353233[[#This Row],[If Optimal solution is not found]],"",0)</f>
        <v>0</v>
      </c>
      <c r="W349">
        <f>IF(Table1353233[[#This Row],[If Optimal solution is not found]],"",Table1353233[[#This Row],[Total time (BPP+Pm+SPm)]])</f>
        <v>1.8221268802899431</v>
      </c>
      <c r="Y349" s="61"/>
      <c r="Z349" s="62"/>
      <c r="AA349" s="62"/>
      <c r="AB349" s="61"/>
      <c r="AC349" s="115"/>
      <c r="AD349" s="115"/>
      <c r="AE349" s="115"/>
      <c r="AF349" s="115">
        <f t="shared" si="46"/>
        <v>0</v>
      </c>
      <c r="AG349" s="115">
        <f t="shared" si="47"/>
        <v>0</v>
      </c>
      <c r="AH349" s="115">
        <v>0</v>
      </c>
      <c r="AI349" s="137" t="str">
        <f>IF(AH349=1,(Table1353233[[#This Row],[UB_init]]-Table1353233[[#This Row],[LB_init]])/Table1353233[[#This Row],[UB_init]],"")</f>
        <v/>
      </c>
      <c r="AJ349" s="133"/>
      <c r="AK349" s="115">
        <f>IF(AND(AJ349=1,Table68[[#This Row],[Gap]]=0),1,0)</f>
        <v>0</v>
      </c>
      <c r="AL349" s="47">
        <v>2648</v>
      </c>
      <c r="AM349" s="117">
        <f t="shared" si="42"/>
        <v>1</v>
      </c>
      <c r="AN349">
        <f t="shared" si="43"/>
        <v>0</v>
      </c>
    </row>
    <row r="350" spans="2:40" x14ac:dyDescent="0.35">
      <c r="B350" s="127" t="s">
        <v>384</v>
      </c>
      <c r="C350" s="48">
        <v>100</v>
      </c>
      <c r="D350" s="38">
        <v>2</v>
      </c>
      <c r="E350" s="38">
        <v>30</v>
      </c>
      <c r="F350" s="39">
        <v>2</v>
      </c>
      <c r="G350" s="59">
        <f t="shared" si="40"/>
        <v>2710</v>
      </c>
      <c r="H350" s="88">
        <f t="shared" si="40"/>
        <v>2710</v>
      </c>
      <c r="I350" s="88">
        <f t="shared" si="44"/>
        <v>0</v>
      </c>
      <c r="J350" s="88"/>
      <c r="K350" s="38">
        <f>1800-Table1353233[[#This Row],[Remaining time]]</f>
        <v>0.53881440311988626</v>
      </c>
      <c r="L350" s="38"/>
      <c r="M350" s="38">
        <f t="shared" si="41"/>
        <v>0.53881440311988626</v>
      </c>
      <c r="O350" t="b">
        <f t="shared" si="45"/>
        <v>0</v>
      </c>
      <c r="T350">
        <f>IF(Table1353233[[#This Row],[If Optimal solution is not found]]=1,"",Table1353233[[#This Row],[UB_init]])</f>
        <v>2710</v>
      </c>
      <c r="U350">
        <f>IF(Table1353233[[#This Row],[If Optimal solution is not found]],"",Table1353233[[#This Row],[LB_init]])</f>
        <v>2710</v>
      </c>
      <c r="V350">
        <f>IF(Table1353233[[#This Row],[If Optimal solution is not found]],"",0)</f>
        <v>0</v>
      </c>
      <c r="W350">
        <f>IF(Table1353233[[#This Row],[If Optimal solution is not found]],"",Table1353233[[#This Row],[Total time (BPP+Pm+SPm)]])</f>
        <v>0.53881440311988626</v>
      </c>
      <c r="Y350" s="59"/>
      <c r="Z350" s="60"/>
      <c r="AA350" s="60"/>
      <c r="AB350" s="59"/>
      <c r="AC350" s="114"/>
      <c r="AD350" s="114"/>
      <c r="AE350" s="114"/>
      <c r="AF350" s="114">
        <f t="shared" si="46"/>
        <v>0</v>
      </c>
      <c r="AG350" s="114">
        <f t="shared" si="47"/>
        <v>0</v>
      </c>
      <c r="AH350" s="114">
        <v>0</v>
      </c>
      <c r="AI350" s="136" t="str">
        <f>IF(AH350=1,(Table1353233[[#This Row],[UB_init]]-Table1353233[[#This Row],[LB_init]])/Table1353233[[#This Row],[UB_init]],"")</f>
        <v/>
      </c>
      <c r="AJ350" s="123"/>
      <c r="AK350" s="114">
        <f>IF(AND(AJ350=1,Table68[[#This Row],[Gap]]=0),1,0)</f>
        <v>0</v>
      </c>
      <c r="AL350" s="48">
        <v>2710</v>
      </c>
      <c r="AM350" s="117">
        <f t="shared" si="42"/>
        <v>1</v>
      </c>
      <c r="AN350">
        <f t="shared" si="43"/>
        <v>0</v>
      </c>
    </row>
    <row r="351" spans="2:40" x14ac:dyDescent="0.35">
      <c r="B351" s="126" t="s">
        <v>385</v>
      </c>
      <c r="C351" s="47">
        <v>100</v>
      </c>
      <c r="D351" s="36">
        <v>2</v>
      </c>
      <c r="E351" s="36">
        <v>30</v>
      </c>
      <c r="F351" s="37">
        <v>2</v>
      </c>
      <c r="G351" s="61">
        <f t="shared" si="40"/>
        <v>2569</v>
      </c>
      <c r="H351" s="98">
        <f t="shared" si="40"/>
        <v>2569</v>
      </c>
      <c r="I351" s="98">
        <f t="shared" si="44"/>
        <v>0</v>
      </c>
      <c r="J351" s="98"/>
      <c r="K351" s="36">
        <f>1800-Table1353233[[#This Row],[Remaining time]]</f>
        <v>0.2948052510701018</v>
      </c>
      <c r="L351" s="36"/>
      <c r="M351" s="36">
        <f t="shared" si="41"/>
        <v>0.2948052510701018</v>
      </c>
      <c r="O351" t="b">
        <f t="shared" si="45"/>
        <v>0</v>
      </c>
      <c r="T351">
        <f>IF(Table1353233[[#This Row],[If Optimal solution is not found]]=1,"",Table1353233[[#This Row],[UB_init]])</f>
        <v>2569</v>
      </c>
      <c r="U351">
        <f>IF(Table1353233[[#This Row],[If Optimal solution is not found]],"",Table1353233[[#This Row],[LB_init]])</f>
        <v>2569</v>
      </c>
      <c r="V351">
        <f>IF(Table1353233[[#This Row],[If Optimal solution is not found]],"",0)</f>
        <v>0</v>
      </c>
      <c r="W351">
        <f>IF(Table1353233[[#This Row],[If Optimal solution is not found]],"",Table1353233[[#This Row],[Total time (BPP+Pm+SPm)]])</f>
        <v>0.2948052510701018</v>
      </c>
      <c r="Y351" s="61"/>
      <c r="Z351" s="62"/>
      <c r="AA351" s="62"/>
      <c r="AB351" s="61"/>
      <c r="AC351" s="115"/>
      <c r="AD351" s="115"/>
      <c r="AE351" s="115"/>
      <c r="AF351" s="115">
        <f t="shared" si="46"/>
        <v>0</v>
      </c>
      <c r="AG351" s="115">
        <f t="shared" si="47"/>
        <v>0</v>
      </c>
      <c r="AH351" s="115">
        <v>0</v>
      </c>
      <c r="AI351" s="137" t="str">
        <f>IF(AH351=1,(Table1353233[[#This Row],[UB_init]]-Table1353233[[#This Row],[LB_init]])/Table1353233[[#This Row],[UB_init]],"")</f>
        <v/>
      </c>
      <c r="AJ351" s="133"/>
      <c r="AK351" s="115">
        <f>IF(AND(AJ351=1,Table68[[#This Row],[Gap]]=0),1,0)</f>
        <v>0</v>
      </c>
      <c r="AL351" s="47">
        <v>2569</v>
      </c>
      <c r="AM351" s="117">
        <f t="shared" si="42"/>
        <v>1</v>
      </c>
      <c r="AN351">
        <f t="shared" si="43"/>
        <v>0</v>
      </c>
    </row>
    <row r="352" spans="2:40" x14ac:dyDescent="0.35">
      <c r="B352" s="127" t="s">
        <v>386</v>
      </c>
      <c r="C352" s="48">
        <v>100</v>
      </c>
      <c r="D352" s="38">
        <v>2</v>
      </c>
      <c r="E352" s="38">
        <v>30</v>
      </c>
      <c r="F352" s="39">
        <v>4</v>
      </c>
      <c r="G352" s="59">
        <f t="shared" si="40"/>
        <v>3635</v>
      </c>
      <c r="H352" s="88">
        <f t="shared" si="40"/>
        <v>3635</v>
      </c>
      <c r="I352" s="88">
        <f t="shared" si="44"/>
        <v>0</v>
      </c>
      <c r="J352" s="88"/>
      <c r="K352" s="38">
        <f>1800-Table1353233[[#This Row],[Remaining time]]</f>
        <v>11.502692472189892</v>
      </c>
      <c r="L352" s="38"/>
      <c r="M352" s="38">
        <f t="shared" si="41"/>
        <v>11.502692472189892</v>
      </c>
      <c r="O352" t="b">
        <f t="shared" si="45"/>
        <v>0</v>
      </c>
      <c r="T352">
        <f>IF(Table1353233[[#This Row],[If Optimal solution is not found]]=1,"",Table1353233[[#This Row],[UB_init]])</f>
        <v>3635</v>
      </c>
      <c r="U352">
        <f>IF(Table1353233[[#This Row],[If Optimal solution is not found]],"",Table1353233[[#This Row],[LB_init]])</f>
        <v>3635</v>
      </c>
      <c r="V352">
        <f>IF(Table1353233[[#This Row],[If Optimal solution is not found]],"",0)</f>
        <v>0</v>
      </c>
      <c r="W352">
        <f>IF(Table1353233[[#This Row],[If Optimal solution is not found]],"",Table1353233[[#This Row],[Total time (BPP+Pm+SPm)]])</f>
        <v>11.502692472189892</v>
      </c>
      <c r="Y352" s="59"/>
      <c r="Z352" s="60"/>
      <c r="AA352" s="60"/>
      <c r="AB352" s="59"/>
      <c r="AC352" s="114"/>
      <c r="AD352" s="114"/>
      <c r="AE352" s="114"/>
      <c r="AF352" s="114">
        <f t="shared" si="46"/>
        <v>0</v>
      </c>
      <c r="AG352" s="114">
        <f t="shared" si="47"/>
        <v>0</v>
      </c>
      <c r="AH352" s="114">
        <v>0</v>
      </c>
      <c r="AI352" s="136" t="str">
        <f>IF(AH352=1,(Table1353233[[#This Row],[UB_init]]-Table1353233[[#This Row],[LB_init]])/Table1353233[[#This Row],[UB_init]],"")</f>
        <v/>
      </c>
      <c r="AJ352" s="123"/>
      <c r="AK352" s="114">
        <f>IF(AND(AJ352=1,Table68[[#This Row],[Gap]]=0),1,0)</f>
        <v>0</v>
      </c>
      <c r="AL352" s="48">
        <v>3635</v>
      </c>
      <c r="AM352" s="117">
        <f t="shared" si="42"/>
        <v>1</v>
      </c>
      <c r="AN352">
        <f t="shared" si="43"/>
        <v>0</v>
      </c>
    </row>
    <row r="353" spans="2:40" x14ac:dyDescent="0.35">
      <c r="B353" s="126" t="s">
        <v>387</v>
      </c>
      <c r="C353" s="47">
        <v>100</v>
      </c>
      <c r="D353" s="36">
        <v>2</v>
      </c>
      <c r="E353" s="36">
        <v>30</v>
      </c>
      <c r="F353" s="37">
        <v>4</v>
      </c>
      <c r="G353" s="61">
        <f t="shared" si="40"/>
        <v>3077</v>
      </c>
      <c r="H353" s="98">
        <f t="shared" si="40"/>
        <v>3077</v>
      </c>
      <c r="I353" s="98">
        <f t="shared" si="44"/>
        <v>0</v>
      </c>
      <c r="J353" s="98"/>
      <c r="K353" s="36">
        <f>1800-Table1353233[[#This Row],[Remaining time]]</f>
        <v>35.739519802860059</v>
      </c>
      <c r="L353" s="36"/>
      <c r="M353" s="36">
        <f t="shared" si="41"/>
        <v>35.739519802860059</v>
      </c>
      <c r="O353" t="b">
        <f t="shared" si="45"/>
        <v>0</v>
      </c>
      <c r="T353">
        <f>IF(Table1353233[[#This Row],[If Optimal solution is not found]]=1,"",Table1353233[[#This Row],[UB_init]])</f>
        <v>3077</v>
      </c>
      <c r="U353">
        <f>IF(Table1353233[[#This Row],[If Optimal solution is not found]],"",Table1353233[[#This Row],[LB_init]])</f>
        <v>3077</v>
      </c>
      <c r="V353">
        <f>IF(Table1353233[[#This Row],[If Optimal solution is not found]],"",0)</f>
        <v>0</v>
      </c>
      <c r="W353">
        <f>IF(Table1353233[[#This Row],[If Optimal solution is not found]],"",Table1353233[[#This Row],[Total time (BPP+Pm+SPm)]])</f>
        <v>35.739519802860059</v>
      </c>
      <c r="Y353" s="61"/>
      <c r="Z353" s="62"/>
      <c r="AA353" s="62"/>
      <c r="AB353" s="61"/>
      <c r="AC353" s="115"/>
      <c r="AD353" s="115"/>
      <c r="AE353" s="115"/>
      <c r="AF353" s="115">
        <f t="shared" si="46"/>
        <v>0</v>
      </c>
      <c r="AG353" s="115">
        <f t="shared" si="47"/>
        <v>0</v>
      </c>
      <c r="AH353" s="115">
        <v>0</v>
      </c>
      <c r="AI353" s="137" t="str">
        <f>IF(AH353=1,(Table1353233[[#This Row],[UB_init]]-Table1353233[[#This Row],[LB_init]])/Table1353233[[#This Row],[UB_init]],"")</f>
        <v/>
      </c>
      <c r="AJ353" s="133"/>
      <c r="AK353" s="115">
        <f>IF(AND(AJ353=1,Table68[[#This Row],[Gap]]=0),1,0)</f>
        <v>0</v>
      </c>
      <c r="AL353" s="47">
        <v>3077</v>
      </c>
      <c r="AM353" s="117">
        <f t="shared" si="42"/>
        <v>1</v>
      </c>
      <c r="AN353">
        <f t="shared" si="43"/>
        <v>0</v>
      </c>
    </row>
    <row r="354" spans="2:40" x14ac:dyDescent="0.35">
      <c r="B354" s="127" t="s">
        <v>388</v>
      </c>
      <c r="C354" s="48">
        <v>100</v>
      </c>
      <c r="D354" s="38">
        <v>2</v>
      </c>
      <c r="E354" s="38">
        <v>30</v>
      </c>
      <c r="F354" s="39">
        <v>4</v>
      </c>
      <c r="G354" s="59">
        <f t="shared" si="40"/>
        <v>3180</v>
      </c>
      <c r="H354" s="88">
        <f t="shared" si="40"/>
        <v>3180</v>
      </c>
      <c r="I354" s="88">
        <f t="shared" si="44"/>
        <v>0</v>
      </c>
      <c r="J354" s="88"/>
      <c r="K354" s="38">
        <f>1800-Table1353233[[#This Row],[Remaining time]]</f>
        <v>21.069096887490105</v>
      </c>
      <c r="L354" s="38"/>
      <c r="M354" s="38">
        <f t="shared" si="41"/>
        <v>21.069096887490105</v>
      </c>
      <c r="O354" t="b">
        <f t="shared" si="45"/>
        <v>0</v>
      </c>
      <c r="T354">
        <f>IF(Table1353233[[#This Row],[If Optimal solution is not found]]=1,"",Table1353233[[#This Row],[UB_init]])</f>
        <v>3180</v>
      </c>
      <c r="U354">
        <f>IF(Table1353233[[#This Row],[If Optimal solution is not found]],"",Table1353233[[#This Row],[LB_init]])</f>
        <v>3180</v>
      </c>
      <c r="V354">
        <f>IF(Table1353233[[#This Row],[If Optimal solution is not found]],"",0)</f>
        <v>0</v>
      </c>
      <c r="W354">
        <f>IF(Table1353233[[#This Row],[If Optimal solution is not found]],"",Table1353233[[#This Row],[Total time (BPP+Pm+SPm)]])</f>
        <v>21.069096887490105</v>
      </c>
      <c r="Y354" s="59"/>
      <c r="Z354" s="60"/>
      <c r="AA354" s="60"/>
      <c r="AB354" s="59"/>
      <c r="AC354" s="114"/>
      <c r="AD354" s="114"/>
      <c r="AE354" s="114"/>
      <c r="AF354" s="114">
        <f t="shared" si="46"/>
        <v>0</v>
      </c>
      <c r="AG354" s="114">
        <f t="shared" si="47"/>
        <v>0</v>
      </c>
      <c r="AH354" s="114">
        <v>0</v>
      </c>
      <c r="AI354" s="136" t="str">
        <f>IF(AH354=1,(Table1353233[[#This Row],[UB_init]]-Table1353233[[#This Row],[LB_init]])/Table1353233[[#This Row],[UB_init]],"")</f>
        <v/>
      </c>
      <c r="AJ354" s="123"/>
      <c r="AK354" s="114">
        <f>IF(AND(AJ354=1,Table68[[#This Row],[Gap]]=0),1,0)</f>
        <v>0</v>
      </c>
      <c r="AL354" s="48">
        <v>3180</v>
      </c>
      <c r="AM354" s="117">
        <f t="shared" si="42"/>
        <v>1</v>
      </c>
      <c r="AN354">
        <f t="shared" si="43"/>
        <v>0</v>
      </c>
    </row>
    <row r="355" spans="2:40" ht="15" thickBot="1" x14ac:dyDescent="0.4">
      <c r="B355" s="126" t="s">
        <v>389</v>
      </c>
      <c r="C355" s="47">
        <v>100</v>
      </c>
      <c r="D355" s="36">
        <v>2</v>
      </c>
      <c r="E355" s="36">
        <v>30</v>
      </c>
      <c r="F355" s="37">
        <v>4</v>
      </c>
      <c r="G355" s="61">
        <f t="shared" si="40"/>
        <v>3118</v>
      </c>
      <c r="H355" s="98">
        <f t="shared" si="40"/>
        <v>3118</v>
      </c>
      <c r="I355" s="98">
        <f t="shared" si="44"/>
        <v>0</v>
      </c>
      <c r="J355" s="98"/>
      <c r="K355" s="36">
        <f>1800-Table1353233[[#This Row],[Remaining time]]</f>
        <v>5.0352750383399325</v>
      </c>
      <c r="L355" s="36"/>
      <c r="M355" s="36">
        <f t="shared" si="41"/>
        <v>5.0352750383399325</v>
      </c>
      <c r="O355" t="b">
        <f t="shared" si="45"/>
        <v>0</v>
      </c>
      <c r="T355">
        <f>IF(Table1353233[[#This Row],[If Optimal solution is not found]]=1,"",Table1353233[[#This Row],[UB_init]])</f>
        <v>3118</v>
      </c>
      <c r="U355">
        <f>IF(Table1353233[[#This Row],[If Optimal solution is not found]],"",Table1353233[[#This Row],[LB_init]])</f>
        <v>3118</v>
      </c>
      <c r="V355">
        <f>IF(Table1353233[[#This Row],[If Optimal solution is not found]],"",0)</f>
        <v>0</v>
      </c>
      <c r="W355">
        <f>IF(Table1353233[[#This Row],[If Optimal solution is not found]],"",Table1353233[[#This Row],[Total time (BPP+Pm+SPm)]])</f>
        <v>5.0352750383399325</v>
      </c>
      <c r="Y355" s="61"/>
      <c r="Z355" s="62"/>
      <c r="AA355" s="62"/>
      <c r="AB355" s="61"/>
      <c r="AC355" s="115"/>
      <c r="AD355" s="115"/>
      <c r="AE355" s="115"/>
      <c r="AF355" s="115">
        <f t="shared" si="46"/>
        <v>0</v>
      </c>
      <c r="AG355" s="115">
        <f t="shared" si="47"/>
        <v>0</v>
      </c>
      <c r="AH355" s="115">
        <v>0</v>
      </c>
      <c r="AI355" s="137" t="str">
        <f>IF(AH355=1,(Table1353233[[#This Row],[UB_init]]-Table1353233[[#This Row],[LB_init]])/Table1353233[[#This Row],[UB_init]],"")</f>
        <v/>
      </c>
      <c r="AJ355" s="133"/>
      <c r="AK355" s="115">
        <f>IF(AND(AJ355=1,Table68[[#This Row],[Gap]]=0),1,0)</f>
        <v>0</v>
      </c>
      <c r="AL355" s="47">
        <v>3118</v>
      </c>
      <c r="AM355" s="117">
        <f t="shared" si="42"/>
        <v>1</v>
      </c>
      <c r="AN355">
        <f t="shared" si="43"/>
        <v>0</v>
      </c>
    </row>
    <row r="356" spans="2:40" ht="16" thickBot="1" x14ac:dyDescent="0.4">
      <c r="B356" s="127" t="s">
        <v>390</v>
      </c>
      <c r="C356" s="48">
        <v>100</v>
      </c>
      <c r="D356" s="38">
        <v>2</v>
      </c>
      <c r="E356" s="38">
        <v>30</v>
      </c>
      <c r="F356" s="39">
        <v>4</v>
      </c>
      <c r="G356" s="59">
        <f t="shared" si="40"/>
        <v>3162</v>
      </c>
      <c r="H356" s="88">
        <f t="shared" si="40"/>
        <v>3162</v>
      </c>
      <c r="I356" s="88">
        <f t="shared" si="44"/>
        <v>0</v>
      </c>
      <c r="J356" s="88"/>
      <c r="K356" s="38">
        <f>1800-Table1353233[[#This Row],[Remaining time]]</f>
        <v>4.8670983090999016</v>
      </c>
      <c r="L356" s="38"/>
      <c r="M356" s="38">
        <f t="shared" si="41"/>
        <v>4.8670983090999016</v>
      </c>
      <c r="O356" t="b">
        <f t="shared" si="45"/>
        <v>0</v>
      </c>
      <c r="P356" s="17" t="s">
        <v>191</v>
      </c>
      <c r="Q356" s="18" t="s">
        <v>192</v>
      </c>
      <c r="R356" s="89" t="s">
        <v>193</v>
      </c>
      <c r="S356" s="20" t="s">
        <v>1108</v>
      </c>
      <c r="T356">
        <f>IF(Table1353233[[#This Row],[If Optimal solution is not found]]=1,"",Table1353233[[#This Row],[UB_init]])</f>
        <v>3162</v>
      </c>
      <c r="U356">
        <f>IF(Table1353233[[#This Row],[If Optimal solution is not found]],"",Table1353233[[#This Row],[LB_init]])</f>
        <v>3162</v>
      </c>
      <c r="V356">
        <f>IF(Table1353233[[#This Row],[If Optimal solution is not found]],"",0)</f>
        <v>0</v>
      </c>
      <c r="W356">
        <f>IF(Table1353233[[#This Row],[If Optimal solution is not found]],"",Table1353233[[#This Row],[Total time (BPP+Pm+SPm)]])</f>
        <v>4.8670983090999016</v>
      </c>
      <c r="Y356" s="59"/>
      <c r="Z356" s="60"/>
      <c r="AA356" s="60"/>
      <c r="AB356" s="59"/>
      <c r="AC356" s="114"/>
      <c r="AD356" s="114"/>
      <c r="AE356" s="114"/>
      <c r="AF356" s="114">
        <f t="shared" si="46"/>
        <v>0</v>
      </c>
      <c r="AG356" s="114">
        <f t="shared" si="47"/>
        <v>0</v>
      </c>
      <c r="AH356" s="114">
        <v>0</v>
      </c>
      <c r="AI356" s="136" t="str">
        <f>IF(AH356=1,(Table1353233[[#This Row],[UB_init]]-Table1353233[[#This Row],[LB_init]])/Table1353233[[#This Row],[UB_init]],"")</f>
        <v/>
      </c>
      <c r="AJ356" s="123"/>
      <c r="AK356" s="114">
        <f>IF(AND(AJ356=1,Table68[[#This Row],[Gap]]=0),1,0)</f>
        <v>0</v>
      </c>
      <c r="AL356" s="48">
        <v>3162</v>
      </c>
      <c r="AM356" s="117">
        <f t="shared" si="42"/>
        <v>1</v>
      </c>
      <c r="AN356">
        <f t="shared" si="43"/>
        <v>0</v>
      </c>
    </row>
    <row r="357" spans="2:40" ht="18.649999999999999" customHeight="1" thickBot="1" x14ac:dyDescent="0.5">
      <c r="B357" s="126" t="s">
        <v>391</v>
      </c>
      <c r="C357" s="47">
        <v>100</v>
      </c>
      <c r="D357" s="36">
        <v>2</v>
      </c>
      <c r="E357" s="36">
        <v>30</v>
      </c>
      <c r="F357" s="37">
        <v>4</v>
      </c>
      <c r="G357" s="61">
        <f t="shared" si="40"/>
        <v>3360</v>
      </c>
      <c r="H357" s="98">
        <f t="shared" si="40"/>
        <v>3360</v>
      </c>
      <c r="I357" s="98">
        <f t="shared" si="44"/>
        <v>0</v>
      </c>
      <c r="J357" s="98"/>
      <c r="K357" s="36">
        <f>1800-Table1353233[[#This Row],[Remaining time]]</f>
        <v>26.060111621399983</v>
      </c>
      <c r="L357" s="36"/>
      <c r="M357" s="36">
        <f t="shared" si="41"/>
        <v>26.060111621399983</v>
      </c>
      <c r="O357" t="b">
        <f t="shared" si="45"/>
        <v>0</v>
      </c>
      <c r="P357" s="7">
        <f>COUNTIF(I272:I361,"=0")</f>
        <v>89</v>
      </c>
      <c r="Q357" s="29">
        <f>AVERAGE(I272:I361)</f>
        <v>4.0492387431161449E-6</v>
      </c>
      <c r="R357" s="90">
        <f>AVERAGE(M272:M361)</f>
        <v>55.607362722108682</v>
      </c>
      <c r="S357" s="95" t="e">
        <f>AVERAGE(J272:J361)</f>
        <v>#DIV/0!</v>
      </c>
      <c r="T357">
        <f>IF(Table1353233[[#This Row],[If Optimal solution is not found]]=1,"",Table1353233[[#This Row],[UB_init]])</f>
        <v>3360</v>
      </c>
      <c r="U357">
        <f>IF(Table1353233[[#This Row],[If Optimal solution is not found]],"",Table1353233[[#This Row],[LB_init]])</f>
        <v>3360</v>
      </c>
      <c r="V357">
        <f>IF(Table1353233[[#This Row],[If Optimal solution is not found]],"",0)</f>
        <v>0</v>
      </c>
      <c r="W357">
        <f>IF(Table1353233[[#This Row],[If Optimal solution is not found]],"",Table1353233[[#This Row],[Total time (BPP+Pm+SPm)]])</f>
        <v>26.060111621399983</v>
      </c>
      <c r="Y357" s="61"/>
      <c r="Z357" s="62"/>
      <c r="AA357" s="62"/>
      <c r="AB357" s="61"/>
      <c r="AC357" s="115"/>
      <c r="AD357" s="115"/>
      <c r="AE357" s="115"/>
      <c r="AF357" s="115">
        <f t="shared" si="46"/>
        <v>0</v>
      </c>
      <c r="AG357" s="115">
        <f t="shared" si="47"/>
        <v>0</v>
      </c>
      <c r="AH357" s="115">
        <v>0</v>
      </c>
      <c r="AI357" s="137" t="str">
        <f>IF(AH357=1,(Table1353233[[#This Row],[UB_init]]-Table1353233[[#This Row],[LB_init]])/Table1353233[[#This Row],[UB_init]],"")</f>
        <v/>
      </c>
      <c r="AJ357" s="133"/>
      <c r="AK357" s="115">
        <f>IF(AND(AJ357=1,Table68[[#This Row],[Gap]]=0),1,0)</f>
        <v>0</v>
      </c>
      <c r="AL357" s="47">
        <v>3360</v>
      </c>
      <c r="AM357" s="117">
        <f t="shared" si="42"/>
        <v>1</v>
      </c>
      <c r="AN357">
        <f t="shared" si="43"/>
        <v>0</v>
      </c>
    </row>
    <row r="358" spans="2:40" ht="18.649999999999999" customHeight="1" thickBot="1" x14ac:dyDescent="0.5">
      <c r="B358" s="127" t="s">
        <v>392</v>
      </c>
      <c r="C358" s="48">
        <v>100</v>
      </c>
      <c r="D358" s="38">
        <v>2</v>
      </c>
      <c r="E358" s="38">
        <v>30</v>
      </c>
      <c r="F358" s="39">
        <v>4</v>
      </c>
      <c r="G358" s="59">
        <f t="shared" si="40"/>
        <v>3645</v>
      </c>
      <c r="H358" s="88">
        <f t="shared" si="40"/>
        <v>3645</v>
      </c>
      <c r="I358" s="88">
        <f t="shared" si="44"/>
        <v>0</v>
      </c>
      <c r="J358" s="88"/>
      <c r="K358" s="38">
        <f>1800-Table1353233[[#This Row],[Remaining time]]</f>
        <v>15.848802397030113</v>
      </c>
      <c r="L358" s="38"/>
      <c r="M358" s="38">
        <f t="shared" si="41"/>
        <v>15.848802397030113</v>
      </c>
      <c r="O358" t="b">
        <f t="shared" si="45"/>
        <v>0</v>
      </c>
      <c r="P358" s="7"/>
      <c r="Q358" s="29">
        <f>AVERAGEIF(I272:I361,"&gt;0")</f>
        <v>3.6443148688045302E-4</v>
      </c>
      <c r="R358" s="91">
        <f>AVERAGEIF(I272:I361,"=0",M272:M361)</f>
        <v>15.660100214905299</v>
      </c>
      <c r="S358" s="95" t="e">
        <f>AVERAGEIF(J272:J361,"&gt;0")</f>
        <v>#DIV/0!</v>
      </c>
      <c r="T358">
        <f>IF(Table1353233[[#This Row],[If Optimal solution is not found]]=1,"",Table1353233[[#This Row],[UB_init]])</f>
        <v>3645</v>
      </c>
      <c r="U358">
        <f>IF(Table1353233[[#This Row],[If Optimal solution is not found]],"",Table1353233[[#This Row],[LB_init]])</f>
        <v>3645</v>
      </c>
      <c r="V358">
        <f>IF(Table1353233[[#This Row],[If Optimal solution is not found]],"",0)</f>
        <v>0</v>
      </c>
      <c r="W358">
        <f>IF(Table1353233[[#This Row],[If Optimal solution is not found]],"",Table1353233[[#This Row],[Total time (BPP+Pm+SPm)]])</f>
        <v>15.848802397030113</v>
      </c>
      <c r="Y358" s="59"/>
      <c r="Z358" s="60"/>
      <c r="AA358" s="60"/>
      <c r="AB358" s="59"/>
      <c r="AC358" s="114"/>
      <c r="AD358" s="114"/>
      <c r="AE358" s="114"/>
      <c r="AF358" s="114">
        <f t="shared" si="46"/>
        <v>0</v>
      </c>
      <c r="AG358" s="114">
        <f t="shared" si="47"/>
        <v>0</v>
      </c>
      <c r="AH358" s="114">
        <v>0</v>
      </c>
      <c r="AI358" s="136" t="str">
        <f>IF(AH358=1,(Table1353233[[#This Row],[UB_init]]-Table1353233[[#This Row],[LB_init]])/Table1353233[[#This Row],[UB_init]],"")</f>
        <v/>
      </c>
      <c r="AJ358" s="123"/>
      <c r="AK358" s="114">
        <f>IF(AND(AJ358=1,Table68[[#This Row],[Gap]]=0),1,0)</f>
        <v>0</v>
      </c>
      <c r="AL358" s="48">
        <v>3645</v>
      </c>
      <c r="AM358" s="117">
        <f t="shared" si="42"/>
        <v>1</v>
      </c>
      <c r="AN358">
        <f t="shared" si="43"/>
        <v>0</v>
      </c>
    </row>
    <row r="359" spans="2:40" ht="18.649999999999999" customHeight="1" thickBot="1" x14ac:dyDescent="0.5">
      <c r="B359" s="126" t="s">
        <v>393</v>
      </c>
      <c r="C359" s="47">
        <v>100</v>
      </c>
      <c r="D359" s="36">
        <v>2</v>
      </c>
      <c r="E359" s="36">
        <v>30</v>
      </c>
      <c r="F359" s="37">
        <v>4</v>
      </c>
      <c r="G359" s="61">
        <f t="shared" si="40"/>
        <v>3308</v>
      </c>
      <c r="H359" s="98">
        <f t="shared" si="40"/>
        <v>3308</v>
      </c>
      <c r="I359" s="98">
        <f t="shared" si="44"/>
        <v>0</v>
      </c>
      <c r="J359" s="98"/>
      <c r="K359" s="36">
        <f>1800-Table1353233[[#This Row],[Remaining time]]</f>
        <v>4.2491060104300686</v>
      </c>
      <c r="L359" s="36"/>
      <c r="M359" s="36">
        <f t="shared" si="41"/>
        <v>4.2491060104300686</v>
      </c>
      <c r="O359" t="b">
        <f t="shared" si="45"/>
        <v>0</v>
      </c>
      <c r="P359" s="92" t="s">
        <v>197</v>
      </c>
      <c r="Q359" s="93">
        <f>MAX(I272:I361)</f>
        <v>3.6443148688045302E-4</v>
      </c>
      <c r="R359" s="94"/>
      <c r="S359" s="96">
        <f>MAX(J272:J361)</f>
        <v>0</v>
      </c>
      <c r="T359">
        <f>IF(Table1353233[[#This Row],[If Optimal solution is not found]]=1,"",Table1353233[[#This Row],[UB_init]])</f>
        <v>3308</v>
      </c>
      <c r="U359">
        <f>IF(Table1353233[[#This Row],[If Optimal solution is not found]],"",Table1353233[[#This Row],[LB_init]])</f>
        <v>3308</v>
      </c>
      <c r="V359">
        <f>IF(Table1353233[[#This Row],[If Optimal solution is not found]],"",0)</f>
        <v>0</v>
      </c>
      <c r="W359">
        <f>IF(Table1353233[[#This Row],[If Optimal solution is not found]],"",Table1353233[[#This Row],[Total time (BPP+Pm+SPm)]])</f>
        <v>4.2491060104300686</v>
      </c>
      <c r="Y359" s="61"/>
      <c r="Z359" s="62"/>
      <c r="AA359" s="62"/>
      <c r="AB359" s="61"/>
      <c r="AC359" s="115"/>
      <c r="AD359" s="115"/>
      <c r="AE359" s="115"/>
      <c r="AF359" s="115">
        <f t="shared" si="46"/>
        <v>0</v>
      </c>
      <c r="AG359" s="115">
        <f t="shared" si="47"/>
        <v>0</v>
      </c>
      <c r="AH359" s="115">
        <v>0</v>
      </c>
      <c r="AI359" s="137" t="str">
        <f>IF(AH359=1,(Table1353233[[#This Row],[UB_init]]-Table1353233[[#This Row],[LB_init]])/Table1353233[[#This Row],[UB_init]],"")</f>
        <v/>
      </c>
      <c r="AJ359" s="133"/>
      <c r="AK359" s="115">
        <f>IF(AND(AJ359=1,Table68[[#This Row],[Gap]]=0),1,0)</f>
        <v>0</v>
      </c>
      <c r="AL359" s="47">
        <v>3308</v>
      </c>
      <c r="AM359" s="117">
        <f t="shared" si="42"/>
        <v>1</v>
      </c>
      <c r="AN359">
        <f t="shared" si="43"/>
        <v>0</v>
      </c>
    </row>
    <row r="360" spans="2:40" x14ac:dyDescent="0.35">
      <c r="B360" s="127" t="s">
        <v>394</v>
      </c>
      <c r="C360" s="48">
        <v>100</v>
      </c>
      <c r="D360" s="38">
        <v>2</v>
      </c>
      <c r="E360" s="38">
        <v>30</v>
      </c>
      <c r="F360" s="39">
        <v>4</v>
      </c>
      <c r="G360" s="59">
        <f t="shared" si="40"/>
        <v>3340</v>
      </c>
      <c r="H360" s="88">
        <f t="shared" si="40"/>
        <v>3340</v>
      </c>
      <c r="I360" s="88">
        <f t="shared" si="44"/>
        <v>0</v>
      </c>
      <c r="J360" s="88"/>
      <c r="K360" s="38">
        <f>1800-Table1353233[[#This Row],[Remaining time]]</f>
        <v>5.7104129586400632</v>
      </c>
      <c r="L360" s="38"/>
      <c r="M360" s="38">
        <f t="shared" si="41"/>
        <v>5.7104129586400632</v>
      </c>
      <c r="O360" t="b">
        <f t="shared" si="45"/>
        <v>0</v>
      </c>
      <c r="T360">
        <f>IF(Table1353233[[#This Row],[If Optimal solution is not found]]=1,"",Table1353233[[#This Row],[UB_init]])</f>
        <v>3340</v>
      </c>
      <c r="U360">
        <f>IF(Table1353233[[#This Row],[If Optimal solution is not found]],"",Table1353233[[#This Row],[LB_init]])</f>
        <v>3340</v>
      </c>
      <c r="V360">
        <f>IF(Table1353233[[#This Row],[If Optimal solution is not found]],"",0)</f>
        <v>0</v>
      </c>
      <c r="W360">
        <f>IF(Table1353233[[#This Row],[If Optimal solution is not found]],"",Table1353233[[#This Row],[Total time (BPP+Pm+SPm)]])</f>
        <v>5.7104129586400632</v>
      </c>
      <c r="Y360" s="59"/>
      <c r="Z360" s="60"/>
      <c r="AA360" s="60"/>
      <c r="AB360" s="59"/>
      <c r="AC360" s="114"/>
      <c r="AD360" s="114"/>
      <c r="AE360" s="114"/>
      <c r="AF360" s="114">
        <f t="shared" si="46"/>
        <v>0</v>
      </c>
      <c r="AG360" s="114">
        <f t="shared" si="47"/>
        <v>0</v>
      </c>
      <c r="AH360" s="114">
        <v>0</v>
      </c>
      <c r="AI360" s="136" t="str">
        <f>IF(AH360=1,(Table1353233[[#This Row],[UB_init]]-Table1353233[[#This Row],[LB_init]])/Table1353233[[#This Row],[UB_init]],"")</f>
        <v/>
      </c>
      <c r="AJ360" s="123"/>
      <c r="AK360" s="114">
        <f>IF(AND(AJ360=1,Table68[[#This Row],[Gap]]=0),1,0)</f>
        <v>0</v>
      </c>
      <c r="AL360" s="48">
        <v>3340</v>
      </c>
      <c r="AM360" s="117">
        <f t="shared" si="42"/>
        <v>1</v>
      </c>
      <c r="AN360">
        <f t="shared" si="43"/>
        <v>0</v>
      </c>
    </row>
    <row r="361" spans="2:40" ht="15" thickBot="1" x14ac:dyDescent="0.4">
      <c r="B361" s="126" t="s">
        <v>395</v>
      </c>
      <c r="C361" s="49">
        <v>100</v>
      </c>
      <c r="D361" s="42">
        <v>2</v>
      </c>
      <c r="E361" s="42">
        <v>30</v>
      </c>
      <c r="F361" s="43">
        <v>4</v>
      </c>
      <c r="G361" s="63">
        <f t="shared" si="40"/>
        <v>3319</v>
      </c>
      <c r="H361" s="99">
        <f t="shared" si="40"/>
        <v>3319</v>
      </c>
      <c r="I361" s="99">
        <f t="shared" si="44"/>
        <v>0</v>
      </c>
      <c r="J361" s="99"/>
      <c r="K361" s="42">
        <f>1800-Table1353233[[#This Row],[Remaining time]]</f>
        <v>13.687830979009959</v>
      </c>
      <c r="L361" s="42"/>
      <c r="M361" s="42">
        <f t="shared" si="41"/>
        <v>13.687830979009959</v>
      </c>
      <c r="O361" t="b">
        <f t="shared" si="45"/>
        <v>0</v>
      </c>
      <c r="P361">
        <f>COUNTIF(I2:I361,"=0")</f>
        <v>320</v>
      </c>
      <c r="T361">
        <f>IF(Table1353233[[#This Row],[If Optimal solution is not found]]=1,"",Table1353233[[#This Row],[UB_init]])</f>
        <v>3319</v>
      </c>
      <c r="U361">
        <f>IF(Table1353233[[#This Row],[If Optimal solution is not found]],"",Table1353233[[#This Row],[LB_init]])</f>
        <v>3319</v>
      </c>
      <c r="V361">
        <f>IF(Table1353233[[#This Row],[If Optimal solution is not found]],"",0)</f>
        <v>0</v>
      </c>
      <c r="W361">
        <f>IF(Table1353233[[#This Row],[If Optimal solution is not found]],"",Table1353233[[#This Row],[Total time (BPP+Pm+SPm)]])</f>
        <v>13.687830979009959</v>
      </c>
      <c r="Y361" s="63"/>
      <c r="Z361" s="64"/>
      <c r="AA361" s="64"/>
      <c r="AB361" s="63"/>
      <c r="AC361" s="116"/>
      <c r="AD361" s="116"/>
      <c r="AE361" s="116"/>
      <c r="AF361" s="116">
        <f t="shared" si="46"/>
        <v>0</v>
      </c>
      <c r="AG361" s="116">
        <f t="shared" si="47"/>
        <v>0</v>
      </c>
      <c r="AH361" s="116">
        <v>0</v>
      </c>
      <c r="AI361" s="137" t="str">
        <f>IF(AH361=1,(Table1353233[[#This Row],[UB_init]]-Table1353233[[#This Row],[LB_init]])/Table1353233[[#This Row],[UB_init]],"")</f>
        <v/>
      </c>
      <c r="AJ361" s="134"/>
      <c r="AK361" s="116">
        <f>IF(AND(AJ361=1,Table68[[#This Row],[Gap]]=0),1,0)</f>
        <v>0</v>
      </c>
      <c r="AL361" s="49">
        <v>3319</v>
      </c>
      <c r="AM361" s="117">
        <f t="shared" si="42"/>
        <v>1</v>
      </c>
      <c r="AN361">
        <f t="shared" si="43"/>
        <v>0</v>
      </c>
    </row>
    <row r="362" spans="2:40" x14ac:dyDescent="0.35">
      <c r="B362" s="125" t="s">
        <v>396</v>
      </c>
      <c r="C362" s="34">
        <v>100</v>
      </c>
      <c r="D362" s="34">
        <v>5</v>
      </c>
      <c r="E362" s="34">
        <v>10</v>
      </c>
      <c r="F362" s="35">
        <v>1</v>
      </c>
      <c r="G362" s="59">
        <f t="shared" si="40"/>
        <v>362</v>
      </c>
      <c r="H362" s="100">
        <f t="shared" si="40"/>
        <v>362</v>
      </c>
      <c r="I362" s="100">
        <f t="shared" si="44"/>
        <v>0</v>
      </c>
      <c r="J362" s="100"/>
      <c r="K362" s="38">
        <f>1800-Table1353233[[#This Row],[Remaining time]]</f>
        <v>0.73052216322003005</v>
      </c>
      <c r="L362" s="38">
        <v>0.263206141069531</v>
      </c>
      <c r="M362" s="38">
        <f t="shared" si="41"/>
        <v>0.99372830428956105</v>
      </c>
      <c r="O362" t="b">
        <f t="shared" si="45"/>
        <v>0</v>
      </c>
      <c r="T362" t="str">
        <f>IF(Table1353233[[#This Row],[If Optimal solution is not found]]=1,"",Table1353233[[#This Row],[UB_init]])</f>
        <v/>
      </c>
      <c r="U362" t="str">
        <f>IF(Table1353233[[#This Row],[If Optimal solution is not found]],"",Table1353233[[#This Row],[LB_init]])</f>
        <v/>
      </c>
      <c r="V362" t="str">
        <f>IF(Table1353233[[#This Row],[If Optimal solution is not found]],"",0)</f>
        <v/>
      </c>
      <c r="W362" t="str">
        <f>IF(Table1353233[[#This Row],[If Optimal solution is not found]],"",Table1353233[[#This Row],[Total time (BPP+Pm+SPm)]])</f>
        <v/>
      </c>
      <c r="Y362" s="59">
        <v>362</v>
      </c>
      <c r="Z362" s="60">
        <v>362</v>
      </c>
      <c r="AA362" s="60">
        <v>0</v>
      </c>
      <c r="AB362" s="59"/>
      <c r="AC362" s="114">
        <v>0</v>
      </c>
      <c r="AD362" s="114">
        <v>0</v>
      </c>
      <c r="AE362" s="114">
        <v>0</v>
      </c>
      <c r="AF362" s="114">
        <f t="shared" si="46"/>
        <v>0</v>
      </c>
      <c r="AG362" s="114">
        <f t="shared" si="47"/>
        <v>0</v>
      </c>
      <c r="AH362" s="114">
        <v>0</v>
      </c>
      <c r="AI362" s="136" t="str">
        <f>IF(AH362=1,(Table1353233[[#This Row],[UB_init]]-Table1353233[[#This Row],[LB_init]])/Table1353233[[#This Row],[UB_init]],"")</f>
        <v/>
      </c>
      <c r="AJ362" s="123">
        <v>0</v>
      </c>
      <c r="AK362" s="114">
        <f>IF(AND(AJ362=1,Table68[[#This Row],[Gap]]=0),1,0)</f>
        <v>0</v>
      </c>
      <c r="AL362" s="46">
        <v>380</v>
      </c>
      <c r="AM362" s="117">
        <f t="shared" si="42"/>
        <v>0</v>
      </c>
      <c r="AN362">
        <f t="shared" si="43"/>
        <v>0</v>
      </c>
    </row>
    <row r="363" spans="2:40" x14ac:dyDescent="0.35">
      <c r="B363" s="126" t="s">
        <v>397</v>
      </c>
      <c r="C363" s="36">
        <v>100</v>
      </c>
      <c r="D363" s="36">
        <v>5</v>
      </c>
      <c r="E363" s="36">
        <v>10</v>
      </c>
      <c r="F363" s="37">
        <v>1</v>
      </c>
      <c r="G363" s="61">
        <f t="shared" si="40"/>
        <v>338</v>
      </c>
      <c r="H363" s="98">
        <f t="shared" si="40"/>
        <v>338</v>
      </c>
      <c r="I363" s="98">
        <f t="shared" si="44"/>
        <v>0</v>
      </c>
      <c r="J363" s="98"/>
      <c r="K363" s="36">
        <f>1800-Table1353233[[#This Row],[Remaining time]]</f>
        <v>0.6594350766399657</v>
      </c>
      <c r="L363" s="36">
        <v>0.37777778785675697</v>
      </c>
      <c r="M363" s="36">
        <f t="shared" si="41"/>
        <v>1.0372128644967227</v>
      </c>
      <c r="O363" t="b">
        <f t="shared" si="45"/>
        <v>0</v>
      </c>
      <c r="T363" t="str">
        <f>IF(Table1353233[[#This Row],[If Optimal solution is not found]]=1,"",Table1353233[[#This Row],[UB_init]])</f>
        <v/>
      </c>
      <c r="U363" t="str">
        <f>IF(Table1353233[[#This Row],[If Optimal solution is not found]],"",Table1353233[[#This Row],[LB_init]])</f>
        <v/>
      </c>
      <c r="V363" t="str">
        <f>IF(Table1353233[[#This Row],[If Optimal solution is not found]],"",0)</f>
        <v/>
      </c>
      <c r="W363" t="str">
        <f>IF(Table1353233[[#This Row],[If Optimal solution is not found]],"",Table1353233[[#This Row],[Total time (BPP+Pm+SPm)]])</f>
        <v/>
      </c>
      <c r="Y363" s="61">
        <v>338</v>
      </c>
      <c r="Z363" s="62">
        <v>338</v>
      </c>
      <c r="AA363" s="62">
        <v>0</v>
      </c>
      <c r="AB363" s="61"/>
      <c r="AC363" s="115">
        <v>0</v>
      </c>
      <c r="AD363" s="115">
        <v>0</v>
      </c>
      <c r="AE363" s="115">
        <v>0</v>
      </c>
      <c r="AF363" s="115">
        <f t="shared" si="46"/>
        <v>0</v>
      </c>
      <c r="AG363" s="115">
        <f t="shared" si="47"/>
        <v>0</v>
      </c>
      <c r="AH363" s="115">
        <v>0</v>
      </c>
      <c r="AI363" s="137" t="str">
        <f>IF(AH363=1,(Table1353233[[#This Row],[UB_init]]-Table1353233[[#This Row],[LB_init]])/Table1353233[[#This Row],[UB_init]],"")</f>
        <v/>
      </c>
      <c r="AJ363" s="133">
        <v>0</v>
      </c>
      <c r="AK363" s="115">
        <f>IF(AND(AJ363=1,Table68[[#This Row],[Gap]]=0),1,0)</f>
        <v>0</v>
      </c>
      <c r="AL363" s="47">
        <v>360</v>
      </c>
      <c r="AM363" s="117">
        <f t="shared" si="42"/>
        <v>0</v>
      </c>
      <c r="AN363">
        <f t="shared" si="43"/>
        <v>0</v>
      </c>
    </row>
    <row r="364" spans="2:40" x14ac:dyDescent="0.35">
      <c r="B364" s="127" t="s">
        <v>398</v>
      </c>
      <c r="C364" s="38">
        <v>100</v>
      </c>
      <c r="D364" s="38">
        <v>5</v>
      </c>
      <c r="E364" s="38">
        <v>10</v>
      </c>
      <c r="F364" s="39">
        <v>1</v>
      </c>
      <c r="G364" s="59">
        <f t="shared" si="40"/>
        <v>349</v>
      </c>
      <c r="H364" s="88">
        <f t="shared" si="40"/>
        <v>349</v>
      </c>
      <c r="I364" s="88">
        <f t="shared" si="44"/>
        <v>0</v>
      </c>
      <c r="J364" s="88"/>
      <c r="K364" s="38">
        <f>1800-Table1353233[[#This Row],[Remaining time]]</f>
        <v>0.66739006900002096</v>
      </c>
      <c r="L364" s="38">
        <v>0.54307512007653702</v>
      </c>
      <c r="M364" s="38">
        <f t="shared" si="41"/>
        <v>1.2104651890765581</v>
      </c>
      <c r="O364" t="b">
        <f t="shared" si="45"/>
        <v>0</v>
      </c>
      <c r="T364" t="str">
        <f>IF(Table1353233[[#This Row],[If Optimal solution is not found]]=1,"",Table1353233[[#This Row],[UB_init]])</f>
        <v/>
      </c>
      <c r="U364" t="str">
        <f>IF(Table1353233[[#This Row],[If Optimal solution is not found]],"",Table1353233[[#This Row],[LB_init]])</f>
        <v/>
      </c>
      <c r="V364" t="str">
        <f>IF(Table1353233[[#This Row],[If Optimal solution is not found]],"",0)</f>
        <v/>
      </c>
      <c r="W364" t="str">
        <f>IF(Table1353233[[#This Row],[If Optimal solution is not found]],"",Table1353233[[#This Row],[Total time (BPP+Pm+SPm)]])</f>
        <v/>
      </c>
      <c r="Y364" s="59">
        <v>349</v>
      </c>
      <c r="Z364" s="60">
        <v>349</v>
      </c>
      <c r="AA364" s="60">
        <v>0</v>
      </c>
      <c r="AB364" s="59"/>
      <c r="AC364" s="114">
        <v>0</v>
      </c>
      <c r="AD364" s="114">
        <v>0</v>
      </c>
      <c r="AE364" s="114">
        <v>0</v>
      </c>
      <c r="AF364" s="114">
        <f t="shared" si="46"/>
        <v>0</v>
      </c>
      <c r="AG364" s="114">
        <f t="shared" si="47"/>
        <v>0</v>
      </c>
      <c r="AH364" s="114">
        <v>0</v>
      </c>
      <c r="AI364" s="136" t="str">
        <f>IF(AH364=1,(Table1353233[[#This Row],[UB_init]]-Table1353233[[#This Row],[LB_init]])/Table1353233[[#This Row],[UB_init]],"")</f>
        <v/>
      </c>
      <c r="AJ364" s="123">
        <v>0</v>
      </c>
      <c r="AK364" s="114">
        <f>IF(AND(AJ364=1,Table68[[#This Row],[Gap]]=0),1,0)</f>
        <v>0</v>
      </c>
      <c r="AL364" s="48">
        <v>352</v>
      </c>
      <c r="AM364" s="117">
        <f t="shared" si="42"/>
        <v>0</v>
      </c>
      <c r="AN364">
        <f t="shared" si="43"/>
        <v>0</v>
      </c>
    </row>
    <row r="365" spans="2:40" x14ac:dyDescent="0.35">
      <c r="B365" s="126" t="s">
        <v>399</v>
      </c>
      <c r="C365" s="36">
        <v>100</v>
      </c>
      <c r="D365" s="36">
        <v>5</v>
      </c>
      <c r="E365" s="36">
        <v>10</v>
      </c>
      <c r="F365" s="37">
        <v>1</v>
      </c>
      <c r="G365" s="61">
        <f t="shared" si="40"/>
        <v>326</v>
      </c>
      <c r="H365" s="98">
        <f t="shared" si="40"/>
        <v>326</v>
      </c>
      <c r="I365" s="98">
        <f t="shared" si="44"/>
        <v>0</v>
      </c>
      <c r="J365" s="98"/>
      <c r="K365" s="36">
        <f>1800-Table1353233[[#This Row],[Remaining time]]</f>
        <v>0.57782175019997339</v>
      </c>
      <c r="L365" s="36">
        <v>0.32696500793099398</v>
      </c>
      <c r="M365" s="36">
        <f t="shared" si="41"/>
        <v>0.90478675813096743</v>
      </c>
      <c r="O365" t="b">
        <f t="shared" si="45"/>
        <v>0</v>
      </c>
      <c r="T365" t="str">
        <f>IF(Table1353233[[#This Row],[If Optimal solution is not found]]=1,"",Table1353233[[#This Row],[UB_init]])</f>
        <v/>
      </c>
      <c r="U365" t="str">
        <f>IF(Table1353233[[#This Row],[If Optimal solution is not found]],"",Table1353233[[#This Row],[LB_init]])</f>
        <v/>
      </c>
      <c r="V365" t="str">
        <f>IF(Table1353233[[#This Row],[If Optimal solution is not found]],"",0)</f>
        <v/>
      </c>
      <c r="W365" t="str">
        <f>IF(Table1353233[[#This Row],[If Optimal solution is not found]],"",Table1353233[[#This Row],[Total time (BPP+Pm+SPm)]])</f>
        <v/>
      </c>
      <c r="Y365" s="61">
        <v>326</v>
      </c>
      <c r="Z365" s="62">
        <v>326</v>
      </c>
      <c r="AA365" s="62">
        <v>0</v>
      </c>
      <c r="AB365" s="61"/>
      <c r="AC365" s="115">
        <v>0</v>
      </c>
      <c r="AD365" s="115">
        <v>0</v>
      </c>
      <c r="AE365" s="115">
        <v>0</v>
      </c>
      <c r="AF365" s="115">
        <f t="shared" si="46"/>
        <v>0</v>
      </c>
      <c r="AG365" s="115">
        <f t="shared" si="47"/>
        <v>0</v>
      </c>
      <c r="AH365" s="115">
        <v>0</v>
      </c>
      <c r="AI365" s="137" t="str">
        <f>IF(AH365=1,(Table1353233[[#This Row],[UB_init]]-Table1353233[[#This Row],[LB_init]])/Table1353233[[#This Row],[UB_init]],"")</f>
        <v/>
      </c>
      <c r="AJ365" s="133">
        <v>0</v>
      </c>
      <c r="AK365" s="115">
        <f>IF(AND(AJ365=1,Table68[[#This Row],[Gap]]=0),1,0)</f>
        <v>0</v>
      </c>
      <c r="AL365" s="47">
        <v>332</v>
      </c>
      <c r="AM365" s="117">
        <f t="shared" si="42"/>
        <v>0</v>
      </c>
      <c r="AN365">
        <f t="shared" si="43"/>
        <v>0</v>
      </c>
    </row>
    <row r="366" spans="2:40" x14ac:dyDescent="0.35">
      <c r="B366" s="127" t="s">
        <v>400</v>
      </c>
      <c r="C366" s="38">
        <v>100</v>
      </c>
      <c r="D366" s="38">
        <v>5</v>
      </c>
      <c r="E366" s="38">
        <v>10</v>
      </c>
      <c r="F366" s="39">
        <v>1</v>
      </c>
      <c r="G366" s="59">
        <f t="shared" si="40"/>
        <v>353</v>
      </c>
      <c r="H366" s="88">
        <f t="shared" si="40"/>
        <v>353</v>
      </c>
      <c r="I366" s="88">
        <f t="shared" si="44"/>
        <v>0</v>
      </c>
      <c r="J366" s="88"/>
      <c r="K366" s="38">
        <f>1800-Table1353233[[#This Row],[Remaining time]]</f>
        <v>0.586344225340099</v>
      </c>
      <c r="L366" s="38">
        <v>0.35942324530333197</v>
      </c>
      <c r="M366" s="38">
        <f t="shared" si="41"/>
        <v>0.94576747064343092</v>
      </c>
      <c r="O366" t="b">
        <f t="shared" si="45"/>
        <v>0</v>
      </c>
      <c r="T366" t="str">
        <f>IF(Table1353233[[#This Row],[If Optimal solution is not found]]=1,"",Table1353233[[#This Row],[UB_init]])</f>
        <v/>
      </c>
      <c r="U366" t="str">
        <f>IF(Table1353233[[#This Row],[If Optimal solution is not found]],"",Table1353233[[#This Row],[LB_init]])</f>
        <v/>
      </c>
      <c r="V366" t="str">
        <f>IF(Table1353233[[#This Row],[If Optimal solution is not found]],"",0)</f>
        <v/>
      </c>
      <c r="W366" t="str">
        <f>IF(Table1353233[[#This Row],[If Optimal solution is not found]],"",Table1353233[[#This Row],[Total time (BPP+Pm+SPm)]])</f>
        <v/>
      </c>
      <c r="Y366" s="59">
        <v>353</v>
      </c>
      <c r="Z366" s="60">
        <v>353</v>
      </c>
      <c r="AA366" s="60">
        <v>0</v>
      </c>
      <c r="AB366" s="59"/>
      <c r="AC366" s="114">
        <v>0</v>
      </c>
      <c r="AD366" s="114">
        <v>0</v>
      </c>
      <c r="AE366" s="114">
        <v>0</v>
      </c>
      <c r="AF366" s="114">
        <f t="shared" si="46"/>
        <v>0</v>
      </c>
      <c r="AG366" s="114">
        <f t="shared" si="47"/>
        <v>0</v>
      </c>
      <c r="AH366" s="114">
        <v>0</v>
      </c>
      <c r="AI366" s="136" t="str">
        <f>IF(AH366=1,(Table1353233[[#This Row],[UB_init]]-Table1353233[[#This Row],[LB_init]])/Table1353233[[#This Row],[UB_init]],"")</f>
        <v/>
      </c>
      <c r="AJ366" s="123">
        <v>0</v>
      </c>
      <c r="AK366" s="114">
        <f>IF(AND(AJ366=1,Table68[[#This Row],[Gap]]=0),1,0)</f>
        <v>0</v>
      </c>
      <c r="AL366" s="48">
        <v>386</v>
      </c>
      <c r="AM366" s="117">
        <f t="shared" si="42"/>
        <v>0</v>
      </c>
      <c r="AN366">
        <f t="shared" si="43"/>
        <v>0</v>
      </c>
    </row>
    <row r="367" spans="2:40" x14ac:dyDescent="0.35">
      <c r="B367" s="126" t="s">
        <v>401</v>
      </c>
      <c r="C367" s="36">
        <v>100</v>
      </c>
      <c r="D367" s="36">
        <v>5</v>
      </c>
      <c r="E367" s="36">
        <v>10</v>
      </c>
      <c r="F367" s="37">
        <v>1</v>
      </c>
      <c r="G367" s="61">
        <f t="shared" si="40"/>
        <v>361</v>
      </c>
      <c r="H367" s="98">
        <f t="shared" si="40"/>
        <v>361</v>
      </c>
      <c r="I367" s="98">
        <f t="shared" si="44"/>
        <v>0</v>
      </c>
      <c r="J367" s="98"/>
      <c r="K367" s="36">
        <f>1800-Table1353233[[#This Row],[Remaining time]]</f>
        <v>0.60353027471001042</v>
      </c>
      <c r="L367" s="36">
        <v>0.20491567300632499</v>
      </c>
      <c r="M367" s="36">
        <f t="shared" si="41"/>
        <v>0.80844594771633538</v>
      </c>
      <c r="O367" t="b">
        <f t="shared" si="45"/>
        <v>0</v>
      </c>
      <c r="T367" t="str">
        <f>IF(Table1353233[[#This Row],[If Optimal solution is not found]]=1,"",Table1353233[[#This Row],[UB_init]])</f>
        <v/>
      </c>
      <c r="U367" t="str">
        <f>IF(Table1353233[[#This Row],[If Optimal solution is not found]],"",Table1353233[[#This Row],[LB_init]])</f>
        <v/>
      </c>
      <c r="V367" t="str">
        <f>IF(Table1353233[[#This Row],[If Optimal solution is not found]],"",0)</f>
        <v/>
      </c>
      <c r="W367" t="str">
        <f>IF(Table1353233[[#This Row],[If Optimal solution is not found]],"",Table1353233[[#This Row],[Total time (BPP+Pm+SPm)]])</f>
        <v/>
      </c>
      <c r="Y367" s="61">
        <v>361</v>
      </c>
      <c r="Z367" s="62">
        <v>361</v>
      </c>
      <c r="AA367" s="62">
        <v>0</v>
      </c>
      <c r="AB367" s="61"/>
      <c r="AC367" s="115">
        <v>0</v>
      </c>
      <c r="AD367" s="115">
        <v>0</v>
      </c>
      <c r="AE367" s="115">
        <v>0</v>
      </c>
      <c r="AF367" s="115">
        <f t="shared" si="46"/>
        <v>0</v>
      </c>
      <c r="AG367" s="115">
        <f t="shared" si="47"/>
        <v>0</v>
      </c>
      <c r="AH367" s="115">
        <v>0</v>
      </c>
      <c r="AI367" s="137" t="str">
        <f>IF(AH367=1,(Table1353233[[#This Row],[UB_init]]-Table1353233[[#This Row],[LB_init]])/Table1353233[[#This Row],[UB_init]],"")</f>
        <v/>
      </c>
      <c r="AJ367" s="133">
        <v>0</v>
      </c>
      <c r="AK367" s="115">
        <f>IF(AND(AJ367=1,Table68[[#This Row],[Gap]]=0),1,0)</f>
        <v>0</v>
      </c>
      <c r="AL367" s="47">
        <v>370</v>
      </c>
      <c r="AM367" s="117">
        <f t="shared" si="42"/>
        <v>0</v>
      </c>
      <c r="AN367">
        <f t="shared" si="43"/>
        <v>0</v>
      </c>
    </row>
    <row r="368" spans="2:40" x14ac:dyDescent="0.35">
      <c r="B368" s="127" t="s">
        <v>402</v>
      </c>
      <c r="C368" s="38">
        <v>100</v>
      </c>
      <c r="D368" s="38">
        <v>5</v>
      </c>
      <c r="E368" s="38">
        <v>10</v>
      </c>
      <c r="F368" s="39">
        <v>1</v>
      </c>
      <c r="G368" s="59">
        <f t="shared" si="40"/>
        <v>319</v>
      </c>
      <c r="H368" s="88">
        <f t="shared" si="40"/>
        <v>319</v>
      </c>
      <c r="I368" s="88">
        <f t="shared" si="44"/>
        <v>0</v>
      </c>
      <c r="J368" s="88"/>
      <c r="K368" s="38">
        <f>1800-Table1353233[[#This Row],[Remaining time]]</f>
        <v>0.56046384386991122</v>
      </c>
      <c r="L368" s="38">
        <v>0.50301080383360297</v>
      </c>
      <c r="M368" s="38">
        <f t="shared" si="41"/>
        <v>1.0634746477035142</v>
      </c>
      <c r="O368" t="b">
        <f t="shared" si="45"/>
        <v>0</v>
      </c>
      <c r="T368" t="str">
        <f>IF(Table1353233[[#This Row],[If Optimal solution is not found]]=1,"",Table1353233[[#This Row],[UB_init]])</f>
        <v/>
      </c>
      <c r="U368" t="str">
        <f>IF(Table1353233[[#This Row],[If Optimal solution is not found]],"",Table1353233[[#This Row],[LB_init]])</f>
        <v/>
      </c>
      <c r="V368" t="str">
        <f>IF(Table1353233[[#This Row],[If Optimal solution is not found]],"",0)</f>
        <v/>
      </c>
      <c r="W368" t="str">
        <f>IF(Table1353233[[#This Row],[If Optimal solution is not found]],"",Table1353233[[#This Row],[Total time (BPP+Pm+SPm)]])</f>
        <v/>
      </c>
      <c r="Y368" s="59">
        <v>319</v>
      </c>
      <c r="Z368" s="60">
        <v>319</v>
      </c>
      <c r="AA368" s="60">
        <v>0</v>
      </c>
      <c r="AB368" s="59"/>
      <c r="AC368" s="114">
        <v>0</v>
      </c>
      <c r="AD368" s="114">
        <v>0</v>
      </c>
      <c r="AE368" s="114">
        <v>0</v>
      </c>
      <c r="AF368" s="114">
        <f t="shared" si="46"/>
        <v>0</v>
      </c>
      <c r="AG368" s="114">
        <f t="shared" si="47"/>
        <v>0</v>
      </c>
      <c r="AH368" s="114">
        <v>0</v>
      </c>
      <c r="AI368" s="136" t="str">
        <f>IF(AH368=1,(Table1353233[[#This Row],[UB_init]]-Table1353233[[#This Row],[LB_init]])/Table1353233[[#This Row],[UB_init]],"")</f>
        <v/>
      </c>
      <c r="AJ368" s="123">
        <v>0</v>
      </c>
      <c r="AK368" s="114">
        <f>IF(AND(AJ368=1,Table68[[#This Row],[Gap]]=0),1,0)</f>
        <v>0</v>
      </c>
      <c r="AL368" s="48">
        <v>340</v>
      </c>
      <c r="AM368" s="117">
        <f t="shared" si="42"/>
        <v>0</v>
      </c>
      <c r="AN368">
        <f t="shared" si="43"/>
        <v>0</v>
      </c>
    </row>
    <row r="369" spans="2:40" x14ac:dyDescent="0.35">
      <c r="B369" s="126" t="s">
        <v>403</v>
      </c>
      <c r="C369" s="36">
        <v>100</v>
      </c>
      <c r="D369" s="36">
        <v>5</v>
      </c>
      <c r="E369" s="36">
        <v>10</v>
      </c>
      <c r="F369" s="37">
        <v>1</v>
      </c>
      <c r="G369" s="61">
        <f t="shared" si="40"/>
        <v>351</v>
      </c>
      <c r="H369" s="98">
        <f t="shared" si="40"/>
        <v>351</v>
      </c>
      <c r="I369" s="98">
        <f t="shared" si="44"/>
        <v>0</v>
      </c>
      <c r="J369" s="98"/>
      <c r="K369" s="36">
        <f>1800-Table1353233[[#This Row],[Remaining time]]</f>
        <v>0.51847076603007736</v>
      </c>
      <c r="L369" s="36">
        <v>0.38407313590869302</v>
      </c>
      <c r="M369" s="36">
        <f t="shared" si="41"/>
        <v>0.90254390193877043</v>
      </c>
      <c r="O369" t="b">
        <f t="shared" si="45"/>
        <v>0</v>
      </c>
      <c r="T369" t="str">
        <f>IF(Table1353233[[#This Row],[If Optimal solution is not found]]=1,"",Table1353233[[#This Row],[UB_init]])</f>
        <v/>
      </c>
      <c r="U369" t="str">
        <f>IF(Table1353233[[#This Row],[If Optimal solution is not found]],"",Table1353233[[#This Row],[LB_init]])</f>
        <v/>
      </c>
      <c r="V369" t="str">
        <f>IF(Table1353233[[#This Row],[If Optimal solution is not found]],"",0)</f>
        <v/>
      </c>
      <c r="W369" t="str">
        <f>IF(Table1353233[[#This Row],[If Optimal solution is not found]],"",Table1353233[[#This Row],[Total time (BPP+Pm+SPm)]])</f>
        <v/>
      </c>
      <c r="Y369" s="61">
        <v>351</v>
      </c>
      <c r="Z369" s="62">
        <v>351</v>
      </c>
      <c r="AA369" s="62">
        <v>0</v>
      </c>
      <c r="AB369" s="61"/>
      <c r="AC369" s="115">
        <v>0</v>
      </c>
      <c r="AD369" s="115">
        <v>0</v>
      </c>
      <c r="AE369" s="115">
        <v>0</v>
      </c>
      <c r="AF369" s="115">
        <f t="shared" si="46"/>
        <v>0</v>
      </c>
      <c r="AG369" s="115">
        <f t="shared" si="47"/>
        <v>0</v>
      </c>
      <c r="AH369" s="115">
        <v>0</v>
      </c>
      <c r="AI369" s="137" t="str">
        <f>IF(AH369=1,(Table1353233[[#This Row],[UB_init]]-Table1353233[[#This Row],[LB_init]])/Table1353233[[#This Row],[UB_init]],"")</f>
        <v/>
      </c>
      <c r="AJ369" s="133">
        <v>0</v>
      </c>
      <c r="AK369" s="115">
        <f>IF(AND(AJ369=1,Table68[[#This Row],[Gap]]=0),1,0)</f>
        <v>0</v>
      </c>
      <c r="AL369" s="47">
        <v>352</v>
      </c>
      <c r="AM369" s="117">
        <f t="shared" si="42"/>
        <v>0</v>
      </c>
      <c r="AN369">
        <f t="shared" si="43"/>
        <v>0</v>
      </c>
    </row>
    <row r="370" spans="2:40" x14ac:dyDescent="0.35">
      <c r="B370" s="127" t="s">
        <v>404</v>
      </c>
      <c r="C370" s="38">
        <v>100</v>
      </c>
      <c r="D370" s="38">
        <v>5</v>
      </c>
      <c r="E370" s="38">
        <v>10</v>
      </c>
      <c r="F370" s="39">
        <v>1</v>
      </c>
      <c r="G370" s="59">
        <f t="shared" si="40"/>
        <v>371</v>
      </c>
      <c r="H370" s="88">
        <f t="shared" si="40"/>
        <v>371</v>
      </c>
      <c r="I370" s="88">
        <f t="shared" si="44"/>
        <v>0</v>
      </c>
      <c r="J370" s="88"/>
      <c r="K370" s="38">
        <f>1800-Table1353233[[#This Row],[Remaining time]]</f>
        <v>0.76877334714004064</v>
      </c>
      <c r="L370" s="38">
        <v>0.28457927005365402</v>
      </c>
      <c r="M370" s="38">
        <f t="shared" si="41"/>
        <v>1.0533526171936947</v>
      </c>
      <c r="O370" t="b">
        <f t="shared" si="45"/>
        <v>0</v>
      </c>
      <c r="T370" t="str">
        <f>IF(Table1353233[[#This Row],[If Optimal solution is not found]]=1,"",Table1353233[[#This Row],[UB_init]])</f>
        <v/>
      </c>
      <c r="U370" t="str">
        <f>IF(Table1353233[[#This Row],[If Optimal solution is not found]],"",Table1353233[[#This Row],[LB_init]])</f>
        <v/>
      </c>
      <c r="V370" t="str">
        <f>IF(Table1353233[[#This Row],[If Optimal solution is not found]],"",0)</f>
        <v/>
      </c>
      <c r="W370" t="str">
        <f>IF(Table1353233[[#This Row],[If Optimal solution is not found]],"",Table1353233[[#This Row],[Total time (BPP+Pm+SPm)]])</f>
        <v/>
      </c>
      <c r="Y370" s="59">
        <v>371</v>
      </c>
      <c r="Z370" s="60">
        <v>371</v>
      </c>
      <c r="AA370" s="60">
        <v>0</v>
      </c>
      <c r="AB370" s="59"/>
      <c r="AC370" s="114">
        <v>0</v>
      </c>
      <c r="AD370" s="114">
        <v>0</v>
      </c>
      <c r="AE370" s="114">
        <v>0</v>
      </c>
      <c r="AF370" s="114">
        <f t="shared" si="46"/>
        <v>0</v>
      </c>
      <c r="AG370" s="114">
        <f t="shared" si="47"/>
        <v>0</v>
      </c>
      <c r="AH370" s="114">
        <v>0</v>
      </c>
      <c r="AI370" s="136" t="str">
        <f>IF(AH370=1,(Table1353233[[#This Row],[UB_init]]-Table1353233[[#This Row],[LB_init]])/Table1353233[[#This Row],[UB_init]],"")</f>
        <v/>
      </c>
      <c r="AJ370" s="123">
        <v>0</v>
      </c>
      <c r="AK370" s="114">
        <f>IF(AND(AJ370=1,Table68[[#This Row],[Gap]]=0),1,0)</f>
        <v>0</v>
      </c>
      <c r="AL370" s="48">
        <v>378</v>
      </c>
      <c r="AM370" s="117">
        <f t="shared" si="42"/>
        <v>0</v>
      </c>
      <c r="AN370">
        <f t="shared" si="43"/>
        <v>0</v>
      </c>
    </row>
    <row r="371" spans="2:40" x14ac:dyDescent="0.35">
      <c r="B371" s="126" t="s">
        <v>405</v>
      </c>
      <c r="C371" s="36">
        <v>100</v>
      </c>
      <c r="D371" s="36">
        <v>5</v>
      </c>
      <c r="E371" s="36">
        <v>10</v>
      </c>
      <c r="F371" s="37">
        <v>1</v>
      </c>
      <c r="G371" s="61">
        <f t="shared" si="40"/>
        <v>352</v>
      </c>
      <c r="H371" s="98">
        <f t="shared" si="40"/>
        <v>352</v>
      </c>
      <c r="I371" s="98">
        <f t="shared" si="44"/>
        <v>0</v>
      </c>
      <c r="J371" s="98"/>
      <c r="K371" s="36">
        <f>1800-Table1353233[[#This Row],[Remaining time]]</f>
        <v>0.6255363859299905</v>
      </c>
      <c r="L371" s="36">
        <v>0.40919488389045</v>
      </c>
      <c r="M371" s="36">
        <f t="shared" si="41"/>
        <v>1.0347312698204405</v>
      </c>
      <c r="O371" t="b">
        <f t="shared" si="45"/>
        <v>0</v>
      </c>
      <c r="T371" t="str">
        <f>IF(Table1353233[[#This Row],[If Optimal solution is not found]]=1,"",Table1353233[[#This Row],[UB_init]])</f>
        <v/>
      </c>
      <c r="U371" t="str">
        <f>IF(Table1353233[[#This Row],[If Optimal solution is not found]],"",Table1353233[[#This Row],[LB_init]])</f>
        <v/>
      </c>
      <c r="V371" t="str">
        <f>IF(Table1353233[[#This Row],[If Optimal solution is not found]],"",0)</f>
        <v/>
      </c>
      <c r="W371" t="str">
        <f>IF(Table1353233[[#This Row],[If Optimal solution is not found]],"",Table1353233[[#This Row],[Total time (BPP+Pm+SPm)]])</f>
        <v/>
      </c>
      <c r="Y371" s="61">
        <v>352</v>
      </c>
      <c r="Z371" s="62">
        <v>352</v>
      </c>
      <c r="AA371" s="62">
        <v>0</v>
      </c>
      <c r="AB371" s="61"/>
      <c r="AC371" s="115">
        <v>0</v>
      </c>
      <c r="AD371" s="115">
        <v>0</v>
      </c>
      <c r="AE371" s="115">
        <v>0</v>
      </c>
      <c r="AF371" s="115">
        <f t="shared" si="46"/>
        <v>0</v>
      </c>
      <c r="AG371" s="115">
        <f t="shared" si="47"/>
        <v>0</v>
      </c>
      <c r="AH371" s="115">
        <v>0</v>
      </c>
      <c r="AI371" s="137" t="str">
        <f>IF(AH371=1,(Table1353233[[#This Row],[UB_init]]-Table1353233[[#This Row],[LB_init]])/Table1353233[[#This Row],[UB_init]],"")</f>
        <v/>
      </c>
      <c r="AJ371" s="133">
        <v>0</v>
      </c>
      <c r="AK371" s="115">
        <f>IF(AND(AJ371=1,Table68[[#This Row],[Gap]]=0),1,0)</f>
        <v>0</v>
      </c>
      <c r="AL371" s="47">
        <v>356</v>
      </c>
      <c r="AM371" s="117">
        <f t="shared" si="42"/>
        <v>0</v>
      </c>
      <c r="AN371">
        <f t="shared" si="43"/>
        <v>0</v>
      </c>
    </row>
    <row r="372" spans="2:40" x14ac:dyDescent="0.35">
      <c r="B372" s="127" t="s">
        <v>406</v>
      </c>
      <c r="C372" s="38">
        <v>100</v>
      </c>
      <c r="D372" s="38">
        <v>5</v>
      </c>
      <c r="E372" s="38">
        <v>10</v>
      </c>
      <c r="F372" s="39">
        <v>2</v>
      </c>
      <c r="G372" s="59">
        <f t="shared" si="40"/>
        <v>518</v>
      </c>
      <c r="H372" s="88">
        <f t="shared" si="40"/>
        <v>518</v>
      </c>
      <c r="I372" s="88">
        <f t="shared" si="44"/>
        <v>0</v>
      </c>
      <c r="J372" s="88"/>
      <c r="K372" s="38">
        <f>1800-Table1353233[[#This Row],[Remaining time]]</f>
        <v>2.7773578073899898</v>
      </c>
      <c r="L372" s="38"/>
      <c r="M372" s="38">
        <f t="shared" si="41"/>
        <v>2.7773578073899898</v>
      </c>
      <c r="O372" t="b">
        <f t="shared" si="45"/>
        <v>0</v>
      </c>
      <c r="T372">
        <f>IF(Table1353233[[#This Row],[If Optimal solution is not found]]=1,"",Table1353233[[#This Row],[UB_init]])</f>
        <v>518</v>
      </c>
      <c r="U372">
        <f>IF(Table1353233[[#This Row],[If Optimal solution is not found]],"",Table1353233[[#This Row],[LB_init]])</f>
        <v>518</v>
      </c>
      <c r="V372">
        <f>IF(Table1353233[[#This Row],[If Optimal solution is not found]],"",0)</f>
        <v>0</v>
      </c>
      <c r="W372">
        <f>IF(Table1353233[[#This Row],[If Optimal solution is not found]],"",Table1353233[[#This Row],[Total time (BPP+Pm+SPm)]])</f>
        <v>2.7773578073899898</v>
      </c>
      <c r="Y372" s="59"/>
      <c r="Z372" s="60"/>
      <c r="AA372" s="60"/>
      <c r="AB372" s="59"/>
      <c r="AC372" s="114"/>
      <c r="AD372" s="114"/>
      <c r="AE372" s="114"/>
      <c r="AF372" s="114">
        <f t="shared" si="46"/>
        <v>0</v>
      </c>
      <c r="AG372" s="114">
        <f t="shared" si="47"/>
        <v>0</v>
      </c>
      <c r="AH372" s="114">
        <v>0</v>
      </c>
      <c r="AI372" s="136" t="str">
        <f>IF(AH372=1,(Table1353233[[#This Row],[UB_init]]-Table1353233[[#This Row],[LB_init]])/Table1353233[[#This Row],[UB_init]],"")</f>
        <v/>
      </c>
      <c r="AJ372" s="123"/>
      <c r="AK372" s="114">
        <f>IF(AND(AJ372=1,Table68[[#This Row],[Gap]]=0),1,0)</f>
        <v>0</v>
      </c>
      <c r="AL372" s="48">
        <v>518</v>
      </c>
      <c r="AM372" s="117">
        <f t="shared" si="42"/>
        <v>1</v>
      </c>
      <c r="AN372">
        <f t="shared" si="43"/>
        <v>0</v>
      </c>
    </row>
    <row r="373" spans="2:40" x14ac:dyDescent="0.35">
      <c r="B373" s="126" t="s">
        <v>407</v>
      </c>
      <c r="C373" s="36">
        <v>100</v>
      </c>
      <c r="D373" s="36">
        <v>5</v>
      </c>
      <c r="E373" s="36">
        <v>10</v>
      </c>
      <c r="F373" s="37">
        <v>2</v>
      </c>
      <c r="G373" s="61">
        <f t="shared" si="40"/>
        <v>494</v>
      </c>
      <c r="H373" s="98">
        <f t="shared" si="40"/>
        <v>494</v>
      </c>
      <c r="I373" s="98">
        <f t="shared" si="44"/>
        <v>0</v>
      </c>
      <c r="J373" s="98"/>
      <c r="K373" s="36">
        <f>1800-Table1353233[[#This Row],[Remaining time]]</f>
        <v>0.6040231101299014</v>
      </c>
      <c r="L373" s="36"/>
      <c r="M373" s="36">
        <f t="shared" si="41"/>
        <v>0.6040231101299014</v>
      </c>
      <c r="O373" t="b">
        <f t="shared" si="45"/>
        <v>0</v>
      </c>
      <c r="T373">
        <f>IF(Table1353233[[#This Row],[If Optimal solution is not found]]=1,"",Table1353233[[#This Row],[UB_init]])</f>
        <v>494</v>
      </c>
      <c r="U373">
        <f>IF(Table1353233[[#This Row],[If Optimal solution is not found]],"",Table1353233[[#This Row],[LB_init]])</f>
        <v>494</v>
      </c>
      <c r="V373">
        <f>IF(Table1353233[[#This Row],[If Optimal solution is not found]],"",0)</f>
        <v>0</v>
      </c>
      <c r="W373">
        <f>IF(Table1353233[[#This Row],[If Optimal solution is not found]],"",Table1353233[[#This Row],[Total time (BPP+Pm+SPm)]])</f>
        <v>0.6040231101299014</v>
      </c>
      <c r="Y373" s="61"/>
      <c r="Z373" s="62"/>
      <c r="AA373" s="62"/>
      <c r="AB373" s="61"/>
      <c r="AC373" s="115"/>
      <c r="AD373" s="115"/>
      <c r="AE373" s="115"/>
      <c r="AF373" s="115">
        <f t="shared" si="46"/>
        <v>0</v>
      </c>
      <c r="AG373" s="115">
        <f t="shared" si="47"/>
        <v>0</v>
      </c>
      <c r="AH373" s="115">
        <v>0</v>
      </c>
      <c r="AI373" s="137" t="str">
        <f>IF(AH373=1,(Table1353233[[#This Row],[UB_init]]-Table1353233[[#This Row],[LB_init]])/Table1353233[[#This Row],[UB_init]],"")</f>
        <v/>
      </c>
      <c r="AJ373" s="133"/>
      <c r="AK373" s="115">
        <f>IF(AND(AJ373=1,Table68[[#This Row],[Gap]]=0),1,0)</f>
        <v>0</v>
      </c>
      <c r="AL373" s="47">
        <v>494</v>
      </c>
      <c r="AM373" s="117">
        <f t="shared" si="42"/>
        <v>1</v>
      </c>
      <c r="AN373">
        <f t="shared" si="43"/>
        <v>0</v>
      </c>
    </row>
    <row r="374" spans="2:40" x14ac:dyDescent="0.35">
      <c r="B374" s="127" t="s">
        <v>408</v>
      </c>
      <c r="C374" s="38">
        <v>100</v>
      </c>
      <c r="D374" s="38">
        <v>5</v>
      </c>
      <c r="E374" s="38">
        <v>10</v>
      </c>
      <c r="F374" s="39">
        <v>2</v>
      </c>
      <c r="G374" s="59">
        <f t="shared" si="40"/>
        <v>493</v>
      </c>
      <c r="H374" s="88">
        <f t="shared" si="40"/>
        <v>493</v>
      </c>
      <c r="I374" s="88">
        <f t="shared" si="44"/>
        <v>0</v>
      </c>
      <c r="J374" s="88"/>
      <c r="K374" s="38">
        <f>1800-Table1353233[[#This Row],[Remaining time]]</f>
        <v>0.96305069886989259</v>
      </c>
      <c r="L374" s="38"/>
      <c r="M374" s="38">
        <f t="shared" si="41"/>
        <v>0.96305069886989259</v>
      </c>
      <c r="O374" t="b">
        <f t="shared" si="45"/>
        <v>0</v>
      </c>
      <c r="T374">
        <f>IF(Table1353233[[#This Row],[If Optimal solution is not found]]=1,"",Table1353233[[#This Row],[UB_init]])</f>
        <v>493</v>
      </c>
      <c r="U374">
        <f>IF(Table1353233[[#This Row],[If Optimal solution is not found]],"",Table1353233[[#This Row],[LB_init]])</f>
        <v>493</v>
      </c>
      <c r="V374">
        <f>IF(Table1353233[[#This Row],[If Optimal solution is not found]],"",0)</f>
        <v>0</v>
      </c>
      <c r="W374">
        <f>IF(Table1353233[[#This Row],[If Optimal solution is not found]],"",Table1353233[[#This Row],[Total time (BPP+Pm+SPm)]])</f>
        <v>0.96305069886989259</v>
      </c>
      <c r="Y374" s="59"/>
      <c r="Z374" s="60"/>
      <c r="AA374" s="60"/>
      <c r="AB374" s="59"/>
      <c r="AC374" s="114"/>
      <c r="AD374" s="114"/>
      <c r="AE374" s="114"/>
      <c r="AF374" s="114">
        <f t="shared" si="46"/>
        <v>0</v>
      </c>
      <c r="AG374" s="114">
        <f t="shared" si="47"/>
        <v>0</v>
      </c>
      <c r="AH374" s="114">
        <v>0</v>
      </c>
      <c r="AI374" s="136" t="str">
        <f>IF(AH374=1,(Table1353233[[#This Row],[UB_init]]-Table1353233[[#This Row],[LB_init]])/Table1353233[[#This Row],[UB_init]],"")</f>
        <v/>
      </c>
      <c r="AJ374" s="123"/>
      <c r="AK374" s="114">
        <f>IF(AND(AJ374=1,Table68[[#This Row],[Gap]]=0),1,0)</f>
        <v>0</v>
      </c>
      <c r="AL374" s="48">
        <v>493</v>
      </c>
      <c r="AM374" s="117">
        <f t="shared" si="42"/>
        <v>1</v>
      </c>
      <c r="AN374">
        <f t="shared" si="43"/>
        <v>0</v>
      </c>
    </row>
    <row r="375" spans="2:40" x14ac:dyDescent="0.35">
      <c r="B375" s="126" t="s">
        <v>409</v>
      </c>
      <c r="C375" s="36">
        <v>100</v>
      </c>
      <c r="D375" s="36">
        <v>5</v>
      </c>
      <c r="E375" s="36">
        <v>10</v>
      </c>
      <c r="F375" s="37">
        <v>2</v>
      </c>
      <c r="G375" s="61">
        <f t="shared" si="40"/>
        <v>458</v>
      </c>
      <c r="H375" s="98">
        <f t="shared" si="40"/>
        <v>458</v>
      </c>
      <c r="I375" s="98">
        <f t="shared" si="44"/>
        <v>0</v>
      </c>
      <c r="J375" s="98"/>
      <c r="K375" s="36">
        <f>1800-Table1353233[[#This Row],[Remaining time]]</f>
        <v>2.2541556451499218</v>
      </c>
      <c r="L375" s="36"/>
      <c r="M375" s="36">
        <f t="shared" si="41"/>
        <v>2.2541556451499218</v>
      </c>
      <c r="O375" t="b">
        <f t="shared" si="45"/>
        <v>0</v>
      </c>
      <c r="T375">
        <f>IF(Table1353233[[#This Row],[If Optimal solution is not found]]=1,"",Table1353233[[#This Row],[UB_init]])</f>
        <v>458</v>
      </c>
      <c r="U375">
        <f>IF(Table1353233[[#This Row],[If Optimal solution is not found]],"",Table1353233[[#This Row],[LB_init]])</f>
        <v>458</v>
      </c>
      <c r="V375">
        <f>IF(Table1353233[[#This Row],[If Optimal solution is not found]],"",0)</f>
        <v>0</v>
      </c>
      <c r="W375">
        <f>IF(Table1353233[[#This Row],[If Optimal solution is not found]],"",Table1353233[[#This Row],[Total time (BPP+Pm+SPm)]])</f>
        <v>2.2541556451499218</v>
      </c>
      <c r="Y375" s="61"/>
      <c r="Z375" s="62"/>
      <c r="AA375" s="62"/>
      <c r="AB375" s="61"/>
      <c r="AC375" s="115"/>
      <c r="AD375" s="115"/>
      <c r="AE375" s="115"/>
      <c r="AF375" s="115">
        <f t="shared" si="46"/>
        <v>0</v>
      </c>
      <c r="AG375" s="115">
        <f t="shared" si="47"/>
        <v>0</v>
      </c>
      <c r="AH375" s="115">
        <v>0</v>
      </c>
      <c r="AI375" s="137" t="str">
        <f>IF(AH375=1,(Table1353233[[#This Row],[UB_init]]-Table1353233[[#This Row],[LB_init]])/Table1353233[[#This Row],[UB_init]],"")</f>
        <v/>
      </c>
      <c r="AJ375" s="133"/>
      <c r="AK375" s="115">
        <f>IF(AND(AJ375=1,Table68[[#This Row],[Gap]]=0),1,0)</f>
        <v>0</v>
      </c>
      <c r="AL375" s="47">
        <v>458</v>
      </c>
      <c r="AM375" s="117">
        <f t="shared" si="42"/>
        <v>1</v>
      </c>
      <c r="AN375">
        <f t="shared" si="43"/>
        <v>0</v>
      </c>
    </row>
    <row r="376" spans="2:40" x14ac:dyDescent="0.35">
      <c r="B376" s="127" t="s">
        <v>410</v>
      </c>
      <c r="C376" s="38">
        <v>100</v>
      </c>
      <c r="D376" s="38">
        <v>5</v>
      </c>
      <c r="E376" s="38">
        <v>10</v>
      </c>
      <c r="F376" s="39">
        <v>2</v>
      </c>
      <c r="G376" s="59">
        <f t="shared" si="40"/>
        <v>473</v>
      </c>
      <c r="H376" s="88">
        <f t="shared" si="40"/>
        <v>473</v>
      </c>
      <c r="I376" s="88">
        <f t="shared" si="44"/>
        <v>0</v>
      </c>
      <c r="J376" s="88"/>
      <c r="K376" s="38">
        <f>1800-Table1353233[[#This Row],[Remaining time]]</f>
        <v>1.9698705654600417</v>
      </c>
      <c r="L376" s="38"/>
      <c r="M376" s="38">
        <f t="shared" si="41"/>
        <v>1.9698705654600417</v>
      </c>
      <c r="O376" t="b">
        <f t="shared" si="45"/>
        <v>0</v>
      </c>
      <c r="T376">
        <f>IF(Table1353233[[#This Row],[If Optimal solution is not found]]=1,"",Table1353233[[#This Row],[UB_init]])</f>
        <v>473</v>
      </c>
      <c r="U376">
        <f>IF(Table1353233[[#This Row],[If Optimal solution is not found]],"",Table1353233[[#This Row],[LB_init]])</f>
        <v>473</v>
      </c>
      <c r="V376">
        <f>IF(Table1353233[[#This Row],[If Optimal solution is not found]],"",0)</f>
        <v>0</v>
      </c>
      <c r="W376">
        <f>IF(Table1353233[[#This Row],[If Optimal solution is not found]],"",Table1353233[[#This Row],[Total time (BPP+Pm+SPm)]])</f>
        <v>1.9698705654600417</v>
      </c>
      <c r="Y376" s="59"/>
      <c r="Z376" s="60"/>
      <c r="AA376" s="60"/>
      <c r="AB376" s="59"/>
      <c r="AC376" s="114"/>
      <c r="AD376" s="114"/>
      <c r="AE376" s="114"/>
      <c r="AF376" s="114">
        <f t="shared" si="46"/>
        <v>0</v>
      </c>
      <c r="AG376" s="114">
        <f t="shared" si="47"/>
        <v>0</v>
      </c>
      <c r="AH376" s="114">
        <v>0</v>
      </c>
      <c r="AI376" s="136" t="str">
        <f>IF(AH376=1,(Table1353233[[#This Row],[UB_init]]-Table1353233[[#This Row],[LB_init]])/Table1353233[[#This Row],[UB_init]],"")</f>
        <v/>
      </c>
      <c r="AJ376" s="123"/>
      <c r="AK376" s="114">
        <f>IF(AND(AJ376=1,Table68[[#This Row],[Gap]]=0),1,0)</f>
        <v>0</v>
      </c>
      <c r="AL376" s="48">
        <v>473</v>
      </c>
      <c r="AM376" s="117">
        <f t="shared" si="42"/>
        <v>1</v>
      </c>
      <c r="AN376">
        <f t="shared" si="43"/>
        <v>0</v>
      </c>
    </row>
    <row r="377" spans="2:40" x14ac:dyDescent="0.35">
      <c r="B377" s="126" t="s">
        <v>411</v>
      </c>
      <c r="C377" s="36">
        <v>100</v>
      </c>
      <c r="D377" s="36">
        <v>5</v>
      </c>
      <c r="E377" s="36">
        <v>10</v>
      </c>
      <c r="F377" s="37">
        <v>2</v>
      </c>
      <c r="G377" s="61">
        <f t="shared" si="40"/>
        <v>517</v>
      </c>
      <c r="H377" s="98">
        <f t="shared" si="40"/>
        <v>517</v>
      </c>
      <c r="I377" s="98">
        <f t="shared" si="44"/>
        <v>0</v>
      </c>
      <c r="J377" s="98"/>
      <c r="K377" s="36">
        <f>1800-Table1353233[[#This Row],[Remaining time]]</f>
        <v>1.9723445624199485</v>
      </c>
      <c r="L377" s="36"/>
      <c r="M377" s="36">
        <f t="shared" si="41"/>
        <v>1.9723445624199485</v>
      </c>
      <c r="O377" t="b">
        <f t="shared" si="45"/>
        <v>0</v>
      </c>
      <c r="T377">
        <f>IF(Table1353233[[#This Row],[If Optimal solution is not found]]=1,"",Table1353233[[#This Row],[UB_init]])</f>
        <v>517</v>
      </c>
      <c r="U377">
        <f>IF(Table1353233[[#This Row],[If Optimal solution is not found]],"",Table1353233[[#This Row],[LB_init]])</f>
        <v>517</v>
      </c>
      <c r="V377">
        <f>IF(Table1353233[[#This Row],[If Optimal solution is not found]],"",0)</f>
        <v>0</v>
      </c>
      <c r="W377">
        <f>IF(Table1353233[[#This Row],[If Optimal solution is not found]],"",Table1353233[[#This Row],[Total time (BPP+Pm+SPm)]])</f>
        <v>1.9723445624199485</v>
      </c>
      <c r="Y377" s="61"/>
      <c r="Z377" s="62"/>
      <c r="AA377" s="62"/>
      <c r="AB377" s="61"/>
      <c r="AC377" s="115"/>
      <c r="AD377" s="115"/>
      <c r="AE377" s="115"/>
      <c r="AF377" s="115">
        <f t="shared" si="46"/>
        <v>0</v>
      </c>
      <c r="AG377" s="115">
        <f t="shared" si="47"/>
        <v>0</v>
      </c>
      <c r="AH377" s="115">
        <v>0</v>
      </c>
      <c r="AI377" s="137" t="str">
        <f>IF(AH377=1,(Table1353233[[#This Row],[UB_init]]-Table1353233[[#This Row],[LB_init]])/Table1353233[[#This Row],[UB_init]],"")</f>
        <v/>
      </c>
      <c r="AJ377" s="133"/>
      <c r="AK377" s="115">
        <f>IF(AND(AJ377=1,Table68[[#This Row],[Gap]]=0),1,0)</f>
        <v>0</v>
      </c>
      <c r="AL377" s="47">
        <v>517</v>
      </c>
      <c r="AM377" s="117">
        <f t="shared" si="42"/>
        <v>1</v>
      </c>
      <c r="AN377">
        <f t="shared" si="43"/>
        <v>0</v>
      </c>
    </row>
    <row r="378" spans="2:40" x14ac:dyDescent="0.35">
      <c r="B378" s="127" t="s">
        <v>412</v>
      </c>
      <c r="C378" s="38">
        <v>100</v>
      </c>
      <c r="D378" s="38">
        <v>5</v>
      </c>
      <c r="E378" s="38">
        <v>10</v>
      </c>
      <c r="F378" s="39">
        <v>2</v>
      </c>
      <c r="G378" s="59">
        <f t="shared" si="40"/>
        <v>487</v>
      </c>
      <c r="H378" s="88">
        <f t="shared" si="40"/>
        <v>487</v>
      </c>
      <c r="I378" s="88">
        <f t="shared" si="44"/>
        <v>0</v>
      </c>
      <c r="J378" s="88"/>
      <c r="K378" s="38">
        <f>1800-Table1353233[[#This Row],[Remaining time]]</f>
        <v>2.3668325357200501</v>
      </c>
      <c r="L378" s="38"/>
      <c r="M378" s="38">
        <f t="shared" si="41"/>
        <v>2.3668325357200501</v>
      </c>
      <c r="O378" t="b">
        <f t="shared" si="45"/>
        <v>0</v>
      </c>
      <c r="T378">
        <f>IF(Table1353233[[#This Row],[If Optimal solution is not found]]=1,"",Table1353233[[#This Row],[UB_init]])</f>
        <v>487</v>
      </c>
      <c r="U378">
        <f>IF(Table1353233[[#This Row],[If Optimal solution is not found]],"",Table1353233[[#This Row],[LB_init]])</f>
        <v>487</v>
      </c>
      <c r="V378">
        <f>IF(Table1353233[[#This Row],[If Optimal solution is not found]],"",0)</f>
        <v>0</v>
      </c>
      <c r="W378">
        <f>IF(Table1353233[[#This Row],[If Optimal solution is not found]],"",Table1353233[[#This Row],[Total time (BPP+Pm+SPm)]])</f>
        <v>2.3668325357200501</v>
      </c>
      <c r="Y378" s="59"/>
      <c r="Z378" s="60"/>
      <c r="AA378" s="60"/>
      <c r="AB378" s="59"/>
      <c r="AC378" s="114"/>
      <c r="AD378" s="114"/>
      <c r="AE378" s="114"/>
      <c r="AF378" s="114">
        <f t="shared" si="46"/>
        <v>0</v>
      </c>
      <c r="AG378" s="114">
        <f t="shared" si="47"/>
        <v>0</v>
      </c>
      <c r="AH378" s="114">
        <v>0</v>
      </c>
      <c r="AI378" s="136" t="str">
        <f>IF(AH378=1,(Table1353233[[#This Row],[UB_init]]-Table1353233[[#This Row],[LB_init]])/Table1353233[[#This Row],[UB_init]],"")</f>
        <v/>
      </c>
      <c r="AJ378" s="123"/>
      <c r="AK378" s="114">
        <f>IF(AND(AJ378=1,Table68[[#This Row],[Gap]]=0),1,0)</f>
        <v>0</v>
      </c>
      <c r="AL378" s="48">
        <v>487</v>
      </c>
      <c r="AM378" s="117">
        <f t="shared" si="42"/>
        <v>1</v>
      </c>
      <c r="AN378">
        <f t="shared" si="43"/>
        <v>0</v>
      </c>
    </row>
    <row r="379" spans="2:40" x14ac:dyDescent="0.35">
      <c r="B379" s="126" t="s">
        <v>413</v>
      </c>
      <c r="C379" s="36">
        <v>100</v>
      </c>
      <c r="D379" s="36">
        <v>5</v>
      </c>
      <c r="E379" s="36">
        <v>10</v>
      </c>
      <c r="F379" s="37">
        <v>2</v>
      </c>
      <c r="G379" s="61">
        <f t="shared" si="40"/>
        <v>507</v>
      </c>
      <c r="H379" s="98">
        <f t="shared" si="40"/>
        <v>507</v>
      </c>
      <c r="I379" s="98">
        <f t="shared" si="44"/>
        <v>0</v>
      </c>
      <c r="J379" s="98"/>
      <c r="K379" s="36">
        <f>1800-Table1353233[[#This Row],[Remaining time]]</f>
        <v>1.3534619025899701</v>
      </c>
      <c r="L379" s="36"/>
      <c r="M379" s="36">
        <f t="shared" si="41"/>
        <v>1.3534619025899701</v>
      </c>
      <c r="O379" t="b">
        <f t="shared" si="45"/>
        <v>0</v>
      </c>
      <c r="T379">
        <f>IF(Table1353233[[#This Row],[If Optimal solution is not found]]=1,"",Table1353233[[#This Row],[UB_init]])</f>
        <v>507</v>
      </c>
      <c r="U379">
        <f>IF(Table1353233[[#This Row],[If Optimal solution is not found]],"",Table1353233[[#This Row],[LB_init]])</f>
        <v>507</v>
      </c>
      <c r="V379">
        <f>IF(Table1353233[[#This Row],[If Optimal solution is not found]],"",0)</f>
        <v>0</v>
      </c>
      <c r="W379">
        <f>IF(Table1353233[[#This Row],[If Optimal solution is not found]],"",Table1353233[[#This Row],[Total time (BPP+Pm+SPm)]])</f>
        <v>1.3534619025899701</v>
      </c>
      <c r="Y379" s="61"/>
      <c r="Z379" s="62"/>
      <c r="AA379" s="62"/>
      <c r="AB379" s="61"/>
      <c r="AC379" s="115"/>
      <c r="AD379" s="115"/>
      <c r="AE379" s="115"/>
      <c r="AF379" s="115">
        <f t="shared" si="46"/>
        <v>0</v>
      </c>
      <c r="AG379" s="115">
        <f t="shared" si="47"/>
        <v>0</v>
      </c>
      <c r="AH379" s="115">
        <v>0</v>
      </c>
      <c r="AI379" s="137" t="str">
        <f>IF(AH379=1,(Table1353233[[#This Row],[UB_init]]-Table1353233[[#This Row],[LB_init]])/Table1353233[[#This Row],[UB_init]],"")</f>
        <v/>
      </c>
      <c r="AJ379" s="133"/>
      <c r="AK379" s="115">
        <f>IF(AND(AJ379=1,Table68[[#This Row],[Gap]]=0),1,0)</f>
        <v>0</v>
      </c>
      <c r="AL379" s="47">
        <v>507</v>
      </c>
      <c r="AM379" s="117">
        <f t="shared" si="42"/>
        <v>1</v>
      </c>
      <c r="AN379">
        <f t="shared" si="43"/>
        <v>0</v>
      </c>
    </row>
    <row r="380" spans="2:40" x14ac:dyDescent="0.35">
      <c r="B380" s="127" t="s">
        <v>414</v>
      </c>
      <c r="C380" s="38">
        <v>100</v>
      </c>
      <c r="D380" s="38">
        <v>5</v>
      </c>
      <c r="E380" s="38">
        <v>10</v>
      </c>
      <c r="F380" s="39">
        <v>2</v>
      </c>
      <c r="G380" s="59">
        <f t="shared" si="40"/>
        <v>491</v>
      </c>
      <c r="H380" s="88">
        <f t="shared" si="40"/>
        <v>491</v>
      </c>
      <c r="I380" s="88">
        <f t="shared" si="44"/>
        <v>0</v>
      </c>
      <c r="J380" s="88"/>
      <c r="K380" s="38">
        <f>1800-Table1353233[[#This Row],[Remaining time]]</f>
        <v>1.9357365127700632</v>
      </c>
      <c r="L380" s="38"/>
      <c r="M380" s="38">
        <f t="shared" si="41"/>
        <v>1.9357365127700632</v>
      </c>
      <c r="O380" t="b">
        <f t="shared" si="45"/>
        <v>0</v>
      </c>
      <c r="T380">
        <f>IF(Table1353233[[#This Row],[If Optimal solution is not found]]=1,"",Table1353233[[#This Row],[UB_init]])</f>
        <v>491</v>
      </c>
      <c r="U380">
        <f>IF(Table1353233[[#This Row],[If Optimal solution is not found]],"",Table1353233[[#This Row],[LB_init]])</f>
        <v>491</v>
      </c>
      <c r="V380">
        <f>IF(Table1353233[[#This Row],[If Optimal solution is not found]],"",0)</f>
        <v>0</v>
      </c>
      <c r="W380">
        <f>IF(Table1353233[[#This Row],[If Optimal solution is not found]],"",Table1353233[[#This Row],[Total time (BPP+Pm+SPm)]])</f>
        <v>1.9357365127700632</v>
      </c>
      <c r="Y380" s="59"/>
      <c r="Z380" s="60"/>
      <c r="AA380" s="60"/>
      <c r="AB380" s="59"/>
      <c r="AC380" s="114"/>
      <c r="AD380" s="114"/>
      <c r="AE380" s="114"/>
      <c r="AF380" s="114">
        <f t="shared" si="46"/>
        <v>0</v>
      </c>
      <c r="AG380" s="114">
        <f t="shared" si="47"/>
        <v>0</v>
      </c>
      <c r="AH380" s="114">
        <v>0</v>
      </c>
      <c r="AI380" s="136" t="str">
        <f>IF(AH380=1,(Table1353233[[#This Row],[UB_init]]-Table1353233[[#This Row],[LB_init]])/Table1353233[[#This Row],[UB_init]],"")</f>
        <v/>
      </c>
      <c r="AJ380" s="123"/>
      <c r="AK380" s="114">
        <f>IF(AND(AJ380=1,Table68[[#This Row],[Gap]]=0),1,0)</f>
        <v>0</v>
      </c>
      <c r="AL380" s="48">
        <v>491</v>
      </c>
      <c r="AM380" s="117">
        <f t="shared" si="42"/>
        <v>1</v>
      </c>
      <c r="AN380">
        <f t="shared" si="43"/>
        <v>0</v>
      </c>
    </row>
    <row r="381" spans="2:40" x14ac:dyDescent="0.35">
      <c r="B381" s="126" t="s">
        <v>415</v>
      </c>
      <c r="C381" s="36">
        <v>100</v>
      </c>
      <c r="D381" s="36">
        <v>5</v>
      </c>
      <c r="E381" s="36">
        <v>10</v>
      </c>
      <c r="F381" s="37">
        <v>2</v>
      </c>
      <c r="G381" s="61">
        <f t="shared" si="40"/>
        <v>520</v>
      </c>
      <c r="H381" s="98">
        <f t="shared" si="40"/>
        <v>520</v>
      </c>
      <c r="I381" s="98">
        <f t="shared" si="44"/>
        <v>0</v>
      </c>
      <c r="J381" s="98"/>
      <c r="K381" s="36">
        <f>1800-Table1353233[[#This Row],[Remaining time]]</f>
        <v>8.0897750035001081</v>
      </c>
      <c r="L381" s="36"/>
      <c r="M381" s="36">
        <f t="shared" si="41"/>
        <v>8.0897750035001081</v>
      </c>
      <c r="O381" t="b">
        <f t="shared" si="45"/>
        <v>0</v>
      </c>
      <c r="T381">
        <f>IF(Table1353233[[#This Row],[If Optimal solution is not found]]=1,"",Table1353233[[#This Row],[UB_init]])</f>
        <v>520</v>
      </c>
      <c r="U381">
        <f>IF(Table1353233[[#This Row],[If Optimal solution is not found]],"",Table1353233[[#This Row],[LB_init]])</f>
        <v>520</v>
      </c>
      <c r="V381">
        <f>IF(Table1353233[[#This Row],[If Optimal solution is not found]],"",0)</f>
        <v>0</v>
      </c>
      <c r="W381">
        <f>IF(Table1353233[[#This Row],[If Optimal solution is not found]],"",Table1353233[[#This Row],[Total time (BPP+Pm+SPm)]])</f>
        <v>8.0897750035001081</v>
      </c>
      <c r="Y381" s="61"/>
      <c r="Z381" s="62"/>
      <c r="AA381" s="62"/>
      <c r="AB381" s="61"/>
      <c r="AC381" s="115"/>
      <c r="AD381" s="115"/>
      <c r="AE381" s="115"/>
      <c r="AF381" s="115">
        <f t="shared" si="46"/>
        <v>0</v>
      </c>
      <c r="AG381" s="115">
        <f t="shared" si="47"/>
        <v>0</v>
      </c>
      <c r="AH381" s="115">
        <v>0</v>
      </c>
      <c r="AI381" s="137" t="str">
        <f>IF(AH381=1,(Table1353233[[#This Row],[UB_init]]-Table1353233[[#This Row],[LB_init]])/Table1353233[[#This Row],[UB_init]],"")</f>
        <v/>
      </c>
      <c r="AJ381" s="133"/>
      <c r="AK381" s="115">
        <f>IF(AND(AJ381=1,Table68[[#This Row],[Gap]]=0),1,0)</f>
        <v>0</v>
      </c>
      <c r="AL381" s="47">
        <v>520</v>
      </c>
      <c r="AM381" s="117">
        <f t="shared" si="42"/>
        <v>1</v>
      </c>
      <c r="AN381">
        <f t="shared" si="43"/>
        <v>0</v>
      </c>
    </row>
    <row r="382" spans="2:40" x14ac:dyDescent="0.35">
      <c r="B382" s="127" t="s">
        <v>416</v>
      </c>
      <c r="C382" s="38">
        <v>100</v>
      </c>
      <c r="D382" s="38">
        <v>5</v>
      </c>
      <c r="E382" s="38">
        <v>10</v>
      </c>
      <c r="F382" s="39">
        <v>4</v>
      </c>
      <c r="G382" s="59">
        <f t="shared" si="40"/>
        <v>770</v>
      </c>
      <c r="H382" s="88">
        <f t="shared" si="40"/>
        <v>770</v>
      </c>
      <c r="I382" s="88">
        <f t="shared" si="44"/>
        <v>0</v>
      </c>
      <c r="J382" s="88"/>
      <c r="K382" s="38">
        <f>1800-Table1353233[[#This Row],[Remaining time]]</f>
        <v>4.7896892894100347</v>
      </c>
      <c r="L382" s="38"/>
      <c r="M382" s="38">
        <f t="shared" si="41"/>
        <v>4.7896892894100347</v>
      </c>
      <c r="O382" t="b">
        <f t="shared" si="45"/>
        <v>0</v>
      </c>
      <c r="T382">
        <f>IF(Table1353233[[#This Row],[If Optimal solution is not found]]=1,"",Table1353233[[#This Row],[UB_init]])</f>
        <v>770</v>
      </c>
      <c r="U382">
        <f>IF(Table1353233[[#This Row],[If Optimal solution is not found]],"",Table1353233[[#This Row],[LB_init]])</f>
        <v>770</v>
      </c>
      <c r="V382">
        <f>IF(Table1353233[[#This Row],[If Optimal solution is not found]],"",0)</f>
        <v>0</v>
      </c>
      <c r="W382">
        <f>IF(Table1353233[[#This Row],[If Optimal solution is not found]],"",Table1353233[[#This Row],[Total time (BPP+Pm+SPm)]])</f>
        <v>4.7896892894100347</v>
      </c>
      <c r="Y382" s="59"/>
      <c r="Z382" s="60"/>
      <c r="AA382" s="60"/>
      <c r="AB382" s="59"/>
      <c r="AC382" s="114"/>
      <c r="AD382" s="114"/>
      <c r="AE382" s="114"/>
      <c r="AF382" s="114">
        <f t="shared" si="46"/>
        <v>0</v>
      </c>
      <c r="AG382" s="114">
        <f t="shared" si="47"/>
        <v>0</v>
      </c>
      <c r="AH382" s="114">
        <v>0</v>
      </c>
      <c r="AI382" s="136" t="str">
        <f>IF(AH382=1,(Table1353233[[#This Row],[UB_init]]-Table1353233[[#This Row],[LB_init]])/Table1353233[[#This Row],[UB_init]],"")</f>
        <v/>
      </c>
      <c r="AJ382" s="123"/>
      <c r="AK382" s="114">
        <f>IF(AND(AJ382=1,Table68[[#This Row],[Gap]]=0),1,0)</f>
        <v>0</v>
      </c>
      <c r="AL382" s="48">
        <v>770</v>
      </c>
      <c r="AM382" s="117">
        <f t="shared" si="42"/>
        <v>1</v>
      </c>
      <c r="AN382">
        <f t="shared" si="43"/>
        <v>0</v>
      </c>
    </row>
    <row r="383" spans="2:40" x14ac:dyDescent="0.35">
      <c r="B383" s="126" t="s">
        <v>417</v>
      </c>
      <c r="C383" s="36">
        <v>100</v>
      </c>
      <c r="D383" s="36">
        <v>5</v>
      </c>
      <c r="E383" s="36">
        <v>10</v>
      </c>
      <c r="F383" s="37">
        <v>4</v>
      </c>
      <c r="G383" s="61">
        <f t="shared" si="40"/>
        <v>770</v>
      </c>
      <c r="H383" s="98">
        <f t="shared" si="40"/>
        <v>770</v>
      </c>
      <c r="I383" s="98">
        <f t="shared" si="44"/>
        <v>0</v>
      </c>
      <c r="J383" s="98"/>
      <c r="K383" s="36">
        <f>1800-Table1353233[[#This Row],[Remaining time]]</f>
        <v>4.4988861382100822</v>
      </c>
      <c r="L383" s="36"/>
      <c r="M383" s="36">
        <f t="shared" si="41"/>
        <v>4.4988861382100822</v>
      </c>
      <c r="O383" t="b">
        <f t="shared" si="45"/>
        <v>0</v>
      </c>
      <c r="T383">
        <f>IF(Table1353233[[#This Row],[If Optimal solution is not found]]=1,"",Table1353233[[#This Row],[UB_init]])</f>
        <v>770</v>
      </c>
      <c r="U383">
        <f>IF(Table1353233[[#This Row],[If Optimal solution is not found]],"",Table1353233[[#This Row],[LB_init]])</f>
        <v>770</v>
      </c>
      <c r="V383">
        <f>IF(Table1353233[[#This Row],[If Optimal solution is not found]],"",0)</f>
        <v>0</v>
      </c>
      <c r="W383">
        <f>IF(Table1353233[[#This Row],[If Optimal solution is not found]],"",Table1353233[[#This Row],[Total time (BPP+Pm+SPm)]])</f>
        <v>4.4988861382100822</v>
      </c>
      <c r="Y383" s="61"/>
      <c r="Z383" s="62"/>
      <c r="AA383" s="62"/>
      <c r="AB383" s="61"/>
      <c r="AC383" s="115"/>
      <c r="AD383" s="115"/>
      <c r="AE383" s="115"/>
      <c r="AF383" s="115">
        <f t="shared" si="46"/>
        <v>0</v>
      </c>
      <c r="AG383" s="115">
        <f t="shared" si="47"/>
        <v>0</v>
      </c>
      <c r="AH383" s="115">
        <v>0</v>
      </c>
      <c r="AI383" s="137" t="str">
        <f>IF(AH383=1,(Table1353233[[#This Row],[UB_init]]-Table1353233[[#This Row],[LB_init]])/Table1353233[[#This Row],[UB_init]],"")</f>
        <v/>
      </c>
      <c r="AJ383" s="133"/>
      <c r="AK383" s="115">
        <f>IF(AND(AJ383=1,Table68[[#This Row],[Gap]]=0),1,0)</f>
        <v>0</v>
      </c>
      <c r="AL383" s="47">
        <v>770</v>
      </c>
      <c r="AM383" s="117">
        <f t="shared" si="42"/>
        <v>1</v>
      </c>
      <c r="AN383">
        <f t="shared" si="43"/>
        <v>0</v>
      </c>
    </row>
    <row r="384" spans="2:40" x14ac:dyDescent="0.35">
      <c r="B384" s="127" t="s">
        <v>418</v>
      </c>
      <c r="C384" s="38">
        <v>100</v>
      </c>
      <c r="D384" s="38">
        <v>5</v>
      </c>
      <c r="E384" s="38">
        <v>10</v>
      </c>
      <c r="F384" s="39">
        <v>4</v>
      </c>
      <c r="G384" s="59">
        <f t="shared" si="40"/>
        <v>793</v>
      </c>
      <c r="H384" s="88">
        <f t="shared" si="40"/>
        <v>793</v>
      </c>
      <c r="I384" s="88">
        <f t="shared" si="44"/>
        <v>0</v>
      </c>
      <c r="J384" s="88"/>
      <c r="K384" s="38">
        <f>1800-Table1353233[[#This Row],[Remaining time]]</f>
        <v>4.8827255480000531</v>
      </c>
      <c r="L384" s="38"/>
      <c r="M384" s="38">
        <f t="shared" si="41"/>
        <v>4.8827255480000531</v>
      </c>
      <c r="O384" t="b">
        <f t="shared" si="45"/>
        <v>0</v>
      </c>
      <c r="T384">
        <f>IF(Table1353233[[#This Row],[If Optimal solution is not found]]=1,"",Table1353233[[#This Row],[UB_init]])</f>
        <v>793</v>
      </c>
      <c r="U384">
        <f>IF(Table1353233[[#This Row],[If Optimal solution is not found]],"",Table1353233[[#This Row],[LB_init]])</f>
        <v>793</v>
      </c>
      <c r="V384">
        <f>IF(Table1353233[[#This Row],[If Optimal solution is not found]],"",0)</f>
        <v>0</v>
      </c>
      <c r="W384">
        <f>IF(Table1353233[[#This Row],[If Optimal solution is not found]],"",Table1353233[[#This Row],[Total time (BPP+Pm+SPm)]])</f>
        <v>4.8827255480000531</v>
      </c>
      <c r="Y384" s="59"/>
      <c r="Z384" s="60"/>
      <c r="AA384" s="60"/>
      <c r="AB384" s="59"/>
      <c r="AC384" s="114"/>
      <c r="AD384" s="114"/>
      <c r="AE384" s="114"/>
      <c r="AF384" s="114">
        <f t="shared" si="46"/>
        <v>0</v>
      </c>
      <c r="AG384" s="114">
        <f t="shared" si="47"/>
        <v>0</v>
      </c>
      <c r="AH384" s="114">
        <v>0</v>
      </c>
      <c r="AI384" s="136" t="str">
        <f>IF(AH384=1,(Table1353233[[#This Row],[UB_init]]-Table1353233[[#This Row],[LB_init]])/Table1353233[[#This Row],[UB_init]],"")</f>
        <v/>
      </c>
      <c r="AJ384" s="123"/>
      <c r="AK384" s="114">
        <f>IF(AND(AJ384=1,Table68[[#This Row],[Gap]]=0),1,0)</f>
        <v>0</v>
      </c>
      <c r="AL384" s="48">
        <v>793</v>
      </c>
      <c r="AM384" s="117">
        <f t="shared" si="42"/>
        <v>1</v>
      </c>
      <c r="AN384">
        <f t="shared" si="43"/>
        <v>0</v>
      </c>
    </row>
    <row r="385" spans="2:40" x14ac:dyDescent="0.35">
      <c r="B385" s="126" t="s">
        <v>419</v>
      </c>
      <c r="C385" s="36">
        <v>100</v>
      </c>
      <c r="D385" s="36">
        <v>5</v>
      </c>
      <c r="E385" s="36">
        <v>10</v>
      </c>
      <c r="F385" s="37">
        <v>4</v>
      </c>
      <c r="G385" s="61">
        <f t="shared" si="40"/>
        <v>722</v>
      </c>
      <c r="H385" s="98">
        <f t="shared" si="40"/>
        <v>710</v>
      </c>
      <c r="I385" s="98">
        <f t="shared" si="44"/>
        <v>1.6620498614958401E-2</v>
      </c>
      <c r="J385" s="98"/>
      <c r="K385" s="36">
        <f>1800-Table1353233[[#This Row],[Remaining time]]</f>
        <v>607.26886238531006</v>
      </c>
      <c r="L385" s="36">
        <v>2992.7311380000001</v>
      </c>
      <c r="M385" s="36">
        <f t="shared" si="41"/>
        <v>3600.0000003853102</v>
      </c>
      <c r="O385" t="b">
        <f t="shared" si="45"/>
        <v>0</v>
      </c>
      <c r="T385" t="str">
        <f>IF(Table1353233[[#This Row],[If Optimal solution is not found]]=1,"",Table1353233[[#This Row],[UB_init]])</f>
        <v/>
      </c>
      <c r="U385" t="str">
        <f>IF(Table1353233[[#This Row],[If Optimal solution is not found]],"",Table1353233[[#This Row],[LB_init]])</f>
        <v/>
      </c>
      <c r="V385" t="str">
        <f>IF(Table1353233[[#This Row],[If Optimal solution is not found]],"",0)</f>
        <v/>
      </c>
      <c r="W385" t="str">
        <f>IF(Table1353233[[#This Row],[If Optimal solution is not found]],"",Table1353233[[#This Row],[Total time (BPP+Pm+SPm)]])</f>
        <v/>
      </c>
      <c r="Y385" s="61">
        <v>722</v>
      </c>
      <c r="Z385" s="62">
        <v>710</v>
      </c>
      <c r="AA385" s="62">
        <v>1.6620498614958401E-2</v>
      </c>
      <c r="AB385" s="61"/>
      <c r="AC385" s="115">
        <v>0</v>
      </c>
      <c r="AD385" s="115">
        <v>0</v>
      </c>
      <c r="AE385" s="115">
        <v>0</v>
      </c>
      <c r="AF385" s="115">
        <f t="shared" si="46"/>
        <v>0</v>
      </c>
      <c r="AG385" s="115">
        <f t="shared" si="47"/>
        <v>0</v>
      </c>
      <c r="AH385" s="115">
        <v>0</v>
      </c>
      <c r="AI385" s="137" t="str">
        <f>IF(AH385=1,(Table1353233[[#This Row],[UB_init]]-Table1353233[[#This Row],[LB_init]])/Table1353233[[#This Row],[UB_init]],"")</f>
        <v/>
      </c>
      <c r="AJ385" s="133">
        <v>1</v>
      </c>
      <c r="AK385" s="115">
        <f>IF(AND(AJ385=1,Table68[[#This Row],[Gap]]=0),1,0)</f>
        <v>0</v>
      </c>
      <c r="AL385" s="47">
        <v>722</v>
      </c>
      <c r="AM385" s="117">
        <f t="shared" si="42"/>
        <v>0</v>
      </c>
      <c r="AN385">
        <f t="shared" si="43"/>
        <v>0</v>
      </c>
    </row>
    <row r="386" spans="2:40" x14ac:dyDescent="0.35">
      <c r="B386" s="127" t="s">
        <v>420</v>
      </c>
      <c r="C386" s="38">
        <v>100</v>
      </c>
      <c r="D386" s="38">
        <v>5</v>
      </c>
      <c r="E386" s="38">
        <v>10</v>
      </c>
      <c r="F386" s="39">
        <v>4</v>
      </c>
      <c r="G386" s="59">
        <f t="shared" ref="G386:H449" si="48">MAX(T386,Y386)</f>
        <v>797</v>
      </c>
      <c r="H386" s="88">
        <f t="shared" si="48"/>
        <v>797</v>
      </c>
      <c r="I386" s="88">
        <f t="shared" si="44"/>
        <v>0</v>
      </c>
      <c r="J386" s="88"/>
      <c r="K386" s="38">
        <f>1800-Table1353233[[#This Row],[Remaining time]]</f>
        <v>4.2494373582399021</v>
      </c>
      <c r="L386" s="38"/>
      <c r="M386" s="38">
        <f t="shared" ref="M386:M449" si="49">K386+L386</f>
        <v>4.2494373582399021</v>
      </c>
      <c r="O386" t="b">
        <f t="shared" si="45"/>
        <v>0</v>
      </c>
      <c r="T386">
        <f>IF(Table1353233[[#This Row],[If Optimal solution is not found]]=1,"",Table1353233[[#This Row],[UB_init]])</f>
        <v>797</v>
      </c>
      <c r="U386">
        <f>IF(Table1353233[[#This Row],[If Optimal solution is not found]],"",Table1353233[[#This Row],[LB_init]])</f>
        <v>797</v>
      </c>
      <c r="V386">
        <f>IF(Table1353233[[#This Row],[If Optimal solution is not found]],"",0)</f>
        <v>0</v>
      </c>
      <c r="W386">
        <f>IF(Table1353233[[#This Row],[If Optimal solution is not found]],"",Table1353233[[#This Row],[Total time (BPP+Pm+SPm)]])</f>
        <v>4.2494373582399021</v>
      </c>
      <c r="Y386" s="59"/>
      <c r="Z386" s="60"/>
      <c r="AA386" s="60"/>
      <c r="AB386" s="59"/>
      <c r="AC386" s="114"/>
      <c r="AD386" s="114"/>
      <c r="AE386" s="114"/>
      <c r="AF386" s="114">
        <f t="shared" si="46"/>
        <v>0</v>
      </c>
      <c r="AG386" s="114">
        <f t="shared" si="47"/>
        <v>0</v>
      </c>
      <c r="AH386" s="114">
        <v>0</v>
      </c>
      <c r="AI386" s="136" t="str">
        <f>IF(AH386=1,(Table1353233[[#This Row],[UB_init]]-Table1353233[[#This Row],[LB_init]])/Table1353233[[#This Row],[UB_init]],"")</f>
        <v/>
      </c>
      <c r="AJ386" s="123"/>
      <c r="AK386" s="114">
        <f>IF(AND(AJ386=1,Table68[[#This Row],[Gap]]=0),1,0)</f>
        <v>0</v>
      </c>
      <c r="AL386" s="48">
        <v>797</v>
      </c>
      <c r="AM386" s="117">
        <f t="shared" ref="AM386:AM449" si="50">IF(AL386=H386,1,0)</f>
        <v>1</v>
      </c>
      <c r="AN386">
        <f t="shared" ref="AN386:AN449" si="51">IF(AND(I386&lt;&gt;0,AM386=1),1,0)</f>
        <v>0</v>
      </c>
    </row>
    <row r="387" spans="2:40" x14ac:dyDescent="0.35">
      <c r="B387" s="126" t="s">
        <v>421</v>
      </c>
      <c r="C387" s="36">
        <v>100</v>
      </c>
      <c r="D387" s="36">
        <v>5</v>
      </c>
      <c r="E387" s="36">
        <v>10</v>
      </c>
      <c r="F387" s="37">
        <v>4</v>
      </c>
      <c r="G387" s="61">
        <f t="shared" si="48"/>
        <v>757</v>
      </c>
      <c r="H387" s="98">
        <f t="shared" si="48"/>
        <v>757</v>
      </c>
      <c r="I387" s="98">
        <f t="shared" ref="I387:I450" si="52">MAX(V387,AA387,AI387)</f>
        <v>0</v>
      </c>
      <c r="J387" s="98"/>
      <c r="K387" s="36">
        <f>1800-Table1353233[[#This Row],[Remaining time]]</f>
        <v>4.7751156613298917</v>
      </c>
      <c r="L387" s="36"/>
      <c r="M387" s="36">
        <f t="shared" si="49"/>
        <v>4.7751156613298917</v>
      </c>
      <c r="O387" t="b">
        <f t="shared" ref="O387:O450" si="53">IF(AND(M387&gt;3599,I387=0),1)</f>
        <v>0</v>
      </c>
      <c r="T387">
        <f>IF(Table1353233[[#This Row],[If Optimal solution is not found]]=1,"",Table1353233[[#This Row],[UB_init]])</f>
        <v>757</v>
      </c>
      <c r="U387">
        <f>IF(Table1353233[[#This Row],[If Optimal solution is not found]],"",Table1353233[[#This Row],[LB_init]])</f>
        <v>757</v>
      </c>
      <c r="V387">
        <f>IF(Table1353233[[#This Row],[If Optimal solution is not found]],"",0)</f>
        <v>0</v>
      </c>
      <c r="W387">
        <f>IF(Table1353233[[#This Row],[If Optimal solution is not found]],"",Table1353233[[#This Row],[Total time (BPP+Pm+SPm)]])</f>
        <v>4.7751156613298917</v>
      </c>
      <c r="Y387" s="61"/>
      <c r="Z387" s="62"/>
      <c r="AA387" s="62"/>
      <c r="AB387" s="61"/>
      <c r="AC387" s="115"/>
      <c r="AD387" s="115"/>
      <c r="AE387" s="115"/>
      <c r="AF387" s="115">
        <f t="shared" ref="AF387:AF450" si="54">IF(AE387&gt;0,1,0)</f>
        <v>0</v>
      </c>
      <c r="AG387" s="115">
        <f t="shared" ref="AG387:AG450" si="55">IF(AND(AF387&gt;0,AA387=0),1,0)</f>
        <v>0</v>
      </c>
      <c r="AH387" s="115">
        <v>0</v>
      </c>
      <c r="AI387" s="137" t="str">
        <f>IF(AH387=1,(Table1353233[[#This Row],[UB_init]]-Table1353233[[#This Row],[LB_init]])/Table1353233[[#This Row],[UB_init]],"")</f>
        <v/>
      </c>
      <c r="AJ387" s="133"/>
      <c r="AK387" s="115">
        <f>IF(AND(AJ387=1,Table68[[#This Row],[Gap]]=0),1,0)</f>
        <v>0</v>
      </c>
      <c r="AL387" s="47">
        <v>757</v>
      </c>
      <c r="AM387" s="117">
        <f t="shared" si="50"/>
        <v>1</v>
      </c>
      <c r="AN387">
        <f t="shared" si="51"/>
        <v>0</v>
      </c>
    </row>
    <row r="388" spans="2:40" x14ac:dyDescent="0.35">
      <c r="B388" s="127" t="s">
        <v>422</v>
      </c>
      <c r="C388" s="38">
        <v>100</v>
      </c>
      <c r="D388" s="38">
        <v>5</v>
      </c>
      <c r="E388" s="38">
        <v>10</v>
      </c>
      <c r="F388" s="39">
        <v>4</v>
      </c>
      <c r="G388" s="59">
        <f t="shared" si="48"/>
        <v>703</v>
      </c>
      <c r="H388" s="88">
        <f t="shared" si="48"/>
        <v>703</v>
      </c>
      <c r="I388" s="88">
        <f t="shared" si="52"/>
        <v>0</v>
      </c>
      <c r="J388" s="88"/>
      <c r="K388" s="38">
        <f>1800-Table1353233[[#This Row],[Remaining time]]</f>
        <v>7.4816391542599376</v>
      </c>
      <c r="L388" s="38"/>
      <c r="M388" s="38">
        <f t="shared" si="49"/>
        <v>7.4816391542599376</v>
      </c>
      <c r="O388" t="b">
        <f t="shared" si="53"/>
        <v>0</v>
      </c>
      <c r="T388">
        <f>IF(Table1353233[[#This Row],[If Optimal solution is not found]]=1,"",Table1353233[[#This Row],[UB_init]])</f>
        <v>703</v>
      </c>
      <c r="U388">
        <f>IF(Table1353233[[#This Row],[If Optimal solution is not found]],"",Table1353233[[#This Row],[LB_init]])</f>
        <v>703</v>
      </c>
      <c r="V388">
        <f>IF(Table1353233[[#This Row],[If Optimal solution is not found]],"",0)</f>
        <v>0</v>
      </c>
      <c r="W388">
        <f>IF(Table1353233[[#This Row],[If Optimal solution is not found]],"",Table1353233[[#This Row],[Total time (BPP+Pm+SPm)]])</f>
        <v>7.4816391542599376</v>
      </c>
      <c r="Y388" s="59"/>
      <c r="Z388" s="60"/>
      <c r="AA388" s="60"/>
      <c r="AB388" s="59"/>
      <c r="AC388" s="114"/>
      <c r="AD388" s="114"/>
      <c r="AE388" s="114"/>
      <c r="AF388" s="114">
        <f t="shared" si="54"/>
        <v>0</v>
      </c>
      <c r="AG388" s="114">
        <f t="shared" si="55"/>
        <v>0</v>
      </c>
      <c r="AH388" s="114">
        <v>0</v>
      </c>
      <c r="AI388" s="136" t="str">
        <f>IF(AH388=1,(Table1353233[[#This Row],[UB_init]]-Table1353233[[#This Row],[LB_init]])/Table1353233[[#This Row],[UB_init]],"")</f>
        <v/>
      </c>
      <c r="AJ388" s="123"/>
      <c r="AK388" s="114">
        <f>IF(AND(AJ388=1,Table68[[#This Row],[Gap]]=0),1,0)</f>
        <v>0</v>
      </c>
      <c r="AL388" s="48">
        <v>703</v>
      </c>
      <c r="AM388" s="117">
        <f t="shared" si="50"/>
        <v>1</v>
      </c>
      <c r="AN388">
        <f t="shared" si="51"/>
        <v>0</v>
      </c>
    </row>
    <row r="389" spans="2:40" x14ac:dyDescent="0.35">
      <c r="B389" s="126" t="s">
        <v>423</v>
      </c>
      <c r="C389" s="36">
        <v>100</v>
      </c>
      <c r="D389" s="36">
        <v>5</v>
      </c>
      <c r="E389" s="36">
        <v>10</v>
      </c>
      <c r="F389" s="37">
        <v>4</v>
      </c>
      <c r="G389" s="61">
        <f t="shared" si="48"/>
        <v>795</v>
      </c>
      <c r="H389" s="98">
        <f t="shared" si="48"/>
        <v>795</v>
      </c>
      <c r="I389" s="98">
        <f t="shared" si="52"/>
        <v>0</v>
      </c>
      <c r="J389" s="98"/>
      <c r="K389" s="36">
        <f>1800-Table1353233[[#This Row],[Remaining time]]</f>
        <v>4.2013851013100521</v>
      </c>
      <c r="L389" s="36"/>
      <c r="M389" s="36">
        <f t="shared" si="49"/>
        <v>4.2013851013100521</v>
      </c>
      <c r="O389" t="b">
        <f t="shared" si="53"/>
        <v>0</v>
      </c>
      <c r="T389">
        <f>IF(Table1353233[[#This Row],[If Optimal solution is not found]]=1,"",Table1353233[[#This Row],[UB_init]])</f>
        <v>795</v>
      </c>
      <c r="U389">
        <f>IF(Table1353233[[#This Row],[If Optimal solution is not found]],"",Table1353233[[#This Row],[LB_init]])</f>
        <v>795</v>
      </c>
      <c r="V389">
        <f>IF(Table1353233[[#This Row],[If Optimal solution is not found]],"",0)</f>
        <v>0</v>
      </c>
      <c r="W389">
        <f>IF(Table1353233[[#This Row],[If Optimal solution is not found]],"",Table1353233[[#This Row],[Total time (BPP+Pm+SPm)]])</f>
        <v>4.2013851013100521</v>
      </c>
      <c r="Y389" s="61"/>
      <c r="Z389" s="62"/>
      <c r="AA389" s="62"/>
      <c r="AB389" s="61"/>
      <c r="AC389" s="115"/>
      <c r="AD389" s="115"/>
      <c r="AE389" s="115"/>
      <c r="AF389" s="115">
        <f t="shared" si="54"/>
        <v>0</v>
      </c>
      <c r="AG389" s="115">
        <f t="shared" si="55"/>
        <v>0</v>
      </c>
      <c r="AH389" s="115">
        <v>0</v>
      </c>
      <c r="AI389" s="137" t="str">
        <f>IF(AH389=1,(Table1353233[[#This Row],[UB_init]]-Table1353233[[#This Row],[LB_init]])/Table1353233[[#This Row],[UB_init]],"")</f>
        <v/>
      </c>
      <c r="AJ389" s="133"/>
      <c r="AK389" s="115">
        <f>IF(AND(AJ389=1,Table68[[#This Row],[Gap]]=0),1,0)</f>
        <v>0</v>
      </c>
      <c r="AL389" s="47">
        <v>795</v>
      </c>
      <c r="AM389" s="117">
        <f t="shared" si="50"/>
        <v>1</v>
      </c>
      <c r="AN389">
        <f t="shared" si="51"/>
        <v>0</v>
      </c>
    </row>
    <row r="390" spans="2:40" x14ac:dyDescent="0.35">
      <c r="B390" s="127" t="s">
        <v>424</v>
      </c>
      <c r="C390" s="38">
        <v>100</v>
      </c>
      <c r="D390" s="38">
        <v>5</v>
      </c>
      <c r="E390" s="38">
        <v>10</v>
      </c>
      <c r="F390" s="39">
        <v>4</v>
      </c>
      <c r="G390" s="59">
        <f t="shared" si="48"/>
        <v>803</v>
      </c>
      <c r="H390" s="88">
        <f t="shared" si="48"/>
        <v>803</v>
      </c>
      <c r="I390" s="88">
        <f t="shared" si="52"/>
        <v>0</v>
      </c>
      <c r="J390" s="88"/>
      <c r="K390" s="38">
        <f>1800-Table1353233[[#This Row],[Remaining time]]</f>
        <v>13.469171194359888</v>
      </c>
      <c r="L390" s="38"/>
      <c r="M390" s="38">
        <f t="shared" si="49"/>
        <v>13.469171194359888</v>
      </c>
      <c r="O390" t="b">
        <f t="shared" si="53"/>
        <v>0</v>
      </c>
      <c r="T390">
        <f>IF(Table1353233[[#This Row],[If Optimal solution is not found]]=1,"",Table1353233[[#This Row],[UB_init]])</f>
        <v>803</v>
      </c>
      <c r="U390">
        <f>IF(Table1353233[[#This Row],[If Optimal solution is not found]],"",Table1353233[[#This Row],[LB_init]])</f>
        <v>803</v>
      </c>
      <c r="V390">
        <f>IF(Table1353233[[#This Row],[If Optimal solution is not found]],"",0)</f>
        <v>0</v>
      </c>
      <c r="W390">
        <f>IF(Table1353233[[#This Row],[If Optimal solution is not found]],"",Table1353233[[#This Row],[Total time (BPP+Pm+SPm)]])</f>
        <v>13.469171194359888</v>
      </c>
      <c r="Y390" s="59"/>
      <c r="Z390" s="60"/>
      <c r="AA390" s="60"/>
      <c r="AB390" s="59"/>
      <c r="AC390" s="114"/>
      <c r="AD390" s="114"/>
      <c r="AE390" s="114"/>
      <c r="AF390" s="114">
        <f t="shared" si="54"/>
        <v>0</v>
      </c>
      <c r="AG390" s="114">
        <f t="shared" si="55"/>
        <v>0</v>
      </c>
      <c r="AH390" s="114">
        <v>0</v>
      </c>
      <c r="AI390" s="136" t="str">
        <f>IF(AH390=1,(Table1353233[[#This Row],[UB_init]]-Table1353233[[#This Row],[LB_init]])/Table1353233[[#This Row],[UB_init]],"")</f>
        <v/>
      </c>
      <c r="AJ390" s="123"/>
      <c r="AK390" s="114">
        <f>IF(AND(AJ390=1,Table68[[#This Row],[Gap]]=0),1,0)</f>
        <v>0</v>
      </c>
      <c r="AL390" s="48">
        <v>803</v>
      </c>
      <c r="AM390" s="117">
        <f t="shared" si="50"/>
        <v>1</v>
      </c>
      <c r="AN390">
        <f t="shared" si="51"/>
        <v>0</v>
      </c>
    </row>
    <row r="391" spans="2:40" x14ac:dyDescent="0.35">
      <c r="B391" s="126" t="s">
        <v>425</v>
      </c>
      <c r="C391" s="36">
        <v>100</v>
      </c>
      <c r="D391" s="36">
        <v>5</v>
      </c>
      <c r="E391" s="36">
        <v>10</v>
      </c>
      <c r="F391" s="37">
        <v>4</v>
      </c>
      <c r="G391" s="61">
        <f t="shared" si="48"/>
        <v>760</v>
      </c>
      <c r="H391" s="98">
        <f t="shared" si="48"/>
        <v>760</v>
      </c>
      <c r="I391" s="98">
        <f t="shared" si="52"/>
        <v>0</v>
      </c>
      <c r="J391" s="98"/>
      <c r="K391" s="36">
        <f>1800-Table1353233[[#This Row],[Remaining time]]</f>
        <v>7.8043184280400055</v>
      </c>
      <c r="L391" s="36"/>
      <c r="M391" s="36">
        <f t="shared" si="49"/>
        <v>7.8043184280400055</v>
      </c>
      <c r="O391" t="b">
        <f t="shared" si="53"/>
        <v>0</v>
      </c>
      <c r="T391">
        <f>IF(Table1353233[[#This Row],[If Optimal solution is not found]]=1,"",Table1353233[[#This Row],[UB_init]])</f>
        <v>760</v>
      </c>
      <c r="U391">
        <f>IF(Table1353233[[#This Row],[If Optimal solution is not found]],"",Table1353233[[#This Row],[LB_init]])</f>
        <v>760</v>
      </c>
      <c r="V391">
        <f>IF(Table1353233[[#This Row],[If Optimal solution is not found]],"",0)</f>
        <v>0</v>
      </c>
      <c r="W391">
        <f>IF(Table1353233[[#This Row],[If Optimal solution is not found]],"",Table1353233[[#This Row],[Total time (BPP+Pm+SPm)]])</f>
        <v>7.8043184280400055</v>
      </c>
      <c r="Y391" s="61"/>
      <c r="Z391" s="62"/>
      <c r="AA391" s="62"/>
      <c r="AB391" s="61"/>
      <c r="AC391" s="115"/>
      <c r="AD391" s="115"/>
      <c r="AE391" s="115"/>
      <c r="AF391" s="115">
        <f t="shared" si="54"/>
        <v>0</v>
      </c>
      <c r="AG391" s="115">
        <f t="shared" si="55"/>
        <v>0</v>
      </c>
      <c r="AH391" s="115">
        <v>0</v>
      </c>
      <c r="AI391" s="137" t="str">
        <f>IF(AH391=1,(Table1353233[[#This Row],[UB_init]]-Table1353233[[#This Row],[LB_init]])/Table1353233[[#This Row],[UB_init]],"")</f>
        <v/>
      </c>
      <c r="AJ391" s="133"/>
      <c r="AK391" s="115">
        <f>IF(AND(AJ391=1,Table68[[#This Row],[Gap]]=0),1,0)</f>
        <v>0</v>
      </c>
      <c r="AL391" s="47">
        <v>760</v>
      </c>
      <c r="AM391" s="117">
        <f t="shared" si="50"/>
        <v>1</v>
      </c>
      <c r="AN391">
        <f t="shared" si="51"/>
        <v>0</v>
      </c>
    </row>
    <row r="392" spans="2:40" x14ac:dyDescent="0.35">
      <c r="B392" s="127" t="s">
        <v>426</v>
      </c>
      <c r="C392" s="38">
        <v>100</v>
      </c>
      <c r="D392" s="38">
        <v>5</v>
      </c>
      <c r="E392" s="38">
        <v>20</v>
      </c>
      <c r="F392" s="39">
        <v>1</v>
      </c>
      <c r="G392" s="59">
        <f t="shared" si="48"/>
        <v>568</v>
      </c>
      <c r="H392" s="88">
        <f t="shared" si="48"/>
        <v>568</v>
      </c>
      <c r="I392" s="88">
        <f t="shared" si="52"/>
        <v>0</v>
      </c>
      <c r="J392" s="88"/>
      <c r="K392" s="38">
        <f>1800-Table1353233[[#This Row],[Remaining time]]</f>
        <v>0.83576907591009331</v>
      </c>
      <c r="L392" s="38">
        <v>1.22142172604799</v>
      </c>
      <c r="M392" s="38">
        <f t="shared" si="49"/>
        <v>2.0571908019580833</v>
      </c>
      <c r="O392" t="b">
        <f t="shared" si="53"/>
        <v>0</v>
      </c>
      <c r="T392" t="str">
        <f>IF(Table1353233[[#This Row],[If Optimal solution is not found]]=1,"",Table1353233[[#This Row],[UB_init]])</f>
        <v/>
      </c>
      <c r="U392" t="str">
        <f>IF(Table1353233[[#This Row],[If Optimal solution is not found]],"",Table1353233[[#This Row],[LB_init]])</f>
        <v/>
      </c>
      <c r="V392" t="str">
        <f>IF(Table1353233[[#This Row],[If Optimal solution is not found]],"",0)</f>
        <v/>
      </c>
      <c r="W392" t="str">
        <f>IF(Table1353233[[#This Row],[If Optimal solution is not found]],"",Table1353233[[#This Row],[Total time (BPP+Pm+SPm)]])</f>
        <v/>
      </c>
      <c r="Y392" s="59">
        <v>568</v>
      </c>
      <c r="Z392" s="60">
        <v>568</v>
      </c>
      <c r="AA392" s="60">
        <v>0</v>
      </c>
      <c r="AB392" s="59"/>
      <c r="AC392" s="114">
        <v>0</v>
      </c>
      <c r="AD392" s="114">
        <v>0</v>
      </c>
      <c r="AE392" s="114">
        <v>0</v>
      </c>
      <c r="AF392" s="114">
        <f t="shared" si="54"/>
        <v>0</v>
      </c>
      <c r="AG392" s="114">
        <f t="shared" si="55"/>
        <v>0</v>
      </c>
      <c r="AH392" s="114">
        <v>0</v>
      </c>
      <c r="AI392" s="136" t="str">
        <f>IF(AH392=1,(Table1353233[[#This Row],[UB_init]]-Table1353233[[#This Row],[LB_init]])/Table1353233[[#This Row],[UB_init]],"")</f>
        <v/>
      </c>
      <c r="AJ392" s="123">
        <v>0</v>
      </c>
      <c r="AK392" s="114">
        <f>IF(AND(AJ392=1,Table68[[#This Row],[Gap]]=0),1,0)</f>
        <v>0</v>
      </c>
      <c r="AL392" s="48">
        <v>591</v>
      </c>
      <c r="AM392" s="117">
        <f t="shared" si="50"/>
        <v>0</v>
      </c>
      <c r="AN392">
        <f t="shared" si="51"/>
        <v>0</v>
      </c>
    </row>
    <row r="393" spans="2:40" x14ac:dyDescent="0.35">
      <c r="B393" s="126" t="s">
        <v>427</v>
      </c>
      <c r="C393" s="36">
        <v>100</v>
      </c>
      <c r="D393" s="36">
        <v>5</v>
      </c>
      <c r="E393" s="36">
        <v>20</v>
      </c>
      <c r="F393" s="37">
        <v>1</v>
      </c>
      <c r="G393" s="61">
        <f t="shared" si="48"/>
        <v>633</v>
      </c>
      <c r="H393" s="98">
        <f t="shared" si="48"/>
        <v>633</v>
      </c>
      <c r="I393" s="98">
        <f t="shared" si="52"/>
        <v>0</v>
      </c>
      <c r="J393" s="98"/>
      <c r="K393" s="36">
        <f>1800-Table1353233[[#This Row],[Remaining time]]</f>
        <v>0.62560012378003194</v>
      </c>
      <c r="L393" s="36">
        <v>0.73836539778858401</v>
      </c>
      <c r="M393" s="36">
        <f t="shared" si="49"/>
        <v>1.3639655215686159</v>
      </c>
      <c r="O393" t="b">
        <f t="shared" si="53"/>
        <v>0</v>
      </c>
      <c r="T393" t="str">
        <f>IF(Table1353233[[#This Row],[If Optimal solution is not found]]=1,"",Table1353233[[#This Row],[UB_init]])</f>
        <v/>
      </c>
      <c r="U393" t="str">
        <f>IF(Table1353233[[#This Row],[If Optimal solution is not found]],"",Table1353233[[#This Row],[LB_init]])</f>
        <v/>
      </c>
      <c r="V393" t="str">
        <f>IF(Table1353233[[#This Row],[If Optimal solution is not found]],"",0)</f>
        <v/>
      </c>
      <c r="W393" t="str">
        <f>IF(Table1353233[[#This Row],[If Optimal solution is not found]],"",Table1353233[[#This Row],[Total time (BPP+Pm+SPm)]])</f>
        <v/>
      </c>
      <c r="Y393" s="61">
        <v>633</v>
      </c>
      <c r="Z393" s="62">
        <v>633</v>
      </c>
      <c r="AA393" s="62">
        <v>0</v>
      </c>
      <c r="AB393" s="61"/>
      <c r="AC393" s="115">
        <v>0</v>
      </c>
      <c r="AD393" s="115">
        <v>0</v>
      </c>
      <c r="AE393" s="115">
        <v>0</v>
      </c>
      <c r="AF393" s="115">
        <f t="shared" si="54"/>
        <v>0</v>
      </c>
      <c r="AG393" s="115">
        <f t="shared" si="55"/>
        <v>0</v>
      </c>
      <c r="AH393" s="115">
        <v>0</v>
      </c>
      <c r="AI393" s="137" t="str">
        <f>IF(AH393=1,(Table1353233[[#This Row],[UB_init]]-Table1353233[[#This Row],[LB_init]])/Table1353233[[#This Row],[UB_init]],"")</f>
        <v/>
      </c>
      <c r="AJ393" s="133">
        <v>0</v>
      </c>
      <c r="AK393" s="115">
        <f>IF(AND(AJ393=1,Table68[[#This Row],[Gap]]=0),1,0)</f>
        <v>0</v>
      </c>
      <c r="AL393" s="47">
        <v>641</v>
      </c>
      <c r="AM393" s="117">
        <f t="shared" si="50"/>
        <v>0</v>
      </c>
      <c r="AN393">
        <f t="shared" si="51"/>
        <v>0</v>
      </c>
    </row>
    <row r="394" spans="2:40" x14ac:dyDescent="0.35">
      <c r="B394" s="127" t="s">
        <v>428</v>
      </c>
      <c r="C394" s="38">
        <v>100</v>
      </c>
      <c r="D394" s="38">
        <v>5</v>
      </c>
      <c r="E394" s="38">
        <v>20</v>
      </c>
      <c r="F394" s="39">
        <v>1</v>
      </c>
      <c r="G394" s="59">
        <f t="shared" si="48"/>
        <v>676</v>
      </c>
      <c r="H394" s="88">
        <f t="shared" si="48"/>
        <v>676</v>
      </c>
      <c r="I394" s="88">
        <f t="shared" si="52"/>
        <v>0</v>
      </c>
      <c r="J394" s="88"/>
      <c r="K394" s="38">
        <f>1800-Table1353233[[#This Row],[Remaining time]]</f>
        <v>0.66710446775005039</v>
      </c>
      <c r="L394" s="38">
        <v>0.45007874630391598</v>
      </c>
      <c r="M394" s="38">
        <f t="shared" si="49"/>
        <v>1.1171832140539664</v>
      </c>
      <c r="O394" t="b">
        <f t="shared" si="53"/>
        <v>0</v>
      </c>
      <c r="T394" t="str">
        <f>IF(Table1353233[[#This Row],[If Optimal solution is not found]]=1,"",Table1353233[[#This Row],[UB_init]])</f>
        <v/>
      </c>
      <c r="U394" t="str">
        <f>IF(Table1353233[[#This Row],[If Optimal solution is not found]],"",Table1353233[[#This Row],[LB_init]])</f>
        <v/>
      </c>
      <c r="V394" t="str">
        <f>IF(Table1353233[[#This Row],[If Optimal solution is not found]],"",0)</f>
        <v/>
      </c>
      <c r="W394" t="str">
        <f>IF(Table1353233[[#This Row],[If Optimal solution is not found]],"",Table1353233[[#This Row],[Total time (BPP+Pm+SPm)]])</f>
        <v/>
      </c>
      <c r="Y394" s="59">
        <v>676</v>
      </c>
      <c r="Z394" s="60">
        <v>676</v>
      </c>
      <c r="AA394" s="60">
        <v>0</v>
      </c>
      <c r="AB394" s="59"/>
      <c r="AC394" s="114">
        <v>0</v>
      </c>
      <c r="AD394" s="114">
        <v>0</v>
      </c>
      <c r="AE394" s="114">
        <v>0</v>
      </c>
      <c r="AF394" s="114">
        <f t="shared" si="54"/>
        <v>0</v>
      </c>
      <c r="AG394" s="114">
        <f t="shared" si="55"/>
        <v>0</v>
      </c>
      <c r="AH394" s="114">
        <v>0</v>
      </c>
      <c r="AI394" s="136" t="str">
        <f>IF(AH394=1,(Table1353233[[#This Row],[UB_init]]-Table1353233[[#This Row],[LB_init]])/Table1353233[[#This Row],[UB_init]],"")</f>
        <v/>
      </c>
      <c r="AJ394" s="123">
        <v>0</v>
      </c>
      <c r="AK394" s="114">
        <f>IF(AND(AJ394=1,Table68[[#This Row],[Gap]]=0),1,0)</f>
        <v>0</v>
      </c>
      <c r="AL394" s="48">
        <v>678</v>
      </c>
      <c r="AM394" s="117">
        <f t="shared" si="50"/>
        <v>0</v>
      </c>
      <c r="AN394">
        <f t="shared" si="51"/>
        <v>0</v>
      </c>
    </row>
    <row r="395" spans="2:40" x14ac:dyDescent="0.35">
      <c r="B395" s="126" t="s">
        <v>429</v>
      </c>
      <c r="C395" s="36">
        <v>100</v>
      </c>
      <c r="D395" s="36">
        <v>5</v>
      </c>
      <c r="E395" s="36">
        <v>20</v>
      </c>
      <c r="F395" s="37">
        <v>1</v>
      </c>
      <c r="G395" s="61">
        <f t="shared" si="48"/>
        <v>682</v>
      </c>
      <c r="H395" s="98">
        <f t="shared" si="48"/>
        <v>682</v>
      </c>
      <c r="I395" s="98">
        <f t="shared" si="52"/>
        <v>0</v>
      </c>
      <c r="J395" s="98"/>
      <c r="K395" s="36">
        <f>1800-Table1353233[[#This Row],[Remaining time]]</f>
        <v>1.1781518645600499</v>
      </c>
      <c r="L395" s="36">
        <v>0.85497195785865099</v>
      </c>
      <c r="M395" s="36">
        <f t="shared" si="49"/>
        <v>2.0331238224187009</v>
      </c>
      <c r="O395" t="b">
        <f t="shared" si="53"/>
        <v>0</v>
      </c>
      <c r="T395" t="str">
        <f>IF(Table1353233[[#This Row],[If Optimal solution is not found]]=1,"",Table1353233[[#This Row],[UB_init]])</f>
        <v/>
      </c>
      <c r="U395" t="str">
        <f>IF(Table1353233[[#This Row],[If Optimal solution is not found]],"",Table1353233[[#This Row],[LB_init]])</f>
        <v/>
      </c>
      <c r="V395" t="str">
        <f>IF(Table1353233[[#This Row],[If Optimal solution is not found]],"",0)</f>
        <v/>
      </c>
      <c r="W395" t="str">
        <f>IF(Table1353233[[#This Row],[If Optimal solution is not found]],"",Table1353233[[#This Row],[Total time (BPP+Pm+SPm)]])</f>
        <v/>
      </c>
      <c r="Y395" s="61">
        <v>682</v>
      </c>
      <c r="Z395" s="62">
        <v>682</v>
      </c>
      <c r="AA395" s="62">
        <v>0</v>
      </c>
      <c r="AB395" s="61"/>
      <c r="AC395" s="115">
        <v>1</v>
      </c>
      <c r="AD395" s="115">
        <v>1</v>
      </c>
      <c r="AE395" s="115">
        <v>0</v>
      </c>
      <c r="AF395" s="115">
        <f t="shared" si="54"/>
        <v>0</v>
      </c>
      <c r="AG395" s="115">
        <f t="shared" si="55"/>
        <v>0</v>
      </c>
      <c r="AH395" s="115">
        <v>0</v>
      </c>
      <c r="AI395" s="137" t="str">
        <f>IF(AH395=1,(Table1353233[[#This Row],[UB_init]]-Table1353233[[#This Row],[LB_init]])/Table1353233[[#This Row],[UB_init]],"")</f>
        <v/>
      </c>
      <c r="AJ395" s="133">
        <v>0</v>
      </c>
      <c r="AK395" s="115">
        <f>IF(AND(AJ395=1,Table68[[#This Row],[Gap]]=0),1,0)</f>
        <v>0</v>
      </c>
      <c r="AL395" s="47">
        <v>685</v>
      </c>
      <c r="AM395" s="117">
        <f t="shared" si="50"/>
        <v>0</v>
      </c>
      <c r="AN395">
        <f t="shared" si="51"/>
        <v>0</v>
      </c>
    </row>
    <row r="396" spans="2:40" x14ac:dyDescent="0.35">
      <c r="B396" s="127" t="s">
        <v>430</v>
      </c>
      <c r="C396" s="38">
        <v>100</v>
      </c>
      <c r="D396" s="38">
        <v>5</v>
      </c>
      <c r="E396" s="38">
        <v>20</v>
      </c>
      <c r="F396" s="39">
        <v>1</v>
      </c>
      <c r="G396" s="59">
        <f t="shared" si="48"/>
        <v>606</v>
      </c>
      <c r="H396" s="88">
        <f t="shared" si="48"/>
        <v>606</v>
      </c>
      <c r="I396" s="88">
        <f t="shared" si="52"/>
        <v>0</v>
      </c>
      <c r="J396" s="88"/>
      <c r="K396" s="38">
        <f>1800-Table1353233[[#This Row],[Remaining time]]</f>
        <v>0.60310143233004965</v>
      </c>
      <c r="L396" s="38">
        <v>0.91419575084000804</v>
      </c>
      <c r="M396" s="38">
        <f t="shared" si="49"/>
        <v>1.5172971831700577</v>
      </c>
      <c r="O396" t="b">
        <f t="shared" si="53"/>
        <v>0</v>
      </c>
      <c r="T396" t="str">
        <f>IF(Table1353233[[#This Row],[If Optimal solution is not found]]=1,"",Table1353233[[#This Row],[UB_init]])</f>
        <v/>
      </c>
      <c r="U396" t="str">
        <f>IF(Table1353233[[#This Row],[If Optimal solution is not found]],"",Table1353233[[#This Row],[LB_init]])</f>
        <v/>
      </c>
      <c r="V396" t="str">
        <f>IF(Table1353233[[#This Row],[If Optimal solution is not found]],"",0)</f>
        <v/>
      </c>
      <c r="W396" t="str">
        <f>IF(Table1353233[[#This Row],[If Optimal solution is not found]],"",Table1353233[[#This Row],[Total time (BPP+Pm+SPm)]])</f>
        <v/>
      </c>
      <c r="Y396" s="59">
        <v>606</v>
      </c>
      <c r="Z396" s="60">
        <v>606</v>
      </c>
      <c r="AA396" s="60">
        <v>0</v>
      </c>
      <c r="AB396" s="59"/>
      <c r="AC396" s="114">
        <v>0</v>
      </c>
      <c r="AD396" s="114">
        <v>0</v>
      </c>
      <c r="AE396" s="114">
        <v>0</v>
      </c>
      <c r="AF396" s="114">
        <f t="shared" si="54"/>
        <v>0</v>
      </c>
      <c r="AG396" s="114">
        <f t="shared" si="55"/>
        <v>0</v>
      </c>
      <c r="AH396" s="114">
        <v>0</v>
      </c>
      <c r="AI396" s="136" t="str">
        <f>IF(AH396=1,(Table1353233[[#This Row],[UB_init]]-Table1353233[[#This Row],[LB_init]])/Table1353233[[#This Row],[UB_init]],"")</f>
        <v/>
      </c>
      <c r="AJ396" s="123">
        <v>0</v>
      </c>
      <c r="AK396" s="114">
        <f>IF(AND(AJ396=1,Table68[[#This Row],[Gap]]=0),1,0)</f>
        <v>0</v>
      </c>
      <c r="AL396" s="48">
        <v>625</v>
      </c>
      <c r="AM396" s="117">
        <f t="shared" si="50"/>
        <v>0</v>
      </c>
      <c r="AN396">
        <f t="shared" si="51"/>
        <v>0</v>
      </c>
    </row>
    <row r="397" spans="2:40" x14ac:dyDescent="0.35">
      <c r="B397" s="126" t="s">
        <v>431</v>
      </c>
      <c r="C397" s="36">
        <v>100</v>
      </c>
      <c r="D397" s="36">
        <v>5</v>
      </c>
      <c r="E397" s="36">
        <v>20</v>
      </c>
      <c r="F397" s="37">
        <v>1</v>
      </c>
      <c r="G397" s="61">
        <f t="shared" si="48"/>
        <v>648</v>
      </c>
      <c r="H397" s="98">
        <f t="shared" si="48"/>
        <v>648</v>
      </c>
      <c r="I397" s="98">
        <f t="shared" si="52"/>
        <v>0</v>
      </c>
      <c r="J397" s="98"/>
      <c r="K397" s="36">
        <f>1800-Table1353233[[#This Row],[Remaining time]]</f>
        <v>0.72640144452998356</v>
      </c>
      <c r="L397" s="36">
        <v>0.38147126417607002</v>
      </c>
      <c r="M397" s="36">
        <f t="shared" si="49"/>
        <v>1.1078727087060536</v>
      </c>
      <c r="O397" t="b">
        <f t="shared" si="53"/>
        <v>0</v>
      </c>
      <c r="T397" t="str">
        <f>IF(Table1353233[[#This Row],[If Optimal solution is not found]]=1,"",Table1353233[[#This Row],[UB_init]])</f>
        <v/>
      </c>
      <c r="U397" t="str">
        <f>IF(Table1353233[[#This Row],[If Optimal solution is not found]],"",Table1353233[[#This Row],[LB_init]])</f>
        <v/>
      </c>
      <c r="V397" t="str">
        <f>IF(Table1353233[[#This Row],[If Optimal solution is not found]],"",0)</f>
        <v/>
      </c>
      <c r="W397" t="str">
        <f>IF(Table1353233[[#This Row],[If Optimal solution is not found]],"",Table1353233[[#This Row],[Total time (BPP+Pm+SPm)]])</f>
        <v/>
      </c>
      <c r="Y397" s="61">
        <v>648</v>
      </c>
      <c r="Z397" s="62">
        <v>648</v>
      </c>
      <c r="AA397" s="62">
        <v>0</v>
      </c>
      <c r="AB397" s="61"/>
      <c r="AC397" s="115">
        <v>0</v>
      </c>
      <c r="AD397" s="115">
        <v>0</v>
      </c>
      <c r="AE397" s="115">
        <v>0</v>
      </c>
      <c r="AF397" s="115">
        <f t="shared" si="54"/>
        <v>0</v>
      </c>
      <c r="AG397" s="115">
        <f t="shared" si="55"/>
        <v>0</v>
      </c>
      <c r="AH397" s="115">
        <v>0</v>
      </c>
      <c r="AI397" s="137" t="str">
        <f>IF(AH397=1,(Table1353233[[#This Row],[UB_init]]-Table1353233[[#This Row],[LB_init]])/Table1353233[[#This Row],[UB_init]],"")</f>
        <v/>
      </c>
      <c r="AJ397" s="133">
        <v>0</v>
      </c>
      <c r="AK397" s="115">
        <f>IF(AND(AJ397=1,Table68[[#This Row],[Gap]]=0),1,0)</f>
        <v>0</v>
      </c>
      <c r="AL397" s="47">
        <v>655.99999999999898</v>
      </c>
      <c r="AM397" s="117">
        <f t="shared" si="50"/>
        <v>0</v>
      </c>
      <c r="AN397">
        <f t="shared" si="51"/>
        <v>0</v>
      </c>
    </row>
    <row r="398" spans="2:40" x14ac:dyDescent="0.35">
      <c r="B398" s="127" t="s">
        <v>432</v>
      </c>
      <c r="C398" s="38">
        <v>100</v>
      </c>
      <c r="D398" s="38">
        <v>5</v>
      </c>
      <c r="E398" s="38">
        <v>20</v>
      </c>
      <c r="F398" s="39">
        <v>1</v>
      </c>
      <c r="G398" s="59">
        <f t="shared" si="48"/>
        <v>600</v>
      </c>
      <c r="H398" s="88">
        <f t="shared" si="48"/>
        <v>600</v>
      </c>
      <c r="I398" s="88">
        <f t="shared" si="52"/>
        <v>0</v>
      </c>
      <c r="J398" s="88"/>
      <c r="K398" s="38">
        <f>1800-Table1353233[[#This Row],[Remaining time]]</f>
        <v>0.6131556350799201</v>
      </c>
      <c r="L398" s="38">
        <v>0.58737734891474203</v>
      </c>
      <c r="M398" s="38">
        <f t="shared" si="49"/>
        <v>1.2005329839946621</v>
      </c>
      <c r="O398" t="b">
        <f t="shared" si="53"/>
        <v>0</v>
      </c>
      <c r="T398" t="str">
        <f>IF(Table1353233[[#This Row],[If Optimal solution is not found]]=1,"",Table1353233[[#This Row],[UB_init]])</f>
        <v/>
      </c>
      <c r="U398" t="str">
        <f>IF(Table1353233[[#This Row],[If Optimal solution is not found]],"",Table1353233[[#This Row],[LB_init]])</f>
        <v/>
      </c>
      <c r="V398" t="str">
        <f>IF(Table1353233[[#This Row],[If Optimal solution is not found]],"",0)</f>
        <v/>
      </c>
      <c r="W398" t="str">
        <f>IF(Table1353233[[#This Row],[If Optimal solution is not found]],"",Table1353233[[#This Row],[Total time (BPP+Pm+SPm)]])</f>
        <v/>
      </c>
      <c r="Y398" s="59">
        <v>600</v>
      </c>
      <c r="Z398" s="60">
        <v>600</v>
      </c>
      <c r="AA398" s="60">
        <v>0</v>
      </c>
      <c r="AB398" s="59"/>
      <c r="AC398" s="114">
        <v>0</v>
      </c>
      <c r="AD398" s="114">
        <v>0</v>
      </c>
      <c r="AE398" s="114">
        <v>0</v>
      </c>
      <c r="AF398" s="114">
        <f t="shared" si="54"/>
        <v>0</v>
      </c>
      <c r="AG398" s="114">
        <f t="shared" si="55"/>
        <v>0</v>
      </c>
      <c r="AH398" s="114">
        <v>0</v>
      </c>
      <c r="AI398" s="136" t="str">
        <f>IF(AH398=1,(Table1353233[[#This Row],[UB_init]]-Table1353233[[#This Row],[LB_init]])/Table1353233[[#This Row],[UB_init]],"")</f>
        <v/>
      </c>
      <c r="AJ398" s="123">
        <v>0</v>
      </c>
      <c r="AK398" s="114">
        <f>IF(AND(AJ398=1,Table68[[#This Row],[Gap]]=0),1,0)</f>
        <v>0</v>
      </c>
      <c r="AL398" s="48">
        <v>633</v>
      </c>
      <c r="AM398" s="117">
        <f t="shared" si="50"/>
        <v>0</v>
      </c>
      <c r="AN398">
        <f t="shared" si="51"/>
        <v>0</v>
      </c>
    </row>
    <row r="399" spans="2:40" x14ac:dyDescent="0.35">
      <c r="B399" s="126" t="s">
        <v>433</v>
      </c>
      <c r="C399" s="36">
        <v>100</v>
      </c>
      <c r="D399" s="36">
        <v>5</v>
      </c>
      <c r="E399" s="36">
        <v>20</v>
      </c>
      <c r="F399" s="37">
        <v>1</v>
      </c>
      <c r="G399" s="61">
        <f t="shared" si="48"/>
        <v>565</v>
      </c>
      <c r="H399" s="98">
        <f t="shared" si="48"/>
        <v>565</v>
      </c>
      <c r="I399" s="98">
        <f t="shared" si="52"/>
        <v>0</v>
      </c>
      <c r="J399" s="98"/>
      <c r="K399" s="36">
        <f>1800-Table1353233[[#This Row],[Remaining time]]</f>
        <v>1.2417420241999935</v>
      </c>
      <c r="L399" s="36">
        <v>0.71101480489596702</v>
      </c>
      <c r="M399" s="36">
        <f t="shared" si="49"/>
        <v>1.9527568290959605</v>
      </c>
      <c r="O399" t="b">
        <f t="shared" si="53"/>
        <v>0</v>
      </c>
      <c r="T399" t="str">
        <f>IF(Table1353233[[#This Row],[If Optimal solution is not found]]=1,"",Table1353233[[#This Row],[UB_init]])</f>
        <v/>
      </c>
      <c r="U399" t="str">
        <f>IF(Table1353233[[#This Row],[If Optimal solution is not found]],"",Table1353233[[#This Row],[LB_init]])</f>
        <v/>
      </c>
      <c r="V399" t="str">
        <f>IF(Table1353233[[#This Row],[If Optimal solution is not found]],"",0)</f>
        <v/>
      </c>
      <c r="W399" t="str">
        <f>IF(Table1353233[[#This Row],[If Optimal solution is not found]],"",Table1353233[[#This Row],[Total time (BPP+Pm+SPm)]])</f>
        <v/>
      </c>
      <c r="Y399" s="61">
        <v>565</v>
      </c>
      <c r="Z399" s="62">
        <v>565</v>
      </c>
      <c r="AA399" s="62">
        <v>0</v>
      </c>
      <c r="AB399" s="61"/>
      <c r="AC399" s="115">
        <v>0</v>
      </c>
      <c r="AD399" s="115">
        <v>0</v>
      </c>
      <c r="AE399" s="115">
        <v>0</v>
      </c>
      <c r="AF399" s="115">
        <f t="shared" si="54"/>
        <v>0</v>
      </c>
      <c r="AG399" s="115">
        <f t="shared" si="55"/>
        <v>0</v>
      </c>
      <c r="AH399" s="115">
        <v>0</v>
      </c>
      <c r="AI399" s="137" t="str">
        <f>IF(AH399=1,(Table1353233[[#This Row],[UB_init]]-Table1353233[[#This Row],[LB_init]])/Table1353233[[#This Row],[UB_init]],"")</f>
        <v/>
      </c>
      <c r="AJ399" s="133">
        <v>0</v>
      </c>
      <c r="AK399" s="115">
        <f>IF(AND(AJ399=1,Table68[[#This Row],[Gap]]=0),1,0)</f>
        <v>0</v>
      </c>
      <c r="AL399" s="47">
        <v>571</v>
      </c>
      <c r="AM399" s="117">
        <f t="shared" si="50"/>
        <v>0</v>
      </c>
      <c r="AN399">
        <f t="shared" si="51"/>
        <v>0</v>
      </c>
    </row>
    <row r="400" spans="2:40" x14ac:dyDescent="0.35">
      <c r="B400" s="127" t="s">
        <v>434</v>
      </c>
      <c r="C400" s="38">
        <v>100</v>
      </c>
      <c r="D400" s="38">
        <v>5</v>
      </c>
      <c r="E400" s="38">
        <v>20</v>
      </c>
      <c r="F400" s="39">
        <v>1</v>
      </c>
      <c r="G400" s="59">
        <f t="shared" si="48"/>
        <v>600</v>
      </c>
      <c r="H400" s="88">
        <f t="shared" si="48"/>
        <v>600</v>
      </c>
      <c r="I400" s="88">
        <f t="shared" si="52"/>
        <v>0</v>
      </c>
      <c r="J400" s="88"/>
      <c r="K400" s="38">
        <f>1800-Table1353233[[#This Row],[Remaining time]]</f>
        <v>0.61516791955000372</v>
      </c>
      <c r="L400" s="38">
        <v>0.260324958246201</v>
      </c>
      <c r="M400" s="38">
        <f t="shared" si="49"/>
        <v>0.87549287779620477</v>
      </c>
      <c r="O400" t="b">
        <f t="shared" si="53"/>
        <v>0</v>
      </c>
      <c r="T400" t="str">
        <f>IF(Table1353233[[#This Row],[If Optimal solution is not found]]=1,"",Table1353233[[#This Row],[UB_init]])</f>
        <v/>
      </c>
      <c r="U400" t="str">
        <f>IF(Table1353233[[#This Row],[If Optimal solution is not found]],"",Table1353233[[#This Row],[LB_init]])</f>
        <v/>
      </c>
      <c r="V400" t="str">
        <f>IF(Table1353233[[#This Row],[If Optimal solution is not found]],"",0)</f>
        <v/>
      </c>
      <c r="W400" t="str">
        <f>IF(Table1353233[[#This Row],[If Optimal solution is not found]],"",Table1353233[[#This Row],[Total time (BPP+Pm+SPm)]])</f>
        <v/>
      </c>
      <c r="Y400" s="59">
        <v>600</v>
      </c>
      <c r="Z400" s="60">
        <v>600</v>
      </c>
      <c r="AA400" s="60">
        <v>0</v>
      </c>
      <c r="AB400" s="59"/>
      <c r="AC400" s="114">
        <v>0</v>
      </c>
      <c r="AD400" s="114">
        <v>0</v>
      </c>
      <c r="AE400" s="114">
        <v>0</v>
      </c>
      <c r="AF400" s="114">
        <f t="shared" si="54"/>
        <v>0</v>
      </c>
      <c r="AG400" s="114">
        <f t="shared" si="55"/>
        <v>0</v>
      </c>
      <c r="AH400" s="114">
        <v>0</v>
      </c>
      <c r="AI400" s="136" t="str">
        <f>IF(AH400=1,(Table1353233[[#This Row],[UB_init]]-Table1353233[[#This Row],[LB_init]])/Table1353233[[#This Row],[UB_init]],"")</f>
        <v/>
      </c>
      <c r="AJ400" s="123">
        <v>0</v>
      </c>
      <c r="AK400" s="114">
        <f>IF(AND(AJ400=1,Table68[[#This Row],[Gap]]=0),1,0)</f>
        <v>0</v>
      </c>
      <c r="AL400" s="48">
        <v>617</v>
      </c>
      <c r="AM400" s="117">
        <f t="shared" si="50"/>
        <v>0</v>
      </c>
      <c r="AN400">
        <f t="shared" si="51"/>
        <v>0</v>
      </c>
    </row>
    <row r="401" spans="2:40" x14ac:dyDescent="0.35">
      <c r="B401" s="126" t="s">
        <v>435</v>
      </c>
      <c r="C401" s="36">
        <v>100</v>
      </c>
      <c r="D401" s="36">
        <v>5</v>
      </c>
      <c r="E401" s="36">
        <v>20</v>
      </c>
      <c r="F401" s="37">
        <v>1</v>
      </c>
      <c r="G401" s="61">
        <f t="shared" si="48"/>
        <v>607</v>
      </c>
      <c r="H401" s="98">
        <f t="shared" si="48"/>
        <v>607</v>
      </c>
      <c r="I401" s="98">
        <f t="shared" si="52"/>
        <v>0</v>
      </c>
      <c r="J401" s="98"/>
      <c r="K401" s="36">
        <f>1800-Table1353233[[#This Row],[Remaining time]]</f>
        <v>0.78210659138994743</v>
      </c>
      <c r="L401" s="36">
        <v>0.64834751281887204</v>
      </c>
      <c r="M401" s="36">
        <f t="shared" si="49"/>
        <v>1.4304541042088195</v>
      </c>
      <c r="O401" t="b">
        <f t="shared" si="53"/>
        <v>0</v>
      </c>
      <c r="T401" t="str">
        <f>IF(Table1353233[[#This Row],[If Optimal solution is not found]]=1,"",Table1353233[[#This Row],[UB_init]])</f>
        <v/>
      </c>
      <c r="U401" t="str">
        <f>IF(Table1353233[[#This Row],[If Optimal solution is not found]],"",Table1353233[[#This Row],[LB_init]])</f>
        <v/>
      </c>
      <c r="V401" t="str">
        <f>IF(Table1353233[[#This Row],[If Optimal solution is not found]],"",0)</f>
        <v/>
      </c>
      <c r="W401" t="str">
        <f>IF(Table1353233[[#This Row],[If Optimal solution is not found]],"",Table1353233[[#This Row],[Total time (BPP+Pm+SPm)]])</f>
        <v/>
      </c>
      <c r="Y401" s="61">
        <v>607</v>
      </c>
      <c r="Z401" s="62">
        <v>607</v>
      </c>
      <c r="AA401" s="62">
        <v>0</v>
      </c>
      <c r="AB401" s="61"/>
      <c r="AC401" s="115">
        <v>0</v>
      </c>
      <c r="AD401" s="115">
        <v>0</v>
      </c>
      <c r="AE401" s="115">
        <v>0</v>
      </c>
      <c r="AF401" s="115">
        <f t="shared" si="54"/>
        <v>0</v>
      </c>
      <c r="AG401" s="115">
        <f t="shared" si="55"/>
        <v>0</v>
      </c>
      <c r="AH401" s="115">
        <v>0</v>
      </c>
      <c r="AI401" s="137" t="str">
        <f>IF(AH401=1,(Table1353233[[#This Row],[UB_init]]-Table1353233[[#This Row],[LB_init]])/Table1353233[[#This Row],[UB_init]],"")</f>
        <v/>
      </c>
      <c r="AJ401" s="133">
        <v>0</v>
      </c>
      <c r="AK401" s="115">
        <f>IF(AND(AJ401=1,Table68[[#This Row],[Gap]]=0),1,0)</f>
        <v>0</v>
      </c>
      <c r="AL401" s="47">
        <v>647</v>
      </c>
      <c r="AM401" s="117">
        <f t="shared" si="50"/>
        <v>0</v>
      </c>
      <c r="AN401">
        <f t="shared" si="51"/>
        <v>0</v>
      </c>
    </row>
    <row r="402" spans="2:40" x14ac:dyDescent="0.35">
      <c r="B402" s="127" t="s">
        <v>436</v>
      </c>
      <c r="C402" s="38">
        <v>100</v>
      </c>
      <c r="D402" s="38">
        <v>5</v>
      </c>
      <c r="E402" s="38">
        <v>20</v>
      </c>
      <c r="F402" s="39">
        <v>2</v>
      </c>
      <c r="G402" s="59">
        <f t="shared" si="48"/>
        <v>736</v>
      </c>
      <c r="H402" s="88">
        <f t="shared" si="48"/>
        <v>736</v>
      </c>
      <c r="I402" s="88">
        <f t="shared" si="52"/>
        <v>0</v>
      </c>
      <c r="J402" s="88"/>
      <c r="K402" s="38">
        <f>1800-Table1353233[[#This Row],[Remaining time]]</f>
        <v>2.158609956509963</v>
      </c>
      <c r="L402" s="38"/>
      <c r="M402" s="38">
        <f t="shared" si="49"/>
        <v>2.158609956509963</v>
      </c>
      <c r="O402" t="b">
        <f t="shared" si="53"/>
        <v>0</v>
      </c>
      <c r="T402">
        <f>IF(Table1353233[[#This Row],[If Optimal solution is not found]]=1,"",Table1353233[[#This Row],[UB_init]])</f>
        <v>736</v>
      </c>
      <c r="U402">
        <f>IF(Table1353233[[#This Row],[If Optimal solution is not found]],"",Table1353233[[#This Row],[LB_init]])</f>
        <v>736</v>
      </c>
      <c r="V402">
        <f>IF(Table1353233[[#This Row],[If Optimal solution is not found]],"",0)</f>
        <v>0</v>
      </c>
      <c r="W402">
        <f>IF(Table1353233[[#This Row],[If Optimal solution is not found]],"",Table1353233[[#This Row],[Total time (BPP+Pm+SPm)]])</f>
        <v>2.158609956509963</v>
      </c>
      <c r="Y402" s="59"/>
      <c r="Z402" s="60"/>
      <c r="AA402" s="60"/>
      <c r="AB402" s="59"/>
      <c r="AC402" s="114"/>
      <c r="AD402" s="114"/>
      <c r="AE402" s="114"/>
      <c r="AF402" s="114">
        <f t="shared" si="54"/>
        <v>0</v>
      </c>
      <c r="AG402" s="114">
        <f t="shared" si="55"/>
        <v>0</v>
      </c>
      <c r="AH402" s="114">
        <v>0</v>
      </c>
      <c r="AI402" s="136" t="str">
        <f>IF(AH402=1,(Table1353233[[#This Row],[UB_init]]-Table1353233[[#This Row],[LB_init]])/Table1353233[[#This Row],[UB_init]],"")</f>
        <v/>
      </c>
      <c r="AJ402" s="123"/>
      <c r="AK402" s="114">
        <f>IF(AND(AJ402=1,Table68[[#This Row],[Gap]]=0),1,0)</f>
        <v>0</v>
      </c>
      <c r="AL402" s="48">
        <v>736</v>
      </c>
      <c r="AM402" s="117">
        <f t="shared" si="50"/>
        <v>1</v>
      </c>
      <c r="AN402">
        <f t="shared" si="51"/>
        <v>0</v>
      </c>
    </row>
    <row r="403" spans="2:40" x14ac:dyDescent="0.35">
      <c r="B403" s="126" t="s">
        <v>437</v>
      </c>
      <c r="C403" s="36">
        <v>100</v>
      </c>
      <c r="D403" s="36">
        <v>5</v>
      </c>
      <c r="E403" s="36">
        <v>20</v>
      </c>
      <c r="F403" s="37">
        <v>2</v>
      </c>
      <c r="G403" s="61">
        <f t="shared" si="48"/>
        <v>801</v>
      </c>
      <c r="H403" s="98">
        <f t="shared" si="48"/>
        <v>801</v>
      </c>
      <c r="I403" s="98">
        <f t="shared" si="52"/>
        <v>0</v>
      </c>
      <c r="J403" s="98"/>
      <c r="K403" s="36">
        <f>1800-Table1353233[[#This Row],[Remaining time]]</f>
        <v>8.3693239335000271</v>
      </c>
      <c r="L403" s="36"/>
      <c r="M403" s="36">
        <f t="shared" si="49"/>
        <v>8.3693239335000271</v>
      </c>
      <c r="O403" t="b">
        <f t="shared" si="53"/>
        <v>0</v>
      </c>
      <c r="T403">
        <f>IF(Table1353233[[#This Row],[If Optimal solution is not found]]=1,"",Table1353233[[#This Row],[UB_init]])</f>
        <v>801</v>
      </c>
      <c r="U403">
        <f>IF(Table1353233[[#This Row],[If Optimal solution is not found]],"",Table1353233[[#This Row],[LB_init]])</f>
        <v>801</v>
      </c>
      <c r="V403">
        <f>IF(Table1353233[[#This Row],[If Optimal solution is not found]],"",0)</f>
        <v>0</v>
      </c>
      <c r="W403">
        <f>IF(Table1353233[[#This Row],[If Optimal solution is not found]],"",Table1353233[[#This Row],[Total time (BPP+Pm+SPm)]])</f>
        <v>8.3693239335000271</v>
      </c>
      <c r="Y403" s="61"/>
      <c r="Z403" s="62"/>
      <c r="AA403" s="62"/>
      <c r="AB403" s="61"/>
      <c r="AC403" s="115"/>
      <c r="AD403" s="115"/>
      <c r="AE403" s="115"/>
      <c r="AF403" s="115">
        <f t="shared" si="54"/>
        <v>0</v>
      </c>
      <c r="AG403" s="115">
        <f t="shared" si="55"/>
        <v>0</v>
      </c>
      <c r="AH403" s="115">
        <v>0</v>
      </c>
      <c r="AI403" s="137" t="str">
        <f>IF(AH403=1,(Table1353233[[#This Row],[UB_init]]-Table1353233[[#This Row],[LB_init]])/Table1353233[[#This Row],[UB_init]],"")</f>
        <v/>
      </c>
      <c r="AJ403" s="133"/>
      <c r="AK403" s="115">
        <f>IF(AND(AJ403=1,Table68[[#This Row],[Gap]]=0),1,0)</f>
        <v>0</v>
      </c>
      <c r="AL403" s="47">
        <v>801</v>
      </c>
      <c r="AM403" s="117">
        <f t="shared" si="50"/>
        <v>1</v>
      </c>
      <c r="AN403">
        <f t="shared" si="51"/>
        <v>0</v>
      </c>
    </row>
    <row r="404" spans="2:40" x14ac:dyDescent="0.35">
      <c r="B404" s="127" t="s">
        <v>438</v>
      </c>
      <c r="C404" s="38">
        <v>100</v>
      </c>
      <c r="D404" s="38">
        <v>5</v>
      </c>
      <c r="E404" s="38">
        <v>20</v>
      </c>
      <c r="F404" s="39">
        <v>2</v>
      </c>
      <c r="G404" s="59">
        <f t="shared" si="48"/>
        <v>820</v>
      </c>
      <c r="H404" s="88">
        <f t="shared" si="48"/>
        <v>820</v>
      </c>
      <c r="I404" s="88">
        <f t="shared" si="52"/>
        <v>0</v>
      </c>
      <c r="J404" s="88"/>
      <c r="K404" s="38">
        <f>1800-Table1353233[[#This Row],[Remaining time]]</f>
        <v>1.2628556080198905</v>
      </c>
      <c r="L404" s="38"/>
      <c r="M404" s="38">
        <f t="shared" si="49"/>
        <v>1.2628556080198905</v>
      </c>
      <c r="O404" t="b">
        <f t="shared" si="53"/>
        <v>0</v>
      </c>
      <c r="T404">
        <f>IF(Table1353233[[#This Row],[If Optimal solution is not found]]=1,"",Table1353233[[#This Row],[UB_init]])</f>
        <v>820</v>
      </c>
      <c r="U404">
        <f>IF(Table1353233[[#This Row],[If Optimal solution is not found]],"",Table1353233[[#This Row],[LB_init]])</f>
        <v>820</v>
      </c>
      <c r="V404">
        <f>IF(Table1353233[[#This Row],[If Optimal solution is not found]],"",0)</f>
        <v>0</v>
      </c>
      <c r="W404">
        <f>IF(Table1353233[[#This Row],[If Optimal solution is not found]],"",Table1353233[[#This Row],[Total time (BPP+Pm+SPm)]])</f>
        <v>1.2628556080198905</v>
      </c>
      <c r="Y404" s="59"/>
      <c r="Z404" s="60"/>
      <c r="AA404" s="60"/>
      <c r="AB404" s="59"/>
      <c r="AC404" s="114"/>
      <c r="AD404" s="114"/>
      <c r="AE404" s="114"/>
      <c r="AF404" s="114">
        <f t="shared" si="54"/>
        <v>0</v>
      </c>
      <c r="AG404" s="114">
        <f t="shared" si="55"/>
        <v>0</v>
      </c>
      <c r="AH404" s="114">
        <v>0</v>
      </c>
      <c r="AI404" s="136" t="str">
        <f>IF(AH404=1,(Table1353233[[#This Row],[UB_init]]-Table1353233[[#This Row],[LB_init]])/Table1353233[[#This Row],[UB_init]],"")</f>
        <v/>
      </c>
      <c r="AJ404" s="123"/>
      <c r="AK404" s="114">
        <f>IF(AND(AJ404=1,Table68[[#This Row],[Gap]]=0),1,0)</f>
        <v>0</v>
      </c>
      <c r="AL404" s="48">
        <v>820</v>
      </c>
      <c r="AM404" s="117">
        <f t="shared" si="50"/>
        <v>1</v>
      </c>
      <c r="AN404">
        <f t="shared" si="51"/>
        <v>0</v>
      </c>
    </row>
    <row r="405" spans="2:40" x14ac:dyDescent="0.35">
      <c r="B405" s="126" t="s">
        <v>439</v>
      </c>
      <c r="C405" s="36">
        <v>100</v>
      </c>
      <c r="D405" s="36">
        <v>5</v>
      </c>
      <c r="E405" s="36">
        <v>20</v>
      </c>
      <c r="F405" s="37">
        <v>2</v>
      </c>
      <c r="G405" s="61">
        <f t="shared" si="48"/>
        <v>814</v>
      </c>
      <c r="H405" s="98">
        <f t="shared" si="48"/>
        <v>814</v>
      </c>
      <c r="I405" s="98">
        <f t="shared" si="52"/>
        <v>0</v>
      </c>
      <c r="J405" s="98"/>
      <c r="K405" s="36">
        <f>1800-Table1353233[[#This Row],[Remaining time]]</f>
        <v>1.1073611769900253</v>
      </c>
      <c r="L405" s="36"/>
      <c r="M405" s="36">
        <f t="shared" si="49"/>
        <v>1.1073611769900253</v>
      </c>
      <c r="O405" t="b">
        <f t="shared" si="53"/>
        <v>0</v>
      </c>
      <c r="T405">
        <f>IF(Table1353233[[#This Row],[If Optimal solution is not found]]=1,"",Table1353233[[#This Row],[UB_init]])</f>
        <v>814</v>
      </c>
      <c r="U405">
        <f>IF(Table1353233[[#This Row],[If Optimal solution is not found]],"",Table1353233[[#This Row],[LB_init]])</f>
        <v>814</v>
      </c>
      <c r="V405">
        <f>IF(Table1353233[[#This Row],[If Optimal solution is not found]],"",0)</f>
        <v>0</v>
      </c>
      <c r="W405">
        <f>IF(Table1353233[[#This Row],[If Optimal solution is not found]],"",Table1353233[[#This Row],[Total time (BPP+Pm+SPm)]])</f>
        <v>1.1073611769900253</v>
      </c>
      <c r="Y405" s="61"/>
      <c r="Z405" s="62"/>
      <c r="AA405" s="62"/>
      <c r="AB405" s="61"/>
      <c r="AC405" s="115"/>
      <c r="AD405" s="115"/>
      <c r="AE405" s="115"/>
      <c r="AF405" s="115">
        <f t="shared" si="54"/>
        <v>0</v>
      </c>
      <c r="AG405" s="115">
        <f t="shared" si="55"/>
        <v>0</v>
      </c>
      <c r="AH405" s="115">
        <v>0</v>
      </c>
      <c r="AI405" s="137" t="str">
        <f>IF(AH405=1,(Table1353233[[#This Row],[UB_init]]-Table1353233[[#This Row],[LB_init]])/Table1353233[[#This Row],[UB_init]],"")</f>
        <v/>
      </c>
      <c r="AJ405" s="133"/>
      <c r="AK405" s="115">
        <f>IF(AND(AJ405=1,Table68[[#This Row],[Gap]]=0),1,0)</f>
        <v>0</v>
      </c>
      <c r="AL405" s="47">
        <v>814</v>
      </c>
      <c r="AM405" s="117">
        <f t="shared" si="50"/>
        <v>1</v>
      </c>
      <c r="AN405">
        <f t="shared" si="51"/>
        <v>0</v>
      </c>
    </row>
    <row r="406" spans="2:40" x14ac:dyDescent="0.35">
      <c r="B406" s="127" t="s">
        <v>440</v>
      </c>
      <c r="C406" s="38">
        <v>100</v>
      </c>
      <c r="D406" s="38">
        <v>5</v>
      </c>
      <c r="E406" s="38">
        <v>20</v>
      </c>
      <c r="F406" s="39">
        <v>2</v>
      </c>
      <c r="G406" s="59">
        <f t="shared" si="48"/>
        <v>750</v>
      </c>
      <c r="H406" s="88">
        <f t="shared" si="48"/>
        <v>750</v>
      </c>
      <c r="I406" s="88">
        <f t="shared" si="52"/>
        <v>0</v>
      </c>
      <c r="J406" s="88"/>
      <c r="K406" s="38">
        <f>1800-Table1353233[[#This Row],[Remaining time]]</f>
        <v>1.9464913047900154</v>
      </c>
      <c r="L406" s="38"/>
      <c r="M406" s="38">
        <f t="shared" si="49"/>
        <v>1.9464913047900154</v>
      </c>
      <c r="O406" t="b">
        <f t="shared" si="53"/>
        <v>0</v>
      </c>
      <c r="T406">
        <f>IF(Table1353233[[#This Row],[If Optimal solution is not found]]=1,"",Table1353233[[#This Row],[UB_init]])</f>
        <v>750</v>
      </c>
      <c r="U406">
        <f>IF(Table1353233[[#This Row],[If Optimal solution is not found]],"",Table1353233[[#This Row],[LB_init]])</f>
        <v>750</v>
      </c>
      <c r="V406">
        <f>IF(Table1353233[[#This Row],[If Optimal solution is not found]],"",0)</f>
        <v>0</v>
      </c>
      <c r="W406">
        <f>IF(Table1353233[[#This Row],[If Optimal solution is not found]],"",Table1353233[[#This Row],[Total time (BPP+Pm+SPm)]])</f>
        <v>1.9464913047900154</v>
      </c>
      <c r="Y406" s="59"/>
      <c r="Z406" s="60"/>
      <c r="AA406" s="60"/>
      <c r="AB406" s="59"/>
      <c r="AC406" s="114"/>
      <c r="AD406" s="114"/>
      <c r="AE406" s="114"/>
      <c r="AF406" s="114">
        <f t="shared" si="54"/>
        <v>0</v>
      </c>
      <c r="AG406" s="114">
        <f t="shared" si="55"/>
        <v>0</v>
      </c>
      <c r="AH406" s="114">
        <v>0</v>
      </c>
      <c r="AI406" s="136" t="str">
        <f>IF(AH406=1,(Table1353233[[#This Row],[UB_init]]-Table1353233[[#This Row],[LB_init]])/Table1353233[[#This Row],[UB_init]],"")</f>
        <v/>
      </c>
      <c r="AJ406" s="123"/>
      <c r="AK406" s="114">
        <f>IF(AND(AJ406=1,Table68[[#This Row],[Gap]]=0),1,0)</f>
        <v>0</v>
      </c>
      <c r="AL406" s="48">
        <v>750</v>
      </c>
      <c r="AM406" s="117">
        <f t="shared" si="50"/>
        <v>1</v>
      </c>
      <c r="AN406">
        <f t="shared" si="51"/>
        <v>0</v>
      </c>
    </row>
    <row r="407" spans="2:40" x14ac:dyDescent="0.35">
      <c r="B407" s="126" t="s">
        <v>441</v>
      </c>
      <c r="C407" s="36">
        <v>100</v>
      </c>
      <c r="D407" s="36">
        <v>5</v>
      </c>
      <c r="E407" s="36">
        <v>20</v>
      </c>
      <c r="F407" s="37">
        <v>2</v>
      </c>
      <c r="G407" s="61">
        <f t="shared" si="48"/>
        <v>756</v>
      </c>
      <c r="H407" s="98">
        <f t="shared" si="48"/>
        <v>756</v>
      </c>
      <c r="I407" s="98">
        <f t="shared" si="52"/>
        <v>0</v>
      </c>
      <c r="J407" s="98"/>
      <c r="K407" s="36">
        <f>1800-Table1353233[[#This Row],[Remaining time]]</f>
        <v>0.9792413637098889</v>
      </c>
      <c r="L407" s="36"/>
      <c r="M407" s="36">
        <f t="shared" si="49"/>
        <v>0.9792413637098889</v>
      </c>
      <c r="O407" t="b">
        <f t="shared" si="53"/>
        <v>0</v>
      </c>
      <c r="T407">
        <f>IF(Table1353233[[#This Row],[If Optimal solution is not found]]=1,"",Table1353233[[#This Row],[UB_init]])</f>
        <v>756</v>
      </c>
      <c r="U407">
        <f>IF(Table1353233[[#This Row],[If Optimal solution is not found]],"",Table1353233[[#This Row],[LB_init]])</f>
        <v>756</v>
      </c>
      <c r="V407">
        <f>IF(Table1353233[[#This Row],[If Optimal solution is not found]],"",0)</f>
        <v>0</v>
      </c>
      <c r="W407">
        <f>IF(Table1353233[[#This Row],[If Optimal solution is not found]],"",Table1353233[[#This Row],[Total time (BPP+Pm+SPm)]])</f>
        <v>0.9792413637098889</v>
      </c>
      <c r="Y407" s="61"/>
      <c r="Z407" s="62"/>
      <c r="AA407" s="62"/>
      <c r="AB407" s="61"/>
      <c r="AC407" s="115"/>
      <c r="AD407" s="115"/>
      <c r="AE407" s="115"/>
      <c r="AF407" s="115">
        <f t="shared" si="54"/>
        <v>0</v>
      </c>
      <c r="AG407" s="115">
        <f t="shared" si="55"/>
        <v>0</v>
      </c>
      <c r="AH407" s="115">
        <v>0</v>
      </c>
      <c r="AI407" s="137" t="str">
        <f>IF(AH407=1,(Table1353233[[#This Row],[UB_init]]-Table1353233[[#This Row],[LB_init]])/Table1353233[[#This Row],[UB_init]],"")</f>
        <v/>
      </c>
      <c r="AJ407" s="133"/>
      <c r="AK407" s="115">
        <f>IF(AND(AJ407=1,Table68[[#This Row],[Gap]]=0),1,0)</f>
        <v>0</v>
      </c>
      <c r="AL407" s="47">
        <v>756</v>
      </c>
      <c r="AM407" s="117">
        <f t="shared" si="50"/>
        <v>1</v>
      </c>
      <c r="AN407">
        <f t="shared" si="51"/>
        <v>0</v>
      </c>
    </row>
    <row r="408" spans="2:40" x14ac:dyDescent="0.35">
      <c r="B408" s="127" t="s">
        <v>442</v>
      </c>
      <c r="C408" s="38">
        <v>100</v>
      </c>
      <c r="D408" s="38">
        <v>5</v>
      </c>
      <c r="E408" s="38">
        <v>20</v>
      </c>
      <c r="F408" s="39">
        <v>2</v>
      </c>
      <c r="G408" s="59">
        <f t="shared" si="48"/>
        <v>708</v>
      </c>
      <c r="H408" s="88">
        <f t="shared" si="48"/>
        <v>708</v>
      </c>
      <c r="I408" s="88">
        <f t="shared" si="52"/>
        <v>0</v>
      </c>
      <c r="J408" s="88"/>
      <c r="K408" s="38">
        <f>1800-Table1353233[[#This Row],[Remaining time]]</f>
        <v>4.2788729705000605</v>
      </c>
      <c r="L408" s="38"/>
      <c r="M408" s="38">
        <f t="shared" si="49"/>
        <v>4.2788729705000605</v>
      </c>
      <c r="O408" t="b">
        <f t="shared" si="53"/>
        <v>0</v>
      </c>
      <c r="T408">
        <f>IF(Table1353233[[#This Row],[If Optimal solution is not found]]=1,"",Table1353233[[#This Row],[UB_init]])</f>
        <v>708</v>
      </c>
      <c r="U408">
        <f>IF(Table1353233[[#This Row],[If Optimal solution is not found]],"",Table1353233[[#This Row],[LB_init]])</f>
        <v>708</v>
      </c>
      <c r="V408">
        <f>IF(Table1353233[[#This Row],[If Optimal solution is not found]],"",0)</f>
        <v>0</v>
      </c>
      <c r="W408">
        <f>IF(Table1353233[[#This Row],[If Optimal solution is not found]],"",Table1353233[[#This Row],[Total time (BPP+Pm+SPm)]])</f>
        <v>4.2788729705000605</v>
      </c>
      <c r="Y408" s="59"/>
      <c r="Z408" s="60"/>
      <c r="AA408" s="60"/>
      <c r="AB408" s="59"/>
      <c r="AC408" s="114"/>
      <c r="AD408" s="114"/>
      <c r="AE408" s="114"/>
      <c r="AF408" s="114">
        <f t="shared" si="54"/>
        <v>0</v>
      </c>
      <c r="AG408" s="114">
        <f t="shared" si="55"/>
        <v>0</v>
      </c>
      <c r="AH408" s="114">
        <v>0</v>
      </c>
      <c r="AI408" s="136" t="str">
        <f>IF(AH408=1,(Table1353233[[#This Row],[UB_init]]-Table1353233[[#This Row],[LB_init]])/Table1353233[[#This Row],[UB_init]],"")</f>
        <v/>
      </c>
      <c r="AJ408" s="123"/>
      <c r="AK408" s="114">
        <f>IF(AND(AJ408=1,Table68[[#This Row],[Gap]]=0),1,0)</f>
        <v>0</v>
      </c>
      <c r="AL408" s="48">
        <v>708</v>
      </c>
      <c r="AM408" s="117">
        <f t="shared" si="50"/>
        <v>1</v>
      </c>
      <c r="AN408">
        <f t="shared" si="51"/>
        <v>0</v>
      </c>
    </row>
    <row r="409" spans="2:40" x14ac:dyDescent="0.35">
      <c r="B409" s="126" t="s">
        <v>443</v>
      </c>
      <c r="C409" s="36">
        <v>100</v>
      </c>
      <c r="D409" s="36">
        <v>5</v>
      </c>
      <c r="E409" s="36">
        <v>20</v>
      </c>
      <c r="F409" s="37">
        <v>2</v>
      </c>
      <c r="G409" s="61">
        <f t="shared" si="48"/>
        <v>721</v>
      </c>
      <c r="H409" s="98">
        <f t="shared" si="48"/>
        <v>721</v>
      </c>
      <c r="I409" s="98">
        <f t="shared" si="52"/>
        <v>0</v>
      </c>
      <c r="J409" s="98"/>
      <c r="K409" s="36">
        <f>1800-Table1353233[[#This Row],[Remaining time]]</f>
        <v>0.99901215360000606</v>
      </c>
      <c r="L409" s="36"/>
      <c r="M409" s="36">
        <f t="shared" si="49"/>
        <v>0.99901215360000606</v>
      </c>
      <c r="O409" t="b">
        <f t="shared" si="53"/>
        <v>0</v>
      </c>
      <c r="T409">
        <f>IF(Table1353233[[#This Row],[If Optimal solution is not found]]=1,"",Table1353233[[#This Row],[UB_init]])</f>
        <v>721</v>
      </c>
      <c r="U409">
        <f>IF(Table1353233[[#This Row],[If Optimal solution is not found]],"",Table1353233[[#This Row],[LB_init]])</f>
        <v>721</v>
      </c>
      <c r="V409">
        <f>IF(Table1353233[[#This Row],[If Optimal solution is not found]],"",0)</f>
        <v>0</v>
      </c>
      <c r="W409">
        <f>IF(Table1353233[[#This Row],[If Optimal solution is not found]],"",Table1353233[[#This Row],[Total time (BPP+Pm+SPm)]])</f>
        <v>0.99901215360000606</v>
      </c>
      <c r="Y409" s="61"/>
      <c r="Z409" s="62"/>
      <c r="AA409" s="62"/>
      <c r="AB409" s="61"/>
      <c r="AC409" s="115"/>
      <c r="AD409" s="115"/>
      <c r="AE409" s="115"/>
      <c r="AF409" s="115">
        <f t="shared" si="54"/>
        <v>0</v>
      </c>
      <c r="AG409" s="115">
        <f t="shared" si="55"/>
        <v>0</v>
      </c>
      <c r="AH409" s="115">
        <v>0</v>
      </c>
      <c r="AI409" s="137" t="str">
        <f>IF(AH409=1,(Table1353233[[#This Row],[UB_init]]-Table1353233[[#This Row],[LB_init]])/Table1353233[[#This Row],[UB_init]],"")</f>
        <v/>
      </c>
      <c r="AJ409" s="133"/>
      <c r="AK409" s="115">
        <f>IF(AND(AJ409=1,Table68[[#This Row],[Gap]]=0),1,0)</f>
        <v>0</v>
      </c>
      <c r="AL409" s="47">
        <v>721</v>
      </c>
      <c r="AM409" s="117">
        <f t="shared" si="50"/>
        <v>1</v>
      </c>
      <c r="AN409">
        <f t="shared" si="51"/>
        <v>0</v>
      </c>
    </row>
    <row r="410" spans="2:40" x14ac:dyDescent="0.35">
      <c r="B410" s="127" t="s">
        <v>444</v>
      </c>
      <c r="C410" s="38">
        <v>100</v>
      </c>
      <c r="D410" s="38">
        <v>5</v>
      </c>
      <c r="E410" s="38">
        <v>20</v>
      </c>
      <c r="F410" s="39">
        <v>2</v>
      </c>
      <c r="G410" s="59">
        <f t="shared" si="48"/>
        <v>756</v>
      </c>
      <c r="H410" s="88">
        <f t="shared" si="48"/>
        <v>756</v>
      </c>
      <c r="I410" s="88">
        <f t="shared" si="52"/>
        <v>0</v>
      </c>
      <c r="J410" s="88"/>
      <c r="K410" s="38">
        <f>1800-Table1353233[[#This Row],[Remaining time]]</f>
        <v>1.8429874107300748</v>
      </c>
      <c r="L410" s="38"/>
      <c r="M410" s="38">
        <f t="shared" si="49"/>
        <v>1.8429874107300748</v>
      </c>
      <c r="O410" t="b">
        <f t="shared" si="53"/>
        <v>0</v>
      </c>
      <c r="T410">
        <f>IF(Table1353233[[#This Row],[If Optimal solution is not found]]=1,"",Table1353233[[#This Row],[UB_init]])</f>
        <v>756</v>
      </c>
      <c r="U410">
        <f>IF(Table1353233[[#This Row],[If Optimal solution is not found]],"",Table1353233[[#This Row],[LB_init]])</f>
        <v>756</v>
      </c>
      <c r="V410">
        <f>IF(Table1353233[[#This Row],[If Optimal solution is not found]],"",0)</f>
        <v>0</v>
      </c>
      <c r="W410">
        <f>IF(Table1353233[[#This Row],[If Optimal solution is not found]],"",Table1353233[[#This Row],[Total time (BPP+Pm+SPm)]])</f>
        <v>1.8429874107300748</v>
      </c>
      <c r="Y410" s="59"/>
      <c r="Z410" s="60"/>
      <c r="AA410" s="60"/>
      <c r="AB410" s="59"/>
      <c r="AC410" s="114"/>
      <c r="AD410" s="114"/>
      <c r="AE410" s="114"/>
      <c r="AF410" s="114">
        <f t="shared" si="54"/>
        <v>0</v>
      </c>
      <c r="AG410" s="114">
        <f t="shared" si="55"/>
        <v>0</v>
      </c>
      <c r="AH410" s="114">
        <v>0</v>
      </c>
      <c r="AI410" s="136" t="str">
        <f>IF(AH410=1,(Table1353233[[#This Row],[UB_init]]-Table1353233[[#This Row],[LB_init]])/Table1353233[[#This Row],[UB_init]],"")</f>
        <v/>
      </c>
      <c r="AJ410" s="123"/>
      <c r="AK410" s="114">
        <f>IF(AND(AJ410=1,Table68[[#This Row],[Gap]]=0),1,0)</f>
        <v>0</v>
      </c>
      <c r="AL410" s="48">
        <v>756</v>
      </c>
      <c r="AM410" s="117">
        <f t="shared" si="50"/>
        <v>1</v>
      </c>
      <c r="AN410">
        <f t="shared" si="51"/>
        <v>0</v>
      </c>
    </row>
    <row r="411" spans="2:40" x14ac:dyDescent="0.35">
      <c r="B411" s="126" t="s">
        <v>445</v>
      </c>
      <c r="C411" s="36">
        <v>100</v>
      </c>
      <c r="D411" s="36">
        <v>5</v>
      </c>
      <c r="E411" s="36">
        <v>20</v>
      </c>
      <c r="F411" s="37">
        <v>2</v>
      </c>
      <c r="G411" s="61">
        <f t="shared" si="48"/>
        <v>775</v>
      </c>
      <c r="H411" s="98">
        <f t="shared" si="48"/>
        <v>775</v>
      </c>
      <c r="I411" s="98">
        <f t="shared" si="52"/>
        <v>0</v>
      </c>
      <c r="J411" s="98"/>
      <c r="K411" s="36">
        <f>1800-Table1353233[[#This Row],[Remaining time]]</f>
        <v>1.7070883866399527</v>
      </c>
      <c r="L411" s="36"/>
      <c r="M411" s="36">
        <f t="shared" si="49"/>
        <v>1.7070883866399527</v>
      </c>
      <c r="O411" t="b">
        <f t="shared" si="53"/>
        <v>0</v>
      </c>
      <c r="T411">
        <f>IF(Table1353233[[#This Row],[If Optimal solution is not found]]=1,"",Table1353233[[#This Row],[UB_init]])</f>
        <v>775</v>
      </c>
      <c r="U411">
        <f>IF(Table1353233[[#This Row],[If Optimal solution is not found]],"",Table1353233[[#This Row],[LB_init]])</f>
        <v>775</v>
      </c>
      <c r="V411">
        <f>IF(Table1353233[[#This Row],[If Optimal solution is not found]],"",0)</f>
        <v>0</v>
      </c>
      <c r="W411">
        <f>IF(Table1353233[[#This Row],[If Optimal solution is not found]],"",Table1353233[[#This Row],[Total time (BPP+Pm+SPm)]])</f>
        <v>1.7070883866399527</v>
      </c>
      <c r="Y411" s="61"/>
      <c r="Z411" s="62"/>
      <c r="AA411" s="62"/>
      <c r="AB411" s="61"/>
      <c r="AC411" s="115"/>
      <c r="AD411" s="115"/>
      <c r="AE411" s="115"/>
      <c r="AF411" s="115">
        <f t="shared" si="54"/>
        <v>0</v>
      </c>
      <c r="AG411" s="115">
        <f t="shared" si="55"/>
        <v>0</v>
      </c>
      <c r="AH411" s="115">
        <v>0</v>
      </c>
      <c r="AI411" s="137" t="str">
        <f>IF(AH411=1,(Table1353233[[#This Row],[UB_init]]-Table1353233[[#This Row],[LB_init]])/Table1353233[[#This Row],[UB_init]],"")</f>
        <v/>
      </c>
      <c r="AJ411" s="133"/>
      <c r="AK411" s="115">
        <f>IF(AND(AJ411=1,Table68[[#This Row],[Gap]]=0),1,0)</f>
        <v>0</v>
      </c>
      <c r="AL411" s="47">
        <v>775</v>
      </c>
      <c r="AM411" s="117">
        <f t="shared" si="50"/>
        <v>1</v>
      </c>
      <c r="AN411">
        <f t="shared" si="51"/>
        <v>0</v>
      </c>
    </row>
    <row r="412" spans="2:40" x14ac:dyDescent="0.35">
      <c r="B412" s="127" t="s">
        <v>446</v>
      </c>
      <c r="C412" s="38">
        <v>100</v>
      </c>
      <c r="D412" s="38">
        <v>5</v>
      </c>
      <c r="E412" s="38">
        <v>20</v>
      </c>
      <c r="F412" s="39">
        <v>4</v>
      </c>
      <c r="G412" s="59">
        <f t="shared" si="48"/>
        <v>988</v>
      </c>
      <c r="H412" s="88">
        <f t="shared" si="48"/>
        <v>988</v>
      </c>
      <c r="I412" s="88">
        <f t="shared" si="52"/>
        <v>0</v>
      </c>
      <c r="J412" s="88"/>
      <c r="K412" s="38">
        <f>1800-Table1353233[[#This Row],[Remaining time]]</f>
        <v>6.5791916679600035</v>
      </c>
      <c r="L412" s="38"/>
      <c r="M412" s="38">
        <f t="shared" si="49"/>
        <v>6.5791916679600035</v>
      </c>
      <c r="O412" t="b">
        <f t="shared" si="53"/>
        <v>0</v>
      </c>
      <c r="T412">
        <f>IF(Table1353233[[#This Row],[If Optimal solution is not found]]=1,"",Table1353233[[#This Row],[UB_init]])</f>
        <v>988</v>
      </c>
      <c r="U412">
        <f>IF(Table1353233[[#This Row],[If Optimal solution is not found]],"",Table1353233[[#This Row],[LB_init]])</f>
        <v>988</v>
      </c>
      <c r="V412">
        <f>IF(Table1353233[[#This Row],[If Optimal solution is not found]],"",0)</f>
        <v>0</v>
      </c>
      <c r="W412">
        <f>IF(Table1353233[[#This Row],[If Optimal solution is not found]],"",Table1353233[[#This Row],[Total time (BPP+Pm+SPm)]])</f>
        <v>6.5791916679600035</v>
      </c>
      <c r="Y412" s="59"/>
      <c r="Z412" s="60"/>
      <c r="AA412" s="60"/>
      <c r="AB412" s="59"/>
      <c r="AC412" s="114"/>
      <c r="AD412" s="114"/>
      <c r="AE412" s="114"/>
      <c r="AF412" s="114">
        <f t="shared" si="54"/>
        <v>0</v>
      </c>
      <c r="AG412" s="114">
        <f t="shared" si="55"/>
        <v>0</v>
      </c>
      <c r="AH412" s="114">
        <v>0</v>
      </c>
      <c r="AI412" s="136" t="str">
        <f>IF(AH412=1,(Table1353233[[#This Row],[UB_init]]-Table1353233[[#This Row],[LB_init]])/Table1353233[[#This Row],[UB_init]],"")</f>
        <v/>
      </c>
      <c r="AJ412" s="123"/>
      <c r="AK412" s="114">
        <f>IF(AND(AJ412=1,Table68[[#This Row],[Gap]]=0),1,0)</f>
        <v>0</v>
      </c>
      <c r="AL412" s="48">
        <v>988</v>
      </c>
      <c r="AM412" s="117">
        <f t="shared" si="50"/>
        <v>1</v>
      </c>
      <c r="AN412">
        <f t="shared" si="51"/>
        <v>0</v>
      </c>
    </row>
    <row r="413" spans="2:40" x14ac:dyDescent="0.35">
      <c r="B413" s="126" t="s">
        <v>447</v>
      </c>
      <c r="C413" s="36">
        <v>100</v>
      </c>
      <c r="D413" s="36">
        <v>5</v>
      </c>
      <c r="E413" s="36">
        <v>20</v>
      </c>
      <c r="F413" s="37">
        <v>4</v>
      </c>
      <c r="G413" s="61">
        <f t="shared" si="48"/>
        <v>1077</v>
      </c>
      <c r="H413" s="98">
        <f t="shared" si="48"/>
        <v>1077</v>
      </c>
      <c r="I413" s="98">
        <f t="shared" si="52"/>
        <v>0</v>
      </c>
      <c r="J413" s="98"/>
      <c r="K413" s="36">
        <f>1800-Table1353233[[#This Row],[Remaining time]]</f>
        <v>11.282150361689901</v>
      </c>
      <c r="L413" s="36"/>
      <c r="M413" s="36">
        <f t="shared" si="49"/>
        <v>11.282150361689901</v>
      </c>
      <c r="O413" t="b">
        <f t="shared" si="53"/>
        <v>0</v>
      </c>
      <c r="T413">
        <f>IF(Table1353233[[#This Row],[If Optimal solution is not found]]=1,"",Table1353233[[#This Row],[UB_init]])</f>
        <v>1077</v>
      </c>
      <c r="U413">
        <f>IF(Table1353233[[#This Row],[If Optimal solution is not found]],"",Table1353233[[#This Row],[LB_init]])</f>
        <v>1077</v>
      </c>
      <c r="V413">
        <f>IF(Table1353233[[#This Row],[If Optimal solution is not found]],"",0)</f>
        <v>0</v>
      </c>
      <c r="W413">
        <f>IF(Table1353233[[#This Row],[If Optimal solution is not found]],"",Table1353233[[#This Row],[Total time (BPP+Pm+SPm)]])</f>
        <v>11.282150361689901</v>
      </c>
      <c r="Y413" s="61"/>
      <c r="Z413" s="62"/>
      <c r="AA413" s="62"/>
      <c r="AB413" s="61"/>
      <c r="AC413" s="115"/>
      <c r="AD413" s="115"/>
      <c r="AE413" s="115"/>
      <c r="AF413" s="115">
        <f t="shared" si="54"/>
        <v>0</v>
      </c>
      <c r="AG413" s="115">
        <f t="shared" si="55"/>
        <v>0</v>
      </c>
      <c r="AH413" s="115">
        <v>0</v>
      </c>
      <c r="AI413" s="137" t="str">
        <f>IF(AH413=1,(Table1353233[[#This Row],[UB_init]]-Table1353233[[#This Row],[LB_init]])/Table1353233[[#This Row],[UB_init]],"")</f>
        <v/>
      </c>
      <c r="AJ413" s="133"/>
      <c r="AK413" s="115">
        <f>IF(AND(AJ413=1,Table68[[#This Row],[Gap]]=0),1,0)</f>
        <v>0</v>
      </c>
      <c r="AL413" s="47">
        <v>1077</v>
      </c>
      <c r="AM413" s="117">
        <f t="shared" si="50"/>
        <v>1</v>
      </c>
      <c r="AN413">
        <f t="shared" si="51"/>
        <v>0</v>
      </c>
    </row>
    <row r="414" spans="2:40" x14ac:dyDescent="0.35">
      <c r="B414" s="127" t="s">
        <v>448</v>
      </c>
      <c r="C414" s="38">
        <v>100</v>
      </c>
      <c r="D414" s="38">
        <v>5</v>
      </c>
      <c r="E414" s="38">
        <v>20</v>
      </c>
      <c r="F414" s="39">
        <v>4</v>
      </c>
      <c r="G414" s="59">
        <f t="shared" si="48"/>
        <v>1084</v>
      </c>
      <c r="H414" s="88">
        <f t="shared" si="48"/>
        <v>1084</v>
      </c>
      <c r="I414" s="88">
        <f t="shared" si="52"/>
        <v>0</v>
      </c>
      <c r="J414" s="88"/>
      <c r="K414" s="38">
        <f>1800-Table1353233[[#This Row],[Remaining time]]</f>
        <v>4.4900020044299254</v>
      </c>
      <c r="L414" s="38"/>
      <c r="M414" s="38">
        <f t="shared" si="49"/>
        <v>4.4900020044299254</v>
      </c>
      <c r="O414" t="b">
        <f t="shared" si="53"/>
        <v>0</v>
      </c>
      <c r="T414">
        <f>IF(Table1353233[[#This Row],[If Optimal solution is not found]]=1,"",Table1353233[[#This Row],[UB_init]])</f>
        <v>1084</v>
      </c>
      <c r="U414">
        <f>IF(Table1353233[[#This Row],[If Optimal solution is not found]],"",Table1353233[[#This Row],[LB_init]])</f>
        <v>1084</v>
      </c>
      <c r="V414">
        <f>IF(Table1353233[[#This Row],[If Optimal solution is not found]],"",0)</f>
        <v>0</v>
      </c>
      <c r="W414">
        <f>IF(Table1353233[[#This Row],[If Optimal solution is not found]],"",Table1353233[[#This Row],[Total time (BPP+Pm+SPm)]])</f>
        <v>4.4900020044299254</v>
      </c>
      <c r="Y414" s="59"/>
      <c r="Z414" s="60"/>
      <c r="AA414" s="60"/>
      <c r="AB414" s="59"/>
      <c r="AC414" s="114"/>
      <c r="AD414" s="114"/>
      <c r="AE414" s="114"/>
      <c r="AF414" s="114">
        <f t="shared" si="54"/>
        <v>0</v>
      </c>
      <c r="AG414" s="114">
        <f t="shared" si="55"/>
        <v>0</v>
      </c>
      <c r="AH414" s="114">
        <v>0</v>
      </c>
      <c r="AI414" s="136" t="str">
        <f>IF(AH414=1,(Table1353233[[#This Row],[UB_init]]-Table1353233[[#This Row],[LB_init]])/Table1353233[[#This Row],[UB_init]],"")</f>
        <v/>
      </c>
      <c r="AJ414" s="123"/>
      <c r="AK414" s="114">
        <f>IF(AND(AJ414=1,Table68[[#This Row],[Gap]]=0),1,0)</f>
        <v>0</v>
      </c>
      <c r="AL414" s="48">
        <v>1084</v>
      </c>
      <c r="AM414" s="117">
        <f t="shared" si="50"/>
        <v>1</v>
      </c>
      <c r="AN414">
        <f t="shared" si="51"/>
        <v>0</v>
      </c>
    </row>
    <row r="415" spans="2:40" x14ac:dyDescent="0.35">
      <c r="B415" s="126" t="s">
        <v>449</v>
      </c>
      <c r="C415" s="36">
        <v>100</v>
      </c>
      <c r="D415" s="36">
        <v>5</v>
      </c>
      <c r="E415" s="36">
        <v>20</v>
      </c>
      <c r="F415" s="37">
        <v>4</v>
      </c>
      <c r="G415" s="61">
        <f t="shared" si="48"/>
        <v>1054</v>
      </c>
      <c r="H415" s="98">
        <f t="shared" si="48"/>
        <v>1054</v>
      </c>
      <c r="I415" s="98">
        <f t="shared" si="52"/>
        <v>0</v>
      </c>
      <c r="J415" s="98"/>
      <c r="K415" s="36">
        <f>1800-Table1353233[[#This Row],[Remaining time]]</f>
        <v>7.6577755380499184</v>
      </c>
      <c r="L415" s="36"/>
      <c r="M415" s="36">
        <f t="shared" si="49"/>
        <v>7.6577755380499184</v>
      </c>
      <c r="O415" t="b">
        <f t="shared" si="53"/>
        <v>0</v>
      </c>
      <c r="T415">
        <f>IF(Table1353233[[#This Row],[If Optimal solution is not found]]=1,"",Table1353233[[#This Row],[UB_init]])</f>
        <v>1054</v>
      </c>
      <c r="U415">
        <f>IF(Table1353233[[#This Row],[If Optimal solution is not found]],"",Table1353233[[#This Row],[LB_init]])</f>
        <v>1054</v>
      </c>
      <c r="V415">
        <f>IF(Table1353233[[#This Row],[If Optimal solution is not found]],"",0)</f>
        <v>0</v>
      </c>
      <c r="W415">
        <f>IF(Table1353233[[#This Row],[If Optimal solution is not found]],"",Table1353233[[#This Row],[Total time (BPP+Pm+SPm)]])</f>
        <v>7.6577755380499184</v>
      </c>
      <c r="Y415" s="61"/>
      <c r="Z415" s="62"/>
      <c r="AA415" s="62"/>
      <c r="AB415" s="61"/>
      <c r="AC415" s="115"/>
      <c r="AD415" s="115"/>
      <c r="AE415" s="115"/>
      <c r="AF415" s="115">
        <f t="shared" si="54"/>
        <v>0</v>
      </c>
      <c r="AG415" s="115">
        <f t="shared" si="55"/>
        <v>0</v>
      </c>
      <c r="AH415" s="115">
        <v>0</v>
      </c>
      <c r="AI415" s="137" t="str">
        <f>IF(AH415=1,(Table1353233[[#This Row],[UB_init]]-Table1353233[[#This Row],[LB_init]])/Table1353233[[#This Row],[UB_init]],"")</f>
        <v/>
      </c>
      <c r="AJ415" s="133"/>
      <c r="AK415" s="115">
        <f>IF(AND(AJ415=1,Table68[[#This Row],[Gap]]=0),1,0)</f>
        <v>0</v>
      </c>
      <c r="AL415" s="47">
        <v>1054</v>
      </c>
      <c r="AM415" s="117">
        <f t="shared" si="50"/>
        <v>1</v>
      </c>
      <c r="AN415">
        <f t="shared" si="51"/>
        <v>0</v>
      </c>
    </row>
    <row r="416" spans="2:40" x14ac:dyDescent="0.35">
      <c r="B416" s="127" t="s">
        <v>450</v>
      </c>
      <c r="C416" s="38">
        <v>100</v>
      </c>
      <c r="D416" s="38">
        <v>5</v>
      </c>
      <c r="E416" s="38">
        <v>20</v>
      </c>
      <c r="F416" s="39">
        <v>4</v>
      </c>
      <c r="G416" s="59">
        <f t="shared" si="48"/>
        <v>990</v>
      </c>
      <c r="H416" s="88">
        <f t="shared" si="48"/>
        <v>990</v>
      </c>
      <c r="I416" s="88">
        <f t="shared" si="52"/>
        <v>0</v>
      </c>
      <c r="J416" s="88"/>
      <c r="K416" s="38">
        <f>1800-Table1353233[[#This Row],[Remaining time]]</f>
        <v>3.9331039860899182</v>
      </c>
      <c r="L416" s="38"/>
      <c r="M416" s="38">
        <f t="shared" si="49"/>
        <v>3.9331039860899182</v>
      </c>
      <c r="O416" t="b">
        <f t="shared" si="53"/>
        <v>0</v>
      </c>
      <c r="T416">
        <f>IF(Table1353233[[#This Row],[If Optimal solution is not found]]=1,"",Table1353233[[#This Row],[UB_init]])</f>
        <v>990</v>
      </c>
      <c r="U416">
        <f>IF(Table1353233[[#This Row],[If Optimal solution is not found]],"",Table1353233[[#This Row],[LB_init]])</f>
        <v>990</v>
      </c>
      <c r="V416">
        <f>IF(Table1353233[[#This Row],[If Optimal solution is not found]],"",0)</f>
        <v>0</v>
      </c>
      <c r="W416">
        <f>IF(Table1353233[[#This Row],[If Optimal solution is not found]],"",Table1353233[[#This Row],[Total time (BPP+Pm+SPm)]])</f>
        <v>3.9331039860899182</v>
      </c>
      <c r="Y416" s="59"/>
      <c r="Z416" s="60"/>
      <c r="AA416" s="60"/>
      <c r="AB416" s="59"/>
      <c r="AC416" s="114"/>
      <c r="AD416" s="114"/>
      <c r="AE416" s="114"/>
      <c r="AF416" s="114">
        <f t="shared" si="54"/>
        <v>0</v>
      </c>
      <c r="AG416" s="114">
        <f t="shared" si="55"/>
        <v>0</v>
      </c>
      <c r="AH416" s="114">
        <v>0</v>
      </c>
      <c r="AI416" s="136" t="str">
        <f>IF(AH416=1,(Table1353233[[#This Row],[UB_init]]-Table1353233[[#This Row],[LB_init]])/Table1353233[[#This Row],[UB_init]],"")</f>
        <v/>
      </c>
      <c r="AJ416" s="123"/>
      <c r="AK416" s="114">
        <f>IF(AND(AJ416=1,Table68[[#This Row],[Gap]]=0),1,0)</f>
        <v>0</v>
      </c>
      <c r="AL416" s="48">
        <v>990</v>
      </c>
      <c r="AM416" s="117">
        <f t="shared" si="50"/>
        <v>1</v>
      </c>
      <c r="AN416">
        <f t="shared" si="51"/>
        <v>0</v>
      </c>
    </row>
    <row r="417" spans="2:40" x14ac:dyDescent="0.35">
      <c r="B417" s="126" t="s">
        <v>451</v>
      </c>
      <c r="C417" s="36">
        <v>100</v>
      </c>
      <c r="D417" s="36">
        <v>5</v>
      </c>
      <c r="E417" s="36">
        <v>20</v>
      </c>
      <c r="F417" s="37">
        <v>4</v>
      </c>
      <c r="G417" s="61">
        <f t="shared" si="48"/>
        <v>1020</v>
      </c>
      <c r="H417" s="98">
        <f t="shared" si="48"/>
        <v>1020</v>
      </c>
      <c r="I417" s="98">
        <f t="shared" si="52"/>
        <v>0</v>
      </c>
      <c r="J417" s="98"/>
      <c r="K417" s="36">
        <f>1800-Table1353233[[#This Row],[Remaining time]]</f>
        <v>4.8080025073199977</v>
      </c>
      <c r="L417" s="36"/>
      <c r="M417" s="36">
        <f t="shared" si="49"/>
        <v>4.8080025073199977</v>
      </c>
      <c r="O417" t="b">
        <f t="shared" si="53"/>
        <v>0</v>
      </c>
      <c r="T417">
        <f>IF(Table1353233[[#This Row],[If Optimal solution is not found]]=1,"",Table1353233[[#This Row],[UB_init]])</f>
        <v>1020</v>
      </c>
      <c r="U417">
        <f>IF(Table1353233[[#This Row],[If Optimal solution is not found]],"",Table1353233[[#This Row],[LB_init]])</f>
        <v>1020</v>
      </c>
      <c r="V417">
        <f>IF(Table1353233[[#This Row],[If Optimal solution is not found]],"",0)</f>
        <v>0</v>
      </c>
      <c r="W417">
        <f>IF(Table1353233[[#This Row],[If Optimal solution is not found]],"",Table1353233[[#This Row],[Total time (BPP+Pm+SPm)]])</f>
        <v>4.8080025073199977</v>
      </c>
      <c r="Y417" s="61"/>
      <c r="Z417" s="62"/>
      <c r="AA417" s="62"/>
      <c r="AB417" s="61"/>
      <c r="AC417" s="115"/>
      <c r="AD417" s="115"/>
      <c r="AE417" s="115"/>
      <c r="AF417" s="115">
        <f t="shared" si="54"/>
        <v>0</v>
      </c>
      <c r="AG417" s="115">
        <f t="shared" si="55"/>
        <v>0</v>
      </c>
      <c r="AH417" s="115">
        <v>0</v>
      </c>
      <c r="AI417" s="137" t="str">
        <f>IF(AH417=1,(Table1353233[[#This Row],[UB_init]]-Table1353233[[#This Row],[LB_init]])/Table1353233[[#This Row],[UB_init]],"")</f>
        <v/>
      </c>
      <c r="AJ417" s="133"/>
      <c r="AK417" s="115">
        <f>IF(AND(AJ417=1,Table68[[#This Row],[Gap]]=0),1,0)</f>
        <v>0</v>
      </c>
      <c r="AL417" s="47">
        <v>1020</v>
      </c>
      <c r="AM417" s="117">
        <f t="shared" si="50"/>
        <v>1</v>
      </c>
      <c r="AN417">
        <f t="shared" si="51"/>
        <v>0</v>
      </c>
    </row>
    <row r="418" spans="2:40" x14ac:dyDescent="0.35">
      <c r="B418" s="127" t="s">
        <v>452</v>
      </c>
      <c r="C418" s="38">
        <v>100</v>
      </c>
      <c r="D418" s="38">
        <v>5</v>
      </c>
      <c r="E418" s="38">
        <v>20</v>
      </c>
      <c r="F418" s="39">
        <v>4</v>
      </c>
      <c r="G418" s="59">
        <f t="shared" si="48"/>
        <v>996</v>
      </c>
      <c r="H418" s="88">
        <f t="shared" si="48"/>
        <v>996</v>
      </c>
      <c r="I418" s="88">
        <f t="shared" si="52"/>
        <v>0</v>
      </c>
      <c r="J418" s="88"/>
      <c r="K418" s="38">
        <f>1800-Table1353233[[#This Row],[Remaining time]]</f>
        <v>15.286938529470035</v>
      </c>
      <c r="L418" s="38"/>
      <c r="M418" s="38">
        <f t="shared" si="49"/>
        <v>15.286938529470035</v>
      </c>
      <c r="O418" t="b">
        <f t="shared" si="53"/>
        <v>0</v>
      </c>
      <c r="T418">
        <f>IF(Table1353233[[#This Row],[If Optimal solution is not found]]=1,"",Table1353233[[#This Row],[UB_init]])</f>
        <v>996</v>
      </c>
      <c r="U418">
        <f>IF(Table1353233[[#This Row],[If Optimal solution is not found]],"",Table1353233[[#This Row],[LB_init]])</f>
        <v>996</v>
      </c>
      <c r="V418">
        <f>IF(Table1353233[[#This Row],[If Optimal solution is not found]],"",0)</f>
        <v>0</v>
      </c>
      <c r="W418">
        <f>IF(Table1353233[[#This Row],[If Optimal solution is not found]],"",Table1353233[[#This Row],[Total time (BPP+Pm+SPm)]])</f>
        <v>15.286938529470035</v>
      </c>
      <c r="Y418" s="59"/>
      <c r="Z418" s="60"/>
      <c r="AA418" s="60"/>
      <c r="AB418" s="59"/>
      <c r="AC418" s="114"/>
      <c r="AD418" s="114"/>
      <c r="AE418" s="114"/>
      <c r="AF418" s="114">
        <f t="shared" si="54"/>
        <v>0</v>
      </c>
      <c r="AG418" s="114">
        <f t="shared" si="55"/>
        <v>0</v>
      </c>
      <c r="AH418" s="114">
        <v>0</v>
      </c>
      <c r="AI418" s="136" t="str">
        <f>IF(AH418=1,(Table1353233[[#This Row],[UB_init]]-Table1353233[[#This Row],[LB_init]])/Table1353233[[#This Row],[UB_init]],"")</f>
        <v/>
      </c>
      <c r="AJ418" s="123"/>
      <c r="AK418" s="114">
        <f>IF(AND(AJ418=1,Table68[[#This Row],[Gap]]=0),1,0)</f>
        <v>0</v>
      </c>
      <c r="AL418" s="48">
        <v>996</v>
      </c>
      <c r="AM418" s="117">
        <f t="shared" si="50"/>
        <v>1</v>
      </c>
      <c r="AN418">
        <f t="shared" si="51"/>
        <v>0</v>
      </c>
    </row>
    <row r="419" spans="2:40" x14ac:dyDescent="0.35">
      <c r="B419" s="126" t="s">
        <v>453</v>
      </c>
      <c r="C419" s="36">
        <v>100</v>
      </c>
      <c r="D419" s="36">
        <v>5</v>
      </c>
      <c r="E419" s="36">
        <v>20</v>
      </c>
      <c r="F419" s="37">
        <v>4</v>
      </c>
      <c r="G419" s="61">
        <f t="shared" si="48"/>
        <v>949</v>
      </c>
      <c r="H419" s="98">
        <f t="shared" si="48"/>
        <v>949</v>
      </c>
      <c r="I419" s="98">
        <f t="shared" si="52"/>
        <v>0</v>
      </c>
      <c r="J419" s="98"/>
      <c r="K419" s="36">
        <f>1800-Table1353233[[#This Row],[Remaining time]]</f>
        <v>51.531402032830101</v>
      </c>
      <c r="L419" s="36"/>
      <c r="M419" s="36">
        <f t="shared" si="49"/>
        <v>51.531402032830101</v>
      </c>
      <c r="O419" t="b">
        <f t="shared" si="53"/>
        <v>0</v>
      </c>
      <c r="T419">
        <f>IF(Table1353233[[#This Row],[If Optimal solution is not found]]=1,"",Table1353233[[#This Row],[UB_init]])</f>
        <v>949</v>
      </c>
      <c r="U419">
        <f>IF(Table1353233[[#This Row],[If Optimal solution is not found]],"",Table1353233[[#This Row],[LB_init]])</f>
        <v>949</v>
      </c>
      <c r="V419">
        <f>IF(Table1353233[[#This Row],[If Optimal solution is not found]],"",0)</f>
        <v>0</v>
      </c>
      <c r="W419">
        <f>IF(Table1353233[[#This Row],[If Optimal solution is not found]],"",Table1353233[[#This Row],[Total time (BPP+Pm+SPm)]])</f>
        <v>51.531402032830101</v>
      </c>
      <c r="Y419" s="61"/>
      <c r="Z419" s="62"/>
      <c r="AA419" s="62"/>
      <c r="AB419" s="61"/>
      <c r="AC419" s="115"/>
      <c r="AD419" s="115"/>
      <c r="AE419" s="115"/>
      <c r="AF419" s="115">
        <f t="shared" si="54"/>
        <v>0</v>
      </c>
      <c r="AG419" s="115">
        <f t="shared" si="55"/>
        <v>0</v>
      </c>
      <c r="AH419" s="115">
        <v>0</v>
      </c>
      <c r="AI419" s="137" t="str">
        <f>IF(AH419=1,(Table1353233[[#This Row],[UB_init]]-Table1353233[[#This Row],[LB_init]])/Table1353233[[#This Row],[UB_init]],"")</f>
        <v/>
      </c>
      <c r="AJ419" s="133"/>
      <c r="AK419" s="115">
        <f>IF(AND(AJ419=1,Table68[[#This Row],[Gap]]=0),1,0)</f>
        <v>0</v>
      </c>
      <c r="AL419" s="47">
        <v>949</v>
      </c>
      <c r="AM419" s="117">
        <f t="shared" si="50"/>
        <v>1</v>
      </c>
      <c r="AN419">
        <f t="shared" si="51"/>
        <v>0</v>
      </c>
    </row>
    <row r="420" spans="2:40" x14ac:dyDescent="0.35">
      <c r="B420" s="127" t="s">
        <v>454</v>
      </c>
      <c r="C420" s="38">
        <v>100</v>
      </c>
      <c r="D420" s="38">
        <v>5</v>
      </c>
      <c r="E420" s="38">
        <v>20</v>
      </c>
      <c r="F420" s="39">
        <v>4</v>
      </c>
      <c r="G420" s="59">
        <f t="shared" si="48"/>
        <v>1056</v>
      </c>
      <c r="H420" s="88">
        <f t="shared" si="48"/>
        <v>1056</v>
      </c>
      <c r="I420" s="88">
        <f t="shared" si="52"/>
        <v>0</v>
      </c>
      <c r="J420" s="88"/>
      <c r="K420" s="38">
        <f>1800-Table1353233[[#This Row],[Remaining time]]</f>
        <v>14.342102330180069</v>
      </c>
      <c r="L420" s="38"/>
      <c r="M420" s="38">
        <f t="shared" si="49"/>
        <v>14.342102330180069</v>
      </c>
      <c r="O420" t="b">
        <f t="shared" si="53"/>
        <v>0</v>
      </c>
      <c r="T420">
        <f>IF(Table1353233[[#This Row],[If Optimal solution is not found]]=1,"",Table1353233[[#This Row],[UB_init]])</f>
        <v>1056</v>
      </c>
      <c r="U420">
        <f>IF(Table1353233[[#This Row],[If Optimal solution is not found]],"",Table1353233[[#This Row],[LB_init]])</f>
        <v>1056</v>
      </c>
      <c r="V420">
        <f>IF(Table1353233[[#This Row],[If Optimal solution is not found]],"",0)</f>
        <v>0</v>
      </c>
      <c r="W420">
        <f>IF(Table1353233[[#This Row],[If Optimal solution is not found]],"",Table1353233[[#This Row],[Total time (BPP+Pm+SPm)]])</f>
        <v>14.342102330180069</v>
      </c>
      <c r="Y420" s="59"/>
      <c r="Z420" s="60"/>
      <c r="AA420" s="60"/>
      <c r="AB420" s="59"/>
      <c r="AC420" s="114"/>
      <c r="AD420" s="114"/>
      <c r="AE420" s="114"/>
      <c r="AF420" s="114">
        <f t="shared" si="54"/>
        <v>0</v>
      </c>
      <c r="AG420" s="114">
        <f t="shared" si="55"/>
        <v>0</v>
      </c>
      <c r="AH420" s="114">
        <v>0</v>
      </c>
      <c r="AI420" s="136" t="str">
        <f>IF(AH420=1,(Table1353233[[#This Row],[UB_init]]-Table1353233[[#This Row],[LB_init]])/Table1353233[[#This Row],[UB_init]],"")</f>
        <v/>
      </c>
      <c r="AJ420" s="123"/>
      <c r="AK420" s="114">
        <f>IF(AND(AJ420=1,Table68[[#This Row],[Gap]]=0),1,0)</f>
        <v>0</v>
      </c>
      <c r="AL420" s="48">
        <v>1056</v>
      </c>
      <c r="AM420" s="117">
        <f t="shared" si="50"/>
        <v>1</v>
      </c>
      <c r="AN420">
        <f t="shared" si="51"/>
        <v>0</v>
      </c>
    </row>
    <row r="421" spans="2:40" x14ac:dyDescent="0.35">
      <c r="B421" s="126" t="s">
        <v>455</v>
      </c>
      <c r="C421" s="36">
        <v>100</v>
      </c>
      <c r="D421" s="36">
        <v>5</v>
      </c>
      <c r="E421" s="36">
        <v>20</v>
      </c>
      <c r="F421" s="37">
        <v>4</v>
      </c>
      <c r="G421" s="61">
        <f t="shared" si="48"/>
        <v>1063</v>
      </c>
      <c r="H421" s="98">
        <f t="shared" si="48"/>
        <v>1063</v>
      </c>
      <c r="I421" s="98">
        <f t="shared" si="52"/>
        <v>0</v>
      </c>
      <c r="J421" s="98"/>
      <c r="K421" s="36">
        <f>1800-Table1353233[[#This Row],[Remaining time]]</f>
        <v>148.99040689879007</v>
      </c>
      <c r="L421" s="36"/>
      <c r="M421" s="36">
        <f t="shared" si="49"/>
        <v>148.99040689879007</v>
      </c>
      <c r="O421" t="b">
        <f t="shared" si="53"/>
        <v>0</v>
      </c>
      <c r="T421">
        <f>IF(Table1353233[[#This Row],[If Optimal solution is not found]]=1,"",Table1353233[[#This Row],[UB_init]])</f>
        <v>1063</v>
      </c>
      <c r="U421">
        <f>IF(Table1353233[[#This Row],[If Optimal solution is not found]],"",Table1353233[[#This Row],[LB_init]])</f>
        <v>1063</v>
      </c>
      <c r="V421">
        <f>IF(Table1353233[[#This Row],[If Optimal solution is not found]],"",0)</f>
        <v>0</v>
      </c>
      <c r="W421">
        <f>IF(Table1353233[[#This Row],[If Optimal solution is not found]],"",Table1353233[[#This Row],[Total time (BPP+Pm+SPm)]])</f>
        <v>148.99040689879007</v>
      </c>
      <c r="Y421" s="61"/>
      <c r="Z421" s="62"/>
      <c r="AA421" s="62"/>
      <c r="AB421" s="61"/>
      <c r="AC421" s="115"/>
      <c r="AD421" s="115"/>
      <c r="AE421" s="115"/>
      <c r="AF421" s="115">
        <f t="shared" si="54"/>
        <v>0</v>
      </c>
      <c r="AG421" s="115">
        <f t="shared" si="55"/>
        <v>0</v>
      </c>
      <c r="AH421" s="115">
        <v>0</v>
      </c>
      <c r="AI421" s="137" t="str">
        <f>IF(AH421=1,(Table1353233[[#This Row],[UB_init]]-Table1353233[[#This Row],[LB_init]])/Table1353233[[#This Row],[UB_init]],"")</f>
        <v/>
      </c>
      <c r="AJ421" s="133"/>
      <c r="AK421" s="115">
        <f>IF(AND(AJ421=1,Table68[[#This Row],[Gap]]=0),1,0)</f>
        <v>0</v>
      </c>
      <c r="AL421" s="47">
        <v>1063</v>
      </c>
      <c r="AM421" s="117">
        <f t="shared" si="50"/>
        <v>1</v>
      </c>
      <c r="AN421">
        <f t="shared" si="51"/>
        <v>0</v>
      </c>
    </row>
    <row r="422" spans="2:40" x14ac:dyDescent="0.35">
      <c r="B422" s="127" t="s">
        <v>456</v>
      </c>
      <c r="C422" s="38">
        <v>100</v>
      </c>
      <c r="D422" s="38">
        <v>5</v>
      </c>
      <c r="E422" s="38">
        <v>30</v>
      </c>
      <c r="F422" s="39">
        <v>1</v>
      </c>
      <c r="G422" s="59">
        <f t="shared" si="48"/>
        <v>896</v>
      </c>
      <c r="H422" s="88">
        <f t="shared" si="48"/>
        <v>896</v>
      </c>
      <c r="I422" s="88">
        <f t="shared" si="52"/>
        <v>0</v>
      </c>
      <c r="J422" s="88"/>
      <c r="K422" s="38">
        <f>1800-Table1353233[[#This Row],[Remaining time]]</f>
        <v>0.68185298144999251</v>
      </c>
      <c r="L422" s="38">
        <v>0.68909825384616796</v>
      </c>
      <c r="M422" s="38">
        <f t="shared" si="49"/>
        <v>1.3709512352961606</v>
      </c>
      <c r="O422" t="b">
        <f t="shared" si="53"/>
        <v>0</v>
      </c>
      <c r="T422" t="str">
        <f>IF(Table1353233[[#This Row],[If Optimal solution is not found]]=1,"",Table1353233[[#This Row],[UB_init]])</f>
        <v/>
      </c>
      <c r="U422" t="str">
        <f>IF(Table1353233[[#This Row],[If Optimal solution is not found]],"",Table1353233[[#This Row],[LB_init]])</f>
        <v/>
      </c>
      <c r="V422" t="str">
        <f>IF(Table1353233[[#This Row],[If Optimal solution is not found]],"",0)</f>
        <v/>
      </c>
      <c r="W422" t="str">
        <f>IF(Table1353233[[#This Row],[If Optimal solution is not found]],"",Table1353233[[#This Row],[Total time (BPP+Pm+SPm)]])</f>
        <v/>
      </c>
      <c r="Y422" s="59">
        <v>896</v>
      </c>
      <c r="Z422" s="60">
        <v>896</v>
      </c>
      <c r="AA422" s="60">
        <v>0</v>
      </c>
      <c r="AB422" s="59"/>
      <c r="AC422" s="114">
        <v>0</v>
      </c>
      <c r="AD422" s="114">
        <v>0</v>
      </c>
      <c r="AE422" s="114">
        <v>0</v>
      </c>
      <c r="AF422" s="114">
        <f t="shared" si="54"/>
        <v>0</v>
      </c>
      <c r="AG422" s="114">
        <f t="shared" si="55"/>
        <v>0</v>
      </c>
      <c r="AH422" s="114">
        <v>0</v>
      </c>
      <c r="AI422" s="136" t="str">
        <f>IF(AH422=1,(Table1353233[[#This Row],[UB_init]]-Table1353233[[#This Row],[LB_init]])/Table1353233[[#This Row],[UB_init]],"")</f>
        <v/>
      </c>
      <c r="AJ422" s="123">
        <v>0</v>
      </c>
      <c r="AK422" s="114">
        <f>IF(AND(AJ422=1,Table68[[#This Row],[Gap]]=0),1,0)</f>
        <v>0</v>
      </c>
      <c r="AL422" s="48">
        <v>945</v>
      </c>
      <c r="AM422" s="117">
        <f t="shared" si="50"/>
        <v>0</v>
      </c>
      <c r="AN422">
        <f t="shared" si="51"/>
        <v>0</v>
      </c>
    </row>
    <row r="423" spans="2:40" x14ac:dyDescent="0.35">
      <c r="B423" s="126" t="s">
        <v>457</v>
      </c>
      <c r="C423" s="36">
        <v>100</v>
      </c>
      <c r="D423" s="36">
        <v>5</v>
      </c>
      <c r="E423" s="36">
        <v>30</v>
      </c>
      <c r="F423" s="37">
        <v>1</v>
      </c>
      <c r="G423" s="61">
        <f t="shared" si="48"/>
        <v>877</v>
      </c>
      <c r="H423" s="98">
        <f t="shared" si="48"/>
        <v>877</v>
      </c>
      <c r="I423" s="98">
        <f t="shared" si="52"/>
        <v>0</v>
      </c>
      <c r="J423" s="98"/>
      <c r="K423" s="36">
        <f>1800-Table1353233[[#This Row],[Remaining time]]</f>
        <v>1.3619989249900755</v>
      </c>
      <c r="L423" s="36">
        <v>3.8765331869944899</v>
      </c>
      <c r="M423" s="36">
        <f t="shared" si="49"/>
        <v>5.2385321119845649</v>
      </c>
      <c r="O423" t="b">
        <f t="shared" si="53"/>
        <v>0</v>
      </c>
      <c r="T423" t="str">
        <f>IF(Table1353233[[#This Row],[If Optimal solution is not found]]=1,"",Table1353233[[#This Row],[UB_init]])</f>
        <v/>
      </c>
      <c r="U423" t="str">
        <f>IF(Table1353233[[#This Row],[If Optimal solution is not found]],"",Table1353233[[#This Row],[LB_init]])</f>
        <v/>
      </c>
      <c r="V423" t="str">
        <f>IF(Table1353233[[#This Row],[If Optimal solution is not found]],"",0)</f>
        <v/>
      </c>
      <c r="W423" t="str">
        <f>IF(Table1353233[[#This Row],[If Optimal solution is not found]],"",Table1353233[[#This Row],[Total time (BPP+Pm+SPm)]])</f>
        <v/>
      </c>
      <c r="Y423" s="61">
        <v>877</v>
      </c>
      <c r="Z423" s="62">
        <v>877</v>
      </c>
      <c r="AA423" s="62">
        <v>0</v>
      </c>
      <c r="AB423" s="61"/>
      <c r="AC423" s="115">
        <v>1</v>
      </c>
      <c r="AD423" s="115">
        <v>1</v>
      </c>
      <c r="AE423" s="115">
        <v>0</v>
      </c>
      <c r="AF423" s="115">
        <f t="shared" si="54"/>
        <v>0</v>
      </c>
      <c r="AG423" s="115">
        <f t="shared" si="55"/>
        <v>0</v>
      </c>
      <c r="AH423" s="115">
        <v>0</v>
      </c>
      <c r="AI423" s="137" t="str">
        <f>IF(AH423=1,(Table1353233[[#This Row],[UB_init]]-Table1353233[[#This Row],[LB_init]])/Table1353233[[#This Row],[UB_init]],"")</f>
        <v/>
      </c>
      <c r="AJ423" s="133">
        <v>0</v>
      </c>
      <c r="AK423" s="115">
        <f>IF(AND(AJ423=1,Table68[[#This Row],[Gap]]=0),1,0)</f>
        <v>0</v>
      </c>
      <c r="AL423" s="47">
        <v>906</v>
      </c>
      <c r="AM423" s="117">
        <f t="shared" si="50"/>
        <v>0</v>
      </c>
      <c r="AN423">
        <f t="shared" si="51"/>
        <v>0</v>
      </c>
    </row>
    <row r="424" spans="2:40" x14ac:dyDescent="0.35">
      <c r="B424" s="127" t="s">
        <v>458</v>
      </c>
      <c r="C424" s="38">
        <v>100</v>
      </c>
      <c r="D424" s="38">
        <v>5</v>
      </c>
      <c r="E424" s="38">
        <v>30</v>
      </c>
      <c r="F424" s="39">
        <v>1</v>
      </c>
      <c r="G424" s="59">
        <f t="shared" si="48"/>
        <v>808</v>
      </c>
      <c r="H424" s="88">
        <f t="shared" si="48"/>
        <v>808</v>
      </c>
      <c r="I424" s="88">
        <f t="shared" si="52"/>
        <v>0</v>
      </c>
      <c r="J424" s="88"/>
      <c r="K424" s="38">
        <f>1800-Table1353233[[#This Row],[Remaining time]]</f>
        <v>0.70756558702009897</v>
      </c>
      <c r="L424" s="38">
        <v>1.05106205586344</v>
      </c>
      <c r="M424" s="38">
        <f t="shared" si="49"/>
        <v>1.758627642883539</v>
      </c>
      <c r="O424" t="b">
        <f t="shared" si="53"/>
        <v>0</v>
      </c>
      <c r="T424" t="str">
        <f>IF(Table1353233[[#This Row],[If Optimal solution is not found]]=1,"",Table1353233[[#This Row],[UB_init]])</f>
        <v/>
      </c>
      <c r="U424" t="str">
        <f>IF(Table1353233[[#This Row],[If Optimal solution is not found]],"",Table1353233[[#This Row],[LB_init]])</f>
        <v/>
      </c>
      <c r="V424" t="str">
        <f>IF(Table1353233[[#This Row],[If Optimal solution is not found]],"",0)</f>
        <v/>
      </c>
      <c r="W424" t="str">
        <f>IF(Table1353233[[#This Row],[If Optimal solution is not found]],"",Table1353233[[#This Row],[Total time (BPP+Pm+SPm)]])</f>
        <v/>
      </c>
      <c r="Y424" s="59">
        <v>808</v>
      </c>
      <c r="Z424" s="60">
        <v>808</v>
      </c>
      <c r="AA424" s="60">
        <v>0</v>
      </c>
      <c r="AB424" s="59"/>
      <c r="AC424" s="114">
        <v>0</v>
      </c>
      <c r="AD424" s="114">
        <v>0</v>
      </c>
      <c r="AE424" s="114">
        <v>0</v>
      </c>
      <c r="AF424" s="114">
        <f t="shared" si="54"/>
        <v>0</v>
      </c>
      <c r="AG424" s="114">
        <f t="shared" si="55"/>
        <v>0</v>
      </c>
      <c r="AH424" s="114">
        <v>0</v>
      </c>
      <c r="AI424" s="136" t="str">
        <f>IF(AH424=1,(Table1353233[[#This Row],[UB_init]]-Table1353233[[#This Row],[LB_init]])/Table1353233[[#This Row],[UB_init]],"")</f>
        <v/>
      </c>
      <c r="AJ424" s="123">
        <v>0</v>
      </c>
      <c r="AK424" s="114">
        <f>IF(AND(AJ424=1,Table68[[#This Row],[Gap]]=0),1,0)</f>
        <v>0</v>
      </c>
      <c r="AL424" s="48">
        <v>825</v>
      </c>
      <c r="AM424" s="117">
        <f t="shared" si="50"/>
        <v>0</v>
      </c>
      <c r="AN424">
        <f t="shared" si="51"/>
        <v>0</v>
      </c>
    </row>
    <row r="425" spans="2:40" x14ac:dyDescent="0.35">
      <c r="B425" s="126" t="s">
        <v>459</v>
      </c>
      <c r="C425" s="36">
        <v>100</v>
      </c>
      <c r="D425" s="36">
        <v>5</v>
      </c>
      <c r="E425" s="36">
        <v>30</v>
      </c>
      <c r="F425" s="37">
        <v>1</v>
      </c>
      <c r="G425" s="61">
        <f t="shared" si="48"/>
        <v>883</v>
      </c>
      <c r="H425" s="98">
        <f t="shared" si="48"/>
        <v>883</v>
      </c>
      <c r="I425" s="98">
        <f t="shared" si="52"/>
        <v>0</v>
      </c>
      <c r="J425" s="98"/>
      <c r="K425" s="36">
        <f>1800-Table1353233[[#This Row],[Remaining time]]</f>
        <v>0.6083460357099284</v>
      </c>
      <c r="L425" s="36">
        <v>1.3107755929231599</v>
      </c>
      <c r="M425" s="36">
        <f t="shared" si="49"/>
        <v>1.9191216286330883</v>
      </c>
      <c r="O425" t="b">
        <f t="shared" si="53"/>
        <v>0</v>
      </c>
      <c r="T425" t="str">
        <f>IF(Table1353233[[#This Row],[If Optimal solution is not found]]=1,"",Table1353233[[#This Row],[UB_init]])</f>
        <v/>
      </c>
      <c r="U425" t="str">
        <f>IF(Table1353233[[#This Row],[If Optimal solution is not found]],"",Table1353233[[#This Row],[LB_init]])</f>
        <v/>
      </c>
      <c r="V425" t="str">
        <f>IF(Table1353233[[#This Row],[If Optimal solution is not found]],"",0)</f>
        <v/>
      </c>
      <c r="W425" t="str">
        <f>IF(Table1353233[[#This Row],[If Optimal solution is not found]],"",Table1353233[[#This Row],[Total time (BPP+Pm+SPm)]])</f>
        <v/>
      </c>
      <c r="Y425" s="61">
        <v>883</v>
      </c>
      <c r="Z425" s="62">
        <v>883</v>
      </c>
      <c r="AA425" s="62">
        <v>0</v>
      </c>
      <c r="AB425" s="61"/>
      <c r="AC425" s="115">
        <v>0</v>
      </c>
      <c r="AD425" s="115">
        <v>0</v>
      </c>
      <c r="AE425" s="115">
        <v>0</v>
      </c>
      <c r="AF425" s="115">
        <f t="shared" si="54"/>
        <v>0</v>
      </c>
      <c r="AG425" s="115">
        <f t="shared" si="55"/>
        <v>0</v>
      </c>
      <c r="AH425" s="115">
        <v>0</v>
      </c>
      <c r="AI425" s="137" t="str">
        <f>IF(AH425=1,(Table1353233[[#This Row],[UB_init]]-Table1353233[[#This Row],[LB_init]])/Table1353233[[#This Row],[UB_init]],"")</f>
        <v/>
      </c>
      <c r="AJ425" s="133">
        <v>0</v>
      </c>
      <c r="AK425" s="115">
        <f>IF(AND(AJ425=1,Table68[[#This Row],[Gap]]=0),1,0)</f>
        <v>0</v>
      </c>
      <c r="AL425" s="47">
        <v>938</v>
      </c>
      <c r="AM425" s="117">
        <f t="shared" si="50"/>
        <v>0</v>
      </c>
      <c r="AN425">
        <f t="shared" si="51"/>
        <v>0</v>
      </c>
    </row>
    <row r="426" spans="2:40" x14ac:dyDescent="0.35">
      <c r="B426" s="127" t="s">
        <v>460</v>
      </c>
      <c r="C426" s="38">
        <v>100</v>
      </c>
      <c r="D426" s="38">
        <v>5</v>
      </c>
      <c r="E426" s="38">
        <v>30</v>
      </c>
      <c r="F426" s="39">
        <v>1</v>
      </c>
      <c r="G426" s="59">
        <f t="shared" si="48"/>
        <v>889</v>
      </c>
      <c r="H426" s="88">
        <f t="shared" si="48"/>
        <v>889</v>
      </c>
      <c r="I426" s="88">
        <f t="shared" si="52"/>
        <v>0</v>
      </c>
      <c r="J426" s="88"/>
      <c r="K426" s="38">
        <f>1800-Table1353233[[#This Row],[Remaining time]]</f>
        <v>0.70950889774007919</v>
      </c>
      <c r="L426" s="38">
        <v>1.07513807481154</v>
      </c>
      <c r="M426" s="38">
        <f t="shared" si="49"/>
        <v>1.7846469725516192</v>
      </c>
      <c r="O426" t="b">
        <f t="shared" si="53"/>
        <v>0</v>
      </c>
      <c r="T426" t="str">
        <f>IF(Table1353233[[#This Row],[If Optimal solution is not found]]=1,"",Table1353233[[#This Row],[UB_init]])</f>
        <v/>
      </c>
      <c r="U426" t="str">
        <f>IF(Table1353233[[#This Row],[If Optimal solution is not found]],"",Table1353233[[#This Row],[LB_init]])</f>
        <v/>
      </c>
      <c r="V426" t="str">
        <f>IF(Table1353233[[#This Row],[If Optimal solution is not found]],"",0)</f>
        <v/>
      </c>
      <c r="W426" t="str">
        <f>IF(Table1353233[[#This Row],[If Optimal solution is not found]],"",Table1353233[[#This Row],[Total time (BPP+Pm+SPm)]])</f>
        <v/>
      </c>
      <c r="Y426" s="59">
        <v>889</v>
      </c>
      <c r="Z426" s="60">
        <v>889</v>
      </c>
      <c r="AA426" s="60">
        <v>0</v>
      </c>
      <c r="AB426" s="59"/>
      <c r="AC426" s="114">
        <v>0</v>
      </c>
      <c r="AD426" s="114">
        <v>0</v>
      </c>
      <c r="AE426" s="114">
        <v>0</v>
      </c>
      <c r="AF426" s="114">
        <f t="shared" si="54"/>
        <v>0</v>
      </c>
      <c r="AG426" s="114">
        <f t="shared" si="55"/>
        <v>0</v>
      </c>
      <c r="AH426" s="114">
        <v>0</v>
      </c>
      <c r="AI426" s="136" t="str">
        <f>IF(AH426=1,(Table1353233[[#This Row],[UB_init]]-Table1353233[[#This Row],[LB_init]])/Table1353233[[#This Row],[UB_init]],"")</f>
        <v/>
      </c>
      <c r="AJ426" s="123">
        <v>0</v>
      </c>
      <c r="AK426" s="114">
        <f>IF(AND(AJ426=1,Table68[[#This Row],[Gap]]=0),1,0)</f>
        <v>0</v>
      </c>
      <c r="AL426" s="48">
        <v>901</v>
      </c>
      <c r="AM426" s="117">
        <f t="shared" si="50"/>
        <v>0</v>
      </c>
      <c r="AN426">
        <f t="shared" si="51"/>
        <v>0</v>
      </c>
    </row>
    <row r="427" spans="2:40" x14ac:dyDescent="0.35">
      <c r="B427" s="126" t="s">
        <v>461</v>
      </c>
      <c r="C427" s="36">
        <v>100</v>
      </c>
      <c r="D427" s="36">
        <v>5</v>
      </c>
      <c r="E427" s="36">
        <v>30</v>
      </c>
      <c r="F427" s="37">
        <v>1</v>
      </c>
      <c r="G427" s="61">
        <f t="shared" si="48"/>
        <v>808</v>
      </c>
      <c r="H427" s="98">
        <f t="shared" si="48"/>
        <v>808</v>
      </c>
      <c r="I427" s="98">
        <f t="shared" si="52"/>
        <v>0</v>
      </c>
      <c r="J427" s="98"/>
      <c r="K427" s="36">
        <f>1800-Table1353233[[#This Row],[Remaining time]]</f>
        <v>0.65972813032999511</v>
      </c>
      <c r="L427" s="36">
        <v>0.82818562583997801</v>
      </c>
      <c r="M427" s="36">
        <f t="shared" si="49"/>
        <v>1.4879137561699731</v>
      </c>
      <c r="O427" t="b">
        <f t="shared" si="53"/>
        <v>0</v>
      </c>
      <c r="T427" t="str">
        <f>IF(Table1353233[[#This Row],[If Optimal solution is not found]]=1,"",Table1353233[[#This Row],[UB_init]])</f>
        <v/>
      </c>
      <c r="U427" t="str">
        <f>IF(Table1353233[[#This Row],[If Optimal solution is not found]],"",Table1353233[[#This Row],[LB_init]])</f>
        <v/>
      </c>
      <c r="V427" t="str">
        <f>IF(Table1353233[[#This Row],[If Optimal solution is not found]],"",0)</f>
        <v/>
      </c>
      <c r="W427" t="str">
        <f>IF(Table1353233[[#This Row],[If Optimal solution is not found]],"",Table1353233[[#This Row],[Total time (BPP+Pm+SPm)]])</f>
        <v/>
      </c>
      <c r="Y427" s="61">
        <v>808</v>
      </c>
      <c r="Z427" s="62">
        <v>808</v>
      </c>
      <c r="AA427" s="62">
        <v>0</v>
      </c>
      <c r="AB427" s="61"/>
      <c r="AC427" s="115">
        <v>0</v>
      </c>
      <c r="AD427" s="115">
        <v>0</v>
      </c>
      <c r="AE427" s="115">
        <v>0</v>
      </c>
      <c r="AF427" s="115">
        <f t="shared" si="54"/>
        <v>0</v>
      </c>
      <c r="AG427" s="115">
        <f t="shared" si="55"/>
        <v>0</v>
      </c>
      <c r="AH427" s="115">
        <v>0</v>
      </c>
      <c r="AI427" s="137" t="str">
        <f>IF(AH427=1,(Table1353233[[#This Row],[UB_init]]-Table1353233[[#This Row],[LB_init]])/Table1353233[[#This Row],[UB_init]],"")</f>
        <v/>
      </c>
      <c r="AJ427" s="133">
        <v>0</v>
      </c>
      <c r="AK427" s="115">
        <f>IF(AND(AJ427=1,Table68[[#This Row],[Gap]]=0),1,0)</f>
        <v>0</v>
      </c>
      <c r="AL427" s="47">
        <v>812</v>
      </c>
      <c r="AM427" s="117">
        <f t="shared" si="50"/>
        <v>0</v>
      </c>
      <c r="AN427">
        <f t="shared" si="51"/>
        <v>0</v>
      </c>
    </row>
    <row r="428" spans="2:40" x14ac:dyDescent="0.35">
      <c r="B428" s="127" t="s">
        <v>462</v>
      </c>
      <c r="C428" s="38">
        <v>100</v>
      </c>
      <c r="D428" s="38">
        <v>5</v>
      </c>
      <c r="E428" s="38">
        <v>30</v>
      </c>
      <c r="F428" s="39">
        <v>1</v>
      </c>
      <c r="G428" s="59">
        <f t="shared" si="48"/>
        <v>905</v>
      </c>
      <c r="H428" s="88">
        <f t="shared" si="48"/>
        <v>905</v>
      </c>
      <c r="I428" s="88">
        <f t="shared" si="52"/>
        <v>0</v>
      </c>
      <c r="J428" s="88"/>
      <c r="K428" s="38">
        <f>1800-Table1353233[[#This Row],[Remaining time]]</f>
        <v>0.66625404544993216</v>
      </c>
      <c r="L428" s="38">
        <v>0.60784439370036103</v>
      </c>
      <c r="M428" s="38">
        <f t="shared" si="49"/>
        <v>1.2740984391502932</v>
      </c>
      <c r="O428" t="b">
        <f t="shared" si="53"/>
        <v>0</v>
      </c>
      <c r="T428" t="str">
        <f>IF(Table1353233[[#This Row],[If Optimal solution is not found]]=1,"",Table1353233[[#This Row],[UB_init]])</f>
        <v/>
      </c>
      <c r="U428" t="str">
        <f>IF(Table1353233[[#This Row],[If Optimal solution is not found]],"",Table1353233[[#This Row],[LB_init]])</f>
        <v/>
      </c>
      <c r="V428" t="str">
        <f>IF(Table1353233[[#This Row],[If Optimal solution is not found]],"",0)</f>
        <v/>
      </c>
      <c r="W428" t="str">
        <f>IF(Table1353233[[#This Row],[If Optimal solution is not found]],"",Table1353233[[#This Row],[Total time (BPP+Pm+SPm)]])</f>
        <v/>
      </c>
      <c r="Y428" s="59">
        <v>905</v>
      </c>
      <c r="Z428" s="60">
        <v>905</v>
      </c>
      <c r="AA428" s="60">
        <v>0</v>
      </c>
      <c r="AB428" s="59"/>
      <c r="AC428" s="114">
        <v>0</v>
      </c>
      <c r="AD428" s="114">
        <v>0</v>
      </c>
      <c r="AE428" s="114">
        <v>0</v>
      </c>
      <c r="AF428" s="114">
        <f t="shared" si="54"/>
        <v>0</v>
      </c>
      <c r="AG428" s="114">
        <f t="shared" si="55"/>
        <v>0</v>
      </c>
      <c r="AH428" s="114">
        <v>0</v>
      </c>
      <c r="AI428" s="136" t="str">
        <f>IF(AH428=1,(Table1353233[[#This Row],[UB_init]]-Table1353233[[#This Row],[LB_init]])/Table1353233[[#This Row],[UB_init]],"")</f>
        <v/>
      </c>
      <c r="AJ428" s="123">
        <v>0</v>
      </c>
      <c r="AK428" s="114">
        <f>IF(AND(AJ428=1,Table68[[#This Row],[Gap]]=0),1,0)</f>
        <v>0</v>
      </c>
      <c r="AL428" s="48">
        <v>915</v>
      </c>
      <c r="AM428" s="117">
        <f t="shared" si="50"/>
        <v>0</v>
      </c>
      <c r="AN428">
        <f t="shared" si="51"/>
        <v>0</v>
      </c>
    </row>
    <row r="429" spans="2:40" x14ac:dyDescent="0.35">
      <c r="B429" s="126" t="s">
        <v>463</v>
      </c>
      <c r="C429" s="36">
        <v>100</v>
      </c>
      <c r="D429" s="36">
        <v>5</v>
      </c>
      <c r="E429" s="36">
        <v>30</v>
      </c>
      <c r="F429" s="37">
        <v>1</v>
      </c>
      <c r="G429" s="61">
        <f t="shared" si="48"/>
        <v>951</v>
      </c>
      <c r="H429" s="98">
        <f t="shared" si="48"/>
        <v>951</v>
      </c>
      <c r="I429" s="98">
        <f t="shared" si="52"/>
        <v>0</v>
      </c>
      <c r="J429" s="98"/>
      <c r="K429" s="36">
        <f>1800-Table1353233[[#This Row],[Remaining time]]</f>
        <v>0.70244250075006676</v>
      </c>
      <c r="L429" s="36">
        <v>0.24968239897861999</v>
      </c>
      <c r="M429" s="36">
        <f t="shared" si="49"/>
        <v>0.95212489972868675</v>
      </c>
      <c r="O429" t="b">
        <f t="shared" si="53"/>
        <v>0</v>
      </c>
      <c r="T429" t="str">
        <f>IF(Table1353233[[#This Row],[If Optimal solution is not found]]=1,"",Table1353233[[#This Row],[UB_init]])</f>
        <v/>
      </c>
      <c r="U429" t="str">
        <f>IF(Table1353233[[#This Row],[If Optimal solution is not found]],"",Table1353233[[#This Row],[LB_init]])</f>
        <v/>
      </c>
      <c r="V429" t="str">
        <f>IF(Table1353233[[#This Row],[If Optimal solution is not found]],"",0)</f>
        <v/>
      </c>
      <c r="W429" t="str">
        <f>IF(Table1353233[[#This Row],[If Optimal solution is not found]],"",Table1353233[[#This Row],[Total time (BPP+Pm+SPm)]])</f>
        <v/>
      </c>
      <c r="Y429" s="61">
        <v>951</v>
      </c>
      <c r="Z429" s="62">
        <v>951</v>
      </c>
      <c r="AA429" s="62">
        <v>0</v>
      </c>
      <c r="AB429" s="61"/>
      <c r="AC429" s="115">
        <v>0</v>
      </c>
      <c r="AD429" s="115">
        <v>0</v>
      </c>
      <c r="AE429" s="115">
        <v>0</v>
      </c>
      <c r="AF429" s="115">
        <f t="shared" si="54"/>
        <v>0</v>
      </c>
      <c r="AG429" s="115">
        <f t="shared" si="55"/>
        <v>0</v>
      </c>
      <c r="AH429" s="115">
        <v>0</v>
      </c>
      <c r="AI429" s="137" t="str">
        <f>IF(AH429=1,(Table1353233[[#This Row],[UB_init]]-Table1353233[[#This Row],[LB_init]])/Table1353233[[#This Row],[UB_init]],"")</f>
        <v/>
      </c>
      <c r="AJ429" s="133">
        <v>0</v>
      </c>
      <c r="AK429" s="115">
        <f>IF(AND(AJ429=1,Table68[[#This Row],[Gap]]=0),1,0)</f>
        <v>0</v>
      </c>
      <c r="AL429" s="47">
        <v>955</v>
      </c>
      <c r="AM429" s="117">
        <f t="shared" si="50"/>
        <v>0</v>
      </c>
      <c r="AN429">
        <f t="shared" si="51"/>
        <v>0</v>
      </c>
    </row>
    <row r="430" spans="2:40" x14ac:dyDescent="0.35">
      <c r="B430" s="127" t="s">
        <v>464</v>
      </c>
      <c r="C430" s="38">
        <v>100</v>
      </c>
      <c r="D430" s="38">
        <v>5</v>
      </c>
      <c r="E430" s="38">
        <v>30</v>
      </c>
      <c r="F430" s="39">
        <v>1</v>
      </c>
      <c r="G430" s="59">
        <f t="shared" si="48"/>
        <v>852</v>
      </c>
      <c r="H430" s="88">
        <f t="shared" si="48"/>
        <v>852</v>
      </c>
      <c r="I430" s="88">
        <f t="shared" si="52"/>
        <v>0</v>
      </c>
      <c r="J430" s="88"/>
      <c r="K430" s="38">
        <f>1800-Table1353233[[#This Row],[Remaining time]]</f>
        <v>0.68583408556992254</v>
      </c>
      <c r="L430" s="38">
        <v>1.23574541695415</v>
      </c>
      <c r="M430" s="38">
        <f t="shared" si="49"/>
        <v>1.9215795025240725</v>
      </c>
      <c r="O430" t="b">
        <f t="shared" si="53"/>
        <v>0</v>
      </c>
      <c r="T430" t="str">
        <f>IF(Table1353233[[#This Row],[If Optimal solution is not found]]=1,"",Table1353233[[#This Row],[UB_init]])</f>
        <v/>
      </c>
      <c r="U430" t="str">
        <f>IF(Table1353233[[#This Row],[If Optimal solution is not found]],"",Table1353233[[#This Row],[LB_init]])</f>
        <v/>
      </c>
      <c r="V430" t="str">
        <f>IF(Table1353233[[#This Row],[If Optimal solution is not found]],"",0)</f>
        <v/>
      </c>
      <c r="W430" t="str">
        <f>IF(Table1353233[[#This Row],[If Optimal solution is not found]],"",Table1353233[[#This Row],[Total time (BPP+Pm+SPm)]])</f>
        <v/>
      </c>
      <c r="Y430" s="59">
        <v>852</v>
      </c>
      <c r="Z430" s="60">
        <v>852</v>
      </c>
      <c r="AA430" s="60">
        <v>0</v>
      </c>
      <c r="AB430" s="59"/>
      <c r="AC430" s="114">
        <v>0</v>
      </c>
      <c r="AD430" s="114">
        <v>0</v>
      </c>
      <c r="AE430" s="114">
        <v>0</v>
      </c>
      <c r="AF430" s="114">
        <f t="shared" si="54"/>
        <v>0</v>
      </c>
      <c r="AG430" s="114">
        <f t="shared" si="55"/>
        <v>0</v>
      </c>
      <c r="AH430" s="114">
        <v>0</v>
      </c>
      <c r="AI430" s="136" t="str">
        <f>IF(AH430=1,(Table1353233[[#This Row],[UB_init]]-Table1353233[[#This Row],[LB_init]])/Table1353233[[#This Row],[UB_init]],"")</f>
        <v/>
      </c>
      <c r="AJ430" s="123">
        <v>0</v>
      </c>
      <c r="AK430" s="114">
        <f>IF(AND(AJ430=1,Table68[[#This Row],[Gap]]=0),1,0)</f>
        <v>0</v>
      </c>
      <c r="AL430" s="48">
        <v>892</v>
      </c>
      <c r="AM430" s="117">
        <f t="shared" si="50"/>
        <v>0</v>
      </c>
      <c r="AN430">
        <f t="shared" si="51"/>
        <v>0</v>
      </c>
    </row>
    <row r="431" spans="2:40" x14ac:dyDescent="0.35">
      <c r="B431" s="126" t="s">
        <v>465</v>
      </c>
      <c r="C431" s="36">
        <v>100</v>
      </c>
      <c r="D431" s="36">
        <v>5</v>
      </c>
      <c r="E431" s="36">
        <v>30</v>
      </c>
      <c r="F431" s="37">
        <v>1</v>
      </c>
      <c r="G431" s="61">
        <f t="shared" si="48"/>
        <v>837</v>
      </c>
      <c r="H431" s="98">
        <f t="shared" si="48"/>
        <v>837</v>
      </c>
      <c r="I431" s="98">
        <f t="shared" si="52"/>
        <v>0</v>
      </c>
      <c r="J431" s="98"/>
      <c r="K431" s="36">
        <f>1800-Table1353233[[#This Row],[Remaining time]]</f>
        <v>0.79858221299991783</v>
      </c>
      <c r="L431" s="36">
        <v>0.79621125804260295</v>
      </c>
      <c r="M431" s="36">
        <f t="shared" si="49"/>
        <v>1.5947934710425207</v>
      </c>
      <c r="O431" t="b">
        <f t="shared" si="53"/>
        <v>0</v>
      </c>
      <c r="T431" t="str">
        <f>IF(Table1353233[[#This Row],[If Optimal solution is not found]]=1,"",Table1353233[[#This Row],[UB_init]])</f>
        <v/>
      </c>
      <c r="U431" t="str">
        <f>IF(Table1353233[[#This Row],[If Optimal solution is not found]],"",Table1353233[[#This Row],[LB_init]])</f>
        <v/>
      </c>
      <c r="V431" t="str">
        <f>IF(Table1353233[[#This Row],[If Optimal solution is not found]],"",0)</f>
        <v/>
      </c>
      <c r="W431" t="str">
        <f>IF(Table1353233[[#This Row],[If Optimal solution is not found]],"",Table1353233[[#This Row],[Total time (BPP+Pm+SPm)]])</f>
        <v/>
      </c>
      <c r="Y431" s="61">
        <v>837</v>
      </c>
      <c r="Z431" s="62">
        <v>837</v>
      </c>
      <c r="AA431" s="62">
        <v>0</v>
      </c>
      <c r="AB431" s="61"/>
      <c r="AC431" s="115">
        <v>1</v>
      </c>
      <c r="AD431" s="115">
        <v>1</v>
      </c>
      <c r="AE431" s="115">
        <v>0</v>
      </c>
      <c r="AF431" s="115">
        <f t="shared" si="54"/>
        <v>0</v>
      </c>
      <c r="AG431" s="115">
        <f t="shared" si="55"/>
        <v>0</v>
      </c>
      <c r="AH431" s="115">
        <v>0</v>
      </c>
      <c r="AI431" s="137" t="str">
        <f>IF(AH431=1,(Table1353233[[#This Row],[UB_init]]-Table1353233[[#This Row],[LB_init]])/Table1353233[[#This Row],[UB_init]],"")</f>
        <v/>
      </c>
      <c r="AJ431" s="133">
        <v>0</v>
      </c>
      <c r="AK431" s="115">
        <f>IF(AND(AJ431=1,Table68[[#This Row],[Gap]]=0),1,0)</f>
        <v>0</v>
      </c>
      <c r="AL431" s="47">
        <v>886</v>
      </c>
      <c r="AM431" s="117">
        <f t="shared" si="50"/>
        <v>0</v>
      </c>
      <c r="AN431">
        <f t="shared" si="51"/>
        <v>0</v>
      </c>
    </row>
    <row r="432" spans="2:40" x14ac:dyDescent="0.35">
      <c r="B432" s="127" t="s">
        <v>466</v>
      </c>
      <c r="C432" s="38">
        <v>100</v>
      </c>
      <c r="D432" s="38">
        <v>5</v>
      </c>
      <c r="E432" s="38">
        <v>30</v>
      </c>
      <c r="F432" s="39">
        <v>2</v>
      </c>
      <c r="G432" s="59">
        <f t="shared" si="48"/>
        <v>1064</v>
      </c>
      <c r="H432" s="88">
        <f t="shared" si="48"/>
        <v>1064</v>
      </c>
      <c r="I432" s="88">
        <f t="shared" si="52"/>
        <v>0</v>
      </c>
      <c r="J432" s="88"/>
      <c r="K432" s="38">
        <f>1800-Table1353233[[#This Row],[Remaining time]]</f>
        <v>1.2173602059499444</v>
      </c>
      <c r="L432" s="38"/>
      <c r="M432" s="38">
        <f t="shared" si="49"/>
        <v>1.2173602059499444</v>
      </c>
      <c r="O432" t="b">
        <f t="shared" si="53"/>
        <v>0</v>
      </c>
      <c r="T432">
        <f>IF(Table1353233[[#This Row],[If Optimal solution is not found]]=1,"",Table1353233[[#This Row],[UB_init]])</f>
        <v>1064</v>
      </c>
      <c r="U432">
        <f>IF(Table1353233[[#This Row],[If Optimal solution is not found]],"",Table1353233[[#This Row],[LB_init]])</f>
        <v>1064</v>
      </c>
      <c r="V432">
        <f>IF(Table1353233[[#This Row],[If Optimal solution is not found]],"",0)</f>
        <v>0</v>
      </c>
      <c r="W432">
        <f>IF(Table1353233[[#This Row],[If Optimal solution is not found]],"",Table1353233[[#This Row],[Total time (BPP+Pm+SPm)]])</f>
        <v>1.2173602059499444</v>
      </c>
      <c r="Y432" s="59"/>
      <c r="Z432" s="60"/>
      <c r="AA432" s="60"/>
      <c r="AB432" s="59"/>
      <c r="AC432" s="114"/>
      <c r="AD432" s="114"/>
      <c r="AE432" s="114"/>
      <c r="AF432" s="114">
        <f t="shared" si="54"/>
        <v>0</v>
      </c>
      <c r="AG432" s="114">
        <f t="shared" si="55"/>
        <v>0</v>
      </c>
      <c r="AH432" s="114">
        <v>0</v>
      </c>
      <c r="AI432" s="136" t="str">
        <f>IF(AH432=1,(Table1353233[[#This Row],[UB_init]]-Table1353233[[#This Row],[LB_init]])/Table1353233[[#This Row],[UB_init]],"")</f>
        <v/>
      </c>
      <c r="AJ432" s="123"/>
      <c r="AK432" s="114">
        <f>IF(AND(AJ432=1,Table68[[#This Row],[Gap]]=0),1,0)</f>
        <v>0</v>
      </c>
      <c r="AL432" s="48">
        <v>1064</v>
      </c>
      <c r="AM432" s="117">
        <f t="shared" si="50"/>
        <v>1</v>
      </c>
      <c r="AN432">
        <f t="shared" si="51"/>
        <v>0</v>
      </c>
    </row>
    <row r="433" spans="2:40" x14ac:dyDescent="0.35">
      <c r="B433" s="126" t="s">
        <v>467</v>
      </c>
      <c r="C433" s="36">
        <v>100</v>
      </c>
      <c r="D433" s="36">
        <v>5</v>
      </c>
      <c r="E433" s="36">
        <v>30</v>
      </c>
      <c r="F433" s="37">
        <v>2</v>
      </c>
      <c r="G433" s="61">
        <f t="shared" si="48"/>
        <v>1009</v>
      </c>
      <c r="H433" s="98">
        <f t="shared" si="48"/>
        <v>1009</v>
      </c>
      <c r="I433" s="98">
        <f t="shared" si="52"/>
        <v>0</v>
      </c>
      <c r="J433" s="98"/>
      <c r="K433" s="36">
        <f>1800-Table1353233[[#This Row],[Remaining time]]</f>
        <v>3.6852971985999829</v>
      </c>
      <c r="L433" s="36">
        <v>1.1034330162219701</v>
      </c>
      <c r="M433" s="36">
        <f t="shared" si="49"/>
        <v>4.7887302148219533</v>
      </c>
      <c r="O433" t="b">
        <f t="shared" si="53"/>
        <v>0</v>
      </c>
      <c r="T433">
        <f>IF(Table1353233[[#This Row],[If Optimal solution is not found]]=1,"",Table1353233[[#This Row],[UB_init]])</f>
        <v>1009</v>
      </c>
      <c r="U433">
        <f>IF(Table1353233[[#This Row],[If Optimal solution is not found]],"",Table1353233[[#This Row],[LB_init]])</f>
        <v>1009</v>
      </c>
      <c r="V433">
        <f>IF(Table1353233[[#This Row],[If Optimal solution is not found]],"",0)</f>
        <v>0</v>
      </c>
      <c r="W433">
        <f>IF(Table1353233[[#This Row],[If Optimal solution is not found]],"",Table1353233[[#This Row],[Total time (BPP+Pm+SPm)]])</f>
        <v>3.6852971985999829</v>
      </c>
      <c r="Y433" s="61">
        <v>1009</v>
      </c>
      <c r="Z433" s="62">
        <v>1009</v>
      </c>
      <c r="AA433" s="62">
        <v>0</v>
      </c>
      <c r="AB433" s="61"/>
      <c r="AC433" s="115">
        <v>0</v>
      </c>
      <c r="AD433" s="115">
        <v>0</v>
      </c>
      <c r="AE433" s="115">
        <v>0</v>
      </c>
      <c r="AF433" s="115">
        <f t="shared" si="54"/>
        <v>0</v>
      </c>
      <c r="AG433" s="115">
        <f t="shared" si="55"/>
        <v>0</v>
      </c>
      <c r="AH433" s="115">
        <v>0</v>
      </c>
      <c r="AI433" s="137" t="str">
        <f>IF(AH433=1,(Table1353233[[#This Row],[UB_init]]-Table1353233[[#This Row],[LB_init]])/Table1353233[[#This Row],[UB_init]],"")</f>
        <v/>
      </c>
      <c r="AJ433" s="133">
        <v>0</v>
      </c>
      <c r="AK433" s="115">
        <f>IF(AND(AJ433=1,Table68[[#This Row],[Gap]]=0),1,0)</f>
        <v>0</v>
      </c>
      <c r="AL433" s="47">
        <v>1008.99999999999</v>
      </c>
      <c r="AM433" s="117">
        <f t="shared" si="50"/>
        <v>0</v>
      </c>
      <c r="AN433">
        <f t="shared" si="51"/>
        <v>0</v>
      </c>
    </row>
    <row r="434" spans="2:40" x14ac:dyDescent="0.35">
      <c r="B434" s="127" t="s">
        <v>468</v>
      </c>
      <c r="C434" s="38">
        <v>100</v>
      </c>
      <c r="D434" s="38">
        <v>5</v>
      </c>
      <c r="E434" s="38">
        <v>30</v>
      </c>
      <c r="F434" s="39">
        <v>2</v>
      </c>
      <c r="G434" s="59">
        <f t="shared" si="48"/>
        <v>964</v>
      </c>
      <c r="H434" s="88">
        <f t="shared" si="48"/>
        <v>964</v>
      </c>
      <c r="I434" s="88">
        <f t="shared" si="52"/>
        <v>0</v>
      </c>
      <c r="J434" s="88"/>
      <c r="K434" s="38">
        <f>1800-Table1353233[[#This Row],[Remaining time]]</f>
        <v>2.2462731208700006</v>
      </c>
      <c r="L434" s="38"/>
      <c r="M434" s="38">
        <f t="shared" si="49"/>
        <v>2.2462731208700006</v>
      </c>
      <c r="O434" t="b">
        <f t="shared" si="53"/>
        <v>0</v>
      </c>
      <c r="T434">
        <f>IF(Table1353233[[#This Row],[If Optimal solution is not found]]=1,"",Table1353233[[#This Row],[UB_init]])</f>
        <v>964</v>
      </c>
      <c r="U434">
        <f>IF(Table1353233[[#This Row],[If Optimal solution is not found]],"",Table1353233[[#This Row],[LB_init]])</f>
        <v>964</v>
      </c>
      <c r="V434">
        <f>IF(Table1353233[[#This Row],[If Optimal solution is not found]],"",0)</f>
        <v>0</v>
      </c>
      <c r="W434">
        <f>IF(Table1353233[[#This Row],[If Optimal solution is not found]],"",Table1353233[[#This Row],[Total time (BPP+Pm+SPm)]])</f>
        <v>2.2462731208700006</v>
      </c>
      <c r="Y434" s="59"/>
      <c r="Z434" s="60"/>
      <c r="AA434" s="60"/>
      <c r="AB434" s="59"/>
      <c r="AC434" s="114"/>
      <c r="AD434" s="114"/>
      <c r="AE434" s="114"/>
      <c r="AF434" s="114">
        <f t="shared" si="54"/>
        <v>0</v>
      </c>
      <c r="AG434" s="114">
        <f t="shared" si="55"/>
        <v>0</v>
      </c>
      <c r="AH434" s="114">
        <v>0</v>
      </c>
      <c r="AI434" s="136" t="str">
        <f>IF(AH434=1,(Table1353233[[#This Row],[UB_init]]-Table1353233[[#This Row],[LB_init]])/Table1353233[[#This Row],[UB_init]],"")</f>
        <v/>
      </c>
      <c r="AJ434" s="123"/>
      <c r="AK434" s="114">
        <f>IF(AND(AJ434=1,Table68[[#This Row],[Gap]]=0),1,0)</f>
        <v>0</v>
      </c>
      <c r="AL434" s="48">
        <v>964</v>
      </c>
      <c r="AM434" s="117">
        <f t="shared" si="50"/>
        <v>1</v>
      </c>
      <c r="AN434">
        <f t="shared" si="51"/>
        <v>0</v>
      </c>
    </row>
    <row r="435" spans="2:40" x14ac:dyDescent="0.35">
      <c r="B435" s="126" t="s">
        <v>469</v>
      </c>
      <c r="C435" s="36">
        <v>100</v>
      </c>
      <c r="D435" s="36">
        <v>5</v>
      </c>
      <c r="E435" s="36">
        <v>30</v>
      </c>
      <c r="F435" s="37">
        <v>2</v>
      </c>
      <c r="G435" s="61">
        <f t="shared" si="48"/>
        <v>1051</v>
      </c>
      <c r="H435" s="98">
        <f t="shared" si="48"/>
        <v>1051</v>
      </c>
      <c r="I435" s="98">
        <f t="shared" si="52"/>
        <v>0</v>
      </c>
      <c r="J435" s="98"/>
      <c r="K435" s="36">
        <f>1800-Table1353233[[#This Row],[Remaining time]]</f>
        <v>2.2049220744600007</v>
      </c>
      <c r="L435" s="36"/>
      <c r="M435" s="36">
        <f t="shared" si="49"/>
        <v>2.2049220744600007</v>
      </c>
      <c r="O435" t="b">
        <f t="shared" si="53"/>
        <v>0</v>
      </c>
      <c r="T435">
        <f>IF(Table1353233[[#This Row],[If Optimal solution is not found]]=1,"",Table1353233[[#This Row],[UB_init]])</f>
        <v>1051</v>
      </c>
      <c r="U435">
        <f>IF(Table1353233[[#This Row],[If Optimal solution is not found]],"",Table1353233[[#This Row],[LB_init]])</f>
        <v>1051</v>
      </c>
      <c r="V435">
        <f>IF(Table1353233[[#This Row],[If Optimal solution is not found]],"",0)</f>
        <v>0</v>
      </c>
      <c r="W435">
        <f>IF(Table1353233[[#This Row],[If Optimal solution is not found]],"",Table1353233[[#This Row],[Total time (BPP+Pm+SPm)]])</f>
        <v>2.2049220744600007</v>
      </c>
      <c r="Y435" s="61"/>
      <c r="Z435" s="62"/>
      <c r="AA435" s="62"/>
      <c r="AB435" s="61"/>
      <c r="AC435" s="115"/>
      <c r="AD435" s="115"/>
      <c r="AE435" s="115"/>
      <c r="AF435" s="115">
        <f t="shared" si="54"/>
        <v>0</v>
      </c>
      <c r="AG435" s="115">
        <f t="shared" si="55"/>
        <v>0</v>
      </c>
      <c r="AH435" s="115">
        <v>0</v>
      </c>
      <c r="AI435" s="137" t="str">
        <f>IF(AH435=1,(Table1353233[[#This Row],[UB_init]]-Table1353233[[#This Row],[LB_init]])/Table1353233[[#This Row],[UB_init]],"")</f>
        <v/>
      </c>
      <c r="AJ435" s="133"/>
      <c r="AK435" s="115">
        <f>IF(AND(AJ435=1,Table68[[#This Row],[Gap]]=0),1,0)</f>
        <v>0</v>
      </c>
      <c r="AL435" s="47">
        <v>1051</v>
      </c>
      <c r="AM435" s="117">
        <f t="shared" si="50"/>
        <v>1</v>
      </c>
      <c r="AN435">
        <f t="shared" si="51"/>
        <v>0</v>
      </c>
    </row>
    <row r="436" spans="2:40" x14ac:dyDescent="0.35">
      <c r="B436" s="127" t="s">
        <v>470</v>
      </c>
      <c r="C436" s="38">
        <v>100</v>
      </c>
      <c r="D436" s="38">
        <v>5</v>
      </c>
      <c r="E436" s="38">
        <v>30</v>
      </c>
      <c r="F436" s="39">
        <v>2</v>
      </c>
      <c r="G436" s="59">
        <f t="shared" si="48"/>
        <v>1033</v>
      </c>
      <c r="H436" s="88">
        <f t="shared" si="48"/>
        <v>1033</v>
      </c>
      <c r="I436" s="88">
        <f t="shared" si="52"/>
        <v>0</v>
      </c>
      <c r="J436" s="88"/>
      <c r="K436" s="38">
        <f>1800-Table1353233[[#This Row],[Remaining time]]</f>
        <v>3.9364263247700819</v>
      </c>
      <c r="L436" s="38"/>
      <c r="M436" s="38">
        <f t="shared" si="49"/>
        <v>3.9364263247700819</v>
      </c>
      <c r="O436" t="b">
        <f t="shared" si="53"/>
        <v>0</v>
      </c>
      <c r="T436">
        <f>IF(Table1353233[[#This Row],[If Optimal solution is not found]]=1,"",Table1353233[[#This Row],[UB_init]])</f>
        <v>1033</v>
      </c>
      <c r="U436">
        <f>IF(Table1353233[[#This Row],[If Optimal solution is not found]],"",Table1353233[[#This Row],[LB_init]])</f>
        <v>1033</v>
      </c>
      <c r="V436">
        <f>IF(Table1353233[[#This Row],[If Optimal solution is not found]],"",0)</f>
        <v>0</v>
      </c>
      <c r="W436">
        <f>IF(Table1353233[[#This Row],[If Optimal solution is not found]],"",Table1353233[[#This Row],[Total time (BPP+Pm+SPm)]])</f>
        <v>3.9364263247700819</v>
      </c>
      <c r="Y436" s="59"/>
      <c r="Z436" s="60"/>
      <c r="AA436" s="60"/>
      <c r="AB436" s="59"/>
      <c r="AC436" s="114"/>
      <c r="AD436" s="114"/>
      <c r="AE436" s="114"/>
      <c r="AF436" s="114">
        <f t="shared" si="54"/>
        <v>0</v>
      </c>
      <c r="AG436" s="114">
        <f t="shared" si="55"/>
        <v>0</v>
      </c>
      <c r="AH436" s="114">
        <v>0</v>
      </c>
      <c r="AI436" s="136" t="str">
        <f>IF(AH436=1,(Table1353233[[#This Row],[UB_init]]-Table1353233[[#This Row],[LB_init]])/Table1353233[[#This Row],[UB_init]],"")</f>
        <v/>
      </c>
      <c r="AJ436" s="123"/>
      <c r="AK436" s="114">
        <f>IF(AND(AJ436=1,Table68[[#This Row],[Gap]]=0),1,0)</f>
        <v>0</v>
      </c>
      <c r="AL436" s="48">
        <v>1033</v>
      </c>
      <c r="AM436" s="117">
        <f t="shared" si="50"/>
        <v>1</v>
      </c>
      <c r="AN436">
        <f t="shared" si="51"/>
        <v>0</v>
      </c>
    </row>
    <row r="437" spans="2:40" x14ac:dyDescent="0.35">
      <c r="B437" s="126" t="s">
        <v>471</v>
      </c>
      <c r="C437" s="36">
        <v>100</v>
      </c>
      <c r="D437" s="36">
        <v>5</v>
      </c>
      <c r="E437" s="36">
        <v>30</v>
      </c>
      <c r="F437" s="37">
        <v>2</v>
      </c>
      <c r="G437" s="61">
        <f t="shared" si="48"/>
        <v>928</v>
      </c>
      <c r="H437" s="98">
        <f t="shared" si="48"/>
        <v>928</v>
      </c>
      <c r="I437" s="98">
        <f t="shared" si="52"/>
        <v>0</v>
      </c>
      <c r="J437" s="98"/>
      <c r="K437" s="36">
        <f>1800-Table1353233[[#This Row],[Remaining time]]</f>
        <v>3.3691791631299566</v>
      </c>
      <c r="L437" s="36"/>
      <c r="M437" s="36">
        <f t="shared" si="49"/>
        <v>3.3691791631299566</v>
      </c>
      <c r="O437" t="b">
        <f t="shared" si="53"/>
        <v>0</v>
      </c>
      <c r="T437">
        <f>IF(Table1353233[[#This Row],[If Optimal solution is not found]]=1,"",Table1353233[[#This Row],[UB_init]])</f>
        <v>928</v>
      </c>
      <c r="U437">
        <f>IF(Table1353233[[#This Row],[If Optimal solution is not found]],"",Table1353233[[#This Row],[LB_init]])</f>
        <v>928</v>
      </c>
      <c r="V437">
        <f>IF(Table1353233[[#This Row],[If Optimal solution is not found]],"",0)</f>
        <v>0</v>
      </c>
      <c r="W437">
        <f>IF(Table1353233[[#This Row],[If Optimal solution is not found]],"",Table1353233[[#This Row],[Total time (BPP+Pm+SPm)]])</f>
        <v>3.3691791631299566</v>
      </c>
      <c r="Y437" s="61"/>
      <c r="Z437" s="62"/>
      <c r="AA437" s="62"/>
      <c r="AB437" s="61"/>
      <c r="AC437" s="115"/>
      <c r="AD437" s="115"/>
      <c r="AE437" s="115"/>
      <c r="AF437" s="115">
        <f t="shared" si="54"/>
        <v>0</v>
      </c>
      <c r="AG437" s="115">
        <f t="shared" si="55"/>
        <v>0</v>
      </c>
      <c r="AH437" s="115">
        <v>0</v>
      </c>
      <c r="AI437" s="137" t="str">
        <f>IF(AH437=1,(Table1353233[[#This Row],[UB_init]]-Table1353233[[#This Row],[LB_init]])/Table1353233[[#This Row],[UB_init]],"")</f>
        <v/>
      </c>
      <c r="AJ437" s="133"/>
      <c r="AK437" s="115">
        <f>IF(AND(AJ437=1,Table68[[#This Row],[Gap]]=0),1,0)</f>
        <v>0</v>
      </c>
      <c r="AL437" s="47">
        <v>928</v>
      </c>
      <c r="AM437" s="117">
        <f t="shared" si="50"/>
        <v>1</v>
      </c>
      <c r="AN437">
        <f t="shared" si="51"/>
        <v>0</v>
      </c>
    </row>
    <row r="438" spans="2:40" x14ac:dyDescent="0.35">
      <c r="B438" s="127" t="s">
        <v>472</v>
      </c>
      <c r="C438" s="38">
        <v>100</v>
      </c>
      <c r="D438" s="38">
        <v>5</v>
      </c>
      <c r="E438" s="38">
        <v>30</v>
      </c>
      <c r="F438" s="39">
        <v>2</v>
      </c>
      <c r="G438" s="59">
        <f t="shared" si="48"/>
        <v>1037</v>
      </c>
      <c r="H438" s="88">
        <f t="shared" si="48"/>
        <v>1037</v>
      </c>
      <c r="I438" s="88">
        <f t="shared" si="52"/>
        <v>0</v>
      </c>
      <c r="J438" s="88"/>
      <c r="K438" s="38">
        <f>1800-Table1353233[[#This Row],[Remaining time]]</f>
        <v>2.9852828066800612</v>
      </c>
      <c r="L438" s="38"/>
      <c r="M438" s="38">
        <f t="shared" si="49"/>
        <v>2.9852828066800612</v>
      </c>
      <c r="O438" t="b">
        <f t="shared" si="53"/>
        <v>0</v>
      </c>
      <c r="T438">
        <f>IF(Table1353233[[#This Row],[If Optimal solution is not found]]=1,"",Table1353233[[#This Row],[UB_init]])</f>
        <v>1037</v>
      </c>
      <c r="U438">
        <f>IF(Table1353233[[#This Row],[If Optimal solution is not found]],"",Table1353233[[#This Row],[LB_init]])</f>
        <v>1037</v>
      </c>
      <c r="V438">
        <f>IF(Table1353233[[#This Row],[If Optimal solution is not found]],"",0)</f>
        <v>0</v>
      </c>
      <c r="W438">
        <f>IF(Table1353233[[#This Row],[If Optimal solution is not found]],"",Table1353233[[#This Row],[Total time (BPP+Pm+SPm)]])</f>
        <v>2.9852828066800612</v>
      </c>
      <c r="Y438" s="59"/>
      <c r="Z438" s="60"/>
      <c r="AA438" s="60"/>
      <c r="AB438" s="59"/>
      <c r="AC438" s="114"/>
      <c r="AD438" s="114"/>
      <c r="AE438" s="114"/>
      <c r="AF438" s="114">
        <f t="shared" si="54"/>
        <v>0</v>
      </c>
      <c r="AG438" s="114">
        <f t="shared" si="55"/>
        <v>0</v>
      </c>
      <c r="AH438" s="114">
        <v>0</v>
      </c>
      <c r="AI438" s="136" t="str">
        <f>IF(AH438=1,(Table1353233[[#This Row],[UB_init]]-Table1353233[[#This Row],[LB_init]])/Table1353233[[#This Row],[UB_init]],"")</f>
        <v/>
      </c>
      <c r="AJ438" s="123"/>
      <c r="AK438" s="114">
        <f>IF(AND(AJ438=1,Table68[[#This Row],[Gap]]=0),1,0)</f>
        <v>0</v>
      </c>
      <c r="AL438" s="48">
        <v>1037</v>
      </c>
      <c r="AM438" s="117">
        <f t="shared" si="50"/>
        <v>1</v>
      </c>
      <c r="AN438">
        <f t="shared" si="51"/>
        <v>0</v>
      </c>
    </row>
    <row r="439" spans="2:40" x14ac:dyDescent="0.35">
      <c r="B439" s="126" t="s">
        <v>473</v>
      </c>
      <c r="C439" s="36">
        <v>100</v>
      </c>
      <c r="D439" s="36">
        <v>5</v>
      </c>
      <c r="E439" s="36">
        <v>30</v>
      </c>
      <c r="F439" s="37">
        <v>2</v>
      </c>
      <c r="G439" s="61">
        <f t="shared" si="48"/>
        <v>1095</v>
      </c>
      <c r="H439" s="98">
        <f t="shared" si="48"/>
        <v>1095</v>
      </c>
      <c r="I439" s="98">
        <f t="shared" si="52"/>
        <v>0</v>
      </c>
      <c r="J439" s="98"/>
      <c r="K439" s="36">
        <f>1800-Table1353233[[#This Row],[Remaining time]]</f>
        <v>0.67857994885002881</v>
      </c>
      <c r="L439" s="36"/>
      <c r="M439" s="36">
        <f t="shared" si="49"/>
        <v>0.67857994885002881</v>
      </c>
      <c r="O439" t="b">
        <f t="shared" si="53"/>
        <v>0</v>
      </c>
      <c r="T439">
        <f>IF(Table1353233[[#This Row],[If Optimal solution is not found]]=1,"",Table1353233[[#This Row],[UB_init]])</f>
        <v>1095</v>
      </c>
      <c r="U439">
        <f>IF(Table1353233[[#This Row],[If Optimal solution is not found]],"",Table1353233[[#This Row],[LB_init]])</f>
        <v>1095</v>
      </c>
      <c r="V439">
        <f>IF(Table1353233[[#This Row],[If Optimal solution is not found]],"",0)</f>
        <v>0</v>
      </c>
      <c r="W439">
        <f>IF(Table1353233[[#This Row],[If Optimal solution is not found]],"",Table1353233[[#This Row],[Total time (BPP+Pm+SPm)]])</f>
        <v>0.67857994885002881</v>
      </c>
      <c r="Y439" s="61"/>
      <c r="Z439" s="62"/>
      <c r="AA439" s="62"/>
      <c r="AB439" s="61"/>
      <c r="AC439" s="115"/>
      <c r="AD439" s="115"/>
      <c r="AE439" s="115"/>
      <c r="AF439" s="115">
        <f t="shared" si="54"/>
        <v>0</v>
      </c>
      <c r="AG439" s="115">
        <f t="shared" si="55"/>
        <v>0</v>
      </c>
      <c r="AH439" s="115">
        <v>0</v>
      </c>
      <c r="AI439" s="137" t="str">
        <f>IF(AH439=1,(Table1353233[[#This Row],[UB_init]]-Table1353233[[#This Row],[LB_init]])/Table1353233[[#This Row],[UB_init]],"")</f>
        <v/>
      </c>
      <c r="AJ439" s="133"/>
      <c r="AK439" s="115">
        <f>IF(AND(AJ439=1,Table68[[#This Row],[Gap]]=0),1,0)</f>
        <v>0</v>
      </c>
      <c r="AL439" s="47">
        <v>1095</v>
      </c>
      <c r="AM439" s="117">
        <f t="shared" si="50"/>
        <v>1</v>
      </c>
      <c r="AN439">
        <f t="shared" si="51"/>
        <v>0</v>
      </c>
    </row>
    <row r="440" spans="2:40" x14ac:dyDescent="0.35">
      <c r="B440" s="127" t="s">
        <v>474</v>
      </c>
      <c r="C440" s="38">
        <v>100</v>
      </c>
      <c r="D440" s="38">
        <v>5</v>
      </c>
      <c r="E440" s="38">
        <v>30</v>
      </c>
      <c r="F440" s="39">
        <v>2</v>
      </c>
      <c r="G440" s="59">
        <f t="shared" si="48"/>
        <v>1068</v>
      </c>
      <c r="H440" s="88">
        <f t="shared" si="48"/>
        <v>1068</v>
      </c>
      <c r="I440" s="88">
        <f t="shared" si="52"/>
        <v>0</v>
      </c>
      <c r="J440" s="88"/>
      <c r="K440" s="38">
        <f>1800-Table1353233[[#This Row],[Remaining time]]</f>
        <v>4.0906931795200308</v>
      </c>
      <c r="L440" s="38"/>
      <c r="M440" s="38">
        <f t="shared" si="49"/>
        <v>4.0906931795200308</v>
      </c>
      <c r="O440" t="b">
        <f t="shared" si="53"/>
        <v>0</v>
      </c>
      <c r="T440">
        <f>IF(Table1353233[[#This Row],[If Optimal solution is not found]]=1,"",Table1353233[[#This Row],[UB_init]])</f>
        <v>1068</v>
      </c>
      <c r="U440">
        <f>IF(Table1353233[[#This Row],[If Optimal solution is not found]],"",Table1353233[[#This Row],[LB_init]])</f>
        <v>1068</v>
      </c>
      <c r="V440">
        <f>IF(Table1353233[[#This Row],[If Optimal solution is not found]],"",0)</f>
        <v>0</v>
      </c>
      <c r="W440">
        <f>IF(Table1353233[[#This Row],[If Optimal solution is not found]],"",Table1353233[[#This Row],[Total time (BPP+Pm+SPm)]])</f>
        <v>4.0906931795200308</v>
      </c>
      <c r="Y440" s="59"/>
      <c r="Z440" s="60"/>
      <c r="AA440" s="60"/>
      <c r="AB440" s="59"/>
      <c r="AC440" s="114"/>
      <c r="AD440" s="114"/>
      <c r="AE440" s="114"/>
      <c r="AF440" s="114">
        <f t="shared" si="54"/>
        <v>0</v>
      </c>
      <c r="AG440" s="114">
        <f t="shared" si="55"/>
        <v>0</v>
      </c>
      <c r="AH440" s="114">
        <v>0</v>
      </c>
      <c r="AI440" s="136" t="str">
        <f>IF(AH440=1,(Table1353233[[#This Row],[UB_init]]-Table1353233[[#This Row],[LB_init]])/Table1353233[[#This Row],[UB_init]],"")</f>
        <v/>
      </c>
      <c r="AJ440" s="123"/>
      <c r="AK440" s="114">
        <f>IF(AND(AJ440=1,Table68[[#This Row],[Gap]]=0),1,0)</f>
        <v>0</v>
      </c>
      <c r="AL440" s="48">
        <v>1068</v>
      </c>
      <c r="AM440" s="117">
        <f t="shared" si="50"/>
        <v>1</v>
      </c>
      <c r="AN440">
        <f t="shared" si="51"/>
        <v>0</v>
      </c>
    </row>
    <row r="441" spans="2:40" x14ac:dyDescent="0.35">
      <c r="B441" s="126" t="s">
        <v>475</v>
      </c>
      <c r="C441" s="36">
        <v>100</v>
      </c>
      <c r="D441" s="36">
        <v>5</v>
      </c>
      <c r="E441" s="36">
        <v>30</v>
      </c>
      <c r="F441" s="37">
        <v>2</v>
      </c>
      <c r="G441" s="61">
        <f t="shared" si="48"/>
        <v>993</v>
      </c>
      <c r="H441" s="98">
        <f t="shared" si="48"/>
        <v>993</v>
      </c>
      <c r="I441" s="98">
        <f t="shared" si="52"/>
        <v>0</v>
      </c>
      <c r="J441" s="98"/>
      <c r="K441" s="36">
        <f>1800-Table1353233[[#This Row],[Remaining time]]</f>
        <v>2.3421183191298951</v>
      </c>
      <c r="L441" s="36"/>
      <c r="M441" s="36">
        <f t="shared" si="49"/>
        <v>2.3421183191298951</v>
      </c>
      <c r="O441" t="b">
        <f t="shared" si="53"/>
        <v>0</v>
      </c>
      <c r="T441">
        <f>IF(Table1353233[[#This Row],[If Optimal solution is not found]]=1,"",Table1353233[[#This Row],[UB_init]])</f>
        <v>993</v>
      </c>
      <c r="U441">
        <f>IF(Table1353233[[#This Row],[If Optimal solution is not found]],"",Table1353233[[#This Row],[LB_init]])</f>
        <v>993</v>
      </c>
      <c r="V441">
        <f>IF(Table1353233[[#This Row],[If Optimal solution is not found]],"",0)</f>
        <v>0</v>
      </c>
      <c r="W441">
        <f>IF(Table1353233[[#This Row],[If Optimal solution is not found]],"",Table1353233[[#This Row],[Total time (BPP+Pm+SPm)]])</f>
        <v>2.3421183191298951</v>
      </c>
      <c r="Y441" s="61"/>
      <c r="Z441" s="62"/>
      <c r="AA441" s="62"/>
      <c r="AB441" s="61"/>
      <c r="AC441" s="115"/>
      <c r="AD441" s="115"/>
      <c r="AE441" s="115"/>
      <c r="AF441" s="115">
        <f t="shared" si="54"/>
        <v>0</v>
      </c>
      <c r="AG441" s="115">
        <f t="shared" si="55"/>
        <v>0</v>
      </c>
      <c r="AH441" s="115">
        <v>0</v>
      </c>
      <c r="AI441" s="137" t="str">
        <f>IF(AH441=1,(Table1353233[[#This Row],[UB_init]]-Table1353233[[#This Row],[LB_init]])/Table1353233[[#This Row],[UB_init]],"")</f>
        <v/>
      </c>
      <c r="AJ441" s="133"/>
      <c r="AK441" s="115">
        <f>IF(AND(AJ441=1,Table68[[#This Row],[Gap]]=0),1,0)</f>
        <v>0</v>
      </c>
      <c r="AL441" s="47">
        <v>993</v>
      </c>
      <c r="AM441" s="117">
        <f t="shared" si="50"/>
        <v>1</v>
      </c>
      <c r="AN441">
        <f t="shared" si="51"/>
        <v>0</v>
      </c>
    </row>
    <row r="442" spans="2:40" x14ac:dyDescent="0.35">
      <c r="B442" s="127" t="s">
        <v>476</v>
      </c>
      <c r="C442" s="38">
        <v>100</v>
      </c>
      <c r="D442" s="38">
        <v>5</v>
      </c>
      <c r="E442" s="38">
        <v>30</v>
      </c>
      <c r="F442" s="39">
        <v>4</v>
      </c>
      <c r="G442" s="59">
        <f t="shared" si="48"/>
        <v>1292</v>
      </c>
      <c r="H442" s="88">
        <f t="shared" si="48"/>
        <v>1292</v>
      </c>
      <c r="I442" s="88">
        <f t="shared" si="52"/>
        <v>0</v>
      </c>
      <c r="J442" s="88"/>
      <c r="K442" s="38">
        <f>1800-Table1353233[[#This Row],[Remaining time]]</f>
        <v>7.3217976540399832</v>
      </c>
      <c r="L442" s="38"/>
      <c r="M442" s="38">
        <f t="shared" si="49"/>
        <v>7.3217976540399832</v>
      </c>
      <c r="O442" t="b">
        <f t="shared" si="53"/>
        <v>0</v>
      </c>
      <c r="T442">
        <f>IF(Table1353233[[#This Row],[If Optimal solution is not found]]=1,"",Table1353233[[#This Row],[UB_init]])</f>
        <v>1292</v>
      </c>
      <c r="U442">
        <f>IF(Table1353233[[#This Row],[If Optimal solution is not found]],"",Table1353233[[#This Row],[LB_init]])</f>
        <v>1292</v>
      </c>
      <c r="V442">
        <f>IF(Table1353233[[#This Row],[If Optimal solution is not found]],"",0)</f>
        <v>0</v>
      </c>
      <c r="W442">
        <f>IF(Table1353233[[#This Row],[If Optimal solution is not found]],"",Table1353233[[#This Row],[Total time (BPP+Pm+SPm)]])</f>
        <v>7.3217976540399832</v>
      </c>
      <c r="Y442" s="59"/>
      <c r="Z442" s="60"/>
      <c r="AA442" s="60"/>
      <c r="AB442" s="59"/>
      <c r="AC442" s="114"/>
      <c r="AD442" s="114"/>
      <c r="AE442" s="114"/>
      <c r="AF442" s="114">
        <f t="shared" si="54"/>
        <v>0</v>
      </c>
      <c r="AG442" s="114">
        <f t="shared" si="55"/>
        <v>0</v>
      </c>
      <c r="AH442" s="114">
        <v>0</v>
      </c>
      <c r="AI442" s="136" t="str">
        <f>IF(AH442=1,(Table1353233[[#This Row],[UB_init]]-Table1353233[[#This Row],[LB_init]])/Table1353233[[#This Row],[UB_init]],"")</f>
        <v/>
      </c>
      <c r="AJ442" s="123"/>
      <c r="AK442" s="114">
        <f>IF(AND(AJ442=1,Table68[[#This Row],[Gap]]=0),1,0)</f>
        <v>0</v>
      </c>
      <c r="AL442" s="48">
        <v>1292</v>
      </c>
      <c r="AM442" s="117">
        <f t="shared" si="50"/>
        <v>1</v>
      </c>
      <c r="AN442">
        <f t="shared" si="51"/>
        <v>0</v>
      </c>
    </row>
    <row r="443" spans="2:40" x14ac:dyDescent="0.35">
      <c r="B443" s="126" t="s">
        <v>477</v>
      </c>
      <c r="C443" s="36">
        <v>100</v>
      </c>
      <c r="D443" s="36">
        <v>5</v>
      </c>
      <c r="E443" s="36">
        <v>30</v>
      </c>
      <c r="F443" s="37">
        <v>4</v>
      </c>
      <c r="G443" s="61">
        <f t="shared" si="48"/>
        <v>1261</v>
      </c>
      <c r="H443" s="98">
        <f t="shared" si="48"/>
        <v>1261</v>
      </c>
      <c r="I443" s="98">
        <f t="shared" si="52"/>
        <v>0</v>
      </c>
      <c r="J443" s="98"/>
      <c r="K443" s="36">
        <f>1800-Table1353233[[#This Row],[Remaining time]]</f>
        <v>11.046743366870032</v>
      </c>
      <c r="L443" s="36"/>
      <c r="M443" s="36">
        <f t="shared" si="49"/>
        <v>11.046743366870032</v>
      </c>
      <c r="O443" t="b">
        <f t="shared" si="53"/>
        <v>0</v>
      </c>
      <c r="T443">
        <f>IF(Table1353233[[#This Row],[If Optimal solution is not found]]=1,"",Table1353233[[#This Row],[UB_init]])</f>
        <v>1261</v>
      </c>
      <c r="U443">
        <f>IF(Table1353233[[#This Row],[If Optimal solution is not found]],"",Table1353233[[#This Row],[LB_init]])</f>
        <v>1261</v>
      </c>
      <c r="V443">
        <f>IF(Table1353233[[#This Row],[If Optimal solution is not found]],"",0)</f>
        <v>0</v>
      </c>
      <c r="W443">
        <f>IF(Table1353233[[#This Row],[If Optimal solution is not found]],"",Table1353233[[#This Row],[Total time (BPP+Pm+SPm)]])</f>
        <v>11.046743366870032</v>
      </c>
      <c r="Y443" s="61"/>
      <c r="Z443" s="62"/>
      <c r="AA443" s="62"/>
      <c r="AB443" s="61"/>
      <c r="AC443" s="115"/>
      <c r="AD443" s="115"/>
      <c r="AE443" s="115"/>
      <c r="AF443" s="115">
        <f t="shared" si="54"/>
        <v>0</v>
      </c>
      <c r="AG443" s="115">
        <f t="shared" si="55"/>
        <v>0</v>
      </c>
      <c r="AH443" s="115">
        <v>0</v>
      </c>
      <c r="AI443" s="137" t="str">
        <f>IF(AH443=1,(Table1353233[[#This Row],[UB_init]]-Table1353233[[#This Row],[LB_init]])/Table1353233[[#This Row],[UB_init]],"")</f>
        <v/>
      </c>
      <c r="AJ443" s="133"/>
      <c r="AK443" s="115">
        <f>IF(AND(AJ443=1,Table68[[#This Row],[Gap]]=0),1,0)</f>
        <v>0</v>
      </c>
      <c r="AL443" s="47">
        <v>1261</v>
      </c>
      <c r="AM443" s="117">
        <f t="shared" si="50"/>
        <v>1</v>
      </c>
      <c r="AN443">
        <f t="shared" si="51"/>
        <v>0</v>
      </c>
    </row>
    <row r="444" spans="2:40" x14ac:dyDescent="0.35">
      <c r="B444" s="127" t="s">
        <v>478</v>
      </c>
      <c r="C444" s="38">
        <v>100</v>
      </c>
      <c r="D444" s="38">
        <v>5</v>
      </c>
      <c r="E444" s="38">
        <v>30</v>
      </c>
      <c r="F444" s="39">
        <v>4</v>
      </c>
      <c r="G444" s="59">
        <f t="shared" si="48"/>
        <v>1228</v>
      </c>
      <c r="H444" s="88">
        <f t="shared" si="48"/>
        <v>1228</v>
      </c>
      <c r="I444" s="88">
        <f t="shared" si="52"/>
        <v>0</v>
      </c>
      <c r="J444" s="88"/>
      <c r="K444" s="38">
        <f>1800-Table1353233[[#This Row],[Remaining time]]</f>
        <v>5.3248731270500684</v>
      </c>
      <c r="L444" s="38"/>
      <c r="M444" s="38">
        <f t="shared" si="49"/>
        <v>5.3248731270500684</v>
      </c>
      <c r="O444" t="b">
        <f t="shared" si="53"/>
        <v>0</v>
      </c>
      <c r="T444">
        <f>IF(Table1353233[[#This Row],[If Optimal solution is not found]]=1,"",Table1353233[[#This Row],[UB_init]])</f>
        <v>1228</v>
      </c>
      <c r="U444">
        <f>IF(Table1353233[[#This Row],[If Optimal solution is not found]],"",Table1353233[[#This Row],[LB_init]])</f>
        <v>1228</v>
      </c>
      <c r="V444">
        <f>IF(Table1353233[[#This Row],[If Optimal solution is not found]],"",0)</f>
        <v>0</v>
      </c>
      <c r="W444">
        <f>IF(Table1353233[[#This Row],[If Optimal solution is not found]],"",Table1353233[[#This Row],[Total time (BPP+Pm+SPm)]])</f>
        <v>5.3248731270500684</v>
      </c>
      <c r="Y444" s="59"/>
      <c r="Z444" s="60"/>
      <c r="AA444" s="60"/>
      <c r="AB444" s="59"/>
      <c r="AC444" s="114"/>
      <c r="AD444" s="114"/>
      <c r="AE444" s="114"/>
      <c r="AF444" s="114">
        <f t="shared" si="54"/>
        <v>0</v>
      </c>
      <c r="AG444" s="114">
        <f t="shared" si="55"/>
        <v>0</v>
      </c>
      <c r="AH444" s="114">
        <v>0</v>
      </c>
      <c r="AI444" s="136" t="str">
        <f>IF(AH444=1,(Table1353233[[#This Row],[UB_init]]-Table1353233[[#This Row],[LB_init]])/Table1353233[[#This Row],[UB_init]],"")</f>
        <v/>
      </c>
      <c r="AJ444" s="123"/>
      <c r="AK444" s="114">
        <f>IF(AND(AJ444=1,Table68[[#This Row],[Gap]]=0),1,0)</f>
        <v>0</v>
      </c>
      <c r="AL444" s="48">
        <v>1228</v>
      </c>
      <c r="AM444" s="117">
        <f t="shared" si="50"/>
        <v>1</v>
      </c>
      <c r="AN444">
        <f t="shared" si="51"/>
        <v>0</v>
      </c>
    </row>
    <row r="445" spans="2:40" ht="15" thickBot="1" x14ac:dyDescent="0.4">
      <c r="B445" s="126" t="s">
        <v>479</v>
      </c>
      <c r="C445" s="36">
        <v>100</v>
      </c>
      <c r="D445" s="36">
        <v>5</v>
      </c>
      <c r="E445" s="36">
        <v>30</v>
      </c>
      <c r="F445" s="37">
        <v>4</v>
      </c>
      <c r="G445" s="61">
        <f t="shared" si="48"/>
        <v>1375</v>
      </c>
      <c r="H445" s="98">
        <f t="shared" si="48"/>
        <v>1375</v>
      </c>
      <c r="I445" s="98">
        <f t="shared" si="52"/>
        <v>0</v>
      </c>
      <c r="J445" s="98"/>
      <c r="K445" s="36">
        <f>1800-Table1353233[[#This Row],[Remaining time]]</f>
        <v>19.046270733700112</v>
      </c>
      <c r="L445" s="36"/>
      <c r="M445" s="36">
        <f t="shared" si="49"/>
        <v>19.046270733700112</v>
      </c>
      <c r="O445" t="b">
        <f t="shared" si="53"/>
        <v>0</v>
      </c>
      <c r="T445">
        <f>IF(Table1353233[[#This Row],[If Optimal solution is not found]]=1,"",Table1353233[[#This Row],[UB_init]])</f>
        <v>1375</v>
      </c>
      <c r="U445">
        <f>IF(Table1353233[[#This Row],[If Optimal solution is not found]],"",Table1353233[[#This Row],[LB_init]])</f>
        <v>1375</v>
      </c>
      <c r="V445">
        <f>IF(Table1353233[[#This Row],[If Optimal solution is not found]],"",0)</f>
        <v>0</v>
      </c>
      <c r="W445">
        <f>IF(Table1353233[[#This Row],[If Optimal solution is not found]],"",Table1353233[[#This Row],[Total time (BPP+Pm+SPm)]])</f>
        <v>19.046270733700112</v>
      </c>
      <c r="Y445" s="61"/>
      <c r="Z445" s="62"/>
      <c r="AA445" s="62"/>
      <c r="AB445" s="61"/>
      <c r="AC445" s="115"/>
      <c r="AD445" s="115"/>
      <c r="AE445" s="115"/>
      <c r="AF445" s="115">
        <f t="shared" si="54"/>
        <v>0</v>
      </c>
      <c r="AG445" s="115">
        <f t="shared" si="55"/>
        <v>0</v>
      </c>
      <c r="AH445" s="115">
        <v>0</v>
      </c>
      <c r="AI445" s="137" t="str">
        <f>IF(AH445=1,(Table1353233[[#This Row],[UB_init]]-Table1353233[[#This Row],[LB_init]])/Table1353233[[#This Row],[UB_init]],"")</f>
        <v/>
      </c>
      <c r="AJ445" s="133"/>
      <c r="AK445" s="115">
        <f>IF(AND(AJ445=1,Table68[[#This Row],[Gap]]=0),1,0)</f>
        <v>0</v>
      </c>
      <c r="AL445" s="47">
        <v>1375</v>
      </c>
      <c r="AM445" s="117">
        <f t="shared" si="50"/>
        <v>1</v>
      </c>
      <c r="AN445">
        <f t="shared" si="51"/>
        <v>0</v>
      </c>
    </row>
    <row r="446" spans="2:40" ht="16" thickBot="1" x14ac:dyDescent="0.4">
      <c r="B446" s="127" t="s">
        <v>480</v>
      </c>
      <c r="C446" s="38">
        <v>100</v>
      </c>
      <c r="D446" s="38">
        <v>5</v>
      </c>
      <c r="E446" s="38">
        <v>30</v>
      </c>
      <c r="F446" s="39">
        <v>4</v>
      </c>
      <c r="G446" s="59">
        <f t="shared" si="48"/>
        <v>1345</v>
      </c>
      <c r="H446" s="88">
        <f t="shared" si="48"/>
        <v>1345</v>
      </c>
      <c r="I446" s="88">
        <f t="shared" si="52"/>
        <v>0</v>
      </c>
      <c r="J446" s="88"/>
      <c r="K446" s="38">
        <f>1800-Table1353233[[#This Row],[Remaining time]]</f>
        <v>6.2667062655100381</v>
      </c>
      <c r="L446" s="38"/>
      <c r="M446" s="38">
        <f t="shared" si="49"/>
        <v>6.2667062655100381</v>
      </c>
      <c r="O446" t="b">
        <f t="shared" si="53"/>
        <v>0</v>
      </c>
      <c r="P446" s="17" t="s">
        <v>191</v>
      </c>
      <c r="Q446" s="18" t="s">
        <v>192</v>
      </c>
      <c r="R446" s="89" t="s">
        <v>193</v>
      </c>
      <c r="S446" s="20" t="s">
        <v>1108</v>
      </c>
      <c r="T446">
        <f>IF(Table1353233[[#This Row],[If Optimal solution is not found]]=1,"",Table1353233[[#This Row],[UB_init]])</f>
        <v>1345</v>
      </c>
      <c r="U446">
        <f>IF(Table1353233[[#This Row],[If Optimal solution is not found]],"",Table1353233[[#This Row],[LB_init]])</f>
        <v>1345</v>
      </c>
      <c r="V446">
        <f>IF(Table1353233[[#This Row],[If Optimal solution is not found]],"",0)</f>
        <v>0</v>
      </c>
      <c r="W446">
        <f>IF(Table1353233[[#This Row],[If Optimal solution is not found]],"",Table1353233[[#This Row],[Total time (BPP+Pm+SPm)]])</f>
        <v>6.2667062655100381</v>
      </c>
      <c r="Y446" s="59"/>
      <c r="Z446" s="60"/>
      <c r="AA446" s="60"/>
      <c r="AB446" s="59"/>
      <c r="AC446" s="114"/>
      <c r="AD446" s="114"/>
      <c r="AE446" s="114"/>
      <c r="AF446" s="114">
        <f t="shared" si="54"/>
        <v>0</v>
      </c>
      <c r="AG446" s="114">
        <f t="shared" si="55"/>
        <v>0</v>
      </c>
      <c r="AH446" s="114">
        <v>0</v>
      </c>
      <c r="AI446" s="136" t="str">
        <f>IF(AH446=1,(Table1353233[[#This Row],[UB_init]]-Table1353233[[#This Row],[LB_init]])/Table1353233[[#This Row],[UB_init]],"")</f>
        <v/>
      </c>
      <c r="AJ446" s="123"/>
      <c r="AK446" s="114">
        <f>IF(AND(AJ446=1,Table68[[#This Row],[Gap]]=0),1,0)</f>
        <v>0</v>
      </c>
      <c r="AL446" s="48">
        <v>1345</v>
      </c>
      <c r="AM446" s="117">
        <f t="shared" si="50"/>
        <v>1</v>
      </c>
      <c r="AN446">
        <f t="shared" si="51"/>
        <v>0</v>
      </c>
    </row>
    <row r="447" spans="2:40" ht="18.649999999999999" customHeight="1" thickBot="1" x14ac:dyDescent="0.5">
      <c r="B447" s="126" t="s">
        <v>481</v>
      </c>
      <c r="C447" s="36">
        <v>100</v>
      </c>
      <c r="D447" s="36">
        <v>5</v>
      </c>
      <c r="E447" s="36">
        <v>30</v>
      </c>
      <c r="F447" s="37">
        <v>4</v>
      </c>
      <c r="G447" s="61">
        <f t="shared" si="48"/>
        <v>1168</v>
      </c>
      <c r="H447" s="98">
        <f t="shared" si="48"/>
        <v>1168</v>
      </c>
      <c r="I447" s="98">
        <f t="shared" si="52"/>
        <v>0</v>
      </c>
      <c r="J447" s="98"/>
      <c r="K447" s="36">
        <f>1800-Table1353233[[#This Row],[Remaining time]]</f>
        <v>6.8084698785100954</v>
      </c>
      <c r="L447" s="36"/>
      <c r="M447" s="36">
        <f t="shared" si="49"/>
        <v>6.8084698785100954</v>
      </c>
      <c r="O447" t="b">
        <f t="shared" si="53"/>
        <v>0</v>
      </c>
      <c r="P447" s="7">
        <f>COUNTIF(I362:I451,"=0")</f>
        <v>88</v>
      </c>
      <c r="Q447" s="29">
        <f>AVERAGE(I362:I451)</f>
        <v>2.8851436674979733E-4</v>
      </c>
      <c r="R447" s="90">
        <f>AVERAGE(M362:M451)</f>
        <v>87.218526751461596</v>
      </c>
      <c r="S447" s="95" t="e">
        <f>AVERAGE(J362:J451)</f>
        <v>#DIV/0!</v>
      </c>
      <c r="T447">
        <f>IF(Table1353233[[#This Row],[If Optimal solution is not found]]=1,"",Table1353233[[#This Row],[UB_init]])</f>
        <v>1168</v>
      </c>
      <c r="U447">
        <f>IF(Table1353233[[#This Row],[If Optimal solution is not found]],"",Table1353233[[#This Row],[LB_init]])</f>
        <v>1168</v>
      </c>
      <c r="V447">
        <f>IF(Table1353233[[#This Row],[If Optimal solution is not found]],"",0)</f>
        <v>0</v>
      </c>
      <c r="W447">
        <f>IF(Table1353233[[#This Row],[If Optimal solution is not found]],"",Table1353233[[#This Row],[Total time (BPP+Pm+SPm)]])</f>
        <v>6.8084698785100954</v>
      </c>
      <c r="Y447" s="61"/>
      <c r="Z447" s="62"/>
      <c r="AA447" s="62"/>
      <c r="AB447" s="61"/>
      <c r="AC447" s="115"/>
      <c r="AD447" s="115"/>
      <c r="AE447" s="115"/>
      <c r="AF447" s="115">
        <f t="shared" si="54"/>
        <v>0</v>
      </c>
      <c r="AG447" s="115">
        <f t="shared" si="55"/>
        <v>0</v>
      </c>
      <c r="AH447" s="115">
        <v>0</v>
      </c>
      <c r="AI447" s="137" t="str">
        <f>IF(AH447=1,(Table1353233[[#This Row],[UB_init]]-Table1353233[[#This Row],[LB_init]])/Table1353233[[#This Row],[UB_init]],"")</f>
        <v/>
      </c>
      <c r="AJ447" s="133"/>
      <c r="AK447" s="115">
        <f>IF(AND(AJ447=1,Table68[[#This Row],[Gap]]=0),1,0)</f>
        <v>0</v>
      </c>
      <c r="AL447" s="47">
        <v>1168</v>
      </c>
      <c r="AM447" s="117">
        <f t="shared" si="50"/>
        <v>1</v>
      </c>
      <c r="AN447">
        <f t="shared" si="51"/>
        <v>0</v>
      </c>
    </row>
    <row r="448" spans="2:40" ht="18.649999999999999" customHeight="1" thickBot="1" x14ac:dyDescent="0.5">
      <c r="B448" s="127" t="s">
        <v>482</v>
      </c>
      <c r="C448" s="38">
        <v>100</v>
      </c>
      <c r="D448" s="38">
        <v>5</v>
      </c>
      <c r="E448" s="38">
        <v>30</v>
      </c>
      <c r="F448" s="39">
        <v>4</v>
      </c>
      <c r="G448" s="59">
        <f t="shared" si="48"/>
        <v>1301</v>
      </c>
      <c r="H448" s="88">
        <f t="shared" si="48"/>
        <v>1301</v>
      </c>
      <c r="I448" s="88">
        <f t="shared" si="52"/>
        <v>0</v>
      </c>
      <c r="J448" s="88"/>
      <c r="K448" s="38">
        <f>1800-Table1353233[[#This Row],[Remaining time]]</f>
        <v>15.297812227159966</v>
      </c>
      <c r="L448" s="38"/>
      <c r="M448" s="38">
        <f t="shared" si="49"/>
        <v>15.297812227159966</v>
      </c>
      <c r="O448" t="b">
        <f t="shared" si="53"/>
        <v>0</v>
      </c>
      <c r="P448" s="7"/>
      <c r="Q448" s="29">
        <f>AVERAGEIF(I362:I451,"&gt;0")</f>
        <v>1.298314650374088E-2</v>
      </c>
      <c r="R448" s="91">
        <f>AVERAGEIF(I362:I451,"=0",M362:M451)</f>
        <v>7.3825841740676985</v>
      </c>
      <c r="S448" s="95" t="e">
        <f>AVERAGEIF(J362:J451,"&gt;0")</f>
        <v>#DIV/0!</v>
      </c>
      <c r="T448">
        <f>IF(Table1353233[[#This Row],[If Optimal solution is not found]]=1,"",Table1353233[[#This Row],[UB_init]])</f>
        <v>1301</v>
      </c>
      <c r="U448">
        <f>IF(Table1353233[[#This Row],[If Optimal solution is not found]],"",Table1353233[[#This Row],[LB_init]])</f>
        <v>1301</v>
      </c>
      <c r="V448">
        <f>IF(Table1353233[[#This Row],[If Optimal solution is not found]],"",0)</f>
        <v>0</v>
      </c>
      <c r="W448">
        <f>IF(Table1353233[[#This Row],[If Optimal solution is not found]],"",Table1353233[[#This Row],[Total time (BPP+Pm+SPm)]])</f>
        <v>15.297812227159966</v>
      </c>
      <c r="Y448" s="59"/>
      <c r="Z448" s="60"/>
      <c r="AA448" s="60"/>
      <c r="AB448" s="59"/>
      <c r="AC448" s="114"/>
      <c r="AD448" s="114"/>
      <c r="AE448" s="114"/>
      <c r="AF448" s="114">
        <f t="shared" si="54"/>
        <v>0</v>
      </c>
      <c r="AG448" s="114">
        <f t="shared" si="55"/>
        <v>0</v>
      </c>
      <c r="AH448" s="114">
        <v>0</v>
      </c>
      <c r="AI448" s="136" t="str">
        <f>IF(AH448=1,(Table1353233[[#This Row],[UB_init]]-Table1353233[[#This Row],[LB_init]])/Table1353233[[#This Row],[UB_init]],"")</f>
        <v/>
      </c>
      <c r="AJ448" s="123"/>
      <c r="AK448" s="114">
        <f>IF(AND(AJ448=1,Table68[[#This Row],[Gap]]=0),1,0)</f>
        <v>0</v>
      </c>
      <c r="AL448" s="48">
        <v>1301</v>
      </c>
      <c r="AM448" s="117">
        <f t="shared" si="50"/>
        <v>1</v>
      </c>
      <c r="AN448">
        <f t="shared" si="51"/>
        <v>0</v>
      </c>
    </row>
    <row r="449" spans="2:40" ht="18.649999999999999" customHeight="1" thickBot="1" x14ac:dyDescent="0.5">
      <c r="B449" s="126" t="s">
        <v>483</v>
      </c>
      <c r="C449" s="36">
        <v>100</v>
      </c>
      <c r="D449" s="36">
        <v>5</v>
      </c>
      <c r="E449" s="36">
        <v>30</v>
      </c>
      <c r="F449" s="37">
        <v>4</v>
      </c>
      <c r="G449" s="61">
        <f t="shared" si="48"/>
        <v>1371</v>
      </c>
      <c r="H449" s="98">
        <f t="shared" si="48"/>
        <v>1371</v>
      </c>
      <c r="I449" s="98">
        <f t="shared" si="52"/>
        <v>0</v>
      </c>
      <c r="J449" s="98"/>
      <c r="K449" s="36">
        <f>1800-Table1353233[[#This Row],[Remaining time]]</f>
        <v>3.2851772569199511</v>
      </c>
      <c r="L449" s="36"/>
      <c r="M449" s="36">
        <f t="shared" si="49"/>
        <v>3.2851772569199511</v>
      </c>
      <c r="O449" t="b">
        <f t="shared" si="53"/>
        <v>0</v>
      </c>
      <c r="P449" s="92" t="s">
        <v>197</v>
      </c>
      <c r="Q449" s="93">
        <f>MAX(I362:I451)</f>
        <v>1.6620498614958401E-2</v>
      </c>
      <c r="R449" s="94"/>
      <c r="S449" s="96">
        <f>MAX(J362:J451)</f>
        <v>0</v>
      </c>
      <c r="T449">
        <f>IF(Table1353233[[#This Row],[If Optimal solution is not found]]=1,"",Table1353233[[#This Row],[UB_init]])</f>
        <v>1371</v>
      </c>
      <c r="U449">
        <f>IF(Table1353233[[#This Row],[If Optimal solution is not found]],"",Table1353233[[#This Row],[LB_init]])</f>
        <v>1371</v>
      </c>
      <c r="V449">
        <f>IF(Table1353233[[#This Row],[If Optimal solution is not found]],"",0)</f>
        <v>0</v>
      </c>
      <c r="W449">
        <f>IF(Table1353233[[#This Row],[If Optimal solution is not found]],"",Table1353233[[#This Row],[Total time (BPP+Pm+SPm)]])</f>
        <v>3.2851772569199511</v>
      </c>
      <c r="Y449" s="61"/>
      <c r="Z449" s="62"/>
      <c r="AA449" s="62"/>
      <c r="AB449" s="61"/>
      <c r="AC449" s="115"/>
      <c r="AD449" s="115"/>
      <c r="AE449" s="115"/>
      <c r="AF449" s="115">
        <f t="shared" si="54"/>
        <v>0</v>
      </c>
      <c r="AG449" s="115">
        <f t="shared" si="55"/>
        <v>0</v>
      </c>
      <c r="AH449" s="115">
        <v>0</v>
      </c>
      <c r="AI449" s="137" t="str">
        <f>IF(AH449=1,(Table1353233[[#This Row],[UB_init]]-Table1353233[[#This Row],[LB_init]])/Table1353233[[#This Row],[UB_init]],"")</f>
        <v/>
      </c>
      <c r="AJ449" s="133"/>
      <c r="AK449" s="115">
        <f>IF(AND(AJ449=1,Table68[[#This Row],[Gap]]=0),1,0)</f>
        <v>0</v>
      </c>
      <c r="AL449" s="47">
        <v>1371</v>
      </c>
      <c r="AM449" s="117">
        <f t="shared" si="50"/>
        <v>1</v>
      </c>
      <c r="AN449">
        <f t="shared" si="51"/>
        <v>0</v>
      </c>
    </row>
    <row r="450" spans="2:40" x14ac:dyDescent="0.35">
      <c r="B450" s="127" t="s">
        <v>484</v>
      </c>
      <c r="C450" s="38">
        <v>100</v>
      </c>
      <c r="D450" s="38">
        <v>5</v>
      </c>
      <c r="E450" s="38">
        <v>30</v>
      </c>
      <c r="F450" s="39">
        <v>4</v>
      </c>
      <c r="G450" s="59">
        <f t="shared" ref="G450:H513" si="56">MAX(T450,Y450)</f>
        <v>1284</v>
      </c>
      <c r="H450" s="88">
        <f t="shared" si="56"/>
        <v>1272</v>
      </c>
      <c r="I450" s="88">
        <f t="shared" si="52"/>
        <v>9.3457943925233603E-3</v>
      </c>
      <c r="J450" s="88"/>
      <c r="K450" s="38">
        <f>1800-Table1353233[[#This Row],[Remaining time]]</f>
        <v>608.71718892827994</v>
      </c>
      <c r="L450" s="38">
        <v>2991.282811</v>
      </c>
      <c r="M450" s="38">
        <f t="shared" ref="M450:M513" si="57">K450+L450</f>
        <v>3599.99999992828</v>
      </c>
      <c r="N450">
        <v>9.3457943925233603E-3</v>
      </c>
      <c r="O450" t="b">
        <f t="shared" si="53"/>
        <v>0</v>
      </c>
      <c r="T450" t="str">
        <f>IF(Table1353233[[#This Row],[If Optimal solution is not found]]=1,"",Table1353233[[#This Row],[UB_init]])</f>
        <v/>
      </c>
      <c r="U450" t="str">
        <f>IF(Table1353233[[#This Row],[If Optimal solution is not found]],"",Table1353233[[#This Row],[LB_init]])</f>
        <v/>
      </c>
      <c r="V450" t="str">
        <f>IF(Table1353233[[#This Row],[If Optimal solution is not found]],"",0)</f>
        <v/>
      </c>
      <c r="W450" t="str">
        <f>IF(Table1353233[[#This Row],[If Optimal solution is not found]],"",Table1353233[[#This Row],[Total time (BPP+Pm+SPm)]])</f>
        <v/>
      </c>
      <c r="Y450" s="59">
        <v>1284</v>
      </c>
      <c r="Z450" s="60">
        <v>1272</v>
      </c>
      <c r="AA450" s="60">
        <v>9.3457943925233603E-3</v>
      </c>
      <c r="AB450" s="59"/>
      <c r="AC450" s="114">
        <v>0</v>
      </c>
      <c r="AD450" s="114">
        <v>0</v>
      </c>
      <c r="AE450" s="114">
        <v>0</v>
      </c>
      <c r="AF450" s="114">
        <f t="shared" si="54"/>
        <v>0</v>
      </c>
      <c r="AG450" s="114">
        <f t="shared" si="55"/>
        <v>0</v>
      </c>
      <c r="AH450" s="114">
        <v>0</v>
      </c>
      <c r="AI450" s="136" t="str">
        <f>IF(AH450=1,(Table1353233[[#This Row],[UB_init]]-Table1353233[[#This Row],[LB_init]])/Table1353233[[#This Row],[UB_init]],"")</f>
        <v/>
      </c>
      <c r="AJ450" s="123">
        <v>1</v>
      </c>
      <c r="AK450" s="114">
        <f>IF(AND(AJ450=1,Table68[[#This Row],[Gap]]=0),1,0)</f>
        <v>0</v>
      </c>
      <c r="AL450" s="48">
        <v>1284</v>
      </c>
      <c r="AM450" s="117">
        <f t="shared" ref="AM450:AM513" si="58">IF(AL450=H450,1,0)</f>
        <v>0</v>
      </c>
      <c r="AN450">
        <f t="shared" ref="AN450:AN513" si="59">IF(AND(I450&lt;&gt;0,AM450=1),1,0)</f>
        <v>0</v>
      </c>
    </row>
    <row r="451" spans="2:40" ht="15" thickBot="1" x14ac:dyDescent="0.4">
      <c r="B451" s="128" t="s">
        <v>485</v>
      </c>
      <c r="C451" s="42">
        <v>100</v>
      </c>
      <c r="D451" s="42">
        <v>5</v>
      </c>
      <c r="E451" s="42">
        <v>30</v>
      </c>
      <c r="F451" s="43">
        <v>4</v>
      </c>
      <c r="G451" s="63">
        <f t="shared" si="56"/>
        <v>1305</v>
      </c>
      <c r="H451" s="99">
        <f t="shared" si="56"/>
        <v>1305</v>
      </c>
      <c r="I451" s="99">
        <f t="shared" ref="I451:I514" si="60">MAX(V451,AA451,AI451)</f>
        <v>0</v>
      </c>
      <c r="J451" s="99"/>
      <c r="K451" s="42">
        <f>1800-Table1353233[[#This Row],[Remaining time]]</f>
        <v>129.50532643310999</v>
      </c>
      <c r="L451" s="42"/>
      <c r="M451" s="42">
        <f t="shared" si="57"/>
        <v>129.50532643310999</v>
      </c>
      <c r="O451" t="b">
        <f t="shared" ref="O451:O514" si="61">IF(AND(M451&gt;3599,I451=0),1)</f>
        <v>0</v>
      </c>
      <c r="T451">
        <f>IF(Table1353233[[#This Row],[If Optimal solution is not found]]=1,"",Table1353233[[#This Row],[UB_init]])</f>
        <v>1305</v>
      </c>
      <c r="U451">
        <f>IF(Table1353233[[#This Row],[If Optimal solution is not found]],"",Table1353233[[#This Row],[LB_init]])</f>
        <v>1305</v>
      </c>
      <c r="V451">
        <f>IF(Table1353233[[#This Row],[If Optimal solution is not found]],"",0)</f>
        <v>0</v>
      </c>
      <c r="W451">
        <f>IF(Table1353233[[#This Row],[If Optimal solution is not found]],"",Table1353233[[#This Row],[Total time (BPP+Pm+SPm)]])</f>
        <v>129.50532643310999</v>
      </c>
      <c r="Y451" s="63"/>
      <c r="Z451" s="64"/>
      <c r="AA451" s="64"/>
      <c r="AB451" s="63"/>
      <c r="AC451" s="116"/>
      <c r="AD451" s="116"/>
      <c r="AE451" s="116"/>
      <c r="AF451" s="116">
        <f t="shared" ref="AF451:AF514" si="62">IF(AE451&gt;0,1,0)</f>
        <v>0</v>
      </c>
      <c r="AG451" s="116">
        <f t="shared" ref="AG451:AG514" si="63">IF(AND(AF451&gt;0,AA451=0),1,0)</f>
        <v>0</v>
      </c>
      <c r="AH451" s="116">
        <v>0</v>
      </c>
      <c r="AI451" s="137" t="str">
        <f>IF(AH451=1,(Table1353233[[#This Row],[UB_init]]-Table1353233[[#This Row],[LB_init]])/Table1353233[[#This Row],[UB_init]],"")</f>
        <v/>
      </c>
      <c r="AJ451" s="134"/>
      <c r="AK451" s="116">
        <f>IF(AND(AJ451=1,Table68[[#This Row],[Gap]]=0),1,0)</f>
        <v>0</v>
      </c>
      <c r="AL451" s="49">
        <v>1305</v>
      </c>
      <c r="AM451" s="117">
        <f t="shared" si="58"/>
        <v>1</v>
      </c>
      <c r="AN451">
        <f t="shared" si="59"/>
        <v>0</v>
      </c>
    </row>
    <row r="452" spans="2:40" x14ac:dyDescent="0.35">
      <c r="B452" s="127" t="s">
        <v>486</v>
      </c>
      <c r="C452" s="34">
        <v>100</v>
      </c>
      <c r="D452" s="34">
        <v>10</v>
      </c>
      <c r="E452" s="34">
        <v>10</v>
      </c>
      <c r="F452" s="35">
        <v>1</v>
      </c>
      <c r="G452" s="59">
        <f t="shared" si="56"/>
        <v>162</v>
      </c>
      <c r="H452" s="100">
        <f t="shared" si="56"/>
        <v>162</v>
      </c>
      <c r="I452" s="100">
        <f t="shared" si="60"/>
        <v>0</v>
      </c>
      <c r="J452" s="100"/>
      <c r="K452" s="38">
        <f>1800-Table1353233[[#This Row],[Remaining time]]</f>
        <v>0.96421147696992193</v>
      </c>
      <c r="L452" s="38">
        <v>3.7361268121749101</v>
      </c>
      <c r="M452" s="38">
        <f t="shared" si="57"/>
        <v>4.700338289144832</v>
      </c>
      <c r="O452" t="b">
        <f t="shared" si="61"/>
        <v>0</v>
      </c>
      <c r="T452" t="str">
        <f>IF(Table1353233[[#This Row],[If Optimal solution is not found]]=1,"",Table1353233[[#This Row],[UB_init]])</f>
        <v/>
      </c>
      <c r="U452" t="str">
        <f>IF(Table1353233[[#This Row],[If Optimal solution is not found]],"",Table1353233[[#This Row],[LB_init]])</f>
        <v/>
      </c>
      <c r="V452" t="str">
        <f>IF(Table1353233[[#This Row],[If Optimal solution is not found]],"",0)</f>
        <v/>
      </c>
      <c r="W452" t="str">
        <f>IF(Table1353233[[#This Row],[If Optimal solution is not found]],"",Table1353233[[#This Row],[Total time (BPP+Pm+SPm)]])</f>
        <v/>
      </c>
      <c r="Y452" s="59">
        <v>162</v>
      </c>
      <c r="Z452" s="60">
        <v>162</v>
      </c>
      <c r="AA452" s="60">
        <v>0</v>
      </c>
      <c r="AB452" s="59"/>
      <c r="AC452" s="114">
        <v>0</v>
      </c>
      <c r="AD452" s="114">
        <v>0</v>
      </c>
      <c r="AE452" s="114">
        <v>0</v>
      </c>
      <c r="AF452" s="114">
        <f t="shared" si="62"/>
        <v>0</v>
      </c>
      <c r="AG452" s="114">
        <f t="shared" si="63"/>
        <v>0</v>
      </c>
      <c r="AH452" s="114">
        <v>0</v>
      </c>
      <c r="AI452" s="136" t="str">
        <f>IF(AH452=1,(Table1353233[[#This Row],[UB_init]]-Table1353233[[#This Row],[LB_init]])/Table1353233[[#This Row],[UB_init]],"")</f>
        <v/>
      </c>
      <c r="AJ452" s="123">
        <v>0</v>
      </c>
      <c r="AK452" s="114">
        <f>IF(AND(AJ452=1,Table68[[#This Row],[Gap]]=0),1,0)</f>
        <v>0</v>
      </c>
      <c r="AL452" s="46">
        <v>259</v>
      </c>
      <c r="AM452" s="117">
        <f t="shared" si="58"/>
        <v>0</v>
      </c>
      <c r="AN452">
        <f t="shared" si="59"/>
        <v>0</v>
      </c>
    </row>
    <row r="453" spans="2:40" x14ac:dyDescent="0.35">
      <c r="B453" s="126" t="s">
        <v>487</v>
      </c>
      <c r="C453" s="36">
        <v>100</v>
      </c>
      <c r="D453" s="36">
        <v>10</v>
      </c>
      <c r="E453" s="36">
        <v>10</v>
      </c>
      <c r="F453" s="37">
        <v>1</v>
      </c>
      <c r="G453" s="61">
        <f t="shared" si="56"/>
        <v>155</v>
      </c>
      <c r="H453" s="98">
        <f t="shared" si="56"/>
        <v>155</v>
      </c>
      <c r="I453" s="98">
        <f t="shared" si="60"/>
        <v>0</v>
      </c>
      <c r="J453" s="98"/>
      <c r="K453" s="36">
        <f>1800-Table1353233[[#This Row],[Remaining time]]</f>
        <v>0.62557047792006415</v>
      </c>
      <c r="L453" s="36">
        <v>4.51728175999596</v>
      </c>
      <c r="M453" s="36">
        <f t="shared" si="57"/>
        <v>5.1428522379160242</v>
      </c>
      <c r="O453" t="b">
        <f t="shared" si="61"/>
        <v>0</v>
      </c>
      <c r="T453" t="str">
        <f>IF(Table1353233[[#This Row],[If Optimal solution is not found]]=1,"",Table1353233[[#This Row],[UB_init]])</f>
        <v/>
      </c>
      <c r="U453" t="str">
        <f>IF(Table1353233[[#This Row],[If Optimal solution is not found]],"",Table1353233[[#This Row],[LB_init]])</f>
        <v/>
      </c>
      <c r="V453" t="str">
        <f>IF(Table1353233[[#This Row],[If Optimal solution is not found]],"",0)</f>
        <v/>
      </c>
      <c r="W453" t="str">
        <f>IF(Table1353233[[#This Row],[If Optimal solution is not found]],"",Table1353233[[#This Row],[Total time (BPP+Pm+SPm)]])</f>
        <v/>
      </c>
      <c r="Y453" s="61">
        <v>155</v>
      </c>
      <c r="Z453" s="62">
        <v>155</v>
      </c>
      <c r="AA453" s="62">
        <v>0</v>
      </c>
      <c r="AB453" s="61"/>
      <c r="AC453" s="115">
        <v>0</v>
      </c>
      <c r="AD453" s="115">
        <v>0</v>
      </c>
      <c r="AE453" s="115">
        <v>0</v>
      </c>
      <c r="AF453" s="115">
        <f t="shared" si="62"/>
        <v>0</v>
      </c>
      <c r="AG453" s="115">
        <f t="shared" si="63"/>
        <v>0</v>
      </c>
      <c r="AH453" s="115">
        <v>0</v>
      </c>
      <c r="AI453" s="137" t="str">
        <f>IF(AH453=1,(Table1353233[[#This Row],[UB_init]]-Table1353233[[#This Row],[LB_init]])/Table1353233[[#This Row],[UB_init]],"")</f>
        <v/>
      </c>
      <c r="AJ453" s="133">
        <v>0</v>
      </c>
      <c r="AK453" s="115">
        <f>IF(AND(AJ453=1,Table68[[#This Row],[Gap]]=0),1,0)</f>
        <v>0</v>
      </c>
      <c r="AL453" s="47">
        <v>255</v>
      </c>
      <c r="AM453" s="117">
        <f t="shared" si="58"/>
        <v>0</v>
      </c>
      <c r="AN453">
        <f t="shared" si="59"/>
        <v>0</v>
      </c>
    </row>
    <row r="454" spans="2:40" x14ac:dyDescent="0.35">
      <c r="B454" s="127" t="s">
        <v>488</v>
      </c>
      <c r="C454" s="38">
        <v>100</v>
      </c>
      <c r="D454" s="38">
        <v>10</v>
      </c>
      <c r="E454" s="38">
        <v>10</v>
      </c>
      <c r="F454" s="39">
        <v>1</v>
      </c>
      <c r="G454" s="59">
        <f t="shared" si="56"/>
        <v>149</v>
      </c>
      <c r="H454" s="88">
        <f t="shared" si="56"/>
        <v>149</v>
      </c>
      <c r="I454" s="88">
        <f t="shared" si="60"/>
        <v>0</v>
      </c>
      <c r="J454" s="88"/>
      <c r="K454" s="38">
        <f>1800-Table1353233[[#This Row],[Remaining time]]</f>
        <v>0.67096871510989331</v>
      </c>
      <c r="L454" s="38">
        <v>0.255742378067225</v>
      </c>
      <c r="M454" s="38">
        <f t="shared" si="57"/>
        <v>0.92671109317711831</v>
      </c>
      <c r="O454" t="b">
        <f t="shared" si="61"/>
        <v>0</v>
      </c>
      <c r="T454" t="str">
        <f>IF(Table1353233[[#This Row],[If Optimal solution is not found]]=1,"",Table1353233[[#This Row],[UB_init]])</f>
        <v/>
      </c>
      <c r="U454" t="str">
        <f>IF(Table1353233[[#This Row],[If Optimal solution is not found]],"",Table1353233[[#This Row],[LB_init]])</f>
        <v/>
      </c>
      <c r="V454" t="str">
        <f>IF(Table1353233[[#This Row],[If Optimal solution is not found]],"",0)</f>
        <v/>
      </c>
      <c r="W454" t="str">
        <f>IF(Table1353233[[#This Row],[If Optimal solution is not found]],"",Table1353233[[#This Row],[Total time (BPP+Pm+SPm)]])</f>
        <v/>
      </c>
      <c r="Y454" s="59">
        <v>149</v>
      </c>
      <c r="Z454" s="60">
        <v>149</v>
      </c>
      <c r="AA454" s="60">
        <v>0</v>
      </c>
      <c r="AB454" s="59"/>
      <c r="AC454" s="114">
        <v>0</v>
      </c>
      <c r="AD454" s="114">
        <v>0</v>
      </c>
      <c r="AE454" s="114">
        <v>0</v>
      </c>
      <c r="AF454" s="114">
        <f t="shared" si="62"/>
        <v>0</v>
      </c>
      <c r="AG454" s="114">
        <f t="shared" si="63"/>
        <v>0</v>
      </c>
      <c r="AH454" s="114">
        <v>0</v>
      </c>
      <c r="AI454" s="136" t="str">
        <f>IF(AH454=1,(Table1353233[[#This Row],[UB_init]]-Table1353233[[#This Row],[LB_init]])/Table1353233[[#This Row],[UB_init]],"")</f>
        <v/>
      </c>
      <c r="AJ454" s="123">
        <v>0</v>
      </c>
      <c r="AK454" s="114">
        <f>IF(AND(AJ454=1,Table68[[#This Row],[Gap]]=0),1,0)</f>
        <v>0</v>
      </c>
      <c r="AL454" s="48">
        <v>189</v>
      </c>
      <c r="AM454" s="117">
        <f t="shared" si="58"/>
        <v>0</v>
      </c>
      <c r="AN454">
        <f t="shared" si="59"/>
        <v>0</v>
      </c>
    </row>
    <row r="455" spans="2:40" x14ac:dyDescent="0.35">
      <c r="B455" s="126" t="s">
        <v>489</v>
      </c>
      <c r="C455" s="36">
        <v>100</v>
      </c>
      <c r="D455" s="36">
        <v>10</v>
      </c>
      <c r="E455" s="36">
        <v>10</v>
      </c>
      <c r="F455" s="37">
        <v>1</v>
      </c>
      <c r="G455" s="61">
        <f t="shared" si="56"/>
        <v>135</v>
      </c>
      <c r="H455" s="98">
        <f t="shared" si="56"/>
        <v>135</v>
      </c>
      <c r="I455" s="98">
        <f t="shared" si="60"/>
        <v>0</v>
      </c>
      <c r="J455" s="98"/>
      <c r="K455" s="36">
        <f>1800-Table1353233[[#This Row],[Remaining time]]</f>
        <v>0.66017719359001603</v>
      </c>
      <c r="L455" s="36">
        <v>2.25379191385582</v>
      </c>
      <c r="M455" s="36">
        <f t="shared" si="57"/>
        <v>2.913969107445836</v>
      </c>
      <c r="O455" t="b">
        <f t="shared" si="61"/>
        <v>0</v>
      </c>
      <c r="T455" t="str">
        <f>IF(Table1353233[[#This Row],[If Optimal solution is not found]]=1,"",Table1353233[[#This Row],[UB_init]])</f>
        <v/>
      </c>
      <c r="U455" t="str">
        <f>IF(Table1353233[[#This Row],[If Optimal solution is not found]],"",Table1353233[[#This Row],[LB_init]])</f>
        <v/>
      </c>
      <c r="V455" t="str">
        <f>IF(Table1353233[[#This Row],[If Optimal solution is not found]],"",0)</f>
        <v/>
      </c>
      <c r="W455" t="str">
        <f>IF(Table1353233[[#This Row],[If Optimal solution is not found]],"",Table1353233[[#This Row],[Total time (BPP+Pm+SPm)]])</f>
        <v/>
      </c>
      <c r="Y455" s="61">
        <v>135</v>
      </c>
      <c r="Z455" s="62">
        <v>135</v>
      </c>
      <c r="AA455" s="62">
        <v>0</v>
      </c>
      <c r="AB455" s="61"/>
      <c r="AC455" s="115">
        <v>0</v>
      </c>
      <c r="AD455" s="115">
        <v>0</v>
      </c>
      <c r="AE455" s="115">
        <v>0</v>
      </c>
      <c r="AF455" s="115">
        <f t="shared" si="62"/>
        <v>0</v>
      </c>
      <c r="AG455" s="115">
        <f t="shared" si="63"/>
        <v>0</v>
      </c>
      <c r="AH455" s="115">
        <v>0</v>
      </c>
      <c r="AI455" s="137" t="str">
        <f>IF(AH455=1,(Table1353233[[#This Row],[UB_init]]-Table1353233[[#This Row],[LB_init]])/Table1353233[[#This Row],[UB_init]],"")</f>
        <v/>
      </c>
      <c r="AJ455" s="133">
        <v>0</v>
      </c>
      <c r="AK455" s="115">
        <f>IF(AND(AJ455=1,Table68[[#This Row],[Gap]]=0),1,0)</f>
        <v>0</v>
      </c>
      <c r="AL455" s="47">
        <v>219</v>
      </c>
      <c r="AM455" s="117">
        <f t="shared" si="58"/>
        <v>0</v>
      </c>
      <c r="AN455">
        <f t="shared" si="59"/>
        <v>0</v>
      </c>
    </row>
    <row r="456" spans="2:40" x14ac:dyDescent="0.35">
      <c r="B456" s="127" t="s">
        <v>490</v>
      </c>
      <c r="C456" s="38">
        <v>100</v>
      </c>
      <c r="D456" s="38">
        <v>10</v>
      </c>
      <c r="E456" s="38">
        <v>10</v>
      </c>
      <c r="F456" s="39">
        <v>1</v>
      </c>
      <c r="G456" s="59">
        <f t="shared" si="56"/>
        <v>147</v>
      </c>
      <c r="H456" s="88">
        <f t="shared" si="56"/>
        <v>147</v>
      </c>
      <c r="I456" s="88">
        <f t="shared" si="60"/>
        <v>0</v>
      </c>
      <c r="J456" s="88"/>
      <c r="K456" s="38">
        <f>1800-Table1353233[[#This Row],[Remaining time]]</f>
        <v>0.69166188874010004</v>
      </c>
      <c r="L456" s="38">
        <v>1.2132007121108399</v>
      </c>
      <c r="M456" s="38">
        <f t="shared" si="57"/>
        <v>1.9048626008509399</v>
      </c>
      <c r="O456" t="b">
        <f t="shared" si="61"/>
        <v>0</v>
      </c>
      <c r="T456" t="str">
        <f>IF(Table1353233[[#This Row],[If Optimal solution is not found]]=1,"",Table1353233[[#This Row],[UB_init]])</f>
        <v/>
      </c>
      <c r="U456" t="str">
        <f>IF(Table1353233[[#This Row],[If Optimal solution is not found]],"",Table1353233[[#This Row],[LB_init]])</f>
        <v/>
      </c>
      <c r="V456" t="str">
        <f>IF(Table1353233[[#This Row],[If Optimal solution is not found]],"",0)</f>
        <v/>
      </c>
      <c r="W456" t="str">
        <f>IF(Table1353233[[#This Row],[If Optimal solution is not found]],"",Table1353233[[#This Row],[Total time (BPP+Pm+SPm)]])</f>
        <v/>
      </c>
      <c r="Y456" s="59">
        <v>147</v>
      </c>
      <c r="Z456" s="60">
        <v>147</v>
      </c>
      <c r="AA456" s="60">
        <v>0</v>
      </c>
      <c r="AB456" s="59"/>
      <c r="AC456" s="114">
        <v>0</v>
      </c>
      <c r="AD456" s="114">
        <v>0</v>
      </c>
      <c r="AE456" s="114">
        <v>0</v>
      </c>
      <c r="AF456" s="114">
        <f t="shared" si="62"/>
        <v>0</v>
      </c>
      <c r="AG456" s="114">
        <f t="shared" si="63"/>
        <v>0</v>
      </c>
      <c r="AH456" s="114">
        <v>0</v>
      </c>
      <c r="AI456" s="136" t="str">
        <f>IF(AH456=1,(Table1353233[[#This Row],[UB_init]]-Table1353233[[#This Row],[LB_init]])/Table1353233[[#This Row],[UB_init]],"")</f>
        <v/>
      </c>
      <c r="AJ456" s="123">
        <v>0</v>
      </c>
      <c r="AK456" s="114">
        <f>IF(AND(AJ456=1,Table68[[#This Row],[Gap]]=0),1,0)</f>
        <v>0</v>
      </c>
      <c r="AL456" s="48">
        <v>196</v>
      </c>
      <c r="AM456" s="117">
        <f t="shared" si="58"/>
        <v>0</v>
      </c>
      <c r="AN456">
        <f t="shared" si="59"/>
        <v>0</v>
      </c>
    </row>
    <row r="457" spans="2:40" x14ac:dyDescent="0.35">
      <c r="B457" s="126" t="s">
        <v>491</v>
      </c>
      <c r="C457" s="36">
        <v>100</v>
      </c>
      <c r="D457" s="36">
        <v>10</v>
      </c>
      <c r="E457" s="36">
        <v>10</v>
      </c>
      <c r="F457" s="37">
        <v>1</v>
      </c>
      <c r="G457" s="61">
        <f t="shared" si="56"/>
        <v>132</v>
      </c>
      <c r="H457" s="98">
        <f t="shared" si="56"/>
        <v>132</v>
      </c>
      <c r="I457" s="98">
        <f t="shared" si="60"/>
        <v>0</v>
      </c>
      <c r="J457" s="98"/>
      <c r="K457" s="36">
        <f>1800-Table1353233[[#This Row],[Remaining time]]</f>
        <v>0.77352571674009596</v>
      </c>
      <c r="L457" s="36">
        <v>3.4836853099986902</v>
      </c>
      <c r="M457" s="36">
        <f t="shared" si="57"/>
        <v>4.2572110267387862</v>
      </c>
      <c r="O457" t="b">
        <f t="shared" si="61"/>
        <v>0</v>
      </c>
      <c r="T457" t="str">
        <f>IF(Table1353233[[#This Row],[If Optimal solution is not found]]=1,"",Table1353233[[#This Row],[UB_init]])</f>
        <v/>
      </c>
      <c r="U457" t="str">
        <f>IF(Table1353233[[#This Row],[If Optimal solution is not found]],"",Table1353233[[#This Row],[LB_init]])</f>
        <v/>
      </c>
      <c r="V457" t="str">
        <f>IF(Table1353233[[#This Row],[If Optimal solution is not found]],"",0)</f>
        <v/>
      </c>
      <c r="W457" t="str">
        <f>IF(Table1353233[[#This Row],[If Optimal solution is not found]],"",Table1353233[[#This Row],[Total time (BPP+Pm+SPm)]])</f>
        <v/>
      </c>
      <c r="Y457" s="61">
        <v>132</v>
      </c>
      <c r="Z457" s="62">
        <v>132</v>
      </c>
      <c r="AA457" s="62">
        <v>0</v>
      </c>
      <c r="AB457" s="61"/>
      <c r="AC457" s="115">
        <v>0</v>
      </c>
      <c r="AD457" s="115">
        <v>0</v>
      </c>
      <c r="AE457" s="115">
        <v>0</v>
      </c>
      <c r="AF457" s="115">
        <f t="shared" si="62"/>
        <v>0</v>
      </c>
      <c r="AG457" s="115">
        <f t="shared" si="63"/>
        <v>0</v>
      </c>
      <c r="AH457" s="115">
        <v>0</v>
      </c>
      <c r="AI457" s="137" t="str">
        <f>IF(AH457=1,(Table1353233[[#This Row],[UB_init]]-Table1353233[[#This Row],[LB_init]])/Table1353233[[#This Row],[UB_init]],"")</f>
        <v/>
      </c>
      <c r="AJ457" s="133">
        <v>0</v>
      </c>
      <c r="AK457" s="115">
        <f>IF(AND(AJ457=1,Table68[[#This Row],[Gap]]=0),1,0)</f>
        <v>0</v>
      </c>
      <c r="AL457" s="47">
        <v>199</v>
      </c>
      <c r="AM457" s="117">
        <f t="shared" si="58"/>
        <v>0</v>
      </c>
      <c r="AN457">
        <f t="shared" si="59"/>
        <v>0</v>
      </c>
    </row>
    <row r="458" spans="2:40" x14ac:dyDescent="0.35">
      <c r="B458" s="127" t="s">
        <v>492</v>
      </c>
      <c r="C458" s="38">
        <v>100</v>
      </c>
      <c r="D458" s="38">
        <v>10</v>
      </c>
      <c r="E458" s="38">
        <v>10</v>
      </c>
      <c r="F458" s="39">
        <v>1</v>
      </c>
      <c r="G458" s="59">
        <f t="shared" si="56"/>
        <v>141</v>
      </c>
      <c r="H458" s="88">
        <f t="shared" si="56"/>
        <v>141</v>
      </c>
      <c r="I458" s="88">
        <f t="shared" si="60"/>
        <v>0</v>
      </c>
      <c r="J458" s="88"/>
      <c r="K458" s="38">
        <f>1800-Table1353233[[#This Row],[Remaining time]]</f>
        <v>0.82409532741007752</v>
      </c>
      <c r="L458" s="38">
        <v>2.9039096119813599</v>
      </c>
      <c r="M458" s="38">
        <f t="shared" si="57"/>
        <v>3.7280049393914374</v>
      </c>
      <c r="O458" t="b">
        <f t="shared" si="61"/>
        <v>0</v>
      </c>
      <c r="T458" t="str">
        <f>IF(Table1353233[[#This Row],[If Optimal solution is not found]]=1,"",Table1353233[[#This Row],[UB_init]])</f>
        <v/>
      </c>
      <c r="U458" t="str">
        <f>IF(Table1353233[[#This Row],[If Optimal solution is not found]],"",Table1353233[[#This Row],[LB_init]])</f>
        <v/>
      </c>
      <c r="V458" t="str">
        <f>IF(Table1353233[[#This Row],[If Optimal solution is not found]],"",0)</f>
        <v/>
      </c>
      <c r="W458" t="str">
        <f>IF(Table1353233[[#This Row],[If Optimal solution is not found]],"",Table1353233[[#This Row],[Total time (BPP+Pm+SPm)]])</f>
        <v/>
      </c>
      <c r="Y458" s="59">
        <v>141</v>
      </c>
      <c r="Z458" s="60">
        <v>141</v>
      </c>
      <c r="AA458" s="60">
        <v>0</v>
      </c>
      <c r="AB458" s="59"/>
      <c r="AC458" s="114">
        <v>0</v>
      </c>
      <c r="AD458" s="114">
        <v>0</v>
      </c>
      <c r="AE458" s="114">
        <v>0</v>
      </c>
      <c r="AF458" s="114">
        <f t="shared" si="62"/>
        <v>0</v>
      </c>
      <c r="AG458" s="114">
        <f t="shared" si="63"/>
        <v>0</v>
      </c>
      <c r="AH458" s="114">
        <v>0</v>
      </c>
      <c r="AI458" s="136" t="str">
        <f>IF(AH458=1,(Table1353233[[#This Row],[UB_init]]-Table1353233[[#This Row],[LB_init]])/Table1353233[[#This Row],[UB_init]],"")</f>
        <v/>
      </c>
      <c r="AJ458" s="123">
        <v>0</v>
      </c>
      <c r="AK458" s="114">
        <f>IF(AND(AJ458=1,Table68[[#This Row],[Gap]]=0),1,0)</f>
        <v>0</v>
      </c>
      <c r="AL458" s="48">
        <v>196</v>
      </c>
      <c r="AM458" s="117">
        <f t="shared" si="58"/>
        <v>0</v>
      </c>
      <c r="AN458">
        <f t="shared" si="59"/>
        <v>0</v>
      </c>
    </row>
    <row r="459" spans="2:40" x14ac:dyDescent="0.35">
      <c r="B459" s="126" t="s">
        <v>493</v>
      </c>
      <c r="C459" s="36">
        <v>100</v>
      </c>
      <c r="D459" s="36">
        <v>10</v>
      </c>
      <c r="E459" s="36">
        <v>10</v>
      </c>
      <c r="F459" s="37">
        <v>1</v>
      </c>
      <c r="G459" s="61">
        <f t="shared" si="56"/>
        <v>137</v>
      </c>
      <c r="H459" s="98">
        <f t="shared" si="56"/>
        <v>137</v>
      </c>
      <c r="I459" s="98">
        <f t="shared" si="60"/>
        <v>0</v>
      </c>
      <c r="J459" s="98"/>
      <c r="K459" s="36">
        <f>1800-Table1353233[[#This Row],[Remaining time]]</f>
        <v>0.76275984385006268</v>
      </c>
      <c r="L459" s="36">
        <v>2.0259992070495998</v>
      </c>
      <c r="M459" s="36">
        <f t="shared" si="57"/>
        <v>2.7887590508996625</v>
      </c>
      <c r="O459" t="b">
        <f t="shared" si="61"/>
        <v>0</v>
      </c>
      <c r="T459" t="str">
        <f>IF(Table1353233[[#This Row],[If Optimal solution is not found]]=1,"",Table1353233[[#This Row],[UB_init]])</f>
        <v/>
      </c>
      <c r="U459" t="str">
        <f>IF(Table1353233[[#This Row],[If Optimal solution is not found]],"",Table1353233[[#This Row],[LB_init]])</f>
        <v/>
      </c>
      <c r="V459" t="str">
        <f>IF(Table1353233[[#This Row],[If Optimal solution is not found]],"",0)</f>
        <v/>
      </c>
      <c r="W459" t="str">
        <f>IF(Table1353233[[#This Row],[If Optimal solution is not found]],"",Table1353233[[#This Row],[Total time (BPP+Pm+SPm)]])</f>
        <v/>
      </c>
      <c r="Y459" s="61">
        <v>137</v>
      </c>
      <c r="Z459" s="62">
        <v>137</v>
      </c>
      <c r="AA459" s="62">
        <v>0</v>
      </c>
      <c r="AB459" s="61"/>
      <c r="AC459" s="115">
        <v>0</v>
      </c>
      <c r="AD459" s="115">
        <v>0</v>
      </c>
      <c r="AE459" s="115">
        <v>0</v>
      </c>
      <c r="AF459" s="115">
        <f t="shared" si="62"/>
        <v>0</v>
      </c>
      <c r="AG459" s="115">
        <f t="shared" si="63"/>
        <v>0</v>
      </c>
      <c r="AH459" s="115">
        <v>0</v>
      </c>
      <c r="AI459" s="137" t="str">
        <f>IF(AH459=1,(Table1353233[[#This Row],[UB_init]]-Table1353233[[#This Row],[LB_init]])/Table1353233[[#This Row],[UB_init]],"")</f>
        <v/>
      </c>
      <c r="AJ459" s="133">
        <v>0</v>
      </c>
      <c r="AK459" s="115">
        <f>IF(AND(AJ459=1,Table68[[#This Row],[Gap]]=0),1,0)</f>
        <v>0</v>
      </c>
      <c r="AL459" s="47">
        <v>206</v>
      </c>
      <c r="AM459" s="117">
        <f t="shared" si="58"/>
        <v>0</v>
      </c>
      <c r="AN459">
        <f t="shared" si="59"/>
        <v>0</v>
      </c>
    </row>
    <row r="460" spans="2:40" x14ac:dyDescent="0.35">
      <c r="B460" s="127" t="s">
        <v>494</v>
      </c>
      <c r="C460" s="38">
        <v>100</v>
      </c>
      <c r="D460" s="38">
        <v>10</v>
      </c>
      <c r="E460" s="38">
        <v>10</v>
      </c>
      <c r="F460" s="39">
        <v>1</v>
      </c>
      <c r="G460" s="59">
        <f t="shared" si="56"/>
        <v>159</v>
      </c>
      <c r="H460" s="88">
        <f t="shared" si="56"/>
        <v>159</v>
      </c>
      <c r="I460" s="88">
        <f t="shared" si="60"/>
        <v>0</v>
      </c>
      <c r="J460" s="88"/>
      <c r="K460" s="38">
        <f>1800-Table1353233[[#This Row],[Remaining time]]</f>
        <v>0.83407648652996613</v>
      </c>
      <c r="L460" s="38">
        <v>4.5003935405984503</v>
      </c>
      <c r="M460" s="38">
        <f t="shared" si="57"/>
        <v>5.3344700271284164</v>
      </c>
      <c r="O460" t="b">
        <f t="shared" si="61"/>
        <v>0</v>
      </c>
      <c r="T460" t="str">
        <f>IF(Table1353233[[#This Row],[If Optimal solution is not found]]=1,"",Table1353233[[#This Row],[UB_init]])</f>
        <v/>
      </c>
      <c r="U460" t="str">
        <f>IF(Table1353233[[#This Row],[If Optimal solution is not found]],"",Table1353233[[#This Row],[LB_init]])</f>
        <v/>
      </c>
      <c r="V460" t="str">
        <f>IF(Table1353233[[#This Row],[If Optimal solution is not found]],"",0)</f>
        <v/>
      </c>
      <c r="W460" t="str">
        <f>IF(Table1353233[[#This Row],[If Optimal solution is not found]],"",Table1353233[[#This Row],[Total time (BPP+Pm+SPm)]])</f>
        <v/>
      </c>
      <c r="Y460" s="59">
        <v>159</v>
      </c>
      <c r="Z460" s="60">
        <v>159</v>
      </c>
      <c r="AA460" s="60">
        <v>0</v>
      </c>
      <c r="AB460" s="59"/>
      <c r="AC460" s="114">
        <v>0</v>
      </c>
      <c r="AD460" s="114">
        <v>0</v>
      </c>
      <c r="AE460" s="114">
        <v>0</v>
      </c>
      <c r="AF460" s="114">
        <f t="shared" si="62"/>
        <v>0</v>
      </c>
      <c r="AG460" s="114">
        <f t="shared" si="63"/>
        <v>0</v>
      </c>
      <c r="AH460" s="114">
        <v>0</v>
      </c>
      <c r="AI460" s="136" t="str">
        <f>IF(AH460=1,(Table1353233[[#This Row],[UB_init]]-Table1353233[[#This Row],[LB_init]])/Table1353233[[#This Row],[UB_init]],"")</f>
        <v/>
      </c>
      <c r="AJ460" s="123">
        <v>0</v>
      </c>
      <c r="AK460" s="114">
        <f>IF(AND(AJ460=1,Table68[[#This Row],[Gap]]=0),1,0)</f>
        <v>0</v>
      </c>
      <c r="AL460" s="48">
        <v>229</v>
      </c>
      <c r="AM460" s="117">
        <f t="shared" si="58"/>
        <v>0</v>
      </c>
      <c r="AN460">
        <f t="shared" si="59"/>
        <v>0</v>
      </c>
    </row>
    <row r="461" spans="2:40" x14ac:dyDescent="0.35">
      <c r="B461" s="126" t="s">
        <v>495</v>
      </c>
      <c r="C461" s="36">
        <v>100</v>
      </c>
      <c r="D461" s="36">
        <v>10</v>
      </c>
      <c r="E461" s="36">
        <v>10</v>
      </c>
      <c r="F461" s="37">
        <v>1</v>
      </c>
      <c r="G461" s="61">
        <f t="shared" si="56"/>
        <v>128</v>
      </c>
      <c r="H461" s="98">
        <f t="shared" si="56"/>
        <v>128</v>
      </c>
      <c r="I461" s="98">
        <f t="shared" si="60"/>
        <v>0</v>
      </c>
      <c r="J461" s="98"/>
      <c r="K461" s="36">
        <f>1800-Table1353233[[#This Row],[Remaining time]]</f>
        <v>0.67389024981002876</v>
      </c>
      <c r="L461" s="36">
        <v>2.8703256258740999</v>
      </c>
      <c r="M461" s="36">
        <f t="shared" si="57"/>
        <v>3.5442158756841287</v>
      </c>
      <c r="O461" t="b">
        <f t="shared" si="61"/>
        <v>0</v>
      </c>
      <c r="T461" t="str">
        <f>IF(Table1353233[[#This Row],[If Optimal solution is not found]]=1,"",Table1353233[[#This Row],[UB_init]])</f>
        <v/>
      </c>
      <c r="U461" t="str">
        <f>IF(Table1353233[[#This Row],[If Optimal solution is not found]],"",Table1353233[[#This Row],[LB_init]])</f>
        <v/>
      </c>
      <c r="V461" t="str">
        <f>IF(Table1353233[[#This Row],[If Optimal solution is not found]],"",0)</f>
        <v/>
      </c>
      <c r="W461" t="str">
        <f>IF(Table1353233[[#This Row],[If Optimal solution is not found]],"",Table1353233[[#This Row],[Total time (BPP+Pm+SPm)]])</f>
        <v/>
      </c>
      <c r="Y461" s="61">
        <v>128</v>
      </c>
      <c r="Z461" s="62">
        <v>128</v>
      </c>
      <c r="AA461" s="62">
        <v>0</v>
      </c>
      <c r="AB461" s="61"/>
      <c r="AC461" s="115">
        <v>0</v>
      </c>
      <c r="AD461" s="115">
        <v>0</v>
      </c>
      <c r="AE461" s="115">
        <v>0</v>
      </c>
      <c r="AF461" s="115">
        <f t="shared" si="62"/>
        <v>0</v>
      </c>
      <c r="AG461" s="115">
        <f t="shared" si="63"/>
        <v>0</v>
      </c>
      <c r="AH461" s="115">
        <v>0</v>
      </c>
      <c r="AI461" s="137" t="str">
        <f>IF(AH461=1,(Table1353233[[#This Row],[UB_init]]-Table1353233[[#This Row],[LB_init]])/Table1353233[[#This Row],[UB_init]],"")</f>
        <v/>
      </c>
      <c r="AJ461" s="133">
        <v>0</v>
      </c>
      <c r="AK461" s="115">
        <f>IF(AND(AJ461=1,Table68[[#This Row],[Gap]]=0),1,0)</f>
        <v>0</v>
      </c>
      <c r="AL461" s="47">
        <v>201</v>
      </c>
      <c r="AM461" s="117">
        <f t="shared" si="58"/>
        <v>0</v>
      </c>
      <c r="AN461">
        <f t="shared" si="59"/>
        <v>0</v>
      </c>
    </row>
    <row r="462" spans="2:40" x14ac:dyDescent="0.35">
      <c r="B462" s="127" t="s">
        <v>496</v>
      </c>
      <c r="C462" s="38">
        <v>100</v>
      </c>
      <c r="D462" s="38">
        <v>10</v>
      </c>
      <c r="E462" s="38">
        <v>10</v>
      </c>
      <c r="F462" s="39">
        <v>2</v>
      </c>
      <c r="G462" s="59">
        <f t="shared" si="56"/>
        <v>240</v>
      </c>
      <c r="H462" s="88">
        <f t="shared" si="56"/>
        <v>240</v>
      </c>
      <c r="I462" s="88">
        <f t="shared" si="60"/>
        <v>0</v>
      </c>
      <c r="J462" s="88"/>
      <c r="K462" s="38">
        <f>1800-Table1353233[[#This Row],[Remaining time]]</f>
        <v>2.145955882969929</v>
      </c>
      <c r="L462" s="38">
        <v>6.2370860381051898</v>
      </c>
      <c r="M462" s="38">
        <f t="shared" si="57"/>
        <v>8.3830419210751188</v>
      </c>
      <c r="O462" t="b">
        <f t="shared" si="61"/>
        <v>0</v>
      </c>
      <c r="T462" t="str">
        <f>IF(Table1353233[[#This Row],[If Optimal solution is not found]]=1,"",Table1353233[[#This Row],[UB_init]])</f>
        <v/>
      </c>
      <c r="U462" t="str">
        <f>IF(Table1353233[[#This Row],[If Optimal solution is not found]],"",Table1353233[[#This Row],[LB_init]])</f>
        <v/>
      </c>
      <c r="V462" t="str">
        <f>IF(Table1353233[[#This Row],[If Optimal solution is not found]],"",0)</f>
        <v/>
      </c>
      <c r="W462" t="str">
        <f>IF(Table1353233[[#This Row],[If Optimal solution is not found]],"",Table1353233[[#This Row],[Total time (BPP+Pm+SPm)]])</f>
        <v/>
      </c>
      <c r="Y462" s="59">
        <v>240</v>
      </c>
      <c r="Z462" s="60">
        <v>240</v>
      </c>
      <c r="AA462" s="60">
        <v>0</v>
      </c>
      <c r="AB462" s="59"/>
      <c r="AC462" s="114">
        <v>0</v>
      </c>
      <c r="AD462" s="114">
        <v>0</v>
      </c>
      <c r="AE462" s="114">
        <v>0</v>
      </c>
      <c r="AF462" s="114">
        <f t="shared" si="62"/>
        <v>0</v>
      </c>
      <c r="AG462" s="114">
        <f t="shared" si="63"/>
        <v>0</v>
      </c>
      <c r="AH462" s="114">
        <v>0</v>
      </c>
      <c r="AI462" s="136" t="str">
        <f>IF(AH462=1,(Table1353233[[#This Row],[UB_init]]-Table1353233[[#This Row],[LB_init]])/Table1353233[[#This Row],[UB_init]],"")</f>
        <v/>
      </c>
      <c r="AJ462" s="123">
        <v>0</v>
      </c>
      <c r="AK462" s="114">
        <f>IF(AND(AJ462=1,Table68[[#This Row],[Gap]]=0),1,0)</f>
        <v>0</v>
      </c>
      <c r="AL462" s="48">
        <v>248</v>
      </c>
      <c r="AM462" s="117">
        <f t="shared" si="58"/>
        <v>0</v>
      </c>
      <c r="AN462">
        <f t="shared" si="59"/>
        <v>0</v>
      </c>
    </row>
    <row r="463" spans="2:40" x14ac:dyDescent="0.35">
      <c r="B463" s="126" t="s">
        <v>497</v>
      </c>
      <c r="C463" s="36">
        <v>100</v>
      </c>
      <c r="D463" s="36">
        <v>10</v>
      </c>
      <c r="E463" s="36">
        <v>10</v>
      </c>
      <c r="F463" s="37">
        <v>2</v>
      </c>
      <c r="G463" s="61">
        <f t="shared" si="56"/>
        <v>233</v>
      </c>
      <c r="H463" s="98">
        <f t="shared" si="56"/>
        <v>233</v>
      </c>
      <c r="I463" s="98">
        <f t="shared" si="60"/>
        <v>0</v>
      </c>
      <c r="J463" s="98"/>
      <c r="K463" s="36">
        <f>1800-Table1353233[[#This Row],[Remaining time]]</f>
        <v>3.0998058672998923</v>
      </c>
      <c r="L463" s="36">
        <v>3.4975307597778702</v>
      </c>
      <c r="M463" s="36">
        <f t="shared" si="57"/>
        <v>6.5973366270777625</v>
      </c>
      <c r="O463" t="b">
        <f t="shared" si="61"/>
        <v>0</v>
      </c>
      <c r="T463" t="str">
        <f>IF(Table1353233[[#This Row],[If Optimal solution is not found]]=1,"",Table1353233[[#This Row],[UB_init]])</f>
        <v/>
      </c>
      <c r="U463" t="str">
        <f>IF(Table1353233[[#This Row],[If Optimal solution is not found]],"",Table1353233[[#This Row],[LB_init]])</f>
        <v/>
      </c>
      <c r="V463" t="str">
        <f>IF(Table1353233[[#This Row],[If Optimal solution is not found]],"",0)</f>
        <v/>
      </c>
      <c r="W463" t="str">
        <f>IF(Table1353233[[#This Row],[If Optimal solution is not found]],"",Table1353233[[#This Row],[Total time (BPP+Pm+SPm)]])</f>
        <v/>
      </c>
      <c r="Y463" s="61">
        <v>233</v>
      </c>
      <c r="Z463" s="62">
        <v>233</v>
      </c>
      <c r="AA463" s="62">
        <v>0</v>
      </c>
      <c r="AB463" s="61"/>
      <c r="AC463" s="115">
        <v>0</v>
      </c>
      <c r="AD463" s="115">
        <v>0</v>
      </c>
      <c r="AE463" s="115">
        <v>0</v>
      </c>
      <c r="AF463" s="115">
        <f t="shared" si="62"/>
        <v>0</v>
      </c>
      <c r="AG463" s="115">
        <f t="shared" si="63"/>
        <v>0</v>
      </c>
      <c r="AH463" s="115">
        <v>0</v>
      </c>
      <c r="AI463" s="137" t="str">
        <f>IF(AH463=1,(Table1353233[[#This Row],[UB_init]]-Table1353233[[#This Row],[LB_init]])/Table1353233[[#This Row],[UB_init]],"")</f>
        <v/>
      </c>
      <c r="AJ463" s="133">
        <v>0</v>
      </c>
      <c r="AK463" s="115">
        <f>IF(AND(AJ463=1,Table68[[#This Row],[Gap]]=0),1,0)</f>
        <v>0</v>
      </c>
      <c r="AL463" s="47">
        <v>240</v>
      </c>
      <c r="AM463" s="117">
        <f t="shared" si="58"/>
        <v>0</v>
      </c>
      <c r="AN463">
        <f t="shared" si="59"/>
        <v>0</v>
      </c>
    </row>
    <row r="464" spans="2:40" x14ac:dyDescent="0.35">
      <c r="B464" s="127" t="s">
        <v>498</v>
      </c>
      <c r="C464" s="38">
        <v>100</v>
      </c>
      <c r="D464" s="38">
        <v>10</v>
      </c>
      <c r="E464" s="38">
        <v>10</v>
      </c>
      <c r="F464" s="39">
        <v>2</v>
      </c>
      <c r="G464" s="59">
        <f t="shared" si="56"/>
        <v>221</v>
      </c>
      <c r="H464" s="88">
        <f t="shared" si="56"/>
        <v>221</v>
      </c>
      <c r="I464" s="88">
        <f t="shared" si="60"/>
        <v>0</v>
      </c>
      <c r="J464" s="88"/>
      <c r="K464" s="38">
        <f>1800-Table1353233[[#This Row],[Remaining time]]</f>
        <v>11.134289173410025</v>
      </c>
      <c r="L464" s="38">
        <v>540.453802452888</v>
      </c>
      <c r="M464" s="38">
        <f t="shared" si="57"/>
        <v>551.58809162629802</v>
      </c>
      <c r="N464">
        <v>2.64317180616623E-2</v>
      </c>
      <c r="O464" t="b">
        <f t="shared" si="61"/>
        <v>0</v>
      </c>
      <c r="T464" t="str">
        <f>IF(Table1353233[[#This Row],[If Optimal solution is not found]]=1,"",Table1353233[[#This Row],[UB_init]])</f>
        <v/>
      </c>
      <c r="U464" t="str">
        <f>IF(Table1353233[[#This Row],[If Optimal solution is not found]],"",Table1353233[[#This Row],[LB_init]])</f>
        <v/>
      </c>
      <c r="V464" t="str">
        <f>IF(Table1353233[[#This Row],[If Optimal solution is not found]],"",0)</f>
        <v/>
      </c>
      <c r="W464" t="str">
        <f>IF(Table1353233[[#This Row],[If Optimal solution is not found]],"",Table1353233[[#This Row],[Total time (BPP+Pm+SPm)]])</f>
        <v/>
      </c>
      <c r="Y464" s="59">
        <v>221</v>
      </c>
      <c r="Z464" s="60">
        <v>221</v>
      </c>
      <c r="AA464" s="60">
        <v>0</v>
      </c>
      <c r="AB464" s="59"/>
      <c r="AC464" s="114">
        <v>1</v>
      </c>
      <c r="AD464" s="114">
        <v>1</v>
      </c>
      <c r="AE464" s="114">
        <v>0</v>
      </c>
      <c r="AF464" s="114">
        <f t="shared" si="62"/>
        <v>0</v>
      </c>
      <c r="AG464" s="114">
        <f t="shared" si="63"/>
        <v>0</v>
      </c>
      <c r="AH464" s="114">
        <v>0</v>
      </c>
      <c r="AI464" s="136" t="str">
        <f>IF(AH464=1,(Table1353233[[#This Row],[UB_init]]-Table1353233[[#This Row],[LB_init]])/Table1353233[[#This Row],[UB_init]],"")</f>
        <v/>
      </c>
      <c r="AJ464" s="123">
        <v>0</v>
      </c>
      <c r="AK464" s="114">
        <f>IF(AND(AJ464=1,Table68[[#This Row],[Gap]]=0),1,0)</f>
        <v>0</v>
      </c>
      <c r="AL464" s="48">
        <v>234</v>
      </c>
      <c r="AM464" s="117">
        <f t="shared" si="58"/>
        <v>0</v>
      </c>
      <c r="AN464">
        <f t="shared" si="59"/>
        <v>0</v>
      </c>
    </row>
    <row r="465" spans="2:40" x14ac:dyDescent="0.35">
      <c r="B465" s="126" t="s">
        <v>499</v>
      </c>
      <c r="C465" s="36">
        <v>100</v>
      </c>
      <c r="D465" s="36">
        <v>10</v>
      </c>
      <c r="E465" s="36">
        <v>10</v>
      </c>
      <c r="F465" s="37">
        <v>2</v>
      </c>
      <c r="G465" s="61">
        <f t="shared" si="56"/>
        <v>219</v>
      </c>
      <c r="H465" s="98">
        <f t="shared" si="56"/>
        <v>219</v>
      </c>
      <c r="I465" s="98">
        <f t="shared" si="60"/>
        <v>0</v>
      </c>
      <c r="J465" s="98"/>
      <c r="K465" s="36">
        <f>1800-Table1353233[[#This Row],[Remaining time]]</f>
        <v>16.00872413628008</v>
      </c>
      <c r="L465" s="36">
        <v>15.076768870931099</v>
      </c>
      <c r="M465" s="36">
        <f t="shared" si="57"/>
        <v>31.085493007211177</v>
      </c>
      <c r="O465" t="b">
        <f t="shared" si="61"/>
        <v>0</v>
      </c>
      <c r="T465" t="str">
        <f>IF(Table1353233[[#This Row],[If Optimal solution is not found]]=1,"",Table1353233[[#This Row],[UB_init]])</f>
        <v/>
      </c>
      <c r="U465" t="str">
        <f>IF(Table1353233[[#This Row],[If Optimal solution is not found]],"",Table1353233[[#This Row],[LB_init]])</f>
        <v/>
      </c>
      <c r="V465" t="str">
        <f>IF(Table1353233[[#This Row],[If Optimal solution is not found]],"",0)</f>
        <v/>
      </c>
      <c r="W465" t="str">
        <f>IF(Table1353233[[#This Row],[If Optimal solution is not found]],"",Table1353233[[#This Row],[Total time (BPP+Pm+SPm)]])</f>
        <v/>
      </c>
      <c r="Y465" s="61">
        <v>219</v>
      </c>
      <c r="Z465" s="62">
        <v>219</v>
      </c>
      <c r="AA465" s="62">
        <v>0</v>
      </c>
      <c r="AB465" s="61"/>
      <c r="AC465" s="115">
        <v>0</v>
      </c>
      <c r="AD465" s="115">
        <v>0</v>
      </c>
      <c r="AE465" s="115">
        <v>0</v>
      </c>
      <c r="AF465" s="115">
        <f t="shared" si="62"/>
        <v>0</v>
      </c>
      <c r="AG465" s="115">
        <f t="shared" si="63"/>
        <v>0</v>
      </c>
      <c r="AH465" s="115">
        <v>0</v>
      </c>
      <c r="AI465" s="137" t="str">
        <f>IF(AH465=1,(Table1353233[[#This Row],[UB_init]]-Table1353233[[#This Row],[LB_init]])/Table1353233[[#This Row],[UB_init]],"")</f>
        <v/>
      </c>
      <c r="AJ465" s="133">
        <v>0</v>
      </c>
      <c r="AK465" s="115">
        <f>IF(AND(AJ465=1,Table68[[#This Row],[Gap]]=0),1,0)</f>
        <v>0</v>
      </c>
      <c r="AL465" s="47">
        <v>231</v>
      </c>
      <c r="AM465" s="117">
        <f t="shared" si="58"/>
        <v>0</v>
      </c>
      <c r="AN465">
        <f t="shared" si="59"/>
        <v>0</v>
      </c>
    </row>
    <row r="466" spans="2:40" x14ac:dyDescent="0.35">
      <c r="B466" s="127" t="s">
        <v>500</v>
      </c>
      <c r="C466" s="38">
        <v>100</v>
      </c>
      <c r="D466" s="38">
        <v>10</v>
      </c>
      <c r="E466" s="38">
        <v>10</v>
      </c>
      <c r="F466" s="39">
        <v>2</v>
      </c>
      <c r="G466" s="59">
        <f t="shared" si="56"/>
        <v>219</v>
      </c>
      <c r="H466" s="88">
        <f t="shared" si="56"/>
        <v>219</v>
      </c>
      <c r="I466" s="88">
        <f t="shared" si="60"/>
        <v>0</v>
      </c>
      <c r="J466" s="88"/>
      <c r="K466" s="38">
        <f>1800-Table1353233[[#This Row],[Remaining time]]</f>
        <v>10.224507017069982</v>
      </c>
      <c r="L466" s="38">
        <v>12.785311908926801</v>
      </c>
      <c r="M466" s="38">
        <f t="shared" si="57"/>
        <v>23.009818925996782</v>
      </c>
      <c r="O466" t="b">
        <f t="shared" si="61"/>
        <v>0</v>
      </c>
      <c r="T466" t="str">
        <f>IF(Table1353233[[#This Row],[If Optimal solution is not found]]=1,"",Table1353233[[#This Row],[UB_init]])</f>
        <v/>
      </c>
      <c r="U466" t="str">
        <f>IF(Table1353233[[#This Row],[If Optimal solution is not found]],"",Table1353233[[#This Row],[LB_init]])</f>
        <v/>
      </c>
      <c r="V466" t="str">
        <f>IF(Table1353233[[#This Row],[If Optimal solution is not found]],"",0)</f>
        <v/>
      </c>
      <c r="W466" t="str">
        <f>IF(Table1353233[[#This Row],[If Optimal solution is not found]],"",Table1353233[[#This Row],[Total time (BPP+Pm+SPm)]])</f>
        <v/>
      </c>
      <c r="Y466" s="59">
        <v>219</v>
      </c>
      <c r="Z466" s="60">
        <v>219</v>
      </c>
      <c r="AA466" s="60">
        <v>0</v>
      </c>
      <c r="AB466" s="59"/>
      <c r="AC466" s="114">
        <v>2</v>
      </c>
      <c r="AD466" s="114">
        <v>2</v>
      </c>
      <c r="AE466" s="114">
        <v>0</v>
      </c>
      <c r="AF466" s="114">
        <f t="shared" si="62"/>
        <v>0</v>
      </c>
      <c r="AG466" s="114">
        <f t="shared" si="63"/>
        <v>0</v>
      </c>
      <c r="AH466" s="114">
        <v>0</v>
      </c>
      <c r="AI466" s="136" t="str">
        <f>IF(AH466=1,(Table1353233[[#This Row],[UB_init]]-Table1353233[[#This Row],[LB_init]])/Table1353233[[#This Row],[UB_init]],"")</f>
        <v/>
      </c>
      <c r="AJ466" s="123">
        <v>0</v>
      </c>
      <c r="AK466" s="114">
        <f>IF(AND(AJ466=1,Table68[[#This Row],[Gap]]=0),1,0)</f>
        <v>0</v>
      </c>
      <c r="AL466" s="48">
        <v>227</v>
      </c>
      <c r="AM466" s="117">
        <f t="shared" si="58"/>
        <v>0</v>
      </c>
      <c r="AN466">
        <f t="shared" si="59"/>
        <v>0</v>
      </c>
    </row>
    <row r="467" spans="2:40" x14ac:dyDescent="0.35">
      <c r="B467" s="126" t="s">
        <v>501</v>
      </c>
      <c r="C467" s="36">
        <v>100</v>
      </c>
      <c r="D467" s="36">
        <v>10</v>
      </c>
      <c r="E467" s="36">
        <v>10</v>
      </c>
      <c r="F467" s="37">
        <v>2</v>
      </c>
      <c r="G467" s="61">
        <f t="shared" si="56"/>
        <v>210</v>
      </c>
      <c r="H467" s="98">
        <f t="shared" si="56"/>
        <v>210</v>
      </c>
      <c r="I467" s="98">
        <f t="shared" si="60"/>
        <v>0</v>
      </c>
      <c r="J467" s="98"/>
      <c r="K467" s="36">
        <f>1800-Table1353233[[#This Row],[Remaining time]]</f>
        <v>5.8915719948799961</v>
      </c>
      <c r="L467" s="36">
        <v>35.754473097156698</v>
      </c>
      <c r="M467" s="36">
        <f t="shared" si="57"/>
        <v>41.646045092036694</v>
      </c>
      <c r="O467" t="b">
        <f t="shared" si="61"/>
        <v>0</v>
      </c>
      <c r="T467" t="str">
        <f>IF(Table1353233[[#This Row],[If Optimal solution is not found]]=1,"",Table1353233[[#This Row],[UB_init]])</f>
        <v/>
      </c>
      <c r="U467" t="str">
        <f>IF(Table1353233[[#This Row],[If Optimal solution is not found]],"",Table1353233[[#This Row],[LB_init]])</f>
        <v/>
      </c>
      <c r="V467" t="str">
        <f>IF(Table1353233[[#This Row],[If Optimal solution is not found]],"",0)</f>
        <v/>
      </c>
      <c r="W467" t="str">
        <f>IF(Table1353233[[#This Row],[If Optimal solution is not found]],"",Table1353233[[#This Row],[Total time (BPP+Pm+SPm)]])</f>
        <v/>
      </c>
      <c r="Y467" s="61">
        <v>210</v>
      </c>
      <c r="Z467" s="62">
        <v>210</v>
      </c>
      <c r="AA467" s="62">
        <v>0</v>
      </c>
      <c r="AB467" s="61"/>
      <c r="AC467" s="115">
        <v>0</v>
      </c>
      <c r="AD467" s="115">
        <v>0</v>
      </c>
      <c r="AE467" s="115">
        <v>0</v>
      </c>
      <c r="AF467" s="115">
        <f t="shared" si="62"/>
        <v>0</v>
      </c>
      <c r="AG467" s="115">
        <f t="shared" si="63"/>
        <v>0</v>
      </c>
      <c r="AH467" s="115">
        <v>0</v>
      </c>
      <c r="AI467" s="137" t="str">
        <f>IF(AH467=1,(Table1353233[[#This Row],[UB_init]]-Table1353233[[#This Row],[LB_init]])/Table1353233[[#This Row],[UB_init]],"")</f>
        <v/>
      </c>
      <c r="AJ467" s="133">
        <v>0</v>
      </c>
      <c r="AK467" s="115">
        <f>IF(AND(AJ467=1,Table68[[#This Row],[Gap]]=0),1,0)</f>
        <v>0</v>
      </c>
      <c r="AL467" s="47">
        <v>225</v>
      </c>
      <c r="AM467" s="117">
        <f t="shared" si="58"/>
        <v>0</v>
      </c>
      <c r="AN467">
        <f t="shared" si="59"/>
        <v>0</v>
      </c>
    </row>
    <row r="468" spans="2:40" x14ac:dyDescent="0.35">
      <c r="B468" s="127" t="s">
        <v>502</v>
      </c>
      <c r="C468" s="38">
        <v>100</v>
      </c>
      <c r="D468" s="38">
        <v>10</v>
      </c>
      <c r="E468" s="38">
        <v>10</v>
      </c>
      <c r="F468" s="39">
        <v>2</v>
      </c>
      <c r="G468" s="59">
        <f t="shared" si="56"/>
        <v>219</v>
      </c>
      <c r="H468" s="88">
        <f t="shared" si="56"/>
        <v>219</v>
      </c>
      <c r="I468" s="88">
        <f t="shared" si="60"/>
        <v>0</v>
      </c>
      <c r="J468" s="88"/>
      <c r="K468" s="38">
        <f>1800-Table1353233[[#This Row],[Remaining time]]</f>
        <v>42.261833565310098</v>
      </c>
      <c r="L468" s="38">
        <v>1489.9505935669799</v>
      </c>
      <c r="M468" s="38">
        <f t="shared" si="57"/>
        <v>1532.21242713229</v>
      </c>
      <c r="O468" t="b">
        <f t="shared" si="61"/>
        <v>0</v>
      </c>
      <c r="T468" t="str">
        <f>IF(Table1353233[[#This Row],[If Optimal solution is not found]]=1,"",Table1353233[[#This Row],[UB_init]])</f>
        <v/>
      </c>
      <c r="U468" t="str">
        <f>IF(Table1353233[[#This Row],[If Optimal solution is not found]],"",Table1353233[[#This Row],[LB_init]])</f>
        <v/>
      </c>
      <c r="V468" t="str">
        <f>IF(Table1353233[[#This Row],[If Optimal solution is not found]],"",0)</f>
        <v/>
      </c>
      <c r="W468" t="str">
        <f>IF(Table1353233[[#This Row],[If Optimal solution is not found]],"",Table1353233[[#This Row],[Total time (BPP+Pm+SPm)]])</f>
        <v/>
      </c>
      <c r="Y468" s="59">
        <v>219</v>
      </c>
      <c r="Z468" s="60">
        <v>219</v>
      </c>
      <c r="AA468" s="60">
        <v>0</v>
      </c>
      <c r="AB468" s="59"/>
      <c r="AC468" s="114">
        <v>0</v>
      </c>
      <c r="AD468" s="114">
        <v>0</v>
      </c>
      <c r="AE468" s="114">
        <v>0</v>
      </c>
      <c r="AF468" s="114">
        <f t="shared" si="62"/>
        <v>0</v>
      </c>
      <c r="AG468" s="114">
        <f t="shared" si="63"/>
        <v>0</v>
      </c>
      <c r="AH468" s="114">
        <v>0</v>
      </c>
      <c r="AI468" s="136" t="str">
        <f>IF(AH468=1,(Table1353233[[#This Row],[UB_init]]-Table1353233[[#This Row],[LB_init]])/Table1353233[[#This Row],[UB_init]],"")</f>
        <v/>
      </c>
      <c r="AJ468" s="123">
        <v>0</v>
      </c>
      <c r="AK468" s="114">
        <f>IF(AND(AJ468=1,Table68[[#This Row],[Gap]]=0),1,0)</f>
        <v>0</v>
      </c>
      <c r="AL468" s="48">
        <v>226</v>
      </c>
      <c r="AM468" s="117">
        <f t="shared" si="58"/>
        <v>0</v>
      </c>
      <c r="AN468">
        <f t="shared" si="59"/>
        <v>0</v>
      </c>
    </row>
    <row r="469" spans="2:40" x14ac:dyDescent="0.35">
      <c r="B469" s="126" t="s">
        <v>503</v>
      </c>
      <c r="C469" s="36">
        <v>100</v>
      </c>
      <c r="D469" s="36">
        <v>10</v>
      </c>
      <c r="E469" s="36">
        <v>10</v>
      </c>
      <c r="F469" s="37">
        <v>2</v>
      </c>
      <c r="G469" s="61">
        <f t="shared" si="56"/>
        <v>215</v>
      </c>
      <c r="H469" s="98">
        <f t="shared" si="56"/>
        <v>215</v>
      </c>
      <c r="I469" s="98">
        <f t="shared" si="60"/>
        <v>0</v>
      </c>
      <c r="J469" s="98"/>
      <c r="K469" s="36">
        <f>1800-Table1353233[[#This Row],[Remaining time]]</f>
        <v>8.9735792502799541</v>
      </c>
      <c r="L469" s="36">
        <v>1217.67868611775</v>
      </c>
      <c r="M469" s="36">
        <f t="shared" si="57"/>
        <v>1226.6522653680299</v>
      </c>
      <c r="O469" t="b">
        <f t="shared" si="61"/>
        <v>0</v>
      </c>
      <c r="T469" t="str">
        <f>IF(Table1353233[[#This Row],[If Optimal solution is not found]]=1,"",Table1353233[[#This Row],[UB_init]])</f>
        <v/>
      </c>
      <c r="U469" t="str">
        <f>IF(Table1353233[[#This Row],[If Optimal solution is not found]],"",Table1353233[[#This Row],[LB_init]])</f>
        <v/>
      </c>
      <c r="V469" t="str">
        <f>IF(Table1353233[[#This Row],[If Optimal solution is not found]],"",0)</f>
        <v/>
      </c>
      <c r="W469" t="str">
        <f>IF(Table1353233[[#This Row],[If Optimal solution is not found]],"",Table1353233[[#This Row],[Total time (BPP+Pm+SPm)]])</f>
        <v/>
      </c>
      <c r="Y469" s="61">
        <v>215</v>
      </c>
      <c r="Z469" s="62">
        <v>215</v>
      </c>
      <c r="AA469" s="62">
        <v>0</v>
      </c>
      <c r="AB469" s="61"/>
      <c r="AC469" s="115">
        <v>0</v>
      </c>
      <c r="AD469" s="115">
        <v>0</v>
      </c>
      <c r="AE469" s="115">
        <v>0</v>
      </c>
      <c r="AF469" s="115">
        <f t="shared" si="62"/>
        <v>0</v>
      </c>
      <c r="AG469" s="115">
        <f t="shared" si="63"/>
        <v>0</v>
      </c>
      <c r="AH469" s="115">
        <v>0</v>
      </c>
      <c r="AI469" s="137" t="str">
        <f>IF(AH469=1,(Table1353233[[#This Row],[UB_init]]-Table1353233[[#This Row],[LB_init]])/Table1353233[[#This Row],[UB_init]],"")</f>
        <v/>
      </c>
      <c r="AJ469" s="133">
        <v>0</v>
      </c>
      <c r="AK469" s="115">
        <f>IF(AND(AJ469=1,Table68[[#This Row],[Gap]]=0),1,0)</f>
        <v>0</v>
      </c>
      <c r="AL469" s="47">
        <v>223</v>
      </c>
      <c r="AM469" s="117">
        <f t="shared" si="58"/>
        <v>0</v>
      </c>
      <c r="AN469">
        <f t="shared" si="59"/>
        <v>0</v>
      </c>
    </row>
    <row r="470" spans="2:40" x14ac:dyDescent="0.35">
      <c r="B470" s="127" t="s">
        <v>504</v>
      </c>
      <c r="C470" s="38">
        <v>100</v>
      </c>
      <c r="D470" s="38">
        <v>10</v>
      </c>
      <c r="E470" s="38">
        <v>10</v>
      </c>
      <c r="F470" s="39">
        <v>2</v>
      </c>
      <c r="G470" s="59">
        <f t="shared" si="56"/>
        <v>251</v>
      </c>
      <c r="H470" s="88">
        <f t="shared" si="56"/>
        <v>249</v>
      </c>
      <c r="I470" s="88">
        <f t="shared" si="60"/>
        <v>7.9681274900366608E-3</v>
      </c>
      <c r="J470" s="88"/>
      <c r="K470" s="38">
        <f>1800-Table1353233[[#This Row],[Remaining time]]</f>
        <v>21.455256082120059</v>
      </c>
      <c r="L470" s="38">
        <v>3580.08620296558</v>
      </c>
      <c r="M470" s="38">
        <f t="shared" si="57"/>
        <v>3601.5414590477003</v>
      </c>
      <c r="O470" t="b">
        <f t="shared" si="61"/>
        <v>0</v>
      </c>
      <c r="T470" t="str">
        <f>IF(Table1353233[[#This Row],[If Optimal solution is not found]]=1,"",Table1353233[[#This Row],[UB_init]])</f>
        <v/>
      </c>
      <c r="U470" t="str">
        <f>IF(Table1353233[[#This Row],[If Optimal solution is not found]],"",Table1353233[[#This Row],[LB_init]])</f>
        <v/>
      </c>
      <c r="V470" t="str">
        <f>IF(Table1353233[[#This Row],[If Optimal solution is not found]],"",0)</f>
        <v/>
      </c>
      <c r="W470" t="str">
        <f>IF(Table1353233[[#This Row],[If Optimal solution is not found]],"",Table1353233[[#This Row],[Total time (BPP+Pm+SPm)]])</f>
        <v/>
      </c>
      <c r="Y470" s="59">
        <v>251</v>
      </c>
      <c r="Z470" s="60">
        <v>249</v>
      </c>
      <c r="AA470" s="60">
        <v>7.9681274900366608E-3</v>
      </c>
      <c r="AB470" s="59"/>
      <c r="AC470" s="114">
        <v>0</v>
      </c>
      <c r="AD470" s="114">
        <v>0</v>
      </c>
      <c r="AE470" s="114">
        <v>0</v>
      </c>
      <c r="AF470" s="114">
        <f t="shared" si="62"/>
        <v>0</v>
      </c>
      <c r="AG470" s="114">
        <f t="shared" si="63"/>
        <v>0</v>
      </c>
      <c r="AH470" s="114">
        <v>0</v>
      </c>
      <c r="AI470" s="136" t="str">
        <f>IF(AH470=1,(Table1353233[[#This Row],[UB_init]]-Table1353233[[#This Row],[LB_init]])/Table1353233[[#This Row],[UB_init]],"")</f>
        <v/>
      </c>
      <c r="AJ470" s="123">
        <v>0</v>
      </c>
      <c r="AK470" s="114">
        <f>IF(AND(AJ470=1,Table68[[#This Row],[Gap]]=0),1,0)</f>
        <v>0</v>
      </c>
      <c r="AL470" s="48">
        <v>255</v>
      </c>
      <c r="AM470" s="117">
        <f t="shared" si="58"/>
        <v>0</v>
      </c>
      <c r="AN470">
        <f t="shared" si="59"/>
        <v>0</v>
      </c>
    </row>
    <row r="471" spans="2:40" x14ac:dyDescent="0.35">
      <c r="B471" s="126" t="s">
        <v>505</v>
      </c>
      <c r="C471" s="36">
        <v>100</v>
      </c>
      <c r="D471" s="36">
        <v>10</v>
      </c>
      <c r="E471" s="36">
        <v>10</v>
      </c>
      <c r="F471" s="37">
        <v>2</v>
      </c>
      <c r="G471" s="61">
        <f t="shared" si="56"/>
        <v>224</v>
      </c>
      <c r="H471" s="98">
        <f t="shared" si="56"/>
        <v>218</v>
      </c>
      <c r="I471" s="98">
        <f t="shared" si="60"/>
        <v>2.6785714285714201E-2</v>
      </c>
      <c r="J471" s="98"/>
      <c r="K471" s="36">
        <f>1800-Table1353233[[#This Row],[Remaining time]]</f>
        <v>19.108664706350055</v>
      </c>
      <c r="L471" s="36">
        <v>3580.8913349999998</v>
      </c>
      <c r="M471" s="36">
        <f t="shared" si="57"/>
        <v>3599.9999997063496</v>
      </c>
      <c r="N471">
        <v>2.6785714285714201E-2</v>
      </c>
      <c r="O471" t="b">
        <f t="shared" si="61"/>
        <v>0</v>
      </c>
      <c r="P471">
        <f>COUNTIF(I462:I471,"&gt;0")</f>
        <v>2</v>
      </c>
      <c r="T471" t="str">
        <f>IF(Table1353233[[#This Row],[If Optimal solution is not found]]=1,"",Table1353233[[#This Row],[UB_init]])</f>
        <v/>
      </c>
      <c r="U471" t="str">
        <f>IF(Table1353233[[#This Row],[If Optimal solution is not found]],"",Table1353233[[#This Row],[LB_init]])</f>
        <v/>
      </c>
      <c r="V471" t="str">
        <f>IF(Table1353233[[#This Row],[If Optimal solution is not found]],"",0)</f>
        <v/>
      </c>
      <c r="W471" t="str">
        <f>IF(Table1353233[[#This Row],[If Optimal solution is not found]],"",Table1353233[[#This Row],[Total time (BPP+Pm+SPm)]])</f>
        <v/>
      </c>
      <c r="Y471" s="61">
        <v>224</v>
      </c>
      <c r="Z471" s="62">
        <v>218</v>
      </c>
      <c r="AA471" s="62">
        <v>2.6785714285714201E-2</v>
      </c>
      <c r="AB471" s="61"/>
      <c r="AC471" s="115">
        <v>0</v>
      </c>
      <c r="AD471" s="115">
        <v>0</v>
      </c>
      <c r="AE471" s="115">
        <v>0</v>
      </c>
      <c r="AF471" s="115">
        <f t="shared" si="62"/>
        <v>0</v>
      </c>
      <c r="AG471" s="115">
        <f t="shared" si="63"/>
        <v>0</v>
      </c>
      <c r="AH471" s="115">
        <v>0</v>
      </c>
      <c r="AI471" s="137" t="str">
        <f>IF(AH471=1,(Table1353233[[#This Row],[UB_init]]-Table1353233[[#This Row],[LB_init]])/Table1353233[[#This Row],[UB_init]],"")</f>
        <v/>
      </c>
      <c r="AJ471" s="133">
        <v>1</v>
      </c>
      <c r="AK471" s="115">
        <f>IF(AND(AJ471=1,Table68[[#This Row],[Gap]]=0),1,0)</f>
        <v>0</v>
      </c>
      <c r="AL471" s="47">
        <v>224</v>
      </c>
      <c r="AM471" s="117">
        <f t="shared" si="58"/>
        <v>0</v>
      </c>
      <c r="AN471">
        <f t="shared" si="59"/>
        <v>0</v>
      </c>
    </row>
    <row r="472" spans="2:40" x14ac:dyDescent="0.35">
      <c r="B472" s="127" t="s">
        <v>506</v>
      </c>
      <c r="C472" s="38">
        <v>100</v>
      </c>
      <c r="D472" s="38">
        <v>10</v>
      </c>
      <c r="E472" s="38">
        <v>10</v>
      </c>
      <c r="F472" s="39">
        <v>4</v>
      </c>
      <c r="G472" s="59">
        <f t="shared" si="56"/>
        <v>348</v>
      </c>
      <c r="H472" s="88">
        <f t="shared" si="56"/>
        <v>348</v>
      </c>
      <c r="I472" s="88">
        <f t="shared" si="60"/>
        <v>0</v>
      </c>
      <c r="J472" s="88"/>
      <c r="K472" s="38">
        <f>1800-Table1353233[[#This Row],[Remaining time]]</f>
        <v>334.8432219475601</v>
      </c>
      <c r="L472" s="38"/>
      <c r="M472" s="38">
        <f t="shared" si="57"/>
        <v>334.8432219475601</v>
      </c>
      <c r="O472" t="b">
        <f t="shared" si="61"/>
        <v>0</v>
      </c>
      <c r="T472">
        <f>IF(Table1353233[[#This Row],[If Optimal solution is not found]]=1,"",Table1353233[[#This Row],[UB_init]])</f>
        <v>348</v>
      </c>
      <c r="U472">
        <f>IF(Table1353233[[#This Row],[If Optimal solution is not found]],"",Table1353233[[#This Row],[LB_init]])</f>
        <v>348</v>
      </c>
      <c r="V472">
        <f>IF(Table1353233[[#This Row],[If Optimal solution is not found]],"",0)</f>
        <v>0</v>
      </c>
      <c r="W472">
        <f>IF(Table1353233[[#This Row],[If Optimal solution is not found]],"",Table1353233[[#This Row],[Total time (BPP+Pm+SPm)]])</f>
        <v>334.8432219475601</v>
      </c>
      <c r="Y472" s="59"/>
      <c r="Z472" s="60"/>
      <c r="AA472" s="60"/>
      <c r="AB472" s="59"/>
      <c r="AC472" s="114"/>
      <c r="AD472" s="114"/>
      <c r="AE472" s="114"/>
      <c r="AF472" s="114">
        <f t="shared" si="62"/>
        <v>0</v>
      </c>
      <c r="AG472" s="114">
        <f t="shared" si="63"/>
        <v>0</v>
      </c>
      <c r="AH472" s="114">
        <v>0</v>
      </c>
      <c r="AI472" s="136" t="str">
        <f>IF(AH472=1,(Table1353233[[#This Row],[UB_init]]-Table1353233[[#This Row],[LB_init]])/Table1353233[[#This Row],[UB_init]],"")</f>
        <v/>
      </c>
      <c r="AJ472" s="123"/>
      <c r="AK472" s="114">
        <f>IF(AND(AJ472=1,Table68[[#This Row],[Gap]]=0),1,0)</f>
        <v>0</v>
      </c>
      <c r="AL472" s="48">
        <v>348</v>
      </c>
      <c r="AM472" s="117">
        <f t="shared" si="58"/>
        <v>1</v>
      </c>
      <c r="AN472">
        <f t="shared" si="59"/>
        <v>0</v>
      </c>
    </row>
    <row r="473" spans="2:40" x14ac:dyDescent="0.35">
      <c r="B473" s="126" t="s">
        <v>507</v>
      </c>
      <c r="C473" s="36">
        <v>100</v>
      </c>
      <c r="D473" s="36">
        <v>10</v>
      </c>
      <c r="E473" s="36">
        <v>10</v>
      </c>
      <c r="F473" s="37">
        <v>4</v>
      </c>
      <c r="G473" s="61">
        <f t="shared" si="56"/>
        <v>335</v>
      </c>
      <c r="H473" s="98">
        <f t="shared" si="56"/>
        <v>335</v>
      </c>
      <c r="I473" s="98">
        <f t="shared" si="60"/>
        <v>0</v>
      </c>
      <c r="J473" s="98"/>
      <c r="K473" s="36">
        <f>1800-Table1353233[[#This Row],[Remaining time]]</f>
        <v>60.103466061879999</v>
      </c>
      <c r="L473" s="36"/>
      <c r="M473" s="36">
        <f t="shared" si="57"/>
        <v>60.103466061879999</v>
      </c>
      <c r="O473" t="b">
        <f t="shared" si="61"/>
        <v>0</v>
      </c>
      <c r="T473">
        <f>IF(Table1353233[[#This Row],[If Optimal solution is not found]]=1,"",Table1353233[[#This Row],[UB_init]])</f>
        <v>335</v>
      </c>
      <c r="U473">
        <f>IF(Table1353233[[#This Row],[If Optimal solution is not found]],"",Table1353233[[#This Row],[LB_init]])</f>
        <v>335</v>
      </c>
      <c r="V473">
        <f>IF(Table1353233[[#This Row],[If Optimal solution is not found]],"",0)</f>
        <v>0</v>
      </c>
      <c r="W473">
        <f>IF(Table1353233[[#This Row],[If Optimal solution is not found]],"",Table1353233[[#This Row],[Total time (BPP+Pm+SPm)]])</f>
        <v>60.103466061879999</v>
      </c>
      <c r="Y473" s="61"/>
      <c r="Z473" s="62"/>
      <c r="AA473" s="62"/>
      <c r="AB473" s="61"/>
      <c r="AC473" s="115"/>
      <c r="AD473" s="115"/>
      <c r="AE473" s="115"/>
      <c r="AF473" s="115">
        <f t="shared" si="62"/>
        <v>0</v>
      </c>
      <c r="AG473" s="115">
        <f t="shared" si="63"/>
        <v>0</v>
      </c>
      <c r="AH473" s="115">
        <v>0</v>
      </c>
      <c r="AI473" s="137" t="str">
        <f>IF(AH473=1,(Table1353233[[#This Row],[UB_init]]-Table1353233[[#This Row],[LB_init]])/Table1353233[[#This Row],[UB_init]],"")</f>
        <v/>
      </c>
      <c r="AJ473" s="133"/>
      <c r="AK473" s="115">
        <f>IF(AND(AJ473=1,Table68[[#This Row],[Gap]]=0),1,0)</f>
        <v>0</v>
      </c>
      <c r="AL473" s="47">
        <v>335</v>
      </c>
      <c r="AM473" s="117">
        <f t="shared" si="58"/>
        <v>1</v>
      </c>
      <c r="AN473">
        <f t="shared" si="59"/>
        <v>0</v>
      </c>
    </row>
    <row r="474" spans="2:40" x14ac:dyDescent="0.35">
      <c r="B474" s="127" t="s">
        <v>508</v>
      </c>
      <c r="C474" s="38">
        <v>100</v>
      </c>
      <c r="D474" s="38">
        <v>10</v>
      </c>
      <c r="E474" s="38">
        <v>10</v>
      </c>
      <c r="F474" s="39">
        <v>4</v>
      </c>
      <c r="G474" s="59">
        <f t="shared" si="56"/>
        <v>371</v>
      </c>
      <c r="H474" s="88">
        <f t="shared" si="56"/>
        <v>371</v>
      </c>
      <c r="I474" s="88">
        <f t="shared" si="60"/>
        <v>0</v>
      </c>
      <c r="J474" s="88"/>
      <c r="K474" s="38">
        <f>1800-Table1353233[[#This Row],[Remaining time]]</f>
        <v>6.2652849275700646</v>
      </c>
      <c r="L474" s="38"/>
      <c r="M474" s="38">
        <f t="shared" si="57"/>
        <v>6.2652849275700646</v>
      </c>
      <c r="O474" t="b">
        <f t="shared" si="61"/>
        <v>0</v>
      </c>
      <c r="T474">
        <f>IF(Table1353233[[#This Row],[If Optimal solution is not found]]=1,"",Table1353233[[#This Row],[UB_init]])</f>
        <v>371</v>
      </c>
      <c r="U474">
        <f>IF(Table1353233[[#This Row],[If Optimal solution is not found]],"",Table1353233[[#This Row],[LB_init]])</f>
        <v>371</v>
      </c>
      <c r="V474">
        <f>IF(Table1353233[[#This Row],[If Optimal solution is not found]],"",0)</f>
        <v>0</v>
      </c>
      <c r="W474">
        <f>IF(Table1353233[[#This Row],[If Optimal solution is not found]],"",Table1353233[[#This Row],[Total time (BPP+Pm+SPm)]])</f>
        <v>6.2652849275700646</v>
      </c>
      <c r="Y474" s="59"/>
      <c r="Z474" s="60"/>
      <c r="AA474" s="60"/>
      <c r="AB474" s="59"/>
      <c r="AC474" s="114"/>
      <c r="AD474" s="114"/>
      <c r="AE474" s="114"/>
      <c r="AF474" s="114">
        <f t="shared" si="62"/>
        <v>0</v>
      </c>
      <c r="AG474" s="114">
        <f t="shared" si="63"/>
        <v>0</v>
      </c>
      <c r="AH474" s="114">
        <v>0</v>
      </c>
      <c r="AI474" s="136" t="str">
        <f>IF(AH474=1,(Table1353233[[#This Row],[UB_init]]-Table1353233[[#This Row],[LB_init]])/Table1353233[[#This Row],[UB_init]],"")</f>
        <v/>
      </c>
      <c r="AJ474" s="123"/>
      <c r="AK474" s="114">
        <f>IF(AND(AJ474=1,Table68[[#This Row],[Gap]]=0),1,0)</f>
        <v>0</v>
      </c>
      <c r="AL474" s="48">
        <v>371</v>
      </c>
      <c r="AM474" s="117">
        <f t="shared" si="58"/>
        <v>1</v>
      </c>
      <c r="AN474">
        <f t="shared" si="59"/>
        <v>0</v>
      </c>
    </row>
    <row r="475" spans="2:40" x14ac:dyDescent="0.35">
      <c r="B475" s="126" t="s">
        <v>509</v>
      </c>
      <c r="C475" s="36">
        <v>100</v>
      </c>
      <c r="D475" s="36">
        <v>10</v>
      </c>
      <c r="E475" s="36">
        <v>10</v>
      </c>
      <c r="F475" s="37">
        <v>4</v>
      </c>
      <c r="G475" s="61">
        <f t="shared" si="56"/>
        <v>332</v>
      </c>
      <c r="H475" s="98">
        <f t="shared" si="56"/>
        <v>327</v>
      </c>
      <c r="I475" s="98">
        <f t="shared" si="60"/>
        <v>1.5060240963855401E-2</v>
      </c>
      <c r="J475" s="98"/>
      <c r="K475" s="36">
        <f>1800-Table1353233[[#This Row],[Remaining time]]</f>
        <v>1812.3069327268749</v>
      </c>
      <c r="L475" s="36">
        <v>1787.69306727</v>
      </c>
      <c r="M475" s="36">
        <f t="shared" si="57"/>
        <v>3599.999999996875</v>
      </c>
      <c r="N475">
        <v>1.5060240963855401E-2</v>
      </c>
      <c r="O475" t="b">
        <f t="shared" si="61"/>
        <v>0</v>
      </c>
      <c r="T475" t="str">
        <f>IF(Table1353233[[#This Row],[If Optimal solution is not found]]=1,"",Table1353233[[#This Row],[UB_init]])</f>
        <v/>
      </c>
      <c r="U475" t="str">
        <f>IF(Table1353233[[#This Row],[If Optimal solution is not found]],"",Table1353233[[#This Row],[LB_init]])</f>
        <v/>
      </c>
      <c r="V475" t="str">
        <f>IF(Table1353233[[#This Row],[If Optimal solution is not found]],"",0)</f>
        <v/>
      </c>
      <c r="W475" t="str">
        <f>IF(Table1353233[[#This Row],[If Optimal solution is not found]],"",Table1353233[[#This Row],[Total time (BPP+Pm+SPm)]])</f>
        <v/>
      </c>
      <c r="Y475" s="61">
        <v>332</v>
      </c>
      <c r="Z475" s="62">
        <v>327</v>
      </c>
      <c r="AA475" s="62">
        <v>1.5060240963855401E-2</v>
      </c>
      <c r="AB475" s="61"/>
      <c r="AC475" s="115">
        <v>0</v>
      </c>
      <c r="AD475" s="115">
        <v>0</v>
      </c>
      <c r="AE475" s="115">
        <v>0</v>
      </c>
      <c r="AF475" s="115">
        <f t="shared" si="62"/>
        <v>0</v>
      </c>
      <c r="AG475" s="115">
        <f t="shared" si="63"/>
        <v>0</v>
      </c>
      <c r="AH475" s="115">
        <v>0</v>
      </c>
      <c r="AI475" s="137" t="str">
        <f>IF(AH475=1,(Table1353233[[#This Row],[UB_init]]-Table1353233[[#This Row],[LB_init]])/Table1353233[[#This Row],[UB_init]],"")</f>
        <v/>
      </c>
      <c r="AJ475" s="133">
        <v>1</v>
      </c>
      <c r="AK475" s="115">
        <f>IF(AND(AJ475=1,Table68[[#This Row],[Gap]]=0),1,0)</f>
        <v>0</v>
      </c>
      <c r="AL475" s="47">
        <v>332</v>
      </c>
      <c r="AM475" s="117">
        <f t="shared" si="58"/>
        <v>0</v>
      </c>
      <c r="AN475">
        <f t="shared" si="59"/>
        <v>0</v>
      </c>
    </row>
    <row r="476" spans="2:40" x14ac:dyDescent="0.35">
      <c r="B476" s="127" t="s">
        <v>510</v>
      </c>
      <c r="C476" s="38">
        <v>100</v>
      </c>
      <c r="D476" s="38">
        <v>10</v>
      </c>
      <c r="E476" s="38">
        <v>10</v>
      </c>
      <c r="F476" s="39">
        <v>4</v>
      </c>
      <c r="G476" s="59">
        <f t="shared" si="56"/>
        <v>345</v>
      </c>
      <c r="H476" s="88">
        <f t="shared" si="56"/>
        <v>345</v>
      </c>
      <c r="I476" s="88">
        <f t="shared" si="60"/>
        <v>0</v>
      </c>
      <c r="J476" s="88"/>
      <c r="K476" s="38">
        <f>1800-Table1353233[[#This Row],[Remaining time]]</f>
        <v>13.669049909339947</v>
      </c>
      <c r="L476" s="38"/>
      <c r="M476" s="38">
        <f t="shared" si="57"/>
        <v>13.669049909339947</v>
      </c>
      <c r="O476" t="b">
        <f t="shared" si="61"/>
        <v>0</v>
      </c>
      <c r="T476">
        <f>IF(Table1353233[[#This Row],[If Optimal solution is not found]]=1,"",Table1353233[[#This Row],[UB_init]])</f>
        <v>345</v>
      </c>
      <c r="U476">
        <f>IF(Table1353233[[#This Row],[If Optimal solution is not found]],"",Table1353233[[#This Row],[LB_init]])</f>
        <v>345</v>
      </c>
      <c r="V476">
        <f>IF(Table1353233[[#This Row],[If Optimal solution is not found]],"",0)</f>
        <v>0</v>
      </c>
      <c r="W476">
        <f>IF(Table1353233[[#This Row],[If Optimal solution is not found]],"",Table1353233[[#This Row],[Total time (BPP+Pm+SPm)]])</f>
        <v>13.669049909339947</v>
      </c>
      <c r="Y476" s="59"/>
      <c r="Z476" s="60"/>
      <c r="AA476" s="60"/>
      <c r="AB476" s="59"/>
      <c r="AC476" s="114"/>
      <c r="AD476" s="114"/>
      <c r="AE476" s="114"/>
      <c r="AF476" s="114">
        <f t="shared" si="62"/>
        <v>0</v>
      </c>
      <c r="AG476" s="114">
        <f t="shared" si="63"/>
        <v>0</v>
      </c>
      <c r="AH476" s="114">
        <v>0</v>
      </c>
      <c r="AI476" s="136" t="str">
        <f>IF(AH476=1,(Table1353233[[#This Row],[UB_init]]-Table1353233[[#This Row],[LB_init]])/Table1353233[[#This Row],[UB_init]],"")</f>
        <v/>
      </c>
      <c r="AJ476" s="123"/>
      <c r="AK476" s="114">
        <f>IF(AND(AJ476=1,Table68[[#This Row],[Gap]]=0),1,0)</f>
        <v>0</v>
      </c>
      <c r="AL476" s="48">
        <v>345</v>
      </c>
      <c r="AM476" s="117">
        <f t="shared" si="58"/>
        <v>1</v>
      </c>
      <c r="AN476">
        <f t="shared" si="59"/>
        <v>0</v>
      </c>
    </row>
    <row r="477" spans="2:40" x14ac:dyDescent="0.35">
      <c r="B477" s="126" t="s">
        <v>511</v>
      </c>
      <c r="C477" s="36">
        <v>100</v>
      </c>
      <c r="D477" s="36">
        <v>10</v>
      </c>
      <c r="E477" s="36">
        <v>10</v>
      </c>
      <c r="F477" s="37">
        <v>4</v>
      </c>
      <c r="G477" s="61">
        <f t="shared" si="56"/>
        <v>336</v>
      </c>
      <c r="H477" s="98">
        <f t="shared" si="56"/>
        <v>336</v>
      </c>
      <c r="I477" s="98">
        <f t="shared" si="60"/>
        <v>0</v>
      </c>
      <c r="J477" s="98"/>
      <c r="K477" s="36">
        <f>1800-Table1353233[[#This Row],[Remaining time]]</f>
        <v>5.8192969746899053</v>
      </c>
      <c r="L477" s="36"/>
      <c r="M477" s="36">
        <f t="shared" si="57"/>
        <v>5.8192969746899053</v>
      </c>
      <c r="O477" t="b">
        <f t="shared" si="61"/>
        <v>0</v>
      </c>
      <c r="T477">
        <f>IF(Table1353233[[#This Row],[If Optimal solution is not found]]=1,"",Table1353233[[#This Row],[UB_init]])</f>
        <v>336</v>
      </c>
      <c r="U477">
        <f>IF(Table1353233[[#This Row],[If Optimal solution is not found]],"",Table1353233[[#This Row],[LB_init]])</f>
        <v>336</v>
      </c>
      <c r="V477">
        <f>IF(Table1353233[[#This Row],[If Optimal solution is not found]],"",0)</f>
        <v>0</v>
      </c>
      <c r="W477">
        <f>IF(Table1353233[[#This Row],[If Optimal solution is not found]],"",Table1353233[[#This Row],[Total time (BPP+Pm+SPm)]])</f>
        <v>5.8192969746899053</v>
      </c>
      <c r="Y477" s="61"/>
      <c r="Z477" s="62"/>
      <c r="AA477" s="62"/>
      <c r="AB477" s="61"/>
      <c r="AC477" s="115"/>
      <c r="AD477" s="115"/>
      <c r="AE477" s="115"/>
      <c r="AF477" s="115">
        <f t="shared" si="62"/>
        <v>0</v>
      </c>
      <c r="AG477" s="115">
        <f t="shared" si="63"/>
        <v>0</v>
      </c>
      <c r="AH477" s="115">
        <v>0</v>
      </c>
      <c r="AI477" s="137" t="str">
        <f>IF(AH477=1,(Table1353233[[#This Row],[UB_init]]-Table1353233[[#This Row],[LB_init]])/Table1353233[[#This Row],[UB_init]],"")</f>
        <v/>
      </c>
      <c r="AJ477" s="133"/>
      <c r="AK477" s="115">
        <f>IF(AND(AJ477=1,Table68[[#This Row],[Gap]]=0),1,0)</f>
        <v>0</v>
      </c>
      <c r="AL477" s="47">
        <v>336</v>
      </c>
      <c r="AM477" s="117">
        <f t="shared" si="58"/>
        <v>1</v>
      </c>
      <c r="AN477">
        <f t="shared" si="59"/>
        <v>0</v>
      </c>
    </row>
    <row r="478" spans="2:40" x14ac:dyDescent="0.35">
      <c r="B478" s="127" t="s">
        <v>512</v>
      </c>
      <c r="C478" s="38">
        <v>100</v>
      </c>
      <c r="D478" s="38">
        <v>10</v>
      </c>
      <c r="E478" s="38">
        <v>10</v>
      </c>
      <c r="F478" s="39">
        <v>4</v>
      </c>
      <c r="G478" s="59">
        <f t="shared" si="56"/>
        <v>327</v>
      </c>
      <c r="H478" s="88">
        <f t="shared" si="56"/>
        <v>327</v>
      </c>
      <c r="I478" s="88">
        <f t="shared" si="60"/>
        <v>0</v>
      </c>
      <c r="J478" s="88"/>
      <c r="K478" s="38">
        <f>1800-Table1353233[[#This Row],[Remaining time]]</f>
        <v>9.2995215561300029</v>
      </c>
      <c r="L478" s="38"/>
      <c r="M478" s="38">
        <f t="shared" si="57"/>
        <v>9.2995215561300029</v>
      </c>
      <c r="O478" t="b">
        <f t="shared" si="61"/>
        <v>0</v>
      </c>
      <c r="T478">
        <f>IF(Table1353233[[#This Row],[If Optimal solution is not found]]=1,"",Table1353233[[#This Row],[UB_init]])</f>
        <v>327</v>
      </c>
      <c r="U478">
        <f>IF(Table1353233[[#This Row],[If Optimal solution is not found]],"",Table1353233[[#This Row],[LB_init]])</f>
        <v>327</v>
      </c>
      <c r="V478">
        <f>IF(Table1353233[[#This Row],[If Optimal solution is not found]],"",0)</f>
        <v>0</v>
      </c>
      <c r="W478">
        <f>IF(Table1353233[[#This Row],[If Optimal solution is not found]],"",Table1353233[[#This Row],[Total time (BPP+Pm+SPm)]])</f>
        <v>9.2995215561300029</v>
      </c>
      <c r="Y478" s="59"/>
      <c r="Z478" s="60"/>
      <c r="AA478" s="60"/>
      <c r="AB478" s="59"/>
      <c r="AC478" s="114"/>
      <c r="AD478" s="114"/>
      <c r="AE478" s="114"/>
      <c r="AF478" s="114">
        <f t="shared" si="62"/>
        <v>0</v>
      </c>
      <c r="AG478" s="114">
        <f t="shared" si="63"/>
        <v>0</v>
      </c>
      <c r="AH478" s="114">
        <v>0</v>
      </c>
      <c r="AI478" s="136" t="str">
        <f>IF(AH478=1,(Table1353233[[#This Row],[UB_init]]-Table1353233[[#This Row],[LB_init]])/Table1353233[[#This Row],[UB_init]],"")</f>
        <v/>
      </c>
      <c r="AJ478" s="123"/>
      <c r="AK478" s="114">
        <f>IF(AND(AJ478=1,Table68[[#This Row],[Gap]]=0),1,0)</f>
        <v>0</v>
      </c>
      <c r="AL478" s="48">
        <v>327</v>
      </c>
      <c r="AM478" s="117">
        <f t="shared" si="58"/>
        <v>1</v>
      </c>
      <c r="AN478">
        <f t="shared" si="59"/>
        <v>0</v>
      </c>
    </row>
    <row r="479" spans="2:40" x14ac:dyDescent="0.35">
      <c r="B479" s="126" t="s">
        <v>513</v>
      </c>
      <c r="C479" s="36">
        <v>100</v>
      </c>
      <c r="D479" s="36">
        <v>10</v>
      </c>
      <c r="E479" s="36">
        <v>10</v>
      </c>
      <c r="F479" s="37">
        <v>4</v>
      </c>
      <c r="G479" s="61">
        <f t="shared" si="56"/>
        <v>335</v>
      </c>
      <c r="H479" s="98">
        <f t="shared" si="56"/>
        <v>335</v>
      </c>
      <c r="I479" s="98">
        <f t="shared" si="60"/>
        <v>0</v>
      </c>
      <c r="J479" s="98"/>
      <c r="K479" s="36">
        <f>1800-Table1353233[[#This Row],[Remaining time]]</f>
        <v>9.600092530260099</v>
      </c>
      <c r="L479" s="36"/>
      <c r="M479" s="36">
        <f t="shared" si="57"/>
        <v>9.600092530260099</v>
      </c>
      <c r="O479" t="b">
        <f t="shared" si="61"/>
        <v>0</v>
      </c>
      <c r="T479">
        <f>IF(Table1353233[[#This Row],[If Optimal solution is not found]]=1,"",Table1353233[[#This Row],[UB_init]])</f>
        <v>335</v>
      </c>
      <c r="U479">
        <f>IF(Table1353233[[#This Row],[If Optimal solution is not found]],"",Table1353233[[#This Row],[LB_init]])</f>
        <v>335</v>
      </c>
      <c r="V479">
        <f>IF(Table1353233[[#This Row],[If Optimal solution is not found]],"",0)</f>
        <v>0</v>
      </c>
      <c r="W479">
        <f>IF(Table1353233[[#This Row],[If Optimal solution is not found]],"",Table1353233[[#This Row],[Total time (BPP+Pm+SPm)]])</f>
        <v>9.600092530260099</v>
      </c>
      <c r="Y479" s="61"/>
      <c r="Z479" s="62"/>
      <c r="AA479" s="62"/>
      <c r="AB479" s="61"/>
      <c r="AC479" s="115"/>
      <c r="AD479" s="115"/>
      <c r="AE479" s="115"/>
      <c r="AF479" s="115">
        <f t="shared" si="62"/>
        <v>0</v>
      </c>
      <c r="AG479" s="115">
        <f t="shared" si="63"/>
        <v>0</v>
      </c>
      <c r="AH479" s="115">
        <v>0</v>
      </c>
      <c r="AI479" s="137" t="str">
        <f>IF(AH479=1,(Table1353233[[#This Row],[UB_init]]-Table1353233[[#This Row],[LB_init]])/Table1353233[[#This Row],[UB_init]],"")</f>
        <v/>
      </c>
      <c r="AJ479" s="133"/>
      <c r="AK479" s="115">
        <f>IF(AND(AJ479=1,Table68[[#This Row],[Gap]]=0),1,0)</f>
        <v>0</v>
      </c>
      <c r="AL479" s="47">
        <v>335</v>
      </c>
      <c r="AM479" s="117">
        <f t="shared" si="58"/>
        <v>1</v>
      </c>
      <c r="AN479">
        <f t="shared" si="59"/>
        <v>0</v>
      </c>
    </row>
    <row r="480" spans="2:40" x14ac:dyDescent="0.35">
      <c r="B480" s="127" t="s">
        <v>514</v>
      </c>
      <c r="C480" s="38">
        <v>100</v>
      </c>
      <c r="D480" s="38">
        <v>10</v>
      </c>
      <c r="E480" s="38">
        <v>10</v>
      </c>
      <c r="F480" s="39">
        <v>4</v>
      </c>
      <c r="G480" s="59">
        <f t="shared" si="56"/>
        <v>360</v>
      </c>
      <c r="H480" s="88">
        <f t="shared" si="56"/>
        <v>357</v>
      </c>
      <c r="I480" s="88">
        <f t="shared" si="60"/>
        <v>8.3333333333333297E-3</v>
      </c>
      <c r="J480" s="88"/>
      <c r="K480" s="38">
        <f>1800-Table1353233[[#This Row],[Remaining time]]</f>
        <v>1814.6802666503936</v>
      </c>
      <c r="L480" s="38">
        <v>1785.31973335</v>
      </c>
      <c r="M480" s="38">
        <f t="shared" si="57"/>
        <v>3600.0000000003938</v>
      </c>
      <c r="N480">
        <v>8.3333333333333297E-3</v>
      </c>
      <c r="O480" t="b">
        <f t="shared" si="61"/>
        <v>0</v>
      </c>
      <c r="T480" t="str">
        <f>IF(Table1353233[[#This Row],[If Optimal solution is not found]]=1,"",Table1353233[[#This Row],[UB_init]])</f>
        <v/>
      </c>
      <c r="U480" t="str">
        <f>IF(Table1353233[[#This Row],[If Optimal solution is not found]],"",Table1353233[[#This Row],[LB_init]])</f>
        <v/>
      </c>
      <c r="V480" t="str">
        <f>IF(Table1353233[[#This Row],[If Optimal solution is not found]],"",0)</f>
        <v/>
      </c>
      <c r="W480" t="str">
        <f>IF(Table1353233[[#This Row],[If Optimal solution is not found]],"",Table1353233[[#This Row],[Total time (BPP+Pm+SPm)]])</f>
        <v/>
      </c>
      <c r="Y480" s="59">
        <v>360</v>
      </c>
      <c r="Z480" s="60">
        <v>357</v>
      </c>
      <c r="AA480" s="60">
        <v>8.3333333333333297E-3</v>
      </c>
      <c r="AB480" s="59"/>
      <c r="AC480" s="114">
        <v>0</v>
      </c>
      <c r="AD480" s="114">
        <v>0</v>
      </c>
      <c r="AE480" s="114">
        <v>0</v>
      </c>
      <c r="AF480" s="114">
        <f t="shared" si="62"/>
        <v>0</v>
      </c>
      <c r="AG480" s="114">
        <f t="shared" si="63"/>
        <v>0</v>
      </c>
      <c r="AH480" s="114">
        <v>0</v>
      </c>
      <c r="AI480" s="136" t="str">
        <f>IF(AH480=1,(Table1353233[[#This Row],[UB_init]]-Table1353233[[#This Row],[LB_init]])/Table1353233[[#This Row],[UB_init]],"")</f>
        <v/>
      </c>
      <c r="AJ480" s="123">
        <v>1</v>
      </c>
      <c r="AK480" s="114">
        <f>IF(AND(AJ480=1,Table68[[#This Row],[Gap]]=0),1,0)</f>
        <v>0</v>
      </c>
      <c r="AL480" s="48">
        <v>360</v>
      </c>
      <c r="AM480" s="117">
        <f t="shared" si="58"/>
        <v>0</v>
      </c>
      <c r="AN480">
        <f t="shared" si="59"/>
        <v>0</v>
      </c>
    </row>
    <row r="481" spans="2:40" x14ac:dyDescent="0.35">
      <c r="B481" s="126" t="s">
        <v>515</v>
      </c>
      <c r="C481" s="36">
        <v>100</v>
      </c>
      <c r="D481" s="36">
        <v>10</v>
      </c>
      <c r="E481" s="36">
        <v>10</v>
      </c>
      <c r="F481" s="37">
        <v>4</v>
      </c>
      <c r="G481" s="61">
        <f t="shared" si="56"/>
        <v>368</v>
      </c>
      <c r="H481" s="98">
        <f t="shared" si="56"/>
        <v>368</v>
      </c>
      <c r="I481" s="98">
        <f t="shared" si="60"/>
        <v>0</v>
      </c>
      <c r="J481" s="98"/>
      <c r="K481" s="36">
        <f>1800-Table1353233[[#This Row],[Remaining time]]</f>
        <v>8.1866061091500342</v>
      </c>
      <c r="L481" s="36"/>
      <c r="M481" s="36">
        <f t="shared" si="57"/>
        <v>8.1866061091500342</v>
      </c>
      <c r="O481" t="b">
        <f t="shared" si="61"/>
        <v>0</v>
      </c>
      <c r="P481">
        <f>COUNTIF(I472:I481,"&gt;0")</f>
        <v>2</v>
      </c>
      <c r="T481">
        <f>IF(Table1353233[[#This Row],[If Optimal solution is not found]]=1,"",Table1353233[[#This Row],[UB_init]])</f>
        <v>368</v>
      </c>
      <c r="U481">
        <f>IF(Table1353233[[#This Row],[If Optimal solution is not found]],"",Table1353233[[#This Row],[LB_init]])</f>
        <v>368</v>
      </c>
      <c r="V481">
        <f>IF(Table1353233[[#This Row],[If Optimal solution is not found]],"",0)</f>
        <v>0</v>
      </c>
      <c r="W481">
        <f>IF(Table1353233[[#This Row],[If Optimal solution is not found]],"",Table1353233[[#This Row],[Total time (BPP+Pm+SPm)]])</f>
        <v>8.1866061091500342</v>
      </c>
      <c r="Y481" s="61"/>
      <c r="Z481" s="62"/>
      <c r="AA481" s="62"/>
      <c r="AB481" s="61"/>
      <c r="AC481" s="115"/>
      <c r="AD481" s="115"/>
      <c r="AE481" s="115"/>
      <c r="AF481" s="115">
        <f t="shared" si="62"/>
        <v>0</v>
      </c>
      <c r="AG481" s="115">
        <f t="shared" si="63"/>
        <v>0</v>
      </c>
      <c r="AH481" s="115">
        <v>0</v>
      </c>
      <c r="AI481" s="137" t="str">
        <f>IF(AH481=1,(Table1353233[[#This Row],[UB_init]]-Table1353233[[#This Row],[LB_init]])/Table1353233[[#This Row],[UB_init]],"")</f>
        <v/>
      </c>
      <c r="AJ481" s="133"/>
      <c r="AK481" s="115">
        <f>IF(AND(AJ481=1,Table68[[#This Row],[Gap]]=0),1,0)</f>
        <v>0</v>
      </c>
      <c r="AL481" s="47">
        <v>368</v>
      </c>
      <c r="AM481" s="117">
        <f t="shared" si="58"/>
        <v>1</v>
      </c>
      <c r="AN481">
        <f t="shared" si="59"/>
        <v>0</v>
      </c>
    </row>
    <row r="482" spans="2:40" x14ac:dyDescent="0.35">
      <c r="B482" s="127" t="s">
        <v>516</v>
      </c>
      <c r="C482" s="38">
        <v>100</v>
      </c>
      <c r="D482" s="38">
        <v>10</v>
      </c>
      <c r="E482" s="38">
        <v>20</v>
      </c>
      <c r="F482" s="39">
        <v>1</v>
      </c>
      <c r="G482" s="59">
        <f t="shared" si="56"/>
        <v>264</v>
      </c>
      <c r="H482" s="88">
        <f t="shared" si="56"/>
        <v>264</v>
      </c>
      <c r="I482" s="88">
        <f t="shared" si="60"/>
        <v>0</v>
      </c>
      <c r="J482" s="88"/>
      <c r="K482" s="38">
        <f>1800-Table1353233[[#This Row],[Remaining time]]</f>
        <v>0.84063619002995438</v>
      </c>
      <c r="L482" s="38">
        <v>3.17897896887734</v>
      </c>
      <c r="M482" s="38">
        <f t="shared" si="57"/>
        <v>4.0196151589072944</v>
      </c>
      <c r="O482" t="b">
        <f t="shared" si="61"/>
        <v>0</v>
      </c>
      <c r="T482" t="str">
        <f>IF(Table1353233[[#This Row],[If Optimal solution is not found]]=1,"",Table1353233[[#This Row],[UB_init]])</f>
        <v/>
      </c>
      <c r="U482" t="str">
        <f>IF(Table1353233[[#This Row],[If Optimal solution is not found]],"",Table1353233[[#This Row],[LB_init]])</f>
        <v/>
      </c>
      <c r="V482" t="str">
        <f>IF(Table1353233[[#This Row],[If Optimal solution is not found]],"",0)</f>
        <v/>
      </c>
      <c r="W482" t="str">
        <f>IF(Table1353233[[#This Row],[If Optimal solution is not found]],"",Table1353233[[#This Row],[Total time (BPP+Pm+SPm)]])</f>
        <v/>
      </c>
      <c r="Y482" s="59">
        <v>264</v>
      </c>
      <c r="Z482" s="60">
        <v>264</v>
      </c>
      <c r="AA482" s="60">
        <v>0</v>
      </c>
      <c r="AB482" s="59"/>
      <c r="AC482" s="114">
        <v>0</v>
      </c>
      <c r="AD482" s="114">
        <v>0</v>
      </c>
      <c r="AE482" s="114">
        <v>0</v>
      </c>
      <c r="AF482" s="114">
        <f t="shared" si="62"/>
        <v>0</v>
      </c>
      <c r="AG482" s="114">
        <f t="shared" si="63"/>
        <v>0</v>
      </c>
      <c r="AH482" s="114">
        <v>0</v>
      </c>
      <c r="AI482" s="136" t="str">
        <f>IF(AH482=1,(Table1353233[[#This Row],[UB_init]]-Table1353233[[#This Row],[LB_init]])/Table1353233[[#This Row],[UB_init]],"")</f>
        <v/>
      </c>
      <c r="AJ482" s="123">
        <v>0</v>
      </c>
      <c r="AK482" s="114">
        <f>IF(AND(AJ482=1,Table68[[#This Row],[Gap]]=0),1,0)</f>
        <v>0</v>
      </c>
      <c r="AL482" s="48">
        <v>405</v>
      </c>
      <c r="AM482" s="117">
        <f t="shared" si="58"/>
        <v>0</v>
      </c>
      <c r="AN482">
        <f t="shared" si="59"/>
        <v>0</v>
      </c>
    </row>
    <row r="483" spans="2:40" x14ac:dyDescent="0.35">
      <c r="B483" s="126" t="s">
        <v>517</v>
      </c>
      <c r="C483" s="36">
        <v>100</v>
      </c>
      <c r="D483" s="36">
        <v>10</v>
      </c>
      <c r="E483" s="36">
        <v>20</v>
      </c>
      <c r="F483" s="37">
        <v>1</v>
      </c>
      <c r="G483" s="61">
        <f t="shared" si="56"/>
        <v>319</v>
      </c>
      <c r="H483" s="98">
        <f t="shared" si="56"/>
        <v>319</v>
      </c>
      <c r="I483" s="98">
        <f t="shared" si="60"/>
        <v>0</v>
      </c>
      <c r="J483" s="98"/>
      <c r="K483" s="36">
        <f>1800-Table1353233[[#This Row],[Remaining time]]</f>
        <v>1.0568766146900543</v>
      </c>
      <c r="L483" s="36">
        <v>4.04288526531308</v>
      </c>
      <c r="M483" s="36">
        <f t="shared" si="57"/>
        <v>5.0997618800031344</v>
      </c>
      <c r="O483" t="b">
        <f t="shared" si="61"/>
        <v>0</v>
      </c>
      <c r="T483" t="str">
        <f>IF(Table1353233[[#This Row],[If Optimal solution is not found]]=1,"",Table1353233[[#This Row],[UB_init]])</f>
        <v/>
      </c>
      <c r="U483" t="str">
        <f>IF(Table1353233[[#This Row],[If Optimal solution is not found]],"",Table1353233[[#This Row],[LB_init]])</f>
        <v/>
      </c>
      <c r="V483" t="str">
        <f>IF(Table1353233[[#This Row],[If Optimal solution is not found]],"",0)</f>
        <v/>
      </c>
      <c r="W483" t="str">
        <f>IF(Table1353233[[#This Row],[If Optimal solution is not found]],"",Table1353233[[#This Row],[Total time (BPP+Pm+SPm)]])</f>
        <v/>
      </c>
      <c r="Y483" s="61">
        <v>319</v>
      </c>
      <c r="Z483" s="62">
        <v>319</v>
      </c>
      <c r="AA483" s="62">
        <v>0</v>
      </c>
      <c r="AB483" s="61"/>
      <c r="AC483" s="115">
        <v>0</v>
      </c>
      <c r="AD483" s="115">
        <v>0</v>
      </c>
      <c r="AE483" s="115">
        <v>0</v>
      </c>
      <c r="AF483" s="115">
        <f t="shared" si="62"/>
        <v>0</v>
      </c>
      <c r="AG483" s="115">
        <f t="shared" si="63"/>
        <v>0</v>
      </c>
      <c r="AH483" s="115">
        <v>0</v>
      </c>
      <c r="AI483" s="137" t="str">
        <f>IF(AH483=1,(Table1353233[[#This Row],[UB_init]]-Table1353233[[#This Row],[LB_init]])/Table1353233[[#This Row],[UB_init]],"")</f>
        <v/>
      </c>
      <c r="AJ483" s="133">
        <v>0</v>
      </c>
      <c r="AK483" s="115">
        <f>IF(AND(AJ483=1,Table68[[#This Row],[Gap]]=0),1,0)</f>
        <v>0</v>
      </c>
      <c r="AL483" s="47">
        <v>446</v>
      </c>
      <c r="AM483" s="117">
        <f t="shared" si="58"/>
        <v>0</v>
      </c>
      <c r="AN483">
        <f t="shared" si="59"/>
        <v>0</v>
      </c>
    </row>
    <row r="484" spans="2:40" x14ac:dyDescent="0.35">
      <c r="B484" s="127" t="s">
        <v>518</v>
      </c>
      <c r="C484" s="38">
        <v>100</v>
      </c>
      <c r="D484" s="38">
        <v>10</v>
      </c>
      <c r="E484" s="38">
        <v>20</v>
      </c>
      <c r="F484" s="39">
        <v>1</v>
      </c>
      <c r="G484" s="59">
        <f t="shared" si="56"/>
        <v>299</v>
      </c>
      <c r="H484" s="88">
        <f t="shared" si="56"/>
        <v>299</v>
      </c>
      <c r="I484" s="88">
        <f t="shared" si="60"/>
        <v>0</v>
      </c>
      <c r="J484" s="88"/>
      <c r="K484" s="38">
        <f>1800-Table1353233[[#This Row],[Remaining time]]</f>
        <v>1.0240757204599049</v>
      </c>
      <c r="L484" s="38">
        <v>2.9428953276947101</v>
      </c>
      <c r="M484" s="38">
        <f t="shared" si="57"/>
        <v>3.966971048154615</v>
      </c>
      <c r="O484" t="b">
        <f t="shared" si="61"/>
        <v>0</v>
      </c>
      <c r="T484" t="str">
        <f>IF(Table1353233[[#This Row],[If Optimal solution is not found]]=1,"",Table1353233[[#This Row],[UB_init]])</f>
        <v/>
      </c>
      <c r="U484" t="str">
        <f>IF(Table1353233[[#This Row],[If Optimal solution is not found]],"",Table1353233[[#This Row],[LB_init]])</f>
        <v/>
      </c>
      <c r="V484" t="str">
        <f>IF(Table1353233[[#This Row],[If Optimal solution is not found]],"",0)</f>
        <v/>
      </c>
      <c r="W484" t="str">
        <f>IF(Table1353233[[#This Row],[If Optimal solution is not found]],"",Table1353233[[#This Row],[Total time (BPP+Pm+SPm)]])</f>
        <v/>
      </c>
      <c r="Y484" s="59">
        <v>299</v>
      </c>
      <c r="Z484" s="60">
        <v>299</v>
      </c>
      <c r="AA484" s="60">
        <v>0</v>
      </c>
      <c r="AB484" s="59"/>
      <c r="AC484" s="114">
        <v>0</v>
      </c>
      <c r="AD484" s="114">
        <v>0</v>
      </c>
      <c r="AE484" s="114">
        <v>0</v>
      </c>
      <c r="AF484" s="114">
        <f t="shared" si="62"/>
        <v>0</v>
      </c>
      <c r="AG484" s="114">
        <f t="shared" si="63"/>
        <v>0</v>
      </c>
      <c r="AH484" s="114">
        <v>0</v>
      </c>
      <c r="AI484" s="136" t="str">
        <f>IF(AH484=1,(Table1353233[[#This Row],[UB_init]]-Table1353233[[#This Row],[LB_init]])/Table1353233[[#This Row],[UB_init]],"")</f>
        <v/>
      </c>
      <c r="AJ484" s="123">
        <v>0</v>
      </c>
      <c r="AK484" s="114">
        <f>IF(AND(AJ484=1,Table68[[#This Row],[Gap]]=0),1,0)</f>
        <v>0</v>
      </c>
      <c r="AL484" s="48">
        <v>399</v>
      </c>
      <c r="AM484" s="117">
        <f t="shared" si="58"/>
        <v>0</v>
      </c>
      <c r="AN484">
        <f t="shared" si="59"/>
        <v>0</v>
      </c>
    </row>
    <row r="485" spans="2:40" x14ac:dyDescent="0.35">
      <c r="B485" s="126" t="s">
        <v>519</v>
      </c>
      <c r="C485" s="36">
        <v>100</v>
      </c>
      <c r="D485" s="36">
        <v>10</v>
      </c>
      <c r="E485" s="36">
        <v>20</v>
      </c>
      <c r="F485" s="37">
        <v>1</v>
      </c>
      <c r="G485" s="61">
        <f t="shared" si="56"/>
        <v>262</v>
      </c>
      <c r="H485" s="98">
        <f t="shared" si="56"/>
        <v>262</v>
      </c>
      <c r="I485" s="98">
        <f t="shared" si="60"/>
        <v>0</v>
      </c>
      <c r="J485" s="98"/>
      <c r="K485" s="36">
        <f>1800-Table1353233[[#This Row],[Remaining time]]</f>
        <v>1.6302625816399541</v>
      </c>
      <c r="L485" s="36">
        <v>4.3785148048773399</v>
      </c>
      <c r="M485" s="36">
        <f t="shared" si="57"/>
        <v>6.008777386517294</v>
      </c>
      <c r="O485" t="b">
        <f t="shared" si="61"/>
        <v>0</v>
      </c>
      <c r="T485" t="str">
        <f>IF(Table1353233[[#This Row],[If Optimal solution is not found]]=1,"",Table1353233[[#This Row],[UB_init]])</f>
        <v/>
      </c>
      <c r="U485" t="str">
        <f>IF(Table1353233[[#This Row],[If Optimal solution is not found]],"",Table1353233[[#This Row],[LB_init]])</f>
        <v/>
      </c>
      <c r="V485" t="str">
        <f>IF(Table1353233[[#This Row],[If Optimal solution is not found]],"",0)</f>
        <v/>
      </c>
      <c r="W485" t="str">
        <f>IF(Table1353233[[#This Row],[If Optimal solution is not found]],"",Table1353233[[#This Row],[Total time (BPP+Pm+SPm)]])</f>
        <v/>
      </c>
      <c r="Y485" s="61">
        <v>262</v>
      </c>
      <c r="Z485" s="62">
        <v>262</v>
      </c>
      <c r="AA485" s="62">
        <v>0</v>
      </c>
      <c r="AB485" s="61"/>
      <c r="AC485" s="115">
        <v>0</v>
      </c>
      <c r="AD485" s="115">
        <v>0</v>
      </c>
      <c r="AE485" s="115">
        <v>0</v>
      </c>
      <c r="AF485" s="115">
        <f t="shared" si="62"/>
        <v>0</v>
      </c>
      <c r="AG485" s="115">
        <f t="shared" si="63"/>
        <v>0</v>
      </c>
      <c r="AH485" s="115">
        <v>0</v>
      </c>
      <c r="AI485" s="137" t="str">
        <f>IF(AH485=1,(Table1353233[[#This Row],[UB_init]]-Table1353233[[#This Row],[LB_init]])/Table1353233[[#This Row],[UB_init]],"")</f>
        <v/>
      </c>
      <c r="AJ485" s="133">
        <v>0</v>
      </c>
      <c r="AK485" s="115">
        <f>IF(AND(AJ485=1,Table68[[#This Row],[Gap]]=0),1,0)</f>
        <v>0</v>
      </c>
      <c r="AL485" s="47">
        <v>329</v>
      </c>
      <c r="AM485" s="117">
        <f t="shared" si="58"/>
        <v>0</v>
      </c>
      <c r="AN485">
        <f t="shared" si="59"/>
        <v>0</v>
      </c>
    </row>
    <row r="486" spans="2:40" x14ac:dyDescent="0.35">
      <c r="B486" s="127" t="s">
        <v>520</v>
      </c>
      <c r="C486" s="38">
        <v>100</v>
      </c>
      <c r="D486" s="38">
        <v>10</v>
      </c>
      <c r="E486" s="38">
        <v>20</v>
      </c>
      <c r="F486" s="39">
        <v>1</v>
      </c>
      <c r="G486" s="59">
        <f t="shared" si="56"/>
        <v>251</v>
      </c>
      <c r="H486" s="88">
        <f t="shared" si="56"/>
        <v>251</v>
      </c>
      <c r="I486" s="88">
        <f t="shared" si="60"/>
        <v>0</v>
      </c>
      <c r="J486" s="88"/>
      <c r="K486" s="38">
        <f>1800-Table1353233[[#This Row],[Remaining time]]</f>
        <v>0.77596722915995997</v>
      </c>
      <c r="L486" s="38">
        <v>5.0028891852125499</v>
      </c>
      <c r="M486" s="38">
        <f t="shared" si="57"/>
        <v>5.7788564143725099</v>
      </c>
      <c r="O486" t="b">
        <f t="shared" si="61"/>
        <v>0</v>
      </c>
      <c r="T486" t="str">
        <f>IF(Table1353233[[#This Row],[If Optimal solution is not found]]=1,"",Table1353233[[#This Row],[UB_init]])</f>
        <v/>
      </c>
      <c r="U486" t="str">
        <f>IF(Table1353233[[#This Row],[If Optimal solution is not found]],"",Table1353233[[#This Row],[LB_init]])</f>
        <v/>
      </c>
      <c r="V486" t="str">
        <f>IF(Table1353233[[#This Row],[If Optimal solution is not found]],"",0)</f>
        <v/>
      </c>
      <c r="W486" t="str">
        <f>IF(Table1353233[[#This Row],[If Optimal solution is not found]],"",Table1353233[[#This Row],[Total time (BPP+Pm+SPm)]])</f>
        <v/>
      </c>
      <c r="Y486" s="59">
        <v>251</v>
      </c>
      <c r="Z486" s="60">
        <v>251</v>
      </c>
      <c r="AA486" s="60">
        <v>0</v>
      </c>
      <c r="AB486" s="59"/>
      <c r="AC486" s="114">
        <v>0</v>
      </c>
      <c r="AD486" s="114">
        <v>0</v>
      </c>
      <c r="AE486" s="114">
        <v>0</v>
      </c>
      <c r="AF486" s="114">
        <f t="shared" si="62"/>
        <v>0</v>
      </c>
      <c r="AG486" s="114">
        <f t="shared" si="63"/>
        <v>0</v>
      </c>
      <c r="AH486" s="114">
        <v>0</v>
      </c>
      <c r="AI486" s="136" t="str">
        <f>IF(AH486=1,(Table1353233[[#This Row],[UB_init]]-Table1353233[[#This Row],[LB_init]])/Table1353233[[#This Row],[UB_init]],"")</f>
        <v/>
      </c>
      <c r="AJ486" s="123">
        <v>0</v>
      </c>
      <c r="AK486" s="114">
        <f>IF(AND(AJ486=1,Table68[[#This Row],[Gap]]=0),1,0)</f>
        <v>0</v>
      </c>
      <c r="AL486" s="48">
        <v>337</v>
      </c>
      <c r="AM486" s="117">
        <f t="shared" si="58"/>
        <v>0</v>
      </c>
      <c r="AN486">
        <f t="shared" si="59"/>
        <v>0</v>
      </c>
    </row>
    <row r="487" spans="2:40" x14ac:dyDescent="0.35">
      <c r="B487" s="126" t="s">
        <v>521</v>
      </c>
      <c r="C487" s="36">
        <v>100</v>
      </c>
      <c r="D487" s="36">
        <v>10</v>
      </c>
      <c r="E487" s="36">
        <v>20</v>
      </c>
      <c r="F487" s="37">
        <v>1</v>
      </c>
      <c r="G487" s="61">
        <f t="shared" si="56"/>
        <v>295</v>
      </c>
      <c r="H487" s="98">
        <f t="shared" si="56"/>
        <v>295</v>
      </c>
      <c r="I487" s="98">
        <f t="shared" si="60"/>
        <v>0</v>
      </c>
      <c r="J487" s="98"/>
      <c r="K487" s="36">
        <f>1800-Table1353233[[#This Row],[Remaining time]]</f>
        <v>0.94737131708006928</v>
      </c>
      <c r="L487" s="36">
        <v>4.4601048841141102</v>
      </c>
      <c r="M487" s="36">
        <f t="shared" si="57"/>
        <v>5.4074762011941795</v>
      </c>
      <c r="O487" t="b">
        <f t="shared" si="61"/>
        <v>0</v>
      </c>
      <c r="T487" t="str">
        <f>IF(Table1353233[[#This Row],[If Optimal solution is not found]]=1,"",Table1353233[[#This Row],[UB_init]])</f>
        <v/>
      </c>
      <c r="U487" t="str">
        <f>IF(Table1353233[[#This Row],[If Optimal solution is not found]],"",Table1353233[[#This Row],[LB_init]])</f>
        <v/>
      </c>
      <c r="V487" t="str">
        <f>IF(Table1353233[[#This Row],[If Optimal solution is not found]],"",0)</f>
        <v/>
      </c>
      <c r="W487" t="str">
        <f>IF(Table1353233[[#This Row],[If Optimal solution is not found]],"",Table1353233[[#This Row],[Total time (BPP+Pm+SPm)]])</f>
        <v/>
      </c>
      <c r="Y487" s="61">
        <v>295</v>
      </c>
      <c r="Z487" s="62">
        <v>295</v>
      </c>
      <c r="AA487" s="62">
        <v>0</v>
      </c>
      <c r="AB487" s="61"/>
      <c r="AC487" s="115">
        <v>0</v>
      </c>
      <c r="AD487" s="115">
        <v>0</v>
      </c>
      <c r="AE487" s="115">
        <v>0</v>
      </c>
      <c r="AF487" s="115">
        <f t="shared" si="62"/>
        <v>0</v>
      </c>
      <c r="AG487" s="115">
        <f t="shared" si="63"/>
        <v>0</v>
      </c>
      <c r="AH487" s="115">
        <v>0</v>
      </c>
      <c r="AI487" s="137" t="str">
        <f>IF(AH487=1,(Table1353233[[#This Row],[UB_init]]-Table1353233[[#This Row],[LB_init]])/Table1353233[[#This Row],[UB_init]],"")</f>
        <v/>
      </c>
      <c r="AJ487" s="133">
        <v>0</v>
      </c>
      <c r="AK487" s="115">
        <f>IF(AND(AJ487=1,Table68[[#This Row],[Gap]]=0),1,0)</f>
        <v>0</v>
      </c>
      <c r="AL487" s="47">
        <v>542</v>
      </c>
      <c r="AM487" s="117">
        <f t="shared" si="58"/>
        <v>0</v>
      </c>
      <c r="AN487">
        <f t="shared" si="59"/>
        <v>0</v>
      </c>
    </row>
    <row r="488" spans="2:40" x14ac:dyDescent="0.35">
      <c r="B488" s="127" t="s">
        <v>522</v>
      </c>
      <c r="C488" s="38">
        <v>100</v>
      </c>
      <c r="D488" s="38">
        <v>10</v>
      </c>
      <c r="E488" s="38">
        <v>20</v>
      </c>
      <c r="F488" s="39">
        <v>1</v>
      </c>
      <c r="G488" s="59">
        <f t="shared" si="56"/>
        <v>262</v>
      </c>
      <c r="H488" s="88">
        <f t="shared" si="56"/>
        <v>262</v>
      </c>
      <c r="I488" s="88">
        <f t="shared" si="60"/>
        <v>0</v>
      </c>
      <c r="J488" s="88"/>
      <c r="K488" s="38">
        <f>1800-Table1353233[[#This Row],[Remaining time]]</f>
        <v>0.91122941673006608</v>
      </c>
      <c r="L488" s="38">
        <v>2.8552648779004799</v>
      </c>
      <c r="M488" s="38">
        <f t="shared" si="57"/>
        <v>3.766494294630546</v>
      </c>
      <c r="O488" t="b">
        <f t="shared" si="61"/>
        <v>0</v>
      </c>
      <c r="T488" t="str">
        <f>IF(Table1353233[[#This Row],[If Optimal solution is not found]]=1,"",Table1353233[[#This Row],[UB_init]])</f>
        <v/>
      </c>
      <c r="U488" t="str">
        <f>IF(Table1353233[[#This Row],[If Optimal solution is not found]],"",Table1353233[[#This Row],[LB_init]])</f>
        <v/>
      </c>
      <c r="V488" t="str">
        <f>IF(Table1353233[[#This Row],[If Optimal solution is not found]],"",0)</f>
        <v/>
      </c>
      <c r="W488" t="str">
        <f>IF(Table1353233[[#This Row],[If Optimal solution is not found]],"",Table1353233[[#This Row],[Total time (BPP+Pm+SPm)]])</f>
        <v/>
      </c>
      <c r="Y488" s="59">
        <v>262</v>
      </c>
      <c r="Z488" s="60">
        <v>262</v>
      </c>
      <c r="AA488" s="60">
        <v>0</v>
      </c>
      <c r="AB488" s="59"/>
      <c r="AC488" s="114">
        <v>0</v>
      </c>
      <c r="AD488" s="114">
        <v>0</v>
      </c>
      <c r="AE488" s="114">
        <v>0</v>
      </c>
      <c r="AF488" s="114">
        <f t="shared" si="62"/>
        <v>0</v>
      </c>
      <c r="AG488" s="114">
        <f t="shared" si="63"/>
        <v>0</v>
      </c>
      <c r="AH488" s="114">
        <v>0</v>
      </c>
      <c r="AI488" s="136" t="str">
        <f>IF(AH488=1,(Table1353233[[#This Row],[UB_init]]-Table1353233[[#This Row],[LB_init]])/Table1353233[[#This Row],[UB_init]],"")</f>
        <v/>
      </c>
      <c r="AJ488" s="123">
        <v>0</v>
      </c>
      <c r="AK488" s="114">
        <f>IF(AND(AJ488=1,Table68[[#This Row],[Gap]]=0),1,0)</f>
        <v>0</v>
      </c>
      <c r="AL488" s="48">
        <v>364</v>
      </c>
      <c r="AM488" s="117">
        <f t="shared" si="58"/>
        <v>0</v>
      </c>
      <c r="AN488">
        <f t="shared" si="59"/>
        <v>0</v>
      </c>
    </row>
    <row r="489" spans="2:40" x14ac:dyDescent="0.35">
      <c r="B489" s="126" t="s">
        <v>523</v>
      </c>
      <c r="C489" s="36">
        <v>100</v>
      </c>
      <c r="D489" s="36">
        <v>10</v>
      </c>
      <c r="E489" s="36">
        <v>20</v>
      </c>
      <c r="F489" s="37">
        <v>1</v>
      </c>
      <c r="G489" s="61">
        <f t="shared" si="56"/>
        <v>310</v>
      </c>
      <c r="H489" s="98">
        <f t="shared" si="56"/>
        <v>310</v>
      </c>
      <c r="I489" s="98">
        <f t="shared" si="60"/>
        <v>0</v>
      </c>
      <c r="J489" s="98"/>
      <c r="K489" s="36">
        <f>1800-Table1353233[[#This Row],[Remaining time]]</f>
        <v>0.89780616946995906</v>
      </c>
      <c r="L489" s="36">
        <v>3.1635019299574099</v>
      </c>
      <c r="M489" s="36">
        <f t="shared" si="57"/>
        <v>4.0613080994273689</v>
      </c>
      <c r="O489" t="b">
        <f t="shared" si="61"/>
        <v>0</v>
      </c>
      <c r="T489" t="str">
        <f>IF(Table1353233[[#This Row],[If Optimal solution is not found]]=1,"",Table1353233[[#This Row],[UB_init]])</f>
        <v/>
      </c>
      <c r="U489" t="str">
        <f>IF(Table1353233[[#This Row],[If Optimal solution is not found]],"",Table1353233[[#This Row],[LB_init]])</f>
        <v/>
      </c>
      <c r="V489" t="str">
        <f>IF(Table1353233[[#This Row],[If Optimal solution is not found]],"",0)</f>
        <v/>
      </c>
      <c r="W489" t="str">
        <f>IF(Table1353233[[#This Row],[If Optimal solution is not found]],"",Table1353233[[#This Row],[Total time (BPP+Pm+SPm)]])</f>
        <v/>
      </c>
      <c r="Y489" s="61">
        <v>310</v>
      </c>
      <c r="Z489" s="62">
        <v>310</v>
      </c>
      <c r="AA489" s="62">
        <v>0</v>
      </c>
      <c r="AB489" s="61"/>
      <c r="AC489" s="115">
        <v>0</v>
      </c>
      <c r="AD489" s="115">
        <v>0</v>
      </c>
      <c r="AE489" s="115">
        <v>0</v>
      </c>
      <c r="AF489" s="115">
        <f t="shared" si="62"/>
        <v>0</v>
      </c>
      <c r="AG489" s="115">
        <f t="shared" si="63"/>
        <v>0</v>
      </c>
      <c r="AH489" s="115">
        <v>0</v>
      </c>
      <c r="AI489" s="137" t="str">
        <f>IF(AH489=1,(Table1353233[[#This Row],[UB_init]]-Table1353233[[#This Row],[LB_init]])/Table1353233[[#This Row],[UB_init]],"")</f>
        <v/>
      </c>
      <c r="AJ489" s="133">
        <v>0</v>
      </c>
      <c r="AK489" s="115">
        <f>IF(AND(AJ489=1,Table68[[#This Row],[Gap]]=0),1,0)</f>
        <v>0</v>
      </c>
      <c r="AL489" s="47">
        <v>390</v>
      </c>
      <c r="AM489" s="117">
        <f t="shared" si="58"/>
        <v>0</v>
      </c>
      <c r="AN489">
        <f t="shared" si="59"/>
        <v>0</v>
      </c>
    </row>
    <row r="490" spans="2:40" x14ac:dyDescent="0.35">
      <c r="B490" s="127" t="s">
        <v>524</v>
      </c>
      <c r="C490" s="38">
        <v>100</v>
      </c>
      <c r="D490" s="38">
        <v>10</v>
      </c>
      <c r="E490" s="38">
        <v>20</v>
      </c>
      <c r="F490" s="39">
        <v>1</v>
      </c>
      <c r="G490" s="59">
        <f t="shared" si="56"/>
        <v>280</v>
      </c>
      <c r="H490" s="88">
        <f t="shared" si="56"/>
        <v>280</v>
      </c>
      <c r="I490" s="88">
        <f t="shared" si="60"/>
        <v>0</v>
      </c>
      <c r="J490" s="88"/>
      <c r="K490" s="38">
        <f>1800-Table1353233[[#This Row],[Remaining time]]</f>
        <v>1.0301592461798919</v>
      </c>
      <c r="L490" s="38">
        <v>4.1200643288902903</v>
      </c>
      <c r="M490" s="38">
        <f t="shared" si="57"/>
        <v>5.1502235750701821</v>
      </c>
      <c r="O490" t="b">
        <f t="shared" si="61"/>
        <v>0</v>
      </c>
      <c r="T490" t="str">
        <f>IF(Table1353233[[#This Row],[If Optimal solution is not found]]=1,"",Table1353233[[#This Row],[UB_init]])</f>
        <v/>
      </c>
      <c r="U490" t="str">
        <f>IF(Table1353233[[#This Row],[If Optimal solution is not found]],"",Table1353233[[#This Row],[LB_init]])</f>
        <v/>
      </c>
      <c r="V490" t="str">
        <f>IF(Table1353233[[#This Row],[If Optimal solution is not found]],"",0)</f>
        <v/>
      </c>
      <c r="W490" t="str">
        <f>IF(Table1353233[[#This Row],[If Optimal solution is not found]],"",Table1353233[[#This Row],[Total time (BPP+Pm+SPm)]])</f>
        <v/>
      </c>
      <c r="Y490" s="59">
        <v>280</v>
      </c>
      <c r="Z490" s="60">
        <v>280</v>
      </c>
      <c r="AA490" s="60">
        <v>0</v>
      </c>
      <c r="AB490" s="59"/>
      <c r="AC490" s="114">
        <v>0</v>
      </c>
      <c r="AD490" s="114">
        <v>0</v>
      </c>
      <c r="AE490" s="114">
        <v>0</v>
      </c>
      <c r="AF490" s="114">
        <f t="shared" si="62"/>
        <v>0</v>
      </c>
      <c r="AG490" s="114">
        <f t="shared" si="63"/>
        <v>0</v>
      </c>
      <c r="AH490" s="114">
        <v>0</v>
      </c>
      <c r="AI490" s="136" t="str">
        <f>IF(AH490=1,(Table1353233[[#This Row],[UB_init]]-Table1353233[[#This Row],[LB_init]])/Table1353233[[#This Row],[UB_init]],"")</f>
        <v/>
      </c>
      <c r="AJ490" s="123">
        <v>0</v>
      </c>
      <c r="AK490" s="114">
        <f>IF(AND(AJ490=1,Table68[[#This Row],[Gap]]=0),1,0)</f>
        <v>0</v>
      </c>
      <c r="AL490" s="48">
        <v>369</v>
      </c>
      <c r="AM490" s="117">
        <f t="shared" si="58"/>
        <v>0</v>
      </c>
      <c r="AN490">
        <f t="shared" si="59"/>
        <v>0</v>
      </c>
    </row>
    <row r="491" spans="2:40" x14ac:dyDescent="0.35">
      <c r="B491" s="126" t="s">
        <v>525</v>
      </c>
      <c r="C491" s="36">
        <v>100</v>
      </c>
      <c r="D491" s="36">
        <v>10</v>
      </c>
      <c r="E491" s="36">
        <v>20</v>
      </c>
      <c r="F491" s="37">
        <v>1</v>
      </c>
      <c r="G491" s="61">
        <f t="shared" si="56"/>
        <v>269</v>
      </c>
      <c r="H491" s="98">
        <f t="shared" si="56"/>
        <v>269</v>
      </c>
      <c r="I491" s="98">
        <f t="shared" si="60"/>
        <v>0</v>
      </c>
      <c r="J491" s="98"/>
      <c r="K491" s="36">
        <f>1800-Table1353233[[#This Row],[Remaining time]]</f>
        <v>0.84891847894004968</v>
      </c>
      <c r="L491" s="36">
        <v>3.2197184418328102</v>
      </c>
      <c r="M491" s="36">
        <f t="shared" si="57"/>
        <v>4.0686369207728603</v>
      </c>
      <c r="O491" t="b">
        <f t="shared" si="61"/>
        <v>0</v>
      </c>
      <c r="T491" t="str">
        <f>IF(Table1353233[[#This Row],[If Optimal solution is not found]]=1,"",Table1353233[[#This Row],[UB_init]])</f>
        <v/>
      </c>
      <c r="U491" t="str">
        <f>IF(Table1353233[[#This Row],[If Optimal solution is not found]],"",Table1353233[[#This Row],[LB_init]])</f>
        <v/>
      </c>
      <c r="V491" t="str">
        <f>IF(Table1353233[[#This Row],[If Optimal solution is not found]],"",0)</f>
        <v/>
      </c>
      <c r="W491" t="str">
        <f>IF(Table1353233[[#This Row],[If Optimal solution is not found]],"",Table1353233[[#This Row],[Total time (BPP+Pm+SPm)]])</f>
        <v/>
      </c>
      <c r="Y491" s="61">
        <v>269</v>
      </c>
      <c r="Z491" s="62">
        <v>269</v>
      </c>
      <c r="AA491" s="62">
        <v>0</v>
      </c>
      <c r="AB491" s="61"/>
      <c r="AC491" s="115">
        <v>0</v>
      </c>
      <c r="AD491" s="115">
        <v>0</v>
      </c>
      <c r="AE491" s="115">
        <v>0</v>
      </c>
      <c r="AF491" s="115">
        <f t="shared" si="62"/>
        <v>0</v>
      </c>
      <c r="AG491" s="115">
        <f t="shared" si="63"/>
        <v>0</v>
      </c>
      <c r="AH491" s="115">
        <v>0</v>
      </c>
      <c r="AI491" s="137" t="str">
        <f>IF(AH491=1,(Table1353233[[#This Row],[UB_init]]-Table1353233[[#This Row],[LB_init]])/Table1353233[[#This Row],[UB_init]],"")</f>
        <v/>
      </c>
      <c r="AJ491" s="133">
        <v>0</v>
      </c>
      <c r="AK491" s="115">
        <f>IF(AND(AJ491=1,Table68[[#This Row],[Gap]]=0),1,0)</f>
        <v>0</v>
      </c>
      <c r="AL491" s="47">
        <v>378</v>
      </c>
      <c r="AM491" s="117">
        <f t="shared" si="58"/>
        <v>0</v>
      </c>
      <c r="AN491">
        <f t="shared" si="59"/>
        <v>0</v>
      </c>
    </row>
    <row r="492" spans="2:40" x14ac:dyDescent="0.35">
      <c r="B492" s="127" t="s">
        <v>526</v>
      </c>
      <c r="C492" s="38">
        <v>100</v>
      </c>
      <c r="D492" s="38">
        <v>10</v>
      </c>
      <c r="E492" s="38">
        <v>20</v>
      </c>
      <c r="F492" s="39">
        <v>2</v>
      </c>
      <c r="G492" s="59">
        <f t="shared" si="56"/>
        <v>337</v>
      </c>
      <c r="H492" s="88">
        <f t="shared" si="56"/>
        <v>336</v>
      </c>
      <c r="I492" s="88">
        <f t="shared" si="60"/>
        <v>2.9673590504442201E-3</v>
      </c>
      <c r="J492" s="88"/>
      <c r="K492" s="38">
        <f>1800-Table1353233[[#This Row],[Remaining time]]</f>
        <v>5.1631877590000386</v>
      </c>
      <c r="L492" s="38">
        <v>3594.9223682521801</v>
      </c>
      <c r="M492" s="38">
        <f t="shared" si="57"/>
        <v>3600.0855560111804</v>
      </c>
      <c r="N492">
        <v>1.4662756598240401E-2</v>
      </c>
      <c r="O492" t="b">
        <f t="shared" si="61"/>
        <v>0</v>
      </c>
      <c r="T492" t="str">
        <f>IF(Table1353233[[#This Row],[If Optimal solution is not found]]=1,"",Table1353233[[#This Row],[UB_init]])</f>
        <v/>
      </c>
      <c r="U492" t="str">
        <f>IF(Table1353233[[#This Row],[If Optimal solution is not found]],"",Table1353233[[#This Row],[LB_init]])</f>
        <v/>
      </c>
      <c r="V492" t="str">
        <f>IF(Table1353233[[#This Row],[If Optimal solution is not found]],"",0)</f>
        <v/>
      </c>
      <c r="W492" t="str">
        <f>IF(Table1353233[[#This Row],[If Optimal solution is not found]],"",Table1353233[[#This Row],[Total time (BPP+Pm+SPm)]])</f>
        <v/>
      </c>
      <c r="Y492" s="59">
        <v>337</v>
      </c>
      <c r="Z492" s="60">
        <v>336</v>
      </c>
      <c r="AA492" s="60">
        <v>2.9673590504442201E-3</v>
      </c>
      <c r="AB492" s="59"/>
      <c r="AC492" s="114">
        <v>0</v>
      </c>
      <c r="AD492" s="114">
        <v>0</v>
      </c>
      <c r="AE492" s="114">
        <v>0</v>
      </c>
      <c r="AF492" s="114">
        <f t="shared" si="62"/>
        <v>0</v>
      </c>
      <c r="AG492" s="114">
        <f t="shared" si="63"/>
        <v>0</v>
      </c>
      <c r="AH492" s="114">
        <v>0</v>
      </c>
      <c r="AI492" s="136" t="str">
        <f>IF(AH492=1,(Table1353233[[#This Row],[UB_init]]-Table1353233[[#This Row],[LB_init]])/Table1353233[[#This Row],[UB_init]],"")</f>
        <v/>
      </c>
      <c r="AJ492" s="123">
        <v>0</v>
      </c>
      <c r="AK492" s="114">
        <f>IF(AND(AJ492=1,Table68[[#This Row],[Gap]]=0),1,0)</f>
        <v>0</v>
      </c>
      <c r="AL492" s="48">
        <v>341</v>
      </c>
      <c r="AM492" s="117">
        <f t="shared" si="58"/>
        <v>0</v>
      </c>
      <c r="AN492">
        <f t="shared" si="59"/>
        <v>0</v>
      </c>
    </row>
    <row r="493" spans="2:40" x14ac:dyDescent="0.35">
      <c r="B493" s="126" t="s">
        <v>527</v>
      </c>
      <c r="C493" s="36">
        <v>100</v>
      </c>
      <c r="D493" s="36">
        <v>10</v>
      </c>
      <c r="E493" s="36">
        <v>20</v>
      </c>
      <c r="F493" s="37">
        <v>2</v>
      </c>
      <c r="G493" s="61">
        <f t="shared" si="56"/>
        <v>392</v>
      </c>
      <c r="H493" s="98">
        <f t="shared" si="56"/>
        <v>385</v>
      </c>
      <c r="I493" s="98">
        <f t="shared" si="60"/>
        <v>1.7857142857142801E-2</v>
      </c>
      <c r="J493" s="98"/>
      <c r="K493" s="36">
        <f>1800-Table1353233[[#This Row],[Remaining time]]</f>
        <v>9.3625343590999819</v>
      </c>
      <c r="L493" s="36">
        <v>3590.6374660000001</v>
      </c>
      <c r="M493" s="36">
        <f t="shared" si="57"/>
        <v>3600.0000003591003</v>
      </c>
      <c r="N493">
        <v>1.5345268542195501E-2</v>
      </c>
      <c r="O493" t="b">
        <f t="shared" si="61"/>
        <v>0</v>
      </c>
      <c r="T493" t="str">
        <f>IF(Table1353233[[#This Row],[If Optimal solution is not found]]=1,"",Table1353233[[#This Row],[UB_init]])</f>
        <v/>
      </c>
      <c r="U493" t="str">
        <f>IF(Table1353233[[#This Row],[If Optimal solution is not found]],"",Table1353233[[#This Row],[LB_init]])</f>
        <v/>
      </c>
      <c r="V493" t="str">
        <f>IF(Table1353233[[#This Row],[If Optimal solution is not found]],"",0)</f>
        <v/>
      </c>
      <c r="W493" t="str">
        <f>IF(Table1353233[[#This Row],[If Optimal solution is not found]],"",Table1353233[[#This Row],[Total time (BPP+Pm+SPm)]])</f>
        <v/>
      </c>
      <c r="Y493" s="61">
        <v>392</v>
      </c>
      <c r="Z493" s="62">
        <v>385</v>
      </c>
      <c r="AA493" s="62">
        <v>1.7857142857142801E-2</v>
      </c>
      <c r="AB493" s="61"/>
      <c r="AC493" s="115">
        <v>0</v>
      </c>
      <c r="AD493" s="115">
        <v>0</v>
      </c>
      <c r="AE493" s="115">
        <v>0</v>
      </c>
      <c r="AF493" s="115">
        <f t="shared" si="62"/>
        <v>0</v>
      </c>
      <c r="AG493" s="115">
        <f t="shared" si="63"/>
        <v>0</v>
      </c>
      <c r="AH493" s="115">
        <v>0</v>
      </c>
      <c r="AI493" s="137" t="str">
        <f>IF(AH493=1,(Table1353233[[#This Row],[UB_init]]-Table1353233[[#This Row],[LB_init]])/Table1353233[[#This Row],[UB_init]],"")</f>
        <v/>
      </c>
      <c r="AJ493" s="133">
        <v>1</v>
      </c>
      <c r="AK493" s="115">
        <f>IF(AND(AJ493=1,Table68[[#This Row],[Gap]]=0),1,0)</f>
        <v>0</v>
      </c>
      <c r="AL493" s="47">
        <v>392</v>
      </c>
      <c r="AM493" s="117">
        <f t="shared" si="58"/>
        <v>0</v>
      </c>
      <c r="AN493">
        <f t="shared" si="59"/>
        <v>0</v>
      </c>
    </row>
    <row r="494" spans="2:40" x14ac:dyDescent="0.35">
      <c r="B494" s="127" t="s">
        <v>528</v>
      </c>
      <c r="C494" s="38">
        <v>100</v>
      </c>
      <c r="D494" s="38">
        <v>10</v>
      </c>
      <c r="E494" s="38">
        <v>20</v>
      </c>
      <c r="F494" s="39">
        <v>2</v>
      </c>
      <c r="G494" s="59">
        <f t="shared" si="56"/>
        <v>383</v>
      </c>
      <c r="H494" s="88">
        <f t="shared" si="56"/>
        <v>383</v>
      </c>
      <c r="I494" s="88">
        <f t="shared" si="60"/>
        <v>0</v>
      </c>
      <c r="J494" s="88"/>
      <c r="K494" s="38">
        <f>1800-Table1353233[[#This Row],[Remaining time]]</f>
        <v>2.0659595504500885</v>
      </c>
      <c r="L494" s="38">
        <v>4.8455113042145896</v>
      </c>
      <c r="M494" s="38">
        <f t="shared" si="57"/>
        <v>6.9114708546646781</v>
      </c>
      <c r="O494" t="b">
        <f t="shared" si="61"/>
        <v>0</v>
      </c>
      <c r="T494" t="str">
        <f>IF(Table1353233[[#This Row],[If Optimal solution is not found]]=1,"",Table1353233[[#This Row],[UB_init]])</f>
        <v/>
      </c>
      <c r="U494" t="str">
        <f>IF(Table1353233[[#This Row],[If Optimal solution is not found]],"",Table1353233[[#This Row],[LB_init]])</f>
        <v/>
      </c>
      <c r="V494" t="str">
        <f>IF(Table1353233[[#This Row],[If Optimal solution is not found]],"",0)</f>
        <v/>
      </c>
      <c r="W494" t="str">
        <f>IF(Table1353233[[#This Row],[If Optimal solution is not found]],"",Table1353233[[#This Row],[Total time (BPP+Pm+SPm)]])</f>
        <v/>
      </c>
      <c r="Y494" s="59">
        <v>383</v>
      </c>
      <c r="Z494" s="60">
        <v>383</v>
      </c>
      <c r="AA494" s="60">
        <v>0</v>
      </c>
      <c r="AB494" s="59"/>
      <c r="AC494" s="114">
        <v>0</v>
      </c>
      <c r="AD494" s="114">
        <v>0</v>
      </c>
      <c r="AE494" s="114">
        <v>0</v>
      </c>
      <c r="AF494" s="114">
        <f t="shared" si="62"/>
        <v>0</v>
      </c>
      <c r="AG494" s="114">
        <f t="shared" si="63"/>
        <v>0</v>
      </c>
      <c r="AH494" s="114">
        <v>0</v>
      </c>
      <c r="AI494" s="136" t="str">
        <f>IF(AH494=1,(Table1353233[[#This Row],[UB_init]]-Table1353233[[#This Row],[LB_init]])/Table1353233[[#This Row],[UB_init]],"")</f>
        <v/>
      </c>
      <c r="AJ494" s="123">
        <v>0</v>
      </c>
      <c r="AK494" s="114">
        <f>IF(AND(AJ494=1,Table68[[#This Row],[Gap]]=0),1,0)</f>
        <v>0</v>
      </c>
      <c r="AL494" s="48">
        <v>389</v>
      </c>
      <c r="AM494" s="117">
        <f t="shared" si="58"/>
        <v>0</v>
      </c>
      <c r="AN494">
        <f t="shared" si="59"/>
        <v>0</v>
      </c>
    </row>
    <row r="495" spans="2:40" x14ac:dyDescent="0.35">
      <c r="B495" s="126" t="s">
        <v>529</v>
      </c>
      <c r="C495" s="36">
        <v>100</v>
      </c>
      <c r="D495" s="36">
        <v>10</v>
      </c>
      <c r="E495" s="36">
        <v>20</v>
      </c>
      <c r="F495" s="37">
        <v>2</v>
      </c>
      <c r="G495" s="61">
        <f t="shared" si="56"/>
        <v>334</v>
      </c>
      <c r="H495" s="98">
        <f t="shared" si="56"/>
        <v>334</v>
      </c>
      <c r="I495" s="98">
        <f t="shared" si="60"/>
        <v>0</v>
      </c>
      <c r="J495" s="98"/>
      <c r="K495" s="36">
        <f>1800-Table1353233[[#This Row],[Remaining time]]</f>
        <v>3.0292245149701102</v>
      </c>
      <c r="L495" s="36">
        <v>14.218642462044899</v>
      </c>
      <c r="M495" s="36">
        <f t="shared" si="57"/>
        <v>17.247866977015008</v>
      </c>
      <c r="O495" t="b">
        <f t="shared" si="61"/>
        <v>0</v>
      </c>
      <c r="T495" t="str">
        <f>IF(Table1353233[[#This Row],[If Optimal solution is not found]]=1,"",Table1353233[[#This Row],[UB_init]])</f>
        <v/>
      </c>
      <c r="U495" t="str">
        <f>IF(Table1353233[[#This Row],[If Optimal solution is not found]],"",Table1353233[[#This Row],[LB_init]])</f>
        <v/>
      </c>
      <c r="V495" t="str">
        <f>IF(Table1353233[[#This Row],[If Optimal solution is not found]],"",0)</f>
        <v/>
      </c>
      <c r="W495" t="str">
        <f>IF(Table1353233[[#This Row],[If Optimal solution is not found]],"",Table1353233[[#This Row],[Total time (BPP+Pm+SPm)]])</f>
        <v/>
      </c>
      <c r="Y495" s="61">
        <v>334</v>
      </c>
      <c r="Z495" s="62">
        <v>334</v>
      </c>
      <c r="AA495" s="62">
        <v>0</v>
      </c>
      <c r="AB495" s="61"/>
      <c r="AC495" s="115">
        <v>1</v>
      </c>
      <c r="AD495" s="115">
        <v>1</v>
      </c>
      <c r="AE495" s="115">
        <v>0</v>
      </c>
      <c r="AF495" s="115">
        <f t="shared" si="62"/>
        <v>0</v>
      </c>
      <c r="AG495" s="115">
        <f t="shared" si="63"/>
        <v>0</v>
      </c>
      <c r="AH495" s="115">
        <v>0</v>
      </c>
      <c r="AI495" s="137" t="str">
        <f>IF(AH495=1,(Table1353233[[#This Row],[UB_init]]-Table1353233[[#This Row],[LB_init]])/Table1353233[[#This Row],[UB_init]],"")</f>
        <v/>
      </c>
      <c r="AJ495" s="133">
        <v>0</v>
      </c>
      <c r="AK495" s="115">
        <f>IF(AND(AJ495=1,Table68[[#This Row],[Gap]]=0),1,0)</f>
        <v>0</v>
      </c>
      <c r="AL495" s="47">
        <v>335</v>
      </c>
      <c r="AM495" s="117">
        <f t="shared" si="58"/>
        <v>0</v>
      </c>
      <c r="AN495">
        <f t="shared" si="59"/>
        <v>0</v>
      </c>
    </row>
    <row r="496" spans="2:40" x14ac:dyDescent="0.35">
      <c r="B496" s="127" t="s">
        <v>530</v>
      </c>
      <c r="C496" s="38">
        <v>100</v>
      </c>
      <c r="D496" s="38">
        <v>10</v>
      </c>
      <c r="E496" s="38">
        <v>20</v>
      </c>
      <c r="F496" s="39">
        <v>2</v>
      </c>
      <c r="G496" s="59">
        <f t="shared" si="56"/>
        <v>323</v>
      </c>
      <c r="H496" s="88">
        <f t="shared" si="56"/>
        <v>323</v>
      </c>
      <c r="I496" s="88">
        <f t="shared" si="60"/>
        <v>0</v>
      </c>
      <c r="J496" s="88"/>
      <c r="K496" s="38">
        <f>1800-Table1353233[[#This Row],[Remaining time]]</f>
        <v>6.8669910952498867</v>
      </c>
      <c r="L496" s="38">
        <v>6.2833591722883204</v>
      </c>
      <c r="M496" s="38">
        <f t="shared" si="57"/>
        <v>13.150350267538208</v>
      </c>
      <c r="O496" t="b">
        <f t="shared" si="61"/>
        <v>0</v>
      </c>
      <c r="T496" t="str">
        <f>IF(Table1353233[[#This Row],[If Optimal solution is not found]]=1,"",Table1353233[[#This Row],[UB_init]])</f>
        <v/>
      </c>
      <c r="U496" t="str">
        <f>IF(Table1353233[[#This Row],[If Optimal solution is not found]],"",Table1353233[[#This Row],[LB_init]])</f>
        <v/>
      </c>
      <c r="V496" t="str">
        <f>IF(Table1353233[[#This Row],[If Optimal solution is not found]],"",0)</f>
        <v/>
      </c>
      <c r="W496" t="str">
        <f>IF(Table1353233[[#This Row],[If Optimal solution is not found]],"",Table1353233[[#This Row],[Total time (BPP+Pm+SPm)]])</f>
        <v/>
      </c>
      <c r="Y496" s="59">
        <v>323</v>
      </c>
      <c r="Z496" s="60">
        <v>323</v>
      </c>
      <c r="AA496" s="60">
        <v>0</v>
      </c>
      <c r="AB496" s="59"/>
      <c r="AC496" s="114">
        <v>0</v>
      </c>
      <c r="AD496" s="114">
        <v>0</v>
      </c>
      <c r="AE496" s="114">
        <v>0</v>
      </c>
      <c r="AF496" s="114">
        <f t="shared" si="62"/>
        <v>0</v>
      </c>
      <c r="AG496" s="114">
        <f t="shared" si="63"/>
        <v>0</v>
      </c>
      <c r="AH496" s="114">
        <v>0</v>
      </c>
      <c r="AI496" s="136" t="str">
        <f>IF(AH496=1,(Table1353233[[#This Row],[UB_init]]-Table1353233[[#This Row],[LB_init]])/Table1353233[[#This Row],[UB_init]],"")</f>
        <v/>
      </c>
      <c r="AJ496" s="123">
        <v>0</v>
      </c>
      <c r="AK496" s="114">
        <f>IF(AND(AJ496=1,Table68[[#This Row],[Gap]]=0),1,0)</f>
        <v>0</v>
      </c>
      <c r="AL496" s="48">
        <v>330</v>
      </c>
      <c r="AM496" s="117">
        <f t="shared" si="58"/>
        <v>0</v>
      </c>
      <c r="AN496">
        <f t="shared" si="59"/>
        <v>0</v>
      </c>
    </row>
    <row r="497" spans="2:40" x14ac:dyDescent="0.35">
      <c r="B497" s="126" t="s">
        <v>531</v>
      </c>
      <c r="C497" s="36">
        <v>100</v>
      </c>
      <c r="D497" s="36">
        <v>10</v>
      </c>
      <c r="E497" s="36">
        <v>20</v>
      </c>
      <c r="F497" s="37">
        <v>2</v>
      </c>
      <c r="G497" s="61">
        <f t="shared" si="56"/>
        <v>385</v>
      </c>
      <c r="H497" s="98">
        <f t="shared" si="56"/>
        <v>385</v>
      </c>
      <c r="I497" s="98">
        <f t="shared" si="60"/>
        <v>0</v>
      </c>
      <c r="J497" s="98"/>
      <c r="K497" s="36">
        <f>1800-Table1353233[[#This Row],[Remaining time]]</f>
        <v>7.6010447870999087</v>
      </c>
      <c r="L497" s="36">
        <v>212.083774785976</v>
      </c>
      <c r="M497" s="36">
        <f t="shared" si="57"/>
        <v>219.68481957307591</v>
      </c>
      <c r="N497">
        <v>0</v>
      </c>
      <c r="O497" t="b">
        <f t="shared" si="61"/>
        <v>0</v>
      </c>
      <c r="T497" t="str">
        <f>IF(Table1353233[[#This Row],[If Optimal solution is not found]]=1,"",Table1353233[[#This Row],[UB_init]])</f>
        <v/>
      </c>
      <c r="U497" t="str">
        <f>IF(Table1353233[[#This Row],[If Optimal solution is not found]],"",Table1353233[[#This Row],[LB_init]])</f>
        <v/>
      </c>
      <c r="V497" t="str">
        <f>IF(Table1353233[[#This Row],[If Optimal solution is not found]],"",0)</f>
        <v/>
      </c>
      <c r="W497" t="str">
        <f>IF(Table1353233[[#This Row],[If Optimal solution is not found]],"",Table1353233[[#This Row],[Total time (BPP+Pm+SPm)]])</f>
        <v/>
      </c>
      <c r="Y497" s="61">
        <v>385</v>
      </c>
      <c r="Z497" s="62">
        <v>385</v>
      </c>
      <c r="AA497" s="62">
        <v>0</v>
      </c>
      <c r="AB497" s="61"/>
      <c r="AC497" s="115">
        <v>0</v>
      </c>
      <c r="AD497" s="115">
        <v>0</v>
      </c>
      <c r="AE497" s="115">
        <v>0</v>
      </c>
      <c r="AF497" s="115">
        <f t="shared" si="62"/>
        <v>0</v>
      </c>
      <c r="AG497" s="115">
        <f t="shared" si="63"/>
        <v>0</v>
      </c>
      <c r="AH497" s="115">
        <v>0</v>
      </c>
      <c r="AI497" s="137" t="str">
        <f>IF(AH497=1,(Table1353233[[#This Row],[UB_init]]-Table1353233[[#This Row],[LB_init]])/Table1353233[[#This Row],[UB_init]],"")</f>
        <v/>
      </c>
      <c r="AJ497" s="133">
        <v>0</v>
      </c>
      <c r="AK497" s="115">
        <f>IF(AND(AJ497=1,Table68[[#This Row],[Gap]]=0),1,0)</f>
        <v>0</v>
      </c>
      <c r="AL497" s="47">
        <v>388</v>
      </c>
      <c r="AM497" s="117">
        <f t="shared" si="58"/>
        <v>0</v>
      </c>
      <c r="AN497">
        <f t="shared" si="59"/>
        <v>0</v>
      </c>
    </row>
    <row r="498" spans="2:40" x14ac:dyDescent="0.35">
      <c r="B498" s="127" t="s">
        <v>532</v>
      </c>
      <c r="C498" s="38">
        <v>100</v>
      </c>
      <c r="D498" s="38">
        <v>10</v>
      </c>
      <c r="E498" s="38">
        <v>20</v>
      </c>
      <c r="F498" s="39">
        <v>2</v>
      </c>
      <c r="G498" s="59">
        <f t="shared" si="56"/>
        <v>322</v>
      </c>
      <c r="H498" s="88">
        <f t="shared" si="56"/>
        <v>322</v>
      </c>
      <c r="I498" s="88">
        <f t="shared" si="60"/>
        <v>0</v>
      </c>
      <c r="J498" s="88"/>
      <c r="K498" s="38">
        <f>1800-Table1353233[[#This Row],[Remaining time]]</f>
        <v>1.24968023970996</v>
      </c>
      <c r="L498" s="38">
        <v>3.3973622377961799</v>
      </c>
      <c r="M498" s="38">
        <f t="shared" si="57"/>
        <v>4.6470424775061403</v>
      </c>
      <c r="O498" t="b">
        <f t="shared" si="61"/>
        <v>0</v>
      </c>
      <c r="T498" t="str">
        <f>IF(Table1353233[[#This Row],[If Optimal solution is not found]]=1,"",Table1353233[[#This Row],[UB_init]])</f>
        <v/>
      </c>
      <c r="U498" t="str">
        <f>IF(Table1353233[[#This Row],[If Optimal solution is not found]],"",Table1353233[[#This Row],[LB_init]])</f>
        <v/>
      </c>
      <c r="V498" t="str">
        <f>IF(Table1353233[[#This Row],[If Optimal solution is not found]],"",0)</f>
        <v/>
      </c>
      <c r="W498" t="str">
        <f>IF(Table1353233[[#This Row],[If Optimal solution is not found]],"",Table1353233[[#This Row],[Total time (BPP+Pm+SPm)]])</f>
        <v/>
      </c>
      <c r="Y498" s="59">
        <v>322</v>
      </c>
      <c r="Z498" s="60">
        <v>322</v>
      </c>
      <c r="AA498" s="60">
        <v>0</v>
      </c>
      <c r="AB498" s="59"/>
      <c r="AC498" s="114">
        <v>0</v>
      </c>
      <c r="AD498" s="114">
        <v>0</v>
      </c>
      <c r="AE498" s="114">
        <v>0</v>
      </c>
      <c r="AF498" s="114">
        <f t="shared" si="62"/>
        <v>0</v>
      </c>
      <c r="AG498" s="114">
        <f t="shared" si="63"/>
        <v>0</v>
      </c>
      <c r="AH498" s="114">
        <v>0</v>
      </c>
      <c r="AI498" s="136" t="str">
        <f>IF(AH498=1,(Table1353233[[#This Row],[UB_init]]-Table1353233[[#This Row],[LB_init]])/Table1353233[[#This Row],[UB_init]],"")</f>
        <v/>
      </c>
      <c r="AJ498" s="123">
        <v>0</v>
      </c>
      <c r="AK498" s="114">
        <f>IF(AND(AJ498=1,Table68[[#This Row],[Gap]]=0),1,0)</f>
        <v>0</v>
      </c>
      <c r="AL498" s="48">
        <v>339</v>
      </c>
      <c r="AM498" s="117">
        <f t="shared" si="58"/>
        <v>0</v>
      </c>
      <c r="AN498">
        <f t="shared" si="59"/>
        <v>0</v>
      </c>
    </row>
    <row r="499" spans="2:40" x14ac:dyDescent="0.35">
      <c r="B499" s="126" t="s">
        <v>533</v>
      </c>
      <c r="C499" s="36">
        <v>100</v>
      </c>
      <c r="D499" s="36">
        <v>10</v>
      </c>
      <c r="E499" s="36">
        <v>20</v>
      </c>
      <c r="F499" s="37">
        <v>2</v>
      </c>
      <c r="G499" s="61">
        <f t="shared" si="56"/>
        <v>378</v>
      </c>
      <c r="H499" s="98">
        <f t="shared" si="56"/>
        <v>376</v>
      </c>
      <c r="I499" s="98">
        <f t="shared" si="60"/>
        <v>5.2910052910038899E-3</v>
      </c>
      <c r="J499" s="98"/>
      <c r="K499" s="36">
        <f>1800-Table1353233[[#This Row],[Remaining time]]</f>
        <v>7.7030292097499569</v>
      </c>
      <c r="L499" s="36">
        <v>3597.5064021139401</v>
      </c>
      <c r="M499" s="36">
        <f t="shared" si="57"/>
        <v>3605.2094313236903</v>
      </c>
      <c r="O499" t="b">
        <f t="shared" si="61"/>
        <v>0</v>
      </c>
      <c r="T499" t="str">
        <f>IF(Table1353233[[#This Row],[If Optimal solution is not found]]=1,"",Table1353233[[#This Row],[UB_init]])</f>
        <v/>
      </c>
      <c r="U499" t="str">
        <f>IF(Table1353233[[#This Row],[If Optimal solution is not found]],"",Table1353233[[#This Row],[LB_init]])</f>
        <v/>
      </c>
      <c r="V499" t="str">
        <f>IF(Table1353233[[#This Row],[If Optimal solution is not found]],"",0)</f>
        <v/>
      </c>
      <c r="W499" t="str">
        <f>IF(Table1353233[[#This Row],[If Optimal solution is not found]],"",Table1353233[[#This Row],[Total time (BPP+Pm+SPm)]])</f>
        <v/>
      </c>
      <c r="Y499" s="61">
        <v>378</v>
      </c>
      <c r="Z499" s="62">
        <v>376</v>
      </c>
      <c r="AA499" s="62">
        <v>5.2910052910038899E-3</v>
      </c>
      <c r="AB499" s="61"/>
      <c r="AC499" s="115">
        <v>0</v>
      </c>
      <c r="AD499" s="115">
        <v>0</v>
      </c>
      <c r="AE499" s="115">
        <v>0</v>
      </c>
      <c r="AF499" s="115">
        <f t="shared" si="62"/>
        <v>0</v>
      </c>
      <c r="AG499" s="115">
        <f t="shared" si="63"/>
        <v>0</v>
      </c>
      <c r="AH499" s="115">
        <v>0</v>
      </c>
      <c r="AI499" s="137" t="str">
        <f>IF(AH499=1,(Table1353233[[#This Row],[UB_init]]-Table1353233[[#This Row],[LB_init]])/Table1353233[[#This Row],[UB_init]],"")</f>
        <v/>
      </c>
      <c r="AJ499" s="133">
        <v>0</v>
      </c>
      <c r="AK499" s="115">
        <f>IF(AND(AJ499=1,Table68[[#This Row],[Gap]]=0),1,0)</f>
        <v>0</v>
      </c>
      <c r="AL499" s="47">
        <v>385</v>
      </c>
      <c r="AM499" s="117">
        <f t="shared" si="58"/>
        <v>0</v>
      </c>
      <c r="AN499">
        <f t="shared" si="59"/>
        <v>0</v>
      </c>
    </row>
    <row r="500" spans="2:40" x14ac:dyDescent="0.35">
      <c r="B500" s="127" t="s">
        <v>534</v>
      </c>
      <c r="C500" s="38">
        <v>100</v>
      </c>
      <c r="D500" s="38">
        <v>10</v>
      </c>
      <c r="E500" s="38">
        <v>20</v>
      </c>
      <c r="F500" s="39">
        <v>2</v>
      </c>
      <c r="G500" s="59">
        <f t="shared" si="56"/>
        <v>358</v>
      </c>
      <c r="H500" s="88">
        <f t="shared" si="56"/>
        <v>358</v>
      </c>
      <c r="I500" s="88">
        <f t="shared" si="60"/>
        <v>0</v>
      </c>
      <c r="J500" s="88"/>
      <c r="K500" s="38">
        <f>1800-Table1353233[[#This Row],[Remaining time]]</f>
        <v>11.073655735709963</v>
      </c>
      <c r="L500" s="38">
        <v>2.6337197623215598</v>
      </c>
      <c r="M500" s="38">
        <f t="shared" si="57"/>
        <v>13.707375498031523</v>
      </c>
      <c r="O500" t="b">
        <f t="shared" si="61"/>
        <v>0</v>
      </c>
      <c r="T500" t="str">
        <f>IF(Table1353233[[#This Row],[If Optimal solution is not found]]=1,"",Table1353233[[#This Row],[UB_init]])</f>
        <v/>
      </c>
      <c r="U500" t="str">
        <f>IF(Table1353233[[#This Row],[If Optimal solution is not found]],"",Table1353233[[#This Row],[LB_init]])</f>
        <v/>
      </c>
      <c r="V500" t="str">
        <f>IF(Table1353233[[#This Row],[If Optimal solution is not found]],"",0)</f>
        <v/>
      </c>
      <c r="W500" t="str">
        <f>IF(Table1353233[[#This Row],[If Optimal solution is not found]],"",Table1353233[[#This Row],[Total time (BPP+Pm+SPm)]])</f>
        <v/>
      </c>
      <c r="Y500" s="59">
        <v>358</v>
      </c>
      <c r="Z500" s="60">
        <v>358</v>
      </c>
      <c r="AA500" s="60">
        <v>0</v>
      </c>
      <c r="AB500" s="59"/>
      <c r="AC500" s="114">
        <v>0</v>
      </c>
      <c r="AD500" s="114">
        <v>0</v>
      </c>
      <c r="AE500" s="114">
        <v>0</v>
      </c>
      <c r="AF500" s="114">
        <f t="shared" si="62"/>
        <v>0</v>
      </c>
      <c r="AG500" s="114">
        <f t="shared" si="63"/>
        <v>0</v>
      </c>
      <c r="AH500" s="114">
        <v>0</v>
      </c>
      <c r="AI500" s="136" t="str">
        <f>IF(AH500=1,(Table1353233[[#This Row],[UB_init]]-Table1353233[[#This Row],[LB_init]])/Table1353233[[#This Row],[UB_init]],"")</f>
        <v/>
      </c>
      <c r="AJ500" s="123">
        <v>0</v>
      </c>
      <c r="AK500" s="114">
        <f>IF(AND(AJ500=1,Table68[[#This Row],[Gap]]=0),1,0)</f>
        <v>0</v>
      </c>
      <c r="AL500" s="48">
        <v>366</v>
      </c>
      <c r="AM500" s="117">
        <f t="shared" si="58"/>
        <v>0</v>
      </c>
      <c r="AN500">
        <f t="shared" si="59"/>
        <v>0</v>
      </c>
    </row>
    <row r="501" spans="2:40" x14ac:dyDescent="0.35">
      <c r="B501" s="126" t="s">
        <v>535</v>
      </c>
      <c r="C501" s="36">
        <v>100</v>
      </c>
      <c r="D501" s="36">
        <v>10</v>
      </c>
      <c r="E501" s="36">
        <v>20</v>
      </c>
      <c r="F501" s="37">
        <v>2</v>
      </c>
      <c r="G501" s="61">
        <f t="shared" si="56"/>
        <v>335</v>
      </c>
      <c r="H501" s="98">
        <f t="shared" si="56"/>
        <v>335</v>
      </c>
      <c r="I501" s="98">
        <f t="shared" si="60"/>
        <v>0</v>
      </c>
      <c r="J501" s="98"/>
      <c r="K501" s="36">
        <f>1800-Table1353233[[#This Row],[Remaining time]]</f>
        <v>3.0204025525599718</v>
      </c>
      <c r="L501" s="36">
        <v>31.608306514099201</v>
      </c>
      <c r="M501" s="36">
        <f t="shared" si="57"/>
        <v>34.628709066659169</v>
      </c>
      <c r="O501" t="b">
        <f t="shared" si="61"/>
        <v>0</v>
      </c>
      <c r="P501">
        <f>COUNTIF(I492:I501,"&gt;0")</f>
        <v>3</v>
      </c>
      <c r="T501" t="str">
        <f>IF(Table1353233[[#This Row],[If Optimal solution is not found]]=1,"",Table1353233[[#This Row],[UB_init]])</f>
        <v/>
      </c>
      <c r="U501" t="str">
        <f>IF(Table1353233[[#This Row],[If Optimal solution is not found]],"",Table1353233[[#This Row],[LB_init]])</f>
        <v/>
      </c>
      <c r="V501" t="str">
        <f>IF(Table1353233[[#This Row],[If Optimal solution is not found]],"",0)</f>
        <v/>
      </c>
      <c r="W501" t="str">
        <f>IF(Table1353233[[#This Row],[If Optimal solution is not found]],"",Table1353233[[#This Row],[Total time (BPP+Pm+SPm)]])</f>
        <v/>
      </c>
      <c r="Y501" s="61">
        <v>335</v>
      </c>
      <c r="Z501" s="62">
        <v>335</v>
      </c>
      <c r="AA501" s="62">
        <v>0</v>
      </c>
      <c r="AB501" s="61"/>
      <c r="AC501" s="115">
        <v>1</v>
      </c>
      <c r="AD501" s="115">
        <v>1</v>
      </c>
      <c r="AE501" s="115">
        <v>0</v>
      </c>
      <c r="AF501" s="115">
        <f t="shared" si="62"/>
        <v>0</v>
      </c>
      <c r="AG501" s="115">
        <f t="shared" si="63"/>
        <v>0</v>
      </c>
      <c r="AH501" s="115">
        <v>0</v>
      </c>
      <c r="AI501" s="137" t="str">
        <f>IF(AH501=1,(Table1353233[[#This Row],[UB_init]]-Table1353233[[#This Row],[LB_init]])/Table1353233[[#This Row],[UB_init]],"")</f>
        <v/>
      </c>
      <c r="AJ501" s="133">
        <v>0</v>
      </c>
      <c r="AK501" s="115">
        <f>IF(AND(AJ501=1,Table68[[#This Row],[Gap]]=0),1,0)</f>
        <v>0</v>
      </c>
      <c r="AL501" s="47">
        <v>348.99999999999898</v>
      </c>
      <c r="AM501" s="117">
        <f t="shared" si="58"/>
        <v>0</v>
      </c>
      <c r="AN501">
        <f t="shared" si="59"/>
        <v>0</v>
      </c>
    </row>
    <row r="502" spans="2:40" x14ac:dyDescent="0.35">
      <c r="B502" s="127" t="s">
        <v>536</v>
      </c>
      <c r="C502" s="38">
        <v>100</v>
      </c>
      <c r="D502" s="38">
        <v>10</v>
      </c>
      <c r="E502" s="38">
        <v>20</v>
      </c>
      <c r="F502" s="39">
        <v>4</v>
      </c>
      <c r="G502" s="59">
        <f t="shared" si="56"/>
        <v>492</v>
      </c>
      <c r="H502" s="88">
        <f t="shared" si="56"/>
        <v>486</v>
      </c>
      <c r="I502" s="88">
        <f t="shared" si="60"/>
        <v>1.21951219512195E-2</v>
      </c>
      <c r="J502" s="88"/>
      <c r="K502" s="38">
        <f>1800-Table1353233[[#This Row],[Remaining time]]</f>
        <v>613.83824408426995</v>
      </c>
      <c r="L502" s="38">
        <v>2986.161756</v>
      </c>
      <c r="M502" s="38">
        <f t="shared" si="57"/>
        <v>3600.0000000842701</v>
      </c>
      <c r="N502">
        <v>1.21951219512195E-2</v>
      </c>
      <c r="O502" t="b">
        <f t="shared" si="61"/>
        <v>0</v>
      </c>
      <c r="T502" t="str">
        <f>IF(Table1353233[[#This Row],[If Optimal solution is not found]]=1,"",Table1353233[[#This Row],[UB_init]])</f>
        <v/>
      </c>
      <c r="U502" t="str">
        <f>IF(Table1353233[[#This Row],[If Optimal solution is not found]],"",Table1353233[[#This Row],[LB_init]])</f>
        <v/>
      </c>
      <c r="V502" t="str">
        <f>IF(Table1353233[[#This Row],[If Optimal solution is not found]],"",0)</f>
        <v/>
      </c>
      <c r="W502" t="str">
        <f>IF(Table1353233[[#This Row],[If Optimal solution is not found]],"",Table1353233[[#This Row],[Total time (BPP+Pm+SPm)]])</f>
        <v/>
      </c>
      <c r="Y502" s="59">
        <v>492</v>
      </c>
      <c r="Z502" s="60">
        <v>486</v>
      </c>
      <c r="AA502" s="60">
        <v>1.21951219512195E-2</v>
      </c>
      <c r="AB502" s="59"/>
      <c r="AC502" s="114">
        <v>0</v>
      </c>
      <c r="AD502" s="114">
        <v>0</v>
      </c>
      <c r="AE502" s="114">
        <v>0</v>
      </c>
      <c r="AF502" s="114">
        <f t="shared" si="62"/>
        <v>0</v>
      </c>
      <c r="AG502" s="114">
        <f t="shared" si="63"/>
        <v>0</v>
      </c>
      <c r="AH502" s="114">
        <v>0</v>
      </c>
      <c r="AI502" s="136" t="str">
        <f>IF(AH502=1,(Table1353233[[#This Row],[UB_init]]-Table1353233[[#This Row],[LB_init]])/Table1353233[[#This Row],[UB_init]],"")</f>
        <v/>
      </c>
      <c r="AJ502" s="123">
        <v>1</v>
      </c>
      <c r="AK502" s="114">
        <f>IF(AND(AJ502=1,Table68[[#This Row],[Gap]]=0),1,0)</f>
        <v>0</v>
      </c>
      <c r="AL502" s="48">
        <v>492</v>
      </c>
      <c r="AM502" s="117">
        <f t="shared" si="58"/>
        <v>0</v>
      </c>
      <c r="AN502">
        <f t="shared" si="59"/>
        <v>0</v>
      </c>
    </row>
    <row r="503" spans="2:40" x14ac:dyDescent="0.35">
      <c r="B503" s="126" t="s">
        <v>537</v>
      </c>
      <c r="C503" s="36">
        <v>100</v>
      </c>
      <c r="D503" s="36">
        <v>10</v>
      </c>
      <c r="E503" s="36">
        <v>20</v>
      </c>
      <c r="F503" s="37">
        <v>4</v>
      </c>
      <c r="G503" s="61">
        <f t="shared" si="56"/>
        <v>535</v>
      </c>
      <c r="H503" s="98">
        <f t="shared" si="56"/>
        <v>535</v>
      </c>
      <c r="I503" s="98">
        <f t="shared" si="60"/>
        <v>0</v>
      </c>
      <c r="J503" s="98"/>
      <c r="K503" s="36">
        <f>1800-Table1353233[[#This Row],[Remaining time]]</f>
        <v>18.780645472930019</v>
      </c>
      <c r="L503" s="36"/>
      <c r="M503" s="36">
        <f t="shared" si="57"/>
        <v>18.780645472930019</v>
      </c>
      <c r="O503" t="b">
        <f t="shared" si="61"/>
        <v>0</v>
      </c>
      <c r="T503">
        <f>IF(Table1353233[[#This Row],[If Optimal solution is not found]]=1,"",Table1353233[[#This Row],[UB_init]])</f>
        <v>535</v>
      </c>
      <c r="U503">
        <f>IF(Table1353233[[#This Row],[If Optimal solution is not found]],"",Table1353233[[#This Row],[LB_init]])</f>
        <v>535</v>
      </c>
      <c r="V503">
        <f>IF(Table1353233[[#This Row],[If Optimal solution is not found]],"",0)</f>
        <v>0</v>
      </c>
      <c r="W503">
        <f>IF(Table1353233[[#This Row],[If Optimal solution is not found]],"",Table1353233[[#This Row],[Total time (BPP+Pm+SPm)]])</f>
        <v>18.780645472930019</v>
      </c>
      <c r="Y503" s="61"/>
      <c r="Z503" s="62"/>
      <c r="AA503" s="62"/>
      <c r="AB503" s="61"/>
      <c r="AC503" s="115"/>
      <c r="AD503" s="115"/>
      <c r="AE503" s="115"/>
      <c r="AF503" s="115">
        <f t="shared" si="62"/>
        <v>0</v>
      </c>
      <c r="AG503" s="115">
        <f t="shared" si="63"/>
        <v>0</v>
      </c>
      <c r="AH503" s="115">
        <v>0</v>
      </c>
      <c r="AI503" s="137" t="str">
        <f>IF(AH503=1,(Table1353233[[#This Row],[UB_init]]-Table1353233[[#This Row],[LB_init]])/Table1353233[[#This Row],[UB_init]],"")</f>
        <v/>
      </c>
      <c r="AJ503" s="133"/>
      <c r="AK503" s="115">
        <f>IF(AND(AJ503=1,Table68[[#This Row],[Gap]]=0),1,0)</f>
        <v>0</v>
      </c>
      <c r="AL503" s="47">
        <v>535</v>
      </c>
      <c r="AM503" s="117">
        <f t="shared" si="58"/>
        <v>1</v>
      </c>
      <c r="AN503">
        <f t="shared" si="59"/>
        <v>0</v>
      </c>
    </row>
    <row r="504" spans="2:40" x14ac:dyDescent="0.35">
      <c r="B504" s="127" t="s">
        <v>538</v>
      </c>
      <c r="C504" s="38">
        <v>100</v>
      </c>
      <c r="D504" s="38">
        <v>10</v>
      </c>
      <c r="E504" s="38">
        <v>20</v>
      </c>
      <c r="F504" s="39">
        <v>4</v>
      </c>
      <c r="G504" s="59">
        <f t="shared" si="56"/>
        <v>467</v>
      </c>
      <c r="H504" s="88">
        <f t="shared" si="56"/>
        <v>467</v>
      </c>
      <c r="I504" s="88">
        <f t="shared" si="60"/>
        <v>0</v>
      </c>
      <c r="J504" s="88"/>
      <c r="K504" s="38">
        <f>1800-Table1353233[[#This Row],[Remaining time]]</f>
        <v>4.6755564771599438</v>
      </c>
      <c r="L504" s="38"/>
      <c r="M504" s="38">
        <f t="shared" si="57"/>
        <v>4.6755564771599438</v>
      </c>
      <c r="O504" t="b">
        <f t="shared" si="61"/>
        <v>0</v>
      </c>
      <c r="T504">
        <f>IF(Table1353233[[#This Row],[If Optimal solution is not found]]=1,"",Table1353233[[#This Row],[UB_init]])</f>
        <v>467</v>
      </c>
      <c r="U504">
        <f>IF(Table1353233[[#This Row],[If Optimal solution is not found]],"",Table1353233[[#This Row],[LB_init]])</f>
        <v>467</v>
      </c>
      <c r="V504">
        <f>IF(Table1353233[[#This Row],[If Optimal solution is not found]],"",0)</f>
        <v>0</v>
      </c>
      <c r="W504">
        <f>IF(Table1353233[[#This Row],[If Optimal solution is not found]],"",Table1353233[[#This Row],[Total time (BPP+Pm+SPm)]])</f>
        <v>4.6755564771599438</v>
      </c>
      <c r="Y504" s="59"/>
      <c r="Z504" s="60"/>
      <c r="AA504" s="60"/>
      <c r="AB504" s="59"/>
      <c r="AC504" s="114"/>
      <c r="AD504" s="114"/>
      <c r="AE504" s="114"/>
      <c r="AF504" s="114">
        <f t="shared" si="62"/>
        <v>0</v>
      </c>
      <c r="AG504" s="114">
        <f t="shared" si="63"/>
        <v>0</v>
      </c>
      <c r="AH504" s="114">
        <v>0</v>
      </c>
      <c r="AI504" s="136" t="str">
        <f>IF(AH504=1,(Table1353233[[#This Row],[UB_init]]-Table1353233[[#This Row],[LB_init]])/Table1353233[[#This Row],[UB_init]],"")</f>
        <v/>
      </c>
      <c r="AJ504" s="123"/>
      <c r="AK504" s="114">
        <f>IF(AND(AJ504=1,Table68[[#This Row],[Gap]]=0),1,0)</f>
        <v>0</v>
      </c>
      <c r="AL504" s="48">
        <v>467</v>
      </c>
      <c r="AM504" s="117">
        <f t="shared" si="58"/>
        <v>1</v>
      </c>
      <c r="AN504">
        <f t="shared" si="59"/>
        <v>0</v>
      </c>
    </row>
    <row r="505" spans="2:40" x14ac:dyDescent="0.35">
      <c r="B505" s="126" t="s">
        <v>539</v>
      </c>
      <c r="C505" s="36">
        <v>100</v>
      </c>
      <c r="D505" s="36">
        <v>10</v>
      </c>
      <c r="E505" s="36">
        <v>20</v>
      </c>
      <c r="F505" s="37">
        <v>4</v>
      </c>
      <c r="G505" s="61">
        <f t="shared" si="56"/>
        <v>448</v>
      </c>
      <c r="H505" s="98">
        <f t="shared" si="56"/>
        <v>448</v>
      </c>
      <c r="I505" s="98">
        <f t="shared" si="60"/>
        <v>0</v>
      </c>
      <c r="J505" s="98"/>
      <c r="K505" s="36">
        <f>1800-Table1353233[[#This Row],[Remaining time]]</f>
        <v>274.48695207014998</v>
      </c>
      <c r="L505" s="36"/>
      <c r="M505" s="36">
        <f t="shared" si="57"/>
        <v>274.48695207014998</v>
      </c>
      <c r="O505" t="b">
        <f t="shared" si="61"/>
        <v>0</v>
      </c>
      <c r="T505">
        <f>IF(Table1353233[[#This Row],[If Optimal solution is not found]]=1,"",Table1353233[[#This Row],[UB_init]])</f>
        <v>448</v>
      </c>
      <c r="U505">
        <f>IF(Table1353233[[#This Row],[If Optimal solution is not found]],"",Table1353233[[#This Row],[LB_init]])</f>
        <v>448</v>
      </c>
      <c r="V505">
        <f>IF(Table1353233[[#This Row],[If Optimal solution is not found]],"",0)</f>
        <v>0</v>
      </c>
      <c r="W505">
        <f>IF(Table1353233[[#This Row],[If Optimal solution is not found]],"",Table1353233[[#This Row],[Total time (BPP+Pm+SPm)]])</f>
        <v>274.48695207014998</v>
      </c>
      <c r="Y505" s="61"/>
      <c r="Z505" s="62"/>
      <c r="AA505" s="62"/>
      <c r="AB505" s="61"/>
      <c r="AC505" s="115"/>
      <c r="AD505" s="115"/>
      <c r="AE505" s="115"/>
      <c r="AF505" s="115">
        <f t="shared" si="62"/>
        <v>0</v>
      </c>
      <c r="AG505" s="115">
        <f t="shared" si="63"/>
        <v>0</v>
      </c>
      <c r="AH505" s="115">
        <v>0</v>
      </c>
      <c r="AI505" s="137" t="str">
        <f>IF(AH505=1,(Table1353233[[#This Row],[UB_init]]-Table1353233[[#This Row],[LB_init]])/Table1353233[[#This Row],[UB_init]],"")</f>
        <v/>
      </c>
      <c r="AJ505" s="133"/>
      <c r="AK505" s="115">
        <f>IF(AND(AJ505=1,Table68[[#This Row],[Gap]]=0),1,0)</f>
        <v>0</v>
      </c>
      <c r="AL505" s="47">
        <v>448</v>
      </c>
      <c r="AM505" s="117">
        <f t="shared" si="58"/>
        <v>1</v>
      </c>
      <c r="AN505">
        <f t="shared" si="59"/>
        <v>0</v>
      </c>
    </row>
    <row r="506" spans="2:40" x14ac:dyDescent="0.35">
      <c r="B506" s="127" t="s">
        <v>540</v>
      </c>
      <c r="C506" s="38">
        <v>100</v>
      </c>
      <c r="D506" s="38">
        <v>10</v>
      </c>
      <c r="E506" s="38">
        <v>20</v>
      </c>
      <c r="F506" s="39">
        <v>4</v>
      </c>
      <c r="G506" s="59">
        <f t="shared" si="56"/>
        <v>455</v>
      </c>
      <c r="H506" s="88">
        <f t="shared" si="56"/>
        <v>455</v>
      </c>
      <c r="I506" s="88">
        <f t="shared" si="60"/>
        <v>0</v>
      </c>
      <c r="J506" s="88"/>
      <c r="K506" s="38">
        <f>1800-Table1353233[[#This Row],[Remaining time]]</f>
        <v>8.2274267952900573</v>
      </c>
      <c r="L506" s="38"/>
      <c r="M506" s="38">
        <f t="shared" si="57"/>
        <v>8.2274267952900573</v>
      </c>
      <c r="O506" t="b">
        <f t="shared" si="61"/>
        <v>0</v>
      </c>
      <c r="T506">
        <f>IF(Table1353233[[#This Row],[If Optimal solution is not found]]=1,"",Table1353233[[#This Row],[UB_init]])</f>
        <v>455</v>
      </c>
      <c r="U506">
        <f>IF(Table1353233[[#This Row],[If Optimal solution is not found]],"",Table1353233[[#This Row],[LB_init]])</f>
        <v>455</v>
      </c>
      <c r="V506">
        <f>IF(Table1353233[[#This Row],[If Optimal solution is not found]],"",0)</f>
        <v>0</v>
      </c>
      <c r="W506">
        <f>IF(Table1353233[[#This Row],[If Optimal solution is not found]],"",Table1353233[[#This Row],[Total time (BPP+Pm+SPm)]])</f>
        <v>8.2274267952900573</v>
      </c>
      <c r="Y506" s="59"/>
      <c r="Z506" s="60"/>
      <c r="AA506" s="60"/>
      <c r="AB506" s="59"/>
      <c r="AC506" s="114"/>
      <c r="AD506" s="114"/>
      <c r="AE506" s="114"/>
      <c r="AF506" s="114">
        <f t="shared" si="62"/>
        <v>0</v>
      </c>
      <c r="AG506" s="114">
        <f t="shared" si="63"/>
        <v>0</v>
      </c>
      <c r="AH506" s="114">
        <v>0</v>
      </c>
      <c r="AI506" s="136" t="str">
        <f>IF(AH506=1,(Table1353233[[#This Row],[UB_init]]-Table1353233[[#This Row],[LB_init]])/Table1353233[[#This Row],[UB_init]],"")</f>
        <v/>
      </c>
      <c r="AJ506" s="123"/>
      <c r="AK506" s="114">
        <f>IF(AND(AJ506=1,Table68[[#This Row],[Gap]]=0),1,0)</f>
        <v>0</v>
      </c>
      <c r="AL506" s="48">
        <v>455</v>
      </c>
      <c r="AM506" s="117">
        <f t="shared" si="58"/>
        <v>1</v>
      </c>
      <c r="AN506">
        <f t="shared" si="59"/>
        <v>0</v>
      </c>
    </row>
    <row r="507" spans="2:40" x14ac:dyDescent="0.35">
      <c r="B507" s="126" t="s">
        <v>541</v>
      </c>
      <c r="C507" s="36">
        <v>100</v>
      </c>
      <c r="D507" s="36">
        <v>10</v>
      </c>
      <c r="E507" s="36">
        <v>20</v>
      </c>
      <c r="F507" s="37">
        <v>4</v>
      </c>
      <c r="G507" s="61">
        <f t="shared" si="56"/>
        <v>481</v>
      </c>
      <c r="H507" s="98">
        <f t="shared" si="56"/>
        <v>475</v>
      </c>
      <c r="I507" s="98">
        <f t="shared" si="60"/>
        <v>1.24740124740124E-2</v>
      </c>
      <c r="J507" s="98"/>
      <c r="K507" s="36">
        <f>1800-Table1353233[[#This Row],[Remaining time]]</f>
        <v>616.5248012151601</v>
      </c>
      <c r="L507" s="36">
        <v>2983</v>
      </c>
      <c r="M507" s="36">
        <f t="shared" si="57"/>
        <v>3599.5248012151601</v>
      </c>
      <c r="N507">
        <v>1.24740124740124E-2</v>
      </c>
      <c r="O507" t="b">
        <f t="shared" si="61"/>
        <v>0</v>
      </c>
      <c r="T507" t="str">
        <f>IF(Table1353233[[#This Row],[If Optimal solution is not found]]=1,"",Table1353233[[#This Row],[UB_init]])</f>
        <v/>
      </c>
      <c r="U507" t="str">
        <f>IF(Table1353233[[#This Row],[If Optimal solution is not found]],"",Table1353233[[#This Row],[LB_init]])</f>
        <v/>
      </c>
      <c r="V507" t="str">
        <f>IF(Table1353233[[#This Row],[If Optimal solution is not found]],"",0)</f>
        <v/>
      </c>
      <c r="W507" t="str">
        <f>IF(Table1353233[[#This Row],[If Optimal solution is not found]],"",Table1353233[[#This Row],[Total time (BPP+Pm+SPm)]])</f>
        <v/>
      </c>
      <c r="Y507" s="61">
        <v>481</v>
      </c>
      <c r="Z507" s="62">
        <v>475</v>
      </c>
      <c r="AA507" s="62">
        <v>1.24740124740124E-2</v>
      </c>
      <c r="AB507" s="61"/>
      <c r="AC507" s="115">
        <v>0</v>
      </c>
      <c r="AD507" s="115">
        <v>0</v>
      </c>
      <c r="AE507" s="115">
        <v>0</v>
      </c>
      <c r="AF507" s="115">
        <f t="shared" si="62"/>
        <v>0</v>
      </c>
      <c r="AG507" s="115">
        <f t="shared" si="63"/>
        <v>0</v>
      </c>
      <c r="AH507" s="115">
        <v>0</v>
      </c>
      <c r="AI507" s="137" t="str">
        <f>IF(AH507=1,(Table1353233[[#This Row],[UB_init]]-Table1353233[[#This Row],[LB_init]])/Table1353233[[#This Row],[UB_init]],"")</f>
        <v/>
      </c>
      <c r="AJ507" s="133">
        <v>1</v>
      </c>
      <c r="AK507" s="115">
        <f>IF(AND(AJ507=1,Table68[[#This Row],[Gap]]=0),1,0)</f>
        <v>0</v>
      </c>
      <c r="AL507" s="103">
        <v>481</v>
      </c>
      <c r="AM507" s="117">
        <f t="shared" si="58"/>
        <v>0</v>
      </c>
      <c r="AN507">
        <f t="shared" si="59"/>
        <v>0</v>
      </c>
    </row>
    <row r="508" spans="2:40" x14ac:dyDescent="0.35">
      <c r="B508" s="127" t="s">
        <v>542</v>
      </c>
      <c r="C508" s="38">
        <v>100</v>
      </c>
      <c r="D508" s="38">
        <v>10</v>
      </c>
      <c r="E508" s="38">
        <v>20</v>
      </c>
      <c r="F508" s="39">
        <v>4</v>
      </c>
      <c r="G508" s="59">
        <f t="shared" si="56"/>
        <v>478</v>
      </c>
      <c r="H508" s="88">
        <f t="shared" si="56"/>
        <v>478</v>
      </c>
      <c r="I508" s="88">
        <f t="shared" si="60"/>
        <v>0</v>
      </c>
      <c r="J508" s="88"/>
      <c r="K508" s="38">
        <f>1800-Table1353233[[#This Row],[Remaining time]]</f>
        <v>13.800056353220043</v>
      </c>
      <c r="L508" s="38"/>
      <c r="M508" s="38">
        <f t="shared" si="57"/>
        <v>13.800056353220043</v>
      </c>
      <c r="O508" t="b">
        <f t="shared" si="61"/>
        <v>0</v>
      </c>
      <c r="T508">
        <f>IF(Table1353233[[#This Row],[If Optimal solution is not found]]=1,"",Table1353233[[#This Row],[UB_init]])</f>
        <v>478</v>
      </c>
      <c r="U508">
        <f>IF(Table1353233[[#This Row],[If Optimal solution is not found]],"",Table1353233[[#This Row],[LB_init]])</f>
        <v>478</v>
      </c>
      <c r="V508">
        <f>IF(Table1353233[[#This Row],[If Optimal solution is not found]],"",0)</f>
        <v>0</v>
      </c>
      <c r="W508">
        <f>IF(Table1353233[[#This Row],[If Optimal solution is not found]],"",Table1353233[[#This Row],[Total time (BPP+Pm+SPm)]])</f>
        <v>13.800056353220043</v>
      </c>
      <c r="Y508" s="59"/>
      <c r="Z508" s="60"/>
      <c r="AA508" s="60"/>
      <c r="AB508" s="59"/>
      <c r="AC508" s="114"/>
      <c r="AD508" s="114"/>
      <c r="AE508" s="114"/>
      <c r="AF508" s="114">
        <f t="shared" si="62"/>
        <v>0</v>
      </c>
      <c r="AG508" s="114">
        <f t="shared" si="63"/>
        <v>0</v>
      </c>
      <c r="AH508" s="114">
        <v>0</v>
      </c>
      <c r="AI508" s="136" t="str">
        <f>IF(AH508=1,(Table1353233[[#This Row],[UB_init]]-Table1353233[[#This Row],[LB_init]])/Table1353233[[#This Row],[UB_init]],"")</f>
        <v/>
      </c>
      <c r="AJ508" s="123"/>
      <c r="AK508" s="114">
        <f>IF(AND(AJ508=1,Table68[[#This Row],[Gap]]=0),1,0)</f>
        <v>0</v>
      </c>
      <c r="AL508" s="48">
        <v>478</v>
      </c>
      <c r="AM508" s="117">
        <f t="shared" si="58"/>
        <v>1</v>
      </c>
      <c r="AN508">
        <f t="shared" si="59"/>
        <v>0</v>
      </c>
    </row>
    <row r="509" spans="2:40" x14ac:dyDescent="0.35">
      <c r="B509" s="126" t="s">
        <v>543</v>
      </c>
      <c r="C509" s="36">
        <v>100</v>
      </c>
      <c r="D509" s="36">
        <v>10</v>
      </c>
      <c r="E509" s="36">
        <v>20</v>
      </c>
      <c r="F509" s="37">
        <v>4</v>
      </c>
      <c r="G509" s="61">
        <f t="shared" si="56"/>
        <v>490</v>
      </c>
      <c r="H509" s="98">
        <f t="shared" si="56"/>
        <v>490</v>
      </c>
      <c r="I509" s="98">
        <f t="shared" si="60"/>
        <v>0</v>
      </c>
      <c r="J509" s="98"/>
      <c r="K509" s="36">
        <f>1800-Table1353233[[#This Row],[Remaining time]]</f>
        <v>10.741344893360065</v>
      </c>
      <c r="L509" s="36"/>
      <c r="M509" s="36">
        <f t="shared" si="57"/>
        <v>10.741344893360065</v>
      </c>
      <c r="O509" t="b">
        <f t="shared" si="61"/>
        <v>0</v>
      </c>
      <c r="T509">
        <f>IF(Table1353233[[#This Row],[If Optimal solution is not found]]=1,"",Table1353233[[#This Row],[UB_init]])</f>
        <v>490</v>
      </c>
      <c r="U509">
        <f>IF(Table1353233[[#This Row],[If Optimal solution is not found]],"",Table1353233[[#This Row],[LB_init]])</f>
        <v>490</v>
      </c>
      <c r="V509">
        <f>IF(Table1353233[[#This Row],[If Optimal solution is not found]],"",0)</f>
        <v>0</v>
      </c>
      <c r="W509">
        <f>IF(Table1353233[[#This Row],[If Optimal solution is not found]],"",Table1353233[[#This Row],[Total time (BPP+Pm+SPm)]])</f>
        <v>10.741344893360065</v>
      </c>
      <c r="Y509" s="61"/>
      <c r="Z509" s="62"/>
      <c r="AA509" s="62"/>
      <c r="AB509" s="61"/>
      <c r="AC509" s="115"/>
      <c r="AD509" s="115"/>
      <c r="AE509" s="115"/>
      <c r="AF509" s="115">
        <f t="shared" si="62"/>
        <v>0</v>
      </c>
      <c r="AG509" s="115">
        <f t="shared" si="63"/>
        <v>0</v>
      </c>
      <c r="AH509" s="115">
        <v>0</v>
      </c>
      <c r="AI509" s="137" t="str">
        <f>IF(AH509=1,(Table1353233[[#This Row],[UB_init]]-Table1353233[[#This Row],[LB_init]])/Table1353233[[#This Row],[UB_init]],"")</f>
        <v/>
      </c>
      <c r="AJ509" s="133"/>
      <c r="AK509" s="115">
        <f>IF(AND(AJ509=1,Table68[[#This Row],[Gap]]=0),1,0)</f>
        <v>0</v>
      </c>
      <c r="AL509" s="47">
        <v>490</v>
      </c>
      <c r="AM509" s="117">
        <f t="shared" si="58"/>
        <v>1</v>
      </c>
      <c r="AN509">
        <f t="shared" si="59"/>
        <v>0</v>
      </c>
    </row>
    <row r="510" spans="2:40" x14ac:dyDescent="0.35">
      <c r="B510" s="127" t="s">
        <v>544</v>
      </c>
      <c r="C510" s="38">
        <v>100</v>
      </c>
      <c r="D510" s="38">
        <v>10</v>
      </c>
      <c r="E510" s="38">
        <v>20</v>
      </c>
      <c r="F510" s="39">
        <v>4</v>
      </c>
      <c r="G510" s="59">
        <f t="shared" si="56"/>
        <v>484</v>
      </c>
      <c r="H510" s="88">
        <f t="shared" si="56"/>
        <v>484</v>
      </c>
      <c r="I510" s="88">
        <f t="shared" si="60"/>
        <v>0</v>
      </c>
      <c r="J510" s="88"/>
      <c r="K510" s="38">
        <f>1800-Table1353233[[#This Row],[Remaining time]]</f>
        <v>205.65828261152001</v>
      </c>
      <c r="L510" s="38"/>
      <c r="M510" s="38">
        <f t="shared" si="57"/>
        <v>205.65828261152001</v>
      </c>
      <c r="O510" t="b">
        <f t="shared" si="61"/>
        <v>0</v>
      </c>
      <c r="T510">
        <f>IF(Table1353233[[#This Row],[If Optimal solution is not found]]=1,"",Table1353233[[#This Row],[UB_init]])</f>
        <v>484</v>
      </c>
      <c r="U510">
        <f>IF(Table1353233[[#This Row],[If Optimal solution is not found]],"",Table1353233[[#This Row],[LB_init]])</f>
        <v>484</v>
      </c>
      <c r="V510">
        <f>IF(Table1353233[[#This Row],[If Optimal solution is not found]],"",0)</f>
        <v>0</v>
      </c>
      <c r="W510">
        <f>IF(Table1353233[[#This Row],[If Optimal solution is not found]],"",Table1353233[[#This Row],[Total time (BPP+Pm+SPm)]])</f>
        <v>205.65828261152001</v>
      </c>
      <c r="Y510" s="59"/>
      <c r="Z510" s="60"/>
      <c r="AA510" s="60"/>
      <c r="AB510" s="59"/>
      <c r="AC510" s="114"/>
      <c r="AD510" s="114"/>
      <c r="AE510" s="114"/>
      <c r="AF510" s="114">
        <f t="shared" si="62"/>
        <v>0</v>
      </c>
      <c r="AG510" s="114">
        <f t="shared" si="63"/>
        <v>0</v>
      </c>
      <c r="AH510" s="114">
        <v>0</v>
      </c>
      <c r="AI510" s="136" t="str">
        <f>IF(AH510=1,(Table1353233[[#This Row],[UB_init]]-Table1353233[[#This Row],[LB_init]])/Table1353233[[#This Row],[UB_init]],"")</f>
        <v/>
      </c>
      <c r="AJ510" s="123"/>
      <c r="AK510" s="114">
        <f>IF(AND(AJ510=1,Table68[[#This Row],[Gap]]=0),1,0)</f>
        <v>0</v>
      </c>
      <c r="AL510" s="48">
        <v>484</v>
      </c>
      <c r="AM510" s="117">
        <f t="shared" si="58"/>
        <v>1</v>
      </c>
      <c r="AN510">
        <f t="shared" si="59"/>
        <v>0</v>
      </c>
    </row>
    <row r="511" spans="2:40" x14ac:dyDescent="0.35">
      <c r="B511" s="126" t="s">
        <v>545</v>
      </c>
      <c r="C511" s="36">
        <v>100</v>
      </c>
      <c r="D511" s="36">
        <v>10</v>
      </c>
      <c r="E511" s="36">
        <v>20</v>
      </c>
      <c r="F511" s="37">
        <v>4</v>
      </c>
      <c r="G511" s="61">
        <f t="shared" si="56"/>
        <v>473</v>
      </c>
      <c r="H511" s="98">
        <f t="shared" si="56"/>
        <v>473</v>
      </c>
      <c r="I511" s="98">
        <f t="shared" si="60"/>
        <v>0</v>
      </c>
      <c r="J511" s="98"/>
      <c r="K511" s="36">
        <f>1800-Table1353233[[#This Row],[Remaining time]]</f>
        <v>8.259431259710027</v>
      </c>
      <c r="L511" s="36"/>
      <c r="M511" s="36">
        <f t="shared" si="57"/>
        <v>8.259431259710027</v>
      </c>
      <c r="O511" t="b">
        <f t="shared" si="61"/>
        <v>0</v>
      </c>
      <c r="P511">
        <f>COUNTIF(I502:I511,"&gt;0")</f>
        <v>2</v>
      </c>
      <c r="T511">
        <f>IF(Table1353233[[#This Row],[If Optimal solution is not found]]=1,"",Table1353233[[#This Row],[UB_init]])</f>
        <v>473</v>
      </c>
      <c r="U511">
        <f>IF(Table1353233[[#This Row],[If Optimal solution is not found]],"",Table1353233[[#This Row],[LB_init]])</f>
        <v>473</v>
      </c>
      <c r="V511">
        <f>IF(Table1353233[[#This Row],[If Optimal solution is not found]],"",0)</f>
        <v>0</v>
      </c>
      <c r="W511">
        <f>IF(Table1353233[[#This Row],[If Optimal solution is not found]],"",Table1353233[[#This Row],[Total time (BPP+Pm+SPm)]])</f>
        <v>8.259431259710027</v>
      </c>
      <c r="Y511" s="61"/>
      <c r="Z511" s="62"/>
      <c r="AA511" s="62"/>
      <c r="AB511" s="61"/>
      <c r="AC511" s="115"/>
      <c r="AD511" s="115"/>
      <c r="AE511" s="115"/>
      <c r="AF511" s="115">
        <f t="shared" si="62"/>
        <v>0</v>
      </c>
      <c r="AG511" s="115">
        <f t="shared" si="63"/>
        <v>0</v>
      </c>
      <c r="AH511" s="115">
        <v>0</v>
      </c>
      <c r="AI511" s="137" t="str">
        <f>IF(AH511=1,(Table1353233[[#This Row],[UB_init]]-Table1353233[[#This Row],[LB_init]])/Table1353233[[#This Row],[UB_init]],"")</f>
        <v/>
      </c>
      <c r="AJ511" s="133"/>
      <c r="AK511" s="115">
        <f>IF(AND(AJ511=1,Table68[[#This Row],[Gap]]=0),1,0)</f>
        <v>0</v>
      </c>
      <c r="AL511" s="47">
        <v>473</v>
      </c>
      <c r="AM511" s="117">
        <f t="shared" si="58"/>
        <v>1</v>
      </c>
      <c r="AN511">
        <f t="shared" si="59"/>
        <v>0</v>
      </c>
    </row>
    <row r="512" spans="2:40" x14ac:dyDescent="0.35">
      <c r="B512" s="127" t="s">
        <v>546</v>
      </c>
      <c r="C512" s="38">
        <v>100</v>
      </c>
      <c r="D512" s="38">
        <v>10</v>
      </c>
      <c r="E512" s="38">
        <v>30</v>
      </c>
      <c r="F512" s="39">
        <v>1</v>
      </c>
      <c r="G512" s="59">
        <f t="shared" si="56"/>
        <v>421</v>
      </c>
      <c r="H512" s="88">
        <f t="shared" si="56"/>
        <v>421</v>
      </c>
      <c r="I512" s="88">
        <f t="shared" si="60"/>
        <v>0</v>
      </c>
      <c r="J512" s="88"/>
      <c r="K512" s="38">
        <f>1800-Table1353233[[#This Row],[Remaining time]]</f>
        <v>0.91073943302990301</v>
      </c>
      <c r="L512" s="38">
        <v>3.72541053919121</v>
      </c>
      <c r="M512" s="38">
        <f t="shared" si="57"/>
        <v>4.636149972221113</v>
      </c>
      <c r="O512" t="b">
        <f t="shared" si="61"/>
        <v>0</v>
      </c>
      <c r="T512" t="str">
        <f>IF(Table1353233[[#This Row],[If Optimal solution is not found]]=1,"",Table1353233[[#This Row],[UB_init]])</f>
        <v/>
      </c>
      <c r="U512" t="str">
        <f>IF(Table1353233[[#This Row],[If Optimal solution is not found]],"",Table1353233[[#This Row],[LB_init]])</f>
        <v/>
      </c>
      <c r="V512" t="str">
        <f>IF(Table1353233[[#This Row],[If Optimal solution is not found]],"",0)</f>
        <v/>
      </c>
      <c r="W512" t="str">
        <f>IF(Table1353233[[#This Row],[If Optimal solution is not found]],"",Table1353233[[#This Row],[Total time (BPP+Pm+SPm)]])</f>
        <v/>
      </c>
      <c r="Y512" s="59">
        <v>421</v>
      </c>
      <c r="Z512" s="60">
        <v>421</v>
      </c>
      <c r="AA512" s="60">
        <v>0</v>
      </c>
      <c r="AB512" s="59"/>
      <c r="AC512" s="114">
        <v>0</v>
      </c>
      <c r="AD512" s="114">
        <v>0</v>
      </c>
      <c r="AE512" s="114">
        <v>0</v>
      </c>
      <c r="AF512" s="114">
        <f t="shared" si="62"/>
        <v>0</v>
      </c>
      <c r="AG512" s="114">
        <f t="shared" si="63"/>
        <v>0</v>
      </c>
      <c r="AH512" s="114">
        <v>0</v>
      </c>
      <c r="AI512" s="136" t="str">
        <f>IF(AH512=1,(Table1353233[[#This Row],[UB_init]]-Table1353233[[#This Row],[LB_init]])/Table1353233[[#This Row],[UB_init]],"")</f>
        <v/>
      </c>
      <c r="AJ512" s="123">
        <v>0</v>
      </c>
      <c r="AK512" s="114">
        <f>IF(AND(AJ512=1,Table68[[#This Row],[Gap]]=0),1,0)</f>
        <v>0</v>
      </c>
      <c r="AL512" s="48">
        <v>527</v>
      </c>
      <c r="AM512" s="117">
        <f t="shared" si="58"/>
        <v>0</v>
      </c>
      <c r="AN512">
        <f t="shared" si="59"/>
        <v>0</v>
      </c>
    </row>
    <row r="513" spans="2:40" x14ac:dyDescent="0.35">
      <c r="B513" s="126" t="s">
        <v>547</v>
      </c>
      <c r="C513" s="36">
        <v>100</v>
      </c>
      <c r="D513" s="36">
        <v>10</v>
      </c>
      <c r="E513" s="36">
        <v>30</v>
      </c>
      <c r="F513" s="37">
        <v>1</v>
      </c>
      <c r="G513" s="61">
        <f t="shared" si="56"/>
        <v>379</v>
      </c>
      <c r="H513" s="98">
        <f t="shared" si="56"/>
        <v>379</v>
      </c>
      <c r="I513" s="98">
        <f t="shared" si="60"/>
        <v>0</v>
      </c>
      <c r="J513" s="98"/>
      <c r="K513" s="36">
        <f>1800-Table1353233[[#This Row],[Remaining time]]</f>
        <v>1.0280409082799906</v>
      </c>
      <c r="L513" s="36">
        <v>3.00634720409289</v>
      </c>
      <c r="M513" s="36">
        <f t="shared" si="57"/>
        <v>4.0343881123728806</v>
      </c>
      <c r="O513" t="b">
        <f t="shared" si="61"/>
        <v>0</v>
      </c>
      <c r="T513" t="str">
        <f>IF(Table1353233[[#This Row],[If Optimal solution is not found]]=1,"",Table1353233[[#This Row],[UB_init]])</f>
        <v/>
      </c>
      <c r="U513" t="str">
        <f>IF(Table1353233[[#This Row],[If Optimal solution is not found]],"",Table1353233[[#This Row],[LB_init]])</f>
        <v/>
      </c>
      <c r="V513" t="str">
        <f>IF(Table1353233[[#This Row],[If Optimal solution is not found]],"",0)</f>
        <v/>
      </c>
      <c r="W513" t="str">
        <f>IF(Table1353233[[#This Row],[If Optimal solution is not found]],"",Table1353233[[#This Row],[Total time (BPP+Pm+SPm)]])</f>
        <v/>
      </c>
      <c r="Y513" s="61">
        <v>379</v>
      </c>
      <c r="Z513" s="62">
        <v>379</v>
      </c>
      <c r="AA513" s="62">
        <v>0</v>
      </c>
      <c r="AB513" s="61"/>
      <c r="AC513" s="115">
        <v>0</v>
      </c>
      <c r="AD513" s="115">
        <v>0</v>
      </c>
      <c r="AE513" s="115">
        <v>0</v>
      </c>
      <c r="AF513" s="115">
        <f t="shared" si="62"/>
        <v>0</v>
      </c>
      <c r="AG513" s="115">
        <f t="shared" si="63"/>
        <v>0</v>
      </c>
      <c r="AH513" s="115">
        <v>0</v>
      </c>
      <c r="AI513" s="137" t="str">
        <f>IF(AH513=1,(Table1353233[[#This Row],[UB_init]]-Table1353233[[#This Row],[LB_init]])/Table1353233[[#This Row],[UB_init]],"")</f>
        <v/>
      </c>
      <c r="AJ513" s="133">
        <v>0</v>
      </c>
      <c r="AK513" s="115">
        <f>IF(AND(AJ513=1,Table68[[#This Row],[Gap]]=0),1,0)</f>
        <v>0</v>
      </c>
      <c r="AL513" s="47">
        <v>481</v>
      </c>
      <c r="AM513" s="117">
        <f t="shared" si="58"/>
        <v>0</v>
      </c>
      <c r="AN513">
        <f t="shared" si="59"/>
        <v>0</v>
      </c>
    </row>
    <row r="514" spans="2:40" x14ac:dyDescent="0.35">
      <c r="B514" s="127" t="s">
        <v>548</v>
      </c>
      <c r="C514" s="38">
        <v>100</v>
      </c>
      <c r="D514" s="38">
        <v>10</v>
      </c>
      <c r="E514" s="38">
        <v>30</v>
      </c>
      <c r="F514" s="39">
        <v>1</v>
      </c>
      <c r="G514" s="59">
        <f t="shared" ref="G514:H577" si="64">MAX(T514,Y514)</f>
        <v>368</v>
      </c>
      <c r="H514" s="88">
        <f t="shared" si="64"/>
        <v>368</v>
      </c>
      <c r="I514" s="88">
        <f t="shared" si="60"/>
        <v>0</v>
      </c>
      <c r="J514" s="88"/>
      <c r="K514" s="38">
        <f>1800-Table1353233[[#This Row],[Remaining time]]</f>
        <v>0.75683886372007692</v>
      </c>
      <c r="L514" s="38">
        <v>4.0669757011346501</v>
      </c>
      <c r="M514" s="38">
        <f t="shared" ref="M514:M577" si="65">K514+L514</f>
        <v>4.823814564854727</v>
      </c>
      <c r="O514" t="b">
        <f t="shared" si="61"/>
        <v>0</v>
      </c>
      <c r="T514" t="str">
        <f>IF(Table1353233[[#This Row],[If Optimal solution is not found]]=1,"",Table1353233[[#This Row],[UB_init]])</f>
        <v/>
      </c>
      <c r="U514" t="str">
        <f>IF(Table1353233[[#This Row],[If Optimal solution is not found]],"",Table1353233[[#This Row],[LB_init]])</f>
        <v/>
      </c>
      <c r="V514" t="str">
        <f>IF(Table1353233[[#This Row],[If Optimal solution is not found]],"",0)</f>
        <v/>
      </c>
      <c r="W514" t="str">
        <f>IF(Table1353233[[#This Row],[If Optimal solution is not found]],"",Table1353233[[#This Row],[Total time (BPP+Pm+SPm)]])</f>
        <v/>
      </c>
      <c r="Y514" s="59">
        <v>368</v>
      </c>
      <c r="Z514" s="60">
        <v>368</v>
      </c>
      <c r="AA514" s="60">
        <v>0</v>
      </c>
      <c r="AB514" s="59"/>
      <c r="AC514" s="114">
        <v>0</v>
      </c>
      <c r="AD514" s="114">
        <v>0</v>
      </c>
      <c r="AE514" s="114">
        <v>0</v>
      </c>
      <c r="AF514" s="114">
        <f t="shared" si="62"/>
        <v>0</v>
      </c>
      <c r="AG514" s="114">
        <f t="shared" si="63"/>
        <v>0</v>
      </c>
      <c r="AH514" s="114">
        <v>0</v>
      </c>
      <c r="AI514" s="136" t="str">
        <f>IF(AH514=1,(Table1353233[[#This Row],[UB_init]]-Table1353233[[#This Row],[LB_init]])/Table1353233[[#This Row],[UB_init]],"")</f>
        <v/>
      </c>
      <c r="AJ514" s="123">
        <v>0</v>
      </c>
      <c r="AK514" s="114">
        <f>IF(AND(AJ514=1,Table68[[#This Row],[Gap]]=0),1,0)</f>
        <v>0</v>
      </c>
      <c r="AL514" s="48">
        <v>447</v>
      </c>
      <c r="AM514" s="117">
        <f t="shared" ref="AM514:AM577" si="66">IF(AL514=H514,1,0)</f>
        <v>0</v>
      </c>
      <c r="AN514">
        <f t="shared" ref="AN514:AN577" si="67">IF(AND(I514&lt;&gt;0,AM514=1),1,0)</f>
        <v>0</v>
      </c>
    </row>
    <row r="515" spans="2:40" x14ac:dyDescent="0.35">
      <c r="B515" s="126" t="s">
        <v>549</v>
      </c>
      <c r="C515" s="36">
        <v>100</v>
      </c>
      <c r="D515" s="36">
        <v>10</v>
      </c>
      <c r="E515" s="36">
        <v>30</v>
      </c>
      <c r="F515" s="37">
        <v>1</v>
      </c>
      <c r="G515" s="61">
        <f t="shared" si="64"/>
        <v>441</v>
      </c>
      <c r="H515" s="98">
        <f t="shared" si="64"/>
        <v>441</v>
      </c>
      <c r="I515" s="98">
        <f t="shared" ref="I515:I578" si="68">MAX(V515,AA515,AI515)</f>
        <v>0</v>
      </c>
      <c r="J515" s="98"/>
      <c r="K515" s="36">
        <f>1800-Table1353233[[#This Row],[Remaining time]]</f>
        <v>0.86706742459000452</v>
      </c>
      <c r="L515" s="36">
        <v>2.9116290560923499</v>
      </c>
      <c r="M515" s="36">
        <f t="shared" si="65"/>
        <v>3.7786964806823544</v>
      </c>
      <c r="O515" t="b">
        <f t="shared" ref="O515:O578" si="69">IF(AND(M515&gt;3599,I515=0),1)</f>
        <v>0</v>
      </c>
      <c r="T515" t="str">
        <f>IF(Table1353233[[#This Row],[If Optimal solution is not found]]=1,"",Table1353233[[#This Row],[UB_init]])</f>
        <v/>
      </c>
      <c r="U515" t="str">
        <f>IF(Table1353233[[#This Row],[If Optimal solution is not found]],"",Table1353233[[#This Row],[LB_init]])</f>
        <v/>
      </c>
      <c r="V515" t="str">
        <f>IF(Table1353233[[#This Row],[If Optimal solution is not found]],"",0)</f>
        <v/>
      </c>
      <c r="W515" t="str">
        <f>IF(Table1353233[[#This Row],[If Optimal solution is not found]],"",Table1353233[[#This Row],[Total time (BPP+Pm+SPm)]])</f>
        <v/>
      </c>
      <c r="Y515" s="61">
        <v>441</v>
      </c>
      <c r="Z515" s="62">
        <v>441</v>
      </c>
      <c r="AA515" s="62">
        <v>0</v>
      </c>
      <c r="AB515" s="61"/>
      <c r="AC515" s="115">
        <v>0</v>
      </c>
      <c r="AD515" s="115">
        <v>0</v>
      </c>
      <c r="AE515" s="115">
        <v>0</v>
      </c>
      <c r="AF515" s="115">
        <f t="shared" ref="AF515:AF578" si="70">IF(AE515&gt;0,1,0)</f>
        <v>0</v>
      </c>
      <c r="AG515" s="115">
        <f t="shared" ref="AG515:AG578" si="71">IF(AND(AF515&gt;0,AA515=0),1,0)</f>
        <v>0</v>
      </c>
      <c r="AH515" s="115">
        <v>0</v>
      </c>
      <c r="AI515" s="137" t="str">
        <f>IF(AH515=1,(Table1353233[[#This Row],[UB_init]]-Table1353233[[#This Row],[LB_init]])/Table1353233[[#This Row],[UB_init]],"")</f>
        <v/>
      </c>
      <c r="AJ515" s="133">
        <v>0</v>
      </c>
      <c r="AK515" s="115">
        <f>IF(AND(AJ515=1,Table68[[#This Row],[Gap]]=0),1,0)</f>
        <v>0</v>
      </c>
      <c r="AL515" s="47">
        <v>898</v>
      </c>
      <c r="AM515" s="117">
        <f t="shared" si="66"/>
        <v>0</v>
      </c>
      <c r="AN515">
        <f t="shared" si="67"/>
        <v>0</v>
      </c>
    </row>
    <row r="516" spans="2:40" x14ac:dyDescent="0.35">
      <c r="B516" s="127" t="s">
        <v>550</v>
      </c>
      <c r="C516" s="38">
        <v>100</v>
      </c>
      <c r="D516" s="38">
        <v>10</v>
      </c>
      <c r="E516" s="38">
        <v>30</v>
      </c>
      <c r="F516" s="39">
        <v>1</v>
      </c>
      <c r="G516" s="59">
        <f t="shared" si="64"/>
        <v>411</v>
      </c>
      <c r="H516" s="88">
        <f t="shared" si="64"/>
        <v>411</v>
      </c>
      <c r="I516" s="88">
        <f t="shared" si="68"/>
        <v>0</v>
      </c>
      <c r="J516" s="88"/>
      <c r="K516" s="38">
        <f>1800-Table1353233[[#This Row],[Remaining time]]</f>
        <v>1.0756113287100106</v>
      </c>
      <c r="L516" s="38">
        <v>7.3594825919717497</v>
      </c>
      <c r="M516" s="38">
        <f t="shared" si="65"/>
        <v>8.4350939206817603</v>
      </c>
      <c r="O516" t="b">
        <f t="shared" si="69"/>
        <v>0</v>
      </c>
      <c r="T516" t="str">
        <f>IF(Table1353233[[#This Row],[If Optimal solution is not found]]=1,"",Table1353233[[#This Row],[UB_init]])</f>
        <v/>
      </c>
      <c r="U516" t="str">
        <f>IF(Table1353233[[#This Row],[If Optimal solution is not found]],"",Table1353233[[#This Row],[LB_init]])</f>
        <v/>
      </c>
      <c r="V516" t="str">
        <f>IF(Table1353233[[#This Row],[If Optimal solution is not found]],"",0)</f>
        <v/>
      </c>
      <c r="W516" t="str">
        <f>IF(Table1353233[[#This Row],[If Optimal solution is not found]],"",Table1353233[[#This Row],[Total time (BPP+Pm+SPm)]])</f>
        <v/>
      </c>
      <c r="Y516" s="59">
        <v>411</v>
      </c>
      <c r="Z516" s="60">
        <v>411</v>
      </c>
      <c r="AA516" s="60">
        <v>0</v>
      </c>
      <c r="AB516" s="59"/>
      <c r="AC516" s="114">
        <v>0</v>
      </c>
      <c r="AD516" s="114">
        <v>0</v>
      </c>
      <c r="AE516" s="114">
        <v>0</v>
      </c>
      <c r="AF516" s="114">
        <f t="shared" si="70"/>
        <v>0</v>
      </c>
      <c r="AG516" s="114">
        <f t="shared" si="71"/>
        <v>0</v>
      </c>
      <c r="AH516" s="114">
        <v>0</v>
      </c>
      <c r="AI516" s="136" t="str">
        <f>IF(AH516=1,(Table1353233[[#This Row],[UB_init]]-Table1353233[[#This Row],[LB_init]])/Table1353233[[#This Row],[UB_init]],"")</f>
        <v/>
      </c>
      <c r="AJ516" s="123">
        <v>0</v>
      </c>
      <c r="AK516" s="114">
        <f>IF(AND(AJ516=1,Table68[[#This Row],[Gap]]=0),1,0)</f>
        <v>0</v>
      </c>
      <c r="AL516" s="48">
        <v>532</v>
      </c>
      <c r="AM516" s="117">
        <f t="shared" si="66"/>
        <v>0</v>
      </c>
      <c r="AN516">
        <f t="shared" si="67"/>
        <v>0</v>
      </c>
    </row>
    <row r="517" spans="2:40" x14ac:dyDescent="0.35">
      <c r="B517" s="126" t="s">
        <v>551</v>
      </c>
      <c r="C517" s="36">
        <v>100</v>
      </c>
      <c r="D517" s="36">
        <v>10</v>
      </c>
      <c r="E517" s="36">
        <v>30</v>
      </c>
      <c r="F517" s="37">
        <v>1</v>
      </c>
      <c r="G517" s="61">
        <f t="shared" si="64"/>
        <v>405</v>
      </c>
      <c r="H517" s="98">
        <f t="shared" si="64"/>
        <v>405</v>
      </c>
      <c r="I517" s="98">
        <f t="shared" si="68"/>
        <v>0</v>
      </c>
      <c r="J517" s="98"/>
      <c r="K517" s="36">
        <f>1800-Table1353233[[#This Row],[Remaining time]]</f>
        <v>0.91106228903004194</v>
      </c>
      <c r="L517" s="36">
        <v>5.0459224600344896</v>
      </c>
      <c r="M517" s="36">
        <f t="shared" si="65"/>
        <v>5.9569847490645316</v>
      </c>
      <c r="O517" t="b">
        <f t="shared" si="69"/>
        <v>0</v>
      </c>
      <c r="T517" t="str">
        <f>IF(Table1353233[[#This Row],[If Optimal solution is not found]]=1,"",Table1353233[[#This Row],[UB_init]])</f>
        <v/>
      </c>
      <c r="U517" t="str">
        <f>IF(Table1353233[[#This Row],[If Optimal solution is not found]],"",Table1353233[[#This Row],[LB_init]])</f>
        <v/>
      </c>
      <c r="V517" t="str">
        <f>IF(Table1353233[[#This Row],[If Optimal solution is not found]],"",0)</f>
        <v/>
      </c>
      <c r="W517" t="str">
        <f>IF(Table1353233[[#This Row],[If Optimal solution is not found]],"",Table1353233[[#This Row],[Total time (BPP+Pm+SPm)]])</f>
        <v/>
      </c>
      <c r="Y517" s="61">
        <v>405</v>
      </c>
      <c r="Z517" s="62">
        <v>405</v>
      </c>
      <c r="AA517" s="62">
        <v>0</v>
      </c>
      <c r="AB517" s="61"/>
      <c r="AC517" s="115">
        <v>0</v>
      </c>
      <c r="AD517" s="115">
        <v>0</v>
      </c>
      <c r="AE517" s="115">
        <v>0</v>
      </c>
      <c r="AF517" s="115">
        <f t="shared" si="70"/>
        <v>0</v>
      </c>
      <c r="AG517" s="115">
        <f t="shared" si="71"/>
        <v>0</v>
      </c>
      <c r="AH517" s="115">
        <v>0</v>
      </c>
      <c r="AI517" s="137" t="str">
        <f>IF(AH517=1,(Table1353233[[#This Row],[UB_init]]-Table1353233[[#This Row],[LB_init]])/Table1353233[[#This Row],[UB_init]],"")</f>
        <v/>
      </c>
      <c r="AJ517" s="133">
        <v>0</v>
      </c>
      <c r="AK517" s="115">
        <f>IF(AND(AJ517=1,Table68[[#This Row],[Gap]]=0),1,0)</f>
        <v>0</v>
      </c>
      <c r="AL517" s="47">
        <v>890</v>
      </c>
      <c r="AM517" s="117">
        <f t="shared" si="66"/>
        <v>0</v>
      </c>
      <c r="AN517">
        <f t="shared" si="67"/>
        <v>0</v>
      </c>
    </row>
    <row r="518" spans="2:40" x14ac:dyDescent="0.35">
      <c r="B518" s="127" t="s">
        <v>552</v>
      </c>
      <c r="C518" s="38">
        <v>100</v>
      </c>
      <c r="D518" s="38">
        <v>10</v>
      </c>
      <c r="E518" s="38">
        <v>30</v>
      </c>
      <c r="F518" s="39">
        <v>1</v>
      </c>
      <c r="G518" s="59">
        <f t="shared" si="64"/>
        <v>395</v>
      </c>
      <c r="H518" s="88">
        <f t="shared" si="64"/>
        <v>395</v>
      </c>
      <c r="I518" s="88">
        <f t="shared" si="68"/>
        <v>0</v>
      </c>
      <c r="J518" s="88"/>
      <c r="K518" s="38">
        <f>1800-Table1353233[[#This Row],[Remaining time]]</f>
        <v>0.87971416675009095</v>
      </c>
      <c r="L518" s="38">
        <v>3.7047902019694399</v>
      </c>
      <c r="M518" s="38">
        <f t="shared" si="65"/>
        <v>4.5845043687195304</v>
      </c>
      <c r="O518" t="b">
        <f t="shared" si="69"/>
        <v>0</v>
      </c>
      <c r="T518" t="str">
        <f>IF(Table1353233[[#This Row],[If Optimal solution is not found]]=1,"",Table1353233[[#This Row],[UB_init]])</f>
        <v/>
      </c>
      <c r="U518" t="str">
        <f>IF(Table1353233[[#This Row],[If Optimal solution is not found]],"",Table1353233[[#This Row],[LB_init]])</f>
        <v/>
      </c>
      <c r="V518" t="str">
        <f>IF(Table1353233[[#This Row],[If Optimal solution is not found]],"",0)</f>
        <v/>
      </c>
      <c r="W518" t="str">
        <f>IF(Table1353233[[#This Row],[If Optimal solution is not found]],"",Table1353233[[#This Row],[Total time (BPP+Pm+SPm)]])</f>
        <v/>
      </c>
      <c r="Y518" s="59">
        <v>395</v>
      </c>
      <c r="Z518" s="60">
        <v>395</v>
      </c>
      <c r="AA518" s="60">
        <v>0</v>
      </c>
      <c r="AB518" s="59"/>
      <c r="AC518" s="114">
        <v>0</v>
      </c>
      <c r="AD518" s="114">
        <v>0</v>
      </c>
      <c r="AE518" s="114">
        <v>0</v>
      </c>
      <c r="AF518" s="114">
        <f t="shared" si="70"/>
        <v>0</v>
      </c>
      <c r="AG518" s="114">
        <f t="shared" si="71"/>
        <v>0</v>
      </c>
      <c r="AH518" s="114">
        <v>0</v>
      </c>
      <c r="AI518" s="136" t="str">
        <f>IF(AH518=1,(Table1353233[[#This Row],[UB_init]]-Table1353233[[#This Row],[LB_init]])/Table1353233[[#This Row],[UB_init]],"")</f>
        <v/>
      </c>
      <c r="AJ518" s="123">
        <v>0</v>
      </c>
      <c r="AK518" s="114">
        <f>IF(AND(AJ518=1,Table68[[#This Row],[Gap]]=0),1,0)</f>
        <v>0</v>
      </c>
      <c r="AL518" s="48">
        <v>541</v>
      </c>
      <c r="AM518" s="117">
        <f t="shared" si="66"/>
        <v>0</v>
      </c>
      <c r="AN518">
        <f t="shared" si="67"/>
        <v>0</v>
      </c>
    </row>
    <row r="519" spans="2:40" x14ac:dyDescent="0.35">
      <c r="B519" s="126" t="s">
        <v>553</v>
      </c>
      <c r="C519" s="36">
        <v>100</v>
      </c>
      <c r="D519" s="36">
        <v>10</v>
      </c>
      <c r="E519" s="36">
        <v>30</v>
      </c>
      <c r="F519" s="37">
        <v>1</v>
      </c>
      <c r="G519" s="61">
        <f t="shared" si="64"/>
        <v>407</v>
      </c>
      <c r="H519" s="98">
        <f t="shared" si="64"/>
        <v>407</v>
      </c>
      <c r="I519" s="98">
        <f t="shared" si="68"/>
        <v>0</v>
      </c>
      <c r="J519" s="98"/>
      <c r="K519" s="36">
        <f>1800-Table1353233[[#This Row],[Remaining time]]</f>
        <v>0.91090014763994986</v>
      </c>
      <c r="L519" s="36">
        <v>3.8700421550311099</v>
      </c>
      <c r="M519" s="36">
        <f t="shared" si="65"/>
        <v>4.7809423026710594</v>
      </c>
      <c r="O519" t="b">
        <f t="shared" si="69"/>
        <v>0</v>
      </c>
      <c r="T519" t="str">
        <f>IF(Table1353233[[#This Row],[If Optimal solution is not found]]=1,"",Table1353233[[#This Row],[UB_init]])</f>
        <v/>
      </c>
      <c r="U519" t="str">
        <f>IF(Table1353233[[#This Row],[If Optimal solution is not found]],"",Table1353233[[#This Row],[LB_init]])</f>
        <v/>
      </c>
      <c r="V519" t="str">
        <f>IF(Table1353233[[#This Row],[If Optimal solution is not found]],"",0)</f>
        <v/>
      </c>
      <c r="W519" t="str">
        <f>IF(Table1353233[[#This Row],[If Optimal solution is not found]],"",Table1353233[[#This Row],[Total time (BPP+Pm+SPm)]])</f>
        <v/>
      </c>
      <c r="Y519" s="61">
        <v>407</v>
      </c>
      <c r="Z519" s="62">
        <v>407</v>
      </c>
      <c r="AA519" s="62">
        <v>0</v>
      </c>
      <c r="AB519" s="61"/>
      <c r="AC519" s="115">
        <v>0</v>
      </c>
      <c r="AD519" s="115">
        <v>0</v>
      </c>
      <c r="AE519" s="115">
        <v>0</v>
      </c>
      <c r="AF519" s="115">
        <f t="shared" si="70"/>
        <v>0</v>
      </c>
      <c r="AG519" s="115">
        <f t="shared" si="71"/>
        <v>0</v>
      </c>
      <c r="AH519" s="115">
        <v>0</v>
      </c>
      <c r="AI519" s="137" t="str">
        <f>IF(AH519=1,(Table1353233[[#This Row],[UB_init]]-Table1353233[[#This Row],[LB_init]])/Table1353233[[#This Row],[UB_init]],"")</f>
        <v/>
      </c>
      <c r="AJ519" s="133">
        <v>0</v>
      </c>
      <c r="AK519" s="115">
        <f>IF(AND(AJ519=1,Table68[[#This Row],[Gap]]=0),1,0)</f>
        <v>0</v>
      </c>
      <c r="AL519" s="47">
        <v>518</v>
      </c>
      <c r="AM519" s="117">
        <f t="shared" si="66"/>
        <v>0</v>
      </c>
      <c r="AN519">
        <f t="shared" si="67"/>
        <v>0</v>
      </c>
    </row>
    <row r="520" spans="2:40" x14ac:dyDescent="0.35">
      <c r="B520" s="127" t="s">
        <v>554</v>
      </c>
      <c r="C520" s="38">
        <v>100</v>
      </c>
      <c r="D520" s="38">
        <v>10</v>
      </c>
      <c r="E520" s="38">
        <v>30</v>
      </c>
      <c r="F520" s="39">
        <v>1</v>
      </c>
      <c r="G520" s="59">
        <f t="shared" si="64"/>
        <v>372</v>
      </c>
      <c r="H520" s="88">
        <f t="shared" si="64"/>
        <v>372</v>
      </c>
      <c r="I520" s="88">
        <f t="shared" si="68"/>
        <v>0</v>
      </c>
      <c r="J520" s="88"/>
      <c r="K520" s="38">
        <f>1800-Table1353233[[#This Row],[Remaining time]]</f>
        <v>1.0898557994601106</v>
      </c>
      <c r="L520" s="38">
        <v>4.4066558834165299</v>
      </c>
      <c r="M520" s="38">
        <f t="shared" si="65"/>
        <v>5.4965116828766405</v>
      </c>
      <c r="O520" t="b">
        <f t="shared" si="69"/>
        <v>0</v>
      </c>
      <c r="T520" t="str">
        <f>IF(Table1353233[[#This Row],[If Optimal solution is not found]]=1,"",Table1353233[[#This Row],[UB_init]])</f>
        <v/>
      </c>
      <c r="U520" t="str">
        <f>IF(Table1353233[[#This Row],[If Optimal solution is not found]],"",Table1353233[[#This Row],[LB_init]])</f>
        <v/>
      </c>
      <c r="V520" t="str">
        <f>IF(Table1353233[[#This Row],[If Optimal solution is not found]],"",0)</f>
        <v/>
      </c>
      <c r="W520" t="str">
        <f>IF(Table1353233[[#This Row],[If Optimal solution is not found]],"",Table1353233[[#This Row],[Total time (BPP+Pm+SPm)]])</f>
        <v/>
      </c>
      <c r="Y520" s="59">
        <v>372</v>
      </c>
      <c r="Z520" s="60">
        <v>372</v>
      </c>
      <c r="AA520" s="60">
        <v>0</v>
      </c>
      <c r="AB520" s="59"/>
      <c r="AC520" s="114">
        <v>0</v>
      </c>
      <c r="AD520" s="114">
        <v>0</v>
      </c>
      <c r="AE520" s="114">
        <v>0</v>
      </c>
      <c r="AF520" s="114">
        <f t="shared" si="70"/>
        <v>0</v>
      </c>
      <c r="AG520" s="114">
        <f t="shared" si="71"/>
        <v>0</v>
      </c>
      <c r="AH520" s="114">
        <v>0</v>
      </c>
      <c r="AI520" s="136" t="str">
        <f>IF(AH520=1,(Table1353233[[#This Row],[UB_init]]-Table1353233[[#This Row],[LB_init]])/Table1353233[[#This Row],[UB_init]],"")</f>
        <v/>
      </c>
      <c r="AJ520" s="123">
        <v>0</v>
      </c>
      <c r="AK520" s="114">
        <f>IF(AND(AJ520=1,Table68[[#This Row],[Gap]]=0),1,0)</f>
        <v>0</v>
      </c>
      <c r="AL520" s="48">
        <v>488</v>
      </c>
      <c r="AM520" s="117">
        <f t="shared" si="66"/>
        <v>0</v>
      </c>
      <c r="AN520">
        <f t="shared" si="67"/>
        <v>0</v>
      </c>
    </row>
    <row r="521" spans="2:40" x14ac:dyDescent="0.35">
      <c r="B521" s="126" t="s">
        <v>555</v>
      </c>
      <c r="C521" s="36">
        <v>100</v>
      </c>
      <c r="D521" s="36">
        <v>10</v>
      </c>
      <c r="E521" s="36">
        <v>30</v>
      </c>
      <c r="F521" s="37">
        <v>1</v>
      </c>
      <c r="G521" s="61">
        <f t="shared" si="64"/>
        <v>423</v>
      </c>
      <c r="H521" s="98">
        <f t="shared" si="64"/>
        <v>423</v>
      </c>
      <c r="I521" s="98">
        <f t="shared" si="68"/>
        <v>0</v>
      </c>
      <c r="J521" s="98"/>
      <c r="K521" s="36">
        <f>1800-Table1353233[[#This Row],[Remaining time]]</f>
        <v>0.87132366747005108</v>
      </c>
      <c r="L521" s="36">
        <v>7.3397839278913999</v>
      </c>
      <c r="M521" s="36">
        <f t="shared" si="65"/>
        <v>8.211107595361451</v>
      </c>
      <c r="O521" t="b">
        <f t="shared" si="69"/>
        <v>0</v>
      </c>
      <c r="T521" t="str">
        <f>IF(Table1353233[[#This Row],[If Optimal solution is not found]]=1,"",Table1353233[[#This Row],[UB_init]])</f>
        <v/>
      </c>
      <c r="U521" t="str">
        <f>IF(Table1353233[[#This Row],[If Optimal solution is not found]],"",Table1353233[[#This Row],[LB_init]])</f>
        <v/>
      </c>
      <c r="V521" t="str">
        <f>IF(Table1353233[[#This Row],[If Optimal solution is not found]],"",0)</f>
        <v/>
      </c>
      <c r="W521" t="str">
        <f>IF(Table1353233[[#This Row],[If Optimal solution is not found]],"",Table1353233[[#This Row],[Total time (BPP+Pm+SPm)]])</f>
        <v/>
      </c>
      <c r="Y521" s="61">
        <v>423</v>
      </c>
      <c r="Z521" s="62">
        <v>423</v>
      </c>
      <c r="AA521" s="62">
        <v>0</v>
      </c>
      <c r="AB521" s="61"/>
      <c r="AC521" s="115">
        <v>0</v>
      </c>
      <c r="AD521" s="115">
        <v>0</v>
      </c>
      <c r="AE521" s="115">
        <v>0</v>
      </c>
      <c r="AF521" s="115">
        <f t="shared" si="70"/>
        <v>0</v>
      </c>
      <c r="AG521" s="115">
        <f t="shared" si="71"/>
        <v>0</v>
      </c>
      <c r="AH521" s="115">
        <v>0</v>
      </c>
      <c r="AI521" s="137" t="str">
        <f>IF(AH521=1,(Table1353233[[#This Row],[UB_init]]-Table1353233[[#This Row],[LB_init]])/Table1353233[[#This Row],[UB_init]],"")</f>
        <v/>
      </c>
      <c r="AJ521" s="133">
        <v>0</v>
      </c>
      <c r="AK521" s="115">
        <f>IF(AND(AJ521=1,Table68[[#This Row],[Gap]]=0),1,0)</f>
        <v>0</v>
      </c>
      <c r="AL521" s="47">
        <v>566</v>
      </c>
      <c r="AM521" s="117">
        <f t="shared" si="66"/>
        <v>0</v>
      </c>
      <c r="AN521">
        <f t="shared" si="67"/>
        <v>0</v>
      </c>
    </row>
    <row r="522" spans="2:40" x14ac:dyDescent="0.35">
      <c r="B522" s="127" t="s">
        <v>556</v>
      </c>
      <c r="C522" s="38">
        <v>100</v>
      </c>
      <c r="D522" s="38">
        <v>10</v>
      </c>
      <c r="E522" s="38">
        <v>30</v>
      </c>
      <c r="F522" s="39">
        <v>2</v>
      </c>
      <c r="G522" s="59">
        <f t="shared" si="64"/>
        <v>475</v>
      </c>
      <c r="H522" s="88">
        <f t="shared" si="64"/>
        <v>475</v>
      </c>
      <c r="I522" s="88">
        <f t="shared" si="68"/>
        <v>0</v>
      </c>
      <c r="J522" s="88"/>
      <c r="K522" s="38">
        <f>1800-Table1353233[[#This Row],[Remaining time]]</f>
        <v>1.8796917907900479</v>
      </c>
      <c r="L522" s="38">
        <v>6.46298469882458</v>
      </c>
      <c r="M522" s="38">
        <f t="shared" si="65"/>
        <v>8.3426764896146288</v>
      </c>
      <c r="O522" t="b">
        <f t="shared" si="69"/>
        <v>0</v>
      </c>
      <c r="T522" t="str">
        <f>IF(Table1353233[[#This Row],[If Optimal solution is not found]]=1,"",Table1353233[[#This Row],[UB_init]])</f>
        <v/>
      </c>
      <c r="U522" t="str">
        <f>IF(Table1353233[[#This Row],[If Optimal solution is not found]],"",Table1353233[[#This Row],[LB_init]])</f>
        <v/>
      </c>
      <c r="V522" t="str">
        <f>IF(Table1353233[[#This Row],[If Optimal solution is not found]],"",0)</f>
        <v/>
      </c>
      <c r="W522" t="str">
        <f>IF(Table1353233[[#This Row],[If Optimal solution is not found]],"",Table1353233[[#This Row],[Total time (BPP+Pm+SPm)]])</f>
        <v/>
      </c>
      <c r="Y522" s="59">
        <v>475</v>
      </c>
      <c r="Z522" s="60">
        <v>475</v>
      </c>
      <c r="AA522" s="60">
        <v>0</v>
      </c>
      <c r="AB522" s="59"/>
      <c r="AC522" s="114">
        <v>0</v>
      </c>
      <c r="AD522" s="114">
        <v>0</v>
      </c>
      <c r="AE522" s="114">
        <v>0</v>
      </c>
      <c r="AF522" s="114">
        <f t="shared" si="70"/>
        <v>0</v>
      </c>
      <c r="AG522" s="114">
        <f t="shared" si="71"/>
        <v>0</v>
      </c>
      <c r="AH522" s="114">
        <v>0</v>
      </c>
      <c r="AI522" s="136" t="str">
        <f>IF(AH522=1,(Table1353233[[#This Row],[UB_init]]-Table1353233[[#This Row],[LB_init]])/Table1353233[[#This Row],[UB_init]],"")</f>
        <v/>
      </c>
      <c r="AJ522" s="123">
        <v>0</v>
      </c>
      <c r="AK522" s="114">
        <f>IF(AND(AJ522=1,Table68[[#This Row],[Gap]]=0),1,0)</f>
        <v>0</v>
      </c>
      <c r="AL522" s="48">
        <v>511</v>
      </c>
      <c r="AM522" s="117">
        <f t="shared" si="66"/>
        <v>0</v>
      </c>
      <c r="AN522">
        <f t="shared" si="67"/>
        <v>0</v>
      </c>
    </row>
    <row r="523" spans="2:40" x14ac:dyDescent="0.35">
      <c r="B523" s="126" t="s">
        <v>557</v>
      </c>
      <c r="C523" s="36">
        <v>100</v>
      </c>
      <c r="D523" s="36">
        <v>10</v>
      </c>
      <c r="E523" s="36">
        <v>30</v>
      </c>
      <c r="F523" s="37">
        <v>2</v>
      </c>
      <c r="G523" s="61">
        <f t="shared" si="64"/>
        <v>457</v>
      </c>
      <c r="H523" s="98">
        <f t="shared" si="64"/>
        <v>457</v>
      </c>
      <c r="I523" s="98">
        <f t="shared" si="68"/>
        <v>0</v>
      </c>
      <c r="J523" s="98"/>
      <c r="K523" s="36">
        <f>1800-Table1353233[[#This Row],[Remaining time]]</f>
        <v>3.4716197010200176</v>
      </c>
      <c r="L523" s="36">
        <v>38.060911662876599</v>
      </c>
      <c r="M523" s="36">
        <f t="shared" si="65"/>
        <v>41.532531363896616</v>
      </c>
      <c r="O523" t="b">
        <f t="shared" si="69"/>
        <v>0</v>
      </c>
      <c r="T523" t="str">
        <f>IF(Table1353233[[#This Row],[If Optimal solution is not found]]=1,"",Table1353233[[#This Row],[UB_init]])</f>
        <v/>
      </c>
      <c r="U523" t="str">
        <f>IF(Table1353233[[#This Row],[If Optimal solution is not found]],"",Table1353233[[#This Row],[LB_init]])</f>
        <v/>
      </c>
      <c r="V523" t="str">
        <f>IF(Table1353233[[#This Row],[If Optimal solution is not found]],"",0)</f>
        <v/>
      </c>
      <c r="W523" t="str">
        <f>IF(Table1353233[[#This Row],[If Optimal solution is not found]],"",Table1353233[[#This Row],[Total time (BPP+Pm+SPm)]])</f>
        <v/>
      </c>
      <c r="Y523" s="61">
        <v>457</v>
      </c>
      <c r="Z523" s="62">
        <v>457</v>
      </c>
      <c r="AA523" s="62">
        <v>0</v>
      </c>
      <c r="AB523" s="61"/>
      <c r="AC523" s="115">
        <v>0</v>
      </c>
      <c r="AD523" s="115">
        <v>0</v>
      </c>
      <c r="AE523" s="115">
        <v>0</v>
      </c>
      <c r="AF523" s="115">
        <f t="shared" si="70"/>
        <v>0</v>
      </c>
      <c r="AG523" s="115">
        <f t="shared" si="71"/>
        <v>0</v>
      </c>
      <c r="AH523" s="115">
        <v>0</v>
      </c>
      <c r="AI523" s="137" t="str">
        <f>IF(AH523=1,(Table1353233[[#This Row],[UB_init]]-Table1353233[[#This Row],[LB_init]])/Table1353233[[#This Row],[UB_init]],"")</f>
        <v/>
      </c>
      <c r="AJ523" s="133">
        <v>0</v>
      </c>
      <c r="AK523" s="115">
        <f>IF(AND(AJ523=1,Table68[[#This Row],[Gap]]=0),1,0)</f>
        <v>0</v>
      </c>
      <c r="AL523" s="47">
        <v>459</v>
      </c>
      <c r="AM523" s="117">
        <f t="shared" si="66"/>
        <v>0</v>
      </c>
      <c r="AN523">
        <f t="shared" si="67"/>
        <v>0</v>
      </c>
    </row>
    <row r="524" spans="2:40" x14ac:dyDescent="0.35">
      <c r="B524" s="127" t="s">
        <v>558</v>
      </c>
      <c r="C524" s="38">
        <v>100</v>
      </c>
      <c r="D524" s="38">
        <v>10</v>
      </c>
      <c r="E524" s="38">
        <v>30</v>
      </c>
      <c r="F524" s="39">
        <v>2</v>
      </c>
      <c r="G524" s="59">
        <f t="shared" si="64"/>
        <v>434</v>
      </c>
      <c r="H524" s="88">
        <f t="shared" si="64"/>
        <v>434</v>
      </c>
      <c r="I524" s="88">
        <f t="shared" si="68"/>
        <v>0</v>
      </c>
      <c r="J524" s="88"/>
      <c r="K524" s="38">
        <f>1800-Table1353233[[#This Row],[Remaining time]]</f>
        <v>2.9129726439800834</v>
      </c>
      <c r="L524" s="38">
        <v>4.5805877982638696</v>
      </c>
      <c r="M524" s="38">
        <f t="shared" si="65"/>
        <v>7.493560442243953</v>
      </c>
      <c r="O524" t="b">
        <f t="shared" si="69"/>
        <v>0</v>
      </c>
      <c r="T524" t="str">
        <f>IF(Table1353233[[#This Row],[If Optimal solution is not found]]=1,"",Table1353233[[#This Row],[UB_init]])</f>
        <v/>
      </c>
      <c r="U524" t="str">
        <f>IF(Table1353233[[#This Row],[If Optimal solution is not found]],"",Table1353233[[#This Row],[LB_init]])</f>
        <v/>
      </c>
      <c r="V524" t="str">
        <f>IF(Table1353233[[#This Row],[If Optimal solution is not found]],"",0)</f>
        <v/>
      </c>
      <c r="W524" t="str">
        <f>IF(Table1353233[[#This Row],[If Optimal solution is not found]],"",Table1353233[[#This Row],[Total time (BPP+Pm+SPm)]])</f>
        <v/>
      </c>
      <c r="Y524" s="59">
        <v>434</v>
      </c>
      <c r="Z524" s="60">
        <v>434</v>
      </c>
      <c r="AA524" s="60">
        <v>0</v>
      </c>
      <c r="AB524" s="59"/>
      <c r="AC524" s="114">
        <v>0</v>
      </c>
      <c r="AD524" s="114">
        <v>0</v>
      </c>
      <c r="AE524" s="114">
        <v>0</v>
      </c>
      <c r="AF524" s="114">
        <f t="shared" si="70"/>
        <v>0</v>
      </c>
      <c r="AG524" s="114">
        <f t="shared" si="71"/>
        <v>0</v>
      </c>
      <c r="AH524" s="114">
        <v>0</v>
      </c>
      <c r="AI524" s="136" t="str">
        <f>IF(AH524=1,(Table1353233[[#This Row],[UB_init]]-Table1353233[[#This Row],[LB_init]])/Table1353233[[#This Row],[UB_init]],"")</f>
        <v/>
      </c>
      <c r="AJ524" s="123">
        <v>0</v>
      </c>
      <c r="AK524" s="114">
        <f>IF(AND(AJ524=1,Table68[[#This Row],[Gap]]=0),1,0)</f>
        <v>0</v>
      </c>
      <c r="AL524" s="48">
        <v>436</v>
      </c>
      <c r="AM524" s="117">
        <f t="shared" si="66"/>
        <v>0</v>
      </c>
      <c r="AN524">
        <f t="shared" si="67"/>
        <v>0</v>
      </c>
    </row>
    <row r="525" spans="2:40" x14ac:dyDescent="0.35">
      <c r="B525" s="126" t="s">
        <v>559</v>
      </c>
      <c r="C525" s="36">
        <v>100</v>
      </c>
      <c r="D525" s="36">
        <v>10</v>
      </c>
      <c r="E525" s="36">
        <v>30</v>
      </c>
      <c r="F525" s="37">
        <v>2</v>
      </c>
      <c r="G525" s="61">
        <f t="shared" si="64"/>
        <v>543</v>
      </c>
      <c r="H525" s="98">
        <f t="shared" si="64"/>
        <v>543</v>
      </c>
      <c r="I525" s="98">
        <f t="shared" si="68"/>
        <v>0</v>
      </c>
      <c r="J525" s="98"/>
      <c r="K525" s="36">
        <f>1800-Table1353233[[#This Row],[Remaining time]]</f>
        <v>8.823431937029909</v>
      </c>
      <c r="L525" s="36"/>
      <c r="M525" s="36">
        <f t="shared" si="65"/>
        <v>8.823431937029909</v>
      </c>
      <c r="O525" t="b">
        <f t="shared" si="69"/>
        <v>0</v>
      </c>
      <c r="T525">
        <f>IF(Table1353233[[#This Row],[If Optimal solution is not found]]=1,"",Table1353233[[#This Row],[UB_init]])</f>
        <v>543</v>
      </c>
      <c r="U525">
        <f>IF(Table1353233[[#This Row],[If Optimal solution is not found]],"",Table1353233[[#This Row],[LB_init]])</f>
        <v>543</v>
      </c>
      <c r="V525">
        <f>IF(Table1353233[[#This Row],[If Optimal solution is not found]],"",0)</f>
        <v>0</v>
      </c>
      <c r="W525">
        <f>IF(Table1353233[[#This Row],[If Optimal solution is not found]],"",Table1353233[[#This Row],[Total time (BPP+Pm+SPm)]])</f>
        <v>8.823431937029909</v>
      </c>
      <c r="Y525" s="61"/>
      <c r="Z525" s="62"/>
      <c r="AA525" s="62"/>
      <c r="AB525" s="61"/>
      <c r="AC525" s="115"/>
      <c r="AD525" s="115"/>
      <c r="AE525" s="115"/>
      <c r="AF525" s="115">
        <f t="shared" si="70"/>
        <v>0</v>
      </c>
      <c r="AG525" s="115">
        <f t="shared" si="71"/>
        <v>0</v>
      </c>
      <c r="AH525" s="115">
        <v>0</v>
      </c>
      <c r="AI525" s="137" t="str">
        <f>IF(AH525=1,(Table1353233[[#This Row],[UB_init]]-Table1353233[[#This Row],[LB_init]])/Table1353233[[#This Row],[UB_init]],"")</f>
        <v/>
      </c>
      <c r="AJ525" s="133"/>
      <c r="AK525" s="115">
        <f>IF(AND(AJ525=1,Table68[[#This Row],[Gap]]=0),1,0)</f>
        <v>0</v>
      </c>
      <c r="AL525" s="47">
        <v>543</v>
      </c>
      <c r="AM525" s="117">
        <f t="shared" si="66"/>
        <v>1</v>
      </c>
      <c r="AN525">
        <f t="shared" si="67"/>
        <v>0</v>
      </c>
    </row>
    <row r="526" spans="2:40" x14ac:dyDescent="0.35">
      <c r="B526" s="127" t="s">
        <v>560</v>
      </c>
      <c r="C526" s="38">
        <v>100</v>
      </c>
      <c r="D526" s="38">
        <v>10</v>
      </c>
      <c r="E526" s="38">
        <v>30</v>
      </c>
      <c r="F526" s="39">
        <v>2</v>
      </c>
      <c r="G526" s="59">
        <f t="shared" si="64"/>
        <v>501</v>
      </c>
      <c r="H526" s="88">
        <f t="shared" si="64"/>
        <v>501</v>
      </c>
      <c r="I526" s="88">
        <f t="shared" si="68"/>
        <v>0</v>
      </c>
      <c r="J526" s="88"/>
      <c r="K526" s="38">
        <f>1800-Table1353233[[#This Row],[Remaining time]]</f>
        <v>4.6442839093599559</v>
      </c>
      <c r="L526" s="38">
        <v>2.0348335132002799</v>
      </c>
      <c r="M526" s="38">
        <f t="shared" si="65"/>
        <v>6.6791174225602354</v>
      </c>
      <c r="O526" t="b">
        <f t="shared" si="69"/>
        <v>0</v>
      </c>
      <c r="T526" t="str">
        <f>IF(Table1353233[[#This Row],[If Optimal solution is not found]]=1,"",Table1353233[[#This Row],[UB_init]])</f>
        <v/>
      </c>
      <c r="U526" t="str">
        <f>IF(Table1353233[[#This Row],[If Optimal solution is not found]],"",Table1353233[[#This Row],[LB_init]])</f>
        <v/>
      </c>
      <c r="V526" t="str">
        <f>IF(Table1353233[[#This Row],[If Optimal solution is not found]],"",0)</f>
        <v/>
      </c>
      <c r="W526" t="str">
        <f>IF(Table1353233[[#This Row],[If Optimal solution is not found]],"",Table1353233[[#This Row],[Total time (BPP+Pm+SPm)]])</f>
        <v/>
      </c>
      <c r="Y526" s="59">
        <v>501</v>
      </c>
      <c r="Z526" s="60">
        <v>501</v>
      </c>
      <c r="AA526" s="60">
        <v>0</v>
      </c>
      <c r="AB526" s="59"/>
      <c r="AC526" s="114">
        <v>0</v>
      </c>
      <c r="AD526" s="114">
        <v>0</v>
      </c>
      <c r="AE526" s="114">
        <v>0</v>
      </c>
      <c r="AF526" s="114">
        <f t="shared" si="70"/>
        <v>0</v>
      </c>
      <c r="AG526" s="114">
        <f t="shared" si="71"/>
        <v>0</v>
      </c>
      <c r="AH526" s="114">
        <v>0</v>
      </c>
      <c r="AI526" s="136" t="str">
        <f>IF(AH526=1,(Table1353233[[#This Row],[UB_init]]-Table1353233[[#This Row],[LB_init]])/Table1353233[[#This Row],[UB_init]],"")</f>
        <v/>
      </c>
      <c r="AJ526" s="123">
        <v>0</v>
      </c>
      <c r="AK526" s="114">
        <f>IF(AND(AJ526=1,Table68[[#This Row],[Gap]]=0),1,0)</f>
        <v>0</v>
      </c>
      <c r="AL526" s="48">
        <v>505</v>
      </c>
      <c r="AM526" s="117">
        <f t="shared" si="66"/>
        <v>0</v>
      </c>
      <c r="AN526">
        <f t="shared" si="67"/>
        <v>0</v>
      </c>
    </row>
    <row r="527" spans="2:40" x14ac:dyDescent="0.35">
      <c r="B527" s="126" t="s">
        <v>561</v>
      </c>
      <c r="C527" s="36">
        <v>100</v>
      </c>
      <c r="D527" s="36">
        <v>10</v>
      </c>
      <c r="E527" s="36">
        <v>30</v>
      </c>
      <c r="F527" s="37">
        <v>2</v>
      </c>
      <c r="G527" s="61">
        <f t="shared" si="64"/>
        <v>483</v>
      </c>
      <c r="H527" s="98">
        <f t="shared" si="64"/>
        <v>483</v>
      </c>
      <c r="I527" s="98">
        <f t="shared" si="68"/>
        <v>0</v>
      </c>
      <c r="J527" s="98"/>
      <c r="K527" s="36">
        <f>1800-Table1353233[[#This Row],[Remaining time]]</f>
        <v>1.4526689574199736</v>
      </c>
      <c r="L527" s="36">
        <v>18.141272396780501</v>
      </c>
      <c r="M527" s="36">
        <f t="shared" si="65"/>
        <v>19.593941354200474</v>
      </c>
      <c r="O527" t="b">
        <f t="shared" si="69"/>
        <v>0</v>
      </c>
      <c r="T527" t="str">
        <f>IF(Table1353233[[#This Row],[If Optimal solution is not found]]=1,"",Table1353233[[#This Row],[UB_init]])</f>
        <v/>
      </c>
      <c r="U527" t="str">
        <f>IF(Table1353233[[#This Row],[If Optimal solution is not found]],"",Table1353233[[#This Row],[LB_init]])</f>
        <v/>
      </c>
      <c r="V527" t="str">
        <f>IF(Table1353233[[#This Row],[If Optimal solution is not found]],"",0)</f>
        <v/>
      </c>
      <c r="W527" t="str">
        <f>IF(Table1353233[[#This Row],[If Optimal solution is not found]],"",Table1353233[[#This Row],[Total time (BPP+Pm+SPm)]])</f>
        <v/>
      </c>
      <c r="Y527" s="61">
        <v>483</v>
      </c>
      <c r="Z527" s="62">
        <v>483</v>
      </c>
      <c r="AA527" s="62">
        <v>0</v>
      </c>
      <c r="AB527" s="61"/>
      <c r="AC527" s="115">
        <v>1</v>
      </c>
      <c r="AD527" s="115">
        <v>1</v>
      </c>
      <c r="AE527" s="115">
        <v>0</v>
      </c>
      <c r="AF527" s="115">
        <f t="shared" si="70"/>
        <v>0</v>
      </c>
      <c r="AG527" s="115">
        <f t="shared" si="71"/>
        <v>0</v>
      </c>
      <c r="AH527" s="115">
        <v>0</v>
      </c>
      <c r="AI527" s="137" t="str">
        <f>IF(AH527=1,(Table1353233[[#This Row],[UB_init]]-Table1353233[[#This Row],[LB_init]])/Table1353233[[#This Row],[UB_init]],"")</f>
        <v/>
      </c>
      <c r="AJ527" s="133">
        <v>0</v>
      </c>
      <c r="AK527" s="115">
        <f>IF(AND(AJ527=1,Table68[[#This Row],[Gap]]=0),1,0)</f>
        <v>0</v>
      </c>
      <c r="AL527" s="47">
        <v>562</v>
      </c>
      <c r="AM527" s="117">
        <f t="shared" si="66"/>
        <v>0</v>
      </c>
      <c r="AN527">
        <f t="shared" si="67"/>
        <v>0</v>
      </c>
    </row>
    <row r="528" spans="2:40" x14ac:dyDescent="0.35">
      <c r="B528" s="127" t="s">
        <v>562</v>
      </c>
      <c r="C528" s="38">
        <v>100</v>
      </c>
      <c r="D528" s="38">
        <v>10</v>
      </c>
      <c r="E528" s="38">
        <v>30</v>
      </c>
      <c r="F528" s="39">
        <v>2</v>
      </c>
      <c r="G528" s="59">
        <f t="shared" si="64"/>
        <v>467</v>
      </c>
      <c r="H528" s="88">
        <f t="shared" si="64"/>
        <v>467</v>
      </c>
      <c r="I528" s="88">
        <f t="shared" si="68"/>
        <v>0</v>
      </c>
      <c r="J528" s="88"/>
      <c r="K528" s="38">
        <f>1800-Table1353233[[#This Row],[Remaining time]]</f>
        <v>6.7242827694899461</v>
      </c>
      <c r="L528" s="38">
        <v>818.08920583967097</v>
      </c>
      <c r="M528" s="38">
        <f t="shared" si="65"/>
        <v>824.81348860916091</v>
      </c>
      <c r="O528" t="b">
        <f t="shared" si="69"/>
        <v>0</v>
      </c>
      <c r="T528" t="str">
        <f>IF(Table1353233[[#This Row],[If Optimal solution is not found]]=1,"",Table1353233[[#This Row],[UB_init]])</f>
        <v/>
      </c>
      <c r="U528" t="str">
        <f>IF(Table1353233[[#This Row],[If Optimal solution is not found]],"",Table1353233[[#This Row],[LB_init]])</f>
        <v/>
      </c>
      <c r="V528" t="str">
        <f>IF(Table1353233[[#This Row],[If Optimal solution is not found]],"",0)</f>
        <v/>
      </c>
      <c r="W528" t="str">
        <f>IF(Table1353233[[#This Row],[If Optimal solution is not found]],"",Table1353233[[#This Row],[Total time (BPP+Pm+SPm)]])</f>
        <v/>
      </c>
      <c r="Y528" s="59">
        <v>467</v>
      </c>
      <c r="Z528" s="60">
        <v>467</v>
      </c>
      <c r="AA528" s="60">
        <v>0</v>
      </c>
      <c r="AB528" s="59"/>
      <c r="AC528" s="114">
        <v>0</v>
      </c>
      <c r="AD528" s="114">
        <v>0</v>
      </c>
      <c r="AE528" s="114">
        <v>0</v>
      </c>
      <c r="AF528" s="114">
        <f t="shared" si="70"/>
        <v>0</v>
      </c>
      <c r="AG528" s="114">
        <f t="shared" si="71"/>
        <v>0</v>
      </c>
      <c r="AH528" s="114">
        <v>0</v>
      </c>
      <c r="AI528" s="136" t="str">
        <f>IF(AH528=1,(Table1353233[[#This Row],[UB_init]]-Table1353233[[#This Row],[LB_init]])/Table1353233[[#This Row],[UB_init]],"")</f>
        <v/>
      </c>
      <c r="AJ528" s="123">
        <v>0</v>
      </c>
      <c r="AK528" s="114">
        <f>IF(AND(AJ528=1,Table68[[#This Row],[Gap]]=0),1,0)</f>
        <v>0</v>
      </c>
      <c r="AL528" s="48">
        <v>478</v>
      </c>
      <c r="AM528" s="117">
        <f t="shared" si="66"/>
        <v>0</v>
      </c>
      <c r="AN528">
        <f t="shared" si="67"/>
        <v>0</v>
      </c>
    </row>
    <row r="529" spans="2:40" x14ac:dyDescent="0.35">
      <c r="B529" s="126" t="s">
        <v>563</v>
      </c>
      <c r="C529" s="36">
        <v>100</v>
      </c>
      <c r="D529" s="36">
        <v>10</v>
      </c>
      <c r="E529" s="36">
        <v>30</v>
      </c>
      <c r="F529" s="37">
        <v>2</v>
      </c>
      <c r="G529" s="61">
        <f t="shared" si="64"/>
        <v>497</v>
      </c>
      <c r="H529" s="98">
        <f t="shared" si="64"/>
        <v>497</v>
      </c>
      <c r="I529" s="98">
        <f t="shared" si="68"/>
        <v>0</v>
      </c>
      <c r="J529" s="98"/>
      <c r="K529" s="36">
        <f>1800-Table1353233[[#This Row],[Remaining time]]</f>
        <v>11.577324116610043</v>
      </c>
      <c r="L529" s="36">
        <v>9.4821237330324895</v>
      </c>
      <c r="M529" s="36">
        <f t="shared" si="65"/>
        <v>21.059447849642531</v>
      </c>
      <c r="O529" t="b">
        <f t="shared" si="69"/>
        <v>0</v>
      </c>
      <c r="T529" t="str">
        <f>IF(Table1353233[[#This Row],[If Optimal solution is not found]]=1,"",Table1353233[[#This Row],[UB_init]])</f>
        <v/>
      </c>
      <c r="U529" t="str">
        <f>IF(Table1353233[[#This Row],[If Optimal solution is not found]],"",Table1353233[[#This Row],[LB_init]])</f>
        <v/>
      </c>
      <c r="V529" t="str">
        <f>IF(Table1353233[[#This Row],[If Optimal solution is not found]],"",0)</f>
        <v/>
      </c>
      <c r="W529" t="str">
        <f>IF(Table1353233[[#This Row],[If Optimal solution is not found]],"",Table1353233[[#This Row],[Total time (BPP+Pm+SPm)]])</f>
        <v/>
      </c>
      <c r="Y529" s="61">
        <v>497</v>
      </c>
      <c r="Z529" s="62">
        <v>497</v>
      </c>
      <c r="AA529" s="62">
        <v>0</v>
      </c>
      <c r="AB529" s="61"/>
      <c r="AC529" s="115">
        <v>0</v>
      </c>
      <c r="AD529" s="115">
        <v>0</v>
      </c>
      <c r="AE529" s="115">
        <v>0</v>
      </c>
      <c r="AF529" s="115">
        <f t="shared" si="70"/>
        <v>0</v>
      </c>
      <c r="AG529" s="115">
        <f t="shared" si="71"/>
        <v>0</v>
      </c>
      <c r="AH529" s="115">
        <v>0</v>
      </c>
      <c r="AI529" s="137" t="str">
        <f>IF(AH529=1,(Table1353233[[#This Row],[UB_init]]-Table1353233[[#This Row],[LB_init]])/Table1353233[[#This Row],[UB_init]],"")</f>
        <v/>
      </c>
      <c r="AJ529" s="133">
        <v>0</v>
      </c>
      <c r="AK529" s="115">
        <f>IF(AND(AJ529=1,Table68[[#This Row],[Gap]]=0),1,0)</f>
        <v>0</v>
      </c>
      <c r="AL529" s="47">
        <v>501</v>
      </c>
      <c r="AM529" s="117">
        <f t="shared" si="66"/>
        <v>0</v>
      </c>
      <c r="AN529">
        <f t="shared" si="67"/>
        <v>0</v>
      </c>
    </row>
    <row r="530" spans="2:40" x14ac:dyDescent="0.35">
      <c r="B530" s="127" t="s">
        <v>564</v>
      </c>
      <c r="C530" s="38">
        <v>100</v>
      </c>
      <c r="D530" s="38">
        <v>10</v>
      </c>
      <c r="E530" s="38">
        <v>30</v>
      </c>
      <c r="F530" s="39">
        <v>2</v>
      </c>
      <c r="G530" s="59">
        <f t="shared" si="64"/>
        <v>444</v>
      </c>
      <c r="H530" s="88">
        <f t="shared" si="64"/>
        <v>444</v>
      </c>
      <c r="I530" s="88">
        <f t="shared" si="68"/>
        <v>0</v>
      </c>
      <c r="J530" s="88"/>
      <c r="K530" s="38">
        <f>1800-Table1353233[[#This Row],[Remaining time]]</f>
        <v>2.8439705427799709</v>
      </c>
      <c r="L530" s="38">
        <v>12.7385570472106</v>
      </c>
      <c r="M530" s="38">
        <f t="shared" si="65"/>
        <v>15.582527589990571</v>
      </c>
      <c r="O530" t="b">
        <f t="shared" si="69"/>
        <v>0</v>
      </c>
      <c r="T530" t="str">
        <f>IF(Table1353233[[#This Row],[If Optimal solution is not found]]=1,"",Table1353233[[#This Row],[UB_init]])</f>
        <v/>
      </c>
      <c r="U530" t="str">
        <f>IF(Table1353233[[#This Row],[If Optimal solution is not found]],"",Table1353233[[#This Row],[LB_init]])</f>
        <v/>
      </c>
      <c r="V530" t="str">
        <f>IF(Table1353233[[#This Row],[If Optimal solution is not found]],"",0)</f>
        <v/>
      </c>
      <c r="W530" t="str">
        <f>IF(Table1353233[[#This Row],[If Optimal solution is not found]],"",Table1353233[[#This Row],[Total time (BPP+Pm+SPm)]])</f>
        <v/>
      </c>
      <c r="Y530" s="59">
        <v>444</v>
      </c>
      <c r="Z530" s="60">
        <v>444</v>
      </c>
      <c r="AA530" s="60">
        <v>0</v>
      </c>
      <c r="AB530" s="59"/>
      <c r="AC530" s="114">
        <v>0</v>
      </c>
      <c r="AD530" s="114">
        <v>0</v>
      </c>
      <c r="AE530" s="114">
        <v>0</v>
      </c>
      <c r="AF530" s="114">
        <f t="shared" si="70"/>
        <v>0</v>
      </c>
      <c r="AG530" s="114">
        <f t="shared" si="71"/>
        <v>0</v>
      </c>
      <c r="AH530" s="114">
        <v>0</v>
      </c>
      <c r="AI530" s="136" t="str">
        <f>IF(AH530=1,(Table1353233[[#This Row],[UB_init]]-Table1353233[[#This Row],[LB_init]])/Table1353233[[#This Row],[UB_init]],"")</f>
        <v/>
      </c>
      <c r="AJ530" s="123">
        <v>0</v>
      </c>
      <c r="AK530" s="114">
        <f>IF(AND(AJ530=1,Table68[[#This Row],[Gap]]=0),1,0)</f>
        <v>0</v>
      </c>
      <c r="AL530" s="48">
        <v>447</v>
      </c>
      <c r="AM530" s="117">
        <f t="shared" si="66"/>
        <v>0</v>
      </c>
      <c r="AN530">
        <f t="shared" si="67"/>
        <v>0</v>
      </c>
    </row>
    <row r="531" spans="2:40" x14ac:dyDescent="0.35">
      <c r="B531" s="126" t="s">
        <v>565</v>
      </c>
      <c r="C531" s="36">
        <v>100</v>
      </c>
      <c r="D531" s="36">
        <v>10</v>
      </c>
      <c r="E531" s="36">
        <v>30</v>
      </c>
      <c r="F531" s="37">
        <v>2</v>
      </c>
      <c r="G531" s="61">
        <f t="shared" si="64"/>
        <v>507</v>
      </c>
      <c r="H531" s="98">
        <f t="shared" si="64"/>
        <v>507</v>
      </c>
      <c r="I531" s="98">
        <f t="shared" si="68"/>
        <v>0</v>
      </c>
      <c r="J531" s="98"/>
      <c r="K531" s="36">
        <f>1800-Table1353233[[#This Row],[Remaining time]]</f>
        <v>35.163482906300032</v>
      </c>
      <c r="L531" s="36">
        <v>257.72524454211799</v>
      </c>
      <c r="M531" s="36">
        <f t="shared" si="65"/>
        <v>292.88872744841802</v>
      </c>
      <c r="O531" t="b">
        <f t="shared" si="69"/>
        <v>0</v>
      </c>
      <c r="T531" t="str">
        <f>IF(Table1353233[[#This Row],[If Optimal solution is not found]]=1,"",Table1353233[[#This Row],[UB_init]])</f>
        <v/>
      </c>
      <c r="U531" t="str">
        <f>IF(Table1353233[[#This Row],[If Optimal solution is not found]],"",Table1353233[[#This Row],[LB_init]])</f>
        <v/>
      </c>
      <c r="V531" t="str">
        <f>IF(Table1353233[[#This Row],[If Optimal solution is not found]],"",0)</f>
        <v/>
      </c>
      <c r="W531" t="str">
        <f>IF(Table1353233[[#This Row],[If Optimal solution is not found]],"",Table1353233[[#This Row],[Total time (BPP+Pm+SPm)]])</f>
        <v/>
      </c>
      <c r="Y531" s="61">
        <v>507</v>
      </c>
      <c r="Z531" s="62">
        <v>507</v>
      </c>
      <c r="AA531" s="62">
        <v>0</v>
      </c>
      <c r="AB531" s="61"/>
      <c r="AC531" s="115">
        <v>0</v>
      </c>
      <c r="AD531" s="115">
        <v>0</v>
      </c>
      <c r="AE531" s="115">
        <v>0</v>
      </c>
      <c r="AF531" s="115">
        <f t="shared" si="70"/>
        <v>0</v>
      </c>
      <c r="AG531" s="115">
        <f t="shared" si="71"/>
        <v>0</v>
      </c>
      <c r="AH531" s="115">
        <v>0</v>
      </c>
      <c r="AI531" s="137" t="str">
        <f>IF(AH531=1,(Table1353233[[#This Row],[UB_init]]-Table1353233[[#This Row],[LB_init]])/Table1353233[[#This Row],[UB_init]],"")</f>
        <v/>
      </c>
      <c r="AJ531" s="133">
        <v>0</v>
      </c>
      <c r="AK531" s="115">
        <f>IF(AND(AJ531=1,Table68[[#This Row],[Gap]]=0),1,0)</f>
        <v>0</v>
      </c>
      <c r="AL531" s="47">
        <v>517</v>
      </c>
      <c r="AM531" s="117">
        <f t="shared" si="66"/>
        <v>0</v>
      </c>
      <c r="AN531">
        <f t="shared" si="67"/>
        <v>0</v>
      </c>
    </row>
    <row r="532" spans="2:40" x14ac:dyDescent="0.35">
      <c r="B532" s="127" t="s">
        <v>566</v>
      </c>
      <c r="C532" s="38">
        <v>100</v>
      </c>
      <c r="D532" s="38">
        <v>10</v>
      </c>
      <c r="E532" s="38">
        <v>30</v>
      </c>
      <c r="F532" s="39">
        <v>4</v>
      </c>
      <c r="G532" s="59">
        <f t="shared" si="64"/>
        <v>607</v>
      </c>
      <c r="H532" s="88">
        <f t="shared" si="64"/>
        <v>601</v>
      </c>
      <c r="I532" s="88">
        <f t="shared" si="68"/>
        <v>9.8846787479406895E-3</v>
      </c>
      <c r="J532" s="88"/>
      <c r="K532" s="38">
        <f>1800-Table1353233[[#This Row],[Remaining time]]</f>
        <v>615.27437393367995</v>
      </c>
      <c r="L532" s="38">
        <v>2984.7256259999999</v>
      </c>
      <c r="M532" s="38">
        <f t="shared" si="65"/>
        <v>3599.9999999336796</v>
      </c>
      <c r="N532">
        <v>9.8846787479406895E-3</v>
      </c>
      <c r="O532" t="b">
        <f t="shared" si="69"/>
        <v>0</v>
      </c>
      <c r="T532" t="str">
        <f>IF(Table1353233[[#This Row],[If Optimal solution is not found]]=1,"",Table1353233[[#This Row],[UB_init]])</f>
        <v/>
      </c>
      <c r="U532" t="str">
        <f>IF(Table1353233[[#This Row],[If Optimal solution is not found]],"",Table1353233[[#This Row],[LB_init]])</f>
        <v/>
      </c>
      <c r="V532" t="str">
        <f>IF(Table1353233[[#This Row],[If Optimal solution is not found]],"",0)</f>
        <v/>
      </c>
      <c r="W532" t="str">
        <f>IF(Table1353233[[#This Row],[If Optimal solution is not found]],"",Table1353233[[#This Row],[Total time (BPP+Pm+SPm)]])</f>
        <v/>
      </c>
      <c r="Y532" s="59">
        <v>607</v>
      </c>
      <c r="Z532" s="60">
        <v>601</v>
      </c>
      <c r="AA532" s="60">
        <v>9.8846787479406895E-3</v>
      </c>
      <c r="AB532" s="59"/>
      <c r="AC532" s="114">
        <v>0</v>
      </c>
      <c r="AD532" s="114">
        <v>0</v>
      </c>
      <c r="AE532" s="114">
        <v>0</v>
      </c>
      <c r="AF532" s="114">
        <f t="shared" si="70"/>
        <v>0</v>
      </c>
      <c r="AG532" s="114">
        <f t="shared" si="71"/>
        <v>0</v>
      </c>
      <c r="AH532" s="114">
        <v>0</v>
      </c>
      <c r="AI532" s="136" t="str">
        <f>IF(AH532=1,(Table1353233[[#This Row],[UB_init]]-Table1353233[[#This Row],[LB_init]])/Table1353233[[#This Row],[UB_init]],"")</f>
        <v/>
      </c>
      <c r="AJ532" s="123">
        <v>1</v>
      </c>
      <c r="AK532" s="114">
        <f>IF(AND(AJ532=1,Table68[[#This Row],[Gap]]=0),1,0)</f>
        <v>0</v>
      </c>
      <c r="AL532" s="48">
        <v>607</v>
      </c>
      <c r="AM532" s="117">
        <f t="shared" si="66"/>
        <v>0</v>
      </c>
      <c r="AN532">
        <f t="shared" si="67"/>
        <v>0</v>
      </c>
    </row>
    <row r="533" spans="2:40" x14ac:dyDescent="0.35">
      <c r="B533" s="126" t="s">
        <v>567</v>
      </c>
      <c r="C533" s="36">
        <v>100</v>
      </c>
      <c r="D533" s="36">
        <v>10</v>
      </c>
      <c r="E533" s="36">
        <v>30</v>
      </c>
      <c r="F533" s="37">
        <v>4</v>
      </c>
      <c r="G533" s="61">
        <f t="shared" si="64"/>
        <v>559</v>
      </c>
      <c r="H533" s="98">
        <f t="shared" si="64"/>
        <v>559</v>
      </c>
      <c r="I533" s="98">
        <f t="shared" si="68"/>
        <v>0</v>
      </c>
      <c r="J533" s="98"/>
      <c r="K533" s="36">
        <f>1800-Table1353233[[#This Row],[Remaining time]]</f>
        <v>13.631154859439903</v>
      </c>
      <c r="L533" s="36"/>
      <c r="M533" s="36">
        <f t="shared" si="65"/>
        <v>13.631154859439903</v>
      </c>
      <c r="O533" t="b">
        <f t="shared" si="69"/>
        <v>0</v>
      </c>
      <c r="T533">
        <f>IF(Table1353233[[#This Row],[If Optimal solution is not found]]=1,"",Table1353233[[#This Row],[UB_init]])</f>
        <v>559</v>
      </c>
      <c r="U533">
        <f>IF(Table1353233[[#This Row],[If Optimal solution is not found]],"",Table1353233[[#This Row],[LB_init]])</f>
        <v>559</v>
      </c>
      <c r="V533">
        <f>IF(Table1353233[[#This Row],[If Optimal solution is not found]],"",0)</f>
        <v>0</v>
      </c>
      <c r="W533">
        <f>IF(Table1353233[[#This Row],[If Optimal solution is not found]],"",Table1353233[[#This Row],[Total time (BPP+Pm+SPm)]])</f>
        <v>13.631154859439903</v>
      </c>
      <c r="Y533" s="61"/>
      <c r="Z533" s="62"/>
      <c r="AA533" s="62"/>
      <c r="AB533" s="61"/>
      <c r="AC533" s="115"/>
      <c r="AD533" s="115"/>
      <c r="AE533" s="115"/>
      <c r="AF533" s="115">
        <f t="shared" si="70"/>
        <v>0</v>
      </c>
      <c r="AG533" s="115">
        <f t="shared" si="71"/>
        <v>0</v>
      </c>
      <c r="AH533" s="115">
        <v>0</v>
      </c>
      <c r="AI533" s="137" t="str">
        <f>IF(AH533=1,(Table1353233[[#This Row],[UB_init]]-Table1353233[[#This Row],[LB_init]])/Table1353233[[#This Row],[UB_init]],"")</f>
        <v/>
      </c>
      <c r="AJ533" s="133"/>
      <c r="AK533" s="115">
        <f>IF(AND(AJ533=1,Table68[[#This Row],[Gap]]=0),1,0)</f>
        <v>0</v>
      </c>
      <c r="AL533" s="47">
        <v>559</v>
      </c>
      <c r="AM533" s="117">
        <f t="shared" si="66"/>
        <v>1</v>
      </c>
      <c r="AN533">
        <f t="shared" si="67"/>
        <v>0</v>
      </c>
    </row>
    <row r="534" spans="2:40" x14ac:dyDescent="0.35">
      <c r="B534" s="127" t="s">
        <v>568</v>
      </c>
      <c r="C534" s="38">
        <v>100</v>
      </c>
      <c r="D534" s="38">
        <v>10</v>
      </c>
      <c r="E534" s="38">
        <v>30</v>
      </c>
      <c r="F534" s="39">
        <v>4</v>
      </c>
      <c r="G534" s="59">
        <f t="shared" si="64"/>
        <v>590</v>
      </c>
      <c r="H534" s="88">
        <f t="shared" si="64"/>
        <v>590</v>
      </c>
      <c r="I534" s="88">
        <f t="shared" si="68"/>
        <v>0</v>
      </c>
      <c r="J534" s="88"/>
      <c r="K534" s="38">
        <f>1800-Table1353233[[#This Row],[Remaining time]]</f>
        <v>8.499538173899964</v>
      </c>
      <c r="L534" s="38"/>
      <c r="M534" s="38">
        <f t="shared" si="65"/>
        <v>8.499538173899964</v>
      </c>
      <c r="O534" t="b">
        <f t="shared" si="69"/>
        <v>0</v>
      </c>
      <c r="T534">
        <f>IF(Table1353233[[#This Row],[If Optimal solution is not found]]=1,"",Table1353233[[#This Row],[UB_init]])</f>
        <v>590</v>
      </c>
      <c r="U534">
        <f>IF(Table1353233[[#This Row],[If Optimal solution is not found]],"",Table1353233[[#This Row],[LB_init]])</f>
        <v>590</v>
      </c>
      <c r="V534">
        <f>IF(Table1353233[[#This Row],[If Optimal solution is not found]],"",0)</f>
        <v>0</v>
      </c>
      <c r="W534">
        <f>IF(Table1353233[[#This Row],[If Optimal solution is not found]],"",Table1353233[[#This Row],[Total time (BPP+Pm+SPm)]])</f>
        <v>8.499538173899964</v>
      </c>
      <c r="Y534" s="59"/>
      <c r="Z534" s="60"/>
      <c r="AA534" s="60"/>
      <c r="AB534" s="59"/>
      <c r="AC534" s="114"/>
      <c r="AD534" s="114"/>
      <c r="AE534" s="114"/>
      <c r="AF534" s="114">
        <f t="shared" si="70"/>
        <v>0</v>
      </c>
      <c r="AG534" s="114">
        <f t="shared" si="71"/>
        <v>0</v>
      </c>
      <c r="AH534" s="114">
        <v>0</v>
      </c>
      <c r="AI534" s="136" t="str">
        <f>IF(AH534=1,(Table1353233[[#This Row],[UB_init]]-Table1353233[[#This Row],[LB_init]])/Table1353233[[#This Row],[UB_init]],"")</f>
        <v/>
      </c>
      <c r="AJ534" s="123"/>
      <c r="AK534" s="114">
        <f>IF(AND(AJ534=1,Table68[[#This Row],[Gap]]=0),1,0)</f>
        <v>0</v>
      </c>
      <c r="AL534" s="48">
        <v>590</v>
      </c>
      <c r="AM534" s="117">
        <f t="shared" si="66"/>
        <v>1</v>
      </c>
      <c r="AN534">
        <f t="shared" si="67"/>
        <v>0</v>
      </c>
    </row>
    <row r="535" spans="2:40" ht="15" thickBot="1" x14ac:dyDescent="0.4">
      <c r="B535" s="126" t="s">
        <v>569</v>
      </c>
      <c r="C535" s="36">
        <v>100</v>
      </c>
      <c r="D535" s="36">
        <v>10</v>
      </c>
      <c r="E535" s="36">
        <v>30</v>
      </c>
      <c r="F535" s="37">
        <v>4</v>
      </c>
      <c r="G535" s="61">
        <f t="shared" si="64"/>
        <v>609</v>
      </c>
      <c r="H535" s="98">
        <f t="shared" si="64"/>
        <v>609</v>
      </c>
      <c r="I535" s="98">
        <f t="shared" si="68"/>
        <v>0</v>
      </c>
      <c r="J535" s="98"/>
      <c r="K535" s="36">
        <f>1800-Table1353233[[#This Row],[Remaining time]]</f>
        <v>17.459582624959921</v>
      </c>
      <c r="L535" s="36"/>
      <c r="M535" s="36">
        <f t="shared" si="65"/>
        <v>17.459582624959921</v>
      </c>
      <c r="O535" t="b">
        <f t="shared" si="69"/>
        <v>0</v>
      </c>
      <c r="T535">
        <f>IF(Table1353233[[#This Row],[If Optimal solution is not found]]=1,"",Table1353233[[#This Row],[UB_init]])</f>
        <v>609</v>
      </c>
      <c r="U535">
        <f>IF(Table1353233[[#This Row],[If Optimal solution is not found]],"",Table1353233[[#This Row],[LB_init]])</f>
        <v>609</v>
      </c>
      <c r="V535">
        <f>IF(Table1353233[[#This Row],[If Optimal solution is not found]],"",0)</f>
        <v>0</v>
      </c>
      <c r="W535">
        <f>IF(Table1353233[[#This Row],[If Optimal solution is not found]],"",Table1353233[[#This Row],[Total time (BPP+Pm+SPm)]])</f>
        <v>17.459582624959921</v>
      </c>
      <c r="Y535" s="61"/>
      <c r="Z535" s="62"/>
      <c r="AA535" s="62"/>
      <c r="AB535" s="61"/>
      <c r="AC535" s="115"/>
      <c r="AD535" s="115"/>
      <c r="AE535" s="115"/>
      <c r="AF535" s="115">
        <f t="shared" si="70"/>
        <v>0</v>
      </c>
      <c r="AG535" s="115">
        <f t="shared" si="71"/>
        <v>0</v>
      </c>
      <c r="AH535" s="115">
        <v>0</v>
      </c>
      <c r="AI535" s="137" t="str">
        <f>IF(AH535=1,(Table1353233[[#This Row],[UB_init]]-Table1353233[[#This Row],[LB_init]])/Table1353233[[#This Row],[UB_init]],"")</f>
        <v/>
      </c>
      <c r="AJ535" s="133"/>
      <c r="AK535" s="115">
        <f>IF(AND(AJ535=1,Table68[[#This Row],[Gap]]=0),1,0)</f>
        <v>0</v>
      </c>
      <c r="AL535" s="47">
        <v>609</v>
      </c>
      <c r="AM535" s="117">
        <f t="shared" si="66"/>
        <v>1</v>
      </c>
      <c r="AN535">
        <f t="shared" si="67"/>
        <v>0</v>
      </c>
    </row>
    <row r="536" spans="2:40" ht="16" thickBot="1" x14ac:dyDescent="0.4">
      <c r="B536" s="127" t="s">
        <v>570</v>
      </c>
      <c r="C536" s="38">
        <v>100</v>
      </c>
      <c r="D536" s="38">
        <v>10</v>
      </c>
      <c r="E536" s="38">
        <v>30</v>
      </c>
      <c r="F536" s="39">
        <v>4</v>
      </c>
      <c r="G536" s="59">
        <f t="shared" si="64"/>
        <v>603</v>
      </c>
      <c r="H536" s="88">
        <f t="shared" si="64"/>
        <v>603</v>
      </c>
      <c r="I536" s="88">
        <f t="shared" si="68"/>
        <v>0</v>
      </c>
      <c r="J536" s="88"/>
      <c r="K536" s="38">
        <f>1800-Table1353233[[#This Row],[Remaining time]]</f>
        <v>15.464279318229956</v>
      </c>
      <c r="L536" s="38"/>
      <c r="M536" s="38">
        <f t="shared" si="65"/>
        <v>15.464279318229956</v>
      </c>
      <c r="O536" t="b">
        <f t="shared" si="69"/>
        <v>0</v>
      </c>
      <c r="P536" s="17" t="s">
        <v>191</v>
      </c>
      <c r="Q536" s="18" t="s">
        <v>192</v>
      </c>
      <c r="R536" s="89" t="s">
        <v>193</v>
      </c>
      <c r="S536" s="20" t="s">
        <v>1108</v>
      </c>
      <c r="T536">
        <f>IF(Table1353233[[#This Row],[If Optimal solution is not found]]=1,"",Table1353233[[#This Row],[UB_init]])</f>
        <v>603</v>
      </c>
      <c r="U536">
        <f>IF(Table1353233[[#This Row],[If Optimal solution is not found]],"",Table1353233[[#This Row],[LB_init]])</f>
        <v>603</v>
      </c>
      <c r="V536">
        <f>IF(Table1353233[[#This Row],[If Optimal solution is not found]],"",0)</f>
        <v>0</v>
      </c>
      <c r="W536">
        <f>IF(Table1353233[[#This Row],[If Optimal solution is not found]],"",Table1353233[[#This Row],[Total time (BPP+Pm+SPm)]])</f>
        <v>15.464279318229956</v>
      </c>
      <c r="Y536" s="59"/>
      <c r="Z536" s="60"/>
      <c r="AA536" s="60"/>
      <c r="AB536" s="59"/>
      <c r="AC536" s="114"/>
      <c r="AD536" s="114"/>
      <c r="AE536" s="114"/>
      <c r="AF536" s="114">
        <f t="shared" si="70"/>
        <v>0</v>
      </c>
      <c r="AG536" s="114">
        <f t="shared" si="71"/>
        <v>0</v>
      </c>
      <c r="AH536" s="114">
        <v>0</v>
      </c>
      <c r="AI536" s="136" t="str">
        <f>IF(AH536=1,(Table1353233[[#This Row],[UB_init]]-Table1353233[[#This Row],[LB_init]])/Table1353233[[#This Row],[UB_init]],"")</f>
        <v/>
      </c>
      <c r="AJ536" s="123"/>
      <c r="AK536" s="114">
        <f>IF(AND(AJ536=1,Table68[[#This Row],[Gap]]=0),1,0)</f>
        <v>0</v>
      </c>
      <c r="AL536" s="48">
        <v>603</v>
      </c>
      <c r="AM536" s="117">
        <f t="shared" si="66"/>
        <v>1</v>
      </c>
      <c r="AN536">
        <f t="shared" si="67"/>
        <v>0</v>
      </c>
    </row>
    <row r="537" spans="2:40" ht="18.649999999999999" customHeight="1" thickBot="1" x14ac:dyDescent="0.5">
      <c r="B537" s="126" t="s">
        <v>571</v>
      </c>
      <c r="C537" s="36">
        <v>100</v>
      </c>
      <c r="D537" s="36">
        <v>10</v>
      </c>
      <c r="E537" s="36">
        <v>30</v>
      </c>
      <c r="F537" s="37">
        <v>4</v>
      </c>
      <c r="G537" s="61">
        <f t="shared" si="64"/>
        <v>597</v>
      </c>
      <c r="H537" s="98">
        <f t="shared" si="64"/>
        <v>591</v>
      </c>
      <c r="I537" s="98">
        <f t="shared" si="68"/>
        <v>1.00502512562814E-2</v>
      </c>
      <c r="J537" s="98"/>
      <c r="K537" s="36">
        <f>1800-Table1353233[[#This Row],[Remaining time]]</f>
        <v>612.69465101510991</v>
      </c>
      <c r="L537" s="36">
        <v>2987.3053490000002</v>
      </c>
      <c r="M537" s="36">
        <f t="shared" si="65"/>
        <v>3600.0000000151103</v>
      </c>
      <c r="N537">
        <v>1.00502512562814E-2</v>
      </c>
      <c r="O537" t="b">
        <f t="shared" si="69"/>
        <v>0</v>
      </c>
      <c r="P537" s="7">
        <f>COUNTIF(I452:I541,"=0")</f>
        <v>79</v>
      </c>
      <c r="Q537" s="29">
        <f>AVERAGE(I452:I541)</f>
        <v>1.4318554188998275E-3</v>
      </c>
      <c r="R537" s="90">
        <f>AVERAGE(M452:M541)</f>
        <v>510.06909904974299</v>
      </c>
      <c r="S537" s="95" t="e">
        <f>AVERAGE(J452:J541)</f>
        <v>#DIV/0!</v>
      </c>
      <c r="T537" t="str">
        <f>IF(Table1353233[[#This Row],[If Optimal solution is not found]]=1,"",Table1353233[[#This Row],[UB_init]])</f>
        <v/>
      </c>
      <c r="U537" t="str">
        <f>IF(Table1353233[[#This Row],[If Optimal solution is not found]],"",Table1353233[[#This Row],[LB_init]])</f>
        <v/>
      </c>
      <c r="V537" t="str">
        <f>IF(Table1353233[[#This Row],[If Optimal solution is not found]],"",0)</f>
        <v/>
      </c>
      <c r="W537" t="str">
        <f>IF(Table1353233[[#This Row],[If Optimal solution is not found]],"",Table1353233[[#This Row],[Total time (BPP+Pm+SPm)]])</f>
        <v/>
      </c>
      <c r="Y537" s="61">
        <v>597</v>
      </c>
      <c r="Z537" s="62">
        <v>591</v>
      </c>
      <c r="AA537" s="62">
        <v>1.00502512562814E-2</v>
      </c>
      <c r="AB537" s="61"/>
      <c r="AC537" s="115">
        <v>0</v>
      </c>
      <c r="AD537" s="115">
        <v>0</v>
      </c>
      <c r="AE537" s="115">
        <v>0</v>
      </c>
      <c r="AF537" s="115">
        <f t="shared" si="70"/>
        <v>0</v>
      </c>
      <c r="AG537" s="115">
        <f t="shared" si="71"/>
        <v>0</v>
      </c>
      <c r="AH537" s="115">
        <v>0</v>
      </c>
      <c r="AI537" s="137" t="str">
        <f>IF(AH537=1,(Table1353233[[#This Row],[UB_init]]-Table1353233[[#This Row],[LB_init]])/Table1353233[[#This Row],[UB_init]],"")</f>
        <v/>
      </c>
      <c r="AJ537" s="133">
        <v>1</v>
      </c>
      <c r="AK537" s="115">
        <f>IF(AND(AJ537=1,Table68[[#This Row],[Gap]]=0),1,0)</f>
        <v>0</v>
      </c>
      <c r="AL537" s="47">
        <v>597</v>
      </c>
      <c r="AM537" s="117">
        <f t="shared" si="66"/>
        <v>0</v>
      </c>
      <c r="AN537">
        <f t="shared" si="67"/>
        <v>0</v>
      </c>
    </row>
    <row r="538" spans="2:40" ht="18.649999999999999" customHeight="1" thickBot="1" x14ac:dyDescent="0.5">
      <c r="B538" s="127" t="s">
        <v>572</v>
      </c>
      <c r="C538" s="38">
        <v>100</v>
      </c>
      <c r="D538" s="38">
        <v>10</v>
      </c>
      <c r="E538" s="38">
        <v>30</v>
      </c>
      <c r="F538" s="39">
        <v>4</v>
      </c>
      <c r="G538" s="59">
        <f t="shared" si="64"/>
        <v>569</v>
      </c>
      <c r="H538" s="88">
        <f t="shared" si="64"/>
        <v>569</v>
      </c>
      <c r="I538" s="88">
        <f t="shared" si="68"/>
        <v>0</v>
      </c>
      <c r="J538" s="88"/>
      <c r="K538" s="38">
        <f>1800-Table1353233[[#This Row],[Remaining time]]</f>
        <v>8.0051646754200192</v>
      </c>
      <c r="L538" s="38"/>
      <c r="M538" s="38">
        <f t="shared" si="65"/>
        <v>8.0051646754200192</v>
      </c>
      <c r="O538" t="b">
        <f t="shared" si="69"/>
        <v>0</v>
      </c>
      <c r="P538" s="7"/>
      <c r="Q538" s="29">
        <f>AVERAGEIF(I452:I541,"&gt;0")</f>
        <v>1.1715180700089499E-2</v>
      </c>
      <c r="R538" s="91">
        <f>AVERAGEIF(I452:I541,"=0",M452:M541)</f>
        <v>79.745033756751809</v>
      </c>
      <c r="S538" s="95" t="e">
        <f>AVERAGEIF(J452:J541,"&gt;0")</f>
        <v>#DIV/0!</v>
      </c>
      <c r="T538">
        <f>IF(Table1353233[[#This Row],[If Optimal solution is not found]]=1,"",Table1353233[[#This Row],[UB_init]])</f>
        <v>569</v>
      </c>
      <c r="U538">
        <f>IF(Table1353233[[#This Row],[If Optimal solution is not found]],"",Table1353233[[#This Row],[LB_init]])</f>
        <v>569</v>
      </c>
      <c r="V538">
        <f>IF(Table1353233[[#This Row],[If Optimal solution is not found]],"",0)</f>
        <v>0</v>
      </c>
      <c r="W538">
        <f>IF(Table1353233[[#This Row],[If Optimal solution is not found]],"",Table1353233[[#This Row],[Total time (BPP+Pm+SPm)]])</f>
        <v>8.0051646754200192</v>
      </c>
      <c r="Y538" s="59"/>
      <c r="Z538" s="60"/>
      <c r="AA538" s="60"/>
      <c r="AB538" s="59"/>
      <c r="AC538" s="114"/>
      <c r="AD538" s="114"/>
      <c r="AE538" s="114"/>
      <c r="AF538" s="114">
        <f t="shared" si="70"/>
        <v>0</v>
      </c>
      <c r="AG538" s="114">
        <f t="shared" si="71"/>
        <v>0</v>
      </c>
      <c r="AH538" s="114">
        <v>0</v>
      </c>
      <c r="AI538" s="136" t="str">
        <f>IF(AH538=1,(Table1353233[[#This Row],[UB_init]]-Table1353233[[#This Row],[LB_init]])/Table1353233[[#This Row],[UB_init]],"")</f>
        <v/>
      </c>
      <c r="AJ538" s="123"/>
      <c r="AK538" s="114">
        <f>IF(AND(AJ538=1,Table68[[#This Row],[Gap]]=0),1,0)</f>
        <v>0</v>
      </c>
      <c r="AL538" s="48">
        <v>569</v>
      </c>
      <c r="AM538" s="117">
        <f t="shared" si="66"/>
        <v>1</v>
      </c>
      <c r="AN538">
        <f t="shared" si="67"/>
        <v>0</v>
      </c>
    </row>
    <row r="539" spans="2:40" ht="18.649999999999999" customHeight="1" thickBot="1" x14ac:dyDescent="0.5">
      <c r="B539" s="126" t="s">
        <v>573</v>
      </c>
      <c r="C539" s="36">
        <v>100</v>
      </c>
      <c r="D539" s="36">
        <v>10</v>
      </c>
      <c r="E539" s="36">
        <v>30</v>
      </c>
      <c r="F539" s="37">
        <v>4</v>
      </c>
      <c r="G539" s="61">
        <f t="shared" si="64"/>
        <v>611</v>
      </c>
      <c r="H539" s="98">
        <f t="shared" si="64"/>
        <v>611</v>
      </c>
      <c r="I539" s="98">
        <f t="shared" si="68"/>
        <v>0</v>
      </c>
      <c r="J539" s="98"/>
      <c r="K539" s="36">
        <f>1800-Table1353233[[#This Row],[Remaining time]]</f>
        <v>9.6486339569100892</v>
      </c>
      <c r="L539" s="36"/>
      <c r="M539" s="36">
        <f t="shared" si="65"/>
        <v>9.6486339569100892</v>
      </c>
      <c r="O539" t="b">
        <f t="shared" si="69"/>
        <v>0</v>
      </c>
      <c r="P539" s="92" t="s">
        <v>197</v>
      </c>
      <c r="Q539" s="93">
        <f>MAX(I452:I541)</f>
        <v>2.6785714285714201E-2</v>
      </c>
      <c r="R539" s="94"/>
      <c r="S539" s="96">
        <f>MAX(J452:J541)</f>
        <v>0</v>
      </c>
      <c r="T539">
        <f>IF(Table1353233[[#This Row],[If Optimal solution is not found]]=1,"",Table1353233[[#This Row],[UB_init]])</f>
        <v>611</v>
      </c>
      <c r="U539">
        <f>IF(Table1353233[[#This Row],[If Optimal solution is not found]],"",Table1353233[[#This Row],[LB_init]])</f>
        <v>611</v>
      </c>
      <c r="V539">
        <f>IF(Table1353233[[#This Row],[If Optimal solution is not found]],"",0)</f>
        <v>0</v>
      </c>
      <c r="W539">
        <f>IF(Table1353233[[#This Row],[If Optimal solution is not found]],"",Table1353233[[#This Row],[Total time (BPP+Pm+SPm)]])</f>
        <v>9.6486339569100892</v>
      </c>
      <c r="Y539" s="61"/>
      <c r="Z539" s="62"/>
      <c r="AA539" s="62"/>
      <c r="AB539" s="61"/>
      <c r="AC539" s="115"/>
      <c r="AD539" s="115"/>
      <c r="AE539" s="115"/>
      <c r="AF539" s="115">
        <f t="shared" si="70"/>
        <v>0</v>
      </c>
      <c r="AG539" s="115">
        <f t="shared" si="71"/>
        <v>0</v>
      </c>
      <c r="AH539" s="115">
        <v>0</v>
      </c>
      <c r="AI539" s="137" t="str">
        <f>IF(AH539=1,(Table1353233[[#This Row],[UB_init]]-Table1353233[[#This Row],[LB_init]])/Table1353233[[#This Row],[UB_init]],"")</f>
        <v/>
      </c>
      <c r="AJ539" s="133"/>
      <c r="AK539" s="115">
        <f>IF(AND(AJ539=1,Table68[[#This Row],[Gap]]=0),1,0)</f>
        <v>0</v>
      </c>
      <c r="AL539" s="47">
        <v>611</v>
      </c>
      <c r="AM539" s="117">
        <f t="shared" si="66"/>
        <v>1</v>
      </c>
      <c r="AN539">
        <f t="shared" si="67"/>
        <v>0</v>
      </c>
    </row>
    <row r="540" spans="2:40" x14ac:dyDescent="0.35">
      <c r="B540" s="127" t="s">
        <v>574</v>
      </c>
      <c r="C540" s="38">
        <v>100</v>
      </c>
      <c r="D540" s="38">
        <v>10</v>
      </c>
      <c r="E540" s="38">
        <v>30</v>
      </c>
      <c r="F540" s="39">
        <v>4</v>
      </c>
      <c r="G540" s="59">
        <f t="shared" si="64"/>
        <v>582</v>
      </c>
      <c r="H540" s="88">
        <f t="shared" si="64"/>
        <v>582</v>
      </c>
      <c r="I540" s="88">
        <f t="shared" si="68"/>
        <v>0</v>
      </c>
      <c r="J540" s="88"/>
      <c r="K540" s="38">
        <f>1800-Table1353233[[#This Row],[Remaining time]]</f>
        <v>6.9759199712500504</v>
      </c>
      <c r="L540" s="38"/>
      <c r="M540" s="38">
        <f t="shared" si="65"/>
        <v>6.9759199712500504</v>
      </c>
      <c r="O540" t="b">
        <f t="shared" si="69"/>
        <v>0</v>
      </c>
      <c r="T540">
        <f>IF(Table1353233[[#This Row],[If Optimal solution is not found]]=1,"",Table1353233[[#This Row],[UB_init]])</f>
        <v>582</v>
      </c>
      <c r="U540">
        <f>IF(Table1353233[[#This Row],[If Optimal solution is not found]],"",Table1353233[[#This Row],[LB_init]])</f>
        <v>582</v>
      </c>
      <c r="V540">
        <f>IF(Table1353233[[#This Row],[If Optimal solution is not found]],"",0)</f>
        <v>0</v>
      </c>
      <c r="W540">
        <f>IF(Table1353233[[#This Row],[If Optimal solution is not found]],"",Table1353233[[#This Row],[Total time (BPP+Pm+SPm)]])</f>
        <v>6.9759199712500504</v>
      </c>
      <c r="Y540" s="59"/>
      <c r="Z540" s="60"/>
      <c r="AA540" s="60"/>
      <c r="AB540" s="59"/>
      <c r="AC540" s="114"/>
      <c r="AD540" s="114"/>
      <c r="AE540" s="114"/>
      <c r="AF540" s="114">
        <f t="shared" si="70"/>
        <v>0</v>
      </c>
      <c r="AG540" s="114">
        <f t="shared" si="71"/>
        <v>0</v>
      </c>
      <c r="AH540" s="114">
        <v>0</v>
      </c>
      <c r="AI540" s="136" t="str">
        <f>IF(AH540=1,(Table1353233[[#This Row],[UB_init]]-Table1353233[[#This Row],[LB_init]])/Table1353233[[#This Row],[UB_init]],"")</f>
        <v/>
      </c>
      <c r="AJ540" s="123"/>
      <c r="AK540" s="114">
        <f>IF(AND(AJ540=1,Table68[[#This Row],[Gap]]=0),1,0)</f>
        <v>0</v>
      </c>
      <c r="AL540" s="48">
        <v>582</v>
      </c>
      <c r="AM540" s="117">
        <f t="shared" si="66"/>
        <v>1</v>
      </c>
      <c r="AN540">
        <f t="shared" si="67"/>
        <v>0</v>
      </c>
    </row>
    <row r="541" spans="2:40" ht="15" thickBot="1" x14ac:dyDescent="0.4">
      <c r="B541" s="128" t="s">
        <v>575</v>
      </c>
      <c r="C541" s="42">
        <v>100</v>
      </c>
      <c r="D541" s="42">
        <v>10</v>
      </c>
      <c r="E541" s="42">
        <v>30</v>
      </c>
      <c r="F541" s="43">
        <v>4</v>
      </c>
      <c r="G541" s="63">
        <f t="shared" si="64"/>
        <v>627</v>
      </c>
      <c r="H541" s="99">
        <f t="shared" si="64"/>
        <v>627</v>
      </c>
      <c r="I541" s="99">
        <f t="shared" si="68"/>
        <v>0</v>
      </c>
      <c r="J541" s="99"/>
      <c r="K541" s="42">
        <f>1800-Table1353233[[#This Row],[Remaining time]]</f>
        <v>112.48784335517007</v>
      </c>
      <c r="L541" s="42"/>
      <c r="M541" s="42">
        <f t="shared" si="65"/>
        <v>112.48784335517007</v>
      </c>
      <c r="O541" t="b">
        <f t="shared" si="69"/>
        <v>0</v>
      </c>
      <c r="T541">
        <f>IF(Table1353233[[#This Row],[If Optimal solution is not found]]=1,"",Table1353233[[#This Row],[UB_init]])</f>
        <v>627</v>
      </c>
      <c r="U541">
        <f>IF(Table1353233[[#This Row],[If Optimal solution is not found]],"",Table1353233[[#This Row],[LB_init]])</f>
        <v>627</v>
      </c>
      <c r="V541">
        <f>IF(Table1353233[[#This Row],[If Optimal solution is not found]],"",0)</f>
        <v>0</v>
      </c>
      <c r="W541">
        <f>IF(Table1353233[[#This Row],[If Optimal solution is not found]],"",Table1353233[[#This Row],[Total time (BPP+Pm+SPm)]])</f>
        <v>112.48784335517007</v>
      </c>
      <c r="Y541" s="63"/>
      <c r="Z541" s="64"/>
      <c r="AA541" s="64"/>
      <c r="AB541" s="63"/>
      <c r="AC541" s="116"/>
      <c r="AD541" s="116"/>
      <c r="AE541" s="116"/>
      <c r="AF541" s="116">
        <f t="shared" si="70"/>
        <v>0</v>
      </c>
      <c r="AG541" s="116">
        <f t="shared" si="71"/>
        <v>0</v>
      </c>
      <c r="AH541" s="116">
        <v>0</v>
      </c>
      <c r="AI541" s="137" t="str">
        <f>IF(AH541=1,(Table1353233[[#This Row],[UB_init]]-Table1353233[[#This Row],[LB_init]])/Table1353233[[#This Row],[UB_init]],"")</f>
        <v/>
      </c>
      <c r="AJ541" s="134"/>
      <c r="AK541" s="116">
        <f>IF(AND(AJ541=1,Table68[[#This Row],[Gap]]=0),1,0)</f>
        <v>0</v>
      </c>
      <c r="AL541" s="49">
        <v>627</v>
      </c>
      <c r="AM541" s="117">
        <f t="shared" si="66"/>
        <v>1</v>
      </c>
      <c r="AN541">
        <f t="shared" si="67"/>
        <v>0</v>
      </c>
    </row>
    <row r="542" spans="2:40" x14ac:dyDescent="0.35">
      <c r="B542" s="127" t="s">
        <v>576</v>
      </c>
      <c r="C542" s="38">
        <v>150</v>
      </c>
      <c r="D542" s="38">
        <v>2</v>
      </c>
      <c r="E542" s="38">
        <v>10</v>
      </c>
      <c r="F542" s="39">
        <v>1</v>
      </c>
      <c r="G542" s="59">
        <f t="shared" si="64"/>
        <v>1531</v>
      </c>
      <c r="H542" s="88">
        <f t="shared" si="64"/>
        <v>1531</v>
      </c>
      <c r="I542" s="88">
        <f t="shared" si="68"/>
        <v>0</v>
      </c>
      <c r="J542" s="88"/>
      <c r="K542" s="38">
        <f>1800-Table1353233[[#This Row],[Remaining time]]</f>
        <v>2.1479175966298953</v>
      </c>
      <c r="L542" s="38"/>
      <c r="M542" s="38">
        <f t="shared" si="65"/>
        <v>2.1479175966298953</v>
      </c>
      <c r="O542" t="b">
        <f t="shared" si="69"/>
        <v>0</v>
      </c>
      <c r="T542">
        <f>IF(Table1353233[[#This Row],[If Optimal solution is not found]]=1,"",Table1353233[[#This Row],[UB_init]])</f>
        <v>1531</v>
      </c>
      <c r="U542">
        <f>IF(Table1353233[[#This Row],[If Optimal solution is not found]],"",Table1353233[[#This Row],[LB_init]])</f>
        <v>1531</v>
      </c>
      <c r="V542">
        <f>IF(Table1353233[[#This Row],[If Optimal solution is not found]],"",0)</f>
        <v>0</v>
      </c>
      <c r="W542">
        <f>IF(Table1353233[[#This Row],[If Optimal solution is not found]],"",Table1353233[[#This Row],[Total time (BPP+Pm+SPm)]])</f>
        <v>2.1479175966298953</v>
      </c>
      <c r="Y542" s="59"/>
      <c r="Z542" s="60"/>
      <c r="AA542" s="60"/>
      <c r="AB542" s="59"/>
      <c r="AC542" s="114"/>
      <c r="AD542" s="114"/>
      <c r="AE542" s="114"/>
      <c r="AF542" s="114">
        <f t="shared" si="70"/>
        <v>0</v>
      </c>
      <c r="AG542" s="114">
        <f t="shared" si="71"/>
        <v>0</v>
      </c>
      <c r="AH542" s="114">
        <v>0</v>
      </c>
      <c r="AI542" s="136" t="str">
        <f>IF(AH542=1,(Table1353233[[#This Row],[UB_init]]-Table1353233[[#This Row],[LB_init]])/Table1353233[[#This Row],[UB_init]],"")</f>
        <v/>
      </c>
      <c r="AJ542" s="123"/>
      <c r="AK542" s="114">
        <f>IF(AND(AJ542=1,Table68[[#This Row],[Gap]]=0),1,0)</f>
        <v>0</v>
      </c>
      <c r="AL542" s="46">
        <v>1531</v>
      </c>
      <c r="AM542" s="117">
        <f t="shared" si="66"/>
        <v>1</v>
      </c>
      <c r="AN542">
        <f t="shared" si="67"/>
        <v>0</v>
      </c>
    </row>
    <row r="543" spans="2:40" x14ac:dyDescent="0.35">
      <c r="B543" s="126" t="s">
        <v>577</v>
      </c>
      <c r="C543" s="36">
        <v>150</v>
      </c>
      <c r="D543" s="36">
        <v>2</v>
      </c>
      <c r="E543" s="36">
        <v>10</v>
      </c>
      <c r="F543" s="37">
        <v>1</v>
      </c>
      <c r="G543" s="61">
        <f t="shared" si="64"/>
        <v>1497</v>
      </c>
      <c r="H543" s="98">
        <f t="shared" si="64"/>
        <v>1497</v>
      </c>
      <c r="I543" s="98">
        <f t="shared" si="68"/>
        <v>0</v>
      </c>
      <c r="J543" s="98"/>
      <c r="K543" s="36">
        <f>1800-Table1353233[[#This Row],[Remaining time]]</f>
        <v>1.4616528991700761</v>
      </c>
      <c r="L543" s="36"/>
      <c r="M543" s="36">
        <f t="shared" si="65"/>
        <v>1.4616528991700761</v>
      </c>
      <c r="O543" t="b">
        <f t="shared" si="69"/>
        <v>0</v>
      </c>
      <c r="T543">
        <f>IF(Table1353233[[#This Row],[If Optimal solution is not found]]=1,"",Table1353233[[#This Row],[UB_init]])</f>
        <v>1497</v>
      </c>
      <c r="U543">
        <f>IF(Table1353233[[#This Row],[If Optimal solution is not found]],"",Table1353233[[#This Row],[LB_init]])</f>
        <v>1497</v>
      </c>
      <c r="V543">
        <f>IF(Table1353233[[#This Row],[If Optimal solution is not found]],"",0)</f>
        <v>0</v>
      </c>
      <c r="W543">
        <f>IF(Table1353233[[#This Row],[If Optimal solution is not found]],"",Table1353233[[#This Row],[Total time (BPP+Pm+SPm)]])</f>
        <v>1.4616528991700761</v>
      </c>
      <c r="Y543" s="61"/>
      <c r="Z543" s="62"/>
      <c r="AA543" s="62"/>
      <c r="AB543" s="61"/>
      <c r="AC543" s="115"/>
      <c r="AD543" s="115"/>
      <c r="AE543" s="115"/>
      <c r="AF543" s="115">
        <f t="shared" si="70"/>
        <v>0</v>
      </c>
      <c r="AG543" s="115">
        <f t="shared" si="71"/>
        <v>0</v>
      </c>
      <c r="AH543" s="115">
        <v>0</v>
      </c>
      <c r="AI543" s="137" t="str">
        <f>IF(AH543=1,(Table1353233[[#This Row],[UB_init]]-Table1353233[[#This Row],[LB_init]])/Table1353233[[#This Row],[UB_init]],"")</f>
        <v/>
      </c>
      <c r="AJ543" s="133"/>
      <c r="AK543" s="115">
        <f>IF(AND(AJ543=1,Table68[[#This Row],[Gap]]=0),1,0)</f>
        <v>0</v>
      </c>
      <c r="AL543" s="47">
        <v>1497</v>
      </c>
      <c r="AM543" s="117">
        <f t="shared" si="66"/>
        <v>1</v>
      </c>
      <c r="AN543">
        <f t="shared" si="67"/>
        <v>0</v>
      </c>
    </row>
    <row r="544" spans="2:40" x14ac:dyDescent="0.35">
      <c r="B544" s="127" t="s">
        <v>578</v>
      </c>
      <c r="C544" s="38">
        <v>150</v>
      </c>
      <c r="D544" s="38">
        <v>2</v>
      </c>
      <c r="E544" s="38">
        <v>10</v>
      </c>
      <c r="F544" s="39">
        <v>1</v>
      </c>
      <c r="G544" s="59">
        <f t="shared" si="64"/>
        <v>1505</v>
      </c>
      <c r="H544" s="88">
        <f t="shared" si="64"/>
        <v>1505</v>
      </c>
      <c r="I544" s="88">
        <f t="shared" si="68"/>
        <v>0</v>
      </c>
      <c r="J544" s="88"/>
      <c r="K544" s="38">
        <f>1800-Table1353233[[#This Row],[Remaining time]]</f>
        <v>1.3712873309900715</v>
      </c>
      <c r="L544" s="38"/>
      <c r="M544" s="38">
        <f t="shared" si="65"/>
        <v>1.3712873309900715</v>
      </c>
      <c r="O544" t="b">
        <f t="shared" si="69"/>
        <v>0</v>
      </c>
      <c r="T544">
        <f>IF(Table1353233[[#This Row],[If Optimal solution is not found]]=1,"",Table1353233[[#This Row],[UB_init]])</f>
        <v>1505</v>
      </c>
      <c r="U544">
        <f>IF(Table1353233[[#This Row],[If Optimal solution is not found]],"",Table1353233[[#This Row],[LB_init]])</f>
        <v>1505</v>
      </c>
      <c r="V544">
        <f>IF(Table1353233[[#This Row],[If Optimal solution is not found]],"",0)</f>
        <v>0</v>
      </c>
      <c r="W544">
        <f>IF(Table1353233[[#This Row],[If Optimal solution is not found]],"",Table1353233[[#This Row],[Total time (BPP+Pm+SPm)]])</f>
        <v>1.3712873309900715</v>
      </c>
      <c r="Y544" s="59"/>
      <c r="Z544" s="60"/>
      <c r="AA544" s="60"/>
      <c r="AB544" s="59"/>
      <c r="AC544" s="114"/>
      <c r="AD544" s="114"/>
      <c r="AE544" s="114"/>
      <c r="AF544" s="114">
        <f t="shared" si="70"/>
        <v>0</v>
      </c>
      <c r="AG544" s="114">
        <f t="shared" si="71"/>
        <v>0</v>
      </c>
      <c r="AH544" s="114">
        <v>0</v>
      </c>
      <c r="AI544" s="136" t="str">
        <f>IF(AH544=1,(Table1353233[[#This Row],[UB_init]]-Table1353233[[#This Row],[LB_init]])/Table1353233[[#This Row],[UB_init]],"")</f>
        <v/>
      </c>
      <c r="AJ544" s="123"/>
      <c r="AK544" s="114">
        <f>IF(AND(AJ544=1,Table68[[#This Row],[Gap]]=0),1,0)</f>
        <v>0</v>
      </c>
      <c r="AL544" s="48">
        <v>1505</v>
      </c>
      <c r="AM544" s="117">
        <f t="shared" si="66"/>
        <v>1</v>
      </c>
      <c r="AN544">
        <f t="shared" si="67"/>
        <v>0</v>
      </c>
    </row>
    <row r="545" spans="2:40" x14ac:dyDescent="0.35">
      <c r="B545" s="126" t="s">
        <v>579</v>
      </c>
      <c r="C545" s="36">
        <v>150</v>
      </c>
      <c r="D545" s="36">
        <v>2</v>
      </c>
      <c r="E545" s="36">
        <v>10</v>
      </c>
      <c r="F545" s="37">
        <v>1</v>
      </c>
      <c r="G545" s="61">
        <f t="shared" si="64"/>
        <v>1467</v>
      </c>
      <c r="H545" s="98">
        <f t="shared" si="64"/>
        <v>1467</v>
      </c>
      <c r="I545" s="98">
        <f t="shared" si="68"/>
        <v>0</v>
      </c>
      <c r="J545" s="98"/>
      <c r="K545" s="36">
        <f>1800-Table1353233[[#This Row],[Remaining time]]</f>
        <v>1.0650304686300842</v>
      </c>
      <c r="L545" s="36"/>
      <c r="M545" s="36">
        <f t="shared" si="65"/>
        <v>1.0650304686300842</v>
      </c>
      <c r="O545" t="b">
        <f t="shared" si="69"/>
        <v>0</v>
      </c>
      <c r="T545">
        <f>IF(Table1353233[[#This Row],[If Optimal solution is not found]]=1,"",Table1353233[[#This Row],[UB_init]])</f>
        <v>1467</v>
      </c>
      <c r="U545">
        <f>IF(Table1353233[[#This Row],[If Optimal solution is not found]],"",Table1353233[[#This Row],[LB_init]])</f>
        <v>1467</v>
      </c>
      <c r="V545">
        <f>IF(Table1353233[[#This Row],[If Optimal solution is not found]],"",0)</f>
        <v>0</v>
      </c>
      <c r="W545">
        <f>IF(Table1353233[[#This Row],[If Optimal solution is not found]],"",Table1353233[[#This Row],[Total time (BPP+Pm+SPm)]])</f>
        <v>1.0650304686300842</v>
      </c>
      <c r="Y545" s="61"/>
      <c r="Z545" s="62"/>
      <c r="AA545" s="62"/>
      <c r="AB545" s="61"/>
      <c r="AC545" s="115"/>
      <c r="AD545" s="115"/>
      <c r="AE545" s="115"/>
      <c r="AF545" s="115">
        <f t="shared" si="70"/>
        <v>0</v>
      </c>
      <c r="AG545" s="115">
        <f t="shared" si="71"/>
        <v>0</v>
      </c>
      <c r="AH545" s="115">
        <v>0</v>
      </c>
      <c r="AI545" s="137" t="str">
        <f>IF(AH545=1,(Table1353233[[#This Row],[UB_init]]-Table1353233[[#This Row],[LB_init]])/Table1353233[[#This Row],[UB_init]],"")</f>
        <v/>
      </c>
      <c r="AJ545" s="133"/>
      <c r="AK545" s="115">
        <f>IF(AND(AJ545=1,Table68[[#This Row],[Gap]]=0),1,0)</f>
        <v>0</v>
      </c>
      <c r="AL545" s="47">
        <v>1467</v>
      </c>
      <c r="AM545" s="117">
        <f t="shared" si="66"/>
        <v>1</v>
      </c>
      <c r="AN545">
        <f t="shared" si="67"/>
        <v>0</v>
      </c>
    </row>
    <row r="546" spans="2:40" x14ac:dyDescent="0.35">
      <c r="B546" s="127" t="s">
        <v>580</v>
      </c>
      <c r="C546" s="38">
        <v>150</v>
      </c>
      <c r="D546" s="38">
        <v>2</v>
      </c>
      <c r="E546" s="38">
        <v>10</v>
      </c>
      <c r="F546" s="39">
        <v>1</v>
      </c>
      <c r="G546" s="59">
        <f t="shared" si="64"/>
        <v>1508</v>
      </c>
      <c r="H546" s="88">
        <f t="shared" si="64"/>
        <v>1508</v>
      </c>
      <c r="I546" s="88">
        <f t="shared" si="68"/>
        <v>0</v>
      </c>
      <c r="J546" s="88"/>
      <c r="K546" s="38">
        <f>1800-Table1353233[[#This Row],[Remaining time]]</f>
        <v>1.1110201645699362</v>
      </c>
      <c r="L546" s="38"/>
      <c r="M546" s="38">
        <f t="shared" si="65"/>
        <v>1.1110201645699362</v>
      </c>
      <c r="O546" t="b">
        <f t="shared" si="69"/>
        <v>0</v>
      </c>
      <c r="T546">
        <f>IF(Table1353233[[#This Row],[If Optimal solution is not found]]=1,"",Table1353233[[#This Row],[UB_init]])</f>
        <v>1508</v>
      </c>
      <c r="U546">
        <f>IF(Table1353233[[#This Row],[If Optimal solution is not found]],"",Table1353233[[#This Row],[LB_init]])</f>
        <v>1508</v>
      </c>
      <c r="V546">
        <f>IF(Table1353233[[#This Row],[If Optimal solution is not found]],"",0)</f>
        <v>0</v>
      </c>
      <c r="W546">
        <f>IF(Table1353233[[#This Row],[If Optimal solution is not found]],"",Table1353233[[#This Row],[Total time (BPP+Pm+SPm)]])</f>
        <v>1.1110201645699362</v>
      </c>
      <c r="Y546" s="59"/>
      <c r="Z546" s="60"/>
      <c r="AA546" s="60"/>
      <c r="AB546" s="59"/>
      <c r="AC546" s="114"/>
      <c r="AD546" s="114"/>
      <c r="AE546" s="114"/>
      <c r="AF546" s="114">
        <f t="shared" si="70"/>
        <v>0</v>
      </c>
      <c r="AG546" s="114">
        <f t="shared" si="71"/>
        <v>0</v>
      </c>
      <c r="AH546" s="114">
        <v>0</v>
      </c>
      <c r="AI546" s="136" t="str">
        <f>IF(AH546=1,(Table1353233[[#This Row],[UB_init]]-Table1353233[[#This Row],[LB_init]])/Table1353233[[#This Row],[UB_init]],"")</f>
        <v/>
      </c>
      <c r="AJ546" s="123"/>
      <c r="AK546" s="114">
        <f>IF(AND(AJ546=1,Table68[[#This Row],[Gap]]=0),1,0)</f>
        <v>0</v>
      </c>
      <c r="AL546" s="48">
        <v>1508</v>
      </c>
      <c r="AM546" s="117">
        <f t="shared" si="66"/>
        <v>1</v>
      </c>
      <c r="AN546">
        <f t="shared" si="67"/>
        <v>0</v>
      </c>
    </row>
    <row r="547" spans="2:40" x14ac:dyDescent="0.35">
      <c r="B547" s="126" t="s">
        <v>581</v>
      </c>
      <c r="C547" s="36">
        <v>150</v>
      </c>
      <c r="D547" s="36">
        <v>2</v>
      </c>
      <c r="E547" s="36">
        <v>10</v>
      </c>
      <c r="F547" s="37">
        <v>1</v>
      </c>
      <c r="G547" s="61">
        <f t="shared" si="64"/>
        <v>1482</v>
      </c>
      <c r="H547" s="98">
        <f t="shared" si="64"/>
        <v>1482</v>
      </c>
      <c r="I547" s="98">
        <f t="shared" si="68"/>
        <v>0</v>
      </c>
      <c r="J547" s="98"/>
      <c r="K547" s="36">
        <f>1800-Table1353233[[#This Row],[Remaining time]]</f>
        <v>1.3351210355799594</v>
      </c>
      <c r="L547" s="36"/>
      <c r="M547" s="36">
        <f t="shared" si="65"/>
        <v>1.3351210355799594</v>
      </c>
      <c r="O547" t="b">
        <f t="shared" si="69"/>
        <v>0</v>
      </c>
      <c r="T547">
        <f>IF(Table1353233[[#This Row],[If Optimal solution is not found]]=1,"",Table1353233[[#This Row],[UB_init]])</f>
        <v>1482</v>
      </c>
      <c r="U547">
        <f>IF(Table1353233[[#This Row],[If Optimal solution is not found]],"",Table1353233[[#This Row],[LB_init]])</f>
        <v>1482</v>
      </c>
      <c r="V547">
        <f>IF(Table1353233[[#This Row],[If Optimal solution is not found]],"",0)</f>
        <v>0</v>
      </c>
      <c r="W547">
        <f>IF(Table1353233[[#This Row],[If Optimal solution is not found]],"",Table1353233[[#This Row],[Total time (BPP+Pm+SPm)]])</f>
        <v>1.3351210355799594</v>
      </c>
      <c r="Y547" s="61"/>
      <c r="Z547" s="62"/>
      <c r="AA547" s="62"/>
      <c r="AB547" s="61"/>
      <c r="AC547" s="115"/>
      <c r="AD547" s="115"/>
      <c r="AE547" s="115"/>
      <c r="AF547" s="115">
        <f t="shared" si="70"/>
        <v>0</v>
      </c>
      <c r="AG547" s="115">
        <f t="shared" si="71"/>
        <v>0</v>
      </c>
      <c r="AH547" s="115">
        <v>0</v>
      </c>
      <c r="AI547" s="137" t="str">
        <f>IF(AH547=1,(Table1353233[[#This Row],[UB_init]]-Table1353233[[#This Row],[LB_init]])/Table1353233[[#This Row],[UB_init]],"")</f>
        <v/>
      </c>
      <c r="AJ547" s="133"/>
      <c r="AK547" s="115">
        <f>IF(AND(AJ547=1,Table68[[#This Row],[Gap]]=0),1,0)</f>
        <v>0</v>
      </c>
      <c r="AL547" s="47">
        <v>1482</v>
      </c>
      <c r="AM547" s="117">
        <f t="shared" si="66"/>
        <v>1</v>
      </c>
      <c r="AN547">
        <f t="shared" si="67"/>
        <v>0</v>
      </c>
    </row>
    <row r="548" spans="2:40" x14ac:dyDescent="0.35">
      <c r="B548" s="127" t="s">
        <v>582</v>
      </c>
      <c r="C548" s="38">
        <v>150</v>
      </c>
      <c r="D548" s="38">
        <v>2</v>
      </c>
      <c r="E548" s="38">
        <v>10</v>
      </c>
      <c r="F548" s="39">
        <v>1</v>
      </c>
      <c r="G548" s="59">
        <f t="shared" si="64"/>
        <v>1517</v>
      </c>
      <c r="H548" s="88">
        <f t="shared" si="64"/>
        <v>1517</v>
      </c>
      <c r="I548" s="88">
        <f t="shared" si="68"/>
        <v>0</v>
      </c>
      <c r="J548" s="88"/>
      <c r="K548" s="38">
        <f>1800-Table1353233[[#This Row],[Remaining time]]</f>
        <v>0.87682663276996209</v>
      </c>
      <c r="L548" s="38"/>
      <c r="M548" s="38">
        <f t="shared" si="65"/>
        <v>0.87682663276996209</v>
      </c>
      <c r="O548" t="b">
        <f t="shared" si="69"/>
        <v>0</v>
      </c>
      <c r="T548">
        <f>IF(Table1353233[[#This Row],[If Optimal solution is not found]]=1,"",Table1353233[[#This Row],[UB_init]])</f>
        <v>1517</v>
      </c>
      <c r="U548">
        <f>IF(Table1353233[[#This Row],[If Optimal solution is not found]],"",Table1353233[[#This Row],[LB_init]])</f>
        <v>1517</v>
      </c>
      <c r="V548">
        <f>IF(Table1353233[[#This Row],[If Optimal solution is not found]],"",0)</f>
        <v>0</v>
      </c>
      <c r="W548">
        <f>IF(Table1353233[[#This Row],[If Optimal solution is not found]],"",Table1353233[[#This Row],[Total time (BPP+Pm+SPm)]])</f>
        <v>0.87682663276996209</v>
      </c>
      <c r="Y548" s="59"/>
      <c r="Z548" s="60"/>
      <c r="AA548" s="60"/>
      <c r="AB548" s="59"/>
      <c r="AC548" s="114"/>
      <c r="AD548" s="114"/>
      <c r="AE548" s="114"/>
      <c r="AF548" s="114">
        <f t="shared" si="70"/>
        <v>0</v>
      </c>
      <c r="AG548" s="114">
        <f t="shared" si="71"/>
        <v>0</v>
      </c>
      <c r="AH548" s="114">
        <v>0</v>
      </c>
      <c r="AI548" s="136" t="str">
        <f>IF(AH548=1,(Table1353233[[#This Row],[UB_init]]-Table1353233[[#This Row],[LB_init]])/Table1353233[[#This Row],[UB_init]],"")</f>
        <v/>
      </c>
      <c r="AJ548" s="123"/>
      <c r="AK548" s="114">
        <f>IF(AND(AJ548=1,Table68[[#This Row],[Gap]]=0),1,0)</f>
        <v>0</v>
      </c>
      <c r="AL548" s="48">
        <v>1517</v>
      </c>
      <c r="AM548" s="117">
        <f t="shared" si="66"/>
        <v>1</v>
      </c>
      <c r="AN548">
        <f t="shared" si="67"/>
        <v>0</v>
      </c>
    </row>
    <row r="549" spans="2:40" x14ac:dyDescent="0.35">
      <c r="B549" s="126" t="s">
        <v>583</v>
      </c>
      <c r="C549" s="36">
        <v>150</v>
      </c>
      <c r="D549" s="36">
        <v>2</v>
      </c>
      <c r="E549" s="36">
        <v>10</v>
      </c>
      <c r="F549" s="37">
        <v>1</v>
      </c>
      <c r="G549" s="61">
        <f t="shared" si="64"/>
        <v>1384</v>
      </c>
      <c r="H549" s="98">
        <f t="shared" si="64"/>
        <v>1384</v>
      </c>
      <c r="I549" s="98">
        <f t="shared" si="68"/>
        <v>0</v>
      </c>
      <c r="J549" s="98"/>
      <c r="K549" s="36">
        <f>1800-Table1353233[[#This Row],[Remaining time]]</f>
        <v>0.95764187164991199</v>
      </c>
      <c r="L549" s="36"/>
      <c r="M549" s="36">
        <f t="shared" si="65"/>
        <v>0.95764187164991199</v>
      </c>
      <c r="O549" t="b">
        <f t="shared" si="69"/>
        <v>0</v>
      </c>
      <c r="T549">
        <f>IF(Table1353233[[#This Row],[If Optimal solution is not found]]=1,"",Table1353233[[#This Row],[UB_init]])</f>
        <v>1384</v>
      </c>
      <c r="U549">
        <f>IF(Table1353233[[#This Row],[If Optimal solution is not found]],"",Table1353233[[#This Row],[LB_init]])</f>
        <v>1384</v>
      </c>
      <c r="V549">
        <f>IF(Table1353233[[#This Row],[If Optimal solution is not found]],"",0)</f>
        <v>0</v>
      </c>
      <c r="W549">
        <f>IF(Table1353233[[#This Row],[If Optimal solution is not found]],"",Table1353233[[#This Row],[Total time (BPP+Pm+SPm)]])</f>
        <v>0.95764187164991199</v>
      </c>
      <c r="Y549" s="61"/>
      <c r="Z549" s="62"/>
      <c r="AA549" s="62"/>
      <c r="AB549" s="61"/>
      <c r="AC549" s="115"/>
      <c r="AD549" s="115"/>
      <c r="AE549" s="115"/>
      <c r="AF549" s="115">
        <f t="shared" si="70"/>
        <v>0</v>
      </c>
      <c r="AG549" s="115">
        <f t="shared" si="71"/>
        <v>0</v>
      </c>
      <c r="AH549" s="115">
        <v>0</v>
      </c>
      <c r="AI549" s="137" t="str">
        <f>IF(AH549=1,(Table1353233[[#This Row],[UB_init]]-Table1353233[[#This Row],[LB_init]])/Table1353233[[#This Row],[UB_init]],"")</f>
        <v/>
      </c>
      <c r="AJ549" s="133"/>
      <c r="AK549" s="115">
        <f>IF(AND(AJ549=1,Table68[[#This Row],[Gap]]=0),1,0)</f>
        <v>0</v>
      </c>
      <c r="AL549" s="47">
        <v>1384</v>
      </c>
      <c r="AM549" s="117">
        <f t="shared" si="66"/>
        <v>1</v>
      </c>
      <c r="AN549">
        <f t="shared" si="67"/>
        <v>0</v>
      </c>
    </row>
    <row r="550" spans="2:40" x14ac:dyDescent="0.35">
      <c r="B550" s="127" t="s">
        <v>584</v>
      </c>
      <c r="C550" s="38">
        <v>150</v>
      </c>
      <c r="D550" s="38">
        <v>2</v>
      </c>
      <c r="E550" s="38">
        <v>10</v>
      </c>
      <c r="F550" s="39">
        <v>1</v>
      </c>
      <c r="G550" s="59">
        <f t="shared" si="64"/>
        <v>1495</v>
      </c>
      <c r="H550" s="88">
        <f t="shared" si="64"/>
        <v>1495</v>
      </c>
      <c r="I550" s="88">
        <f t="shared" si="68"/>
        <v>0</v>
      </c>
      <c r="J550" s="88"/>
      <c r="K550" s="38">
        <f>1800-Table1353233[[#This Row],[Remaining time]]</f>
        <v>0.98769153096009177</v>
      </c>
      <c r="L550" s="38"/>
      <c r="M550" s="38">
        <f t="shared" si="65"/>
        <v>0.98769153096009177</v>
      </c>
      <c r="O550" t="b">
        <f t="shared" si="69"/>
        <v>0</v>
      </c>
      <c r="T550">
        <f>IF(Table1353233[[#This Row],[If Optimal solution is not found]]=1,"",Table1353233[[#This Row],[UB_init]])</f>
        <v>1495</v>
      </c>
      <c r="U550">
        <f>IF(Table1353233[[#This Row],[If Optimal solution is not found]],"",Table1353233[[#This Row],[LB_init]])</f>
        <v>1495</v>
      </c>
      <c r="V550">
        <f>IF(Table1353233[[#This Row],[If Optimal solution is not found]],"",0)</f>
        <v>0</v>
      </c>
      <c r="W550">
        <f>IF(Table1353233[[#This Row],[If Optimal solution is not found]],"",Table1353233[[#This Row],[Total time (BPP+Pm+SPm)]])</f>
        <v>0.98769153096009177</v>
      </c>
      <c r="Y550" s="59"/>
      <c r="Z550" s="60"/>
      <c r="AA550" s="60"/>
      <c r="AB550" s="59"/>
      <c r="AC550" s="114"/>
      <c r="AD550" s="114"/>
      <c r="AE550" s="114"/>
      <c r="AF550" s="114">
        <f t="shared" si="70"/>
        <v>0</v>
      </c>
      <c r="AG550" s="114">
        <f t="shared" si="71"/>
        <v>0</v>
      </c>
      <c r="AH550" s="114">
        <v>0</v>
      </c>
      <c r="AI550" s="136" t="str">
        <f>IF(AH550=1,(Table1353233[[#This Row],[UB_init]]-Table1353233[[#This Row],[LB_init]])/Table1353233[[#This Row],[UB_init]],"")</f>
        <v/>
      </c>
      <c r="AJ550" s="123"/>
      <c r="AK550" s="114">
        <f>IF(AND(AJ550=1,Table68[[#This Row],[Gap]]=0),1,0)</f>
        <v>0</v>
      </c>
      <c r="AL550" s="48">
        <v>1495</v>
      </c>
      <c r="AM550" s="117">
        <f t="shared" si="66"/>
        <v>1</v>
      </c>
      <c r="AN550">
        <f t="shared" si="67"/>
        <v>0</v>
      </c>
    </row>
    <row r="551" spans="2:40" x14ac:dyDescent="0.35">
      <c r="B551" s="126" t="s">
        <v>585</v>
      </c>
      <c r="C551" s="36">
        <v>150</v>
      </c>
      <c r="D551" s="36">
        <v>2</v>
      </c>
      <c r="E551" s="36">
        <v>10</v>
      </c>
      <c r="F551" s="37">
        <v>1</v>
      </c>
      <c r="G551" s="61">
        <f t="shared" si="64"/>
        <v>1470</v>
      </c>
      <c r="H551" s="98">
        <f t="shared" si="64"/>
        <v>1470</v>
      </c>
      <c r="I551" s="98">
        <f t="shared" si="68"/>
        <v>0</v>
      </c>
      <c r="J551" s="98"/>
      <c r="K551" s="36">
        <f>1800-Table1353233[[#This Row],[Remaining time]]</f>
        <v>0.75790735148007116</v>
      </c>
      <c r="L551" s="36"/>
      <c r="M551" s="36">
        <f t="shared" si="65"/>
        <v>0.75790735148007116</v>
      </c>
      <c r="O551" t="b">
        <f t="shared" si="69"/>
        <v>0</v>
      </c>
      <c r="T551">
        <f>IF(Table1353233[[#This Row],[If Optimal solution is not found]]=1,"",Table1353233[[#This Row],[UB_init]])</f>
        <v>1470</v>
      </c>
      <c r="U551">
        <f>IF(Table1353233[[#This Row],[If Optimal solution is not found]],"",Table1353233[[#This Row],[LB_init]])</f>
        <v>1470</v>
      </c>
      <c r="V551">
        <f>IF(Table1353233[[#This Row],[If Optimal solution is not found]],"",0)</f>
        <v>0</v>
      </c>
      <c r="W551">
        <f>IF(Table1353233[[#This Row],[If Optimal solution is not found]],"",Table1353233[[#This Row],[Total time (BPP+Pm+SPm)]])</f>
        <v>0.75790735148007116</v>
      </c>
      <c r="Y551" s="61"/>
      <c r="Z551" s="62"/>
      <c r="AA551" s="62"/>
      <c r="AB551" s="61"/>
      <c r="AC551" s="115"/>
      <c r="AD551" s="115"/>
      <c r="AE551" s="115"/>
      <c r="AF551" s="115">
        <f t="shared" si="70"/>
        <v>0</v>
      </c>
      <c r="AG551" s="115">
        <f t="shared" si="71"/>
        <v>0</v>
      </c>
      <c r="AH551" s="115">
        <v>0</v>
      </c>
      <c r="AI551" s="137" t="str">
        <f>IF(AH551=1,(Table1353233[[#This Row],[UB_init]]-Table1353233[[#This Row],[LB_init]])/Table1353233[[#This Row],[UB_init]],"")</f>
        <v/>
      </c>
      <c r="AJ551" s="133"/>
      <c r="AK551" s="115">
        <f>IF(AND(AJ551=1,Table68[[#This Row],[Gap]]=0),1,0)</f>
        <v>0</v>
      </c>
      <c r="AL551" s="47">
        <v>1470</v>
      </c>
      <c r="AM551" s="117">
        <f t="shared" si="66"/>
        <v>1</v>
      </c>
      <c r="AN551">
        <f t="shared" si="67"/>
        <v>0</v>
      </c>
    </row>
    <row r="552" spans="2:40" x14ac:dyDescent="0.35">
      <c r="B552" s="127" t="s">
        <v>586</v>
      </c>
      <c r="C552" s="38">
        <v>150</v>
      </c>
      <c r="D552" s="38">
        <v>2</v>
      </c>
      <c r="E552" s="38">
        <v>10</v>
      </c>
      <c r="F552" s="39">
        <v>2</v>
      </c>
      <c r="G552" s="59">
        <f t="shared" si="64"/>
        <v>2131</v>
      </c>
      <c r="H552" s="88">
        <f t="shared" si="64"/>
        <v>2131</v>
      </c>
      <c r="I552" s="88">
        <f t="shared" si="68"/>
        <v>0</v>
      </c>
      <c r="J552" s="88"/>
      <c r="K552" s="38">
        <f>1800-Table1353233[[#This Row],[Remaining time]]</f>
        <v>4.8552587702899928</v>
      </c>
      <c r="L552" s="38"/>
      <c r="M552" s="38">
        <f t="shared" si="65"/>
        <v>4.8552587702899928</v>
      </c>
      <c r="O552" t="b">
        <f t="shared" si="69"/>
        <v>0</v>
      </c>
      <c r="T552">
        <f>IF(Table1353233[[#This Row],[If Optimal solution is not found]]=1,"",Table1353233[[#This Row],[UB_init]])</f>
        <v>2131</v>
      </c>
      <c r="U552">
        <f>IF(Table1353233[[#This Row],[If Optimal solution is not found]],"",Table1353233[[#This Row],[LB_init]])</f>
        <v>2131</v>
      </c>
      <c r="V552">
        <f>IF(Table1353233[[#This Row],[If Optimal solution is not found]],"",0)</f>
        <v>0</v>
      </c>
      <c r="W552">
        <f>IF(Table1353233[[#This Row],[If Optimal solution is not found]],"",Table1353233[[#This Row],[Total time (BPP+Pm+SPm)]])</f>
        <v>4.8552587702899928</v>
      </c>
      <c r="Y552" s="59"/>
      <c r="Z552" s="60"/>
      <c r="AA552" s="60"/>
      <c r="AB552" s="59"/>
      <c r="AC552" s="114"/>
      <c r="AD552" s="114"/>
      <c r="AE552" s="114"/>
      <c r="AF552" s="114">
        <f t="shared" si="70"/>
        <v>0</v>
      </c>
      <c r="AG552" s="114">
        <f t="shared" si="71"/>
        <v>0</v>
      </c>
      <c r="AH552" s="114">
        <v>0</v>
      </c>
      <c r="AI552" s="136" t="str">
        <f>IF(AH552=1,(Table1353233[[#This Row],[UB_init]]-Table1353233[[#This Row],[LB_init]])/Table1353233[[#This Row],[UB_init]],"")</f>
        <v/>
      </c>
      <c r="AJ552" s="123"/>
      <c r="AK552" s="114">
        <f>IF(AND(AJ552=1,Table68[[#This Row],[Gap]]=0),1,0)</f>
        <v>0</v>
      </c>
      <c r="AL552" s="48">
        <v>2131</v>
      </c>
      <c r="AM552" s="117">
        <f t="shared" si="66"/>
        <v>1</v>
      </c>
      <c r="AN552">
        <f t="shared" si="67"/>
        <v>0</v>
      </c>
    </row>
    <row r="553" spans="2:40" x14ac:dyDescent="0.35">
      <c r="B553" s="126" t="s">
        <v>587</v>
      </c>
      <c r="C553" s="36">
        <v>150</v>
      </c>
      <c r="D553" s="36">
        <v>2</v>
      </c>
      <c r="E553" s="36">
        <v>10</v>
      </c>
      <c r="F553" s="37">
        <v>2</v>
      </c>
      <c r="G553" s="61">
        <f t="shared" si="64"/>
        <v>2007</v>
      </c>
      <c r="H553" s="98">
        <f t="shared" si="64"/>
        <v>2007</v>
      </c>
      <c r="I553" s="98">
        <f t="shared" si="68"/>
        <v>0</v>
      </c>
      <c r="J553" s="98"/>
      <c r="K553" s="36">
        <f>1800-Table1353233[[#This Row],[Remaining time]]</f>
        <v>1.9072977192699909</v>
      </c>
      <c r="L553" s="36"/>
      <c r="M553" s="36">
        <f t="shared" si="65"/>
        <v>1.9072977192699909</v>
      </c>
      <c r="O553" t="b">
        <f t="shared" si="69"/>
        <v>0</v>
      </c>
      <c r="T553">
        <f>IF(Table1353233[[#This Row],[If Optimal solution is not found]]=1,"",Table1353233[[#This Row],[UB_init]])</f>
        <v>2007</v>
      </c>
      <c r="U553">
        <f>IF(Table1353233[[#This Row],[If Optimal solution is not found]],"",Table1353233[[#This Row],[LB_init]])</f>
        <v>2007</v>
      </c>
      <c r="V553">
        <f>IF(Table1353233[[#This Row],[If Optimal solution is not found]],"",0)</f>
        <v>0</v>
      </c>
      <c r="W553">
        <f>IF(Table1353233[[#This Row],[If Optimal solution is not found]],"",Table1353233[[#This Row],[Total time (BPP+Pm+SPm)]])</f>
        <v>1.9072977192699909</v>
      </c>
      <c r="Y553" s="61"/>
      <c r="Z553" s="62"/>
      <c r="AA553" s="62"/>
      <c r="AB553" s="61"/>
      <c r="AC553" s="115"/>
      <c r="AD553" s="115"/>
      <c r="AE553" s="115"/>
      <c r="AF553" s="115">
        <f t="shared" si="70"/>
        <v>0</v>
      </c>
      <c r="AG553" s="115">
        <f t="shared" si="71"/>
        <v>0</v>
      </c>
      <c r="AH553" s="115">
        <v>0</v>
      </c>
      <c r="AI553" s="137" t="str">
        <f>IF(AH553=1,(Table1353233[[#This Row],[UB_init]]-Table1353233[[#This Row],[LB_init]])/Table1353233[[#This Row],[UB_init]],"")</f>
        <v/>
      </c>
      <c r="AJ553" s="133"/>
      <c r="AK553" s="115">
        <f>IF(AND(AJ553=1,Table68[[#This Row],[Gap]]=0),1,0)</f>
        <v>0</v>
      </c>
      <c r="AL553" s="47">
        <v>2007</v>
      </c>
      <c r="AM553" s="117">
        <f t="shared" si="66"/>
        <v>1</v>
      </c>
      <c r="AN553">
        <f t="shared" si="67"/>
        <v>0</v>
      </c>
    </row>
    <row r="554" spans="2:40" x14ac:dyDescent="0.35">
      <c r="B554" s="127" t="s">
        <v>588</v>
      </c>
      <c r="C554" s="38">
        <v>150</v>
      </c>
      <c r="D554" s="38">
        <v>2</v>
      </c>
      <c r="E554" s="38">
        <v>10</v>
      </c>
      <c r="F554" s="39">
        <v>2</v>
      </c>
      <c r="G554" s="59">
        <f t="shared" si="64"/>
        <v>2045</v>
      </c>
      <c r="H554" s="88">
        <f t="shared" si="64"/>
        <v>2045</v>
      </c>
      <c r="I554" s="88">
        <f t="shared" si="68"/>
        <v>0</v>
      </c>
      <c r="J554" s="88"/>
      <c r="K554" s="38">
        <f>1800-Table1353233[[#This Row],[Remaining time]]</f>
        <v>4.5217539537700304</v>
      </c>
      <c r="L554" s="38"/>
      <c r="M554" s="38">
        <f t="shared" si="65"/>
        <v>4.5217539537700304</v>
      </c>
      <c r="O554" t="b">
        <f t="shared" si="69"/>
        <v>0</v>
      </c>
      <c r="T554">
        <f>IF(Table1353233[[#This Row],[If Optimal solution is not found]]=1,"",Table1353233[[#This Row],[UB_init]])</f>
        <v>2045</v>
      </c>
      <c r="U554">
        <f>IF(Table1353233[[#This Row],[If Optimal solution is not found]],"",Table1353233[[#This Row],[LB_init]])</f>
        <v>2045</v>
      </c>
      <c r="V554">
        <f>IF(Table1353233[[#This Row],[If Optimal solution is not found]],"",0)</f>
        <v>0</v>
      </c>
      <c r="W554">
        <f>IF(Table1353233[[#This Row],[If Optimal solution is not found]],"",Table1353233[[#This Row],[Total time (BPP+Pm+SPm)]])</f>
        <v>4.5217539537700304</v>
      </c>
      <c r="Y554" s="59"/>
      <c r="Z554" s="60"/>
      <c r="AA554" s="60"/>
      <c r="AB554" s="59"/>
      <c r="AC554" s="114"/>
      <c r="AD554" s="114"/>
      <c r="AE554" s="114"/>
      <c r="AF554" s="114">
        <f t="shared" si="70"/>
        <v>0</v>
      </c>
      <c r="AG554" s="114">
        <f t="shared" si="71"/>
        <v>0</v>
      </c>
      <c r="AH554" s="114">
        <v>0</v>
      </c>
      <c r="AI554" s="136" t="str">
        <f>IF(AH554=1,(Table1353233[[#This Row],[UB_init]]-Table1353233[[#This Row],[LB_init]])/Table1353233[[#This Row],[UB_init]],"")</f>
        <v/>
      </c>
      <c r="AJ554" s="123"/>
      <c r="AK554" s="114">
        <f>IF(AND(AJ554=1,Table68[[#This Row],[Gap]]=0),1,0)</f>
        <v>0</v>
      </c>
      <c r="AL554" s="48">
        <v>2045</v>
      </c>
      <c r="AM554" s="117">
        <f t="shared" si="66"/>
        <v>1</v>
      </c>
      <c r="AN554">
        <f t="shared" si="67"/>
        <v>0</v>
      </c>
    </row>
    <row r="555" spans="2:40" x14ac:dyDescent="0.35">
      <c r="B555" s="126" t="s">
        <v>589</v>
      </c>
      <c r="C555" s="36">
        <v>150</v>
      </c>
      <c r="D555" s="36">
        <v>2</v>
      </c>
      <c r="E555" s="36">
        <v>10</v>
      </c>
      <c r="F555" s="37">
        <v>2</v>
      </c>
      <c r="G555" s="61">
        <f t="shared" si="64"/>
        <v>1947</v>
      </c>
      <c r="H555" s="98">
        <f t="shared" si="64"/>
        <v>1947</v>
      </c>
      <c r="I555" s="98">
        <f t="shared" si="68"/>
        <v>0</v>
      </c>
      <c r="J555" s="98"/>
      <c r="K555" s="36">
        <f>1800-Table1353233[[#This Row],[Remaining time]]</f>
        <v>2.9721950646498954</v>
      </c>
      <c r="L555" s="36"/>
      <c r="M555" s="36">
        <f t="shared" si="65"/>
        <v>2.9721950646498954</v>
      </c>
      <c r="O555" t="b">
        <f t="shared" si="69"/>
        <v>0</v>
      </c>
      <c r="T555">
        <f>IF(Table1353233[[#This Row],[If Optimal solution is not found]]=1,"",Table1353233[[#This Row],[UB_init]])</f>
        <v>1947</v>
      </c>
      <c r="U555">
        <f>IF(Table1353233[[#This Row],[If Optimal solution is not found]],"",Table1353233[[#This Row],[LB_init]])</f>
        <v>1947</v>
      </c>
      <c r="V555">
        <f>IF(Table1353233[[#This Row],[If Optimal solution is not found]],"",0)</f>
        <v>0</v>
      </c>
      <c r="W555">
        <f>IF(Table1353233[[#This Row],[If Optimal solution is not found]],"",Table1353233[[#This Row],[Total time (BPP+Pm+SPm)]])</f>
        <v>2.9721950646498954</v>
      </c>
      <c r="Y555" s="61"/>
      <c r="Z555" s="62"/>
      <c r="AA555" s="62"/>
      <c r="AB555" s="61"/>
      <c r="AC555" s="115"/>
      <c r="AD555" s="115"/>
      <c r="AE555" s="115"/>
      <c r="AF555" s="115">
        <f t="shared" si="70"/>
        <v>0</v>
      </c>
      <c r="AG555" s="115">
        <f t="shared" si="71"/>
        <v>0</v>
      </c>
      <c r="AH555" s="115">
        <v>0</v>
      </c>
      <c r="AI555" s="137" t="str">
        <f>IF(AH555=1,(Table1353233[[#This Row],[UB_init]]-Table1353233[[#This Row],[LB_init]])/Table1353233[[#This Row],[UB_init]],"")</f>
        <v/>
      </c>
      <c r="AJ555" s="133"/>
      <c r="AK555" s="115">
        <f>IF(AND(AJ555=1,Table68[[#This Row],[Gap]]=0),1,0)</f>
        <v>0</v>
      </c>
      <c r="AL555" s="47">
        <v>1947</v>
      </c>
      <c r="AM555" s="117">
        <f t="shared" si="66"/>
        <v>1</v>
      </c>
      <c r="AN555">
        <f t="shared" si="67"/>
        <v>0</v>
      </c>
    </row>
    <row r="556" spans="2:40" x14ac:dyDescent="0.35">
      <c r="B556" s="127" t="s">
        <v>590</v>
      </c>
      <c r="C556" s="38">
        <v>150</v>
      </c>
      <c r="D556" s="38">
        <v>2</v>
      </c>
      <c r="E556" s="38">
        <v>10</v>
      </c>
      <c r="F556" s="39">
        <v>2</v>
      </c>
      <c r="G556" s="59">
        <f t="shared" si="64"/>
        <v>2108</v>
      </c>
      <c r="H556" s="88">
        <f t="shared" si="64"/>
        <v>2108</v>
      </c>
      <c r="I556" s="88">
        <f t="shared" si="68"/>
        <v>0</v>
      </c>
      <c r="J556" s="88"/>
      <c r="K556" s="38">
        <f>1800-Table1353233[[#This Row],[Remaining time]]</f>
        <v>5.1156768314599503</v>
      </c>
      <c r="L556" s="38"/>
      <c r="M556" s="38">
        <f t="shared" si="65"/>
        <v>5.1156768314599503</v>
      </c>
      <c r="O556" t="b">
        <f t="shared" si="69"/>
        <v>0</v>
      </c>
      <c r="T556">
        <f>IF(Table1353233[[#This Row],[If Optimal solution is not found]]=1,"",Table1353233[[#This Row],[UB_init]])</f>
        <v>2108</v>
      </c>
      <c r="U556">
        <f>IF(Table1353233[[#This Row],[If Optimal solution is not found]],"",Table1353233[[#This Row],[LB_init]])</f>
        <v>2108</v>
      </c>
      <c r="V556">
        <f>IF(Table1353233[[#This Row],[If Optimal solution is not found]],"",0)</f>
        <v>0</v>
      </c>
      <c r="W556">
        <f>IF(Table1353233[[#This Row],[If Optimal solution is not found]],"",Table1353233[[#This Row],[Total time (BPP+Pm+SPm)]])</f>
        <v>5.1156768314599503</v>
      </c>
      <c r="Y556" s="59"/>
      <c r="Z556" s="60"/>
      <c r="AA556" s="60"/>
      <c r="AB556" s="59"/>
      <c r="AC556" s="114"/>
      <c r="AD556" s="114"/>
      <c r="AE556" s="114"/>
      <c r="AF556" s="114">
        <f t="shared" si="70"/>
        <v>0</v>
      </c>
      <c r="AG556" s="114">
        <f t="shared" si="71"/>
        <v>0</v>
      </c>
      <c r="AH556" s="114">
        <v>0</v>
      </c>
      <c r="AI556" s="136" t="str">
        <f>IF(AH556=1,(Table1353233[[#This Row],[UB_init]]-Table1353233[[#This Row],[LB_init]])/Table1353233[[#This Row],[UB_init]],"")</f>
        <v/>
      </c>
      <c r="AJ556" s="123"/>
      <c r="AK556" s="114">
        <f>IF(AND(AJ556=1,Table68[[#This Row],[Gap]]=0),1,0)</f>
        <v>0</v>
      </c>
      <c r="AL556" s="48">
        <v>2108</v>
      </c>
      <c r="AM556" s="117">
        <f t="shared" si="66"/>
        <v>1</v>
      </c>
      <c r="AN556">
        <f t="shared" si="67"/>
        <v>0</v>
      </c>
    </row>
    <row r="557" spans="2:40" x14ac:dyDescent="0.35">
      <c r="B557" s="126" t="s">
        <v>591</v>
      </c>
      <c r="C557" s="36">
        <v>150</v>
      </c>
      <c r="D557" s="36">
        <v>2</v>
      </c>
      <c r="E557" s="36">
        <v>10</v>
      </c>
      <c r="F557" s="37">
        <v>2</v>
      </c>
      <c r="G557" s="61">
        <f t="shared" si="64"/>
        <v>2112</v>
      </c>
      <c r="H557" s="98">
        <f t="shared" si="64"/>
        <v>2112</v>
      </c>
      <c r="I557" s="98">
        <f t="shared" si="68"/>
        <v>0</v>
      </c>
      <c r="J557" s="98"/>
      <c r="K557" s="36">
        <f>1800-Table1353233[[#This Row],[Remaining time]]</f>
        <v>1.057797960939979</v>
      </c>
      <c r="L557" s="36"/>
      <c r="M557" s="36">
        <f t="shared" si="65"/>
        <v>1.057797960939979</v>
      </c>
      <c r="O557" t="b">
        <f t="shared" si="69"/>
        <v>0</v>
      </c>
      <c r="T557">
        <f>IF(Table1353233[[#This Row],[If Optimal solution is not found]]=1,"",Table1353233[[#This Row],[UB_init]])</f>
        <v>2112</v>
      </c>
      <c r="U557">
        <f>IF(Table1353233[[#This Row],[If Optimal solution is not found]],"",Table1353233[[#This Row],[LB_init]])</f>
        <v>2112</v>
      </c>
      <c r="V557">
        <f>IF(Table1353233[[#This Row],[If Optimal solution is not found]],"",0)</f>
        <v>0</v>
      </c>
      <c r="W557">
        <f>IF(Table1353233[[#This Row],[If Optimal solution is not found]],"",Table1353233[[#This Row],[Total time (BPP+Pm+SPm)]])</f>
        <v>1.057797960939979</v>
      </c>
      <c r="Y557" s="61"/>
      <c r="Z557" s="62"/>
      <c r="AA557" s="62"/>
      <c r="AB557" s="61"/>
      <c r="AC557" s="115"/>
      <c r="AD557" s="115"/>
      <c r="AE557" s="115"/>
      <c r="AF557" s="115">
        <f t="shared" si="70"/>
        <v>0</v>
      </c>
      <c r="AG557" s="115">
        <f t="shared" si="71"/>
        <v>0</v>
      </c>
      <c r="AH557" s="115">
        <v>0</v>
      </c>
      <c r="AI557" s="137" t="str">
        <f>IF(AH557=1,(Table1353233[[#This Row],[UB_init]]-Table1353233[[#This Row],[LB_init]])/Table1353233[[#This Row],[UB_init]],"")</f>
        <v/>
      </c>
      <c r="AJ557" s="133"/>
      <c r="AK557" s="115">
        <f>IF(AND(AJ557=1,Table68[[#This Row],[Gap]]=0),1,0)</f>
        <v>0</v>
      </c>
      <c r="AL557" s="47">
        <v>2112</v>
      </c>
      <c r="AM557" s="117">
        <f t="shared" si="66"/>
        <v>1</v>
      </c>
      <c r="AN557">
        <f t="shared" si="67"/>
        <v>0</v>
      </c>
    </row>
    <row r="558" spans="2:40" x14ac:dyDescent="0.35">
      <c r="B558" s="127" t="s">
        <v>592</v>
      </c>
      <c r="C558" s="38">
        <v>150</v>
      </c>
      <c r="D558" s="38">
        <v>2</v>
      </c>
      <c r="E558" s="38">
        <v>10</v>
      </c>
      <c r="F558" s="39">
        <v>2</v>
      </c>
      <c r="G558" s="59">
        <f t="shared" si="64"/>
        <v>2207</v>
      </c>
      <c r="H558" s="88">
        <f t="shared" si="64"/>
        <v>2207</v>
      </c>
      <c r="I558" s="88">
        <f t="shared" si="68"/>
        <v>0</v>
      </c>
      <c r="J558" s="88"/>
      <c r="K558" s="38">
        <f>1800-Table1353233[[#This Row],[Remaining time]]</f>
        <v>3.1862937752200651</v>
      </c>
      <c r="L558" s="38"/>
      <c r="M558" s="38">
        <f t="shared" si="65"/>
        <v>3.1862937752200651</v>
      </c>
      <c r="O558" t="b">
        <f t="shared" si="69"/>
        <v>0</v>
      </c>
      <c r="T558">
        <f>IF(Table1353233[[#This Row],[If Optimal solution is not found]]=1,"",Table1353233[[#This Row],[UB_init]])</f>
        <v>2207</v>
      </c>
      <c r="U558">
        <f>IF(Table1353233[[#This Row],[If Optimal solution is not found]],"",Table1353233[[#This Row],[LB_init]])</f>
        <v>2207</v>
      </c>
      <c r="V558">
        <f>IF(Table1353233[[#This Row],[If Optimal solution is not found]],"",0)</f>
        <v>0</v>
      </c>
      <c r="W558">
        <f>IF(Table1353233[[#This Row],[If Optimal solution is not found]],"",Table1353233[[#This Row],[Total time (BPP+Pm+SPm)]])</f>
        <v>3.1862937752200651</v>
      </c>
      <c r="Y558" s="59"/>
      <c r="Z558" s="60"/>
      <c r="AA558" s="60"/>
      <c r="AB558" s="59"/>
      <c r="AC558" s="114"/>
      <c r="AD558" s="114"/>
      <c r="AE558" s="114"/>
      <c r="AF558" s="114">
        <f t="shared" si="70"/>
        <v>0</v>
      </c>
      <c r="AG558" s="114">
        <f t="shared" si="71"/>
        <v>0</v>
      </c>
      <c r="AH558" s="114">
        <v>0</v>
      </c>
      <c r="AI558" s="136" t="str">
        <f>IF(AH558=1,(Table1353233[[#This Row],[UB_init]]-Table1353233[[#This Row],[LB_init]])/Table1353233[[#This Row],[UB_init]],"")</f>
        <v/>
      </c>
      <c r="AJ558" s="123"/>
      <c r="AK558" s="114">
        <f>IF(AND(AJ558=1,Table68[[#This Row],[Gap]]=0),1,0)</f>
        <v>0</v>
      </c>
      <c r="AL558" s="48">
        <v>2207</v>
      </c>
      <c r="AM558" s="117">
        <f t="shared" si="66"/>
        <v>1</v>
      </c>
      <c r="AN558">
        <f t="shared" si="67"/>
        <v>0</v>
      </c>
    </row>
    <row r="559" spans="2:40" x14ac:dyDescent="0.35">
      <c r="B559" s="126" t="s">
        <v>593</v>
      </c>
      <c r="C559" s="36">
        <v>150</v>
      </c>
      <c r="D559" s="36">
        <v>2</v>
      </c>
      <c r="E559" s="36">
        <v>10</v>
      </c>
      <c r="F559" s="37">
        <v>2</v>
      </c>
      <c r="G559" s="61">
        <f t="shared" si="64"/>
        <v>2014</v>
      </c>
      <c r="H559" s="98">
        <f t="shared" si="64"/>
        <v>2014</v>
      </c>
      <c r="I559" s="98">
        <f t="shared" si="68"/>
        <v>0</v>
      </c>
      <c r="J559" s="98"/>
      <c r="K559" s="36">
        <f>1800-Table1353233[[#This Row],[Remaining time]]</f>
        <v>1.0448945593100234</v>
      </c>
      <c r="L559" s="36"/>
      <c r="M559" s="36">
        <f t="shared" si="65"/>
        <v>1.0448945593100234</v>
      </c>
      <c r="O559" t="b">
        <f t="shared" si="69"/>
        <v>0</v>
      </c>
      <c r="T559">
        <f>IF(Table1353233[[#This Row],[If Optimal solution is not found]]=1,"",Table1353233[[#This Row],[UB_init]])</f>
        <v>2014</v>
      </c>
      <c r="U559">
        <f>IF(Table1353233[[#This Row],[If Optimal solution is not found]],"",Table1353233[[#This Row],[LB_init]])</f>
        <v>2014</v>
      </c>
      <c r="V559">
        <f>IF(Table1353233[[#This Row],[If Optimal solution is not found]],"",0)</f>
        <v>0</v>
      </c>
      <c r="W559">
        <f>IF(Table1353233[[#This Row],[If Optimal solution is not found]],"",Table1353233[[#This Row],[Total time (BPP+Pm+SPm)]])</f>
        <v>1.0448945593100234</v>
      </c>
      <c r="Y559" s="61"/>
      <c r="Z559" s="62"/>
      <c r="AA559" s="62"/>
      <c r="AB559" s="61"/>
      <c r="AC559" s="115"/>
      <c r="AD559" s="115"/>
      <c r="AE559" s="115"/>
      <c r="AF559" s="115">
        <f t="shared" si="70"/>
        <v>0</v>
      </c>
      <c r="AG559" s="115">
        <f t="shared" si="71"/>
        <v>0</v>
      </c>
      <c r="AH559" s="115">
        <v>0</v>
      </c>
      <c r="AI559" s="137" t="str">
        <f>IF(AH559=1,(Table1353233[[#This Row],[UB_init]]-Table1353233[[#This Row],[LB_init]])/Table1353233[[#This Row],[UB_init]],"")</f>
        <v/>
      </c>
      <c r="AJ559" s="133"/>
      <c r="AK559" s="115">
        <f>IF(AND(AJ559=1,Table68[[#This Row],[Gap]]=0),1,0)</f>
        <v>0</v>
      </c>
      <c r="AL559" s="47">
        <v>2014</v>
      </c>
      <c r="AM559" s="117">
        <f t="shared" si="66"/>
        <v>1</v>
      </c>
      <c r="AN559">
        <f t="shared" si="67"/>
        <v>0</v>
      </c>
    </row>
    <row r="560" spans="2:40" x14ac:dyDescent="0.35">
      <c r="B560" s="127" t="s">
        <v>594</v>
      </c>
      <c r="C560" s="38">
        <v>150</v>
      </c>
      <c r="D560" s="38">
        <v>2</v>
      </c>
      <c r="E560" s="38">
        <v>10</v>
      </c>
      <c r="F560" s="39">
        <v>2</v>
      </c>
      <c r="G560" s="59">
        <f t="shared" si="64"/>
        <v>2035</v>
      </c>
      <c r="H560" s="88">
        <f t="shared" si="64"/>
        <v>2035</v>
      </c>
      <c r="I560" s="88">
        <f t="shared" si="68"/>
        <v>0</v>
      </c>
      <c r="J560" s="88"/>
      <c r="K560" s="38">
        <f>1800-Table1353233[[#This Row],[Remaining time]]</f>
        <v>9.9845796581400919</v>
      </c>
      <c r="L560" s="38"/>
      <c r="M560" s="38">
        <f t="shared" si="65"/>
        <v>9.9845796581400919</v>
      </c>
      <c r="O560" t="b">
        <f t="shared" si="69"/>
        <v>0</v>
      </c>
      <c r="T560">
        <f>IF(Table1353233[[#This Row],[If Optimal solution is not found]]=1,"",Table1353233[[#This Row],[UB_init]])</f>
        <v>2035</v>
      </c>
      <c r="U560">
        <f>IF(Table1353233[[#This Row],[If Optimal solution is not found]],"",Table1353233[[#This Row],[LB_init]])</f>
        <v>2035</v>
      </c>
      <c r="V560">
        <f>IF(Table1353233[[#This Row],[If Optimal solution is not found]],"",0)</f>
        <v>0</v>
      </c>
      <c r="W560">
        <f>IF(Table1353233[[#This Row],[If Optimal solution is not found]],"",Table1353233[[#This Row],[Total time (BPP+Pm+SPm)]])</f>
        <v>9.9845796581400919</v>
      </c>
      <c r="Y560" s="59"/>
      <c r="Z560" s="60"/>
      <c r="AA560" s="60"/>
      <c r="AB560" s="59"/>
      <c r="AC560" s="114"/>
      <c r="AD560" s="114"/>
      <c r="AE560" s="114"/>
      <c r="AF560" s="114">
        <f t="shared" si="70"/>
        <v>0</v>
      </c>
      <c r="AG560" s="114">
        <f t="shared" si="71"/>
        <v>0</v>
      </c>
      <c r="AH560" s="114">
        <v>0</v>
      </c>
      <c r="AI560" s="136" t="str">
        <f>IF(AH560=1,(Table1353233[[#This Row],[UB_init]]-Table1353233[[#This Row],[LB_init]])/Table1353233[[#This Row],[UB_init]],"")</f>
        <v/>
      </c>
      <c r="AJ560" s="123"/>
      <c r="AK560" s="114">
        <f>IF(AND(AJ560=1,Table68[[#This Row],[Gap]]=0),1,0)</f>
        <v>0</v>
      </c>
      <c r="AL560" s="48">
        <v>2035</v>
      </c>
      <c r="AM560" s="117">
        <f t="shared" si="66"/>
        <v>1</v>
      </c>
      <c r="AN560">
        <f t="shared" si="67"/>
        <v>0</v>
      </c>
    </row>
    <row r="561" spans="2:40" x14ac:dyDescent="0.35">
      <c r="B561" s="126" t="s">
        <v>595</v>
      </c>
      <c r="C561" s="36">
        <v>150</v>
      </c>
      <c r="D561" s="36">
        <v>2</v>
      </c>
      <c r="E561" s="36">
        <v>10</v>
      </c>
      <c r="F561" s="37">
        <v>2</v>
      </c>
      <c r="G561" s="61">
        <f t="shared" si="64"/>
        <v>2130</v>
      </c>
      <c r="H561" s="98">
        <f t="shared" si="64"/>
        <v>2130</v>
      </c>
      <c r="I561" s="98">
        <f t="shared" si="68"/>
        <v>0</v>
      </c>
      <c r="J561" s="98"/>
      <c r="K561" s="36">
        <f>1800-Table1353233[[#This Row],[Remaining time]]</f>
        <v>2.5029755253399344</v>
      </c>
      <c r="L561" s="36"/>
      <c r="M561" s="36">
        <f t="shared" si="65"/>
        <v>2.5029755253399344</v>
      </c>
      <c r="O561" t="b">
        <f t="shared" si="69"/>
        <v>0</v>
      </c>
      <c r="T561">
        <f>IF(Table1353233[[#This Row],[If Optimal solution is not found]]=1,"",Table1353233[[#This Row],[UB_init]])</f>
        <v>2130</v>
      </c>
      <c r="U561">
        <f>IF(Table1353233[[#This Row],[If Optimal solution is not found]],"",Table1353233[[#This Row],[LB_init]])</f>
        <v>2130</v>
      </c>
      <c r="V561">
        <f>IF(Table1353233[[#This Row],[If Optimal solution is not found]],"",0)</f>
        <v>0</v>
      </c>
      <c r="W561">
        <f>IF(Table1353233[[#This Row],[If Optimal solution is not found]],"",Table1353233[[#This Row],[Total time (BPP+Pm+SPm)]])</f>
        <v>2.5029755253399344</v>
      </c>
      <c r="Y561" s="61"/>
      <c r="Z561" s="62"/>
      <c r="AA561" s="62"/>
      <c r="AB561" s="61"/>
      <c r="AC561" s="115"/>
      <c r="AD561" s="115"/>
      <c r="AE561" s="115"/>
      <c r="AF561" s="115">
        <f t="shared" si="70"/>
        <v>0</v>
      </c>
      <c r="AG561" s="115">
        <f t="shared" si="71"/>
        <v>0</v>
      </c>
      <c r="AH561" s="115">
        <v>0</v>
      </c>
      <c r="AI561" s="137" t="str">
        <f>IF(AH561=1,(Table1353233[[#This Row],[UB_init]]-Table1353233[[#This Row],[LB_init]])/Table1353233[[#This Row],[UB_init]],"")</f>
        <v/>
      </c>
      <c r="AJ561" s="133"/>
      <c r="AK561" s="115">
        <f>IF(AND(AJ561=1,Table68[[#This Row],[Gap]]=0),1,0)</f>
        <v>0</v>
      </c>
      <c r="AL561" s="47">
        <v>2130</v>
      </c>
      <c r="AM561" s="117">
        <f t="shared" si="66"/>
        <v>1</v>
      </c>
      <c r="AN561">
        <f t="shared" si="67"/>
        <v>0</v>
      </c>
    </row>
    <row r="562" spans="2:40" x14ac:dyDescent="0.35">
      <c r="B562" s="127" t="s">
        <v>596</v>
      </c>
      <c r="C562" s="38">
        <v>150</v>
      </c>
      <c r="D562" s="38">
        <v>2</v>
      </c>
      <c r="E562" s="38">
        <v>10</v>
      </c>
      <c r="F562" s="39">
        <v>4</v>
      </c>
      <c r="G562" s="59">
        <f t="shared" si="64"/>
        <v>2821</v>
      </c>
      <c r="H562" s="88">
        <f t="shared" si="64"/>
        <v>2821</v>
      </c>
      <c r="I562" s="88">
        <f t="shared" si="68"/>
        <v>1.052262364082778E-2</v>
      </c>
      <c r="J562" s="88"/>
      <c r="K562" s="38">
        <f>1800-Table1353233[[#This Row],[Remaining time]]</f>
        <v>623.83180899918989</v>
      </c>
      <c r="L562" s="38">
        <v>844.95682824309904</v>
      </c>
      <c r="M562" s="38">
        <f t="shared" si="65"/>
        <v>1468.788637242289</v>
      </c>
      <c r="O562" t="b">
        <f t="shared" si="69"/>
        <v>0</v>
      </c>
      <c r="T562" t="str">
        <f>IF(Table1353233[[#This Row],[If Optimal solution is not found]]=1,"",Table1353233[[#This Row],[UB_init]])</f>
        <v/>
      </c>
      <c r="U562" t="str">
        <f>IF(Table1353233[[#This Row],[If Optimal solution is not found]],"",Table1353233[[#This Row],[LB_init]])</f>
        <v/>
      </c>
      <c r="V562" t="str">
        <f>IF(Table1353233[[#This Row],[If Optimal solution is not found]],"",0)</f>
        <v/>
      </c>
      <c r="W562" t="str">
        <f>IF(Table1353233[[#This Row],[If Optimal solution is not found]],"",Table1353233[[#This Row],[Total time (BPP+Pm+SPm)]])</f>
        <v/>
      </c>
      <c r="Y562" s="59">
        <v>2821</v>
      </c>
      <c r="Z562" s="60">
        <v>2821</v>
      </c>
      <c r="AA562" s="60">
        <v>0</v>
      </c>
      <c r="AB562" s="59"/>
      <c r="AC562" s="114">
        <v>33</v>
      </c>
      <c r="AD562" s="114">
        <v>5</v>
      </c>
      <c r="AE562" s="114">
        <v>1</v>
      </c>
      <c r="AF562" s="114">
        <f t="shared" si="70"/>
        <v>1</v>
      </c>
      <c r="AG562" s="114">
        <f t="shared" si="71"/>
        <v>1</v>
      </c>
      <c r="AH562" s="114">
        <v>1</v>
      </c>
      <c r="AI562" s="136">
        <f>IF(AH562=1,(Table1353233[[#This Row],[UB_init]]-Table1353233[[#This Row],[LB_init]])/Table1353233[[#This Row],[UB_init]],"")</f>
        <v>1.052262364082778E-2</v>
      </c>
      <c r="AJ562" s="123">
        <v>0</v>
      </c>
      <c r="AK562" s="114">
        <f>IF(AND(AJ562=1,Table68[[#This Row],[Gap]]=0),1,0)</f>
        <v>0</v>
      </c>
      <c r="AL562" s="48">
        <v>2851</v>
      </c>
      <c r="AM562" s="117">
        <f t="shared" si="66"/>
        <v>0</v>
      </c>
      <c r="AN562">
        <f t="shared" si="67"/>
        <v>0</v>
      </c>
    </row>
    <row r="563" spans="2:40" x14ac:dyDescent="0.35">
      <c r="B563" s="126" t="s">
        <v>597</v>
      </c>
      <c r="C563" s="36">
        <v>150</v>
      </c>
      <c r="D563" s="36">
        <v>2</v>
      </c>
      <c r="E563" s="36">
        <v>10</v>
      </c>
      <c r="F563" s="37">
        <v>4</v>
      </c>
      <c r="G563" s="61">
        <f t="shared" si="64"/>
        <v>2907</v>
      </c>
      <c r="H563" s="98">
        <f t="shared" si="64"/>
        <v>2907</v>
      </c>
      <c r="I563" s="98">
        <f t="shared" si="68"/>
        <v>0</v>
      </c>
      <c r="J563" s="98"/>
      <c r="K563" s="36">
        <f>1800-Table1353233[[#This Row],[Remaining time]]</f>
        <v>26.750764785339925</v>
      </c>
      <c r="L563" s="36"/>
      <c r="M563" s="36">
        <f t="shared" si="65"/>
        <v>26.750764785339925</v>
      </c>
      <c r="O563" t="b">
        <f t="shared" si="69"/>
        <v>0</v>
      </c>
      <c r="T563">
        <f>IF(Table1353233[[#This Row],[If Optimal solution is not found]]=1,"",Table1353233[[#This Row],[UB_init]])</f>
        <v>2907</v>
      </c>
      <c r="U563">
        <f>IF(Table1353233[[#This Row],[If Optimal solution is not found]],"",Table1353233[[#This Row],[LB_init]])</f>
        <v>2907</v>
      </c>
      <c r="V563">
        <f>IF(Table1353233[[#This Row],[If Optimal solution is not found]],"",0)</f>
        <v>0</v>
      </c>
      <c r="W563">
        <f>IF(Table1353233[[#This Row],[If Optimal solution is not found]],"",Table1353233[[#This Row],[Total time (BPP+Pm+SPm)]])</f>
        <v>26.750764785339925</v>
      </c>
      <c r="Y563" s="61"/>
      <c r="Z563" s="62"/>
      <c r="AA563" s="62"/>
      <c r="AB563" s="61"/>
      <c r="AC563" s="115"/>
      <c r="AD563" s="115"/>
      <c r="AE563" s="115"/>
      <c r="AF563" s="115">
        <f t="shared" si="70"/>
        <v>0</v>
      </c>
      <c r="AG563" s="115">
        <f t="shared" si="71"/>
        <v>0</v>
      </c>
      <c r="AH563" s="115">
        <v>0</v>
      </c>
      <c r="AI563" s="137" t="str">
        <f>IF(AH563=1,(Table1353233[[#This Row],[UB_init]]-Table1353233[[#This Row],[LB_init]])/Table1353233[[#This Row],[UB_init]],"")</f>
        <v/>
      </c>
      <c r="AJ563" s="133"/>
      <c r="AK563" s="115">
        <f>IF(AND(AJ563=1,Table68[[#This Row],[Gap]]=0),1,0)</f>
        <v>0</v>
      </c>
      <c r="AL563" s="47">
        <v>2907</v>
      </c>
      <c r="AM563" s="117">
        <f t="shared" si="66"/>
        <v>1</v>
      </c>
      <c r="AN563">
        <f t="shared" si="67"/>
        <v>0</v>
      </c>
    </row>
    <row r="564" spans="2:40" x14ac:dyDescent="0.35">
      <c r="B564" s="127" t="s">
        <v>598</v>
      </c>
      <c r="C564" s="38">
        <v>150</v>
      </c>
      <c r="D564" s="38">
        <v>2</v>
      </c>
      <c r="E564" s="38">
        <v>10</v>
      </c>
      <c r="F564" s="39">
        <v>4</v>
      </c>
      <c r="G564" s="59">
        <f t="shared" si="64"/>
        <v>2975</v>
      </c>
      <c r="H564" s="88">
        <f t="shared" si="64"/>
        <v>2975</v>
      </c>
      <c r="I564" s="88">
        <f t="shared" si="68"/>
        <v>0</v>
      </c>
      <c r="J564" s="88"/>
      <c r="K564" s="38">
        <f>1800-Table1353233[[#This Row],[Remaining time]]</f>
        <v>26.939849438150077</v>
      </c>
      <c r="L564" s="38"/>
      <c r="M564" s="38">
        <f t="shared" si="65"/>
        <v>26.939849438150077</v>
      </c>
      <c r="O564" t="b">
        <f t="shared" si="69"/>
        <v>0</v>
      </c>
      <c r="T564">
        <f>IF(Table1353233[[#This Row],[If Optimal solution is not found]]=1,"",Table1353233[[#This Row],[UB_init]])</f>
        <v>2975</v>
      </c>
      <c r="U564">
        <f>IF(Table1353233[[#This Row],[If Optimal solution is not found]],"",Table1353233[[#This Row],[LB_init]])</f>
        <v>2975</v>
      </c>
      <c r="V564">
        <f>IF(Table1353233[[#This Row],[If Optimal solution is not found]],"",0)</f>
        <v>0</v>
      </c>
      <c r="W564">
        <f>IF(Table1353233[[#This Row],[If Optimal solution is not found]],"",Table1353233[[#This Row],[Total time (BPP+Pm+SPm)]])</f>
        <v>26.939849438150077</v>
      </c>
      <c r="Y564" s="59"/>
      <c r="Z564" s="60"/>
      <c r="AA564" s="60"/>
      <c r="AB564" s="59"/>
      <c r="AC564" s="114"/>
      <c r="AD564" s="114"/>
      <c r="AE564" s="114"/>
      <c r="AF564" s="114">
        <f t="shared" si="70"/>
        <v>0</v>
      </c>
      <c r="AG564" s="114">
        <f t="shared" si="71"/>
        <v>0</v>
      </c>
      <c r="AH564" s="114">
        <v>0</v>
      </c>
      <c r="AI564" s="136" t="str">
        <f>IF(AH564=1,(Table1353233[[#This Row],[UB_init]]-Table1353233[[#This Row],[LB_init]])/Table1353233[[#This Row],[UB_init]],"")</f>
        <v/>
      </c>
      <c r="AJ564" s="123"/>
      <c r="AK564" s="114">
        <f>IF(AND(AJ564=1,Table68[[#This Row],[Gap]]=0),1,0)</f>
        <v>0</v>
      </c>
      <c r="AL564" s="48">
        <v>2975</v>
      </c>
      <c r="AM564" s="117">
        <f t="shared" si="66"/>
        <v>1</v>
      </c>
      <c r="AN564">
        <f t="shared" si="67"/>
        <v>0</v>
      </c>
    </row>
    <row r="565" spans="2:40" x14ac:dyDescent="0.35">
      <c r="B565" s="126" t="s">
        <v>599</v>
      </c>
      <c r="C565" s="36">
        <v>150</v>
      </c>
      <c r="D565" s="36">
        <v>2</v>
      </c>
      <c r="E565" s="36">
        <v>10</v>
      </c>
      <c r="F565" s="37">
        <v>4</v>
      </c>
      <c r="G565" s="61">
        <f t="shared" si="64"/>
        <v>2997</v>
      </c>
      <c r="H565" s="98">
        <f t="shared" si="64"/>
        <v>2997</v>
      </c>
      <c r="I565" s="98">
        <f t="shared" si="68"/>
        <v>0</v>
      </c>
      <c r="J565" s="98"/>
      <c r="K565" s="36">
        <f>1800-Table1353233[[#This Row],[Remaining time]]</f>
        <v>12.139944646510003</v>
      </c>
      <c r="L565" s="36"/>
      <c r="M565" s="36">
        <f t="shared" si="65"/>
        <v>12.139944646510003</v>
      </c>
      <c r="O565" t="b">
        <f t="shared" si="69"/>
        <v>0</v>
      </c>
      <c r="T565">
        <f>IF(Table1353233[[#This Row],[If Optimal solution is not found]]=1,"",Table1353233[[#This Row],[UB_init]])</f>
        <v>2997</v>
      </c>
      <c r="U565">
        <f>IF(Table1353233[[#This Row],[If Optimal solution is not found]],"",Table1353233[[#This Row],[LB_init]])</f>
        <v>2997</v>
      </c>
      <c r="V565">
        <f>IF(Table1353233[[#This Row],[If Optimal solution is not found]],"",0)</f>
        <v>0</v>
      </c>
      <c r="W565">
        <f>IF(Table1353233[[#This Row],[If Optimal solution is not found]],"",Table1353233[[#This Row],[Total time (BPP+Pm+SPm)]])</f>
        <v>12.139944646510003</v>
      </c>
      <c r="Y565" s="61"/>
      <c r="Z565" s="62"/>
      <c r="AA565" s="62"/>
      <c r="AB565" s="61"/>
      <c r="AC565" s="115"/>
      <c r="AD565" s="115"/>
      <c r="AE565" s="115"/>
      <c r="AF565" s="115">
        <f t="shared" si="70"/>
        <v>0</v>
      </c>
      <c r="AG565" s="115">
        <f t="shared" si="71"/>
        <v>0</v>
      </c>
      <c r="AH565" s="115">
        <v>0</v>
      </c>
      <c r="AI565" s="137" t="str">
        <f>IF(AH565=1,(Table1353233[[#This Row],[UB_init]]-Table1353233[[#This Row],[LB_init]])/Table1353233[[#This Row],[UB_init]],"")</f>
        <v/>
      </c>
      <c r="AJ565" s="133"/>
      <c r="AK565" s="115">
        <f>IF(AND(AJ565=1,Table68[[#This Row],[Gap]]=0),1,0)</f>
        <v>0</v>
      </c>
      <c r="AL565" s="47">
        <v>2997</v>
      </c>
      <c r="AM565" s="117">
        <f t="shared" si="66"/>
        <v>1</v>
      </c>
      <c r="AN565">
        <f t="shared" si="67"/>
        <v>0</v>
      </c>
    </row>
    <row r="566" spans="2:40" x14ac:dyDescent="0.35">
      <c r="B566" s="127" t="s">
        <v>600</v>
      </c>
      <c r="C566" s="38">
        <v>150</v>
      </c>
      <c r="D566" s="38">
        <v>2</v>
      </c>
      <c r="E566" s="38">
        <v>10</v>
      </c>
      <c r="F566" s="39">
        <v>4</v>
      </c>
      <c r="G566" s="59">
        <f t="shared" si="64"/>
        <v>3128</v>
      </c>
      <c r="H566" s="88">
        <f t="shared" si="64"/>
        <v>3098</v>
      </c>
      <c r="I566" s="88">
        <f t="shared" si="68"/>
        <v>9.5907928388746806E-3</v>
      </c>
      <c r="J566" s="88"/>
      <c r="K566" s="38">
        <f>1800-Table1353233[[#This Row],[Remaining time]]</f>
        <v>600.42037760839003</v>
      </c>
      <c r="L566" s="38">
        <v>2999.5796220000002</v>
      </c>
      <c r="M566" s="38">
        <f t="shared" si="65"/>
        <v>3599.9999996083902</v>
      </c>
      <c r="N566">
        <v>9.5907928388746806E-3</v>
      </c>
      <c r="O566" t="b">
        <f t="shared" si="69"/>
        <v>0</v>
      </c>
      <c r="T566" t="str">
        <f>IF(Table1353233[[#This Row],[If Optimal solution is not found]]=1,"",Table1353233[[#This Row],[UB_init]])</f>
        <v/>
      </c>
      <c r="U566" t="str">
        <f>IF(Table1353233[[#This Row],[If Optimal solution is not found]],"",Table1353233[[#This Row],[LB_init]])</f>
        <v/>
      </c>
      <c r="V566" t="str">
        <f>IF(Table1353233[[#This Row],[If Optimal solution is not found]],"",0)</f>
        <v/>
      </c>
      <c r="W566" t="str">
        <f>IF(Table1353233[[#This Row],[If Optimal solution is not found]],"",Table1353233[[#This Row],[Total time (BPP+Pm+SPm)]])</f>
        <v/>
      </c>
      <c r="Y566" s="59">
        <v>3128</v>
      </c>
      <c r="Z566" s="60">
        <v>3098</v>
      </c>
      <c r="AA566" s="60">
        <v>9.5907928388746806E-3</v>
      </c>
      <c r="AB566" s="59"/>
      <c r="AC566" s="114">
        <v>182</v>
      </c>
      <c r="AD566" s="114">
        <v>52</v>
      </c>
      <c r="AE566" s="114">
        <v>0</v>
      </c>
      <c r="AF566" s="114">
        <f t="shared" si="70"/>
        <v>0</v>
      </c>
      <c r="AG566" s="114">
        <f t="shared" si="71"/>
        <v>0</v>
      </c>
      <c r="AH566" s="114">
        <v>0</v>
      </c>
      <c r="AI566" s="136" t="str">
        <f>IF(AH566=1,(Table1353233[[#This Row],[UB_init]]-Table1353233[[#This Row],[LB_init]])/Table1353233[[#This Row],[UB_init]],"")</f>
        <v/>
      </c>
      <c r="AJ566" s="123">
        <v>1</v>
      </c>
      <c r="AK566" s="114">
        <f>IF(AND(AJ566=1,Table68[[#This Row],[Gap]]=0),1,0)</f>
        <v>0</v>
      </c>
      <c r="AL566" s="48">
        <v>3128</v>
      </c>
      <c r="AM566" s="117">
        <f t="shared" si="66"/>
        <v>0</v>
      </c>
      <c r="AN566">
        <f t="shared" si="67"/>
        <v>0</v>
      </c>
    </row>
    <row r="567" spans="2:40" x14ac:dyDescent="0.35">
      <c r="B567" s="126" t="s">
        <v>601</v>
      </c>
      <c r="C567" s="36">
        <v>150</v>
      </c>
      <c r="D567" s="36">
        <v>2</v>
      </c>
      <c r="E567" s="36">
        <v>10</v>
      </c>
      <c r="F567" s="37">
        <v>4</v>
      </c>
      <c r="G567" s="61">
        <f t="shared" si="64"/>
        <v>2922</v>
      </c>
      <c r="H567" s="98">
        <f t="shared" si="64"/>
        <v>2922</v>
      </c>
      <c r="I567" s="98">
        <f t="shared" si="68"/>
        <v>0</v>
      </c>
      <c r="J567" s="98"/>
      <c r="K567" s="36">
        <f>1800-Table1353233[[#This Row],[Remaining time]]</f>
        <v>13.673426143830056</v>
      </c>
      <c r="L567" s="36"/>
      <c r="M567" s="36">
        <f t="shared" si="65"/>
        <v>13.673426143830056</v>
      </c>
      <c r="O567" t="b">
        <f t="shared" si="69"/>
        <v>0</v>
      </c>
      <c r="T567">
        <f>IF(Table1353233[[#This Row],[If Optimal solution is not found]]=1,"",Table1353233[[#This Row],[UB_init]])</f>
        <v>2922</v>
      </c>
      <c r="U567">
        <f>IF(Table1353233[[#This Row],[If Optimal solution is not found]],"",Table1353233[[#This Row],[LB_init]])</f>
        <v>2922</v>
      </c>
      <c r="V567">
        <f>IF(Table1353233[[#This Row],[If Optimal solution is not found]],"",0)</f>
        <v>0</v>
      </c>
      <c r="W567">
        <f>IF(Table1353233[[#This Row],[If Optimal solution is not found]],"",Table1353233[[#This Row],[Total time (BPP+Pm+SPm)]])</f>
        <v>13.673426143830056</v>
      </c>
      <c r="Y567" s="61"/>
      <c r="Z567" s="62"/>
      <c r="AA567" s="62"/>
      <c r="AB567" s="61"/>
      <c r="AC567" s="115"/>
      <c r="AD567" s="115"/>
      <c r="AE567" s="115"/>
      <c r="AF567" s="115">
        <f t="shared" si="70"/>
        <v>0</v>
      </c>
      <c r="AG567" s="115">
        <f t="shared" si="71"/>
        <v>0</v>
      </c>
      <c r="AH567" s="115">
        <v>0</v>
      </c>
      <c r="AI567" s="137" t="str">
        <f>IF(AH567=1,(Table1353233[[#This Row],[UB_init]]-Table1353233[[#This Row],[LB_init]])/Table1353233[[#This Row],[UB_init]],"")</f>
        <v/>
      </c>
      <c r="AJ567" s="133"/>
      <c r="AK567" s="115">
        <f>IF(AND(AJ567=1,Table68[[#This Row],[Gap]]=0),1,0)</f>
        <v>0</v>
      </c>
      <c r="AL567" s="47">
        <v>2922</v>
      </c>
      <c r="AM567" s="117">
        <f t="shared" si="66"/>
        <v>1</v>
      </c>
      <c r="AN567">
        <f t="shared" si="67"/>
        <v>0</v>
      </c>
    </row>
    <row r="568" spans="2:40" x14ac:dyDescent="0.35">
      <c r="B568" s="127" t="s">
        <v>602</v>
      </c>
      <c r="C568" s="38">
        <v>150</v>
      </c>
      <c r="D568" s="38">
        <v>2</v>
      </c>
      <c r="E568" s="38">
        <v>10</v>
      </c>
      <c r="F568" s="39">
        <v>4</v>
      </c>
      <c r="G568" s="59">
        <f t="shared" si="64"/>
        <v>2867</v>
      </c>
      <c r="H568" s="88">
        <f t="shared" si="64"/>
        <v>2867</v>
      </c>
      <c r="I568" s="88">
        <f t="shared" si="68"/>
        <v>0</v>
      </c>
      <c r="J568" s="88"/>
      <c r="K568" s="38">
        <f>1800-Table1353233[[#This Row],[Remaining time]]</f>
        <v>102.09248226508998</v>
      </c>
      <c r="L568" s="38"/>
      <c r="M568" s="38">
        <f t="shared" si="65"/>
        <v>102.09248226508998</v>
      </c>
      <c r="O568" t="b">
        <f t="shared" si="69"/>
        <v>0</v>
      </c>
      <c r="T568">
        <f>IF(Table1353233[[#This Row],[If Optimal solution is not found]]=1,"",Table1353233[[#This Row],[UB_init]])</f>
        <v>2867</v>
      </c>
      <c r="U568">
        <f>IF(Table1353233[[#This Row],[If Optimal solution is not found]],"",Table1353233[[#This Row],[LB_init]])</f>
        <v>2867</v>
      </c>
      <c r="V568">
        <f>IF(Table1353233[[#This Row],[If Optimal solution is not found]],"",0)</f>
        <v>0</v>
      </c>
      <c r="W568">
        <f>IF(Table1353233[[#This Row],[If Optimal solution is not found]],"",Table1353233[[#This Row],[Total time (BPP+Pm+SPm)]])</f>
        <v>102.09248226508998</v>
      </c>
      <c r="Y568" s="59"/>
      <c r="Z568" s="60"/>
      <c r="AA568" s="60"/>
      <c r="AB568" s="59"/>
      <c r="AC568" s="114"/>
      <c r="AD568" s="114"/>
      <c r="AE568" s="114"/>
      <c r="AF568" s="114">
        <f t="shared" si="70"/>
        <v>0</v>
      </c>
      <c r="AG568" s="114">
        <f t="shared" si="71"/>
        <v>0</v>
      </c>
      <c r="AH568" s="114">
        <v>0</v>
      </c>
      <c r="AI568" s="136" t="str">
        <f>IF(AH568=1,(Table1353233[[#This Row],[UB_init]]-Table1353233[[#This Row],[LB_init]])/Table1353233[[#This Row],[UB_init]],"")</f>
        <v/>
      </c>
      <c r="AJ568" s="123"/>
      <c r="AK568" s="114">
        <f>IF(AND(AJ568=1,Table68[[#This Row],[Gap]]=0),1,0)</f>
        <v>0</v>
      </c>
      <c r="AL568" s="48">
        <v>2867</v>
      </c>
      <c r="AM568" s="117">
        <f t="shared" si="66"/>
        <v>1</v>
      </c>
      <c r="AN568">
        <f t="shared" si="67"/>
        <v>0</v>
      </c>
    </row>
    <row r="569" spans="2:40" x14ac:dyDescent="0.35">
      <c r="B569" s="126" t="s">
        <v>603</v>
      </c>
      <c r="C569" s="36">
        <v>150</v>
      </c>
      <c r="D569" s="36">
        <v>2</v>
      </c>
      <c r="E569" s="36">
        <v>10</v>
      </c>
      <c r="F569" s="37">
        <v>4</v>
      </c>
      <c r="G569" s="61">
        <f t="shared" si="64"/>
        <v>3094</v>
      </c>
      <c r="H569" s="98">
        <f t="shared" si="64"/>
        <v>3094</v>
      </c>
      <c r="I569" s="98">
        <f t="shared" si="68"/>
        <v>0</v>
      </c>
      <c r="J569" s="98"/>
      <c r="K569" s="36">
        <f>1800-Table1353233[[#This Row],[Remaining time]]</f>
        <v>27.395560441540056</v>
      </c>
      <c r="L569" s="36"/>
      <c r="M569" s="36">
        <f t="shared" si="65"/>
        <v>27.395560441540056</v>
      </c>
      <c r="O569" t="b">
        <f t="shared" si="69"/>
        <v>0</v>
      </c>
      <c r="T569">
        <f>IF(Table1353233[[#This Row],[If Optimal solution is not found]]=1,"",Table1353233[[#This Row],[UB_init]])</f>
        <v>3094</v>
      </c>
      <c r="U569">
        <f>IF(Table1353233[[#This Row],[If Optimal solution is not found]],"",Table1353233[[#This Row],[LB_init]])</f>
        <v>3094</v>
      </c>
      <c r="V569">
        <f>IF(Table1353233[[#This Row],[If Optimal solution is not found]],"",0)</f>
        <v>0</v>
      </c>
      <c r="W569">
        <f>IF(Table1353233[[#This Row],[If Optimal solution is not found]],"",Table1353233[[#This Row],[Total time (BPP+Pm+SPm)]])</f>
        <v>27.395560441540056</v>
      </c>
      <c r="Y569" s="61"/>
      <c r="Z569" s="62"/>
      <c r="AA569" s="62"/>
      <c r="AB569" s="61"/>
      <c r="AC569" s="115"/>
      <c r="AD569" s="115"/>
      <c r="AE569" s="115"/>
      <c r="AF569" s="115">
        <f t="shared" si="70"/>
        <v>0</v>
      </c>
      <c r="AG569" s="115">
        <f t="shared" si="71"/>
        <v>0</v>
      </c>
      <c r="AH569" s="115">
        <v>0</v>
      </c>
      <c r="AI569" s="137" t="str">
        <f>IF(AH569=1,(Table1353233[[#This Row],[UB_init]]-Table1353233[[#This Row],[LB_init]])/Table1353233[[#This Row],[UB_init]],"")</f>
        <v/>
      </c>
      <c r="AJ569" s="133"/>
      <c r="AK569" s="115">
        <f>IF(AND(AJ569=1,Table68[[#This Row],[Gap]]=0),1,0)</f>
        <v>0</v>
      </c>
      <c r="AL569" s="47">
        <v>3094</v>
      </c>
      <c r="AM569" s="117">
        <f t="shared" si="66"/>
        <v>1</v>
      </c>
      <c r="AN569">
        <f t="shared" si="67"/>
        <v>0</v>
      </c>
    </row>
    <row r="570" spans="2:40" x14ac:dyDescent="0.35">
      <c r="B570" s="127" t="s">
        <v>604</v>
      </c>
      <c r="C570" s="38">
        <v>150</v>
      </c>
      <c r="D570" s="38">
        <v>2</v>
      </c>
      <c r="E570" s="38">
        <v>10</v>
      </c>
      <c r="F570" s="39">
        <v>4</v>
      </c>
      <c r="G570" s="59">
        <f t="shared" si="64"/>
        <v>2755</v>
      </c>
      <c r="H570" s="88">
        <f t="shared" si="64"/>
        <v>2755</v>
      </c>
      <c r="I570" s="88">
        <f t="shared" si="68"/>
        <v>1.0771992818671455E-2</v>
      </c>
      <c r="J570" s="88"/>
      <c r="K570" s="38">
        <f>1800-Table1353233[[#This Row],[Remaining time]]</f>
        <v>607.63768788800007</v>
      </c>
      <c r="L570" s="38">
        <v>2050.4059386122899</v>
      </c>
      <c r="M570" s="38">
        <f t="shared" si="65"/>
        <v>2658.04362650029</v>
      </c>
      <c r="O570" t="b">
        <f t="shared" si="69"/>
        <v>0</v>
      </c>
      <c r="T570" t="str">
        <f>IF(Table1353233[[#This Row],[If Optimal solution is not found]]=1,"",Table1353233[[#This Row],[UB_init]])</f>
        <v/>
      </c>
      <c r="U570" t="str">
        <f>IF(Table1353233[[#This Row],[If Optimal solution is not found]],"",Table1353233[[#This Row],[LB_init]])</f>
        <v/>
      </c>
      <c r="V570" t="str">
        <f>IF(Table1353233[[#This Row],[If Optimal solution is not found]],"",0)</f>
        <v/>
      </c>
      <c r="W570" t="str">
        <f>IF(Table1353233[[#This Row],[If Optimal solution is not found]],"",Table1353233[[#This Row],[Total time (BPP+Pm+SPm)]])</f>
        <v/>
      </c>
      <c r="Y570" s="59">
        <v>2755</v>
      </c>
      <c r="Z570" s="60">
        <v>2755</v>
      </c>
      <c r="AA570" s="60">
        <v>0</v>
      </c>
      <c r="AB570" s="59"/>
      <c r="AC570" s="114">
        <v>65</v>
      </c>
      <c r="AD570" s="114">
        <v>38</v>
      </c>
      <c r="AE570" s="114">
        <v>1</v>
      </c>
      <c r="AF570" s="114">
        <f t="shared" si="70"/>
        <v>1</v>
      </c>
      <c r="AG570" s="114">
        <f t="shared" si="71"/>
        <v>1</v>
      </c>
      <c r="AH570" s="114">
        <v>1</v>
      </c>
      <c r="AI570" s="136">
        <f>IF(AH570=1,(Table1353233[[#This Row],[UB_init]]-Table1353233[[#This Row],[LB_init]])/Table1353233[[#This Row],[UB_init]],"")</f>
        <v>1.0771992818671455E-2</v>
      </c>
      <c r="AJ570" s="123">
        <v>0</v>
      </c>
      <c r="AK570" s="114">
        <f>IF(AND(AJ570=1,Table68[[#This Row],[Gap]]=0),1,0)</f>
        <v>0</v>
      </c>
      <c r="AL570" s="48">
        <v>2785</v>
      </c>
      <c r="AM570" s="117">
        <f t="shared" si="66"/>
        <v>0</v>
      </c>
      <c r="AN570">
        <f t="shared" si="67"/>
        <v>0</v>
      </c>
    </row>
    <row r="571" spans="2:40" x14ac:dyDescent="0.35">
      <c r="B571" s="126" t="s">
        <v>605</v>
      </c>
      <c r="C571" s="36">
        <v>150</v>
      </c>
      <c r="D571" s="36">
        <v>2</v>
      </c>
      <c r="E571" s="36">
        <v>10</v>
      </c>
      <c r="F571" s="37">
        <v>4</v>
      </c>
      <c r="G571" s="61">
        <f t="shared" si="64"/>
        <v>2940</v>
      </c>
      <c r="H571" s="98">
        <f t="shared" si="64"/>
        <v>2910</v>
      </c>
      <c r="I571" s="98">
        <f t="shared" si="68"/>
        <v>1.0204081632653E-2</v>
      </c>
      <c r="J571" s="98"/>
      <c r="K571" s="36">
        <f>1800-Table1353233[[#This Row],[Remaining time]]</f>
        <v>606.01463627256999</v>
      </c>
      <c r="L571" s="36">
        <v>2993.9853640000001</v>
      </c>
      <c r="M571" s="36">
        <f t="shared" si="65"/>
        <v>3600.0000002725701</v>
      </c>
      <c r="N571">
        <v>1.0204081632653E-2</v>
      </c>
      <c r="O571" t="b">
        <f t="shared" si="69"/>
        <v>0</v>
      </c>
      <c r="T571" t="str">
        <f>IF(Table1353233[[#This Row],[If Optimal solution is not found]]=1,"",Table1353233[[#This Row],[UB_init]])</f>
        <v/>
      </c>
      <c r="U571" t="str">
        <f>IF(Table1353233[[#This Row],[If Optimal solution is not found]],"",Table1353233[[#This Row],[LB_init]])</f>
        <v/>
      </c>
      <c r="V571" t="str">
        <f>IF(Table1353233[[#This Row],[If Optimal solution is not found]],"",0)</f>
        <v/>
      </c>
      <c r="W571" t="str">
        <f>IF(Table1353233[[#This Row],[If Optimal solution is not found]],"",Table1353233[[#This Row],[Total time (BPP+Pm+SPm)]])</f>
        <v/>
      </c>
      <c r="Y571" s="61">
        <v>2940</v>
      </c>
      <c r="Z571" s="62">
        <v>2910</v>
      </c>
      <c r="AA571" s="62">
        <v>1.0204081632653E-2</v>
      </c>
      <c r="AB571" s="61"/>
      <c r="AC571" s="115">
        <v>145</v>
      </c>
      <c r="AD571" s="115">
        <v>27</v>
      </c>
      <c r="AE571" s="115">
        <v>0</v>
      </c>
      <c r="AF571" s="115">
        <f t="shared" si="70"/>
        <v>0</v>
      </c>
      <c r="AG571" s="115">
        <f t="shared" si="71"/>
        <v>0</v>
      </c>
      <c r="AH571" s="115">
        <v>0</v>
      </c>
      <c r="AI571" s="137" t="str">
        <f>IF(AH571=1,(Table1353233[[#This Row],[UB_init]]-Table1353233[[#This Row],[LB_init]])/Table1353233[[#This Row],[UB_init]],"")</f>
        <v/>
      </c>
      <c r="AJ571" s="133">
        <v>1</v>
      </c>
      <c r="AK571" s="115">
        <f>IF(AND(AJ571=1,Table68[[#This Row],[Gap]]=0),1,0)</f>
        <v>0</v>
      </c>
      <c r="AL571" s="47">
        <v>2940</v>
      </c>
      <c r="AM571" s="117">
        <f t="shared" si="66"/>
        <v>0</v>
      </c>
      <c r="AN571">
        <f t="shared" si="67"/>
        <v>0</v>
      </c>
    </row>
    <row r="572" spans="2:40" x14ac:dyDescent="0.35">
      <c r="B572" s="127" t="s">
        <v>606</v>
      </c>
      <c r="C572" s="38">
        <v>150</v>
      </c>
      <c r="D572" s="38">
        <v>2</v>
      </c>
      <c r="E572" s="38">
        <v>20</v>
      </c>
      <c r="F572" s="39">
        <v>1</v>
      </c>
      <c r="G572" s="59">
        <f t="shared" si="64"/>
        <v>2421</v>
      </c>
      <c r="H572" s="88">
        <f t="shared" si="64"/>
        <v>2421</v>
      </c>
      <c r="I572" s="88">
        <f t="shared" si="68"/>
        <v>0</v>
      </c>
      <c r="J572" s="88"/>
      <c r="K572" s="38">
        <f>1800-Table1353233[[#This Row],[Remaining time]]</f>
        <v>1.0534088816500571</v>
      </c>
      <c r="L572" s="38"/>
      <c r="M572" s="38">
        <f t="shared" si="65"/>
        <v>1.0534088816500571</v>
      </c>
      <c r="O572" t="b">
        <f t="shared" si="69"/>
        <v>0</v>
      </c>
      <c r="T572">
        <f>IF(Table1353233[[#This Row],[If Optimal solution is not found]]=1,"",Table1353233[[#This Row],[UB_init]])</f>
        <v>2421</v>
      </c>
      <c r="U572">
        <f>IF(Table1353233[[#This Row],[If Optimal solution is not found]],"",Table1353233[[#This Row],[LB_init]])</f>
        <v>2421</v>
      </c>
      <c r="V572">
        <f>IF(Table1353233[[#This Row],[If Optimal solution is not found]],"",0)</f>
        <v>0</v>
      </c>
      <c r="W572">
        <f>IF(Table1353233[[#This Row],[If Optimal solution is not found]],"",Table1353233[[#This Row],[Total time (BPP+Pm+SPm)]])</f>
        <v>1.0534088816500571</v>
      </c>
      <c r="Y572" s="59"/>
      <c r="Z572" s="60"/>
      <c r="AA572" s="60"/>
      <c r="AB572" s="59"/>
      <c r="AC572" s="114"/>
      <c r="AD572" s="114"/>
      <c r="AE572" s="114"/>
      <c r="AF572" s="114">
        <f t="shared" si="70"/>
        <v>0</v>
      </c>
      <c r="AG572" s="114">
        <f t="shared" si="71"/>
        <v>0</v>
      </c>
      <c r="AH572" s="114">
        <v>0</v>
      </c>
      <c r="AI572" s="136" t="str">
        <f>IF(AH572=1,(Table1353233[[#This Row],[UB_init]]-Table1353233[[#This Row],[LB_init]])/Table1353233[[#This Row],[UB_init]],"")</f>
        <v/>
      </c>
      <c r="AJ572" s="123"/>
      <c r="AK572" s="114">
        <f>IF(AND(AJ572=1,Table68[[#This Row],[Gap]]=0),1,0)</f>
        <v>0</v>
      </c>
      <c r="AL572" s="48">
        <v>2421</v>
      </c>
      <c r="AM572" s="117">
        <f t="shared" si="66"/>
        <v>1</v>
      </c>
      <c r="AN572">
        <f t="shared" si="67"/>
        <v>0</v>
      </c>
    </row>
    <row r="573" spans="2:40" x14ac:dyDescent="0.35">
      <c r="B573" s="126" t="s">
        <v>607</v>
      </c>
      <c r="C573" s="36">
        <v>150</v>
      </c>
      <c r="D573" s="36">
        <v>2</v>
      </c>
      <c r="E573" s="36">
        <v>20</v>
      </c>
      <c r="F573" s="37">
        <v>1</v>
      </c>
      <c r="G573" s="61">
        <f t="shared" si="64"/>
        <v>2508</v>
      </c>
      <c r="H573" s="98">
        <f t="shared" si="64"/>
        <v>2508</v>
      </c>
      <c r="I573" s="98">
        <f t="shared" si="68"/>
        <v>0</v>
      </c>
      <c r="J573" s="98"/>
      <c r="K573" s="36">
        <f>1800-Table1353233[[#This Row],[Remaining time]]</f>
        <v>1.0215809177700521</v>
      </c>
      <c r="L573" s="36"/>
      <c r="M573" s="36">
        <f t="shared" si="65"/>
        <v>1.0215809177700521</v>
      </c>
      <c r="O573" t="b">
        <f t="shared" si="69"/>
        <v>0</v>
      </c>
      <c r="T573">
        <f>IF(Table1353233[[#This Row],[If Optimal solution is not found]]=1,"",Table1353233[[#This Row],[UB_init]])</f>
        <v>2508</v>
      </c>
      <c r="U573">
        <f>IF(Table1353233[[#This Row],[If Optimal solution is not found]],"",Table1353233[[#This Row],[LB_init]])</f>
        <v>2508</v>
      </c>
      <c r="V573">
        <f>IF(Table1353233[[#This Row],[If Optimal solution is not found]],"",0)</f>
        <v>0</v>
      </c>
      <c r="W573">
        <f>IF(Table1353233[[#This Row],[If Optimal solution is not found]],"",Table1353233[[#This Row],[Total time (BPP+Pm+SPm)]])</f>
        <v>1.0215809177700521</v>
      </c>
      <c r="Y573" s="61"/>
      <c r="Z573" s="62"/>
      <c r="AA573" s="62"/>
      <c r="AB573" s="61"/>
      <c r="AC573" s="115"/>
      <c r="AD573" s="115"/>
      <c r="AE573" s="115"/>
      <c r="AF573" s="115">
        <f t="shared" si="70"/>
        <v>0</v>
      </c>
      <c r="AG573" s="115">
        <f t="shared" si="71"/>
        <v>0</v>
      </c>
      <c r="AH573" s="115">
        <v>0</v>
      </c>
      <c r="AI573" s="137" t="str">
        <f>IF(AH573=1,(Table1353233[[#This Row],[UB_init]]-Table1353233[[#This Row],[LB_init]])/Table1353233[[#This Row],[UB_init]],"")</f>
        <v/>
      </c>
      <c r="AJ573" s="133"/>
      <c r="AK573" s="115">
        <f>IF(AND(AJ573=1,Table68[[#This Row],[Gap]]=0),1,0)</f>
        <v>0</v>
      </c>
      <c r="AL573" s="47">
        <v>2508</v>
      </c>
      <c r="AM573" s="117">
        <f t="shared" si="66"/>
        <v>1</v>
      </c>
      <c r="AN573">
        <f t="shared" si="67"/>
        <v>0</v>
      </c>
    </row>
    <row r="574" spans="2:40" x14ac:dyDescent="0.35">
      <c r="B574" s="127" t="s">
        <v>608</v>
      </c>
      <c r="C574" s="38">
        <v>150</v>
      </c>
      <c r="D574" s="38">
        <v>2</v>
      </c>
      <c r="E574" s="38">
        <v>20</v>
      </c>
      <c r="F574" s="39">
        <v>1</v>
      </c>
      <c r="G574" s="59">
        <f t="shared" si="64"/>
        <v>2353</v>
      </c>
      <c r="H574" s="88">
        <f t="shared" si="64"/>
        <v>2353</v>
      </c>
      <c r="I574" s="88">
        <f t="shared" si="68"/>
        <v>0</v>
      </c>
      <c r="J574" s="88"/>
      <c r="K574" s="38">
        <f>1800-Table1353233[[#This Row],[Remaining time]]</f>
        <v>2.5034663360600007</v>
      </c>
      <c r="L574" s="38"/>
      <c r="M574" s="38">
        <f t="shared" si="65"/>
        <v>2.5034663360600007</v>
      </c>
      <c r="O574" t="b">
        <f t="shared" si="69"/>
        <v>0</v>
      </c>
      <c r="T574">
        <f>IF(Table1353233[[#This Row],[If Optimal solution is not found]]=1,"",Table1353233[[#This Row],[UB_init]])</f>
        <v>2353</v>
      </c>
      <c r="U574">
        <f>IF(Table1353233[[#This Row],[If Optimal solution is not found]],"",Table1353233[[#This Row],[LB_init]])</f>
        <v>2353</v>
      </c>
      <c r="V574">
        <f>IF(Table1353233[[#This Row],[If Optimal solution is not found]],"",0)</f>
        <v>0</v>
      </c>
      <c r="W574">
        <f>IF(Table1353233[[#This Row],[If Optimal solution is not found]],"",Table1353233[[#This Row],[Total time (BPP+Pm+SPm)]])</f>
        <v>2.5034663360600007</v>
      </c>
      <c r="Y574" s="59"/>
      <c r="Z574" s="60"/>
      <c r="AA574" s="60"/>
      <c r="AB574" s="59"/>
      <c r="AC574" s="114"/>
      <c r="AD574" s="114"/>
      <c r="AE574" s="114"/>
      <c r="AF574" s="114">
        <f t="shared" si="70"/>
        <v>0</v>
      </c>
      <c r="AG574" s="114">
        <f t="shared" si="71"/>
        <v>0</v>
      </c>
      <c r="AH574" s="114">
        <v>0</v>
      </c>
      <c r="AI574" s="136" t="str">
        <f>IF(AH574=1,(Table1353233[[#This Row],[UB_init]]-Table1353233[[#This Row],[LB_init]])/Table1353233[[#This Row],[UB_init]],"")</f>
        <v/>
      </c>
      <c r="AJ574" s="123"/>
      <c r="AK574" s="114">
        <f>IF(AND(AJ574=1,Table68[[#This Row],[Gap]]=0),1,0)</f>
        <v>0</v>
      </c>
      <c r="AL574" s="48">
        <v>2353</v>
      </c>
      <c r="AM574" s="117">
        <f t="shared" si="66"/>
        <v>1</v>
      </c>
      <c r="AN574">
        <f t="shared" si="67"/>
        <v>0</v>
      </c>
    </row>
    <row r="575" spans="2:40" x14ac:dyDescent="0.35">
      <c r="B575" s="126" t="s">
        <v>609</v>
      </c>
      <c r="C575" s="36">
        <v>150</v>
      </c>
      <c r="D575" s="36">
        <v>2</v>
      </c>
      <c r="E575" s="36">
        <v>20</v>
      </c>
      <c r="F575" s="37">
        <v>1</v>
      </c>
      <c r="G575" s="61">
        <f t="shared" si="64"/>
        <v>2350</v>
      </c>
      <c r="H575" s="98">
        <f t="shared" si="64"/>
        <v>2350</v>
      </c>
      <c r="I575" s="98">
        <f t="shared" si="68"/>
        <v>0</v>
      </c>
      <c r="J575" s="98"/>
      <c r="K575" s="36">
        <f>1800-Table1353233[[#This Row],[Remaining time]]</f>
        <v>1.0778447724899252</v>
      </c>
      <c r="L575" s="36"/>
      <c r="M575" s="36">
        <f t="shared" si="65"/>
        <v>1.0778447724899252</v>
      </c>
      <c r="O575" t="b">
        <f t="shared" si="69"/>
        <v>0</v>
      </c>
      <c r="T575">
        <f>IF(Table1353233[[#This Row],[If Optimal solution is not found]]=1,"",Table1353233[[#This Row],[UB_init]])</f>
        <v>2350</v>
      </c>
      <c r="U575">
        <f>IF(Table1353233[[#This Row],[If Optimal solution is not found]],"",Table1353233[[#This Row],[LB_init]])</f>
        <v>2350</v>
      </c>
      <c r="V575">
        <f>IF(Table1353233[[#This Row],[If Optimal solution is not found]],"",0)</f>
        <v>0</v>
      </c>
      <c r="W575">
        <f>IF(Table1353233[[#This Row],[If Optimal solution is not found]],"",Table1353233[[#This Row],[Total time (BPP+Pm+SPm)]])</f>
        <v>1.0778447724899252</v>
      </c>
      <c r="Y575" s="61"/>
      <c r="Z575" s="62"/>
      <c r="AA575" s="62"/>
      <c r="AB575" s="61"/>
      <c r="AC575" s="115"/>
      <c r="AD575" s="115"/>
      <c r="AE575" s="115"/>
      <c r="AF575" s="115">
        <f t="shared" si="70"/>
        <v>0</v>
      </c>
      <c r="AG575" s="115">
        <f t="shared" si="71"/>
        <v>0</v>
      </c>
      <c r="AH575" s="115">
        <v>0</v>
      </c>
      <c r="AI575" s="137" t="str">
        <f>IF(AH575=1,(Table1353233[[#This Row],[UB_init]]-Table1353233[[#This Row],[LB_init]])/Table1353233[[#This Row],[UB_init]],"")</f>
        <v/>
      </c>
      <c r="AJ575" s="133"/>
      <c r="AK575" s="115">
        <f>IF(AND(AJ575=1,Table68[[#This Row],[Gap]]=0),1,0)</f>
        <v>0</v>
      </c>
      <c r="AL575" s="47">
        <v>2350</v>
      </c>
      <c r="AM575" s="117">
        <f t="shared" si="66"/>
        <v>1</v>
      </c>
      <c r="AN575">
        <f t="shared" si="67"/>
        <v>0</v>
      </c>
    </row>
    <row r="576" spans="2:40" x14ac:dyDescent="0.35">
      <c r="B576" s="127" t="s">
        <v>610</v>
      </c>
      <c r="C576" s="38">
        <v>150</v>
      </c>
      <c r="D576" s="38">
        <v>2</v>
      </c>
      <c r="E576" s="38">
        <v>20</v>
      </c>
      <c r="F576" s="39">
        <v>1</v>
      </c>
      <c r="G576" s="59">
        <f t="shared" si="64"/>
        <v>2311</v>
      </c>
      <c r="H576" s="88">
        <f t="shared" si="64"/>
        <v>2311</v>
      </c>
      <c r="I576" s="88">
        <f t="shared" si="68"/>
        <v>0</v>
      </c>
      <c r="J576" s="88"/>
      <c r="K576" s="38">
        <f>1800-Table1353233[[#This Row],[Remaining time]]</f>
        <v>0.99181653932009795</v>
      </c>
      <c r="L576" s="38"/>
      <c r="M576" s="38">
        <f t="shared" si="65"/>
        <v>0.99181653932009795</v>
      </c>
      <c r="O576" t="b">
        <f t="shared" si="69"/>
        <v>0</v>
      </c>
      <c r="T576">
        <f>IF(Table1353233[[#This Row],[If Optimal solution is not found]]=1,"",Table1353233[[#This Row],[UB_init]])</f>
        <v>2311</v>
      </c>
      <c r="U576">
        <f>IF(Table1353233[[#This Row],[If Optimal solution is not found]],"",Table1353233[[#This Row],[LB_init]])</f>
        <v>2311</v>
      </c>
      <c r="V576">
        <f>IF(Table1353233[[#This Row],[If Optimal solution is not found]],"",0)</f>
        <v>0</v>
      </c>
      <c r="W576">
        <f>IF(Table1353233[[#This Row],[If Optimal solution is not found]],"",Table1353233[[#This Row],[Total time (BPP+Pm+SPm)]])</f>
        <v>0.99181653932009795</v>
      </c>
      <c r="Y576" s="59"/>
      <c r="Z576" s="60"/>
      <c r="AA576" s="60"/>
      <c r="AB576" s="59"/>
      <c r="AC576" s="114"/>
      <c r="AD576" s="114"/>
      <c r="AE576" s="114"/>
      <c r="AF576" s="114">
        <f t="shared" si="70"/>
        <v>0</v>
      </c>
      <c r="AG576" s="114">
        <f t="shared" si="71"/>
        <v>0</v>
      </c>
      <c r="AH576" s="114">
        <v>0</v>
      </c>
      <c r="AI576" s="136" t="str">
        <f>IF(AH576=1,(Table1353233[[#This Row],[UB_init]]-Table1353233[[#This Row],[LB_init]])/Table1353233[[#This Row],[UB_init]],"")</f>
        <v/>
      </c>
      <c r="AJ576" s="123"/>
      <c r="AK576" s="114">
        <f>IF(AND(AJ576=1,Table68[[#This Row],[Gap]]=0),1,0)</f>
        <v>0</v>
      </c>
      <c r="AL576" s="48">
        <v>2311</v>
      </c>
      <c r="AM576" s="117">
        <f t="shared" si="66"/>
        <v>1</v>
      </c>
      <c r="AN576">
        <f t="shared" si="67"/>
        <v>0</v>
      </c>
    </row>
    <row r="577" spans="2:40" x14ac:dyDescent="0.35">
      <c r="B577" s="126" t="s">
        <v>611</v>
      </c>
      <c r="C577" s="36">
        <v>150</v>
      </c>
      <c r="D577" s="36">
        <v>2</v>
      </c>
      <c r="E577" s="36">
        <v>20</v>
      </c>
      <c r="F577" s="37">
        <v>1</v>
      </c>
      <c r="G577" s="61">
        <f t="shared" si="64"/>
        <v>2450</v>
      </c>
      <c r="H577" s="98">
        <f t="shared" si="64"/>
        <v>2450</v>
      </c>
      <c r="I577" s="98">
        <f t="shared" si="68"/>
        <v>0</v>
      </c>
      <c r="J577" s="98"/>
      <c r="K577" s="36">
        <f>1800-Table1353233[[#This Row],[Remaining time]]</f>
        <v>0.78789635934003854</v>
      </c>
      <c r="L577" s="36"/>
      <c r="M577" s="36">
        <f t="shared" si="65"/>
        <v>0.78789635934003854</v>
      </c>
      <c r="O577" t="b">
        <f t="shared" si="69"/>
        <v>0</v>
      </c>
      <c r="T577">
        <f>IF(Table1353233[[#This Row],[If Optimal solution is not found]]=1,"",Table1353233[[#This Row],[UB_init]])</f>
        <v>2450</v>
      </c>
      <c r="U577">
        <f>IF(Table1353233[[#This Row],[If Optimal solution is not found]],"",Table1353233[[#This Row],[LB_init]])</f>
        <v>2450</v>
      </c>
      <c r="V577">
        <f>IF(Table1353233[[#This Row],[If Optimal solution is not found]],"",0)</f>
        <v>0</v>
      </c>
      <c r="W577">
        <f>IF(Table1353233[[#This Row],[If Optimal solution is not found]],"",Table1353233[[#This Row],[Total time (BPP+Pm+SPm)]])</f>
        <v>0.78789635934003854</v>
      </c>
      <c r="Y577" s="61"/>
      <c r="Z577" s="62"/>
      <c r="AA577" s="62"/>
      <c r="AB577" s="61"/>
      <c r="AC577" s="115"/>
      <c r="AD577" s="115"/>
      <c r="AE577" s="115"/>
      <c r="AF577" s="115">
        <f t="shared" si="70"/>
        <v>0</v>
      </c>
      <c r="AG577" s="115">
        <f t="shared" si="71"/>
        <v>0</v>
      </c>
      <c r="AH577" s="115">
        <v>0</v>
      </c>
      <c r="AI577" s="137" t="str">
        <f>IF(AH577=1,(Table1353233[[#This Row],[UB_init]]-Table1353233[[#This Row],[LB_init]])/Table1353233[[#This Row],[UB_init]],"")</f>
        <v/>
      </c>
      <c r="AJ577" s="133"/>
      <c r="AK577" s="115">
        <f>IF(AND(AJ577=1,Table68[[#This Row],[Gap]]=0),1,0)</f>
        <v>0</v>
      </c>
      <c r="AL577" s="47">
        <v>2450</v>
      </c>
      <c r="AM577" s="117">
        <f t="shared" si="66"/>
        <v>1</v>
      </c>
      <c r="AN577">
        <f t="shared" si="67"/>
        <v>0</v>
      </c>
    </row>
    <row r="578" spans="2:40" x14ac:dyDescent="0.35">
      <c r="B578" s="127" t="s">
        <v>612</v>
      </c>
      <c r="C578" s="38">
        <v>150</v>
      </c>
      <c r="D578" s="38">
        <v>2</v>
      </c>
      <c r="E578" s="38">
        <v>20</v>
      </c>
      <c r="F578" s="39">
        <v>1</v>
      </c>
      <c r="G578" s="59">
        <f t="shared" ref="G578:H641" si="72">MAX(T578,Y578)</f>
        <v>2330</v>
      </c>
      <c r="H578" s="88">
        <f t="shared" si="72"/>
        <v>2330</v>
      </c>
      <c r="I578" s="88">
        <f t="shared" si="68"/>
        <v>0</v>
      </c>
      <c r="J578" s="88"/>
      <c r="K578" s="38">
        <f>1800-Table1353233[[#This Row],[Remaining time]]</f>
        <v>0.94417614489998414</v>
      </c>
      <c r="L578" s="38"/>
      <c r="M578" s="38">
        <f t="shared" ref="M578:M641" si="73">K578+L578</f>
        <v>0.94417614489998414</v>
      </c>
      <c r="O578" t="b">
        <f t="shared" si="69"/>
        <v>0</v>
      </c>
      <c r="T578">
        <f>IF(Table1353233[[#This Row],[If Optimal solution is not found]]=1,"",Table1353233[[#This Row],[UB_init]])</f>
        <v>2330</v>
      </c>
      <c r="U578">
        <f>IF(Table1353233[[#This Row],[If Optimal solution is not found]],"",Table1353233[[#This Row],[LB_init]])</f>
        <v>2330</v>
      </c>
      <c r="V578">
        <f>IF(Table1353233[[#This Row],[If Optimal solution is not found]],"",0)</f>
        <v>0</v>
      </c>
      <c r="W578">
        <f>IF(Table1353233[[#This Row],[If Optimal solution is not found]],"",Table1353233[[#This Row],[Total time (BPP+Pm+SPm)]])</f>
        <v>0.94417614489998414</v>
      </c>
      <c r="Y578" s="59"/>
      <c r="Z578" s="60"/>
      <c r="AA578" s="60"/>
      <c r="AB578" s="59"/>
      <c r="AC578" s="114"/>
      <c r="AD578" s="114"/>
      <c r="AE578" s="114"/>
      <c r="AF578" s="114">
        <f t="shared" si="70"/>
        <v>0</v>
      </c>
      <c r="AG578" s="114">
        <f t="shared" si="71"/>
        <v>0</v>
      </c>
      <c r="AH578" s="114">
        <v>0</v>
      </c>
      <c r="AI578" s="136" t="str">
        <f>IF(AH578=1,(Table1353233[[#This Row],[UB_init]]-Table1353233[[#This Row],[LB_init]])/Table1353233[[#This Row],[UB_init]],"")</f>
        <v/>
      </c>
      <c r="AJ578" s="123"/>
      <c r="AK578" s="114">
        <f>IF(AND(AJ578=1,Table68[[#This Row],[Gap]]=0),1,0)</f>
        <v>0</v>
      </c>
      <c r="AL578" s="48">
        <v>2330</v>
      </c>
      <c r="AM578" s="117">
        <f t="shared" ref="AM578:AM641" si="74">IF(AL578=H578,1,0)</f>
        <v>1</v>
      </c>
      <c r="AN578">
        <f t="shared" ref="AN578:AN641" si="75">IF(AND(I578&lt;&gt;0,AM578=1),1,0)</f>
        <v>0</v>
      </c>
    </row>
    <row r="579" spans="2:40" x14ac:dyDescent="0.35">
      <c r="B579" s="126" t="s">
        <v>613</v>
      </c>
      <c r="C579" s="36">
        <v>150</v>
      </c>
      <c r="D579" s="36">
        <v>2</v>
      </c>
      <c r="E579" s="36">
        <v>20</v>
      </c>
      <c r="F579" s="37">
        <v>1</v>
      </c>
      <c r="G579" s="61">
        <f t="shared" si="72"/>
        <v>2314</v>
      </c>
      <c r="H579" s="98">
        <f t="shared" si="72"/>
        <v>2314</v>
      </c>
      <c r="I579" s="98">
        <f t="shared" ref="I579:I642" si="76">MAX(V579,AA579,AI579)</f>
        <v>0</v>
      </c>
      <c r="J579" s="98"/>
      <c r="K579" s="36">
        <f>1800-Table1353233[[#This Row],[Remaining time]]</f>
        <v>0.82720906288000151</v>
      </c>
      <c r="L579" s="36"/>
      <c r="M579" s="36">
        <f t="shared" si="73"/>
        <v>0.82720906288000151</v>
      </c>
      <c r="O579" t="b">
        <f t="shared" ref="O579:O642" si="77">IF(AND(M579&gt;3599,I579=0),1)</f>
        <v>0</v>
      </c>
      <c r="T579">
        <f>IF(Table1353233[[#This Row],[If Optimal solution is not found]]=1,"",Table1353233[[#This Row],[UB_init]])</f>
        <v>2314</v>
      </c>
      <c r="U579">
        <f>IF(Table1353233[[#This Row],[If Optimal solution is not found]],"",Table1353233[[#This Row],[LB_init]])</f>
        <v>2314</v>
      </c>
      <c r="V579">
        <f>IF(Table1353233[[#This Row],[If Optimal solution is not found]],"",0)</f>
        <v>0</v>
      </c>
      <c r="W579">
        <f>IF(Table1353233[[#This Row],[If Optimal solution is not found]],"",Table1353233[[#This Row],[Total time (BPP+Pm+SPm)]])</f>
        <v>0.82720906288000151</v>
      </c>
      <c r="Y579" s="61"/>
      <c r="Z579" s="62"/>
      <c r="AA579" s="62"/>
      <c r="AB579" s="61"/>
      <c r="AC579" s="115"/>
      <c r="AD579" s="115"/>
      <c r="AE579" s="115"/>
      <c r="AF579" s="115">
        <f t="shared" ref="AF579:AF642" si="78">IF(AE579&gt;0,1,0)</f>
        <v>0</v>
      </c>
      <c r="AG579" s="115">
        <f t="shared" ref="AG579:AG642" si="79">IF(AND(AF579&gt;0,AA579=0),1,0)</f>
        <v>0</v>
      </c>
      <c r="AH579" s="115">
        <v>0</v>
      </c>
      <c r="AI579" s="137" t="str">
        <f>IF(AH579=1,(Table1353233[[#This Row],[UB_init]]-Table1353233[[#This Row],[LB_init]])/Table1353233[[#This Row],[UB_init]],"")</f>
        <v/>
      </c>
      <c r="AJ579" s="133"/>
      <c r="AK579" s="115">
        <f>IF(AND(AJ579=1,Table68[[#This Row],[Gap]]=0),1,0)</f>
        <v>0</v>
      </c>
      <c r="AL579" s="47">
        <v>2314</v>
      </c>
      <c r="AM579" s="117">
        <f t="shared" si="74"/>
        <v>1</v>
      </c>
      <c r="AN579">
        <f t="shared" si="75"/>
        <v>0</v>
      </c>
    </row>
    <row r="580" spans="2:40" x14ac:dyDescent="0.35">
      <c r="B580" s="127" t="s">
        <v>614</v>
      </c>
      <c r="C580" s="38">
        <v>150</v>
      </c>
      <c r="D580" s="38">
        <v>2</v>
      </c>
      <c r="E580" s="38">
        <v>20</v>
      </c>
      <c r="F580" s="39">
        <v>1</v>
      </c>
      <c r="G580" s="59">
        <f t="shared" si="72"/>
        <v>2490</v>
      </c>
      <c r="H580" s="88">
        <f t="shared" si="72"/>
        <v>2490</v>
      </c>
      <c r="I580" s="88">
        <f t="shared" si="76"/>
        <v>0</v>
      </c>
      <c r="J580" s="88"/>
      <c r="K580" s="38">
        <f>1800-Table1353233[[#This Row],[Remaining time]]</f>
        <v>1.1810157280499425</v>
      </c>
      <c r="L580" s="38"/>
      <c r="M580" s="38">
        <f t="shared" si="73"/>
        <v>1.1810157280499425</v>
      </c>
      <c r="O580" t="b">
        <f t="shared" si="77"/>
        <v>0</v>
      </c>
      <c r="T580">
        <f>IF(Table1353233[[#This Row],[If Optimal solution is not found]]=1,"",Table1353233[[#This Row],[UB_init]])</f>
        <v>2490</v>
      </c>
      <c r="U580">
        <f>IF(Table1353233[[#This Row],[If Optimal solution is not found]],"",Table1353233[[#This Row],[LB_init]])</f>
        <v>2490</v>
      </c>
      <c r="V580">
        <f>IF(Table1353233[[#This Row],[If Optimal solution is not found]],"",0)</f>
        <v>0</v>
      </c>
      <c r="W580">
        <f>IF(Table1353233[[#This Row],[If Optimal solution is not found]],"",Table1353233[[#This Row],[Total time (BPP+Pm+SPm)]])</f>
        <v>1.1810157280499425</v>
      </c>
      <c r="Y580" s="59"/>
      <c r="Z580" s="60"/>
      <c r="AA580" s="60"/>
      <c r="AB580" s="59"/>
      <c r="AC580" s="114"/>
      <c r="AD580" s="114"/>
      <c r="AE580" s="114"/>
      <c r="AF580" s="114">
        <f t="shared" si="78"/>
        <v>0</v>
      </c>
      <c r="AG580" s="114">
        <f t="shared" si="79"/>
        <v>0</v>
      </c>
      <c r="AH580" s="114">
        <v>0</v>
      </c>
      <c r="AI580" s="136" t="str">
        <f>IF(AH580=1,(Table1353233[[#This Row],[UB_init]]-Table1353233[[#This Row],[LB_init]])/Table1353233[[#This Row],[UB_init]],"")</f>
        <v/>
      </c>
      <c r="AJ580" s="123"/>
      <c r="AK580" s="114">
        <f>IF(AND(AJ580=1,Table68[[#This Row],[Gap]]=0),1,0)</f>
        <v>0</v>
      </c>
      <c r="AL580" s="48">
        <v>2490</v>
      </c>
      <c r="AM580" s="117">
        <f t="shared" si="74"/>
        <v>1</v>
      </c>
      <c r="AN580">
        <f t="shared" si="75"/>
        <v>0</v>
      </c>
    </row>
    <row r="581" spans="2:40" x14ac:dyDescent="0.35">
      <c r="B581" s="126" t="s">
        <v>615</v>
      </c>
      <c r="C581" s="36">
        <v>150</v>
      </c>
      <c r="D581" s="36">
        <v>2</v>
      </c>
      <c r="E581" s="36">
        <v>20</v>
      </c>
      <c r="F581" s="37">
        <v>1</v>
      </c>
      <c r="G581" s="61">
        <f t="shared" si="72"/>
        <v>2297</v>
      </c>
      <c r="H581" s="98">
        <f t="shared" si="72"/>
        <v>2297</v>
      </c>
      <c r="I581" s="98">
        <f t="shared" si="76"/>
        <v>0</v>
      </c>
      <c r="J581" s="98"/>
      <c r="K581" s="36">
        <f>1800-Table1353233[[#This Row],[Remaining time]]</f>
        <v>0.93980283290989064</v>
      </c>
      <c r="L581" s="36"/>
      <c r="M581" s="36">
        <f t="shared" si="73"/>
        <v>0.93980283290989064</v>
      </c>
      <c r="O581" t="b">
        <f t="shared" si="77"/>
        <v>0</v>
      </c>
      <c r="T581">
        <f>IF(Table1353233[[#This Row],[If Optimal solution is not found]]=1,"",Table1353233[[#This Row],[UB_init]])</f>
        <v>2297</v>
      </c>
      <c r="U581">
        <f>IF(Table1353233[[#This Row],[If Optimal solution is not found]],"",Table1353233[[#This Row],[LB_init]])</f>
        <v>2297</v>
      </c>
      <c r="V581">
        <f>IF(Table1353233[[#This Row],[If Optimal solution is not found]],"",0)</f>
        <v>0</v>
      </c>
      <c r="W581">
        <f>IF(Table1353233[[#This Row],[If Optimal solution is not found]],"",Table1353233[[#This Row],[Total time (BPP+Pm+SPm)]])</f>
        <v>0.93980283290989064</v>
      </c>
      <c r="Y581" s="61"/>
      <c r="Z581" s="62"/>
      <c r="AA581" s="62"/>
      <c r="AB581" s="61"/>
      <c r="AC581" s="115"/>
      <c r="AD581" s="115"/>
      <c r="AE581" s="115"/>
      <c r="AF581" s="115">
        <f t="shared" si="78"/>
        <v>0</v>
      </c>
      <c r="AG581" s="115">
        <f t="shared" si="79"/>
        <v>0</v>
      </c>
      <c r="AH581" s="115">
        <v>0</v>
      </c>
      <c r="AI581" s="137" t="str">
        <f>IF(AH581=1,(Table1353233[[#This Row],[UB_init]]-Table1353233[[#This Row],[LB_init]])/Table1353233[[#This Row],[UB_init]],"")</f>
        <v/>
      </c>
      <c r="AJ581" s="133"/>
      <c r="AK581" s="115">
        <f>IF(AND(AJ581=1,Table68[[#This Row],[Gap]]=0),1,0)</f>
        <v>0</v>
      </c>
      <c r="AL581" s="47">
        <v>2297</v>
      </c>
      <c r="AM581" s="117">
        <f t="shared" si="74"/>
        <v>1</v>
      </c>
      <c r="AN581">
        <f t="shared" si="75"/>
        <v>0</v>
      </c>
    </row>
    <row r="582" spans="2:40" x14ac:dyDescent="0.35">
      <c r="B582" s="127" t="s">
        <v>616</v>
      </c>
      <c r="C582" s="38">
        <v>150</v>
      </c>
      <c r="D582" s="38">
        <v>2</v>
      </c>
      <c r="E582" s="38">
        <v>20</v>
      </c>
      <c r="F582" s="39">
        <v>2</v>
      </c>
      <c r="G582" s="59">
        <f t="shared" si="72"/>
        <v>3021</v>
      </c>
      <c r="H582" s="88">
        <f t="shared" si="72"/>
        <v>3021</v>
      </c>
      <c r="I582" s="88">
        <f t="shared" si="76"/>
        <v>0</v>
      </c>
      <c r="J582" s="88"/>
      <c r="K582" s="38">
        <f>1800-Table1353233[[#This Row],[Remaining time]]</f>
        <v>7.3396988026800045</v>
      </c>
      <c r="L582" s="38"/>
      <c r="M582" s="38">
        <f t="shared" si="73"/>
        <v>7.3396988026800045</v>
      </c>
      <c r="O582" t="b">
        <f t="shared" si="77"/>
        <v>0</v>
      </c>
      <c r="T582">
        <f>IF(Table1353233[[#This Row],[If Optimal solution is not found]]=1,"",Table1353233[[#This Row],[UB_init]])</f>
        <v>3021</v>
      </c>
      <c r="U582">
        <f>IF(Table1353233[[#This Row],[If Optimal solution is not found]],"",Table1353233[[#This Row],[LB_init]])</f>
        <v>3021</v>
      </c>
      <c r="V582">
        <f>IF(Table1353233[[#This Row],[If Optimal solution is not found]],"",0)</f>
        <v>0</v>
      </c>
      <c r="W582">
        <f>IF(Table1353233[[#This Row],[If Optimal solution is not found]],"",Table1353233[[#This Row],[Total time (BPP+Pm+SPm)]])</f>
        <v>7.3396988026800045</v>
      </c>
      <c r="Y582" s="59"/>
      <c r="Z582" s="60"/>
      <c r="AA582" s="60"/>
      <c r="AB582" s="59"/>
      <c r="AC582" s="114"/>
      <c r="AD582" s="114"/>
      <c r="AE582" s="114"/>
      <c r="AF582" s="114">
        <f t="shared" si="78"/>
        <v>0</v>
      </c>
      <c r="AG582" s="114">
        <f t="shared" si="79"/>
        <v>0</v>
      </c>
      <c r="AH582" s="114">
        <v>0</v>
      </c>
      <c r="AI582" s="136" t="str">
        <f>IF(AH582=1,(Table1353233[[#This Row],[UB_init]]-Table1353233[[#This Row],[LB_init]])/Table1353233[[#This Row],[UB_init]],"")</f>
        <v/>
      </c>
      <c r="AJ582" s="123"/>
      <c r="AK582" s="114">
        <f>IF(AND(AJ582=1,Table68[[#This Row],[Gap]]=0),1,0)</f>
        <v>0</v>
      </c>
      <c r="AL582" s="48">
        <v>3021</v>
      </c>
      <c r="AM582" s="117">
        <f t="shared" si="74"/>
        <v>1</v>
      </c>
      <c r="AN582">
        <f t="shared" si="75"/>
        <v>0</v>
      </c>
    </row>
    <row r="583" spans="2:40" x14ac:dyDescent="0.35">
      <c r="B583" s="126" t="s">
        <v>617</v>
      </c>
      <c r="C583" s="36">
        <v>150</v>
      </c>
      <c r="D583" s="36">
        <v>2</v>
      </c>
      <c r="E583" s="36">
        <v>20</v>
      </c>
      <c r="F583" s="37">
        <v>2</v>
      </c>
      <c r="G583" s="61">
        <f t="shared" si="72"/>
        <v>2958</v>
      </c>
      <c r="H583" s="98">
        <f t="shared" si="72"/>
        <v>2958</v>
      </c>
      <c r="I583" s="98">
        <f t="shared" si="76"/>
        <v>0</v>
      </c>
      <c r="J583" s="98"/>
      <c r="K583" s="36">
        <f>1800-Table1353233[[#This Row],[Remaining time]]</f>
        <v>25.668215919290105</v>
      </c>
      <c r="L583" s="36"/>
      <c r="M583" s="36">
        <f t="shared" si="73"/>
        <v>25.668215919290105</v>
      </c>
      <c r="O583" t="b">
        <f t="shared" si="77"/>
        <v>0</v>
      </c>
      <c r="T583">
        <f>IF(Table1353233[[#This Row],[If Optimal solution is not found]]=1,"",Table1353233[[#This Row],[UB_init]])</f>
        <v>2958</v>
      </c>
      <c r="U583">
        <f>IF(Table1353233[[#This Row],[If Optimal solution is not found]],"",Table1353233[[#This Row],[LB_init]])</f>
        <v>2958</v>
      </c>
      <c r="V583">
        <f>IF(Table1353233[[#This Row],[If Optimal solution is not found]],"",0)</f>
        <v>0</v>
      </c>
      <c r="W583">
        <f>IF(Table1353233[[#This Row],[If Optimal solution is not found]],"",Table1353233[[#This Row],[Total time (BPP+Pm+SPm)]])</f>
        <v>25.668215919290105</v>
      </c>
      <c r="Y583" s="61"/>
      <c r="Z583" s="62"/>
      <c r="AA583" s="62"/>
      <c r="AB583" s="61"/>
      <c r="AC583" s="115"/>
      <c r="AD583" s="115"/>
      <c r="AE583" s="115"/>
      <c r="AF583" s="115">
        <f t="shared" si="78"/>
        <v>0</v>
      </c>
      <c r="AG583" s="115">
        <f t="shared" si="79"/>
        <v>0</v>
      </c>
      <c r="AH583" s="115">
        <v>0</v>
      </c>
      <c r="AI583" s="137" t="str">
        <f>IF(AH583=1,(Table1353233[[#This Row],[UB_init]]-Table1353233[[#This Row],[LB_init]])/Table1353233[[#This Row],[UB_init]],"")</f>
        <v/>
      </c>
      <c r="AJ583" s="133"/>
      <c r="AK583" s="115">
        <f>IF(AND(AJ583=1,Table68[[#This Row],[Gap]]=0),1,0)</f>
        <v>0</v>
      </c>
      <c r="AL583" s="47">
        <v>2958</v>
      </c>
      <c r="AM583" s="117">
        <f t="shared" si="74"/>
        <v>1</v>
      </c>
      <c r="AN583">
        <f t="shared" si="75"/>
        <v>0</v>
      </c>
    </row>
    <row r="584" spans="2:40" x14ac:dyDescent="0.35">
      <c r="B584" s="127" t="s">
        <v>618</v>
      </c>
      <c r="C584" s="38">
        <v>150</v>
      </c>
      <c r="D584" s="38">
        <v>2</v>
      </c>
      <c r="E584" s="38">
        <v>20</v>
      </c>
      <c r="F584" s="39">
        <v>2</v>
      </c>
      <c r="G584" s="59">
        <f t="shared" si="72"/>
        <v>2833</v>
      </c>
      <c r="H584" s="88">
        <f t="shared" si="72"/>
        <v>2833</v>
      </c>
      <c r="I584" s="88">
        <f t="shared" si="76"/>
        <v>0</v>
      </c>
      <c r="J584" s="88"/>
      <c r="K584" s="38">
        <f>1800-Table1353233[[#This Row],[Remaining time]]</f>
        <v>3.6237188093400619</v>
      </c>
      <c r="L584" s="38"/>
      <c r="M584" s="38">
        <f t="shared" si="73"/>
        <v>3.6237188093400619</v>
      </c>
      <c r="O584" t="b">
        <f t="shared" si="77"/>
        <v>0</v>
      </c>
      <c r="T584">
        <f>IF(Table1353233[[#This Row],[If Optimal solution is not found]]=1,"",Table1353233[[#This Row],[UB_init]])</f>
        <v>2833</v>
      </c>
      <c r="U584">
        <f>IF(Table1353233[[#This Row],[If Optimal solution is not found]],"",Table1353233[[#This Row],[LB_init]])</f>
        <v>2833</v>
      </c>
      <c r="V584">
        <f>IF(Table1353233[[#This Row],[If Optimal solution is not found]],"",0)</f>
        <v>0</v>
      </c>
      <c r="W584">
        <f>IF(Table1353233[[#This Row],[If Optimal solution is not found]],"",Table1353233[[#This Row],[Total time (BPP+Pm+SPm)]])</f>
        <v>3.6237188093400619</v>
      </c>
      <c r="Y584" s="59"/>
      <c r="Z584" s="60"/>
      <c r="AA584" s="60"/>
      <c r="AB584" s="59"/>
      <c r="AC584" s="114"/>
      <c r="AD584" s="114"/>
      <c r="AE584" s="114"/>
      <c r="AF584" s="114">
        <f t="shared" si="78"/>
        <v>0</v>
      </c>
      <c r="AG584" s="114">
        <f t="shared" si="79"/>
        <v>0</v>
      </c>
      <c r="AH584" s="114">
        <v>0</v>
      </c>
      <c r="AI584" s="136" t="str">
        <f>IF(AH584=1,(Table1353233[[#This Row],[UB_init]]-Table1353233[[#This Row],[LB_init]])/Table1353233[[#This Row],[UB_init]],"")</f>
        <v/>
      </c>
      <c r="AJ584" s="123"/>
      <c r="AK584" s="114">
        <f>IF(AND(AJ584=1,Table68[[#This Row],[Gap]]=0),1,0)</f>
        <v>0</v>
      </c>
      <c r="AL584" s="48">
        <v>2833</v>
      </c>
      <c r="AM584" s="117">
        <f t="shared" si="74"/>
        <v>1</v>
      </c>
      <c r="AN584">
        <f t="shared" si="75"/>
        <v>0</v>
      </c>
    </row>
    <row r="585" spans="2:40" x14ac:dyDescent="0.35">
      <c r="B585" s="126" t="s">
        <v>619</v>
      </c>
      <c r="C585" s="36">
        <v>150</v>
      </c>
      <c r="D585" s="36">
        <v>2</v>
      </c>
      <c r="E585" s="36">
        <v>20</v>
      </c>
      <c r="F585" s="37">
        <v>2</v>
      </c>
      <c r="G585" s="61">
        <f t="shared" si="72"/>
        <v>2980</v>
      </c>
      <c r="H585" s="98">
        <f t="shared" si="72"/>
        <v>2980</v>
      </c>
      <c r="I585" s="98">
        <f t="shared" si="76"/>
        <v>0</v>
      </c>
      <c r="J585" s="98"/>
      <c r="K585" s="36">
        <f>1800-Table1353233[[#This Row],[Remaining time]]</f>
        <v>3.8281003795600554</v>
      </c>
      <c r="L585" s="36"/>
      <c r="M585" s="36">
        <f t="shared" si="73"/>
        <v>3.8281003795600554</v>
      </c>
      <c r="O585" t="b">
        <f t="shared" si="77"/>
        <v>0</v>
      </c>
      <c r="T585">
        <f>IF(Table1353233[[#This Row],[If Optimal solution is not found]]=1,"",Table1353233[[#This Row],[UB_init]])</f>
        <v>2980</v>
      </c>
      <c r="U585">
        <f>IF(Table1353233[[#This Row],[If Optimal solution is not found]],"",Table1353233[[#This Row],[LB_init]])</f>
        <v>2980</v>
      </c>
      <c r="V585">
        <f>IF(Table1353233[[#This Row],[If Optimal solution is not found]],"",0)</f>
        <v>0</v>
      </c>
      <c r="W585">
        <f>IF(Table1353233[[#This Row],[If Optimal solution is not found]],"",Table1353233[[#This Row],[Total time (BPP+Pm+SPm)]])</f>
        <v>3.8281003795600554</v>
      </c>
      <c r="Y585" s="61"/>
      <c r="Z585" s="62"/>
      <c r="AA585" s="62"/>
      <c r="AB585" s="61"/>
      <c r="AC585" s="115"/>
      <c r="AD585" s="115"/>
      <c r="AE585" s="115"/>
      <c r="AF585" s="115">
        <f t="shared" si="78"/>
        <v>0</v>
      </c>
      <c r="AG585" s="115">
        <f t="shared" si="79"/>
        <v>0</v>
      </c>
      <c r="AH585" s="115">
        <v>0</v>
      </c>
      <c r="AI585" s="137" t="str">
        <f>IF(AH585=1,(Table1353233[[#This Row],[UB_init]]-Table1353233[[#This Row],[LB_init]])/Table1353233[[#This Row],[UB_init]],"")</f>
        <v/>
      </c>
      <c r="AJ585" s="133"/>
      <c r="AK585" s="115">
        <f>IF(AND(AJ585=1,Table68[[#This Row],[Gap]]=0),1,0)</f>
        <v>0</v>
      </c>
      <c r="AL585" s="47">
        <v>2980</v>
      </c>
      <c r="AM585" s="117">
        <f t="shared" si="74"/>
        <v>1</v>
      </c>
      <c r="AN585">
        <f t="shared" si="75"/>
        <v>0</v>
      </c>
    </row>
    <row r="586" spans="2:40" x14ac:dyDescent="0.35">
      <c r="B586" s="127" t="s">
        <v>620</v>
      </c>
      <c r="C586" s="38">
        <v>150</v>
      </c>
      <c r="D586" s="38">
        <v>2</v>
      </c>
      <c r="E586" s="38">
        <v>20</v>
      </c>
      <c r="F586" s="39">
        <v>2</v>
      </c>
      <c r="G586" s="59">
        <f t="shared" si="72"/>
        <v>2851</v>
      </c>
      <c r="H586" s="88">
        <f t="shared" si="72"/>
        <v>2851</v>
      </c>
      <c r="I586" s="88">
        <f t="shared" si="76"/>
        <v>0</v>
      </c>
      <c r="J586" s="88"/>
      <c r="K586" s="38">
        <f>1800-Table1353233[[#This Row],[Remaining time]]</f>
        <v>4.4818945843799156</v>
      </c>
      <c r="L586" s="38"/>
      <c r="M586" s="38">
        <f t="shared" si="73"/>
        <v>4.4818945843799156</v>
      </c>
      <c r="O586" t="b">
        <f t="shared" si="77"/>
        <v>0</v>
      </c>
      <c r="T586">
        <f>IF(Table1353233[[#This Row],[If Optimal solution is not found]]=1,"",Table1353233[[#This Row],[UB_init]])</f>
        <v>2851</v>
      </c>
      <c r="U586">
        <f>IF(Table1353233[[#This Row],[If Optimal solution is not found]],"",Table1353233[[#This Row],[LB_init]])</f>
        <v>2851</v>
      </c>
      <c r="V586">
        <f>IF(Table1353233[[#This Row],[If Optimal solution is not found]],"",0)</f>
        <v>0</v>
      </c>
      <c r="W586">
        <f>IF(Table1353233[[#This Row],[If Optimal solution is not found]],"",Table1353233[[#This Row],[Total time (BPP+Pm+SPm)]])</f>
        <v>4.4818945843799156</v>
      </c>
      <c r="Y586" s="59"/>
      <c r="Z586" s="60"/>
      <c r="AA586" s="60"/>
      <c r="AB586" s="59"/>
      <c r="AC586" s="114"/>
      <c r="AD586" s="114"/>
      <c r="AE586" s="114"/>
      <c r="AF586" s="114">
        <f t="shared" si="78"/>
        <v>0</v>
      </c>
      <c r="AG586" s="114">
        <f t="shared" si="79"/>
        <v>0</v>
      </c>
      <c r="AH586" s="114">
        <v>0</v>
      </c>
      <c r="AI586" s="136" t="str">
        <f>IF(AH586=1,(Table1353233[[#This Row],[UB_init]]-Table1353233[[#This Row],[LB_init]])/Table1353233[[#This Row],[UB_init]],"")</f>
        <v/>
      </c>
      <c r="AJ586" s="123"/>
      <c r="AK586" s="114">
        <f>IF(AND(AJ586=1,Table68[[#This Row],[Gap]]=0),1,0)</f>
        <v>0</v>
      </c>
      <c r="AL586" s="48">
        <v>2851</v>
      </c>
      <c r="AM586" s="117">
        <f t="shared" si="74"/>
        <v>1</v>
      </c>
      <c r="AN586">
        <f t="shared" si="75"/>
        <v>0</v>
      </c>
    </row>
    <row r="587" spans="2:40" x14ac:dyDescent="0.35">
      <c r="B587" s="126" t="s">
        <v>621</v>
      </c>
      <c r="C587" s="36">
        <v>150</v>
      </c>
      <c r="D587" s="36">
        <v>2</v>
      </c>
      <c r="E587" s="36">
        <v>20</v>
      </c>
      <c r="F587" s="37">
        <v>2</v>
      </c>
      <c r="G587" s="61">
        <f t="shared" si="72"/>
        <v>3020</v>
      </c>
      <c r="H587" s="98">
        <f t="shared" si="72"/>
        <v>3020</v>
      </c>
      <c r="I587" s="98">
        <f t="shared" si="76"/>
        <v>0</v>
      </c>
      <c r="J587" s="98"/>
      <c r="K587" s="36">
        <f>1800-Table1353233[[#This Row],[Remaining time]]</f>
        <v>0.55835479312008829</v>
      </c>
      <c r="L587" s="36"/>
      <c r="M587" s="36">
        <f t="shared" si="73"/>
        <v>0.55835479312008829</v>
      </c>
      <c r="O587" t="b">
        <f t="shared" si="77"/>
        <v>0</v>
      </c>
      <c r="T587">
        <f>IF(Table1353233[[#This Row],[If Optimal solution is not found]]=1,"",Table1353233[[#This Row],[UB_init]])</f>
        <v>3020</v>
      </c>
      <c r="U587">
        <f>IF(Table1353233[[#This Row],[If Optimal solution is not found]],"",Table1353233[[#This Row],[LB_init]])</f>
        <v>3020</v>
      </c>
      <c r="V587">
        <f>IF(Table1353233[[#This Row],[If Optimal solution is not found]],"",0)</f>
        <v>0</v>
      </c>
      <c r="W587">
        <f>IF(Table1353233[[#This Row],[If Optimal solution is not found]],"",Table1353233[[#This Row],[Total time (BPP+Pm+SPm)]])</f>
        <v>0.55835479312008829</v>
      </c>
      <c r="Y587" s="61"/>
      <c r="Z587" s="62"/>
      <c r="AA587" s="62"/>
      <c r="AB587" s="61"/>
      <c r="AC587" s="115"/>
      <c r="AD587" s="115"/>
      <c r="AE587" s="115"/>
      <c r="AF587" s="115">
        <f t="shared" si="78"/>
        <v>0</v>
      </c>
      <c r="AG587" s="115">
        <f t="shared" si="79"/>
        <v>0</v>
      </c>
      <c r="AH587" s="115">
        <v>0</v>
      </c>
      <c r="AI587" s="137" t="str">
        <f>IF(AH587=1,(Table1353233[[#This Row],[UB_init]]-Table1353233[[#This Row],[LB_init]])/Table1353233[[#This Row],[UB_init]],"")</f>
        <v/>
      </c>
      <c r="AJ587" s="133"/>
      <c r="AK587" s="115">
        <f>IF(AND(AJ587=1,Table68[[#This Row],[Gap]]=0),1,0)</f>
        <v>0</v>
      </c>
      <c r="AL587" s="47">
        <v>3020</v>
      </c>
      <c r="AM587" s="117">
        <f t="shared" si="74"/>
        <v>1</v>
      </c>
      <c r="AN587">
        <f t="shared" si="75"/>
        <v>0</v>
      </c>
    </row>
    <row r="588" spans="2:40" x14ac:dyDescent="0.35">
      <c r="B588" s="127" t="s">
        <v>622</v>
      </c>
      <c r="C588" s="38">
        <v>150</v>
      </c>
      <c r="D588" s="38">
        <v>2</v>
      </c>
      <c r="E588" s="38">
        <v>20</v>
      </c>
      <c r="F588" s="39">
        <v>2</v>
      </c>
      <c r="G588" s="59">
        <f t="shared" si="72"/>
        <v>3020</v>
      </c>
      <c r="H588" s="88">
        <f t="shared" si="72"/>
        <v>3020</v>
      </c>
      <c r="I588" s="88">
        <f t="shared" si="76"/>
        <v>0</v>
      </c>
      <c r="J588" s="88"/>
      <c r="K588" s="38">
        <f>1800-Table1353233[[#This Row],[Remaining time]]</f>
        <v>32.41071522795005</v>
      </c>
      <c r="L588" s="38"/>
      <c r="M588" s="38">
        <f t="shared" si="73"/>
        <v>32.41071522795005</v>
      </c>
      <c r="O588" t="b">
        <f t="shared" si="77"/>
        <v>0</v>
      </c>
      <c r="T588">
        <f>IF(Table1353233[[#This Row],[If Optimal solution is not found]]=1,"",Table1353233[[#This Row],[UB_init]])</f>
        <v>3020</v>
      </c>
      <c r="U588">
        <f>IF(Table1353233[[#This Row],[If Optimal solution is not found]],"",Table1353233[[#This Row],[LB_init]])</f>
        <v>3020</v>
      </c>
      <c r="V588">
        <f>IF(Table1353233[[#This Row],[If Optimal solution is not found]],"",0)</f>
        <v>0</v>
      </c>
      <c r="W588">
        <f>IF(Table1353233[[#This Row],[If Optimal solution is not found]],"",Table1353233[[#This Row],[Total time (BPP+Pm+SPm)]])</f>
        <v>32.41071522795005</v>
      </c>
      <c r="Y588" s="59"/>
      <c r="Z588" s="60"/>
      <c r="AA588" s="60"/>
      <c r="AB588" s="59"/>
      <c r="AC588" s="114"/>
      <c r="AD588" s="114"/>
      <c r="AE588" s="114"/>
      <c r="AF588" s="114">
        <f t="shared" si="78"/>
        <v>0</v>
      </c>
      <c r="AG588" s="114">
        <f t="shared" si="79"/>
        <v>0</v>
      </c>
      <c r="AH588" s="114">
        <v>0</v>
      </c>
      <c r="AI588" s="136" t="str">
        <f>IF(AH588=1,(Table1353233[[#This Row],[UB_init]]-Table1353233[[#This Row],[LB_init]])/Table1353233[[#This Row],[UB_init]],"")</f>
        <v/>
      </c>
      <c r="AJ588" s="123"/>
      <c r="AK588" s="114">
        <f>IF(AND(AJ588=1,Table68[[#This Row],[Gap]]=0),1,0)</f>
        <v>0</v>
      </c>
      <c r="AL588" s="48">
        <v>3020</v>
      </c>
      <c r="AM588" s="117">
        <f t="shared" si="74"/>
        <v>1</v>
      </c>
      <c r="AN588">
        <f t="shared" si="75"/>
        <v>0</v>
      </c>
    </row>
    <row r="589" spans="2:40" x14ac:dyDescent="0.35">
      <c r="B589" s="126" t="s">
        <v>623</v>
      </c>
      <c r="C589" s="36">
        <v>150</v>
      </c>
      <c r="D589" s="36">
        <v>2</v>
      </c>
      <c r="E589" s="36">
        <v>20</v>
      </c>
      <c r="F589" s="37">
        <v>2</v>
      </c>
      <c r="G589" s="61">
        <f t="shared" si="72"/>
        <v>2944</v>
      </c>
      <c r="H589" s="98">
        <f t="shared" si="72"/>
        <v>2944</v>
      </c>
      <c r="I589" s="98">
        <f t="shared" si="76"/>
        <v>0</v>
      </c>
      <c r="J589" s="98"/>
      <c r="K589" s="36">
        <f>1800-Table1353233[[#This Row],[Remaining time]]</f>
        <v>4.9549748413301131</v>
      </c>
      <c r="L589" s="36"/>
      <c r="M589" s="36">
        <f t="shared" si="73"/>
        <v>4.9549748413301131</v>
      </c>
      <c r="O589" t="b">
        <f t="shared" si="77"/>
        <v>0</v>
      </c>
      <c r="T589">
        <f>IF(Table1353233[[#This Row],[If Optimal solution is not found]]=1,"",Table1353233[[#This Row],[UB_init]])</f>
        <v>2944</v>
      </c>
      <c r="U589">
        <f>IF(Table1353233[[#This Row],[If Optimal solution is not found]],"",Table1353233[[#This Row],[LB_init]])</f>
        <v>2944</v>
      </c>
      <c r="V589">
        <f>IF(Table1353233[[#This Row],[If Optimal solution is not found]],"",0)</f>
        <v>0</v>
      </c>
      <c r="W589">
        <f>IF(Table1353233[[#This Row],[If Optimal solution is not found]],"",Table1353233[[#This Row],[Total time (BPP+Pm+SPm)]])</f>
        <v>4.9549748413301131</v>
      </c>
      <c r="Y589" s="61"/>
      <c r="Z589" s="62"/>
      <c r="AA589" s="62"/>
      <c r="AB589" s="61"/>
      <c r="AC589" s="115"/>
      <c r="AD589" s="115"/>
      <c r="AE589" s="115"/>
      <c r="AF589" s="115">
        <f t="shared" si="78"/>
        <v>0</v>
      </c>
      <c r="AG589" s="115">
        <f t="shared" si="79"/>
        <v>0</v>
      </c>
      <c r="AH589" s="115">
        <v>0</v>
      </c>
      <c r="AI589" s="137" t="str">
        <f>IF(AH589=1,(Table1353233[[#This Row],[UB_init]]-Table1353233[[#This Row],[LB_init]])/Table1353233[[#This Row],[UB_init]],"")</f>
        <v/>
      </c>
      <c r="AJ589" s="133"/>
      <c r="AK589" s="115">
        <f>IF(AND(AJ589=1,Table68[[#This Row],[Gap]]=0),1,0)</f>
        <v>0</v>
      </c>
      <c r="AL589" s="47">
        <v>2944</v>
      </c>
      <c r="AM589" s="117">
        <f t="shared" si="74"/>
        <v>1</v>
      </c>
      <c r="AN589">
        <f t="shared" si="75"/>
        <v>0</v>
      </c>
    </row>
    <row r="590" spans="2:40" x14ac:dyDescent="0.35">
      <c r="B590" s="127" t="s">
        <v>624</v>
      </c>
      <c r="C590" s="38">
        <v>150</v>
      </c>
      <c r="D590" s="38">
        <v>2</v>
      </c>
      <c r="E590" s="38">
        <v>20</v>
      </c>
      <c r="F590" s="39">
        <v>2</v>
      </c>
      <c r="G590" s="59">
        <f t="shared" si="72"/>
        <v>3060</v>
      </c>
      <c r="H590" s="88">
        <f t="shared" si="72"/>
        <v>3060</v>
      </c>
      <c r="I590" s="88">
        <f t="shared" si="76"/>
        <v>0</v>
      </c>
      <c r="J590" s="88"/>
      <c r="K590" s="38">
        <f>1800-Table1353233[[#This Row],[Remaining time]]</f>
        <v>2.8350914605000526</v>
      </c>
      <c r="L590" s="38"/>
      <c r="M590" s="38">
        <f t="shared" si="73"/>
        <v>2.8350914605000526</v>
      </c>
      <c r="O590" t="b">
        <f t="shared" si="77"/>
        <v>0</v>
      </c>
      <c r="T590">
        <f>IF(Table1353233[[#This Row],[If Optimal solution is not found]]=1,"",Table1353233[[#This Row],[UB_init]])</f>
        <v>3060</v>
      </c>
      <c r="U590">
        <f>IF(Table1353233[[#This Row],[If Optimal solution is not found]],"",Table1353233[[#This Row],[LB_init]])</f>
        <v>3060</v>
      </c>
      <c r="V590">
        <f>IF(Table1353233[[#This Row],[If Optimal solution is not found]],"",0)</f>
        <v>0</v>
      </c>
      <c r="W590">
        <f>IF(Table1353233[[#This Row],[If Optimal solution is not found]],"",Table1353233[[#This Row],[Total time (BPP+Pm+SPm)]])</f>
        <v>2.8350914605000526</v>
      </c>
      <c r="Y590" s="59"/>
      <c r="Z590" s="60"/>
      <c r="AA590" s="60"/>
      <c r="AB590" s="59"/>
      <c r="AC590" s="114"/>
      <c r="AD590" s="114"/>
      <c r="AE590" s="114"/>
      <c r="AF590" s="114">
        <f t="shared" si="78"/>
        <v>0</v>
      </c>
      <c r="AG590" s="114">
        <f t="shared" si="79"/>
        <v>0</v>
      </c>
      <c r="AH590" s="114">
        <v>0</v>
      </c>
      <c r="AI590" s="136" t="str">
        <f>IF(AH590=1,(Table1353233[[#This Row],[UB_init]]-Table1353233[[#This Row],[LB_init]])/Table1353233[[#This Row],[UB_init]],"")</f>
        <v/>
      </c>
      <c r="AJ590" s="123"/>
      <c r="AK590" s="114">
        <f>IF(AND(AJ590=1,Table68[[#This Row],[Gap]]=0),1,0)</f>
        <v>0</v>
      </c>
      <c r="AL590" s="48">
        <v>3060</v>
      </c>
      <c r="AM590" s="117">
        <f t="shared" si="74"/>
        <v>1</v>
      </c>
      <c r="AN590">
        <f t="shared" si="75"/>
        <v>0</v>
      </c>
    </row>
    <row r="591" spans="2:40" x14ac:dyDescent="0.35">
      <c r="B591" s="126" t="s">
        <v>625</v>
      </c>
      <c r="C591" s="36">
        <v>150</v>
      </c>
      <c r="D591" s="36">
        <v>2</v>
      </c>
      <c r="E591" s="36">
        <v>20</v>
      </c>
      <c r="F591" s="37">
        <v>2</v>
      </c>
      <c r="G591" s="61">
        <f t="shared" si="72"/>
        <v>3017</v>
      </c>
      <c r="H591" s="98">
        <f t="shared" si="72"/>
        <v>3017</v>
      </c>
      <c r="I591" s="98">
        <f t="shared" si="76"/>
        <v>0</v>
      </c>
      <c r="J591" s="98"/>
      <c r="K591" s="36">
        <f>1800-Table1353233[[#This Row],[Remaining time]]</f>
        <v>1.6056494936399304</v>
      </c>
      <c r="L591" s="36"/>
      <c r="M591" s="36">
        <f t="shared" si="73"/>
        <v>1.6056494936399304</v>
      </c>
      <c r="O591" t="b">
        <f t="shared" si="77"/>
        <v>0</v>
      </c>
      <c r="T591">
        <f>IF(Table1353233[[#This Row],[If Optimal solution is not found]]=1,"",Table1353233[[#This Row],[UB_init]])</f>
        <v>3017</v>
      </c>
      <c r="U591">
        <f>IF(Table1353233[[#This Row],[If Optimal solution is not found]],"",Table1353233[[#This Row],[LB_init]])</f>
        <v>3017</v>
      </c>
      <c r="V591">
        <f>IF(Table1353233[[#This Row],[If Optimal solution is not found]],"",0)</f>
        <v>0</v>
      </c>
      <c r="W591">
        <f>IF(Table1353233[[#This Row],[If Optimal solution is not found]],"",Table1353233[[#This Row],[Total time (BPP+Pm+SPm)]])</f>
        <v>1.6056494936399304</v>
      </c>
      <c r="Y591" s="61"/>
      <c r="Z591" s="62"/>
      <c r="AA591" s="62"/>
      <c r="AB591" s="61"/>
      <c r="AC591" s="115"/>
      <c r="AD591" s="115"/>
      <c r="AE591" s="115"/>
      <c r="AF591" s="115">
        <f t="shared" si="78"/>
        <v>0</v>
      </c>
      <c r="AG591" s="115">
        <f t="shared" si="79"/>
        <v>0</v>
      </c>
      <c r="AH591" s="115">
        <v>0</v>
      </c>
      <c r="AI591" s="137" t="str">
        <f>IF(AH591=1,(Table1353233[[#This Row],[UB_init]]-Table1353233[[#This Row],[LB_init]])/Table1353233[[#This Row],[UB_init]],"")</f>
        <v/>
      </c>
      <c r="AJ591" s="133"/>
      <c r="AK591" s="115">
        <f>IF(AND(AJ591=1,Table68[[#This Row],[Gap]]=0),1,0)</f>
        <v>0</v>
      </c>
      <c r="AL591" s="47">
        <v>3017</v>
      </c>
      <c r="AM591" s="117">
        <f t="shared" si="74"/>
        <v>1</v>
      </c>
      <c r="AN591">
        <f t="shared" si="75"/>
        <v>0</v>
      </c>
    </row>
    <row r="592" spans="2:40" x14ac:dyDescent="0.35">
      <c r="B592" s="127" t="s">
        <v>626</v>
      </c>
      <c r="C592" s="38">
        <v>150</v>
      </c>
      <c r="D592" s="38">
        <v>2</v>
      </c>
      <c r="E592" s="38">
        <v>20</v>
      </c>
      <c r="F592" s="39">
        <v>4</v>
      </c>
      <c r="G592" s="59">
        <f t="shared" si="72"/>
        <v>3681</v>
      </c>
      <c r="H592" s="88">
        <f t="shared" si="72"/>
        <v>3681</v>
      </c>
      <c r="I592" s="88">
        <f t="shared" si="76"/>
        <v>0</v>
      </c>
      <c r="J592" s="88"/>
      <c r="K592" s="38">
        <f>1800-Table1353233[[#This Row],[Remaining time]]</f>
        <v>24.994338205089889</v>
      </c>
      <c r="L592" s="38"/>
      <c r="M592" s="38">
        <f t="shared" si="73"/>
        <v>24.994338205089889</v>
      </c>
      <c r="O592" t="b">
        <f t="shared" si="77"/>
        <v>0</v>
      </c>
      <c r="T592">
        <f>IF(Table1353233[[#This Row],[If Optimal solution is not found]]=1,"",Table1353233[[#This Row],[UB_init]])</f>
        <v>3681</v>
      </c>
      <c r="U592">
        <f>IF(Table1353233[[#This Row],[If Optimal solution is not found]],"",Table1353233[[#This Row],[LB_init]])</f>
        <v>3681</v>
      </c>
      <c r="V592">
        <f>IF(Table1353233[[#This Row],[If Optimal solution is not found]],"",0)</f>
        <v>0</v>
      </c>
      <c r="W592">
        <f>IF(Table1353233[[#This Row],[If Optimal solution is not found]],"",Table1353233[[#This Row],[Total time (BPP+Pm+SPm)]])</f>
        <v>24.994338205089889</v>
      </c>
      <c r="Y592" s="59"/>
      <c r="Z592" s="60"/>
      <c r="AA592" s="60"/>
      <c r="AB592" s="59"/>
      <c r="AC592" s="114"/>
      <c r="AD592" s="114"/>
      <c r="AE592" s="114"/>
      <c r="AF592" s="114">
        <f t="shared" si="78"/>
        <v>0</v>
      </c>
      <c r="AG592" s="114">
        <f t="shared" si="79"/>
        <v>0</v>
      </c>
      <c r="AH592" s="114">
        <v>0</v>
      </c>
      <c r="AI592" s="136" t="str">
        <f>IF(AH592=1,(Table1353233[[#This Row],[UB_init]]-Table1353233[[#This Row],[LB_init]])/Table1353233[[#This Row],[UB_init]],"")</f>
        <v/>
      </c>
      <c r="AJ592" s="123"/>
      <c r="AK592" s="114">
        <f>IF(AND(AJ592=1,Table68[[#This Row],[Gap]]=0),1,0)</f>
        <v>0</v>
      </c>
      <c r="AL592" s="48">
        <v>3681</v>
      </c>
      <c r="AM592" s="117">
        <f t="shared" si="74"/>
        <v>1</v>
      </c>
      <c r="AN592">
        <f t="shared" si="75"/>
        <v>0</v>
      </c>
    </row>
    <row r="593" spans="2:40" x14ac:dyDescent="0.35">
      <c r="B593" s="126" t="s">
        <v>627</v>
      </c>
      <c r="C593" s="36">
        <v>150</v>
      </c>
      <c r="D593" s="36">
        <v>2</v>
      </c>
      <c r="E593" s="36">
        <v>20</v>
      </c>
      <c r="F593" s="37">
        <v>4</v>
      </c>
      <c r="G593" s="61">
        <f t="shared" si="72"/>
        <v>4008</v>
      </c>
      <c r="H593" s="98">
        <f t="shared" si="72"/>
        <v>4008</v>
      </c>
      <c r="I593" s="98">
        <f t="shared" si="76"/>
        <v>0</v>
      </c>
      <c r="J593" s="98"/>
      <c r="K593" s="36">
        <f>1800-Table1353233[[#This Row],[Remaining time]]</f>
        <v>103.50141984225002</v>
      </c>
      <c r="L593" s="36"/>
      <c r="M593" s="36">
        <f t="shared" si="73"/>
        <v>103.50141984225002</v>
      </c>
      <c r="O593" t="b">
        <f t="shared" si="77"/>
        <v>0</v>
      </c>
      <c r="T593">
        <f>IF(Table1353233[[#This Row],[If Optimal solution is not found]]=1,"",Table1353233[[#This Row],[UB_init]])</f>
        <v>4008</v>
      </c>
      <c r="U593">
        <f>IF(Table1353233[[#This Row],[If Optimal solution is not found]],"",Table1353233[[#This Row],[LB_init]])</f>
        <v>4008</v>
      </c>
      <c r="V593">
        <f>IF(Table1353233[[#This Row],[If Optimal solution is not found]],"",0)</f>
        <v>0</v>
      </c>
      <c r="W593">
        <f>IF(Table1353233[[#This Row],[If Optimal solution is not found]],"",Table1353233[[#This Row],[Total time (BPP+Pm+SPm)]])</f>
        <v>103.50141984225002</v>
      </c>
      <c r="Y593" s="61"/>
      <c r="Z593" s="62"/>
      <c r="AA593" s="62"/>
      <c r="AB593" s="61"/>
      <c r="AC593" s="115"/>
      <c r="AD593" s="115"/>
      <c r="AE593" s="115"/>
      <c r="AF593" s="115">
        <f t="shared" si="78"/>
        <v>0</v>
      </c>
      <c r="AG593" s="115">
        <f t="shared" si="79"/>
        <v>0</v>
      </c>
      <c r="AH593" s="115">
        <v>0</v>
      </c>
      <c r="AI593" s="137" t="str">
        <f>IF(AH593=1,(Table1353233[[#This Row],[UB_init]]-Table1353233[[#This Row],[LB_init]])/Table1353233[[#This Row],[UB_init]],"")</f>
        <v/>
      </c>
      <c r="AJ593" s="133"/>
      <c r="AK593" s="115">
        <f>IF(AND(AJ593=1,Table68[[#This Row],[Gap]]=0),1,0)</f>
        <v>0</v>
      </c>
      <c r="AL593" s="47">
        <v>4008</v>
      </c>
      <c r="AM593" s="117">
        <f t="shared" si="74"/>
        <v>1</v>
      </c>
      <c r="AN593">
        <f t="shared" si="75"/>
        <v>0</v>
      </c>
    </row>
    <row r="594" spans="2:40" x14ac:dyDescent="0.35">
      <c r="B594" s="127" t="s">
        <v>628</v>
      </c>
      <c r="C594" s="38">
        <v>150</v>
      </c>
      <c r="D594" s="38">
        <v>2</v>
      </c>
      <c r="E594" s="38">
        <v>20</v>
      </c>
      <c r="F594" s="39">
        <v>4</v>
      </c>
      <c r="G594" s="59">
        <f t="shared" si="72"/>
        <v>3703</v>
      </c>
      <c r="H594" s="88">
        <f t="shared" si="72"/>
        <v>3703</v>
      </c>
      <c r="I594" s="88">
        <f t="shared" si="76"/>
        <v>0</v>
      </c>
      <c r="J594" s="88"/>
      <c r="K594" s="38">
        <f>1800-Table1353233[[#This Row],[Remaining time]]</f>
        <v>5.6189764943001137</v>
      </c>
      <c r="L594" s="38"/>
      <c r="M594" s="38">
        <f t="shared" si="73"/>
        <v>5.6189764943001137</v>
      </c>
      <c r="O594" t="b">
        <f t="shared" si="77"/>
        <v>0</v>
      </c>
      <c r="T594">
        <f>IF(Table1353233[[#This Row],[If Optimal solution is not found]]=1,"",Table1353233[[#This Row],[UB_init]])</f>
        <v>3703</v>
      </c>
      <c r="U594">
        <f>IF(Table1353233[[#This Row],[If Optimal solution is not found]],"",Table1353233[[#This Row],[LB_init]])</f>
        <v>3703</v>
      </c>
      <c r="V594">
        <f>IF(Table1353233[[#This Row],[If Optimal solution is not found]],"",0)</f>
        <v>0</v>
      </c>
      <c r="W594">
        <f>IF(Table1353233[[#This Row],[If Optimal solution is not found]],"",Table1353233[[#This Row],[Total time (BPP+Pm+SPm)]])</f>
        <v>5.6189764943001137</v>
      </c>
      <c r="Y594" s="59"/>
      <c r="Z594" s="60"/>
      <c r="AA594" s="60"/>
      <c r="AB594" s="59"/>
      <c r="AC594" s="114"/>
      <c r="AD594" s="114"/>
      <c r="AE594" s="114"/>
      <c r="AF594" s="114">
        <f t="shared" si="78"/>
        <v>0</v>
      </c>
      <c r="AG594" s="114">
        <f t="shared" si="79"/>
        <v>0</v>
      </c>
      <c r="AH594" s="114">
        <v>0</v>
      </c>
      <c r="AI594" s="136" t="str">
        <f>IF(AH594=1,(Table1353233[[#This Row],[UB_init]]-Table1353233[[#This Row],[LB_init]])/Table1353233[[#This Row],[UB_init]],"")</f>
        <v/>
      </c>
      <c r="AJ594" s="123"/>
      <c r="AK594" s="114">
        <f>IF(AND(AJ594=1,Table68[[#This Row],[Gap]]=0),1,0)</f>
        <v>0</v>
      </c>
      <c r="AL594" s="48">
        <v>3703</v>
      </c>
      <c r="AM594" s="117">
        <f t="shared" si="74"/>
        <v>1</v>
      </c>
      <c r="AN594">
        <f t="shared" si="75"/>
        <v>0</v>
      </c>
    </row>
    <row r="595" spans="2:40" x14ac:dyDescent="0.35">
      <c r="B595" s="126" t="s">
        <v>629</v>
      </c>
      <c r="C595" s="36">
        <v>150</v>
      </c>
      <c r="D595" s="36">
        <v>2</v>
      </c>
      <c r="E595" s="36">
        <v>20</v>
      </c>
      <c r="F595" s="37">
        <v>4</v>
      </c>
      <c r="G595" s="61">
        <f t="shared" si="72"/>
        <v>3940</v>
      </c>
      <c r="H595" s="98">
        <f t="shared" si="72"/>
        <v>3940</v>
      </c>
      <c r="I595" s="98">
        <f t="shared" si="76"/>
        <v>0</v>
      </c>
      <c r="J595" s="98"/>
      <c r="K595" s="36">
        <f>1800-Table1353233[[#This Row],[Remaining time]]</f>
        <v>17.952681245290023</v>
      </c>
      <c r="L595" s="36"/>
      <c r="M595" s="36">
        <f t="shared" si="73"/>
        <v>17.952681245290023</v>
      </c>
      <c r="O595" t="b">
        <f t="shared" si="77"/>
        <v>0</v>
      </c>
      <c r="T595">
        <f>IF(Table1353233[[#This Row],[If Optimal solution is not found]]=1,"",Table1353233[[#This Row],[UB_init]])</f>
        <v>3940</v>
      </c>
      <c r="U595">
        <f>IF(Table1353233[[#This Row],[If Optimal solution is not found]],"",Table1353233[[#This Row],[LB_init]])</f>
        <v>3940</v>
      </c>
      <c r="V595">
        <f>IF(Table1353233[[#This Row],[If Optimal solution is not found]],"",0)</f>
        <v>0</v>
      </c>
      <c r="W595">
        <f>IF(Table1353233[[#This Row],[If Optimal solution is not found]],"",Table1353233[[#This Row],[Total time (BPP+Pm+SPm)]])</f>
        <v>17.952681245290023</v>
      </c>
      <c r="Y595" s="61"/>
      <c r="Z595" s="62"/>
      <c r="AA595" s="62"/>
      <c r="AB595" s="61"/>
      <c r="AC595" s="115"/>
      <c r="AD595" s="115"/>
      <c r="AE595" s="115"/>
      <c r="AF595" s="115">
        <f t="shared" si="78"/>
        <v>0</v>
      </c>
      <c r="AG595" s="115">
        <f t="shared" si="79"/>
        <v>0</v>
      </c>
      <c r="AH595" s="115">
        <v>0</v>
      </c>
      <c r="AI595" s="137" t="str">
        <f>IF(AH595=1,(Table1353233[[#This Row],[UB_init]]-Table1353233[[#This Row],[LB_init]])/Table1353233[[#This Row],[UB_init]],"")</f>
        <v/>
      </c>
      <c r="AJ595" s="133"/>
      <c r="AK595" s="115">
        <f>IF(AND(AJ595=1,Table68[[#This Row],[Gap]]=0),1,0)</f>
        <v>0</v>
      </c>
      <c r="AL595" s="47">
        <v>3940</v>
      </c>
      <c r="AM595" s="117">
        <f t="shared" si="74"/>
        <v>1</v>
      </c>
      <c r="AN595">
        <f t="shared" si="75"/>
        <v>0</v>
      </c>
    </row>
    <row r="596" spans="2:40" x14ac:dyDescent="0.35">
      <c r="B596" s="127" t="s">
        <v>630</v>
      </c>
      <c r="C596" s="38">
        <v>150</v>
      </c>
      <c r="D596" s="38">
        <v>2</v>
      </c>
      <c r="E596" s="38">
        <v>20</v>
      </c>
      <c r="F596" s="39">
        <v>4</v>
      </c>
      <c r="G596" s="59">
        <f t="shared" si="72"/>
        <v>3841</v>
      </c>
      <c r="H596" s="88">
        <f t="shared" si="72"/>
        <v>3811</v>
      </c>
      <c r="I596" s="88">
        <f t="shared" si="76"/>
        <v>7.81046602447259E-3</v>
      </c>
      <c r="J596" s="88"/>
      <c r="K596" s="38">
        <f>1800-Table1353233[[#This Row],[Remaining time]]</f>
        <v>611.84552784450989</v>
      </c>
      <c r="L596" s="38">
        <v>3165.24481904599</v>
      </c>
      <c r="M596" s="38">
        <f t="shared" si="73"/>
        <v>3777.0903468904999</v>
      </c>
      <c r="N596">
        <v>7.81046602447259E-3</v>
      </c>
      <c r="O596" t="b">
        <f t="shared" si="77"/>
        <v>0</v>
      </c>
      <c r="T596" t="str">
        <f>IF(Table1353233[[#This Row],[If Optimal solution is not found]]=1,"",Table1353233[[#This Row],[UB_init]])</f>
        <v/>
      </c>
      <c r="U596" t="str">
        <f>IF(Table1353233[[#This Row],[If Optimal solution is not found]],"",Table1353233[[#This Row],[LB_init]])</f>
        <v/>
      </c>
      <c r="V596" t="str">
        <f>IF(Table1353233[[#This Row],[If Optimal solution is not found]],"",0)</f>
        <v/>
      </c>
      <c r="W596" t="str">
        <f>IF(Table1353233[[#This Row],[If Optimal solution is not found]],"",Table1353233[[#This Row],[Total time (BPP+Pm+SPm)]])</f>
        <v/>
      </c>
      <c r="Y596" s="59">
        <v>3841</v>
      </c>
      <c r="Z596" s="60">
        <v>3811</v>
      </c>
      <c r="AA596" s="60">
        <v>7.81046602447259E-3</v>
      </c>
      <c r="AB596" s="59"/>
      <c r="AC596" s="114">
        <v>127</v>
      </c>
      <c r="AD596" s="114">
        <v>49</v>
      </c>
      <c r="AE596" s="114">
        <v>1</v>
      </c>
      <c r="AF596" s="114">
        <f t="shared" si="78"/>
        <v>1</v>
      </c>
      <c r="AG596" s="114">
        <f t="shared" si="79"/>
        <v>0</v>
      </c>
      <c r="AH596" s="114">
        <v>0</v>
      </c>
      <c r="AI596" s="136" t="str">
        <f>IF(AH596=1,(Table1353233[[#This Row],[UB_init]]-Table1353233[[#This Row],[LB_init]])/Table1353233[[#This Row],[UB_init]],"")</f>
        <v/>
      </c>
      <c r="AJ596" s="123">
        <v>0</v>
      </c>
      <c r="AK596" s="114">
        <f>IF(AND(AJ596=1,Table68[[#This Row],[Gap]]=0),1,0)</f>
        <v>0</v>
      </c>
      <c r="AL596" s="48">
        <v>3841</v>
      </c>
      <c r="AM596" s="117">
        <f t="shared" si="74"/>
        <v>0</v>
      </c>
      <c r="AN596">
        <f t="shared" si="75"/>
        <v>0</v>
      </c>
    </row>
    <row r="597" spans="2:40" x14ac:dyDescent="0.35">
      <c r="B597" s="126" t="s">
        <v>631</v>
      </c>
      <c r="C597" s="36">
        <v>150</v>
      </c>
      <c r="D597" s="36">
        <v>2</v>
      </c>
      <c r="E597" s="36">
        <v>20</v>
      </c>
      <c r="F597" s="37">
        <v>4</v>
      </c>
      <c r="G597" s="61">
        <f t="shared" si="72"/>
        <v>3800</v>
      </c>
      <c r="H597" s="98">
        <f t="shared" si="72"/>
        <v>3770</v>
      </c>
      <c r="I597" s="98">
        <f t="shared" si="76"/>
        <v>7.89473684210505E-3</v>
      </c>
      <c r="J597" s="98"/>
      <c r="K597" s="36">
        <f>1800-Table1353233[[#This Row],[Remaining time]]</f>
        <v>600.29591593891996</v>
      </c>
      <c r="L597" s="36">
        <v>3007.8090183879199</v>
      </c>
      <c r="M597" s="36">
        <f t="shared" si="73"/>
        <v>3608.1049343268396</v>
      </c>
      <c r="N597">
        <v>7.8947368419352397E-3</v>
      </c>
      <c r="O597" t="b">
        <f t="shared" si="77"/>
        <v>0</v>
      </c>
      <c r="T597" t="str">
        <f>IF(Table1353233[[#This Row],[If Optimal solution is not found]]=1,"",Table1353233[[#This Row],[UB_init]])</f>
        <v/>
      </c>
      <c r="U597" t="str">
        <f>IF(Table1353233[[#This Row],[If Optimal solution is not found]],"",Table1353233[[#This Row],[LB_init]])</f>
        <v/>
      </c>
      <c r="V597" t="str">
        <f>IF(Table1353233[[#This Row],[If Optimal solution is not found]],"",0)</f>
        <v/>
      </c>
      <c r="W597" t="str">
        <f>IF(Table1353233[[#This Row],[If Optimal solution is not found]],"",Table1353233[[#This Row],[Total time (BPP+Pm+SPm)]])</f>
        <v/>
      </c>
      <c r="Y597" s="61">
        <v>3800</v>
      </c>
      <c r="Z597" s="62">
        <v>3770</v>
      </c>
      <c r="AA597" s="62">
        <v>7.89473684210505E-3</v>
      </c>
      <c r="AB597" s="61"/>
      <c r="AC597" s="115">
        <v>174</v>
      </c>
      <c r="AD597" s="115">
        <v>59</v>
      </c>
      <c r="AE597" s="115">
        <v>0</v>
      </c>
      <c r="AF597" s="115">
        <f t="shared" si="78"/>
        <v>0</v>
      </c>
      <c r="AG597" s="115">
        <f t="shared" si="79"/>
        <v>0</v>
      </c>
      <c r="AH597" s="115">
        <v>0</v>
      </c>
      <c r="AI597" s="137" t="str">
        <f>IF(AH597=1,(Table1353233[[#This Row],[UB_init]]-Table1353233[[#This Row],[LB_init]])/Table1353233[[#This Row],[UB_init]],"")</f>
        <v/>
      </c>
      <c r="AJ597" s="133">
        <v>0</v>
      </c>
      <c r="AK597" s="115">
        <f>IF(AND(AJ597=1,Table68[[#This Row],[Gap]]=0),1,0)</f>
        <v>0</v>
      </c>
      <c r="AL597" s="47">
        <v>3800</v>
      </c>
      <c r="AM597" s="117">
        <f t="shared" si="74"/>
        <v>0</v>
      </c>
      <c r="AN597">
        <f t="shared" si="75"/>
        <v>0</v>
      </c>
    </row>
    <row r="598" spans="2:40" x14ac:dyDescent="0.35">
      <c r="B598" s="127" t="s">
        <v>632</v>
      </c>
      <c r="C598" s="38">
        <v>150</v>
      </c>
      <c r="D598" s="38">
        <v>2</v>
      </c>
      <c r="E598" s="38">
        <v>20</v>
      </c>
      <c r="F598" s="39">
        <v>4</v>
      </c>
      <c r="G598" s="59">
        <f t="shared" si="72"/>
        <v>3950</v>
      </c>
      <c r="H598" s="88">
        <f t="shared" si="72"/>
        <v>3950</v>
      </c>
      <c r="I598" s="88">
        <f t="shared" si="76"/>
        <v>0</v>
      </c>
      <c r="J598" s="88"/>
      <c r="K598" s="38">
        <f>1800-Table1353233[[#This Row],[Remaining time]]</f>
        <v>109.64780828543007</v>
      </c>
      <c r="L598" s="38"/>
      <c r="M598" s="38">
        <f t="shared" si="73"/>
        <v>109.64780828543007</v>
      </c>
      <c r="O598" t="b">
        <f t="shared" si="77"/>
        <v>0</v>
      </c>
      <c r="T598">
        <f>IF(Table1353233[[#This Row],[If Optimal solution is not found]]=1,"",Table1353233[[#This Row],[UB_init]])</f>
        <v>3950</v>
      </c>
      <c r="U598">
        <f>IF(Table1353233[[#This Row],[If Optimal solution is not found]],"",Table1353233[[#This Row],[LB_init]])</f>
        <v>3950</v>
      </c>
      <c r="V598">
        <f>IF(Table1353233[[#This Row],[If Optimal solution is not found]],"",0)</f>
        <v>0</v>
      </c>
      <c r="W598">
        <f>IF(Table1353233[[#This Row],[If Optimal solution is not found]],"",Table1353233[[#This Row],[Total time (BPP+Pm+SPm)]])</f>
        <v>109.64780828543007</v>
      </c>
      <c r="Y598" s="59"/>
      <c r="Z598" s="60"/>
      <c r="AA598" s="60"/>
      <c r="AB598" s="59"/>
      <c r="AC598" s="114"/>
      <c r="AD598" s="114"/>
      <c r="AE598" s="114"/>
      <c r="AF598" s="114">
        <f t="shared" si="78"/>
        <v>0</v>
      </c>
      <c r="AG598" s="114">
        <f t="shared" si="79"/>
        <v>0</v>
      </c>
      <c r="AH598" s="114">
        <v>0</v>
      </c>
      <c r="AI598" s="136" t="str">
        <f>IF(AH598=1,(Table1353233[[#This Row],[UB_init]]-Table1353233[[#This Row],[LB_init]])/Table1353233[[#This Row],[UB_init]],"")</f>
        <v/>
      </c>
      <c r="AJ598" s="123"/>
      <c r="AK598" s="114">
        <f>IF(AND(AJ598=1,Table68[[#This Row],[Gap]]=0),1,0)</f>
        <v>0</v>
      </c>
      <c r="AL598" s="48">
        <v>3950</v>
      </c>
      <c r="AM598" s="117">
        <f t="shared" si="74"/>
        <v>1</v>
      </c>
      <c r="AN598">
        <f t="shared" si="75"/>
        <v>0</v>
      </c>
    </row>
    <row r="599" spans="2:40" x14ac:dyDescent="0.35">
      <c r="B599" s="126" t="s">
        <v>633</v>
      </c>
      <c r="C599" s="36">
        <v>150</v>
      </c>
      <c r="D599" s="36">
        <v>2</v>
      </c>
      <c r="E599" s="36">
        <v>20</v>
      </c>
      <c r="F599" s="37">
        <v>4</v>
      </c>
      <c r="G599" s="61">
        <f t="shared" si="72"/>
        <v>3844</v>
      </c>
      <c r="H599" s="98">
        <f t="shared" si="72"/>
        <v>3844</v>
      </c>
      <c r="I599" s="98">
        <f t="shared" si="76"/>
        <v>0</v>
      </c>
      <c r="J599" s="98"/>
      <c r="K599" s="36">
        <f>1800-Table1353233[[#This Row],[Remaining time]]</f>
        <v>49.525594225159921</v>
      </c>
      <c r="L599" s="36"/>
      <c r="M599" s="36">
        <f t="shared" si="73"/>
        <v>49.525594225159921</v>
      </c>
      <c r="O599" t="b">
        <f t="shared" si="77"/>
        <v>0</v>
      </c>
      <c r="T599">
        <f>IF(Table1353233[[#This Row],[If Optimal solution is not found]]=1,"",Table1353233[[#This Row],[UB_init]])</f>
        <v>3844</v>
      </c>
      <c r="U599">
        <f>IF(Table1353233[[#This Row],[If Optimal solution is not found]],"",Table1353233[[#This Row],[LB_init]])</f>
        <v>3844</v>
      </c>
      <c r="V599">
        <f>IF(Table1353233[[#This Row],[If Optimal solution is not found]],"",0)</f>
        <v>0</v>
      </c>
      <c r="W599">
        <f>IF(Table1353233[[#This Row],[If Optimal solution is not found]],"",Table1353233[[#This Row],[Total time (BPP+Pm+SPm)]])</f>
        <v>49.525594225159921</v>
      </c>
      <c r="Y599" s="61"/>
      <c r="Z599" s="62"/>
      <c r="AA599" s="62"/>
      <c r="AB599" s="61"/>
      <c r="AC599" s="115"/>
      <c r="AD599" s="115"/>
      <c r="AE599" s="115"/>
      <c r="AF599" s="115">
        <f t="shared" si="78"/>
        <v>0</v>
      </c>
      <c r="AG599" s="115">
        <f t="shared" si="79"/>
        <v>0</v>
      </c>
      <c r="AH599" s="115">
        <v>0</v>
      </c>
      <c r="AI599" s="137" t="str">
        <f>IF(AH599=1,(Table1353233[[#This Row],[UB_init]]-Table1353233[[#This Row],[LB_init]])/Table1353233[[#This Row],[UB_init]],"")</f>
        <v/>
      </c>
      <c r="AJ599" s="133"/>
      <c r="AK599" s="115">
        <f>IF(AND(AJ599=1,Table68[[#This Row],[Gap]]=0),1,0)</f>
        <v>0</v>
      </c>
      <c r="AL599" s="47">
        <v>3844</v>
      </c>
      <c r="AM599" s="117">
        <f t="shared" si="74"/>
        <v>1</v>
      </c>
      <c r="AN599">
        <f t="shared" si="75"/>
        <v>0</v>
      </c>
    </row>
    <row r="600" spans="2:40" x14ac:dyDescent="0.35">
      <c r="B600" s="127" t="s">
        <v>634</v>
      </c>
      <c r="C600" s="38">
        <v>150</v>
      </c>
      <c r="D600" s="38">
        <v>2</v>
      </c>
      <c r="E600" s="38">
        <v>20</v>
      </c>
      <c r="F600" s="39">
        <v>4</v>
      </c>
      <c r="G600" s="59">
        <f t="shared" si="72"/>
        <v>3960</v>
      </c>
      <c r="H600" s="88">
        <f t="shared" si="72"/>
        <v>3960</v>
      </c>
      <c r="I600" s="88">
        <f t="shared" si="76"/>
        <v>0</v>
      </c>
      <c r="J600" s="88"/>
      <c r="K600" s="38">
        <f>1800-Table1353233[[#This Row],[Remaining time]]</f>
        <v>11.956902153789997</v>
      </c>
      <c r="L600" s="38">
        <v>124.937541217077</v>
      </c>
      <c r="M600" s="38">
        <f t="shared" si="73"/>
        <v>136.89444337086701</v>
      </c>
      <c r="O600" t="b">
        <f t="shared" si="77"/>
        <v>0</v>
      </c>
      <c r="T600">
        <f>IF(Table1353233[[#This Row],[If Optimal solution is not found]]=1,"",Table1353233[[#This Row],[UB_init]])</f>
        <v>3960</v>
      </c>
      <c r="U600">
        <f>IF(Table1353233[[#This Row],[If Optimal solution is not found]],"",Table1353233[[#This Row],[LB_init]])</f>
        <v>3960</v>
      </c>
      <c r="V600">
        <f>IF(Table1353233[[#This Row],[If Optimal solution is not found]],"",0)</f>
        <v>0</v>
      </c>
      <c r="W600">
        <f>IF(Table1353233[[#This Row],[If Optimal solution is not found]],"",Table1353233[[#This Row],[Total time (BPP+Pm+SPm)]])</f>
        <v>11.956902153789997</v>
      </c>
      <c r="Y600" s="59">
        <v>3960</v>
      </c>
      <c r="Z600" s="60">
        <v>3960</v>
      </c>
      <c r="AA600" s="60">
        <v>0</v>
      </c>
      <c r="AB600" s="59"/>
      <c r="AC600" s="114">
        <v>8</v>
      </c>
      <c r="AD600" s="114">
        <v>2</v>
      </c>
      <c r="AE600" s="114">
        <v>0</v>
      </c>
      <c r="AF600" s="114">
        <f t="shared" si="78"/>
        <v>0</v>
      </c>
      <c r="AG600" s="114">
        <f t="shared" si="79"/>
        <v>0</v>
      </c>
      <c r="AH600" s="114">
        <v>0</v>
      </c>
      <c r="AI600" s="136" t="str">
        <f>IF(AH600=1,(Table1353233[[#This Row],[UB_init]]-Table1353233[[#This Row],[LB_init]])/Table1353233[[#This Row],[UB_init]],"")</f>
        <v/>
      </c>
      <c r="AJ600" s="123">
        <v>0</v>
      </c>
      <c r="AK600" s="114">
        <f>IF(AND(AJ600=1,Table68[[#This Row],[Gap]]=0),1,0)</f>
        <v>0</v>
      </c>
      <c r="AL600" s="48">
        <v>3959.99999999999</v>
      </c>
      <c r="AM600" s="117">
        <f t="shared" si="74"/>
        <v>0</v>
      </c>
      <c r="AN600">
        <f t="shared" si="75"/>
        <v>0</v>
      </c>
    </row>
    <row r="601" spans="2:40" x14ac:dyDescent="0.35">
      <c r="B601" s="126" t="s">
        <v>635</v>
      </c>
      <c r="C601" s="36">
        <v>150</v>
      </c>
      <c r="D601" s="36">
        <v>2</v>
      </c>
      <c r="E601" s="36">
        <v>20</v>
      </c>
      <c r="F601" s="37">
        <v>4</v>
      </c>
      <c r="G601" s="61">
        <f t="shared" si="72"/>
        <v>3767</v>
      </c>
      <c r="H601" s="98">
        <f t="shared" si="72"/>
        <v>3767</v>
      </c>
      <c r="I601" s="98">
        <f t="shared" si="76"/>
        <v>7.900974453515933E-3</v>
      </c>
      <c r="J601" s="98"/>
      <c r="K601" s="36">
        <f>1800-Table1353233[[#This Row],[Remaining time]]</f>
        <v>628.56123499573005</v>
      </c>
      <c r="L601" s="36">
        <v>2255.5906903529499</v>
      </c>
      <c r="M601" s="36">
        <f t="shared" si="73"/>
        <v>2884.1519253486799</v>
      </c>
      <c r="N601">
        <v>0</v>
      </c>
      <c r="O601" t="b">
        <f t="shared" si="77"/>
        <v>0</v>
      </c>
      <c r="T601" t="str">
        <f>IF(Table1353233[[#This Row],[If Optimal solution is not found]]=1,"",Table1353233[[#This Row],[UB_init]])</f>
        <v/>
      </c>
      <c r="U601" t="str">
        <f>IF(Table1353233[[#This Row],[If Optimal solution is not found]],"",Table1353233[[#This Row],[LB_init]])</f>
        <v/>
      </c>
      <c r="V601" t="str">
        <f>IF(Table1353233[[#This Row],[If Optimal solution is not found]],"",0)</f>
        <v/>
      </c>
      <c r="W601" t="str">
        <f>IF(Table1353233[[#This Row],[If Optimal solution is not found]],"",Table1353233[[#This Row],[Total time (BPP+Pm+SPm)]])</f>
        <v/>
      </c>
      <c r="Y601" s="61">
        <v>3767</v>
      </c>
      <c r="Z601" s="62">
        <v>3767</v>
      </c>
      <c r="AA601" s="62">
        <v>0</v>
      </c>
      <c r="AB601" s="61"/>
      <c r="AC601" s="115">
        <v>74</v>
      </c>
      <c r="AD601" s="115">
        <v>27</v>
      </c>
      <c r="AE601" s="115">
        <v>5</v>
      </c>
      <c r="AF601" s="115">
        <f t="shared" si="78"/>
        <v>1</v>
      </c>
      <c r="AG601" s="115">
        <f t="shared" si="79"/>
        <v>1</v>
      </c>
      <c r="AH601" s="115">
        <v>1</v>
      </c>
      <c r="AI601" s="137">
        <f>IF(AH601=1,(Table1353233[[#This Row],[UB_init]]-Table1353233[[#This Row],[LB_init]])/Table1353233[[#This Row],[UB_init]],"")</f>
        <v>7.900974453515933E-3</v>
      </c>
      <c r="AJ601" s="133">
        <v>0</v>
      </c>
      <c r="AK601" s="115">
        <f>IF(AND(AJ601=1,Table68[[#This Row],[Gap]]=0),1,0)</f>
        <v>0</v>
      </c>
      <c r="AL601" s="47">
        <v>3797</v>
      </c>
      <c r="AM601" s="117">
        <f t="shared" si="74"/>
        <v>0</v>
      </c>
      <c r="AN601">
        <f t="shared" si="75"/>
        <v>0</v>
      </c>
    </row>
    <row r="602" spans="2:40" x14ac:dyDescent="0.35">
      <c r="B602" s="127" t="s">
        <v>636</v>
      </c>
      <c r="C602" s="38">
        <v>150</v>
      </c>
      <c r="D602" s="38">
        <v>2</v>
      </c>
      <c r="E602" s="38">
        <v>30</v>
      </c>
      <c r="F602" s="39">
        <v>1</v>
      </c>
      <c r="G602" s="59">
        <f t="shared" si="72"/>
        <v>3282</v>
      </c>
      <c r="H602" s="88">
        <f t="shared" si="72"/>
        <v>3282</v>
      </c>
      <c r="I602" s="88">
        <f t="shared" si="76"/>
        <v>0</v>
      </c>
      <c r="J602" s="88"/>
      <c r="K602" s="38">
        <f>1800-Table1353233[[#This Row],[Remaining time]]</f>
        <v>0.93365652860006776</v>
      </c>
      <c r="L602" s="38"/>
      <c r="M602" s="38">
        <f t="shared" si="73"/>
        <v>0.93365652860006776</v>
      </c>
      <c r="O602" t="b">
        <f t="shared" si="77"/>
        <v>0</v>
      </c>
      <c r="T602">
        <f>IF(Table1353233[[#This Row],[If Optimal solution is not found]]=1,"",Table1353233[[#This Row],[UB_init]])</f>
        <v>3282</v>
      </c>
      <c r="U602">
        <f>IF(Table1353233[[#This Row],[If Optimal solution is not found]],"",Table1353233[[#This Row],[LB_init]])</f>
        <v>3282</v>
      </c>
      <c r="V602">
        <f>IF(Table1353233[[#This Row],[If Optimal solution is not found]],"",0)</f>
        <v>0</v>
      </c>
      <c r="W602">
        <f>IF(Table1353233[[#This Row],[If Optimal solution is not found]],"",Table1353233[[#This Row],[Total time (BPP+Pm+SPm)]])</f>
        <v>0.93365652860006776</v>
      </c>
      <c r="Y602" s="59"/>
      <c r="Z602" s="60"/>
      <c r="AA602" s="60"/>
      <c r="AB602" s="59"/>
      <c r="AC602" s="114"/>
      <c r="AD602" s="114"/>
      <c r="AE602" s="114"/>
      <c r="AF602" s="114">
        <f t="shared" si="78"/>
        <v>0</v>
      </c>
      <c r="AG602" s="114">
        <f t="shared" si="79"/>
        <v>0</v>
      </c>
      <c r="AH602" s="114">
        <v>0</v>
      </c>
      <c r="AI602" s="136" t="str">
        <f>IF(AH602=1,(Table1353233[[#This Row],[UB_init]]-Table1353233[[#This Row],[LB_init]])/Table1353233[[#This Row],[UB_init]],"")</f>
        <v/>
      </c>
      <c r="AJ602" s="123"/>
      <c r="AK602" s="114">
        <f>IF(AND(AJ602=1,Table68[[#This Row],[Gap]]=0),1,0)</f>
        <v>0</v>
      </c>
      <c r="AL602" s="48">
        <v>3282</v>
      </c>
      <c r="AM602" s="117">
        <f t="shared" si="74"/>
        <v>1</v>
      </c>
      <c r="AN602">
        <f t="shared" si="75"/>
        <v>0</v>
      </c>
    </row>
    <row r="603" spans="2:40" x14ac:dyDescent="0.35">
      <c r="B603" s="126" t="s">
        <v>637</v>
      </c>
      <c r="C603" s="36">
        <v>150</v>
      </c>
      <c r="D603" s="36">
        <v>2</v>
      </c>
      <c r="E603" s="36">
        <v>30</v>
      </c>
      <c r="F603" s="37">
        <v>1</v>
      </c>
      <c r="G603" s="61">
        <f t="shared" si="72"/>
        <v>3634</v>
      </c>
      <c r="H603" s="98">
        <f t="shared" si="72"/>
        <v>3634</v>
      </c>
      <c r="I603" s="98">
        <f t="shared" si="76"/>
        <v>0</v>
      </c>
      <c r="J603" s="98"/>
      <c r="K603" s="36">
        <f>1800-Table1353233[[#This Row],[Remaining time]]</f>
        <v>0.94347891398001593</v>
      </c>
      <c r="L603" s="36"/>
      <c r="M603" s="36">
        <f t="shared" si="73"/>
        <v>0.94347891398001593</v>
      </c>
      <c r="O603" t="b">
        <f t="shared" si="77"/>
        <v>0</v>
      </c>
      <c r="T603">
        <f>IF(Table1353233[[#This Row],[If Optimal solution is not found]]=1,"",Table1353233[[#This Row],[UB_init]])</f>
        <v>3634</v>
      </c>
      <c r="U603">
        <f>IF(Table1353233[[#This Row],[If Optimal solution is not found]],"",Table1353233[[#This Row],[LB_init]])</f>
        <v>3634</v>
      </c>
      <c r="V603">
        <f>IF(Table1353233[[#This Row],[If Optimal solution is not found]],"",0)</f>
        <v>0</v>
      </c>
      <c r="W603">
        <f>IF(Table1353233[[#This Row],[If Optimal solution is not found]],"",Table1353233[[#This Row],[Total time (BPP+Pm+SPm)]])</f>
        <v>0.94347891398001593</v>
      </c>
      <c r="Y603" s="61"/>
      <c r="Z603" s="62"/>
      <c r="AA603" s="62"/>
      <c r="AB603" s="61"/>
      <c r="AC603" s="115"/>
      <c r="AD603" s="115"/>
      <c r="AE603" s="115"/>
      <c r="AF603" s="115">
        <f t="shared" si="78"/>
        <v>0</v>
      </c>
      <c r="AG603" s="115">
        <f t="shared" si="79"/>
        <v>0</v>
      </c>
      <c r="AH603" s="115">
        <v>0</v>
      </c>
      <c r="AI603" s="137" t="str">
        <f>IF(AH603=1,(Table1353233[[#This Row],[UB_init]]-Table1353233[[#This Row],[LB_init]])/Table1353233[[#This Row],[UB_init]],"")</f>
        <v/>
      </c>
      <c r="AJ603" s="133"/>
      <c r="AK603" s="115">
        <f>IF(AND(AJ603=1,Table68[[#This Row],[Gap]]=0),1,0)</f>
        <v>0</v>
      </c>
      <c r="AL603" s="47">
        <v>3634</v>
      </c>
      <c r="AM603" s="117">
        <f t="shared" si="74"/>
        <v>1</v>
      </c>
      <c r="AN603">
        <f t="shared" si="75"/>
        <v>0</v>
      </c>
    </row>
    <row r="604" spans="2:40" x14ac:dyDescent="0.35">
      <c r="B604" s="127" t="s">
        <v>638</v>
      </c>
      <c r="C604" s="38">
        <v>150</v>
      </c>
      <c r="D604" s="38">
        <v>2</v>
      </c>
      <c r="E604" s="38">
        <v>30</v>
      </c>
      <c r="F604" s="39">
        <v>1</v>
      </c>
      <c r="G604" s="59">
        <f t="shared" si="72"/>
        <v>3352</v>
      </c>
      <c r="H604" s="88">
        <f t="shared" si="72"/>
        <v>3352</v>
      </c>
      <c r="I604" s="88">
        <f t="shared" si="76"/>
        <v>0</v>
      </c>
      <c r="J604" s="88"/>
      <c r="K604" s="38">
        <f>1800-Table1353233[[#This Row],[Remaining time]]</f>
        <v>1.2048731297300037</v>
      </c>
      <c r="L604" s="38"/>
      <c r="M604" s="38">
        <f t="shared" si="73"/>
        <v>1.2048731297300037</v>
      </c>
      <c r="O604" t="b">
        <f t="shared" si="77"/>
        <v>0</v>
      </c>
      <c r="T604">
        <f>IF(Table1353233[[#This Row],[If Optimal solution is not found]]=1,"",Table1353233[[#This Row],[UB_init]])</f>
        <v>3352</v>
      </c>
      <c r="U604">
        <f>IF(Table1353233[[#This Row],[If Optimal solution is not found]],"",Table1353233[[#This Row],[LB_init]])</f>
        <v>3352</v>
      </c>
      <c r="V604">
        <f>IF(Table1353233[[#This Row],[If Optimal solution is not found]],"",0)</f>
        <v>0</v>
      </c>
      <c r="W604">
        <f>IF(Table1353233[[#This Row],[If Optimal solution is not found]],"",Table1353233[[#This Row],[Total time (BPP+Pm+SPm)]])</f>
        <v>1.2048731297300037</v>
      </c>
      <c r="Y604" s="59"/>
      <c r="Z604" s="60"/>
      <c r="AA604" s="60"/>
      <c r="AB604" s="59"/>
      <c r="AC604" s="114"/>
      <c r="AD604" s="114"/>
      <c r="AE604" s="114"/>
      <c r="AF604" s="114">
        <f t="shared" si="78"/>
        <v>0</v>
      </c>
      <c r="AG604" s="114">
        <f t="shared" si="79"/>
        <v>0</v>
      </c>
      <c r="AH604" s="114">
        <v>0</v>
      </c>
      <c r="AI604" s="136" t="str">
        <f>IF(AH604=1,(Table1353233[[#This Row],[UB_init]]-Table1353233[[#This Row],[LB_init]])/Table1353233[[#This Row],[UB_init]],"")</f>
        <v/>
      </c>
      <c r="AJ604" s="123"/>
      <c r="AK604" s="114">
        <f>IF(AND(AJ604=1,Table68[[#This Row],[Gap]]=0),1,0)</f>
        <v>0</v>
      </c>
      <c r="AL604" s="48">
        <v>3352</v>
      </c>
      <c r="AM604" s="117">
        <f t="shared" si="74"/>
        <v>1</v>
      </c>
      <c r="AN604">
        <f t="shared" si="75"/>
        <v>0</v>
      </c>
    </row>
    <row r="605" spans="2:40" x14ac:dyDescent="0.35">
      <c r="B605" s="126" t="s">
        <v>639</v>
      </c>
      <c r="C605" s="36">
        <v>150</v>
      </c>
      <c r="D605" s="36">
        <v>2</v>
      </c>
      <c r="E605" s="36">
        <v>30</v>
      </c>
      <c r="F605" s="37">
        <v>1</v>
      </c>
      <c r="G605" s="61">
        <f t="shared" si="72"/>
        <v>3567</v>
      </c>
      <c r="H605" s="98">
        <f t="shared" si="72"/>
        <v>3567</v>
      </c>
      <c r="I605" s="98">
        <f t="shared" si="76"/>
        <v>0</v>
      </c>
      <c r="J605" s="98"/>
      <c r="K605" s="36">
        <f>1800-Table1353233[[#This Row],[Remaining time]]</f>
        <v>1.2584983985900635</v>
      </c>
      <c r="L605" s="36"/>
      <c r="M605" s="36">
        <f t="shared" si="73"/>
        <v>1.2584983985900635</v>
      </c>
      <c r="O605" t="b">
        <f t="shared" si="77"/>
        <v>0</v>
      </c>
      <c r="T605">
        <f>IF(Table1353233[[#This Row],[If Optimal solution is not found]]=1,"",Table1353233[[#This Row],[UB_init]])</f>
        <v>3567</v>
      </c>
      <c r="U605">
        <f>IF(Table1353233[[#This Row],[If Optimal solution is not found]],"",Table1353233[[#This Row],[LB_init]])</f>
        <v>3567</v>
      </c>
      <c r="V605">
        <f>IF(Table1353233[[#This Row],[If Optimal solution is not found]],"",0)</f>
        <v>0</v>
      </c>
      <c r="W605">
        <f>IF(Table1353233[[#This Row],[If Optimal solution is not found]],"",Table1353233[[#This Row],[Total time (BPP+Pm+SPm)]])</f>
        <v>1.2584983985900635</v>
      </c>
      <c r="Y605" s="61"/>
      <c r="Z605" s="62"/>
      <c r="AA605" s="62"/>
      <c r="AB605" s="61"/>
      <c r="AC605" s="115"/>
      <c r="AD605" s="115"/>
      <c r="AE605" s="115"/>
      <c r="AF605" s="115">
        <f t="shared" si="78"/>
        <v>0</v>
      </c>
      <c r="AG605" s="115">
        <f t="shared" si="79"/>
        <v>0</v>
      </c>
      <c r="AH605" s="115">
        <v>0</v>
      </c>
      <c r="AI605" s="137" t="str">
        <f>IF(AH605=1,(Table1353233[[#This Row],[UB_init]]-Table1353233[[#This Row],[LB_init]])/Table1353233[[#This Row],[UB_init]],"")</f>
        <v/>
      </c>
      <c r="AJ605" s="133"/>
      <c r="AK605" s="115">
        <f>IF(AND(AJ605=1,Table68[[#This Row],[Gap]]=0),1,0)</f>
        <v>0</v>
      </c>
      <c r="AL605" s="47">
        <v>3567</v>
      </c>
      <c r="AM605" s="117">
        <f t="shared" si="74"/>
        <v>1</v>
      </c>
      <c r="AN605">
        <f t="shared" si="75"/>
        <v>0</v>
      </c>
    </row>
    <row r="606" spans="2:40" x14ac:dyDescent="0.35">
      <c r="B606" s="127" t="s">
        <v>640</v>
      </c>
      <c r="C606" s="38">
        <v>150</v>
      </c>
      <c r="D606" s="38">
        <v>2</v>
      </c>
      <c r="E606" s="38">
        <v>30</v>
      </c>
      <c r="F606" s="39">
        <v>1</v>
      </c>
      <c r="G606" s="59">
        <f t="shared" si="72"/>
        <v>3573</v>
      </c>
      <c r="H606" s="88">
        <f t="shared" si="72"/>
        <v>3573</v>
      </c>
      <c r="I606" s="88">
        <f t="shared" si="76"/>
        <v>0</v>
      </c>
      <c r="J606" s="88"/>
      <c r="K606" s="38">
        <f>1800-Table1353233[[#This Row],[Remaining time]]</f>
        <v>2.6005882974800443</v>
      </c>
      <c r="L606" s="38"/>
      <c r="M606" s="38">
        <f t="shared" si="73"/>
        <v>2.6005882974800443</v>
      </c>
      <c r="O606" t="b">
        <f t="shared" si="77"/>
        <v>0</v>
      </c>
      <c r="T606">
        <f>IF(Table1353233[[#This Row],[If Optimal solution is not found]]=1,"",Table1353233[[#This Row],[UB_init]])</f>
        <v>3573</v>
      </c>
      <c r="U606">
        <f>IF(Table1353233[[#This Row],[If Optimal solution is not found]],"",Table1353233[[#This Row],[LB_init]])</f>
        <v>3573</v>
      </c>
      <c r="V606">
        <f>IF(Table1353233[[#This Row],[If Optimal solution is not found]],"",0)</f>
        <v>0</v>
      </c>
      <c r="W606">
        <f>IF(Table1353233[[#This Row],[If Optimal solution is not found]],"",Table1353233[[#This Row],[Total time (BPP+Pm+SPm)]])</f>
        <v>2.6005882974800443</v>
      </c>
      <c r="Y606" s="59"/>
      <c r="Z606" s="60"/>
      <c r="AA606" s="60"/>
      <c r="AB606" s="59"/>
      <c r="AC606" s="114"/>
      <c r="AD606" s="114"/>
      <c r="AE606" s="114"/>
      <c r="AF606" s="114">
        <f t="shared" si="78"/>
        <v>0</v>
      </c>
      <c r="AG606" s="114">
        <f t="shared" si="79"/>
        <v>0</v>
      </c>
      <c r="AH606" s="114">
        <v>0</v>
      </c>
      <c r="AI606" s="136" t="str">
        <f>IF(AH606=1,(Table1353233[[#This Row],[UB_init]]-Table1353233[[#This Row],[LB_init]])/Table1353233[[#This Row],[UB_init]],"")</f>
        <v/>
      </c>
      <c r="AJ606" s="123"/>
      <c r="AK606" s="114">
        <f>IF(AND(AJ606=1,Table68[[#This Row],[Gap]]=0),1,0)</f>
        <v>0</v>
      </c>
      <c r="AL606" s="48">
        <v>3573</v>
      </c>
      <c r="AM606" s="117">
        <f t="shared" si="74"/>
        <v>1</v>
      </c>
      <c r="AN606">
        <f t="shared" si="75"/>
        <v>0</v>
      </c>
    </row>
    <row r="607" spans="2:40" x14ac:dyDescent="0.35">
      <c r="B607" s="126" t="s">
        <v>641</v>
      </c>
      <c r="C607" s="36">
        <v>150</v>
      </c>
      <c r="D607" s="36">
        <v>2</v>
      </c>
      <c r="E607" s="36">
        <v>30</v>
      </c>
      <c r="F607" s="37">
        <v>1</v>
      </c>
      <c r="G607" s="61">
        <f t="shared" si="72"/>
        <v>3455</v>
      </c>
      <c r="H607" s="98">
        <f t="shared" si="72"/>
        <v>3455</v>
      </c>
      <c r="I607" s="98">
        <f t="shared" si="76"/>
        <v>0</v>
      </c>
      <c r="J607" s="98"/>
      <c r="K607" s="36">
        <f>1800-Table1353233[[#This Row],[Remaining time]]</f>
        <v>1.0075299479099158</v>
      </c>
      <c r="L607" s="36"/>
      <c r="M607" s="36">
        <f t="shared" si="73"/>
        <v>1.0075299479099158</v>
      </c>
      <c r="O607" t="b">
        <f t="shared" si="77"/>
        <v>0</v>
      </c>
      <c r="T607">
        <f>IF(Table1353233[[#This Row],[If Optimal solution is not found]]=1,"",Table1353233[[#This Row],[UB_init]])</f>
        <v>3455</v>
      </c>
      <c r="U607">
        <f>IF(Table1353233[[#This Row],[If Optimal solution is not found]],"",Table1353233[[#This Row],[LB_init]])</f>
        <v>3455</v>
      </c>
      <c r="V607">
        <f>IF(Table1353233[[#This Row],[If Optimal solution is not found]],"",0)</f>
        <v>0</v>
      </c>
      <c r="W607">
        <f>IF(Table1353233[[#This Row],[If Optimal solution is not found]],"",Table1353233[[#This Row],[Total time (BPP+Pm+SPm)]])</f>
        <v>1.0075299479099158</v>
      </c>
      <c r="Y607" s="61"/>
      <c r="Z607" s="62"/>
      <c r="AA607" s="62"/>
      <c r="AB607" s="61"/>
      <c r="AC607" s="115"/>
      <c r="AD607" s="115"/>
      <c r="AE607" s="115"/>
      <c r="AF607" s="115">
        <f t="shared" si="78"/>
        <v>0</v>
      </c>
      <c r="AG607" s="115">
        <f t="shared" si="79"/>
        <v>0</v>
      </c>
      <c r="AH607" s="115">
        <v>0</v>
      </c>
      <c r="AI607" s="137" t="str">
        <f>IF(AH607=1,(Table1353233[[#This Row],[UB_init]]-Table1353233[[#This Row],[LB_init]])/Table1353233[[#This Row],[UB_init]],"")</f>
        <v/>
      </c>
      <c r="AJ607" s="133"/>
      <c r="AK607" s="115">
        <f>IF(AND(AJ607=1,Table68[[#This Row],[Gap]]=0),1,0)</f>
        <v>0</v>
      </c>
      <c r="AL607" s="47">
        <v>3455</v>
      </c>
      <c r="AM607" s="117">
        <f t="shared" si="74"/>
        <v>1</v>
      </c>
      <c r="AN607">
        <f t="shared" si="75"/>
        <v>0</v>
      </c>
    </row>
    <row r="608" spans="2:40" x14ac:dyDescent="0.35">
      <c r="B608" s="127" t="s">
        <v>642</v>
      </c>
      <c r="C608" s="38">
        <v>150</v>
      </c>
      <c r="D608" s="38">
        <v>2</v>
      </c>
      <c r="E608" s="38">
        <v>30</v>
      </c>
      <c r="F608" s="39">
        <v>1</v>
      </c>
      <c r="G608" s="59">
        <f t="shared" si="72"/>
        <v>3562</v>
      </c>
      <c r="H608" s="88">
        <f t="shared" si="72"/>
        <v>3562</v>
      </c>
      <c r="I608" s="88">
        <f t="shared" si="76"/>
        <v>0</v>
      </c>
      <c r="J608" s="88"/>
      <c r="K608" s="38">
        <f>1800-Table1353233[[#This Row],[Remaining time]]</f>
        <v>0.96238372848006293</v>
      </c>
      <c r="L608" s="38"/>
      <c r="M608" s="38">
        <f t="shared" si="73"/>
        <v>0.96238372848006293</v>
      </c>
      <c r="O608" t="b">
        <f t="shared" si="77"/>
        <v>0</v>
      </c>
      <c r="T608">
        <f>IF(Table1353233[[#This Row],[If Optimal solution is not found]]=1,"",Table1353233[[#This Row],[UB_init]])</f>
        <v>3562</v>
      </c>
      <c r="U608">
        <f>IF(Table1353233[[#This Row],[If Optimal solution is not found]],"",Table1353233[[#This Row],[LB_init]])</f>
        <v>3562</v>
      </c>
      <c r="V608">
        <f>IF(Table1353233[[#This Row],[If Optimal solution is not found]],"",0)</f>
        <v>0</v>
      </c>
      <c r="W608">
        <f>IF(Table1353233[[#This Row],[If Optimal solution is not found]],"",Table1353233[[#This Row],[Total time (BPP+Pm+SPm)]])</f>
        <v>0.96238372848006293</v>
      </c>
      <c r="Y608" s="59"/>
      <c r="Z608" s="60"/>
      <c r="AA608" s="60"/>
      <c r="AB608" s="59"/>
      <c r="AC608" s="114"/>
      <c r="AD608" s="114"/>
      <c r="AE608" s="114"/>
      <c r="AF608" s="114">
        <f t="shared" si="78"/>
        <v>0</v>
      </c>
      <c r="AG608" s="114">
        <f t="shared" si="79"/>
        <v>0</v>
      </c>
      <c r="AH608" s="114">
        <v>0</v>
      </c>
      <c r="AI608" s="136" t="str">
        <f>IF(AH608=1,(Table1353233[[#This Row],[UB_init]]-Table1353233[[#This Row],[LB_init]])/Table1353233[[#This Row],[UB_init]],"")</f>
        <v/>
      </c>
      <c r="AJ608" s="123"/>
      <c r="AK608" s="114">
        <f>IF(AND(AJ608=1,Table68[[#This Row],[Gap]]=0),1,0)</f>
        <v>0</v>
      </c>
      <c r="AL608" s="48">
        <v>3562</v>
      </c>
      <c r="AM608" s="117">
        <f t="shared" si="74"/>
        <v>1</v>
      </c>
      <c r="AN608">
        <f t="shared" si="75"/>
        <v>0</v>
      </c>
    </row>
    <row r="609" spans="2:40" x14ac:dyDescent="0.35">
      <c r="B609" s="126" t="s">
        <v>643</v>
      </c>
      <c r="C609" s="36">
        <v>150</v>
      </c>
      <c r="D609" s="36">
        <v>2</v>
      </c>
      <c r="E609" s="36">
        <v>30</v>
      </c>
      <c r="F609" s="37">
        <v>1</v>
      </c>
      <c r="G609" s="61">
        <f t="shared" si="72"/>
        <v>3513</v>
      </c>
      <c r="H609" s="98">
        <f t="shared" si="72"/>
        <v>3513</v>
      </c>
      <c r="I609" s="98">
        <f t="shared" si="76"/>
        <v>0</v>
      </c>
      <c r="J609" s="98"/>
      <c r="K609" s="36">
        <f>1800-Table1353233[[#This Row],[Remaining time]]</f>
        <v>1.3825462646800588</v>
      </c>
      <c r="L609" s="36"/>
      <c r="M609" s="36">
        <f t="shared" si="73"/>
        <v>1.3825462646800588</v>
      </c>
      <c r="O609" t="b">
        <f t="shared" si="77"/>
        <v>0</v>
      </c>
      <c r="T609">
        <f>IF(Table1353233[[#This Row],[If Optimal solution is not found]]=1,"",Table1353233[[#This Row],[UB_init]])</f>
        <v>3513</v>
      </c>
      <c r="U609">
        <f>IF(Table1353233[[#This Row],[If Optimal solution is not found]],"",Table1353233[[#This Row],[LB_init]])</f>
        <v>3513</v>
      </c>
      <c r="V609">
        <f>IF(Table1353233[[#This Row],[If Optimal solution is not found]],"",0)</f>
        <v>0</v>
      </c>
      <c r="W609">
        <f>IF(Table1353233[[#This Row],[If Optimal solution is not found]],"",Table1353233[[#This Row],[Total time (BPP+Pm+SPm)]])</f>
        <v>1.3825462646800588</v>
      </c>
      <c r="Y609" s="61"/>
      <c r="Z609" s="62"/>
      <c r="AA609" s="62"/>
      <c r="AB609" s="61"/>
      <c r="AC609" s="115"/>
      <c r="AD609" s="115"/>
      <c r="AE609" s="115"/>
      <c r="AF609" s="115">
        <f t="shared" si="78"/>
        <v>0</v>
      </c>
      <c r="AG609" s="115">
        <f t="shared" si="79"/>
        <v>0</v>
      </c>
      <c r="AH609" s="115">
        <v>0</v>
      </c>
      <c r="AI609" s="137" t="str">
        <f>IF(AH609=1,(Table1353233[[#This Row],[UB_init]]-Table1353233[[#This Row],[LB_init]])/Table1353233[[#This Row],[UB_init]],"")</f>
        <v/>
      </c>
      <c r="AJ609" s="133"/>
      <c r="AK609" s="115">
        <f>IF(AND(AJ609=1,Table68[[#This Row],[Gap]]=0),1,0)</f>
        <v>0</v>
      </c>
      <c r="AL609" s="47">
        <v>3513</v>
      </c>
      <c r="AM609" s="117">
        <f t="shared" si="74"/>
        <v>1</v>
      </c>
      <c r="AN609">
        <f t="shared" si="75"/>
        <v>0</v>
      </c>
    </row>
    <row r="610" spans="2:40" x14ac:dyDescent="0.35">
      <c r="B610" s="127" t="s">
        <v>644</v>
      </c>
      <c r="C610" s="38">
        <v>150</v>
      </c>
      <c r="D610" s="38">
        <v>2</v>
      </c>
      <c r="E610" s="38">
        <v>30</v>
      </c>
      <c r="F610" s="39">
        <v>1</v>
      </c>
      <c r="G610" s="59">
        <f t="shared" si="72"/>
        <v>3291</v>
      </c>
      <c r="H610" s="88">
        <f t="shared" si="72"/>
        <v>3291</v>
      </c>
      <c r="I610" s="88">
        <f t="shared" si="76"/>
        <v>0</v>
      </c>
      <c r="J610" s="88"/>
      <c r="K610" s="38">
        <f>1800-Table1353233[[#This Row],[Remaining time]]</f>
        <v>2.2623055446899798</v>
      </c>
      <c r="L610" s="38"/>
      <c r="M610" s="38">
        <f t="shared" si="73"/>
        <v>2.2623055446899798</v>
      </c>
      <c r="O610" t="b">
        <f t="shared" si="77"/>
        <v>0</v>
      </c>
      <c r="T610">
        <f>IF(Table1353233[[#This Row],[If Optimal solution is not found]]=1,"",Table1353233[[#This Row],[UB_init]])</f>
        <v>3291</v>
      </c>
      <c r="U610">
        <f>IF(Table1353233[[#This Row],[If Optimal solution is not found]],"",Table1353233[[#This Row],[LB_init]])</f>
        <v>3291</v>
      </c>
      <c r="V610">
        <f>IF(Table1353233[[#This Row],[If Optimal solution is not found]],"",0)</f>
        <v>0</v>
      </c>
      <c r="W610">
        <f>IF(Table1353233[[#This Row],[If Optimal solution is not found]],"",Table1353233[[#This Row],[Total time (BPP+Pm+SPm)]])</f>
        <v>2.2623055446899798</v>
      </c>
      <c r="Y610" s="59"/>
      <c r="Z610" s="60"/>
      <c r="AA610" s="60"/>
      <c r="AB610" s="59"/>
      <c r="AC610" s="114"/>
      <c r="AD610" s="114"/>
      <c r="AE610" s="114"/>
      <c r="AF610" s="114">
        <f t="shared" si="78"/>
        <v>0</v>
      </c>
      <c r="AG610" s="114">
        <f t="shared" si="79"/>
        <v>0</v>
      </c>
      <c r="AH610" s="114">
        <v>0</v>
      </c>
      <c r="AI610" s="136" t="str">
        <f>IF(AH610=1,(Table1353233[[#This Row],[UB_init]]-Table1353233[[#This Row],[LB_init]])/Table1353233[[#This Row],[UB_init]],"")</f>
        <v/>
      </c>
      <c r="AJ610" s="123"/>
      <c r="AK610" s="114">
        <f>IF(AND(AJ610=1,Table68[[#This Row],[Gap]]=0),1,0)</f>
        <v>0</v>
      </c>
      <c r="AL610" s="48">
        <v>3291</v>
      </c>
      <c r="AM610" s="117">
        <f t="shared" si="74"/>
        <v>1</v>
      </c>
      <c r="AN610">
        <f t="shared" si="75"/>
        <v>0</v>
      </c>
    </row>
    <row r="611" spans="2:40" x14ac:dyDescent="0.35">
      <c r="B611" s="126" t="s">
        <v>645</v>
      </c>
      <c r="C611" s="36">
        <v>150</v>
      </c>
      <c r="D611" s="36">
        <v>2</v>
      </c>
      <c r="E611" s="36">
        <v>30</v>
      </c>
      <c r="F611" s="37">
        <v>1</v>
      </c>
      <c r="G611" s="61">
        <f t="shared" si="72"/>
        <v>3472</v>
      </c>
      <c r="H611" s="98">
        <f t="shared" si="72"/>
        <v>3472</v>
      </c>
      <c r="I611" s="98">
        <f t="shared" si="76"/>
        <v>0</v>
      </c>
      <c r="J611" s="98"/>
      <c r="K611" s="36">
        <f>1800-Table1353233[[#This Row],[Remaining time]]</f>
        <v>1.0504540130500573</v>
      </c>
      <c r="L611" s="36"/>
      <c r="M611" s="36">
        <f t="shared" si="73"/>
        <v>1.0504540130500573</v>
      </c>
      <c r="O611" t="b">
        <f t="shared" si="77"/>
        <v>0</v>
      </c>
      <c r="T611">
        <f>IF(Table1353233[[#This Row],[If Optimal solution is not found]]=1,"",Table1353233[[#This Row],[UB_init]])</f>
        <v>3472</v>
      </c>
      <c r="U611">
        <f>IF(Table1353233[[#This Row],[If Optimal solution is not found]],"",Table1353233[[#This Row],[LB_init]])</f>
        <v>3472</v>
      </c>
      <c r="V611">
        <f>IF(Table1353233[[#This Row],[If Optimal solution is not found]],"",0)</f>
        <v>0</v>
      </c>
      <c r="W611">
        <f>IF(Table1353233[[#This Row],[If Optimal solution is not found]],"",Table1353233[[#This Row],[Total time (BPP+Pm+SPm)]])</f>
        <v>1.0504540130500573</v>
      </c>
      <c r="Y611" s="61"/>
      <c r="Z611" s="62"/>
      <c r="AA611" s="62"/>
      <c r="AB611" s="61"/>
      <c r="AC611" s="115"/>
      <c r="AD611" s="115"/>
      <c r="AE611" s="115"/>
      <c r="AF611" s="115">
        <f t="shared" si="78"/>
        <v>0</v>
      </c>
      <c r="AG611" s="115">
        <f t="shared" si="79"/>
        <v>0</v>
      </c>
      <c r="AH611" s="115">
        <v>0</v>
      </c>
      <c r="AI611" s="137" t="str">
        <f>IF(AH611=1,(Table1353233[[#This Row],[UB_init]]-Table1353233[[#This Row],[LB_init]])/Table1353233[[#This Row],[UB_init]],"")</f>
        <v/>
      </c>
      <c r="AJ611" s="133"/>
      <c r="AK611" s="115">
        <f>IF(AND(AJ611=1,Table68[[#This Row],[Gap]]=0),1,0)</f>
        <v>0</v>
      </c>
      <c r="AL611" s="47">
        <v>3472</v>
      </c>
      <c r="AM611" s="117">
        <f t="shared" si="74"/>
        <v>1</v>
      </c>
      <c r="AN611">
        <f t="shared" si="75"/>
        <v>0</v>
      </c>
    </row>
    <row r="612" spans="2:40" x14ac:dyDescent="0.35">
      <c r="B612" s="127" t="s">
        <v>646</v>
      </c>
      <c r="C612" s="38">
        <v>150</v>
      </c>
      <c r="D612" s="38">
        <v>2</v>
      </c>
      <c r="E612" s="38">
        <v>30</v>
      </c>
      <c r="F612" s="39">
        <v>2</v>
      </c>
      <c r="G612" s="59">
        <f t="shared" si="72"/>
        <v>3882</v>
      </c>
      <c r="H612" s="88">
        <f t="shared" si="72"/>
        <v>3882</v>
      </c>
      <c r="I612" s="88">
        <f t="shared" si="76"/>
        <v>0</v>
      </c>
      <c r="J612" s="88"/>
      <c r="K612" s="38">
        <f>1800-Table1353233[[#This Row],[Remaining time]]</f>
        <v>6.5930651296000633</v>
      </c>
      <c r="L612" s="38"/>
      <c r="M612" s="38">
        <f t="shared" si="73"/>
        <v>6.5930651296000633</v>
      </c>
      <c r="O612" t="b">
        <f t="shared" si="77"/>
        <v>0</v>
      </c>
      <c r="T612">
        <f>IF(Table1353233[[#This Row],[If Optimal solution is not found]]=1,"",Table1353233[[#This Row],[UB_init]])</f>
        <v>3882</v>
      </c>
      <c r="U612">
        <f>IF(Table1353233[[#This Row],[If Optimal solution is not found]],"",Table1353233[[#This Row],[LB_init]])</f>
        <v>3882</v>
      </c>
      <c r="V612">
        <f>IF(Table1353233[[#This Row],[If Optimal solution is not found]],"",0)</f>
        <v>0</v>
      </c>
      <c r="W612">
        <f>IF(Table1353233[[#This Row],[If Optimal solution is not found]],"",Table1353233[[#This Row],[Total time (BPP+Pm+SPm)]])</f>
        <v>6.5930651296000633</v>
      </c>
      <c r="Y612" s="59"/>
      <c r="Z612" s="60"/>
      <c r="AA612" s="60"/>
      <c r="AB612" s="59"/>
      <c r="AC612" s="114"/>
      <c r="AD612" s="114"/>
      <c r="AE612" s="114"/>
      <c r="AF612" s="114">
        <f t="shared" si="78"/>
        <v>0</v>
      </c>
      <c r="AG612" s="114">
        <f t="shared" si="79"/>
        <v>0</v>
      </c>
      <c r="AH612" s="114">
        <v>0</v>
      </c>
      <c r="AI612" s="136" t="str">
        <f>IF(AH612=1,(Table1353233[[#This Row],[UB_init]]-Table1353233[[#This Row],[LB_init]])/Table1353233[[#This Row],[UB_init]],"")</f>
        <v/>
      </c>
      <c r="AJ612" s="123"/>
      <c r="AK612" s="114">
        <f>IF(AND(AJ612=1,Table68[[#This Row],[Gap]]=0),1,0)</f>
        <v>0</v>
      </c>
      <c r="AL612" s="48">
        <v>3882</v>
      </c>
      <c r="AM612" s="117">
        <f t="shared" si="74"/>
        <v>1</v>
      </c>
      <c r="AN612">
        <f t="shared" si="75"/>
        <v>0</v>
      </c>
    </row>
    <row r="613" spans="2:40" x14ac:dyDescent="0.35">
      <c r="B613" s="126" t="s">
        <v>647</v>
      </c>
      <c r="C613" s="36">
        <v>150</v>
      </c>
      <c r="D613" s="36">
        <v>2</v>
      </c>
      <c r="E613" s="36">
        <v>30</v>
      </c>
      <c r="F613" s="37">
        <v>2</v>
      </c>
      <c r="G613" s="61">
        <f t="shared" si="72"/>
        <v>4234</v>
      </c>
      <c r="H613" s="98">
        <f t="shared" si="72"/>
        <v>4234</v>
      </c>
      <c r="I613" s="98">
        <f t="shared" si="76"/>
        <v>0</v>
      </c>
      <c r="J613" s="98"/>
      <c r="K613" s="36">
        <f>1800-Table1353233[[#This Row],[Remaining time]]</f>
        <v>4.9276714902400727</v>
      </c>
      <c r="L613" s="36"/>
      <c r="M613" s="36">
        <f t="shared" si="73"/>
        <v>4.9276714902400727</v>
      </c>
      <c r="O613" t="b">
        <f t="shared" si="77"/>
        <v>0</v>
      </c>
      <c r="T613">
        <f>IF(Table1353233[[#This Row],[If Optimal solution is not found]]=1,"",Table1353233[[#This Row],[UB_init]])</f>
        <v>4234</v>
      </c>
      <c r="U613">
        <f>IF(Table1353233[[#This Row],[If Optimal solution is not found]],"",Table1353233[[#This Row],[LB_init]])</f>
        <v>4234</v>
      </c>
      <c r="V613">
        <f>IF(Table1353233[[#This Row],[If Optimal solution is not found]],"",0)</f>
        <v>0</v>
      </c>
      <c r="W613">
        <f>IF(Table1353233[[#This Row],[If Optimal solution is not found]],"",Table1353233[[#This Row],[Total time (BPP+Pm+SPm)]])</f>
        <v>4.9276714902400727</v>
      </c>
      <c r="Y613" s="61"/>
      <c r="Z613" s="62"/>
      <c r="AA613" s="62"/>
      <c r="AB613" s="61"/>
      <c r="AC613" s="115"/>
      <c r="AD613" s="115"/>
      <c r="AE613" s="115"/>
      <c r="AF613" s="115">
        <f t="shared" si="78"/>
        <v>0</v>
      </c>
      <c r="AG613" s="115">
        <f t="shared" si="79"/>
        <v>0</v>
      </c>
      <c r="AH613" s="115">
        <v>0</v>
      </c>
      <c r="AI613" s="137" t="str">
        <f>IF(AH613=1,(Table1353233[[#This Row],[UB_init]]-Table1353233[[#This Row],[LB_init]])/Table1353233[[#This Row],[UB_init]],"")</f>
        <v/>
      </c>
      <c r="AJ613" s="133"/>
      <c r="AK613" s="115">
        <f>IF(AND(AJ613=1,Table68[[#This Row],[Gap]]=0),1,0)</f>
        <v>0</v>
      </c>
      <c r="AL613" s="47">
        <v>4234</v>
      </c>
      <c r="AM613" s="117">
        <f t="shared" si="74"/>
        <v>1</v>
      </c>
      <c r="AN613">
        <f t="shared" si="75"/>
        <v>0</v>
      </c>
    </row>
    <row r="614" spans="2:40" x14ac:dyDescent="0.35">
      <c r="B614" s="127" t="s">
        <v>648</v>
      </c>
      <c r="C614" s="38">
        <v>150</v>
      </c>
      <c r="D614" s="38">
        <v>2</v>
      </c>
      <c r="E614" s="38">
        <v>30</v>
      </c>
      <c r="F614" s="39">
        <v>2</v>
      </c>
      <c r="G614" s="59">
        <f t="shared" si="72"/>
        <v>3952</v>
      </c>
      <c r="H614" s="88">
        <f t="shared" si="72"/>
        <v>3952</v>
      </c>
      <c r="I614" s="88">
        <f t="shared" si="76"/>
        <v>0</v>
      </c>
      <c r="J614" s="88"/>
      <c r="K614" s="38">
        <f>1800-Table1353233[[#This Row],[Remaining time]]</f>
        <v>13.630781345070091</v>
      </c>
      <c r="L614" s="38"/>
      <c r="M614" s="38">
        <f t="shared" si="73"/>
        <v>13.630781345070091</v>
      </c>
      <c r="O614" t="b">
        <f t="shared" si="77"/>
        <v>0</v>
      </c>
      <c r="T614">
        <f>IF(Table1353233[[#This Row],[If Optimal solution is not found]]=1,"",Table1353233[[#This Row],[UB_init]])</f>
        <v>3952</v>
      </c>
      <c r="U614">
        <f>IF(Table1353233[[#This Row],[If Optimal solution is not found]],"",Table1353233[[#This Row],[LB_init]])</f>
        <v>3952</v>
      </c>
      <c r="V614">
        <f>IF(Table1353233[[#This Row],[If Optimal solution is not found]],"",0)</f>
        <v>0</v>
      </c>
      <c r="W614">
        <f>IF(Table1353233[[#This Row],[If Optimal solution is not found]],"",Table1353233[[#This Row],[Total time (BPP+Pm+SPm)]])</f>
        <v>13.630781345070091</v>
      </c>
      <c r="Y614" s="59"/>
      <c r="Z614" s="60"/>
      <c r="AA614" s="60"/>
      <c r="AB614" s="59"/>
      <c r="AC614" s="114"/>
      <c r="AD614" s="114"/>
      <c r="AE614" s="114"/>
      <c r="AF614" s="114">
        <f t="shared" si="78"/>
        <v>0</v>
      </c>
      <c r="AG614" s="114">
        <f t="shared" si="79"/>
        <v>0</v>
      </c>
      <c r="AH614" s="114">
        <v>0</v>
      </c>
      <c r="AI614" s="136" t="str">
        <f>IF(AH614=1,(Table1353233[[#This Row],[UB_init]]-Table1353233[[#This Row],[LB_init]])/Table1353233[[#This Row],[UB_init]],"")</f>
        <v/>
      </c>
      <c r="AJ614" s="123"/>
      <c r="AK614" s="114">
        <f>IF(AND(AJ614=1,Table68[[#This Row],[Gap]]=0),1,0)</f>
        <v>0</v>
      </c>
      <c r="AL614" s="48">
        <v>3952</v>
      </c>
      <c r="AM614" s="117">
        <f t="shared" si="74"/>
        <v>1</v>
      </c>
      <c r="AN614">
        <f t="shared" si="75"/>
        <v>0</v>
      </c>
    </row>
    <row r="615" spans="2:40" x14ac:dyDescent="0.35">
      <c r="B615" s="126" t="s">
        <v>649</v>
      </c>
      <c r="C615" s="36">
        <v>150</v>
      </c>
      <c r="D615" s="36">
        <v>2</v>
      </c>
      <c r="E615" s="36">
        <v>30</v>
      </c>
      <c r="F615" s="37">
        <v>2</v>
      </c>
      <c r="G615" s="61">
        <f t="shared" si="72"/>
        <v>4077</v>
      </c>
      <c r="H615" s="98">
        <f t="shared" si="72"/>
        <v>4077</v>
      </c>
      <c r="I615" s="98">
        <f t="shared" si="76"/>
        <v>0</v>
      </c>
      <c r="J615" s="98"/>
      <c r="K615" s="36">
        <f>1800-Table1353233[[#This Row],[Remaining time]]</f>
        <v>1.3450690768700042</v>
      </c>
      <c r="L615" s="36"/>
      <c r="M615" s="36">
        <f t="shared" si="73"/>
        <v>1.3450690768700042</v>
      </c>
      <c r="O615" t="b">
        <f t="shared" si="77"/>
        <v>0</v>
      </c>
      <c r="T615">
        <f>IF(Table1353233[[#This Row],[If Optimal solution is not found]]=1,"",Table1353233[[#This Row],[UB_init]])</f>
        <v>4077</v>
      </c>
      <c r="U615">
        <f>IF(Table1353233[[#This Row],[If Optimal solution is not found]],"",Table1353233[[#This Row],[LB_init]])</f>
        <v>4077</v>
      </c>
      <c r="V615">
        <f>IF(Table1353233[[#This Row],[If Optimal solution is not found]],"",0)</f>
        <v>0</v>
      </c>
      <c r="W615">
        <f>IF(Table1353233[[#This Row],[If Optimal solution is not found]],"",Table1353233[[#This Row],[Total time (BPP+Pm+SPm)]])</f>
        <v>1.3450690768700042</v>
      </c>
      <c r="Y615" s="61"/>
      <c r="Z615" s="62"/>
      <c r="AA615" s="62"/>
      <c r="AB615" s="61"/>
      <c r="AC615" s="115"/>
      <c r="AD615" s="115"/>
      <c r="AE615" s="115"/>
      <c r="AF615" s="115">
        <f t="shared" si="78"/>
        <v>0</v>
      </c>
      <c r="AG615" s="115">
        <f t="shared" si="79"/>
        <v>0</v>
      </c>
      <c r="AH615" s="115">
        <v>0</v>
      </c>
      <c r="AI615" s="137" t="str">
        <f>IF(AH615=1,(Table1353233[[#This Row],[UB_init]]-Table1353233[[#This Row],[LB_init]])/Table1353233[[#This Row],[UB_init]],"")</f>
        <v/>
      </c>
      <c r="AJ615" s="133"/>
      <c r="AK615" s="115">
        <f>IF(AND(AJ615=1,Table68[[#This Row],[Gap]]=0),1,0)</f>
        <v>0</v>
      </c>
      <c r="AL615" s="47">
        <v>4077</v>
      </c>
      <c r="AM615" s="117">
        <f t="shared" si="74"/>
        <v>1</v>
      </c>
      <c r="AN615">
        <f t="shared" si="75"/>
        <v>0</v>
      </c>
    </row>
    <row r="616" spans="2:40" x14ac:dyDescent="0.35">
      <c r="B616" s="127" t="s">
        <v>650</v>
      </c>
      <c r="C616" s="38">
        <v>150</v>
      </c>
      <c r="D616" s="38">
        <v>2</v>
      </c>
      <c r="E616" s="38">
        <v>30</v>
      </c>
      <c r="F616" s="39">
        <v>2</v>
      </c>
      <c r="G616" s="59">
        <f t="shared" si="72"/>
        <v>4143</v>
      </c>
      <c r="H616" s="88">
        <f t="shared" si="72"/>
        <v>4143</v>
      </c>
      <c r="I616" s="88">
        <f t="shared" si="76"/>
        <v>0</v>
      </c>
      <c r="J616" s="88"/>
      <c r="K616" s="38">
        <f>1800-Table1353233[[#This Row],[Remaining time]]</f>
        <v>5.2813374959000612</v>
      </c>
      <c r="L616" s="38"/>
      <c r="M616" s="38">
        <f t="shared" si="73"/>
        <v>5.2813374959000612</v>
      </c>
      <c r="O616" t="b">
        <f t="shared" si="77"/>
        <v>0</v>
      </c>
      <c r="T616">
        <f>IF(Table1353233[[#This Row],[If Optimal solution is not found]]=1,"",Table1353233[[#This Row],[UB_init]])</f>
        <v>4143</v>
      </c>
      <c r="U616">
        <f>IF(Table1353233[[#This Row],[If Optimal solution is not found]],"",Table1353233[[#This Row],[LB_init]])</f>
        <v>4143</v>
      </c>
      <c r="V616">
        <f>IF(Table1353233[[#This Row],[If Optimal solution is not found]],"",0)</f>
        <v>0</v>
      </c>
      <c r="W616">
        <f>IF(Table1353233[[#This Row],[If Optimal solution is not found]],"",Table1353233[[#This Row],[Total time (BPP+Pm+SPm)]])</f>
        <v>5.2813374959000612</v>
      </c>
      <c r="Y616" s="59"/>
      <c r="Z616" s="60"/>
      <c r="AA616" s="60"/>
      <c r="AB616" s="59"/>
      <c r="AC616" s="114"/>
      <c r="AD616" s="114"/>
      <c r="AE616" s="114"/>
      <c r="AF616" s="114">
        <f t="shared" si="78"/>
        <v>0</v>
      </c>
      <c r="AG616" s="114">
        <f t="shared" si="79"/>
        <v>0</v>
      </c>
      <c r="AH616" s="114">
        <v>0</v>
      </c>
      <c r="AI616" s="136" t="str">
        <f>IF(AH616=1,(Table1353233[[#This Row],[UB_init]]-Table1353233[[#This Row],[LB_init]])/Table1353233[[#This Row],[UB_init]],"")</f>
        <v/>
      </c>
      <c r="AJ616" s="123"/>
      <c r="AK616" s="114">
        <f>IF(AND(AJ616=1,Table68[[#This Row],[Gap]]=0),1,0)</f>
        <v>0</v>
      </c>
      <c r="AL616" s="48">
        <v>4143</v>
      </c>
      <c r="AM616" s="117">
        <f t="shared" si="74"/>
        <v>1</v>
      </c>
      <c r="AN616">
        <f t="shared" si="75"/>
        <v>0</v>
      </c>
    </row>
    <row r="617" spans="2:40" x14ac:dyDescent="0.35">
      <c r="B617" s="126" t="s">
        <v>651</v>
      </c>
      <c r="C617" s="36">
        <v>150</v>
      </c>
      <c r="D617" s="36">
        <v>2</v>
      </c>
      <c r="E617" s="36">
        <v>30</v>
      </c>
      <c r="F617" s="37">
        <v>2</v>
      </c>
      <c r="G617" s="61">
        <f t="shared" si="72"/>
        <v>3995</v>
      </c>
      <c r="H617" s="98">
        <f t="shared" si="72"/>
        <v>3995</v>
      </c>
      <c r="I617" s="98">
        <f t="shared" si="76"/>
        <v>0</v>
      </c>
      <c r="J617" s="98"/>
      <c r="K617" s="36">
        <f>1800-Table1353233[[#This Row],[Remaining time]]</f>
        <v>16.448617836470021</v>
      </c>
      <c r="L617" s="36"/>
      <c r="M617" s="36">
        <f t="shared" si="73"/>
        <v>16.448617836470021</v>
      </c>
      <c r="O617" t="b">
        <f t="shared" si="77"/>
        <v>0</v>
      </c>
      <c r="T617">
        <f>IF(Table1353233[[#This Row],[If Optimal solution is not found]]=1,"",Table1353233[[#This Row],[UB_init]])</f>
        <v>3995</v>
      </c>
      <c r="U617">
        <f>IF(Table1353233[[#This Row],[If Optimal solution is not found]],"",Table1353233[[#This Row],[LB_init]])</f>
        <v>3995</v>
      </c>
      <c r="V617">
        <f>IF(Table1353233[[#This Row],[If Optimal solution is not found]],"",0)</f>
        <v>0</v>
      </c>
      <c r="W617">
        <f>IF(Table1353233[[#This Row],[If Optimal solution is not found]],"",Table1353233[[#This Row],[Total time (BPP+Pm+SPm)]])</f>
        <v>16.448617836470021</v>
      </c>
      <c r="Y617" s="61"/>
      <c r="Z617" s="62"/>
      <c r="AA617" s="62"/>
      <c r="AB617" s="61"/>
      <c r="AC617" s="115"/>
      <c r="AD617" s="115"/>
      <c r="AE617" s="115"/>
      <c r="AF617" s="115">
        <f t="shared" si="78"/>
        <v>0</v>
      </c>
      <c r="AG617" s="115">
        <f t="shared" si="79"/>
        <v>0</v>
      </c>
      <c r="AH617" s="115">
        <v>0</v>
      </c>
      <c r="AI617" s="137" t="str">
        <f>IF(AH617=1,(Table1353233[[#This Row],[UB_init]]-Table1353233[[#This Row],[LB_init]])/Table1353233[[#This Row],[UB_init]],"")</f>
        <v/>
      </c>
      <c r="AJ617" s="133"/>
      <c r="AK617" s="115">
        <f>IF(AND(AJ617=1,Table68[[#This Row],[Gap]]=0),1,0)</f>
        <v>0</v>
      </c>
      <c r="AL617" s="47">
        <v>3995</v>
      </c>
      <c r="AM617" s="117">
        <f t="shared" si="74"/>
        <v>1</v>
      </c>
      <c r="AN617">
        <f t="shared" si="75"/>
        <v>0</v>
      </c>
    </row>
    <row r="618" spans="2:40" x14ac:dyDescent="0.35">
      <c r="B618" s="127" t="s">
        <v>652</v>
      </c>
      <c r="C618" s="38">
        <v>150</v>
      </c>
      <c r="D618" s="38">
        <v>2</v>
      </c>
      <c r="E618" s="38">
        <v>30</v>
      </c>
      <c r="F618" s="39">
        <v>2</v>
      </c>
      <c r="G618" s="59">
        <f t="shared" si="72"/>
        <v>4072</v>
      </c>
      <c r="H618" s="88">
        <f t="shared" si="72"/>
        <v>4072</v>
      </c>
      <c r="I618" s="88">
        <f t="shared" si="76"/>
        <v>0</v>
      </c>
      <c r="J618" s="88"/>
      <c r="K618" s="38">
        <f>1800-Table1353233[[#This Row],[Remaining time]]</f>
        <v>1.4068171493800037</v>
      </c>
      <c r="L618" s="38"/>
      <c r="M618" s="38">
        <f t="shared" si="73"/>
        <v>1.4068171493800037</v>
      </c>
      <c r="O618" t="b">
        <f t="shared" si="77"/>
        <v>0</v>
      </c>
      <c r="T618">
        <f>IF(Table1353233[[#This Row],[If Optimal solution is not found]]=1,"",Table1353233[[#This Row],[UB_init]])</f>
        <v>4072</v>
      </c>
      <c r="U618">
        <f>IF(Table1353233[[#This Row],[If Optimal solution is not found]],"",Table1353233[[#This Row],[LB_init]])</f>
        <v>4072</v>
      </c>
      <c r="V618">
        <f>IF(Table1353233[[#This Row],[If Optimal solution is not found]],"",0)</f>
        <v>0</v>
      </c>
      <c r="W618">
        <f>IF(Table1353233[[#This Row],[If Optimal solution is not found]],"",Table1353233[[#This Row],[Total time (BPP+Pm+SPm)]])</f>
        <v>1.4068171493800037</v>
      </c>
      <c r="Y618" s="59"/>
      <c r="Z618" s="60"/>
      <c r="AA618" s="60"/>
      <c r="AB618" s="59"/>
      <c r="AC618" s="114"/>
      <c r="AD618" s="114"/>
      <c r="AE618" s="114"/>
      <c r="AF618" s="114">
        <f t="shared" si="78"/>
        <v>0</v>
      </c>
      <c r="AG618" s="114">
        <f t="shared" si="79"/>
        <v>0</v>
      </c>
      <c r="AH618" s="114">
        <v>0</v>
      </c>
      <c r="AI618" s="136" t="str">
        <f>IF(AH618=1,(Table1353233[[#This Row],[UB_init]]-Table1353233[[#This Row],[LB_init]])/Table1353233[[#This Row],[UB_init]],"")</f>
        <v/>
      </c>
      <c r="AJ618" s="123"/>
      <c r="AK618" s="114">
        <f>IF(AND(AJ618=1,Table68[[#This Row],[Gap]]=0),1,0)</f>
        <v>0</v>
      </c>
      <c r="AL618" s="48">
        <v>4072</v>
      </c>
      <c r="AM618" s="117">
        <f t="shared" si="74"/>
        <v>1</v>
      </c>
      <c r="AN618">
        <f t="shared" si="75"/>
        <v>0</v>
      </c>
    </row>
    <row r="619" spans="2:40" x14ac:dyDescent="0.35">
      <c r="B619" s="126" t="s">
        <v>653</v>
      </c>
      <c r="C619" s="36">
        <v>150</v>
      </c>
      <c r="D619" s="36">
        <v>2</v>
      </c>
      <c r="E619" s="36">
        <v>30</v>
      </c>
      <c r="F619" s="37">
        <v>2</v>
      </c>
      <c r="G619" s="61">
        <f t="shared" si="72"/>
        <v>4083</v>
      </c>
      <c r="H619" s="98">
        <f t="shared" si="72"/>
        <v>4083</v>
      </c>
      <c r="I619" s="98">
        <f t="shared" si="76"/>
        <v>0</v>
      </c>
      <c r="J619" s="98"/>
      <c r="K619" s="36">
        <f>1800-Table1353233[[#This Row],[Remaining time]]</f>
        <v>7.1806853823400161</v>
      </c>
      <c r="L619" s="36"/>
      <c r="M619" s="36">
        <f t="shared" si="73"/>
        <v>7.1806853823400161</v>
      </c>
      <c r="O619" t="b">
        <f t="shared" si="77"/>
        <v>0</v>
      </c>
      <c r="T619">
        <f>IF(Table1353233[[#This Row],[If Optimal solution is not found]]=1,"",Table1353233[[#This Row],[UB_init]])</f>
        <v>4083</v>
      </c>
      <c r="U619">
        <f>IF(Table1353233[[#This Row],[If Optimal solution is not found]],"",Table1353233[[#This Row],[LB_init]])</f>
        <v>4083</v>
      </c>
      <c r="V619">
        <f>IF(Table1353233[[#This Row],[If Optimal solution is not found]],"",0)</f>
        <v>0</v>
      </c>
      <c r="W619">
        <f>IF(Table1353233[[#This Row],[If Optimal solution is not found]],"",Table1353233[[#This Row],[Total time (BPP+Pm+SPm)]])</f>
        <v>7.1806853823400161</v>
      </c>
      <c r="Y619" s="61"/>
      <c r="Z619" s="62"/>
      <c r="AA619" s="62"/>
      <c r="AB619" s="61"/>
      <c r="AC619" s="115"/>
      <c r="AD619" s="115"/>
      <c r="AE619" s="115"/>
      <c r="AF619" s="115">
        <f t="shared" si="78"/>
        <v>0</v>
      </c>
      <c r="AG619" s="115">
        <f t="shared" si="79"/>
        <v>0</v>
      </c>
      <c r="AH619" s="115">
        <v>0</v>
      </c>
      <c r="AI619" s="137" t="str">
        <f>IF(AH619=1,(Table1353233[[#This Row],[UB_init]]-Table1353233[[#This Row],[LB_init]])/Table1353233[[#This Row],[UB_init]],"")</f>
        <v/>
      </c>
      <c r="AJ619" s="133"/>
      <c r="AK619" s="115">
        <f>IF(AND(AJ619=1,Table68[[#This Row],[Gap]]=0),1,0)</f>
        <v>0</v>
      </c>
      <c r="AL619" s="47">
        <v>4083</v>
      </c>
      <c r="AM619" s="117">
        <f t="shared" si="74"/>
        <v>1</v>
      </c>
      <c r="AN619">
        <f t="shared" si="75"/>
        <v>0</v>
      </c>
    </row>
    <row r="620" spans="2:40" x14ac:dyDescent="0.35">
      <c r="B620" s="127" t="s">
        <v>654</v>
      </c>
      <c r="C620" s="38">
        <v>150</v>
      </c>
      <c r="D620" s="38">
        <v>2</v>
      </c>
      <c r="E620" s="38">
        <v>30</v>
      </c>
      <c r="F620" s="39">
        <v>2</v>
      </c>
      <c r="G620" s="59">
        <f t="shared" si="72"/>
        <v>3891</v>
      </c>
      <c r="H620" s="88">
        <f t="shared" si="72"/>
        <v>3891</v>
      </c>
      <c r="I620" s="88">
        <f t="shared" si="76"/>
        <v>0</v>
      </c>
      <c r="J620" s="88"/>
      <c r="K620" s="38">
        <f>1800-Table1353233[[#This Row],[Remaining time]]</f>
        <v>110.15113119409011</v>
      </c>
      <c r="L620" s="38"/>
      <c r="M620" s="38">
        <f t="shared" si="73"/>
        <v>110.15113119409011</v>
      </c>
      <c r="O620" t="b">
        <f t="shared" si="77"/>
        <v>0</v>
      </c>
      <c r="T620">
        <f>IF(Table1353233[[#This Row],[If Optimal solution is not found]]=1,"",Table1353233[[#This Row],[UB_init]])</f>
        <v>3891</v>
      </c>
      <c r="U620">
        <f>IF(Table1353233[[#This Row],[If Optimal solution is not found]],"",Table1353233[[#This Row],[LB_init]])</f>
        <v>3891</v>
      </c>
      <c r="V620">
        <f>IF(Table1353233[[#This Row],[If Optimal solution is not found]],"",0)</f>
        <v>0</v>
      </c>
      <c r="W620">
        <f>IF(Table1353233[[#This Row],[If Optimal solution is not found]],"",Table1353233[[#This Row],[Total time (BPP+Pm+SPm)]])</f>
        <v>110.15113119409011</v>
      </c>
      <c r="Y620" s="59"/>
      <c r="Z620" s="60"/>
      <c r="AA620" s="60"/>
      <c r="AB620" s="59"/>
      <c r="AC620" s="114"/>
      <c r="AD620" s="114"/>
      <c r="AE620" s="114"/>
      <c r="AF620" s="114">
        <f t="shared" si="78"/>
        <v>0</v>
      </c>
      <c r="AG620" s="114">
        <f t="shared" si="79"/>
        <v>0</v>
      </c>
      <c r="AH620" s="114">
        <v>0</v>
      </c>
      <c r="AI620" s="136" t="str">
        <f>IF(AH620=1,(Table1353233[[#This Row],[UB_init]]-Table1353233[[#This Row],[LB_init]])/Table1353233[[#This Row],[UB_init]],"")</f>
        <v/>
      </c>
      <c r="AJ620" s="123"/>
      <c r="AK620" s="114">
        <f>IF(AND(AJ620=1,Table68[[#This Row],[Gap]]=0),1,0)</f>
        <v>0</v>
      </c>
      <c r="AL620" s="48">
        <v>3891</v>
      </c>
      <c r="AM620" s="117">
        <f t="shared" si="74"/>
        <v>1</v>
      </c>
      <c r="AN620">
        <f t="shared" si="75"/>
        <v>0</v>
      </c>
    </row>
    <row r="621" spans="2:40" x14ac:dyDescent="0.35">
      <c r="B621" s="126" t="s">
        <v>655</v>
      </c>
      <c r="C621" s="36">
        <v>150</v>
      </c>
      <c r="D621" s="36">
        <v>2</v>
      </c>
      <c r="E621" s="36">
        <v>30</v>
      </c>
      <c r="F621" s="37">
        <v>2</v>
      </c>
      <c r="G621" s="61">
        <f t="shared" si="72"/>
        <v>4102</v>
      </c>
      <c r="H621" s="98">
        <f t="shared" si="72"/>
        <v>4102</v>
      </c>
      <c r="I621" s="98">
        <f t="shared" si="76"/>
        <v>0</v>
      </c>
      <c r="J621" s="98"/>
      <c r="K621" s="36">
        <f>1800-Table1353233[[#This Row],[Remaining time]]</f>
        <v>18.213987441740073</v>
      </c>
      <c r="L621" s="36"/>
      <c r="M621" s="36">
        <f t="shared" si="73"/>
        <v>18.213987441740073</v>
      </c>
      <c r="O621" t="b">
        <f t="shared" si="77"/>
        <v>0</v>
      </c>
      <c r="T621">
        <f>IF(Table1353233[[#This Row],[If Optimal solution is not found]]=1,"",Table1353233[[#This Row],[UB_init]])</f>
        <v>4102</v>
      </c>
      <c r="U621">
        <f>IF(Table1353233[[#This Row],[If Optimal solution is not found]],"",Table1353233[[#This Row],[LB_init]])</f>
        <v>4102</v>
      </c>
      <c r="V621">
        <f>IF(Table1353233[[#This Row],[If Optimal solution is not found]],"",0)</f>
        <v>0</v>
      </c>
      <c r="W621">
        <f>IF(Table1353233[[#This Row],[If Optimal solution is not found]],"",Table1353233[[#This Row],[Total time (BPP+Pm+SPm)]])</f>
        <v>18.213987441740073</v>
      </c>
      <c r="Y621" s="61"/>
      <c r="Z621" s="62"/>
      <c r="AA621" s="62"/>
      <c r="AB621" s="61"/>
      <c r="AC621" s="115"/>
      <c r="AD621" s="115"/>
      <c r="AE621" s="115"/>
      <c r="AF621" s="115">
        <f t="shared" si="78"/>
        <v>0</v>
      </c>
      <c r="AG621" s="115">
        <f t="shared" si="79"/>
        <v>0</v>
      </c>
      <c r="AH621" s="115">
        <v>0</v>
      </c>
      <c r="AI621" s="137" t="str">
        <f>IF(AH621=1,(Table1353233[[#This Row],[UB_init]]-Table1353233[[#This Row],[LB_init]])/Table1353233[[#This Row],[UB_init]],"")</f>
        <v/>
      </c>
      <c r="AJ621" s="133"/>
      <c r="AK621" s="115">
        <f>IF(AND(AJ621=1,Table68[[#This Row],[Gap]]=0),1,0)</f>
        <v>0</v>
      </c>
      <c r="AL621" s="47">
        <v>4102</v>
      </c>
      <c r="AM621" s="117">
        <f t="shared" si="74"/>
        <v>1</v>
      </c>
      <c r="AN621">
        <f t="shared" si="75"/>
        <v>0</v>
      </c>
    </row>
    <row r="622" spans="2:40" x14ac:dyDescent="0.35">
      <c r="B622" s="127" t="s">
        <v>656</v>
      </c>
      <c r="C622" s="38">
        <v>150</v>
      </c>
      <c r="D622" s="38">
        <v>2</v>
      </c>
      <c r="E622" s="38">
        <v>30</v>
      </c>
      <c r="F622" s="39">
        <v>4</v>
      </c>
      <c r="G622" s="59">
        <f t="shared" si="72"/>
        <v>4632</v>
      </c>
      <c r="H622" s="88">
        <f t="shared" si="72"/>
        <v>4632</v>
      </c>
      <c r="I622" s="88">
        <f t="shared" si="76"/>
        <v>0</v>
      </c>
      <c r="J622" s="88"/>
      <c r="K622" s="38">
        <f>1800-Table1353233[[#This Row],[Remaining time]]</f>
        <v>9.6365076284901079</v>
      </c>
      <c r="L622" s="38"/>
      <c r="M622" s="38">
        <f t="shared" si="73"/>
        <v>9.6365076284901079</v>
      </c>
      <c r="O622" t="b">
        <f t="shared" si="77"/>
        <v>0</v>
      </c>
      <c r="T622">
        <f>IF(Table1353233[[#This Row],[If Optimal solution is not found]]=1,"",Table1353233[[#This Row],[UB_init]])</f>
        <v>4632</v>
      </c>
      <c r="U622">
        <f>IF(Table1353233[[#This Row],[If Optimal solution is not found]],"",Table1353233[[#This Row],[LB_init]])</f>
        <v>4632</v>
      </c>
      <c r="V622">
        <f>IF(Table1353233[[#This Row],[If Optimal solution is not found]],"",0)</f>
        <v>0</v>
      </c>
      <c r="W622">
        <f>IF(Table1353233[[#This Row],[If Optimal solution is not found]],"",Table1353233[[#This Row],[Total time (BPP+Pm+SPm)]])</f>
        <v>9.6365076284901079</v>
      </c>
      <c r="Y622" s="59"/>
      <c r="Z622" s="60"/>
      <c r="AA622" s="60"/>
      <c r="AB622" s="59"/>
      <c r="AC622" s="114"/>
      <c r="AD622" s="114"/>
      <c r="AE622" s="114"/>
      <c r="AF622" s="114">
        <f t="shared" si="78"/>
        <v>0</v>
      </c>
      <c r="AG622" s="114">
        <f t="shared" si="79"/>
        <v>0</v>
      </c>
      <c r="AH622" s="114">
        <v>0</v>
      </c>
      <c r="AI622" s="136" t="str">
        <f>IF(AH622=1,(Table1353233[[#This Row],[UB_init]]-Table1353233[[#This Row],[LB_init]])/Table1353233[[#This Row],[UB_init]],"")</f>
        <v/>
      </c>
      <c r="AJ622" s="123"/>
      <c r="AK622" s="114">
        <f>IF(AND(AJ622=1,Table68[[#This Row],[Gap]]=0),1,0)</f>
        <v>0</v>
      </c>
      <c r="AL622" s="48">
        <v>4632</v>
      </c>
      <c r="AM622" s="117">
        <f t="shared" si="74"/>
        <v>1</v>
      </c>
      <c r="AN622">
        <f t="shared" si="75"/>
        <v>0</v>
      </c>
    </row>
    <row r="623" spans="2:40" x14ac:dyDescent="0.35">
      <c r="B623" s="126" t="s">
        <v>657</v>
      </c>
      <c r="C623" s="36">
        <v>150</v>
      </c>
      <c r="D623" s="36">
        <v>2</v>
      </c>
      <c r="E623" s="36">
        <v>30</v>
      </c>
      <c r="F623" s="37">
        <v>4</v>
      </c>
      <c r="G623" s="61">
        <f t="shared" si="72"/>
        <v>5164</v>
      </c>
      <c r="H623" s="98">
        <f t="shared" si="72"/>
        <v>5134</v>
      </c>
      <c r="I623" s="98">
        <f t="shared" si="76"/>
        <v>5.8094500387295498E-3</v>
      </c>
      <c r="J623" s="98"/>
      <c r="K623" s="36">
        <f>1800-Table1353233[[#This Row],[Remaining time]]</f>
        <v>605.12022476829998</v>
      </c>
      <c r="L623" s="36">
        <v>3240.1688353740601</v>
      </c>
      <c r="M623" s="36">
        <f t="shared" si="73"/>
        <v>3845.2890601423601</v>
      </c>
      <c r="N623">
        <v>5.80945003872966E-3</v>
      </c>
      <c r="O623" t="b">
        <f t="shared" si="77"/>
        <v>0</v>
      </c>
      <c r="T623" t="str">
        <f>IF(Table1353233[[#This Row],[If Optimal solution is not found]]=1,"",Table1353233[[#This Row],[UB_init]])</f>
        <v/>
      </c>
      <c r="U623" t="str">
        <f>IF(Table1353233[[#This Row],[If Optimal solution is not found]],"",Table1353233[[#This Row],[LB_init]])</f>
        <v/>
      </c>
      <c r="V623" t="str">
        <f>IF(Table1353233[[#This Row],[If Optimal solution is not found]],"",0)</f>
        <v/>
      </c>
      <c r="W623" t="str">
        <f>IF(Table1353233[[#This Row],[If Optimal solution is not found]],"",Table1353233[[#This Row],[Total time (BPP+Pm+SPm)]])</f>
        <v/>
      </c>
      <c r="Y623" s="61">
        <v>5164</v>
      </c>
      <c r="Z623" s="62">
        <v>5134</v>
      </c>
      <c r="AA623" s="62">
        <v>5.8094500387295498E-3</v>
      </c>
      <c r="AB623" s="61"/>
      <c r="AC623" s="115">
        <v>166</v>
      </c>
      <c r="AD623" s="115">
        <v>117</v>
      </c>
      <c r="AE623" s="115">
        <v>1</v>
      </c>
      <c r="AF623" s="115">
        <f t="shared" si="78"/>
        <v>1</v>
      </c>
      <c r="AG623" s="115">
        <f t="shared" si="79"/>
        <v>0</v>
      </c>
      <c r="AH623" s="115">
        <v>0</v>
      </c>
      <c r="AI623" s="137" t="str">
        <f>IF(AH623=1,(Table1353233[[#This Row],[UB_init]]-Table1353233[[#This Row],[LB_init]])/Table1353233[[#This Row],[UB_init]],"")</f>
        <v/>
      </c>
      <c r="AJ623" s="133">
        <v>0</v>
      </c>
      <c r="AK623" s="115">
        <f>IF(AND(AJ623=1,Table68[[#This Row],[Gap]]=0),1,0)</f>
        <v>0</v>
      </c>
      <c r="AL623" s="47">
        <v>5164</v>
      </c>
      <c r="AM623" s="117">
        <f t="shared" si="74"/>
        <v>0</v>
      </c>
      <c r="AN623">
        <f t="shared" si="75"/>
        <v>0</v>
      </c>
    </row>
    <row r="624" spans="2:40" x14ac:dyDescent="0.35">
      <c r="B624" s="127" t="s">
        <v>658</v>
      </c>
      <c r="C624" s="38">
        <v>150</v>
      </c>
      <c r="D624" s="38">
        <v>2</v>
      </c>
      <c r="E624" s="38">
        <v>30</v>
      </c>
      <c r="F624" s="39">
        <v>4</v>
      </c>
      <c r="G624" s="59">
        <f t="shared" si="72"/>
        <v>4732</v>
      </c>
      <c r="H624" s="88">
        <f t="shared" si="72"/>
        <v>4732</v>
      </c>
      <c r="I624" s="88">
        <f t="shared" si="76"/>
        <v>0</v>
      </c>
      <c r="J624" s="88"/>
      <c r="K624" s="38">
        <f>1800-Table1353233[[#This Row],[Remaining time]]</f>
        <v>11.125725410880023</v>
      </c>
      <c r="L624" s="38"/>
      <c r="M624" s="38">
        <f t="shared" si="73"/>
        <v>11.125725410880023</v>
      </c>
      <c r="O624" t="b">
        <f t="shared" si="77"/>
        <v>0</v>
      </c>
      <c r="T624">
        <f>IF(Table1353233[[#This Row],[If Optimal solution is not found]]=1,"",Table1353233[[#This Row],[UB_init]])</f>
        <v>4732</v>
      </c>
      <c r="U624">
        <f>IF(Table1353233[[#This Row],[If Optimal solution is not found]],"",Table1353233[[#This Row],[LB_init]])</f>
        <v>4732</v>
      </c>
      <c r="V624">
        <f>IF(Table1353233[[#This Row],[If Optimal solution is not found]],"",0)</f>
        <v>0</v>
      </c>
      <c r="W624">
        <f>IF(Table1353233[[#This Row],[If Optimal solution is not found]],"",Table1353233[[#This Row],[Total time (BPP+Pm+SPm)]])</f>
        <v>11.125725410880023</v>
      </c>
      <c r="Y624" s="59"/>
      <c r="Z624" s="60"/>
      <c r="AA624" s="60"/>
      <c r="AB624" s="59"/>
      <c r="AC624" s="114"/>
      <c r="AD624" s="114"/>
      <c r="AE624" s="114"/>
      <c r="AF624" s="114">
        <f t="shared" si="78"/>
        <v>0</v>
      </c>
      <c r="AG624" s="114">
        <f t="shared" si="79"/>
        <v>0</v>
      </c>
      <c r="AH624" s="114">
        <v>0</v>
      </c>
      <c r="AI624" s="136" t="str">
        <f>IF(AH624=1,(Table1353233[[#This Row],[UB_init]]-Table1353233[[#This Row],[LB_init]])/Table1353233[[#This Row],[UB_init]],"")</f>
        <v/>
      </c>
      <c r="AJ624" s="123"/>
      <c r="AK624" s="114">
        <f>IF(AND(AJ624=1,Table68[[#This Row],[Gap]]=0),1,0)</f>
        <v>0</v>
      </c>
      <c r="AL624" s="48">
        <v>4732</v>
      </c>
      <c r="AM624" s="117">
        <f t="shared" si="74"/>
        <v>1</v>
      </c>
      <c r="AN624">
        <f t="shared" si="75"/>
        <v>0</v>
      </c>
    </row>
    <row r="625" spans="2:40" ht="15" thickBot="1" x14ac:dyDescent="0.4">
      <c r="B625" s="126" t="s">
        <v>659</v>
      </c>
      <c r="C625" s="36">
        <v>150</v>
      </c>
      <c r="D625" s="36">
        <v>2</v>
      </c>
      <c r="E625" s="36">
        <v>30</v>
      </c>
      <c r="F625" s="37">
        <v>4</v>
      </c>
      <c r="G625" s="61">
        <f t="shared" si="72"/>
        <v>4857</v>
      </c>
      <c r="H625" s="98">
        <f t="shared" si="72"/>
        <v>4857</v>
      </c>
      <c r="I625" s="98">
        <f t="shared" si="76"/>
        <v>0</v>
      </c>
      <c r="J625" s="98"/>
      <c r="K625" s="36">
        <f>1800-Table1353233[[#This Row],[Remaining time]]</f>
        <v>33.768376467749931</v>
      </c>
      <c r="L625" s="36"/>
      <c r="M625" s="36">
        <f t="shared" si="73"/>
        <v>33.768376467749931</v>
      </c>
      <c r="O625" t="b">
        <f t="shared" si="77"/>
        <v>0</v>
      </c>
      <c r="T625">
        <f>IF(Table1353233[[#This Row],[If Optimal solution is not found]]=1,"",Table1353233[[#This Row],[UB_init]])</f>
        <v>4857</v>
      </c>
      <c r="U625">
        <f>IF(Table1353233[[#This Row],[If Optimal solution is not found]],"",Table1353233[[#This Row],[LB_init]])</f>
        <v>4857</v>
      </c>
      <c r="V625">
        <f>IF(Table1353233[[#This Row],[If Optimal solution is not found]],"",0)</f>
        <v>0</v>
      </c>
      <c r="W625">
        <f>IF(Table1353233[[#This Row],[If Optimal solution is not found]],"",Table1353233[[#This Row],[Total time (BPP+Pm+SPm)]])</f>
        <v>33.768376467749931</v>
      </c>
      <c r="Y625" s="61"/>
      <c r="Z625" s="62"/>
      <c r="AA625" s="62"/>
      <c r="AB625" s="61"/>
      <c r="AC625" s="115"/>
      <c r="AD625" s="115"/>
      <c r="AE625" s="115"/>
      <c r="AF625" s="115">
        <f t="shared" si="78"/>
        <v>0</v>
      </c>
      <c r="AG625" s="115">
        <f t="shared" si="79"/>
        <v>0</v>
      </c>
      <c r="AH625" s="115">
        <v>0</v>
      </c>
      <c r="AI625" s="137" t="str">
        <f>IF(AH625=1,(Table1353233[[#This Row],[UB_init]]-Table1353233[[#This Row],[LB_init]])/Table1353233[[#This Row],[UB_init]],"")</f>
        <v/>
      </c>
      <c r="AJ625" s="133"/>
      <c r="AK625" s="115">
        <f>IF(AND(AJ625=1,Table68[[#This Row],[Gap]]=0),1,0)</f>
        <v>0</v>
      </c>
      <c r="AL625" s="47">
        <v>4857</v>
      </c>
      <c r="AM625" s="117">
        <f t="shared" si="74"/>
        <v>1</v>
      </c>
      <c r="AN625">
        <f t="shared" si="75"/>
        <v>0</v>
      </c>
    </row>
    <row r="626" spans="2:40" ht="16" thickBot="1" x14ac:dyDescent="0.4">
      <c r="B626" s="127" t="s">
        <v>660</v>
      </c>
      <c r="C626" s="38">
        <v>150</v>
      </c>
      <c r="D626" s="38">
        <v>2</v>
      </c>
      <c r="E626" s="38">
        <v>30</v>
      </c>
      <c r="F626" s="39">
        <v>4</v>
      </c>
      <c r="G626" s="59">
        <f t="shared" si="72"/>
        <v>4953</v>
      </c>
      <c r="H626" s="88">
        <f t="shared" si="72"/>
        <v>4953</v>
      </c>
      <c r="I626" s="88">
        <f t="shared" si="76"/>
        <v>0</v>
      </c>
      <c r="J626" s="88"/>
      <c r="K626" s="38">
        <f>1800-Table1353233[[#This Row],[Remaining time]]</f>
        <v>20.409994347030079</v>
      </c>
      <c r="L626" s="38"/>
      <c r="M626" s="38">
        <f t="shared" si="73"/>
        <v>20.409994347030079</v>
      </c>
      <c r="O626" t="b">
        <f t="shared" si="77"/>
        <v>0</v>
      </c>
      <c r="P626" s="17" t="s">
        <v>191</v>
      </c>
      <c r="Q626" s="18" t="s">
        <v>192</v>
      </c>
      <c r="R626" s="89" t="s">
        <v>193</v>
      </c>
      <c r="S626" s="20" t="s">
        <v>1108</v>
      </c>
      <c r="T626">
        <f>IF(Table1353233[[#This Row],[If Optimal solution is not found]]=1,"",Table1353233[[#This Row],[UB_init]])</f>
        <v>4953</v>
      </c>
      <c r="U626">
        <f>IF(Table1353233[[#This Row],[If Optimal solution is not found]],"",Table1353233[[#This Row],[LB_init]])</f>
        <v>4953</v>
      </c>
      <c r="V626">
        <f>IF(Table1353233[[#This Row],[If Optimal solution is not found]],"",0)</f>
        <v>0</v>
      </c>
      <c r="W626">
        <f>IF(Table1353233[[#This Row],[If Optimal solution is not found]],"",Table1353233[[#This Row],[Total time (BPP+Pm+SPm)]])</f>
        <v>20.409994347030079</v>
      </c>
      <c r="Y626" s="59"/>
      <c r="Z626" s="60"/>
      <c r="AA626" s="60"/>
      <c r="AB626" s="59"/>
      <c r="AC626" s="114"/>
      <c r="AD626" s="114"/>
      <c r="AE626" s="114"/>
      <c r="AF626" s="114">
        <f t="shared" si="78"/>
        <v>0</v>
      </c>
      <c r="AG626" s="114">
        <f t="shared" si="79"/>
        <v>0</v>
      </c>
      <c r="AH626" s="114">
        <v>0</v>
      </c>
      <c r="AI626" s="136" t="str">
        <f>IF(AH626=1,(Table1353233[[#This Row],[UB_init]]-Table1353233[[#This Row],[LB_init]])/Table1353233[[#This Row],[UB_init]],"")</f>
        <v/>
      </c>
      <c r="AJ626" s="123"/>
      <c r="AK626" s="114">
        <f>IF(AND(AJ626=1,Table68[[#This Row],[Gap]]=0),1,0)</f>
        <v>0</v>
      </c>
      <c r="AL626" s="48">
        <v>4953</v>
      </c>
      <c r="AM626" s="117">
        <f t="shared" si="74"/>
        <v>1</v>
      </c>
      <c r="AN626">
        <f t="shared" si="75"/>
        <v>0</v>
      </c>
    </row>
    <row r="627" spans="2:40" ht="18.649999999999999" customHeight="1" thickBot="1" x14ac:dyDescent="0.5">
      <c r="B627" s="126" t="s">
        <v>661</v>
      </c>
      <c r="C627" s="36">
        <v>150</v>
      </c>
      <c r="D627" s="36">
        <v>2</v>
      </c>
      <c r="E627" s="36">
        <v>30</v>
      </c>
      <c r="F627" s="37">
        <v>4</v>
      </c>
      <c r="G627" s="61">
        <f t="shared" si="72"/>
        <v>4895</v>
      </c>
      <c r="H627" s="98">
        <f t="shared" si="72"/>
        <v>4895</v>
      </c>
      <c r="I627" s="98">
        <f t="shared" si="76"/>
        <v>6.0913705583756344E-3</v>
      </c>
      <c r="J627" s="98"/>
      <c r="K627" s="36">
        <f>1800-Table1353233[[#This Row],[Remaining time]]</f>
        <v>615.35218377412002</v>
      </c>
      <c r="L627" s="36">
        <v>917.82355419034104</v>
      </c>
      <c r="M627" s="36">
        <f t="shared" si="73"/>
        <v>1533.175737964461</v>
      </c>
      <c r="O627" t="b">
        <f t="shared" si="77"/>
        <v>0</v>
      </c>
      <c r="P627" s="7">
        <f>COUNTIF(I542:I631,"=0")</f>
        <v>78</v>
      </c>
      <c r="Q627" s="29">
        <f>AVERAGE(I542:I631)</f>
        <v>1.1167609663595816E-3</v>
      </c>
      <c r="R627" s="90">
        <f>AVERAGE(M542:M631)</f>
        <v>433.60622575327596</v>
      </c>
      <c r="S627" s="95" t="e">
        <f>AVERAGE(J542:J631)</f>
        <v>#DIV/0!</v>
      </c>
      <c r="T627" t="str">
        <f>IF(Table1353233[[#This Row],[If Optimal solution is not found]]=1,"",Table1353233[[#This Row],[UB_init]])</f>
        <v/>
      </c>
      <c r="U627" t="str">
        <f>IF(Table1353233[[#This Row],[If Optimal solution is not found]],"",Table1353233[[#This Row],[LB_init]])</f>
        <v/>
      </c>
      <c r="V627" t="str">
        <f>IF(Table1353233[[#This Row],[If Optimal solution is not found]],"",0)</f>
        <v/>
      </c>
      <c r="W627" t="str">
        <f>IF(Table1353233[[#This Row],[If Optimal solution is not found]],"",Table1353233[[#This Row],[Total time (BPP+Pm+SPm)]])</f>
        <v/>
      </c>
      <c r="Y627" s="61">
        <v>4895</v>
      </c>
      <c r="Z627" s="62">
        <v>4895</v>
      </c>
      <c r="AA627" s="62">
        <v>0</v>
      </c>
      <c r="AB627" s="61"/>
      <c r="AC627" s="115">
        <v>26</v>
      </c>
      <c r="AD627" s="115">
        <v>15</v>
      </c>
      <c r="AE627" s="115">
        <v>6</v>
      </c>
      <c r="AF627" s="115">
        <f t="shared" si="78"/>
        <v>1</v>
      </c>
      <c r="AG627" s="115">
        <f t="shared" si="79"/>
        <v>1</v>
      </c>
      <c r="AH627" s="115">
        <v>1</v>
      </c>
      <c r="AI627" s="137">
        <f>IF(AH627=1,(Table1353233[[#This Row],[UB_init]]-Table1353233[[#This Row],[LB_init]])/Table1353233[[#This Row],[UB_init]],"")</f>
        <v>6.0913705583756344E-3</v>
      </c>
      <c r="AJ627" s="133">
        <v>0</v>
      </c>
      <c r="AK627" s="115">
        <f>IF(AND(AJ627=1,Table68[[#This Row],[Gap]]=0),1,0)</f>
        <v>0</v>
      </c>
      <c r="AL627" s="47">
        <v>4925</v>
      </c>
      <c r="AM627" s="117">
        <f t="shared" si="74"/>
        <v>0</v>
      </c>
      <c r="AN627">
        <f t="shared" si="75"/>
        <v>0</v>
      </c>
    </row>
    <row r="628" spans="2:40" ht="18.649999999999999" customHeight="1" thickBot="1" x14ac:dyDescent="0.5">
      <c r="B628" s="127" t="s">
        <v>662</v>
      </c>
      <c r="C628" s="38">
        <v>150</v>
      </c>
      <c r="D628" s="38">
        <v>2</v>
      </c>
      <c r="E628" s="38">
        <v>30</v>
      </c>
      <c r="F628" s="39">
        <v>4</v>
      </c>
      <c r="G628" s="59">
        <f t="shared" si="72"/>
        <v>5002</v>
      </c>
      <c r="H628" s="88">
        <f t="shared" si="72"/>
        <v>4972</v>
      </c>
      <c r="I628" s="88">
        <f t="shared" si="76"/>
        <v>5.9976009596160304E-3</v>
      </c>
      <c r="J628" s="88"/>
      <c r="K628" s="38">
        <f>1800-Table1353233[[#This Row],[Remaining time]]</f>
        <v>600.19693526066999</v>
      </c>
      <c r="L628" s="38">
        <v>3025.7950107790498</v>
      </c>
      <c r="M628" s="38">
        <f t="shared" si="73"/>
        <v>3625.9919460397196</v>
      </c>
      <c r="N628">
        <v>5.9976009596160304E-3</v>
      </c>
      <c r="O628" t="b">
        <f t="shared" si="77"/>
        <v>0</v>
      </c>
      <c r="P628" s="7"/>
      <c r="Q628" s="118">
        <f>AVERAGEIF(I542:I631,"&gt;0")</f>
        <v>8.3757072476968609E-3</v>
      </c>
      <c r="R628" s="91">
        <f>AVERAGEIF(I542:I631,"=0",M542:M631)</f>
        <v>14.047128033380622</v>
      </c>
      <c r="S628" s="95" t="e">
        <f>AVERAGEIF(J542:J631,"&gt;0")</f>
        <v>#DIV/0!</v>
      </c>
      <c r="T628" t="str">
        <f>IF(Table1353233[[#This Row],[If Optimal solution is not found]]=1,"",Table1353233[[#This Row],[UB_init]])</f>
        <v/>
      </c>
      <c r="U628" t="str">
        <f>IF(Table1353233[[#This Row],[If Optimal solution is not found]],"",Table1353233[[#This Row],[LB_init]])</f>
        <v/>
      </c>
      <c r="V628" t="str">
        <f>IF(Table1353233[[#This Row],[If Optimal solution is not found]],"",0)</f>
        <v/>
      </c>
      <c r="W628" t="str">
        <f>IF(Table1353233[[#This Row],[If Optimal solution is not found]],"",Table1353233[[#This Row],[Total time (BPP+Pm+SPm)]])</f>
        <v/>
      </c>
      <c r="Y628" s="59">
        <v>5002</v>
      </c>
      <c r="Z628" s="60">
        <v>4972</v>
      </c>
      <c r="AA628" s="60">
        <v>5.9976009596160304E-3</v>
      </c>
      <c r="AB628" s="59"/>
      <c r="AC628" s="114">
        <v>162</v>
      </c>
      <c r="AD628" s="114">
        <v>71</v>
      </c>
      <c r="AE628" s="114">
        <v>1</v>
      </c>
      <c r="AF628" s="114">
        <f t="shared" si="78"/>
        <v>1</v>
      </c>
      <c r="AG628" s="114">
        <f t="shared" si="79"/>
        <v>0</v>
      </c>
      <c r="AH628" s="114">
        <v>0</v>
      </c>
      <c r="AI628" s="136" t="str">
        <f>IF(AH628=1,(Table1353233[[#This Row],[UB_init]]-Table1353233[[#This Row],[LB_init]])/Table1353233[[#This Row],[UB_init]],"")</f>
        <v/>
      </c>
      <c r="AJ628" s="123">
        <v>0</v>
      </c>
      <c r="AK628" s="114">
        <f>IF(AND(AJ628=1,Table68[[#This Row],[Gap]]=0),1,0)</f>
        <v>0</v>
      </c>
      <c r="AL628" s="48">
        <v>5002</v>
      </c>
      <c r="AM628" s="117">
        <f t="shared" si="74"/>
        <v>0</v>
      </c>
      <c r="AN628">
        <f t="shared" si="75"/>
        <v>0</v>
      </c>
    </row>
    <row r="629" spans="2:40" ht="18.649999999999999" customHeight="1" thickBot="1" x14ac:dyDescent="0.5">
      <c r="B629" s="126" t="s">
        <v>663</v>
      </c>
      <c r="C629" s="36">
        <v>150</v>
      </c>
      <c r="D629" s="36">
        <v>2</v>
      </c>
      <c r="E629" s="36">
        <v>30</v>
      </c>
      <c r="F629" s="37">
        <v>4</v>
      </c>
      <c r="G629" s="61">
        <f t="shared" si="72"/>
        <v>4893</v>
      </c>
      <c r="H629" s="98">
        <f t="shared" si="72"/>
        <v>4863</v>
      </c>
      <c r="I629" s="98">
        <f t="shared" si="76"/>
        <v>6.1312078479459197E-3</v>
      </c>
      <c r="J629" s="98"/>
      <c r="K629" s="36">
        <f>1800-Table1353233[[#This Row],[Remaining time]]</f>
        <v>608.01561587676997</v>
      </c>
      <c r="L629" s="36">
        <v>3018.3789353948</v>
      </c>
      <c r="M629" s="36">
        <f t="shared" si="73"/>
        <v>3626.39455127157</v>
      </c>
      <c r="N629">
        <v>6.1312078479459197E-3</v>
      </c>
      <c r="O629" t="b">
        <f t="shared" si="77"/>
        <v>0</v>
      </c>
      <c r="P629" s="92" t="s">
        <v>197</v>
      </c>
      <c r="Q629" s="93">
        <f>MAX(I542:I631)</f>
        <v>1.17831893165747E-2</v>
      </c>
      <c r="R629" s="94"/>
      <c r="S629" s="96">
        <f>MAX(J542:J631)</f>
        <v>0</v>
      </c>
      <c r="T629" t="str">
        <f>IF(Table1353233[[#This Row],[If Optimal solution is not found]]=1,"",Table1353233[[#This Row],[UB_init]])</f>
        <v/>
      </c>
      <c r="U629" t="str">
        <f>IF(Table1353233[[#This Row],[If Optimal solution is not found]],"",Table1353233[[#This Row],[LB_init]])</f>
        <v/>
      </c>
      <c r="V629" t="str">
        <f>IF(Table1353233[[#This Row],[If Optimal solution is not found]],"",0)</f>
        <v/>
      </c>
      <c r="W629" t="str">
        <f>IF(Table1353233[[#This Row],[If Optimal solution is not found]],"",Table1353233[[#This Row],[Total time (BPP+Pm+SPm)]])</f>
        <v/>
      </c>
      <c r="Y629" s="61">
        <v>4893</v>
      </c>
      <c r="Z629" s="62">
        <v>4863</v>
      </c>
      <c r="AA629" s="62">
        <v>6.1312078479459197E-3</v>
      </c>
      <c r="AB629" s="61"/>
      <c r="AC629" s="115">
        <v>214</v>
      </c>
      <c r="AD629" s="115">
        <v>52</v>
      </c>
      <c r="AE629" s="115">
        <v>1</v>
      </c>
      <c r="AF629" s="115">
        <f t="shared" si="78"/>
        <v>1</v>
      </c>
      <c r="AG629" s="115">
        <f t="shared" si="79"/>
        <v>0</v>
      </c>
      <c r="AH629" s="115">
        <v>0</v>
      </c>
      <c r="AI629" s="137" t="str">
        <f>IF(AH629=1,(Table1353233[[#This Row],[UB_init]]-Table1353233[[#This Row],[LB_init]])/Table1353233[[#This Row],[UB_init]],"")</f>
        <v/>
      </c>
      <c r="AJ629" s="133">
        <v>0</v>
      </c>
      <c r="AK629" s="115">
        <f>IF(AND(AJ629=1,Table68[[#This Row],[Gap]]=0),1,0)</f>
        <v>0</v>
      </c>
      <c r="AL629" s="47">
        <v>4893</v>
      </c>
      <c r="AM629" s="117">
        <f t="shared" si="74"/>
        <v>0</v>
      </c>
      <c r="AN629">
        <f t="shared" si="75"/>
        <v>0</v>
      </c>
    </row>
    <row r="630" spans="2:40" x14ac:dyDescent="0.35">
      <c r="B630" s="127" t="s">
        <v>664</v>
      </c>
      <c r="C630" s="38">
        <v>150</v>
      </c>
      <c r="D630" s="38">
        <v>2</v>
      </c>
      <c r="E630" s="38">
        <v>30</v>
      </c>
      <c r="F630" s="39">
        <v>4</v>
      </c>
      <c r="G630" s="59">
        <f t="shared" si="72"/>
        <v>4731</v>
      </c>
      <c r="H630" s="88">
        <f t="shared" si="72"/>
        <v>4731</v>
      </c>
      <c r="I630" s="88">
        <f t="shared" si="76"/>
        <v>0</v>
      </c>
      <c r="J630" s="88"/>
      <c r="K630" s="38">
        <f>1800-Table1353233[[#This Row],[Remaining time]]</f>
        <v>16.967162463819932</v>
      </c>
      <c r="L630" s="38"/>
      <c r="M630" s="38">
        <f t="shared" si="73"/>
        <v>16.967162463819932</v>
      </c>
      <c r="O630" t="b">
        <f t="shared" si="77"/>
        <v>0</v>
      </c>
      <c r="T630">
        <f>IF(Table1353233[[#This Row],[If Optimal solution is not found]]=1,"",Table1353233[[#This Row],[UB_init]])</f>
        <v>4731</v>
      </c>
      <c r="U630">
        <f>IF(Table1353233[[#This Row],[If Optimal solution is not found]],"",Table1353233[[#This Row],[LB_init]])</f>
        <v>4731</v>
      </c>
      <c r="V630">
        <f>IF(Table1353233[[#This Row],[If Optimal solution is not found]],"",0)</f>
        <v>0</v>
      </c>
      <c r="W630">
        <f>IF(Table1353233[[#This Row],[If Optimal solution is not found]],"",Table1353233[[#This Row],[Total time (BPP+Pm+SPm)]])</f>
        <v>16.967162463819932</v>
      </c>
      <c r="Y630" s="59"/>
      <c r="Z630" s="60"/>
      <c r="AA630" s="60"/>
      <c r="AB630" s="59"/>
      <c r="AC630" s="114"/>
      <c r="AD630" s="114"/>
      <c r="AE630" s="114"/>
      <c r="AF630" s="114">
        <f t="shared" si="78"/>
        <v>0</v>
      </c>
      <c r="AG630" s="114">
        <f t="shared" si="79"/>
        <v>0</v>
      </c>
      <c r="AH630" s="114">
        <v>0</v>
      </c>
      <c r="AI630" s="136" t="str">
        <f>IF(AH630=1,(Table1353233[[#This Row],[UB_init]]-Table1353233[[#This Row],[LB_init]])/Table1353233[[#This Row],[UB_init]],"")</f>
        <v/>
      </c>
      <c r="AJ630" s="123"/>
      <c r="AK630" s="114">
        <f>IF(AND(AJ630=1,Table68[[#This Row],[Gap]]=0),1,0)</f>
        <v>0</v>
      </c>
      <c r="AL630" s="48">
        <v>4731</v>
      </c>
      <c r="AM630" s="117">
        <f t="shared" si="74"/>
        <v>1</v>
      </c>
      <c r="AN630">
        <f t="shared" si="75"/>
        <v>0</v>
      </c>
    </row>
    <row r="631" spans="2:40" ht="15" thickBot="1" x14ac:dyDescent="0.4">
      <c r="B631" s="128" t="s">
        <v>665</v>
      </c>
      <c r="C631" s="36">
        <v>150</v>
      </c>
      <c r="D631" s="36">
        <v>2</v>
      </c>
      <c r="E631" s="36">
        <v>30</v>
      </c>
      <c r="F631" s="37">
        <v>4</v>
      </c>
      <c r="G631" s="63">
        <f t="shared" si="72"/>
        <v>5092</v>
      </c>
      <c r="H631" s="99">
        <f t="shared" si="72"/>
        <v>5032</v>
      </c>
      <c r="I631" s="99">
        <f t="shared" si="76"/>
        <v>1.17831893165747E-2</v>
      </c>
      <c r="J631" s="99"/>
      <c r="K631" s="42">
        <f>1800-Table1353233[[#This Row],[Remaining time]]</f>
        <v>605.27924736030991</v>
      </c>
      <c r="L631" s="42">
        <v>3096.5743182231599</v>
      </c>
      <c r="M631" s="42">
        <f t="shared" si="73"/>
        <v>3701.8535655834698</v>
      </c>
      <c r="N631">
        <v>1.17831893165747E-2</v>
      </c>
      <c r="O631" t="b">
        <f t="shared" si="77"/>
        <v>0</v>
      </c>
      <c r="T631" t="str">
        <f>IF(Table1353233[[#This Row],[If Optimal solution is not found]]=1,"",Table1353233[[#This Row],[UB_init]])</f>
        <v/>
      </c>
      <c r="U631" t="str">
        <f>IF(Table1353233[[#This Row],[If Optimal solution is not found]],"",Table1353233[[#This Row],[LB_init]])</f>
        <v/>
      </c>
      <c r="V631" t="str">
        <f>IF(Table1353233[[#This Row],[If Optimal solution is not found]],"",0)</f>
        <v/>
      </c>
      <c r="W631" t="str">
        <f>IF(Table1353233[[#This Row],[If Optimal solution is not found]],"",Table1353233[[#This Row],[Total time (BPP+Pm+SPm)]])</f>
        <v/>
      </c>
      <c r="Y631" s="63">
        <v>5092</v>
      </c>
      <c r="Z631" s="64">
        <v>5032</v>
      </c>
      <c r="AA631" s="64">
        <v>1.17831893165747E-2</v>
      </c>
      <c r="AB631" s="63"/>
      <c r="AC631" s="116">
        <v>171</v>
      </c>
      <c r="AD631" s="116">
        <v>79</v>
      </c>
      <c r="AE631" s="116">
        <v>1</v>
      </c>
      <c r="AF631" s="116">
        <f t="shared" si="78"/>
        <v>1</v>
      </c>
      <c r="AG631" s="116">
        <f t="shared" si="79"/>
        <v>0</v>
      </c>
      <c r="AH631" s="116">
        <v>0</v>
      </c>
      <c r="AI631" s="137" t="str">
        <f>IF(AH631=1,(Table1353233[[#This Row],[UB_init]]-Table1353233[[#This Row],[LB_init]])/Table1353233[[#This Row],[UB_init]],"")</f>
        <v/>
      </c>
      <c r="AJ631" s="134">
        <v>0</v>
      </c>
      <c r="AK631" s="116">
        <f>IF(AND(AJ631=1,Table68[[#This Row],[Gap]]=0),1,0)</f>
        <v>0</v>
      </c>
      <c r="AL631" s="49">
        <v>5092</v>
      </c>
      <c r="AM631" s="117">
        <f t="shared" si="74"/>
        <v>0</v>
      </c>
      <c r="AN631">
        <f t="shared" si="75"/>
        <v>0</v>
      </c>
    </row>
    <row r="632" spans="2:40" x14ac:dyDescent="0.35">
      <c r="B632" s="127" t="s">
        <v>666</v>
      </c>
      <c r="C632" s="34">
        <v>150</v>
      </c>
      <c r="D632" s="34">
        <v>5</v>
      </c>
      <c r="E632" s="34">
        <v>10</v>
      </c>
      <c r="F632" s="35">
        <v>1</v>
      </c>
      <c r="G632" s="59">
        <f t="shared" si="72"/>
        <v>568</v>
      </c>
      <c r="H632" s="88">
        <f t="shared" si="72"/>
        <v>568</v>
      </c>
      <c r="I632" s="88">
        <f t="shared" si="76"/>
        <v>0</v>
      </c>
      <c r="J632" s="88"/>
      <c r="K632" s="38">
        <f>1800-Table1353233[[#This Row],[Remaining time]]</f>
        <v>1.1938596349300497</v>
      </c>
      <c r="L632" s="38"/>
      <c r="M632" s="38">
        <f t="shared" si="73"/>
        <v>1.1938596349300497</v>
      </c>
      <c r="O632" t="b">
        <f t="shared" si="77"/>
        <v>0</v>
      </c>
      <c r="T632">
        <f>IF(Table1353233[[#This Row],[If Optimal solution is not found]]=1,"",Table1353233[[#This Row],[UB_init]])</f>
        <v>568</v>
      </c>
      <c r="U632">
        <f>IF(Table1353233[[#This Row],[If Optimal solution is not found]],"",Table1353233[[#This Row],[LB_init]])</f>
        <v>568</v>
      </c>
      <c r="V632">
        <f>IF(Table1353233[[#This Row],[If Optimal solution is not found]],"",0)</f>
        <v>0</v>
      </c>
      <c r="W632">
        <f>IF(Table1353233[[#This Row],[If Optimal solution is not found]],"",Table1353233[[#This Row],[Total time (BPP+Pm+SPm)]])</f>
        <v>1.1938596349300497</v>
      </c>
      <c r="Y632" s="59"/>
      <c r="Z632" s="60"/>
      <c r="AA632" s="60"/>
      <c r="AB632" s="59"/>
      <c r="AC632" s="114"/>
      <c r="AD632" s="114"/>
      <c r="AE632" s="114"/>
      <c r="AF632" s="114">
        <f t="shared" si="78"/>
        <v>0</v>
      </c>
      <c r="AG632" s="114">
        <f t="shared" si="79"/>
        <v>0</v>
      </c>
      <c r="AH632" s="114">
        <v>0</v>
      </c>
      <c r="AI632" s="136" t="str">
        <f>IF(AH632=1,(Table1353233[[#This Row],[UB_init]]-Table1353233[[#This Row],[LB_init]])/Table1353233[[#This Row],[UB_init]],"")</f>
        <v/>
      </c>
      <c r="AJ632" s="123"/>
      <c r="AK632" s="114">
        <f>IF(AND(AJ632=1,Table68[[#This Row],[Gap]]=0),1,0)</f>
        <v>0</v>
      </c>
      <c r="AL632" s="46">
        <v>568</v>
      </c>
      <c r="AM632" s="117">
        <f t="shared" si="74"/>
        <v>1</v>
      </c>
      <c r="AN632">
        <f t="shared" si="75"/>
        <v>0</v>
      </c>
    </row>
    <row r="633" spans="2:40" x14ac:dyDescent="0.35">
      <c r="B633" s="126" t="s">
        <v>667</v>
      </c>
      <c r="C633" s="36">
        <v>150</v>
      </c>
      <c r="D633" s="36">
        <v>5</v>
      </c>
      <c r="E633" s="36">
        <v>10</v>
      </c>
      <c r="F633" s="37">
        <v>1</v>
      </c>
      <c r="G633" s="61">
        <f t="shared" si="72"/>
        <v>556</v>
      </c>
      <c r="H633" s="98">
        <f t="shared" si="72"/>
        <v>556</v>
      </c>
      <c r="I633" s="98">
        <f t="shared" si="76"/>
        <v>0</v>
      </c>
      <c r="J633" s="98"/>
      <c r="K633" s="36">
        <f>1800-Table1353233[[#This Row],[Remaining time]]</f>
        <v>1.5155246723500113</v>
      </c>
      <c r="L633" s="36"/>
      <c r="M633" s="36">
        <f t="shared" si="73"/>
        <v>1.5155246723500113</v>
      </c>
      <c r="O633" t="b">
        <f t="shared" si="77"/>
        <v>0</v>
      </c>
      <c r="T633">
        <f>IF(Table1353233[[#This Row],[If Optimal solution is not found]]=1,"",Table1353233[[#This Row],[UB_init]])</f>
        <v>556</v>
      </c>
      <c r="U633">
        <f>IF(Table1353233[[#This Row],[If Optimal solution is not found]],"",Table1353233[[#This Row],[LB_init]])</f>
        <v>556</v>
      </c>
      <c r="V633">
        <f>IF(Table1353233[[#This Row],[If Optimal solution is not found]],"",0)</f>
        <v>0</v>
      </c>
      <c r="W633">
        <f>IF(Table1353233[[#This Row],[If Optimal solution is not found]],"",Table1353233[[#This Row],[Total time (BPP+Pm+SPm)]])</f>
        <v>1.5155246723500113</v>
      </c>
      <c r="Y633" s="61"/>
      <c r="Z633" s="62"/>
      <c r="AA633" s="62"/>
      <c r="AB633" s="61"/>
      <c r="AC633" s="115"/>
      <c r="AD633" s="115"/>
      <c r="AE633" s="115"/>
      <c r="AF633" s="115">
        <f t="shared" si="78"/>
        <v>0</v>
      </c>
      <c r="AG633" s="115">
        <f t="shared" si="79"/>
        <v>0</v>
      </c>
      <c r="AH633" s="115">
        <v>0</v>
      </c>
      <c r="AI633" s="137" t="str">
        <f>IF(AH633=1,(Table1353233[[#This Row],[UB_init]]-Table1353233[[#This Row],[LB_init]])/Table1353233[[#This Row],[UB_init]],"")</f>
        <v/>
      </c>
      <c r="AJ633" s="133"/>
      <c r="AK633" s="115">
        <f>IF(AND(AJ633=1,Table68[[#This Row],[Gap]]=0),1,0)</f>
        <v>0</v>
      </c>
      <c r="AL633" s="47">
        <v>556</v>
      </c>
      <c r="AM633" s="117">
        <f t="shared" si="74"/>
        <v>1</v>
      </c>
      <c r="AN633">
        <f t="shared" si="75"/>
        <v>0</v>
      </c>
    </row>
    <row r="634" spans="2:40" x14ac:dyDescent="0.35">
      <c r="B634" s="127" t="s">
        <v>668</v>
      </c>
      <c r="C634" s="38">
        <v>150</v>
      </c>
      <c r="D634" s="38">
        <v>5</v>
      </c>
      <c r="E634" s="38">
        <v>10</v>
      </c>
      <c r="F634" s="39">
        <v>1</v>
      </c>
      <c r="G634" s="59">
        <f t="shared" si="72"/>
        <v>523</v>
      </c>
      <c r="H634" s="88">
        <f t="shared" si="72"/>
        <v>523</v>
      </c>
      <c r="I634" s="88">
        <f t="shared" si="76"/>
        <v>0</v>
      </c>
      <c r="J634" s="88"/>
      <c r="K634" s="38">
        <f>1800-Table1353233[[#This Row],[Remaining time]]</f>
        <v>1.2289504669699909</v>
      </c>
      <c r="L634" s="38"/>
      <c r="M634" s="38">
        <f t="shared" si="73"/>
        <v>1.2289504669699909</v>
      </c>
      <c r="O634" t="b">
        <f t="shared" si="77"/>
        <v>0</v>
      </c>
      <c r="T634">
        <f>IF(Table1353233[[#This Row],[If Optimal solution is not found]]=1,"",Table1353233[[#This Row],[UB_init]])</f>
        <v>523</v>
      </c>
      <c r="U634">
        <f>IF(Table1353233[[#This Row],[If Optimal solution is not found]],"",Table1353233[[#This Row],[LB_init]])</f>
        <v>523</v>
      </c>
      <c r="V634">
        <f>IF(Table1353233[[#This Row],[If Optimal solution is not found]],"",0)</f>
        <v>0</v>
      </c>
      <c r="W634">
        <f>IF(Table1353233[[#This Row],[If Optimal solution is not found]],"",Table1353233[[#This Row],[Total time (BPP+Pm+SPm)]])</f>
        <v>1.2289504669699909</v>
      </c>
      <c r="Y634" s="59"/>
      <c r="Z634" s="60"/>
      <c r="AA634" s="60"/>
      <c r="AB634" s="59"/>
      <c r="AC634" s="114"/>
      <c r="AD634" s="114"/>
      <c r="AE634" s="114"/>
      <c r="AF634" s="114">
        <f t="shared" si="78"/>
        <v>0</v>
      </c>
      <c r="AG634" s="114">
        <f t="shared" si="79"/>
        <v>0</v>
      </c>
      <c r="AH634" s="114">
        <v>0</v>
      </c>
      <c r="AI634" s="136" t="str">
        <f>IF(AH634=1,(Table1353233[[#This Row],[UB_init]]-Table1353233[[#This Row],[LB_init]])/Table1353233[[#This Row],[UB_init]],"")</f>
        <v/>
      </c>
      <c r="AJ634" s="123"/>
      <c r="AK634" s="114">
        <f>IF(AND(AJ634=1,Table68[[#This Row],[Gap]]=0),1,0)</f>
        <v>0</v>
      </c>
      <c r="AL634" s="48">
        <v>523</v>
      </c>
      <c r="AM634" s="117">
        <f t="shared" si="74"/>
        <v>1</v>
      </c>
      <c r="AN634">
        <f t="shared" si="75"/>
        <v>0</v>
      </c>
    </row>
    <row r="635" spans="2:40" x14ac:dyDescent="0.35">
      <c r="B635" s="126" t="s">
        <v>669</v>
      </c>
      <c r="C635" s="36">
        <v>150</v>
      </c>
      <c r="D635" s="36">
        <v>5</v>
      </c>
      <c r="E635" s="36">
        <v>10</v>
      </c>
      <c r="F635" s="37">
        <v>1</v>
      </c>
      <c r="G635" s="61">
        <f t="shared" si="72"/>
        <v>536</v>
      </c>
      <c r="H635" s="98">
        <f t="shared" si="72"/>
        <v>536</v>
      </c>
      <c r="I635" s="98">
        <f t="shared" si="76"/>
        <v>0</v>
      </c>
      <c r="J635" s="98"/>
      <c r="K635" s="36">
        <f>1800-Table1353233[[#This Row],[Remaining time]]</f>
        <v>1.2616507224799989</v>
      </c>
      <c r="L635" s="36"/>
      <c r="M635" s="36">
        <f t="shared" si="73"/>
        <v>1.2616507224799989</v>
      </c>
      <c r="O635" t="b">
        <f t="shared" si="77"/>
        <v>0</v>
      </c>
      <c r="T635">
        <f>IF(Table1353233[[#This Row],[If Optimal solution is not found]]=1,"",Table1353233[[#This Row],[UB_init]])</f>
        <v>536</v>
      </c>
      <c r="U635">
        <f>IF(Table1353233[[#This Row],[If Optimal solution is not found]],"",Table1353233[[#This Row],[LB_init]])</f>
        <v>536</v>
      </c>
      <c r="V635">
        <f>IF(Table1353233[[#This Row],[If Optimal solution is not found]],"",0)</f>
        <v>0</v>
      </c>
      <c r="W635">
        <f>IF(Table1353233[[#This Row],[If Optimal solution is not found]],"",Table1353233[[#This Row],[Total time (BPP+Pm+SPm)]])</f>
        <v>1.2616507224799989</v>
      </c>
      <c r="Y635" s="61"/>
      <c r="Z635" s="62"/>
      <c r="AA635" s="62"/>
      <c r="AB635" s="61"/>
      <c r="AC635" s="115"/>
      <c r="AD635" s="115"/>
      <c r="AE635" s="115"/>
      <c r="AF635" s="115">
        <f t="shared" si="78"/>
        <v>0</v>
      </c>
      <c r="AG635" s="115">
        <f t="shared" si="79"/>
        <v>0</v>
      </c>
      <c r="AH635" s="115">
        <v>0</v>
      </c>
      <c r="AI635" s="137" t="str">
        <f>IF(AH635=1,(Table1353233[[#This Row],[UB_init]]-Table1353233[[#This Row],[LB_init]])/Table1353233[[#This Row],[UB_init]],"")</f>
        <v/>
      </c>
      <c r="AJ635" s="133"/>
      <c r="AK635" s="115">
        <f>IF(AND(AJ635=1,Table68[[#This Row],[Gap]]=0),1,0)</f>
        <v>0</v>
      </c>
      <c r="AL635" s="47">
        <v>536</v>
      </c>
      <c r="AM635" s="117">
        <f t="shared" si="74"/>
        <v>1</v>
      </c>
      <c r="AN635">
        <f t="shared" si="75"/>
        <v>0</v>
      </c>
    </row>
    <row r="636" spans="2:40" x14ac:dyDescent="0.35">
      <c r="B636" s="127" t="s">
        <v>670</v>
      </c>
      <c r="C636" s="38">
        <v>150</v>
      </c>
      <c r="D636" s="38">
        <v>5</v>
      </c>
      <c r="E636" s="38">
        <v>10</v>
      </c>
      <c r="F636" s="39">
        <v>1</v>
      </c>
      <c r="G636" s="59">
        <f t="shared" si="72"/>
        <v>574</v>
      </c>
      <c r="H636" s="88">
        <f t="shared" si="72"/>
        <v>574</v>
      </c>
      <c r="I636" s="88">
        <f t="shared" si="76"/>
        <v>0</v>
      </c>
      <c r="J636" s="88"/>
      <c r="K636" s="38">
        <f>1800-Table1353233[[#This Row],[Remaining time]]</f>
        <v>1.235252829269939</v>
      </c>
      <c r="L636" s="38"/>
      <c r="M636" s="38">
        <f t="shared" si="73"/>
        <v>1.235252829269939</v>
      </c>
      <c r="O636" t="b">
        <f t="shared" si="77"/>
        <v>0</v>
      </c>
      <c r="T636">
        <f>IF(Table1353233[[#This Row],[If Optimal solution is not found]]=1,"",Table1353233[[#This Row],[UB_init]])</f>
        <v>574</v>
      </c>
      <c r="U636">
        <f>IF(Table1353233[[#This Row],[If Optimal solution is not found]],"",Table1353233[[#This Row],[LB_init]])</f>
        <v>574</v>
      </c>
      <c r="V636">
        <f>IF(Table1353233[[#This Row],[If Optimal solution is not found]],"",0)</f>
        <v>0</v>
      </c>
      <c r="W636">
        <f>IF(Table1353233[[#This Row],[If Optimal solution is not found]],"",Table1353233[[#This Row],[Total time (BPP+Pm+SPm)]])</f>
        <v>1.235252829269939</v>
      </c>
      <c r="Y636" s="59"/>
      <c r="Z636" s="60"/>
      <c r="AA636" s="60"/>
      <c r="AB636" s="59"/>
      <c r="AC636" s="114"/>
      <c r="AD636" s="114"/>
      <c r="AE636" s="114"/>
      <c r="AF636" s="114">
        <f t="shared" si="78"/>
        <v>0</v>
      </c>
      <c r="AG636" s="114">
        <f t="shared" si="79"/>
        <v>0</v>
      </c>
      <c r="AH636" s="114">
        <v>0</v>
      </c>
      <c r="AI636" s="136" t="str">
        <f>IF(AH636=1,(Table1353233[[#This Row],[UB_init]]-Table1353233[[#This Row],[LB_init]])/Table1353233[[#This Row],[UB_init]],"")</f>
        <v/>
      </c>
      <c r="AJ636" s="123"/>
      <c r="AK636" s="114">
        <f>IF(AND(AJ636=1,Table68[[#This Row],[Gap]]=0),1,0)</f>
        <v>0</v>
      </c>
      <c r="AL636" s="48">
        <v>574</v>
      </c>
      <c r="AM636" s="117">
        <f t="shared" si="74"/>
        <v>1</v>
      </c>
      <c r="AN636">
        <f t="shared" si="75"/>
        <v>0</v>
      </c>
    </row>
    <row r="637" spans="2:40" x14ac:dyDescent="0.35">
      <c r="B637" s="126" t="s">
        <v>671</v>
      </c>
      <c r="C637" s="36">
        <v>150</v>
      </c>
      <c r="D637" s="36">
        <v>5</v>
      </c>
      <c r="E637" s="36">
        <v>10</v>
      </c>
      <c r="F637" s="37">
        <v>1</v>
      </c>
      <c r="G637" s="61">
        <f t="shared" si="72"/>
        <v>568</v>
      </c>
      <c r="H637" s="98">
        <f t="shared" si="72"/>
        <v>568</v>
      </c>
      <c r="I637" s="98">
        <f t="shared" si="76"/>
        <v>0</v>
      </c>
      <c r="J637" s="98"/>
      <c r="K637" s="36">
        <f>1800-Table1353233[[#This Row],[Remaining time]]</f>
        <v>1.2226853687400308</v>
      </c>
      <c r="L637" s="36"/>
      <c r="M637" s="36">
        <f t="shared" si="73"/>
        <v>1.2226853687400308</v>
      </c>
      <c r="O637" t="b">
        <f t="shared" si="77"/>
        <v>0</v>
      </c>
      <c r="T637">
        <f>IF(Table1353233[[#This Row],[If Optimal solution is not found]]=1,"",Table1353233[[#This Row],[UB_init]])</f>
        <v>568</v>
      </c>
      <c r="U637">
        <f>IF(Table1353233[[#This Row],[If Optimal solution is not found]],"",Table1353233[[#This Row],[LB_init]])</f>
        <v>568</v>
      </c>
      <c r="V637">
        <f>IF(Table1353233[[#This Row],[If Optimal solution is not found]],"",0)</f>
        <v>0</v>
      </c>
      <c r="W637">
        <f>IF(Table1353233[[#This Row],[If Optimal solution is not found]],"",Table1353233[[#This Row],[Total time (BPP+Pm+SPm)]])</f>
        <v>1.2226853687400308</v>
      </c>
      <c r="Y637" s="61"/>
      <c r="Z637" s="62"/>
      <c r="AA637" s="62"/>
      <c r="AB637" s="61"/>
      <c r="AC637" s="115"/>
      <c r="AD637" s="115"/>
      <c r="AE637" s="115"/>
      <c r="AF637" s="115">
        <f t="shared" si="78"/>
        <v>0</v>
      </c>
      <c r="AG637" s="115">
        <f t="shared" si="79"/>
        <v>0</v>
      </c>
      <c r="AH637" s="115">
        <v>0</v>
      </c>
      <c r="AI637" s="137" t="str">
        <f>IF(AH637=1,(Table1353233[[#This Row],[UB_init]]-Table1353233[[#This Row],[LB_init]])/Table1353233[[#This Row],[UB_init]],"")</f>
        <v/>
      </c>
      <c r="AJ637" s="133"/>
      <c r="AK637" s="115">
        <f>IF(AND(AJ637=1,Table68[[#This Row],[Gap]]=0),1,0)</f>
        <v>0</v>
      </c>
      <c r="AL637" s="47">
        <v>568</v>
      </c>
      <c r="AM637" s="117">
        <f t="shared" si="74"/>
        <v>1</v>
      </c>
      <c r="AN637">
        <f t="shared" si="75"/>
        <v>0</v>
      </c>
    </row>
    <row r="638" spans="2:40" x14ac:dyDescent="0.35">
      <c r="B638" s="127" t="s">
        <v>672</v>
      </c>
      <c r="C638" s="38">
        <v>150</v>
      </c>
      <c r="D638" s="38">
        <v>5</v>
      </c>
      <c r="E638" s="38">
        <v>10</v>
      </c>
      <c r="F638" s="39">
        <v>1</v>
      </c>
      <c r="G638" s="59">
        <f t="shared" si="72"/>
        <v>550</v>
      </c>
      <c r="H638" s="88">
        <f t="shared" si="72"/>
        <v>550</v>
      </c>
      <c r="I638" s="88">
        <f t="shared" si="76"/>
        <v>0</v>
      </c>
      <c r="J638" s="88"/>
      <c r="K638" s="38">
        <f>1800-Table1353233[[#This Row],[Remaining time]]</f>
        <v>1.3775122929400823</v>
      </c>
      <c r="L638" s="38"/>
      <c r="M638" s="38">
        <f t="shared" si="73"/>
        <v>1.3775122929400823</v>
      </c>
      <c r="O638" t="b">
        <f t="shared" si="77"/>
        <v>0</v>
      </c>
      <c r="T638">
        <f>IF(Table1353233[[#This Row],[If Optimal solution is not found]]=1,"",Table1353233[[#This Row],[UB_init]])</f>
        <v>550</v>
      </c>
      <c r="U638">
        <f>IF(Table1353233[[#This Row],[If Optimal solution is not found]],"",Table1353233[[#This Row],[LB_init]])</f>
        <v>550</v>
      </c>
      <c r="V638">
        <f>IF(Table1353233[[#This Row],[If Optimal solution is not found]],"",0)</f>
        <v>0</v>
      </c>
      <c r="W638">
        <f>IF(Table1353233[[#This Row],[If Optimal solution is not found]],"",Table1353233[[#This Row],[Total time (BPP+Pm+SPm)]])</f>
        <v>1.3775122929400823</v>
      </c>
      <c r="Y638" s="59"/>
      <c r="Z638" s="60"/>
      <c r="AA638" s="60"/>
      <c r="AB638" s="59"/>
      <c r="AC638" s="114"/>
      <c r="AD638" s="114"/>
      <c r="AE638" s="114"/>
      <c r="AF638" s="114">
        <f t="shared" si="78"/>
        <v>0</v>
      </c>
      <c r="AG638" s="114">
        <f t="shared" si="79"/>
        <v>0</v>
      </c>
      <c r="AH638" s="114">
        <v>0</v>
      </c>
      <c r="AI638" s="136" t="str">
        <f>IF(AH638=1,(Table1353233[[#This Row],[UB_init]]-Table1353233[[#This Row],[LB_init]])/Table1353233[[#This Row],[UB_init]],"")</f>
        <v/>
      </c>
      <c r="AJ638" s="123"/>
      <c r="AK638" s="114">
        <f>IF(AND(AJ638=1,Table68[[#This Row],[Gap]]=0),1,0)</f>
        <v>0</v>
      </c>
      <c r="AL638" s="48">
        <v>550</v>
      </c>
      <c r="AM638" s="117">
        <f t="shared" si="74"/>
        <v>1</v>
      </c>
      <c r="AN638">
        <f t="shared" si="75"/>
        <v>0</v>
      </c>
    </row>
    <row r="639" spans="2:40" x14ac:dyDescent="0.35">
      <c r="B639" s="126" t="s">
        <v>673</v>
      </c>
      <c r="C639" s="36">
        <v>150</v>
      </c>
      <c r="D639" s="36">
        <v>5</v>
      </c>
      <c r="E639" s="36">
        <v>10</v>
      </c>
      <c r="F639" s="37">
        <v>1</v>
      </c>
      <c r="G639" s="61">
        <f t="shared" si="72"/>
        <v>537</v>
      </c>
      <c r="H639" s="98">
        <f t="shared" si="72"/>
        <v>537</v>
      </c>
      <c r="I639" s="98">
        <f t="shared" si="76"/>
        <v>0</v>
      </c>
      <c r="J639" s="98"/>
      <c r="K639" s="36">
        <f>1800-Table1353233[[#This Row],[Remaining time]]</f>
        <v>1.9988863151600071</v>
      </c>
      <c r="L639" s="36">
        <v>0.31062765792012198</v>
      </c>
      <c r="M639" s="36">
        <f t="shared" si="73"/>
        <v>2.3095139730801293</v>
      </c>
      <c r="O639" t="b">
        <f t="shared" si="77"/>
        <v>0</v>
      </c>
      <c r="T639" t="str">
        <f>IF(Table1353233[[#This Row],[If Optimal solution is not found]]=1,"",Table1353233[[#This Row],[UB_init]])</f>
        <v/>
      </c>
      <c r="U639" t="str">
        <f>IF(Table1353233[[#This Row],[If Optimal solution is not found]],"",Table1353233[[#This Row],[LB_init]])</f>
        <v/>
      </c>
      <c r="V639" t="str">
        <f>IF(Table1353233[[#This Row],[If Optimal solution is not found]],"",0)</f>
        <v/>
      </c>
      <c r="W639" t="str">
        <f>IF(Table1353233[[#This Row],[If Optimal solution is not found]],"",Table1353233[[#This Row],[Total time (BPP+Pm+SPm)]])</f>
        <v/>
      </c>
      <c r="Y639" s="61">
        <v>537</v>
      </c>
      <c r="Z639" s="62">
        <v>537</v>
      </c>
      <c r="AA639" s="62">
        <v>0</v>
      </c>
      <c r="AB639" s="61"/>
      <c r="AC639" s="115">
        <v>0</v>
      </c>
      <c r="AD639" s="115">
        <v>0</v>
      </c>
      <c r="AE639" s="115">
        <v>0</v>
      </c>
      <c r="AF639" s="115">
        <f t="shared" si="78"/>
        <v>0</v>
      </c>
      <c r="AG639" s="115">
        <f t="shared" si="79"/>
        <v>0</v>
      </c>
      <c r="AH639" s="115">
        <v>0</v>
      </c>
      <c r="AI639" s="137" t="str">
        <f>IF(AH639=1,(Table1353233[[#This Row],[UB_init]]-Table1353233[[#This Row],[LB_init]])/Table1353233[[#This Row],[UB_init]],"")</f>
        <v/>
      </c>
      <c r="AJ639" s="133">
        <v>0</v>
      </c>
      <c r="AK639" s="115">
        <f>IF(AND(AJ639=1,Table68[[#This Row],[Gap]]=0),1,0)</f>
        <v>0</v>
      </c>
      <c r="AL639" s="47">
        <v>540</v>
      </c>
      <c r="AM639" s="117">
        <f t="shared" si="74"/>
        <v>0</v>
      </c>
      <c r="AN639">
        <f t="shared" si="75"/>
        <v>0</v>
      </c>
    </row>
    <row r="640" spans="2:40" x14ac:dyDescent="0.35">
      <c r="B640" s="127" t="s">
        <v>674</v>
      </c>
      <c r="C640" s="38">
        <v>150</v>
      </c>
      <c r="D640" s="38">
        <v>5</v>
      </c>
      <c r="E640" s="38">
        <v>10</v>
      </c>
      <c r="F640" s="39">
        <v>1</v>
      </c>
      <c r="G640" s="59">
        <f t="shared" si="72"/>
        <v>571</v>
      </c>
      <c r="H640" s="88">
        <f t="shared" si="72"/>
        <v>571</v>
      </c>
      <c r="I640" s="88">
        <f t="shared" si="76"/>
        <v>0</v>
      </c>
      <c r="J640" s="88"/>
      <c r="K640" s="38">
        <f>1800-Table1353233[[#This Row],[Remaining time]]</f>
        <v>1.7478019930499613</v>
      </c>
      <c r="L640" s="38">
        <v>0.66720517026260495</v>
      </c>
      <c r="M640" s="38">
        <f t="shared" si="73"/>
        <v>2.4150071633125663</v>
      </c>
      <c r="O640" t="b">
        <f t="shared" si="77"/>
        <v>0</v>
      </c>
      <c r="T640" t="str">
        <f>IF(Table1353233[[#This Row],[If Optimal solution is not found]]=1,"",Table1353233[[#This Row],[UB_init]])</f>
        <v/>
      </c>
      <c r="U640" t="str">
        <f>IF(Table1353233[[#This Row],[If Optimal solution is not found]],"",Table1353233[[#This Row],[LB_init]])</f>
        <v/>
      </c>
      <c r="V640" t="str">
        <f>IF(Table1353233[[#This Row],[If Optimal solution is not found]],"",0)</f>
        <v/>
      </c>
      <c r="W640" t="str">
        <f>IF(Table1353233[[#This Row],[If Optimal solution is not found]],"",Table1353233[[#This Row],[Total time (BPP+Pm+SPm)]])</f>
        <v/>
      </c>
      <c r="Y640" s="59">
        <v>571</v>
      </c>
      <c r="Z640" s="60">
        <v>571</v>
      </c>
      <c r="AA640" s="60">
        <v>0</v>
      </c>
      <c r="AB640" s="59"/>
      <c r="AC640" s="114">
        <v>0</v>
      </c>
      <c r="AD640" s="114">
        <v>0</v>
      </c>
      <c r="AE640" s="114">
        <v>0</v>
      </c>
      <c r="AF640" s="114">
        <f t="shared" si="78"/>
        <v>0</v>
      </c>
      <c r="AG640" s="114">
        <f t="shared" si="79"/>
        <v>0</v>
      </c>
      <c r="AH640" s="114">
        <v>0</v>
      </c>
      <c r="AI640" s="136" t="str">
        <f>IF(AH640=1,(Table1353233[[#This Row],[UB_init]]-Table1353233[[#This Row],[LB_init]])/Table1353233[[#This Row],[UB_init]],"")</f>
        <v/>
      </c>
      <c r="AJ640" s="123">
        <v>0</v>
      </c>
      <c r="AK640" s="114">
        <f>IF(AND(AJ640=1,Table68[[#This Row],[Gap]]=0),1,0)</f>
        <v>0</v>
      </c>
      <c r="AL640" s="48">
        <v>572</v>
      </c>
      <c r="AM640" s="117">
        <f t="shared" si="74"/>
        <v>0</v>
      </c>
      <c r="AN640">
        <f t="shared" si="75"/>
        <v>0</v>
      </c>
    </row>
    <row r="641" spans="2:40" x14ac:dyDescent="0.35">
      <c r="B641" s="126" t="s">
        <v>675</v>
      </c>
      <c r="C641" s="36">
        <v>150</v>
      </c>
      <c r="D641" s="36">
        <v>5</v>
      </c>
      <c r="E641" s="36">
        <v>10</v>
      </c>
      <c r="F641" s="37">
        <v>1</v>
      </c>
      <c r="G641" s="61">
        <f t="shared" si="72"/>
        <v>539</v>
      </c>
      <c r="H641" s="98">
        <f t="shared" si="72"/>
        <v>539</v>
      </c>
      <c r="I641" s="98">
        <f t="shared" si="76"/>
        <v>0</v>
      </c>
      <c r="J641" s="98"/>
      <c r="K641" s="36">
        <f>1800-Table1353233[[#This Row],[Remaining time]]</f>
        <v>1.3117297105500256</v>
      </c>
      <c r="L641" s="36"/>
      <c r="M641" s="36">
        <f t="shared" si="73"/>
        <v>1.3117297105500256</v>
      </c>
      <c r="O641" t="b">
        <f t="shared" si="77"/>
        <v>0</v>
      </c>
      <c r="T641">
        <f>IF(Table1353233[[#This Row],[If Optimal solution is not found]]=1,"",Table1353233[[#This Row],[UB_init]])</f>
        <v>539</v>
      </c>
      <c r="U641">
        <f>IF(Table1353233[[#This Row],[If Optimal solution is not found]],"",Table1353233[[#This Row],[LB_init]])</f>
        <v>539</v>
      </c>
      <c r="V641">
        <f>IF(Table1353233[[#This Row],[If Optimal solution is not found]],"",0)</f>
        <v>0</v>
      </c>
      <c r="W641">
        <f>IF(Table1353233[[#This Row],[If Optimal solution is not found]],"",Table1353233[[#This Row],[Total time (BPP+Pm+SPm)]])</f>
        <v>1.3117297105500256</v>
      </c>
      <c r="Y641" s="61"/>
      <c r="Z641" s="62"/>
      <c r="AA641" s="62"/>
      <c r="AB641" s="61"/>
      <c r="AC641" s="115"/>
      <c r="AD641" s="115"/>
      <c r="AE641" s="115"/>
      <c r="AF641" s="115">
        <f t="shared" si="78"/>
        <v>0</v>
      </c>
      <c r="AG641" s="115">
        <f t="shared" si="79"/>
        <v>0</v>
      </c>
      <c r="AH641" s="115">
        <v>0</v>
      </c>
      <c r="AI641" s="137" t="str">
        <f>IF(AH641=1,(Table1353233[[#This Row],[UB_init]]-Table1353233[[#This Row],[LB_init]])/Table1353233[[#This Row],[UB_init]],"")</f>
        <v/>
      </c>
      <c r="AJ641" s="133"/>
      <c r="AK641" s="115">
        <f>IF(AND(AJ641=1,Table68[[#This Row],[Gap]]=0),1,0)</f>
        <v>0</v>
      </c>
      <c r="AL641" s="47">
        <v>539</v>
      </c>
      <c r="AM641" s="117">
        <f t="shared" si="74"/>
        <v>1</v>
      </c>
      <c r="AN641">
        <f t="shared" si="75"/>
        <v>0</v>
      </c>
    </row>
    <row r="642" spans="2:40" x14ac:dyDescent="0.35">
      <c r="B642" s="127" t="s">
        <v>676</v>
      </c>
      <c r="C642" s="38">
        <v>150</v>
      </c>
      <c r="D642" s="38">
        <v>5</v>
      </c>
      <c r="E642" s="38">
        <v>10</v>
      </c>
      <c r="F642" s="39">
        <v>2</v>
      </c>
      <c r="G642" s="59">
        <f t="shared" ref="G642:H705" si="80">MAX(T642,Y642)</f>
        <v>808</v>
      </c>
      <c r="H642" s="88">
        <f t="shared" si="80"/>
        <v>808</v>
      </c>
      <c r="I642" s="88">
        <f t="shared" si="76"/>
        <v>0</v>
      </c>
      <c r="J642" s="88"/>
      <c r="K642" s="38">
        <f>1800-Table1353233[[#This Row],[Remaining time]]</f>
        <v>4.8939339034300247</v>
      </c>
      <c r="L642" s="38"/>
      <c r="M642" s="38">
        <f t="shared" ref="M642:M705" si="81">K642+L642</f>
        <v>4.8939339034300247</v>
      </c>
      <c r="O642" t="b">
        <f t="shared" si="77"/>
        <v>0</v>
      </c>
      <c r="T642">
        <f>IF(Table1353233[[#This Row],[If Optimal solution is not found]]=1,"",Table1353233[[#This Row],[UB_init]])</f>
        <v>808</v>
      </c>
      <c r="U642">
        <f>IF(Table1353233[[#This Row],[If Optimal solution is not found]],"",Table1353233[[#This Row],[LB_init]])</f>
        <v>808</v>
      </c>
      <c r="V642">
        <f>IF(Table1353233[[#This Row],[If Optimal solution is not found]],"",0)</f>
        <v>0</v>
      </c>
      <c r="W642">
        <f>IF(Table1353233[[#This Row],[If Optimal solution is not found]],"",Table1353233[[#This Row],[Total time (BPP+Pm+SPm)]])</f>
        <v>4.8939339034300247</v>
      </c>
      <c r="Y642" s="59"/>
      <c r="Z642" s="60"/>
      <c r="AA642" s="60"/>
      <c r="AB642" s="59"/>
      <c r="AC642" s="114"/>
      <c r="AD642" s="114"/>
      <c r="AE642" s="114"/>
      <c r="AF642" s="114">
        <f t="shared" si="78"/>
        <v>0</v>
      </c>
      <c r="AG642" s="114">
        <f t="shared" si="79"/>
        <v>0</v>
      </c>
      <c r="AH642" s="114">
        <v>0</v>
      </c>
      <c r="AI642" s="136" t="str">
        <f>IF(AH642=1,(Table1353233[[#This Row],[UB_init]]-Table1353233[[#This Row],[LB_init]])/Table1353233[[#This Row],[UB_init]],"")</f>
        <v/>
      </c>
      <c r="AJ642" s="123"/>
      <c r="AK642" s="114">
        <f>IF(AND(AJ642=1,Table68[[#This Row],[Gap]]=0),1,0)</f>
        <v>0</v>
      </c>
      <c r="AL642" s="48">
        <v>808</v>
      </c>
      <c r="AM642" s="117">
        <f t="shared" ref="AM642:AM705" si="82">IF(AL642=H642,1,0)</f>
        <v>1</v>
      </c>
      <c r="AN642">
        <f t="shared" ref="AN642:AN705" si="83">IF(AND(I642&lt;&gt;0,AM642=1),1,0)</f>
        <v>0</v>
      </c>
    </row>
    <row r="643" spans="2:40" x14ac:dyDescent="0.35">
      <c r="B643" s="126" t="s">
        <v>677</v>
      </c>
      <c r="C643" s="36">
        <v>150</v>
      </c>
      <c r="D643" s="36">
        <v>5</v>
      </c>
      <c r="E643" s="36">
        <v>10</v>
      </c>
      <c r="F643" s="37">
        <v>2</v>
      </c>
      <c r="G643" s="61">
        <f t="shared" si="80"/>
        <v>796</v>
      </c>
      <c r="H643" s="98">
        <f t="shared" si="80"/>
        <v>796</v>
      </c>
      <c r="I643" s="98">
        <f t="shared" ref="I643:I706" si="84">MAX(V643,AA643,AI643)</f>
        <v>0</v>
      </c>
      <c r="J643" s="98"/>
      <c r="K643" s="36">
        <f>1800-Table1353233[[#This Row],[Remaining time]]</f>
        <v>4.5593921281399616</v>
      </c>
      <c r="L643" s="36"/>
      <c r="M643" s="36">
        <f t="shared" si="81"/>
        <v>4.5593921281399616</v>
      </c>
      <c r="O643" t="b">
        <f t="shared" ref="O643:O706" si="85">IF(AND(M643&gt;3599,I643=0),1)</f>
        <v>0</v>
      </c>
      <c r="T643">
        <f>IF(Table1353233[[#This Row],[If Optimal solution is not found]]=1,"",Table1353233[[#This Row],[UB_init]])</f>
        <v>796</v>
      </c>
      <c r="U643">
        <f>IF(Table1353233[[#This Row],[If Optimal solution is not found]],"",Table1353233[[#This Row],[LB_init]])</f>
        <v>796</v>
      </c>
      <c r="V643">
        <f>IF(Table1353233[[#This Row],[If Optimal solution is not found]],"",0)</f>
        <v>0</v>
      </c>
      <c r="W643">
        <f>IF(Table1353233[[#This Row],[If Optimal solution is not found]],"",Table1353233[[#This Row],[Total time (BPP+Pm+SPm)]])</f>
        <v>4.5593921281399616</v>
      </c>
      <c r="Y643" s="61"/>
      <c r="Z643" s="62"/>
      <c r="AA643" s="62"/>
      <c r="AB643" s="61"/>
      <c r="AC643" s="115"/>
      <c r="AD643" s="115"/>
      <c r="AE643" s="115"/>
      <c r="AF643" s="115">
        <f t="shared" ref="AF643:AF706" si="86">IF(AE643&gt;0,1,0)</f>
        <v>0</v>
      </c>
      <c r="AG643" s="115">
        <f t="shared" ref="AG643:AG706" si="87">IF(AND(AF643&gt;0,AA643=0),1,0)</f>
        <v>0</v>
      </c>
      <c r="AH643" s="115">
        <v>0</v>
      </c>
      <c r="AI643" s="137" t="str">
        <f>IF(AH643=1,(Table1353233[[#This Row],[UB_init]]-Table1353233[[#This Row],[LB_init]])/Table1353233[[#This Row],[UB_init]],"")</f>
        <v/>
      </c>
      <c r="AJ643" s="133"/>
      <c r="AK643" s="115">
        <f>IF(AND(AJ643=1,Table68[[#This Row],[Gap]]=0),1,0)</f>
        <v>0</v>
      </c>
      <c r="AL643" s="47">
        <v>796</v>
      </c>
      <c r="AM643" s="117">
        <f t="shared" si="82"/>
        <v>1</v>
      </c>
      <c r="AN643">
        <f t="shared" si="83"/>
        <v>0</v>
      </c>
    </row>
    <row r="644" spans="2:40" x14ac:dyDescent="0.35">
      <c r="B644" s="127" t="s">
        <v>678</v>
      </c>
      <c r="C644" s="38">
        <v>150</v>
      </c>
      <c r="D644" s="38">
        <v>5</v>
      </c>
      <c r="E644" s="38">
        <v>10</v>
      </c>
      <c r="F644" s="39">
        <v>2</v>
      </c>
      <c r="G644" s="59">
        <f t="shared" si="80"/>
        <v>763</v>
      </c>
      <c r="H644" s="88">
        <f t="shared" si="80"/>
        <v>763</v>
      </c>
      <c r="I644" s="88">
        <f t="shared" si="84"/>
        <v>0</v>
      </c>
      <c r="J644" s="88"/>
      <c r="K644" s="38">
        <f>1800-Table1353233[[#This Row],[Remaining time]]</f>
        <v>5.820592122159951</v>
      </c>
      <c r="L644" s="38"/>
      <c r="M644" s="38">
        <f t="shared" si="81"/>
        <v>5.820592122159951</v>
      </c>
      <c r="O644" t="b">
        <f t="shared" si="85"/>
        <v>0</v>
      </c>
      <c r="T644">
        <f>IF(Table1353233[[#This Row],[If Optimal solution is not found]]=1,"",Table1353233[[#This Row],[UB_init]])</f>
        <v>763</v>
      </c>
      <c r="U644">
        <f>IF(Table1353233[[#This Row],[If Optimal solution is not found]],"",Table1353233[[#This Row],[LB_init]])</f>
        <v>763</v>
      </c>
      <c r="V644">
        <f>IF(Table1353233[[#This Row],[If Optimal solution is not found]],"",0)</f>
        <v>0</v>
      </c>
      <c r="W644">
        <f>IF(Table1353233[[#This Row],[If Optimal solution is not found]],"",Table1353233[[#This Row],[Total time (BPP+Pm+SPm)]])</f>
        <v>5.820592122159951</v>
      </c>
      <c r="Y644" s="59"/>
      <c r="Z644" s="60"/>
      <c r="AA644" s="60"/>
      <c r="AB644" s="59"/>
      <c r="AC644" s="114"/>
      <c r="AD644" s="114"/>
      <c r="AE644" s="114"/>
      <c r="AF644" s="114">
        <f t="shared" si="86"/>
        <v>0</v>
      </c>
      <c r="AG644" s="114">
        <f t="shared" si="87"/>
        <v>0</v>
      </c>
      <c r="AH644" s="114">
        <v>0</v>
      </c>
      <c r="AI644" s="136" t="str">
        <f>IF(AH644=1,(Table1353233[[#This Row],[UB_init]]-Table1353233[[#This Row],[LB_init]])/Table1353233[[#This Row],[UB_init]],"")</f>
        <v/>
      </c>
      <c r="AJ644" s="123"/>
      <c r="AK644" s="114">
        <f>IF(AND(AJ644=1,Table68[[#This Row],[Gap]]=0),1,0)</f>
        <v>0</v>
      </c>
      <c r="AL644" s="48">
        <v>763</v>
      </c>
      <c r="AM644" s="117">
        <f t="shared" si="82"/>
        <v>1</v>
      </c>
      <c r="AN644">
        <f t="shared" si="83"/>
        <v>0</v>
      </c>
    </row>
    <row r="645" spans="2:40" x14ac:dyDescent="0.35">
      <c r="B645" s="126" t="s">
        <v>679</v>
      </c>
      <c r="C645" s="36">
        <v>150</v>
      </c>
      <c r="D645" s="36">
        <v>5</v>
      </c>
      <c r="E645" s="36">
        <v>10</v>
      </c>
      <c r="F645" s="37">
        <v>2</v>
      </c>
      <c r="G645" s="61">
        <f t="shared" si="80"/>
        <v>752</v>
      </c>
      <c r="H645" s="98">
        <f t="shared" si="80"/>
        <v>752</v>
      </c>
      <c r="I645" s="98">
        <f t="shared" si="84"/>
        <v>0</v>
      </c>
      <c r="J645" s="98"/>
      <c r="K645" s="36">
        <f>1800-Table1353233[[#This Row],[Remaining time]]</f>
        <v>5.5340333599599489</v>
      </c>
      <c r="L645" s="36"/>
      <c r="M645" s="36">
        <f t="shared" si="81"/>
        <v>5.5340333599599489</v>
      </c>
      <c r="O645" t="b">
        <f t="shared" si="85"/>
        <v>0</v>
      </c>
      <c r="T645">
        <f>IF(Table1353233[[#This Row],[If Optimal solution is not found]]=1,"",Table1353233[[#This Row],[UB_init]])</f>
        <v>752</v>
      </c>
      <c r="U645">
        <f>IF(Table1353233[[#This Row],[If Optimal solution is not found]],"",Table1353233[[#This Row],[LB_init]])</f>
        <v>752</v>
      </c>
      <c r="V645">
        <f>IF(Table1353233[[#This Row],[If Optimal solution is not found]],"",0)</f>
        <v>0</v>
      </c>
      <c r="W645">
        <f>IF(Table1353233[[#This Row],[If Optimal solution is not found]],"",Table1353233[[#This Row],[Total time (BPP+Pm+SPm)]])</f>
        <v>5.5340333599599489</v>
      </c>
      <c r="Y645" s="61"/>
      <c r="Z645" s="62"/>
      <c r="AA645" s="62"/>
      <c r="AB645" s="61"/>
      <c r="AC645" s="115"/>
      <c r="AD645" s="115"/>
      <c r="AE645" s="115"/>
      <c r="AF645" s="115">
        <f t="shared" si="86"/>
        <v>0</v>
      </c>
      <c r="AG645" s="115">
        <f t="shared" si="87"/>
        <v>0</v>
      </c>
      <c r="AH645" s="115">
        <v>0</v>
      </c>
      <c r="AI645" s="137" t="str">
        <f>IF(AH645=1,(Table1353233[[#This Row],[UB_init]]-Table1353233[[#This Row],[LB_init]])/Table1353233[[#This Row],[UB_init]],"")</f>
        <v/>
      </c>
      <c r="AJ645" s="133"/>
      <c r="AK645" s="115">
        <f>IF(AND(AJ645=1,Table68[[#This Row],[Gap]]=0),1,0)</f>
        <v>0</v>
      </c>
      <c r="AL645" s="47">
        <v>752</v>
      </c>
      <c r="AM645" s="117">
        <f t="shared" si="82"/>
        <v>1</v>
      </c>
      <c r="AN645">
        <f t="shared" si="83"/>
        <v>0</v>
      </c>
    </row>
    <row r="646" spans="2:40" x14ac:dyDescent="0.35">
      <c r="B646" s="127" t="s">
        <v>680</v>
      </c>
      <c r="C646" s="38">
        <v>150</v>
      </c>
      <c r="D646" s="38">
        <v>5</v>
      </c>
      <c r="E646" s="38">
        <v>10</v>
      </c>
      <c r="F646" s="39">
        <v>2</v>
      </c>
      <c r="G646" s="59">
        <f t="shared" si="80"/>
        <v>826</v>
      </c>
      <c r="H646" s="88">
        <f t="shared" si="80"/>
        <v>826</v>
      </c>
      <c r="I646" s="88">
        <f t="shared" si="84"/>
        <v>0</v>
      </c>
      <c r="J646" s="88"/>
      <c r="K646" s="38">
        <f>1800-Table1353233[[#This Row],[Remaining time]]</f>
        <v>5.9434703327799525</v>
      </c>
      <c r="L646" s="38"/>
      <c r="M646" s="38">
        <f t="shared" si="81"/>
        <v>5.9434703327799525</v>
      </c>
      <c r="O646" t="b">
        <f t="shared" si="85"/>
        <v>0</v>
      </c>
      <c r="T646">
        <f>IF(Table1353233[[#This Row],[If Optimal solution is not found]]=1,"",Table1353233[[#This Row],[UB_init]])</f>
        <v>826</v>
      </c>
      <c r="U646">
        <f>IF(Table1353233[[#This Row],[If Optimal solution is not found]],"",Table1353233[[#This Row],[LB_init]])</f>
        <v>826</v>
      </c>
      <c r="V646">
        <f>IF(Table1353233[[#This Row],[If Optimal solution is not found]],"",0)</f>
        <v>0</v>
      </c>
      <c r="W646">
        <f>IF(Table1353233[[#This Row],[If Optimal solution is not found]],"",Table1353233[[#This Row],[Total time (BPP+Pm+SPm)]])</f>
        <v>5.9434703327799525</v>
      </c>
      <c r="Y646" s="59"/>
      <c r="Z646" s="60"/>
      <c r="AA646" s="60"/>
      <c r="AB646" s="59"/>
      <c r="AC646" s="114"/>
      <c r="AD646" s="114"/>
      <c r="AE646" s="114"/>
      <c r="AF646" s="114">
        <f t="shared" si="86"/>
        <v>0</v>
      </c>
      <c r="AG646" s="114">
        <f t="shared" si="87"/>
        <v>0</v>
      </c>
      <c r="AH646" s="114">
        <v>0</v>
      </c>
      <c r="AI646" s="136" t="str">
        <f>IF(AH646=1,(Table1353233[[#This Row],[UB_init]]-Table1353233[[#This Row],[LB_init]])/Table1353233[[#This Row],[UB_init]],"")</f>
        <v/>
      </c>
      <c r="AJ646" s="123"/>
      <c r="AK646" s="114">
        <f>IF(AND(AJ646=1,Table68[[#This Row],[Gap]]=0),1,0)</f>
        <v>0</v>
      </c>
      <c r="AL646" s="48">
        <v>826</v>
      </c>
      <c r="AM646" s="117">
        <f t="shared" si="82"/>
        <v>1</v>
      </c>
      <c r="AN646">
        <f t="shared" si="83"/>
        <v>0</v>
      </c>
    </row>
    <row r="647" spans="2:40" x14ac:dyDescent="0.35">
      <c r="B647" s="126" t="s">
        <v>681</v>
      </c>
      <c r="C647" s="36">
        <v>150</v>
      </c>
      <c r="D647" s="36">
        <v>5</v>
      </c>
      <c r="E647" s="36">
        <v>10</v>
      </c>
      <c r="F647" s="37">
        <v>2</v>
      </c>
      <c r="G647" s="61">
        <f t="shared" si="80"/>
        <v>784</v>
      </c>
      <c r="H647" s="98">
        <f t="shared" si="80"/>
        <v>784</v>
      </c>
      <c r="I647" s="98">
        <f t="shared" si="84"/>
        <v>0</v>
      </c>
      <c r="J647" s="98"/>
      <c r="K647" s="36">
        <f>1800-Table1353233[[#This Row],[Remaining time]]</f>
        <v>3.7328925393599093</v>
      </c>
      <c r="L647" s="36"/>
      <c r="M647" s="36">
        <f t="shared" si="81"/>
        <v>3.7328925393599093</v>
      </c>
      <c r="O647" t="b">
        <f t="shared" si="85"/>
        <v>0</v>
      </c>
      <c r="T647">
        <f>IF(Table1353233[[#This Row],[If Optimal solution is not found]]=1,"",Table1353233[[#This Row],[UB_init]])</f>
        <v>784</v>
      </c>
      <c r="U647">
        <f>IF(Table1353233[[#This Row],[If Optimal solution is not found]],"",Table1353233[[#This Row],[LB_init]])</f>
        <v>784</v>
      </c>
      <c r="V647">
        <f>IF(Table1353233[[#This Row],[If Optimal solution is not found]],"",0)</f>
        <v>0</v>
      </c>
      <c r="W647">
        <f>IF(Table1353233[[#This Row],[If Optimal solution is not found]],"",Table1353233[[#This Row],[Total time (BPP+Pm+SPm)]])</f>
        <v>3.7328925393599093</v>
      </c>
      <c r="Y647" s="61"/>
      <c r="Z647" s="62"/>
      <c r="AA647" s="62"/>
      <c r="AB647" s="61"/>
      <c r="AC647" s="115"/>
      <c r="AD647" s="115"/>
      <c r="AE647" s="115"/>
      <c r="AF647" s="115">
        <f t="shared" si="86"/>
        <v>0</v>
      </c>
      <c r="AG647" s="115">
        <f t="shared" si="87"/>
        <v>0</v>
      </c>
      <c r="AH647" s="115">
        <v>0</v>
      </c>
      <c r="AI647" s="137" t="str">
        <f>IF(AH647=1,(Table1353233[[#This Row],[UB_init]]-Table1353233[[#This Row],[LB_init]])/Table1353233[[#This Row],[UB_init]],"")</f>
        <v/>
      </c>
      <c r="AJ647" s="133"/>
      <c r="AK647" s="115">
        <f>IF(AND(AJ647=1,Table68[[#This Row],[Gap]]=0),1,0)</f>
        <v>0</v>
      </c>
      <c r="AL647" s="47">
        <v>784</v>
      </c>
      <c r="AM647" s="117">
        <f t="shared" si="82"/>
        <v>1</v>
      </c>
      <c r="AN647">
        <f t="shared" si="83"/>
        <v>0</v>
      </c>
    </row>
    <row r="648" spans="2:40" x14ac:dyDescent="0.35">
      <c r="B648" s="127" t="s">
        <v>682</v>
      </c>
      <c r="C648" s="38">
        <v>150</v>
      </c>
      <c r="D648" s="38">
        <v>5</v>
      </c>
      <c r="E648" s="38">
        <v>10</v>
      </c>
      <c r="F648" s="39">
        <v>2</v>
      </c>
      <c r="G648" s="59">
        <f t="shared" si="80"/>
        <v>778</v>
      </c>
      <c r="H648" s="88">
        <f t="shared" si="80"/>
        <v>778</v>
      </c>
      <c r="I648" s="88">
        <f t="shared" si="84"/>
        <v>0</v>
      </c>
      <c r="J648" s="88"/>
      <c r="K648" s="38">
        <f>1800-Table1353233[[#This Row],[Remaining time]]</f>
        <v>1.6734145879800053</v>
      </c>
      <c r="L648" s="38"/>
      <c r="M648" s="38">
        <f t="shared" si="81"/>
        <v>1.6734145879800053</v>
      </c>
      <c r="O648" t="b">
        <f t="shared" si="85"/>
        <v>0</v>
      </c>
      <c r="T648">
        <f>IF(Table1353233[[#This Row],[If Optimal solution is not found]]=1,"",Table1353233[[#This Row],[UB_init]])</f>
        <v>778</v>
      </c>
      <c r="U648">
        <f>IF(Table1353233[[#This Row],[If Optimal solution is not found]],"",Table1353233[[#This Row],[LB_init]])</f>
        <v>778</v>
      </c>
      <c r="V648">
        <f>IF(Table1353233[[#This Row],[If Optimal solution is not found]],"",0)</f>
        <v>0</v>
      </c>
      <c r="W648">
        <f>IF(Table1353233[[#This Row],[If Optimal solution is not found]],"",Table1353233[[#This Row],[Total time (BPP+Pm+SPm)]])</f>
        <v>1.6734145879800053</v>
      </c>
      <c r="Y648" s="59"/>
      <c r="Z648" s="60"/>
      <c r="AA648" s="60"/>
      <c r="AB648" s="59"/>
      <c r="AC648" s="114"/>
      <c r="AD648" s="114"/>
      <c r="AE648" s="114"/>
      <c r="AF648" s="114">
        <f t="shared" si="86"/>
        <v>0</v>
      </c>
      <c r="AG648" s="114">
        <f t="shared" si="87"/>
        <v>0</v>
      </c>
      <c r="AH648" s="114">
        <v>0</v>
      </c>
      <c r="AI648" s="136" t="str">
        <f>IF(AH648=1,(Table1353233[[#This Row],[UB_init]]-Table1353233[[#This Row],[LB_init]])/Table1353233[[#This Row],[UB_init]],"")</f>
        <v/>
      </c>
      <c r="AJ648" s="123"/>
      <c r="AK648" s="114">
        <f>IF(AND(AJ648=1,Table68[[#This Row],[Gap]]=0),1,0)</f>
        <v>0</v>
      </c>
      <c r="AL648" s="48">
        <v>778</v>
      </c>
      <c r="AM648" s="117">
        <f t="shared" si="82"/>
        <v>1</v>
      </c>
      <c r="AN648">
        <f t="shared" si="83"/>
        <v>0</v>
      </c>
    </row>
    <row r="649" spans="2:40" x14ac:dyDescent="0.35">
      <c r="B649" s="126" t="s">
        <v>683</v>
      </c>
      <c r="C649" s="36">
        <v>150</v>
      </c>
      <c r="D649" s="36">
        <v>5</v>
      </c>
      <c r="E649" s="36">
        <v>10</v>
      </c>
      <c r="F649" s="37">
        <v>2</v>
      </c>
      <c r="G649" s="61">
        <f t="shared" si="80"/>
        <v>765</v>
      </c>
      <c r="H649" s="98">
        <f t="shared" si="80"/>
        <v>765</v>
      </c>
      <c r="I649" s="98">
        <f t="shared" si="84"/>
        <v>0</v>
      </c>
      <c r="J649" s="98"/>
      <c r="K649" s="36">
        <f>1800-Table1353233[[#This Row],[Remaining time]]</f>
        <v>4.8977475911399324</v>
      </c>
      <c r="L649" s="36"/>
      <c r="M649" s="36">
        <f t="shared" si="81"/>
        <v>4.8977475911399324</v>
      </c>
      <c r="O649" t="b">
        <f t="shared" si="85"/>
        <v>0</v>
      </c>
      <c r="T649">
        <f>IF(Table1353233[[#This Row],[If Optimal solution is not found]]=1,"",Table1353233[[#This Row],[UB_init]])</f>
        <v>765</v>
      </c>
      <c r="U649">
        <f>IF(Table1353233[[#This Row],[If Optimal solution is not found]],"",Table1353233[[#This Row],[LB_init]])</f>
        <v>765</v>
      </c>
      <c r="V649">
        <f>IF(Table1353233[[#This Row],[If Optimal solution is not found]],"",0)</f>
        <v>0</v>
      </c>
      <c r="W649">
        <f>IF(Table1353233[[#This Row],[If Optimal solution is not found]],"",Table1353233[[#This Row],[Total time (BPP+Pm+SPm)]])</f>
        <v>4.8977475911399324</v>
      </c>
      <c r="Y649" s="61"/>
      <c r="Z649" s="62"/>
      <c r="AA649" s="62"/>
      <c r="AB649" s="61"/>
      <c r="AC649" s="115"/>
      <c r="AD649" s="115"/>
      <c r="AE649" s="115"/>
      <c r="AF649" s="115">
        <f t="shared" si="86"/>
        <v>0</v>
      </c>
      <c r="AG649" s="115">
        <f t="shared" si="87"/>
        <v>0</v>
      </c>
      <c r="AH649" s="115">
        <v>0</v>
      </c>
      <c r="AI649" s="137" t="str">
        <f>IF(AH649=1,(Table1353233[[#This Row],[UB_init]]-Table1353233[[#This Row],[LB_init]])/Table1353233[[#This Row],[UB_init]],"")</f>
        <v/>
      </c>
      <c r="AJ649" s="133"/>
      <c r="AK649" s="115">
        <f>IF(AND(AJ649=1,Table68[[#This Row],[Gap]]=0),1,0)</f>
        <v>0</v>
      </c>
      <c r="AL649" s="47">
        <v>765</v>
      </c>
      <c r="AM649" s="117">
        <f t="shared" si="82"/>
        <v>1</v>
      </c>
      <c r="AN649">
        <f t="shared" si="83"/>
        <v>0</v>
      </c>
    </row>
    <row r="650" spans="2:40" x14ac:dyDescent="0.35">
      <c r="B650" s="127" t="s">
        <v>684</v>
      </c>
      <c r="C650" s="38">
        <v>150</v>
      </c>
      <c r="D650" s="38">
        <v>5</v>
      </c>
      <c r="E650" s="38">
        <v>10</v>
      </c>
      <c r="F650" s="39">
        <v>2</v>
      </c>
      <c r="G650" s="59">
        <f t="shared" si="80"/>
        <v>811</v>
      </c>
      <c r="H650" s="88">
        <f t="shared" si="80"/>
        <v>811</v>
      </c>
      <c r="I650" s="88">
        <f t="shared" si="84"/>
        <v>0</v>
      </c>
      <c r="J650" s="88"/>
      <c r="K650" s="38">
        <f>1800-Table1353233[[#This Row],[Remaining time]]</f>
        <v>4.5222591310800908</v>
      </c>
      <c r="L650" s="38"/>
      <c r="M650" s="38">
        <f t="shared" si="81"/>
        <v>4.5222591310800908</v>
      </c>
      <c r="O650" t="b">
        <f t="shared" si="85"/>
        <v>0</v>
      </c>
      <c r="T650">
        <f>IF(Table1353233[[#This Row],[If Optimal solution is not found]]=1,"",Table1353233[[#This Row],[UB_init]])</f>
        <v>811</v>
      </c>
      <c r="U650">
        <f>IF(Table1353233[[#This Row],[If Optimal solution is not found]],"",Table1353233[[#This Row],[LB_init]])</f>
        <v>811</v>
      </c>
      <c r="V650">
        <f>IF(Table1353233[[#This Row],[If Optimal solution is not found]],"",0)</f>
        <v>0</v>
      </c>
      <c r="W650">
        <f>IF(Table1353233[[#This Row],[If Optimal solution is not found]],"",Table1353233[[#This Row],[Total time (BPP+Pm+SPm)]])</f>
        <v>4.5222591310800908</v>
      </c>
      <c r="Y650" s="59"/>
      <c r="Z650" s="60"/>
      <c r="AA650" s="60"/>
      <c r="AB650" s="59"/>
      <c r="AC650" s="114"/>
      <c r="AD650" s="114"/>
      <c r="AE650" s="114"/>
      <c r="AF650" s="114">
        <f t="shared" si="86"/>
        <v>0</v>
      </c>
      <c r="AG650" s="114">
        <f t="shared" si="87"/>
        <v>0</v>
      </c>
      <c r="AH650" s="114">
        <v>0</v>
      </c>
      <c r="AI650" s="136" t="str">
        <f>IF(AH650=1,(Table1353233[[#This Row],[UB_init]]-Table1353233[[#This Row],[LB_init]])/Table1353233[[#This Row],[UB_init]],"")</f>
        <v/>
      </c>
      <c r="AJ650" s="123"/>
      <c r="AK650" s="114">
        <f>IF(AND(AJ650=1,Table68[[#This Row],[Gap]]=0),1,0)</f>
        <v>0</v>
      </c>
      <c r="AL650" s="48">
        <v>811</v>
      </c>
      <c r="AM650" s="117">
        <f t="shared" si="82"/>
        <v>1</v>
      </c>
      <c r="AN650">
        <f t="shared" si="83"/>
        <v>0</v>
      </c>
    </row>
    <row r="651" spans="2:40" x14ac:dyDescent="0.35">
      <c r="B651" s="126" t="s">
        <v>685</v>
      </c>
      <c r="C651" s="36">
        <v>150</v>
      </c>
      <c r="D651" s="36">
        <v>5</v>
      </c>
      <c r="E651" s="36">
        <v>10</v>
      </c>
      <c r="F651" s="37">
        <v>2</v>
      </c>
      <c r="G651" s="61">
        <f t="shared" si="80"/>
        <v>743</v>
      </c>
      <c r="H651" s="98">
        <f t="shared" si="80"/>
        <v>743</v>
      </c>
      <c r="I651" s="98">
        <f t="shared" si="84"/>
        <v>0</v>
      </c>
      <c r="J651" s="98"/>
      <c r="K651" s="36">
        <f>1800-Table1353233[[#This Row],[Remaining time]]</f>
        <v>4.4465829450700767</v>
      </c>
      <c r="L651" s="36"/>
      <c r="M651" s="36">
        <f t="shared" si="81"/>
        <v>4.4465829450700767</v>
      </c>
      <c r="O651" t="b">
        <f t="shared" si="85"/>
        <v>0</v>
      </c>
      <c r="T651">
        <f>IF(Table1353233[[#This Row],[If Optimal solution is not found]]=1,"",Table1353233[[#This Row],[UB_init]])</f>
        <v>743</v>
      </c>
      <c r="U651">
        <f>IF(Table1353233[[#This Row],[If Optimal solution is not found]],"",Table1353233[[#This Row],[LB_init]])</f>
        <v>743</v>
      </c>
      <c r="V651">
        <f>IF(Table1353233[[#This Row],[If Optimal solution is not found]],"",0)</f>
        <v>0</v>
      </c>
      <c r="W651">
        <f>IF(Table1353233[[#This Row],[If Optimal solution is not found]],"",Table1353233[[#This Row],[Total time (BPP+Pm+SPm)]])</f>
        <v>4.4465829450700767</v>
      </c>
      <c r="Y651" s="61"/>
      <c r="Z651" s="62"/>
      <c r="AA651" s="62"/>
      <c r="AB651" s="61"/>
      <c r="AC651" s="115"/>
      <c r="AD651" s="115"/>
      <c r="AE651" s="115"/>
      <c r="AF651" s="115">
        <f t="shared" si="86"/>
        <v>0</v>
      </c>
      <c r="AG651" s="115">
        <f t="shared" si="87"/>
        <v>0</v>
      </c>
      <c r="AH651" s="115">
        <v>0</v>
      </c>
      <c r="AI651" s="137" t="str">
        <f>IF(AH651=1,(Table1353233[[#This Row],[UB_init]]-Table1353233[[#This Row],[LB_init]])/Table1353233[[#This Row],[UB_init]],"")</f>
        <v/>
      </c>
      <c r="AJ651" s="133"/>
      <c r="AK651" s="115">
        <f>IF(AND(AJ651=1,Table68[[#This Row],[Gap]]=0),1,0)</f>
        <v>0</v>
      </c>
      <c r="AL651" s="47">
        <v>743</v>
      </c>
      <c r="AM651" s="117">
        <f t="shared" si="82"/>
        <v>1</v>
      </c>
      <c r="AN651">
        <f t="shared" si="83"/>
        <v>0</v>
      </c>
    </row>
    <row r="652" spans="2:40" x14ac:dyDescent="0.35">
      <c r="B652" s="127" t="s">
        <v>686</v>
      </c>
      <c r="C652" s="38">
        <v>150</v>
      </c>
      <c r="D652" s="38">
        <v>5</v>
      </c>
      <c r="E652" s="38">
        <v>10</v>
      </c>
      <c r="F652" s="39">
        <v>4</v>
      </c>
      <c r="G652" s="59">
        <f t="shared" si="80"/>
        <v>1144</v>
      </c>
      <c r="H652" s="88">
        <f t="shared" si="80"/>
        <v>1132</v>
      </c>
      <c r="I652" s="88">
        <f t="shared" si="84"/>
        <v>1.04895104895104E-2</v>
      </c>
      <c r="J652" s="88"/>
      <c r="K652" s="38">
        <f>1800-Table1353233[[#This Row],[Remaining time]]</f>
        <v>605.89905548469005</v>
      </c>
      <c r="L652" s="38">
        <v>2994.1009450000001</v>
      </c>
      <c r="M652" s="38">
        <f t="shared" si="81"/>
        <v>3600.0000004846902</v>
      </c>
      <c r="N652">
        <v>1.04895104895104E-2</v>
      </c>
      <c r="O652" t="b">
        <f t="shared" si="85"/>
        <v>0</v>
      </c>
      <c r="T652" t="str">
        <f>IF(Table1353233[[#This Row],[If Optimal solution is not found]]=1,"",Table1353233[[#This Row],[UB_init]])</f>
        <v/>
      </c>
      <c r="U652" t="str">
        <f>IF(Table1353233[[#This Row],[If Optimal solution is not found]],"",Table1353233[[#This Row],[LB_init]])</f>
        <v/>
      </c>
      <c r="V652" t="str">
        <f>IF(Table1353233[[#This Row],[If Optimal solution is not found]],"",0)</f>
        <v/>
      </c>
      <c r="W652" t="str">
        <f>IF(Table1353233[[#This Row],[If Optimal solution is not found]],"",Table1353233[[#This Row],[Total time (BPP+Pm+SPm)]])</f>
        <v/>
      </c>
      <c r="Y652" s="59">
        <v>1144</v>
      </c>
      <c r="Z652" s="60">
        <v>1132</v>
      </c>
      <c r="AA652" s="60">
        <v>1.04895104895104E-2</v>
      </c>
      <c r="AB652" s="59"/>
      <c r="AC652" s="114">
        <v>0</v>
      </c>
      <c r="AD652" s="114">
        <v>0</v>
      </c>
      <c r="AE652" s="114">
        <v>0</v>
      </c>
      <c r="AF652" s="114">
        <f t="shared" si="86"/>
        <v>0</v>
      </c>
      <c r="AG652" s="114">
        <f t="shared" si="87"/>
        <v>0</v>
      </c>
      <c r="AH652" s="114">
        <v>0</v>
      </c>
      <c r="AI652" s="136" t="str">
        <f>IF(AH652=1,(Table1353233[[#This Row],[UB_init]]-Table1353233[[#This Row],[LB_init]])/Table1353233[[#This Row],[UB_init]],"")</f>
        <v/>
      </c>
      <c r="AJ652" s="123">
        <v>1</v>
      </c>
      <c r="AK652" s="114">
        <f>IF(AND(AJ652=1,Table68[[#This Row],[Gap]]=0),1,0)</f>
        <v>0</v>
      </c>
      <c r="AL652" s="48">
        <v>1144</v>
      </c>
      <c r="AM652" s="117">
        <f t="shared" si="82"/>
        <v>0</v>
      </c>
      <c r="AN652">
        <f t="shared" si="83"/>
        <v>0</v>
      </c>
    </row>
    <row r="653" spans="2:40" x14ac:dyDescent="0.35">
      <c r="B653" s="126" t="s">
        <v>687</v>
      </c>
      <c r="C653" s="36">
        <v>150</v>
      </c>
      <c r="D653" s="36">
        <v>5</v>
      </c>
      <c r="E653" s="36">
        <v>10</v>
      </c>
      <c r="F653" s="37">
        <v>4</v>
      </c>
      <c r="G653" s="61">
        <f t="shared" si="80"/>
        <v>1132</v>
      </c>
      <c r="H653" s="98">
        <f t="shared" si="80"/>
        <v>1132</v>
      </c>
      <c r="I653" s="98">
        <f t="shared" si="84"/>
        <v>0</v>
      </c>
      <c r="J653" s="98"/>
      <c r="K653" s="36">
        <f>1800-Table1353233[[#This Row],[Remaining time]]</f>
        <v>44.936479941020025</v>
      </c>
      <c r="L653" s="36"/>
      <c r="M653" s="36">
        <f t="shared" si="81"/>
        <v>44.936479941020025</v>
      </c>
      <c r="O653" t="b">
        <f t="shared" si="85"/>
        <v>0</v>
      </c>
      <c r="T653">
        <f>IF(Table1353233[[#This Row],[If Optimal solution is not found]]=1,"",Table1353233[[#This Row],[UB_init]])</f>
        <v>1132</v>
      </c>
      <c r="U653">
        <f>IF(Table1353233[[#This Row],[If Optimal solution is not found]],"",Table1353233[[#This Row],[LB_init]])</f>
        <v>1132</v>
      </c>
      <c r="V653">
        <f>IF(Table1353233[[#This Row],[If Optimal solution is not found]],"",0)</f>
        <v>0</v>
      </c>
      <c r="W653">
        <f>IF(Table1353233[[#This Row],[If Optimal solution is not found]],"",Table1353233[[#This Row],[Total time (BPP+Pm+SPm)]])</f>
        <v>44.936479941020025</v>
      </c>
      <c r="Y653" s="61"/>
      <c r="Z653" s="62"/>
      <c r="AA653" s="62"/>
      <c r="AB653" s="61"/>
      <c r="AC653" s="115"/>
      <c r="AD653" s="115"/>
      <c r="AE653" s="115"/>
      <c r="AF653" s="115">
        <f t="shared" si="86"/>
        <v>0</v>
      </c>
      <c r="AG653" s="115">
        <f t="shared" si="87"/>
        <v>0</v>
      </c>
      <c r="AH653" s="115">
        <v>0</v>
      </c>
      <c r="AI653" s="137" t="str">
        <f>IF(AH653=1,(Table1353233[[#This Row],[UB_init]]-Table1353233[[#This Row],[LB_init]])/Table1353233[[#This Row],[UB_init]],"")</f>
        <v/>
      </c>
      <c r="AJ653" s="133"/>
      <c r="AK653" s="115">
        <f>IF(AND(AJ653=1,Table68[[#This Row],[Gap]]=0),1,0)</f>
        <v>0</v>
      </c>
      <c r="AL653" s="47">
        <v>1132</v>
      </c>
      <c r="AM653" s="117">
        <f t="shared" si="82"/>
        <v>1</v>
      </c>
      <c r="AN653">
        <f t="shared" si="83"/>
        <v>0</v>
      </c>
    </row>
    <row r="654" spans="2:40" x14ac:dyDescent="0.35">
      <c r="B654" s="127" t="s">
        <v>688</v>
      </c>
      <c r="C654" s="38">
        <v>150</v>
      </c>
      <c r="D654" s="38">
        <v>5</v>
      </c>
      <c r="E654" s="38">
        <v>10</v>
      </c>
      <c r="F654" s="39">
        <v>4</v>
      </c>
      <c r="G654" s="59">
        <f t="shared" si="80"/>
        <v>1123</v>
      </c>
      <c r="H654" s="88">
        <f t="shared" si="80"/>
        <v>1111</v>
      </c>
      <c r="I654" s="88">
        <f t="shared" si="84"/>
        <v>1.0685663401602799E-2</v>
      </c>
      <c r="J654" s="88"/>
      <c r="K654" s="38">
        <f>1800-Table1353233[[#This Row],[Remaining time]]</f>
        <v>606.59657519311008</v>
      </c>
      <c r="L654" s="38">
        <v>2993.403425</v>
      </c>
      <c r="M654" s="38">
        <f t="shared" si="81"/>
        <v>3600.0000001931103</v>
      </c>
      <c r="N654">
        <v>1.0685663401602799E-2</v>
      </c>
      <c r="O654" t="b">
        <f t="shared" si="85"/>
        <v>0</v>
      </c>
      <c r="T654" t="str">
        <f>IF(Table1353233[[#This Row],[If Optimal solution is not found]]=1,"",Table1353233[[#This Row],[UB_init]])</f>
        <v/>
      </c>
      <c r="U654" t="str">
        <f>IF(Table1353233[[#This Row],[If Optimal solution is not found]],"",Table1353233[[#This Row],[LB_init]])</f>
        <v/>
      </c>
      <c r="V654" t="str">
        <f>IF(Table1353233[[#This Row],[If Optimal solution is not found]],"",0)</f>
        <v/>
      </c>
      <c r="W654" t="str">
        <f>IF(Table1353233[[#This Row],[If Optimal solution is not found]],"",Table1353233[[#This Row],[Total time (BPP+Pm+SPm)]])</f>
        <v/>
      </c>
      <c r="Y654" s="59">
        <v>1123</v>
      </c>
      <c r="Z654" s="60">
        <v>1111</v>
      </c>
      <c r="AA654" s="60">
        <v>1.0685663401602799E-2</v>
      </c>
      <c r="AB654" s="59"/>
      <c r="AC654" s="114">
        <v>0</v>
      </c>
      <c r="AD654" s="114">
        <v>0</v>
      </c>
      <c r="AE654" s="114">
        <v>0</v>
      </c>
      <c r="AF654" s="114">
        <f t="shared" si="86"/>
        <v>0</v>
      </c>
      <c r="AG654" s="114">
        <f t="shared" si="87"/>
        <v>0</v>
      </c>
      <c r="AH654" s="114">
        <v>0</v>
      </c>
      <c r="AI654" s="136" t="str">
        <f>IF(AH654=1,(Table1353233[[#This Row],[UB_init]]-Table1353233[[#This Row],[LB_init]])/Table1353233[[#This Row],[UB_init]],"")</f>
        <v/>
      </c>
      <c r="AJ654" s="123">
        <v>1</v>
      </c>
      <c r="AK654" s="114">
        <f>IF(AND(AJ654=1,Table68[[#This Row],[Gap]]=0),1,0)</f>
        <v>0</v>
      </c>
      <c r="AL654" s="48">
        <v>1123</v>
      </c>
      <c r="AM654" s="117">
        <f t="shared" si="82"/>
        <v>0</v>
      </c>
      <c r="AN654">
        <f t="shared" si="83"/>
        <v>0</v>
      </c>
    </row>
    <row r="655" spans="2:40" x14ac:dyDescent="0.35">
      <c r="B655" s="126" t="s">
        <v>689</v>
      </c>
      <c r="C655" s="36">
        <v>150</v>
      </c>
      <c r="D655" s="36">
        <v>5</v>
      </c>
      <c r="E655" s="36">
        <v>10</v>
      </c>
      <c r="F655" s="37">
        <v>4</v>
      </c>
      <c r="G655" s="61">
        <f t="shared" si="80"/>
        <v>1064</v>
      </c>
      <c r="H655" s="98">
        <f t="shared" si="80"/>
        <v>1052</v>
      </c>
      <c r="I655" s="98">
        <f t="shared" si="84"/>
        <v>1.12781954887218E-2</v>
      </c>
      <c r="J655" s="98"/>
      <c r="K655" s="36">
        <f>1800-Table1353233[[#This Row],[Remaining time]]</f>
        <v>604.44448845461011</v>
      </c>
      <c r="L655" s="36">
        <v>2995.5555119999999</v>
      </c>
      <c r="M655" s="36">
        <f t="shared" si="81"/>
        <v>3600.00000045461</v>
      </c>
      <c r="N655">
        <v>1.12781954887218E-2</v>
      </c>
      <c r="O655" t="b">
        <f t="shared" si="85"/>
        <v>0</v>
      </c>
      <c r="T655" t="str">
        <f>IF(Table1353233[[#This Row],[If Optimal solution is not found]]=1,"",Table1353233[[#This Row],[UB_init]])</f>
        <v/>
      </c>
      <c r="U655" t="str">
        <f>IF(Table1353233[[#This Row],[If Optimal solution is not found]],"",Table1353233[[#This Row],[LB_init]])</f>
        <v/>
      </c>
      <c r="V655" t="str">
        <f>IF(Table1353233[[#This Row],[If Optimal solution is not found]],"",0)</f>
        <v/>
      </c>
      <c r="W655" t="str">
        <f>IF(Table1353233[[#This Row],[If Optimal solution is not found]],"",Table1353233[[#This Row],[Total time (BPP+Pm+SPm)]])</f>
        <v/>
      </c>
      <c r="Y655" s="61">
        <v>1064</v>
      </c>
      <c r="Z655" s="62">
        <v>1052</v>
      </c>
      <c r="AA655" s="62">
        <v>1.12781954887218E-2</v>
      </c>
      <c r="AB655" s="61"/>
      <c r="AC655" s="115">
        <v>0</v>
      </c>
      <c r="AD655" s="115">
        <v>0</v>
      </c>
      <c r="AE655" s="115">
        <v>0</v>
      </c>
      <c r="AF655" s="115">
        <f t="shared" si="86"/>
        <v>0</v>
      </c>
      <c r="AG655" s="115">
        <f t="shared" si="87"/>
        <v>0</v>
      </c>
      <c r="AH655" s="115">
        <v>0</v>
      </c>
      <c r="AI655" s="137" t="str">
        <f>IF(AH655=1,(Table1353233[[#This Row],[UB_init]]-Table1353233[[#This Row],[LB_init]])/Table1353233[[#This Row],[UB_init]],"")</f>
        <v/>
      </c>
      <c r="AJ655" s="133">
        <v>1</v>
      </c>
      <c r="AK655" s="115">
        <f>IF(AND(AJ655=1,Table68[[#This Row],[Gap]]=0),1,0)</f>
        <v>0</v>
      </c>
      <c r="AL655" s="47">
        <v>1064</v>
      </c>
      <c r="AM655" s="117">
        <f t="shared" si="82"/>
        <v>0</v>
      </c>
      <c r="AN655">
        <f t="shared" si="83"/>
        <v>0</v>
      </c>
    </row>
    <row r="656" spans="2:40" x14ac:dyDescent="0.35">
      <c r="B656" s="127" t="s">
        <v>690</v>
      </c>
      <c r="C656" s="38">
        <v>150</v>
      </c>
      <c r="D656" s="38">
        <v>5</v>
      </c>
      <c r="E656" s="38">
        <v>10</v>
      </c>
      <c r="F656" s="39">
        <v>4</v>
      </c>
      <c r="G656" s="59">
        <f t="shared" si="80"/>
        <v>1138</v>
      </c>
      <c r="H656" s="88">
        <f t="shared" si="80"/>
        <v>1138</v>
      </c>
      <c r="I656" s="88">
        <f t="shared" si="84"/>
        <v>0</v>
      </c>
      <c r="J656" s="88"/>
      <c r="K656" s="38">
        <f>1800-Table1353233[[#This Row],[Remaining time]]</f>
        <v>83.8202891666499</v>
      </c>
      <c r="L656" s="38"/>
      <c r="M656" s="38">
        <f t="shared" si="81"/>
        <v>83.8202891666499</v>
      </c>
      <c r="O656" t="b">
        <f t="shared" si="85"/>
        <v>0</v>
      </c>
      <c r="T656">
        <f>IF(Table1353233[[#This Row],[If Optimal solution is not found]]=1,"",Table1353233[[#This Row],[UB_init]])</f>
        <v>1138</v>
      </c>
      <c r="U656">
        <f>IF(Table1353233[[#This Row],[If Optimal solution is not found]],"",Table1353233[[#This Row],[LB_init]])</f>
        <v>1138</v>
      </c>
      <c r="V656">
        <f>IF(Table1353233[[#This Row],[If Optimal solution is not found]],"",0)</f>
        <v>0</v>
      </c>
      <c r="W656">
        <f>IF(Table1353233[[#This Row],[If Optimal solution is not found]],"",Table1353233[[#This Row],[Total time (BPP+Pm+SPm)]])</f>
        <v>83.8202891666499</v>
      </c>
      <c r="Y656" s="59"/>
      <c r="Z656" s="60"/>
      <c r="AA656" s="60"/>
      <c r="AB656" s="59"/>
      <c r="AC656" s="114"/>
      <c r="AD656" s="114"/>
      <c r="AE656" s="114"/>
      <c r="AF656" s="114">
        <f t="shared" si="86"/>
        <v>0</v>
      </c>
      <c r="AG656" s="114">
        <f t="shared" si="87"/>
        <v>0</v>
      </c>
      <c r="AH656" s="114">
        <v>0</v>
      </c>
      <c r="AI656" s="136" t="str">
        <f>IF(AH656=1,(Table1353233[[#This Row],[UB_init]]-Table1353233[[#This Row],[LB_init]])/Table1353233[[#This Row],[UB_init]],"")</f>
        <v/>
      </c>
      <c r="AJ656" s="123"/>
      <c r="AK656" s="114">
        <f>IF(AND(AJ656=1,Table68[[#This Row],[Gap]]=0),1,0)</f>
        <v>0</v>
      </c>
      <c r="AL656" s="48">
        <v>1138</v>
      </c>
      <c r="AM656" s="117">
        <f t="shared" si="82"/>
        <v>1</v>
      </c>
      <c r="AN656">
        <f t="shared" si="83"/>
        <v>0</v>
      </c>
    </row>
    <row r="657" spans="2:40" x14ac:dyDescent="0.35">
      <c r="B657" s="126" t="s">
        <v>691</v>
      </c>
      <c r="C657" s="36">
        <v>150</v>
      </c>
      <c r="D657" s="36">
        <v>5</v>
      </c>
      <c r="E657" s="36">
        <v>10</v>
      </c>
      <c r="F657" s="37">
        <v>4</v>
      </c>
      <c r="G657" s="61">
        <f t="shared" si="80"/>
        <v>1180</v>
      </c>
      <c r="H657" s="98">
        <f t="shared" si="80"/>
        <v>1180</v>
      </c>
      <c r="I657" s="98">
        <f t="shared" si="84"/>
        <v>0</v>
      </c>
      <c r="J657" s="98"/>
      <c r="K657" s="36">
        <f>1800-Table1353233[[#This Row],[Remaining time]]</f>
        <v>40.860098453239971</v>
      </c>
      <c r="L657" s="36"/>
      <c r="M657" s="36">
        <f t="shared" si="81"/>
        <v>40.860098453239971</v>
      </c>
      <c r="O657" t="b">
        <f t="shared" si="85"/>
        <v>0</v>
      </c>
      <c r="T657">
        <f>IF(Table1353233[[#This Row],[If Optimal solution is not found]]=1,"",Table1353233[[#This Row],[UB_init]])</f>
        <v>1180</v>
      </c>
      <c r="U657">
        <f>IF(Table1353233[[#This Row],[If Optimal solution is not found]],"",Table1353233[[#This Row],[LB_init]])</f>
        <v>1180</v>
      </c>
      <c r="V657">
        <f>IF(Table1353233[[#This Row],[If Optimal solution is not found]],"",0)</f>
        <v>0</v>
      </c>
      <c r="W657">
        <f>IF(Table1353233[[#This Row],[If Optimal solution is not found]],"",Table1353233[[#This Row],[Total time (BPP+Pm+SPm)]])</f>
        <v>40.860098453239971</v>
      </c>
      <c r="Y657" s="61"/>
      <c r="Z657" s="62"/>
      <c r="AA657" s="62"/>
      <c r="AB657" s="61"/>
      <c r="AC657" s="115"/>
      <c r="AD657" s="115"/>
      <c r="AE657" s="115"/>
      <c r="AF657" s="115">
        <f t="shared" si="86"/>
        <v>0</v>
      </c>
      <c r="AG657" s="115">
        <f t="shared" si="87"/>
        <v>0</v>
      </c>
      <c r="AH657" s="115">
        <v>0</v>
      </c>
      <c r="AI657" s="137" t="str">
        <f>IF(AH657=1,(Table1353233[[#This Row],[UB_init]]-Table1353233[[#This Row],[LB_init]])/Table1353233[[#This Row],[UB_init]],"")</f>
        <v/>
      </c>
      <c r="AJ657" s="133"/>
      <c r="AK657" s="115">
        <f>IF(AND(AJ657=1,Table68[[#This Row],[Gap]]=0),1,0)</f>
        <v>0</v>
      </c>
      <c r="AL657" s="47">
        <v>1180</v>
      </c>
      <c r="AM657" s="117">
        <f t="shared" si="82"/>
        <v>1</v>
      </c>
      <c r="AN657">
        <f t="shared" si="83"/>
        <v>0</v>
      </c>
    </row>
    <row r="658" spans="2:40" x14ac:dyDescent="0.35">
      <c r="B658" s="127" t="s">
        <v>692</v>
      </c>
      <c r="C658" s="38">
        <v>150</v>
      </c>
      <c r="D658" s="38">
        <v>5</v>
      </c>
      <c r="E658" s="38">
        <v>10</v>
      </c>
      <c r="F658" s="39">
        <v>4</v>
      </c>
      <c r="G658" s="59">
        <f t="shared" si="80"/>
        <v>1162</v>
      </c>
      <c r="H658" s="88">
        <f t="shared" si="80"/>
        <v>1162</v>
      </c>
      <c r="I658" s="88">
        <f t="shared" si="84"/>
        <v>0</v>
      </c>
      <c r="J658" s="88"/>
      <c r="K658" s="38">
        <f>1800-Table1353233[[#This Row],[Remaining time]]</f>
        <v>32.453260742129942</v>
      </c>
      <c r="L658" s="38"/>
      <c r="M658" s="38">
        <f t="shared" si="81"/>
        <v>32.453260742129942</v>
      </c>
      <c r="O658" t="b">
        <f t="shared" si="85"/>
        <v>0</v>
      </c>
      <c r="T658">
        <f>IF(Table1353233[[#This Row],[If Optimal solution is not found]]=1,"",Table1353233[[#This Row],[UB_init]])</f>
        <v>1162</v>
      </c>
      <c r="U658">
        <f>IF(Table1353233[[#This Row],[If Optimal solution is not found]],"",Table1353233[[#This Row],[LB_init]])</f>
        <v>1162</v>
      </c>
      <c r="V658">
        <f>IF(Table1353233[[#This Row],[If Optimal solution is not found]],"",0)</f>
        <v>0</v>
      </c>
      <c r="W658">
        <f>IF(Table1353233[[#This Row],[If Optimal solution is not found]],"",Table1353233[[#This Row],[Total time (BPP+Pm+SPm)]])</f>
        <v>32.453260742129942</v>
      </c>
      <c r="Y658" s="59"/>
      <c r="Z658" s="60"/>
      <c r="AA658" s="60"/>
      <c r="AB658" s="59"/>
      <c r="AC658" s="114"/>
      <c r="AD658" s="114"/>
      <c r="AE658" s="114"/>
      <c r="AF658" s="114">
        <f t="shared" si="86"/>
        <v>0</v>
      </c>
      <c r="AG658" s="114">
        <f t="shared" si="87"/>
        <v>0</v>
      </c>
      <c r="AH658" s="114">
        <v>0</v>
      </c>
      <c r="AI658" s="136" t="str">
        <f>IF(AH658=1,(Table1353233[[#This Row],[UB_init]]-Table1353233[[#This Row],[LB_init]])/Table1353233[[#This Row],[UB_init]],"")</f>
        <v/>
      </c>
      <c r="AJ658" s="123"/>
      <c r="AK658" s="114">
        <f>IF(AND(AJ658=1,Table68[[#This Row],[Gap]]=0),1,0)</f>
        <v>0</v>
      </c>
      <c r="AL658" s="48">
        <v>1162</v>
      </c>
      <c r="AM658" s="117">
        <f t="shared" si="82"/>
        <v>1</v>
      </c>
      <c r="AN658">
        <f t="shared" si="83"/>
        <v>0</v>
      </c>
    </row>
    <row r="659" spans="2:40" x14ac:dyDescent="0.35">
      <c r="B659" s="126" t="s">
        <v>693</v>
      </c>
      <c r="C659" s="36">
        <v>150</v>
      </c>
      <c r="D659" s="36">
        <v>5</v>
      </c>
      <c r="E659" s="36">
        <v>10</v>
      </c>
      <c r="F659" s="37">
        <v>4</v>
      </c>
      <c r="G659" s="61">
        <f t="shared" si="80"/>
        <v>1125</v>
      </c>
      <c r="H659" s="98">
        <f t="shared" si="80"/>
        <v>1125</v>
      </c>
      <c r="I659" s="98">
        <f t="shared" si="84"/>
        <v>0</v>
      </c>
      <c r="J659" s="98"/>
      <c r="K659" s="36">
        <f>1800-Table1353233[[#This Row],[Remaining time]]</f>
        <v>25.948426457129926</v>
      </c>
      <c r="L659" s="36"/>
      <c r="M659" s="36">
        <f t="shared" si="81"/>
        <v>25.948426457129926</v>
      </c>
      <c r="O659" t="b">
        <f t="shared" si="85"/>
        <v>0</v>
      </c>
      <c r="T659">
        <f>IF(Table1353233[[#This Row],[If Optimal solution is not found]]=1,"",Table1353233[[#This Row],[UB_init]])</f>
        <v>1125</v>
      </c>
      <c r="U659">
        <f>IF(Table1353233[[#This Row],[If Optimal solution is not found]],"",Table1353233[[#This Row],[LB_init]])</f>
        <v>1125</v>
      </c>
      <c r="V659">
        <f>IF(Table1353233[[#This Row],[If Optimal solution is not found]],"",0)</f>
        <v>0</v>
      </c>
      <c r="W659">
        <f>IF(Table1353233[[#This Row],[If Optimal solution is not found]],"",Table1353233[[#This Row],[Total time (BPP+Pm+SPm)]])</f>
        <v>25.948426457129926</v>
      </c>
      <c r="Y659" s="61"/>
      <c r="Z659" s="62"/>
      <c r="AA659" s="62"/>
      <c r="AB659" s="61"/>
      <c r="AC659" s="115"/>
      <c r="AD659" s="115"/>
      <c r="AE659" s="115"/>
      <c r="AF659" s="115">
        <f t="shared" si="86"/>
        <v>0</v>
      </c>
      <c r="AG659" s="115">
        <f t="shared" si="87"/>
        <v>0</v>
      </c>
      <c r="AH659" s="115">
        <v>0</v>
      </c>
      <c r="AI659" s="137" t="str">
        <f>IF(AH659=1,(Table1353233[[#This Row],[UB_init]]-Table1353233[[#This Row],[LB_init]])/Table1353233[[#This Row],[UB_init]],"")</f>
        <v/>
      </c>
      <c r="AJ659" s="133"/>
      <c r="AK659" s="115">
        <f>IF(AND(AJ659=1,Table68[[#This Row],[Gap]]=0),1,0)</f>
        <v>0</v>
      </c>
      <c r="AL659" s="47">
        <v>1125</v>
      </c>
      <c r="AM659" s="117">
        <f t="shared" si="82"/>
        <v>1</v>
      </c>
      <c r="AN659">
        <f t="shared" si="83"/>
        <v>0</v>
      </c>
    </row>
    <row r="660" spans="2:40" x14ac:dyDescent="0.35">
      <c r="B660" s="127" t="s">
        <v>694</v>
      </c>
      <c r="C660" s="38">
        <v>150</v>
      </c>
      <c r="D660" s="38">
        <v>5</v>
      </c>
      <c r="E660" s="38">
        <v>10</v>
      </c>
      <c r="F660" s="39">
        <v>4</v>
      </c>
      <c r="G660" s="59">
        <f t="shared" si="80"/>
        <v>1135</v>
      </c>
      <c r="H660" s="88">
        <f t="shared" si="80"/>
        <v>1135</v>
      </c>
      <c r="I660" s="88">
        <f t="shared" si="84"/>
        <v>0</v>
      </c>
      <c r="J660" s="88"/>
      <c r="K660" s="38">
        <f>1800-Table1353233[[#This Row],[Remaining time]]</f>
        <v>75.527915827929974</v>
      </c>
      <c r="L660" s="38"/>
      <c r="M660" s="38">
        <f t="shared" si="81"/>
        <v>75.527915827929974</v>
      </c>
      <c r="O660" t="b">
        <f t="shared" si="85"/>
        <v>0</v>
      </c>
      <c r="T660">
        <f>IF(Table1353233[[#This Row],[If Optimal solution is not found]]=1,"",Table1353233[[#This Row],[UB_init]])</f>
        <v>1135</v>
      </c>
      <c r="U660">
        <f>IF(Table1353233[[#This Row],[If Optimal solution is not found]],"",Table1353233[[#This Row],[LB_init]])</f>
        <v>1135</v>
      </c>
      <c r="V660">
        <f>IF(Table1353233[[#This Row],[If Optimal solution is not found]],"",0)</f>
        <v>0</v>
      </c>
      <c r="W660">
        <f>IF(Table1353233[[#This Row],[If Optimal solution is not found]],"",Table1353233[[#This Row],[Total time (BPP+Pm+SPm)]])</f>
        <v>75.527915827929974</v>
      </c>
      <c r="Y660" s="59"/>
      <c r="Z660" s="60"/>
      <c r="AA660" s="60"/>
      <c r="AB660" s="59"/>
      <c r="AC660" s="114"/>
      <c r="AD660" s="114"/>
      <c r="AE660" s="114"/>
      <c r="AF660" s="114">
        <f t="shared" si="86"/>
        <v>0</v>
      </c>
      <c r="AG660" s="114">
        <f t="shared" si="87"/>
        <v>0</v>
      </c>
      <c r="AH660" s="114">
        <v>0</v>
      </c>
      <c r="AI660" s="136" t="str">
        <f>IF(AH660=1,(Table1353233[[#This Row],[UB_init]]-Table1353233[[#This Row],[LB_init]])/Table1353233[[#This Row],[UB_init]],"")</f>
        <v/>
      </c>
      <c r="AJ660" s="123"/>
      <c r="AK660" s="114">
        <f>IF(AND(AJ660=1,Table68[[#This Row],[Gap]]=0),1,0)</f>
        <v>0</v>
      </c>
      <c r="AL660" s="48">
        <v>1135</v>
      </c>
      <c r="AM660" s="117">
        <f t="shared" si="82"/>
        <v>1</v>
      </c>
      <c r="AN660">
        <f t="shared" si="83"/>
        <v>0</v>
      </c>
    </row>
    <row r="661" spans="2:40" x14ac:dyDescent="0.35">
      <c r="B661" s="126" t="s">
        <v>695</v>
      </c>
      <c r="C661" s="36">
        <v>150</v>
      </c>
      <c r="D661" s="36">
        <v>5</v>
      </c>
      <c r="E661" s="36">
        <v>10</v>
      </c>
      <c r="F661" s="37">
        <v>4</v>
      </c>
      <c r="G661" s="61">
        <f t="shared" si="80"/>
        <v>1067</v>
      </c>
      <c r="H661" s="98">
        <f t="shared" si="80"/>
        <v>1055</v>
      </c>
      <c r="I661" s="98">
        <f t="shared" si="84"/>
        <v>1.12464854732895E-2</v>
      </c>
      <c r="J661" s="98"/>
      <c r="K661" s="36">
        <f>1800-Table1353233[[#This Row],[Remaining time]]</f>
        <v>607.90858829580998</v>
      </c>
      <c r="L661" s="36">
        <v>2992.0914119999902</v>
      </c>
      <c r="M661" s="36">
        <f t="shared" si="81"/>
        <v>3600.0000002958004</v>
      </c>
      <c r="N661">
        <v>1.12464854732895E-2</v>
      </c>
      <c r="O661" t="b">
        <f t="shared" si="85"/>
        <v>0</v>
      </c>
      <c r="T661" t="str">
        <f>IF(Table1353233[[#This Row],[If Optimal solution is not found]]=1,"",Table1353233[[#This Row],[UB_init]])</f>
        <v/>
      </c>
      <c r="U661" t="str">
        <f>IF(Table1353233[[#This Row],[If Optimal solution is not found]],"",Table1353233[[#This Row],[LB_init]])</f>
        <v/>
      </c>
      <c r="V661" t="str">
        <f>IF(Table1353233[[#This Row],[If Optimal solution is not found]],"",0)</f>
        <v/>
      </c>
      <c r="W661" t="str">
        <f>IF(Table1353233[[#This Row],[If Optimal solution is not found]],"",Table1353233[[#This Row],[Total time (BPP+Pm+SPm)]])</f>
        <v/>
      </c>
      <c r="Y661" s="61">
        <v>1067</v>
      </c>
      <c r="Z661" s="62">
        <v>1055</v>
      </c>
      <c r="AA661" s="62">
        <v>1.12464854732895E-2</v>
      </c>
      <c r="AB661" s="61"/>
      <c r="AC661" s="115">
        <v>0</v>
      </c>
      <c r="AD661" s="115">
        <v>0</v>
      </c>
      <c r="AE661" s="115">
        <v>0</v>
      </c>
      <c r="AF661" s="115">
        <f t="shared" si="86"/>
        <v>0</v>
      </c>
      <c r="AG661" s="115">
        <f t="shared" si="87"/>
        <v>0</v>
      </c>
      <c r="AH661" s="115">
        <v>0</v>
      </c>
      <c r="AI661" s="137" t="str">
        <f>IF(AH661=1,(Table1353233[[#This Row],[UB_init]]-Table1353233[[#This Row],[LB_init]])/Table1353233[[#This Row],[UB_init]],"")</f>
        <v/>
      </c>
      <c r="AJ661" s="133">
        <v>1</v>
      </c>
      <c r="AK661" s="115">
        <f>IF(AND(AJ661=1,Table68[[#This Row],[Gap]]=0),1,0)</f>
        <v>0</v>
      </c>
      <c r="AL661" s="47">
        <v>1067</v>
      </c>
      <c r="AM661" s="117">
        <f t="shared" si="82"/>
        <v>0</v>
      </c>
      <c r="AN661">
        <f t="shared" si="83"/>
        <v>0</v>
      </c>
    </row>
    <row r="662" spans="2:40" x14ac:dyDescent="0.35">
      <c r="B662" s="127" t="s">
        <v>696</v>
      </c>
      <c r="C662" s="38">
        <v>150</v>
      </c>
      <c r="D662" s="38">
        <v>5</v>
      </c>
      <c r="E662" s="38">
        <v>20</v>
      </c>
      <c r="F662" s="39">
        <v>1</v>
      </c>
      <c r="G662" s="59">
        <f t="shared" si="80"/>
        <v>883</v>
      </c>
      <c r="H662" s="88">
        <f t="shared" si="80"/>
        <v>883</v>
      </c>
      <c r="I662" s="88">
        <f t="shared" si="84"/>
        <v>0</v>
      </c>
      <c r="J662" s="88"/>
      <c r="K662" s="38">
        <f>1800-Table1353233[[#This Row],[Remaining time]]</f>
        <v>1.9823269229400466</v>
      </c>
      <c r="L662" s="38"/>
      <c r="M662" s="38">
        <f t="shared" si="81"/>
        <v>1.9823269229400466</v>
      </c>
      <c r="O662" t="b">
        <f t="shared" si="85"/>
        <v>0</v>
      </c>
      <c r="T662">
        <f>IF(Table1353233[[#This Row],[If Optimal solution is not found]]=1,"",Table1353233[[#This Row],[UB_init]])</f>
        <v>883</v>
      </c>
      <c r="U662">
        <f>IF(Table1353233[[#This Row],[If Optimal solution is not found]],"",Table1353233[[#This Row],[LB_init]])</f>
        <v>883</v>
      </c>
      <c r="V662">
        <f>IF(Table1353233[[#This Row],[If Optimal solution is not found]],"",0)</f>
        <v>0</v>
      </c>
      <c r="W662">
        <f>IF(Table1353233[[#This Row],[If Optimal solution is not found]],"",Table1353233[[#This Row],[Total time (BPP+Pm+SPm)]])</f>
        <v>1.9823269229400466</v>
      </c>
      <c r="Y662" s="59"/>
      <c r="Z662" s="60"/>
      <c r="AA662" s="60"/>
      <c r="AB662" s="59"/>
      <c r="AC662" s="114"/>
      <c r="AD662" s="114"/>
      <c r="AE662" s="114"/>
      <c r="AF662" s="114">
        <f t="shared" si="86"/>
        <v>0</v>
      </c>
      <c r="AG662" s="114">
        <f t="shared" si="87"/>
        <v>0</v>
      </c>
      <c r="AH662" s="114">
        <v>0</v>
      </c>
      <c r="AI662" s="136" t="str">
        <f>IF(AH662=1,(Table1353233[[#This Row],[UB_init]]-Table1353233[[#This Row],[LB_init]])/Table1353233[[#This Row],[UB_init]],"")</f>
        <v/>
      </c>
      <c r="AJ662" s="123"/>
      <c r="AK662" s="114">
        <f>IF(AND(AJ662=1,Table68[[#This Row],[Gap]]=0),1,0)</f>
        <v>0</v>
      </c>
      <c r="AL662" s="48">
        <v>883</v>
      </c>
      <c r="AM662" s="117">
        <f t="shared" si="82"/>
        <v>1</v>
      </c>
      <c r="AN662">
        <f t="shared" si="83"/>
        <v>0</v>
      </c>
    </row>
    <row r="663" spans="2:40" x14ac:dyDescent="0.35">
      <c r="B663" s="126" t="s">
        <v>697</v>
      </c>
      <c r="C663" s="36">
        <v>150</v>
      </c>
      <c r="D663" s="36">
        <v>5</v>
      </c>
      <c r="E663" s="36">
        <v>20</v>
      </c>
      <c r="F663" s="37">
        <v>1</v>
      </c>
      <c r="G663" s="61">
        <f t="shared" si="80"/>
        <v>963</v>
      </c>
      <c r="H663" s="98">
        <f t="shared" si="80"/>
        <v>963</v>
      </c>
      <c r="I663" s="98">
        <f t="shared" si="84"/>
        <v>0</v>
      </c>
      <c r="J663" s="98"/>
      <c r="K663" s="36">
        <f>1800-Table1353233[[#This Row],[Remaining time]]</f>
        <v>3.1357529051699657</v>
      </c>
      <c r="L663" s="36">
        <v>0.88860447192564596</v>
      </c>
      <c r="M663" s="36">
        <f t="shared" si="81"/>
        <v>4.0243573770956118</v>
      </c>
      <c r="O663" t="b">
        <f t="shared" si="85"/>
        <v>0</v>
      </c>
      <c r="T663" t="str">
        <f>IF(Table1353233[[#This Row],[If Optimal solution is not found]]=1,"",Table1353233[[#This Row],[UB_init]])</f>
        <v/>
      </c>
      <c r="U663" t="str">
        <f>IF(Table1353233[[#This Row],[If Optimal solution is not found]],"",Table1353233[[#This Row],[LB_init]])</f>
        <v/>
      </c>
      <c r="V663" t="str">
        <f>IF(Table1353233[[#This Row],[If Optimal solution is not found]],"",0)</f>
        <v/>
      </c>
      <c r="W663" t="str">
        <f>IF(Table1353233[[#This Row],[If Optimal solution is not found]],"",Table1353233[[#This Row],[Total time (BPP+Pm+SPm)]])</f>
        <v/>
      </c>
      <c r="Y663" s="61">
        <v>963</v>
      </c>
      <c r="Z663" s="62">
        <v>963</v>
      </c>
      <c r="AA663" s="62">
        <v>0</v>
      </c>
      <c r="AB663" s="61"/>
      <c r="AC663" s="115">
        <v>0</v>
      </c>
      <c r="AD663" s="115">
        <v>0</v>
      </c>
      <c r="AE663" s="115">
        <v>0</v>
      </c>
      <c r="AF663" s="115">
        <f t="shared" si="86"/>
        <v>0</v>
      </c>
      <c r="AG663" s="115">
        <f t="shared" si="87"/>
        <v>0</v>
      </c>
      <c r="AH663" s="115">
        <v>0</v>
      </c>
      <c r="AI663" s="137" t="str">
        <f>IF(AH663=1,(Table1353233[[#This Row],[UB_init]]-Table1353233[[#This Row],[LB_init]])/Table1353233[[#This Row],[UB_init]],"")</f>
        <v/>
      </c>
      <c r="AJ663" s="133">
        <v>0</v>
      </c>
      <c r="AK663" s="115">
        <f>IF(AND(AJ663=1,Table68[[#This Row],[Gap]]=0),1,0)</f>
        <v>0</v>
      </c>
      <c r="AL663" s="47">
        <v>964</v>
      </c>
      <c r="AM663" s="117">
        <f t="shared" si="82"/>
        <v>0</v>
      </c>
      <c r="AN663">
        <f t="shared" si="83"/>
        <v>0</v>
      </c>
    </row>
    <row r="664" spans="2:40" x14ac:dyDescent="0.35">
      <c r="B664" s="127" t="s">
        <v>698</v>
      </c>
      <c r="C664" s="38">
        <v>150</v>
      </c>
      <c r="D664" s="38">
        <v>5</v>
      </c>
      <c r="E664" s="38">
        <v>20</v>
      </c>
      <c r="F664" s="39">
        <v>1</v>
      </c>
      <c r="G664" s="59">
        <f t="shared" si="80"/>
        <v>933</v>
      </c>
      <c r="H664" s="88">
        <f t="shared" si="80"/>
        <v>933</v>
      </c>
      <c r="I664" s="88">
        <f t="shared" si="84"/>
        <v>0</v>
      </c>
      <c r="J664" s="88"/>
      <c r="K664" s="38">
        <f>1800-Table1353233[[#This Row],[Remaining time]]</f>
        <v>1.66152867116989</v>
      </c>
      <c r="L664" s="38"/>
      <c r="M664" s="38">
        <f t="shared" si="81"/>
        <v>1.66152867116989</v>
      </c>
      <c r="O664" t="b">
        <f t="shared" si="85"/>
        <v>0</v>
      </c>
      <c r="T664">
        <f>IF(Table1353233[[#This Row],[If Optimal solution is not found]]=1,"",Table1353233[[#This Row],[UB_init]])</f>
        <v>933</v>
      </c>
      <c r="U664">
        <f>IF(Table1353233[[#This Row],[If Optimal solution is not found]],"",Table1353233[[#This Row],[LB_init]])</f>
        <v>933</v>
      </c>
      <c r="V664">
        <f>IF(Table1353233[[#This Row],[If Optimal solution is not found]],"",0)</f>
        <v>0</v>
      </c>
      <c r="W664">
        <f>IF(Table1353233[[#This Row],[If Optimal solution is not found]],"",Table1353233[[#This Row],[Total time (BPP+Pm+SPm)]])</f>
        <v>1.66152867116989</v>
      </c>
      <c r="Y664" s="59"/>
      <c r="Z664" s="60"/>
      <c r="AA664" s="60"/>
      <c r="AB664" s="59"/>
      <c r="AC664" s="114"/>
      <c r="AD664" s="114"/>
      <c r="AE664" s="114"/>
      <c r="AF664" s="114">
        <f t="shared" si="86"/>
        <v>0</v>
      </c>
      <c r="AG664" s="114">
        <f t="shared" si="87"/>
        <v>0</v>
      </c>
      <c r="AH664" s="114">
        <v>0</v>
      </c>
      <c r="AI664" s="136" t="str">
        <f>IF(AH664=1,(Table1353233[[#This Row],[UB_init]]-Table1353233[[#This Row],[LB_init]])/Table1353233[[#This Row],[UB_init]],"")</f>
        <v/>
      </c>
      <c r="AJ664" s="123"/>
      <c r="AK664" s="114">
        <f>IF(AND(AJ664=1,Table68[[#This Row],[Gap]]=0),1,0)</f>
        <v>0</v>
      </c>
      <c r="AL664" s="48">
        <v>933</v>
      </c>
      <c r="AM664" s="117">
        <f t="shared" si="82"/>
        <v>1</v>
      </c>
      <c r="AN664">
        <f t="shared" si="83"/>
        <v>0</v>
      </c>
    </row>
    <row r="665" spans="2:40" x14ac:dyDescent="0.35">
      <c r="B665" s="126" t="s">
        <v>699</v>
      </c>
      <c r="C665" s="36">
        <v>150</v>
      </c>
      <c r="D665" s="36">
        <v>5</v>
      </c>
      <c r="E665" s="36">
        <v>20</v>
      </c>
      <c r="F665" s="37">
        <v>1</v>
      </c>
      <c r="G665" s="61">
        <f t="shared" si="80"/>
        <v>900</v>
      </c>
      <c r="H665" s="98">
        <f t="shared" si="80"/>
        <v>900</v>
      </c>
      <c r="I665" s="98">
        <f t="shared" si="84"/>
        <v>0</v>
      </c>
      <c r="J665" s="98"/>
      <c r="K665" s="36">
        <f>1800-Table1353233[[#This Row],[Remaining time]]</f>
        <v>1.5888639353299823</v>
      </c>
      <c r="L665" s="36"/>
      <c r="M665" s="36">
        <f t="shared" si="81"/>
        <v>1.5888639353299823</v>
      </c>
      <c r="O665" t="b">
        <f t="shared" si="85"/>
        <v>0</v>
      </c>
      <c r="T665">
        <f>IF(Table1353233[[#This Row],[If Optimal solution is not found]]=1,"",Table1353233[[#This Row],[UB_init]])</f>
        <v>900</v>
      </c>
      <c r="U665">
        <f>IF(Table1353233[[#This Row],[If Optimal solution is not found]],"",Table1353233[[#This Row],[LB_init]])</f>
        <v>900</v>
      </c>
      <c r="V665">
        <f>IF(Table1353233[[#This Row],[If Optimal solution is not found]],"",0)</f>
        <v>0</v>
      </c>
      <c r="W665">
        <f>IF(Table1353233[[#This Row],[If Optimal solution is not found]],"",Table1353233[[#This Row],[Total time (BPP+Pm+SPm)]])</f>
        <v>1.5888639353299823</v>
      </c>
      <c r="Y665" s="61"/>
      <c r="Z665" s="62"/>
      <c r="AA665" s="62"/>
      <c r="AB665" s="61"/>
      <c r="AC665" s="115"/>
      <c r="AD665" s="115"/>
      <c r="AE665" s="115"/>
      <c r="AF665" s="115">
        <f t="shared" si="86"/>
        <v>0</v>
      </c>
      <c r="AG665" s="115">
        <f t="shared" si="87"/>
        <v>0</v>
      </c>
      <c r="AH665" s="115">
        <v>0</v>
      </c>
      <c r="AI665" s="137" t="str">
        <f>IF(AH665=1,(Table1353233[[#This Row],[UB_init]]-Table1353233[[#This Row],[LB_init]])/Table1353233[[#This Row],[UB_init]],"")</f>
        <v/>
      </c>
      <c r="AJ665" s="133"/>
      <c r="AK665" s="115">
        <f>IF(AND(AJ665=1,Table68[[#This Row],[Gap]]=0),1,0)</f>
        <v>0</v>
      </c>
      <c r="AL665" s="47">
        <v>900</v>
      </c>
      <c r="AM665" s="117">
        <f t="shared" si="82"/>
        <v>1</v>
      </c>
      <c r="AN665">
        <f t="shared" si="83"/>
        <v>0</v>
      </c>
    </row>
    <row r="666" spans="2:40" x14ac:dyDescent="0.35">
      <c r="B666" s="127" t="s">
        <v>700</v>
      </c>
      <c r="C666" s="38">
        <v>150</v>
      </c>
      <c r="D666" s="38">
        <v>5</v>
      </c>
      <c r="E666" s="38">
        <v>20</v>
      </c>
      <c r="F666" s="39">
        <v>1</v>
      </c>
      <c r="G666" s="59">
        <f t="shared" si="80"/>
        <v>908</v>
      </c>
      <c r="H666" s="88">
        <f t="shared" si="80"/>
        <v>908</v>
      </c>
      <c r="I666" s="88">
        <f t="shared" si="84"/>
        <v>0</v>
      </c>
      <c r="J666" s="88"/>
      <c r="K666" s="38">
        <f>1800-Table1353233[[#This Row],[Remaining time]]</f>
        <v>2.853092130279947</v>
      </c>
      <c r="L666" s="38"/>
      <c r="M666" s="38">
        <f t="shared" si="81"/>
        <v>2.853092130279947</v>
      </c>
      <c r="O666" t="b">
        <f t="shared" si="85"/>
        <v>0</v>
      </c>
      <c r="T666">
        <f>IF(Table1353233[[#This Row],[If Optimal solution is not found]]=1,"",Table1353233[[#This Row],[UB_init]])</f>
        <v>908</v>
      </c>
      <c r="U666">
        <f>IF(Table1353233[[#This Row],[If Optimal solution is not found]],"",Table1353233[[#This Row],[LB_init]])</f>
        <v>908</v>
      </c>
      <c r="V666">
        <f>IF(Table1353233[[#This Row],[If Optimal solution is not found]],"",0)</f>
        <v>0</v>
      </c>
      <c r="W666">
        <f>IF(Table1353233[[#This Row],[If Optimal solution is not found]],"",Table1353233[[#This Row],[Total time (BPP+Pm+SPm)]])</f>
        <v>2.853092130279947</v>
      </c>
      <c r="Y666" s="59"/>
      <c r="Z666" s="60"/>
      <c r="AA666" s="60"/>
      <c r="AB666" s="59"/>
      <c r="AC666" s="114"/>
      <c r="AD666" s="114"/>
      <c r="AE666" s="114"/>
      <c r="AF666" s="114">
        <f t="shared" si="86"/>
        <v>0</v>
      </c>
      <c r="AG666" s="114">
        <f t="shared" si="87"/>
        <v>0</v>
      </c>
      <c r="AH666" s="114">
        <v>0</v>
      </c>
      <c r="AI666" s="136" t="str">
        <f>IF(AH666=1,(Table1353233[[#This Row],[UB_init]]-Table1353233[[#This Row],[LB_init]])/Table1353233[[#This Row],[UB_init]],"")</f>
        <v/>
      </c>
      <c r="AJ666" s="123"/>
      <c r="AK666" s="114">
        <f>IF(AND(AJ666=1,Table68[[#This Row],[Gap]]=0),1,0)</f>
        <v>0</v>
      </c>
      <c r="AL666" s="48">
        <v>908</v>
      </c>
      <c r="AM666" s="117">
        <f t="shared" si="82"/>
        <v>1</v>
      </c>
      <c r="AN666">
        <f t="shared" si="83"/>
        <v>0</v>
      </c>
    </row>
    <row r="667" spans="2:40" x14ac:dyDescent="0.35">
      <c r="B667" s="126" t="s">
        <v>701</v>
      </c>
      <c r="C667" s="36">
        <v>150</v>
      </c>
      <c r="D667" s="36">
        <v>5</v>
      </c>
      <c r="E667" s="36">
        <v>20</v>
      </c>
      <c r="F667" s="37">
        <v>1</v>
      </c>
      <c r="G667" s="61">
        <f t="shared" si="80"/>
        <v>974</v>
      </c>
      <c r="H667" s="98">
        <f t="shared" si="80"/>
        <v>974</v>
      </c>
      <c r="I667" s="98">
        <f t="shared" si="84"/>
        <v>0</v>
      </c>
      <c r="J667" s="98"/>
      <c r="K667" s="36">
        <f>1800-Table1353233[[#This Row],[Remaining time]]</f>
        <v>1.9697278309699868</v>
      </c>
      <c r="L667" s="36"/>
      <c r="M667" s="36">
        <f t="shared" si="81"/>
        <v>1.9697278309699868</v>
      </c>
      <c r="O667" t="b">
        <f t="shared" si="85"/>
        <v>0</v>
      </c>
      <c r="T667">
        <f>IF(Table1353233[[#This Row],[If Optimal solution is not found]]=1,"",Table1353233[[#This Row],[UB_init]])</f>
        <v>974</v>
      </c>
      <c r="U667">
        <f>IF(Table1353233[[#This Row],[If Optimal solution is not found]],"",Table1353233[[#This Row],[LB_init]])</f>
        <v>974</v>
      </c>
      <c r="V667">
        <f>IF(Table1353233[[#This Row],[If Optimal solution is not found]],"",0)</f>
        <v>0</v>
      </c>
      <c r="W667">
        <f>IF(Table1353233[[#This Row],[If Optimal solution is not found]],"",Table1353233[[#This Row],[Total time (BPP+Pm+SPm)]])</f>
        <v>1.9697278309699868</v>
      </c>
      <c r="Y667" s="61"/>
      <c r="Z667" s="62"/>
      <c r="AA667" s="62"/>
      <c r="AB667" s="61"/>
      <c r="AC667" s="115"/>
      <c r="AD667" s="115"/>
      <c r="AE667" s="115"/>
      <c r="AF667" s="115">
        <f t="shared" si="86"/>
        <v>0</v>
      </c>
      <c r="AG667" s="115">
        <f t="shared" si="87"/>
        <v>0</v>
      </c>
      <c r="AH667" s="115">
        <v>0</v>
      </c>
      <c r="AI667" s="137" t="str">
        <f>IF(AH667=1,(Table1353233[[#This Row],[UB_init]]-Table1353233[[#This Row],[LB_init]])/Table1353233[[#This Row],[UB_init]],"")</f>
        <v/>
      </c>
      <c r="AJ667" s="133"/>
      <c r="AK667" s="115">
        <f>IF(AND(AJ667=1,Table68[[#This Row],[Gap]]=0),1,0)</f>
        <v>0</v>
      </c>
      <c r="AL667" s="47">
        <v>974</v>
      </c>
      <c r="AM667" s="117">
        <f t="shared" si="82"/>
        <v>1</v>
      </c>
      <c r="AN667">
        <f t="shared" si="83"/>
        <v>0</v>
      </c>
    </row>
    <row r="668" spans="2:40" x14ac:dyDescent="0.35">
      <c r="B668" s="127" t="s">
        <v>702</v>
      </c>
      <c r="C668" s="38">
        <v>150</v>
      </c>
      <c r="D668" s="38">
        <v>5</v>
      </c>
      <c r="E668" s="38">
        <v>20</v>
      </c>
      <c r="F668" s="39">
        <v>1</v>
      </c>
      <c r="G668" s="59">
        <f t="shared" si="80"/>
        <v>945</v>
      </c>
      <c r="H668" s="88">
        <f t="shared" si="80"/>
        <v>945</v>
      </c>
      <c r="I668" s="88">
        <f t="shared" si="84"/>
        <v>0</v>
      </c>
      <c r="J668" s="88"/>
      <c r="K668" s="38">
        <f>1800-Table1353233[[#This Row],[Remaining time]]</f>
        <v>2.2154267784299009</v>
      </c>
      <c r="L668" s="38">
        <v>0.29373905574902798</v>
      </c>
      <c r="M668" s="38">
        <f t="shared" si="81"/>
        <v>2.5091658341789289</v>
      </c>
      <c r="O668" t="b">
        <f t="shared" si="85"/>
        <v>0</v>
      </c>
      <c r="T668" t="str">
        <f>IF(Table1353233[[#This Row],[If Optimal solution is not found]]=1,"",Table1353233[[#This Row],[UB_init]])</f>
        <v/>
      </c>
      <c r="U668" t="str">
        <f>IF(Table1353233[[#This Row],[If Optimal solution is not found]],"",Table1353233[[#This Row],[LB_init]])</f>
        <v/>
      </c>
      <c r="V668" t="str">
        <f>IF(Table1353233[[#This Row],[If Optimal solution is not found]],"",0)</f>
        <v/>
      </c>
      <c r="W668" t="str">
        <f>IF(Table1353233[[#This Row],[If Optimal solution is not found]],"",Table1353233[[#This Row],[Total time (BPP+Pm+SPm)]])</f>
        <v/>
      </c>
      <c r="Y668" s="59">
        <v>945</v>
      </c>
      <c r="Z668" s="60">
        <v>945</v>
      </c>
      <c r="AA668" s="60">
        <v>0</v>
      </c>
      <c r="AB668" s="59"/>
      <c r="AC668" s="114">
        <v>0</v>
      </c>
      <c r="AD668" s="114">
        <v>0</v>
      </c>
      <c r="AE668" s="114">
        <v>0</v>
      </c>
      <c r="AF668" s="114">
        <f t="shared" si="86"/>
        <v>0</v>
      </c>
      <c r="AG668" s="114">
        <f t="shared" si="87"/>
        <v>0</v>
      </c>
      <c r="AH668" s="114">
        <v>0</v>
      </c>
      <c r="AI668" s="136" t="str">
        <f>IF(AH668=1,(Table1353233[[#This Row],[UB_init]]-Table1353233[[#This Row],[LB_init]])/Table1353233[[#This Row],[UB_init]],"")</f>
        <v/>
      </c>
      <c r="AJ668" s="123">
        <v>0</v>
      </c>
      <c r="AK668" s="114">
        <f>IF(AND(AJ668=1,Table68[[#This Row],[Gap]]=0),1,0)</f>
        <v>0</v>
      </c>
      <c r="AL668" s="48">
        <v>946</v>
      </c>
      <c r="AM668" s="117">
        <f t="shared" si="82"/>
        <v>0</v>
      </c>
      <c r="AN668">
        <f t="shared" si="83"/>
        <v>0</v>
      </c>
    </row>
    <row r="669" spans="2:40" x14ac:dyDescent="0.35">
      <c r="B669" s="126" t="s">
        <v>703</v>
      </c>
      <c r="C669" s="36">
        <v>150</v>
      </c>
      <c r="D669" s="36">
        <v>5</v>
      </c>
      <c r="E669" s="36">
        <v>20</v>
      </c>
      <c r="F669" s="37">
        <v>1</v>
      </c>
      <c r="G669" s="61">
        <f t="shared" si="80"/>
        <v>957</v>
      </c>
      <c r="H669" s="98">
        <f t="shared" si="80"/>
        <v>957</v>
      </c>
      <c r="I669" s="98">
        <f t="shared" si="84"/>
        <v>0</v>
      </c>
      <c r="J669" s="98"/>
      <c r="K669" s="36">
        <f>1800-Table1353233[[#This Row],[Remaining time]]</f>
        <v>2.9569314550699346</v>
      </c>
      <c r="L669" s="36"/>
      <c r="M669" s="36">
        <f t="shared" si="81"/>
        <v>2.9569314550699346</v>
      </c>
      <c r="O669" t="b">
        <f t="shared" si="85"/>
        <v>0</v>
      </c>
      <c r="T669">
        <f>IF(Table1353233[[#This Row],[If Optimal solution is not found]]=1,"",Table1353233[[#This Row],[UB_init]])</f>
        <v>957</v>
      </c>
      <c r="U669">
        <f>IF(Table1353233[[#This Row],[If Optimal solution is not found]],"",Table1353233[[#This Row],[LB_init]])</f>
        <v>957</v>
      </c>
      <c r="V669">
        <f>IF(Table1353233[[#This Row],[If Optimal solution is not found]],"",0)</f>
        <v>0</v>
      </c>
      <c r="W669">
        <f>IF(Table1353233[[#This Row],[If Optimal solution is not found]],"",Table1353233[[#This Row],[Total time (BPP+Pm+SPm)]])</f>
        <v>2.9569314550699346</v>
      </c>
      <c r="Y669" s="61"/>
      <c r="Z669" s="62"/>
      <c r="AA669" s="62"/>
      <c r="AB669" s="61"/>
      <c r="AC669" s="115"/>
      <c r="AD669" s="115"/>
      <c r="AE669" s="115"/>
      <c r="AF669" s="115">
        <f t="shared" si="86"/>
        <v>0</v>
      </c>
      <c r="AG669" s="115">
        <f t="shared" si="87"/>
        <v>0</v>
      </c>
      <c r="AH669" s="115">
        <v>0</v>
      </c>
      <c r="AI669" s="137" t="str">
        <f>IF(AH669=1,(Table1353233[[#This Row],[UB_init]]-Table1353233[[#This Row],[LB_init]])/Table1353233[[#This Row],[UB_init]],"")</f>
        <v/>
      </c>
      <c r="AJ669" s="133"/>
      <c r="AK669" s="115">
        <f>IF(AND(AJ669=1,Table68[[#This Row],[Gap]]=0),1,0)</f>
        <v>0</v>
      </c>
      <c r="AL669" s="47">
        <v>957</v>
      </c>
      <c r="AM669" s="117">
        <f t="shared" si="82"/>
        <v>1</v>
      </c>
      <c r="AN669">
        <f t="shared" si="83"/>
        <v>0</v>
      </c>
    </row>
    <row r="670" spans="2:40" x14ac:dyDescent="0.35">
      <c r="B670" s="127" t="s">
        <v>704</v>
      </c>
      <c r="C670" s="38">
        <v>150</v>
      </c>
      <c r="D670" s="38">
        <v>5</v>
      </c>
      <c r="E670" s="38">
        <v>20</v>
      </c>
      <c r="F670" s="39">
        <v>1</v>
      </c>
      <c r="G670" s="59">
        <f t="shared" si="80"/>
        <v>972</v>
      </c>
      <c r="H670" s="88">
        <f t="shared" si="80"/>
        <v>972</v>
      </c>
      <c r="I670" s="88">
        <f t="shared" si="84"/>
        <v>0</v>
      </c>
      <c r="J670" s="88"/>
      <c r="K670" s="38">
        <f>1800-Table1353233[[#This Row],[Remaining time]]</f>
        <v>1.6431561112499367</v>
      </c>
      <c r="L670" s="38">
        <v>0.76263715093955398</v>
      </c>
      <c r="M670" s="38">
        <f t="shared" si="81"/>
        <v>2.4057932621894906</v>
      </c>
      <c r="O670" t="b">
        <f t="shared" si="85"/>
        <v>0</v>
      </c>
      <c r="T670" t="str">
        <f>IF(Table1353233[[#This Row],[If Optimal solution is not found]]=1,"",Table1353233[[#This Row],[UB_init]])</f>
        <v/>
      </c>
      <c r="U670" t="str">
        <f>IF(Table1353233[[#This Row],[If Optimal solution is not found]],"",Table1353233[[#This Row],[LB_init]])</f>
        <v/>
      </c>
      <c r="V670" t="str">
        <f>IF(Table1353233[[#This Row],[If Optimal solution is not found]],"",0)</f>
        <v/>
      </c>
      <c r="W670" t="str">
        <f>IF(Table1353233[[#This Row],[If Optimal solution is not found]],"",Table1353233[[#This Row],[Total time (BPP+Pm+SPm)]])</f>
        <v/>
      </c>
      <c r="Y670" s="59">
        <v>972</v>
      </c>
      <c r="Z670" s="60">
        <v>972</v>
      </c>
      <c r="AA670" s="60">
        <v>0</v>
      </c>
      <c r="AB670" s="59"/>
      <c r="AC670" s="114">
        <v>0</v>
      </c>
      <c r="AD670" s="114">
        <v>0</v>
      </c>
      <c r="AE670" s="114">
        <v>0</v>
      </c>
      <c r="AF670" s="114">
        <f t="shared" si="86"/>
        <v>0</v>
      </c>
      <c r="AG670" s="114">
        <f t="shared" si="87"/>
        <v>0</v>
      </c>
      <c r="AH670" s="114">
        <v>0</v>
      </c>
      <c r="AI670" s="136" t="str">
        <f>IF(AH670=1,(Table1353233[[#This Row],[UB_init]]-Table1353233[[#This Row],[LB_init]])/Table1353233[[#This Row],[UB_init]],"")</f>
        <v/>
      </c>
      <c r="AJ670" s="123">
        <v>0</v>
      </c>
      <c r="AK670" s="114">
        <f>IF(AND(AJ670=1,Table68[[#This Row],[Gap]]=0),1,0)</f>
        <v>0</v>
      </c>
      <c r="AL670" s="48">
        <v>973</v>
      </c>
      <c r="AM670" s="117">
        <f t="shared" si="82"/>
        <v>0</v>
      </c>
      <c r="AN670">
        <f t="shared" si="83"/>
        <v>0</v>
      </c>
    </row>
    <row r="671" spans="2:40" x14ac:dyDescent="0.35">
      <c r="B671" s="126" t="s">
        <v>705</v>
      </c>
      <c r="C671" s="36">
        <v>150</v>
      </c>
      <c r="D671" s="36">
        <v>5</v>
      </c>
      <c r="E671" s="36">
        <v>20</v>
      </c>
      <c r="F671" s="37">
        <v>1</v>
      </c>
      <c r="G671" s="61">
        <f t="shared" si="80"/>
        <v>879</v>
      </c>
      <c r="H671" s="98">
        <f t="shared" si="80"/>
        <v>879</v>
      </c>
      <c r="I671" s="98">
        <f t="shared" si="84"/>
        <v>0</v>
      </c>
      <c r="J671" s="98"/>
      <c r="K671" s="36">
        <f>1800-Table1353233[[#This Row],[Remaining time]]</f>
        <v>1.6538265459300874</v>
      </c>
      <c r="L671" s="36">
        <v>0.35754681611433597</v>
      </c>
      <c r="M671" s="36">
        <f t="shared" si="81"/>
        <v>2.0113733620444232</v>
      </c>
      <c r="O671" t="b">
        <f t="shared" si="85"/>
        <v>0</v>
      </c>
      <c r="T671" t="str">
        <f>IF(Table1353233[[#This Row],[If Optimal solution is not found]]=1,"",Table1353233[[#This Row],[UB_init]])</f>
        <v/>
      </c>
      <c r="U671" t="str">
        <f>IF(Table1353233[[#This Row],[If Optimal solution is not found]],"",Table1353233[[#This Row],[LB_init]])</f>
        <v/>
      </c>
      <c r="V671" t="str">
        <f>IF(Table1353233[[#This Row],[If Optimal solution is not found]],"",0)</f>
        <v/>
      </c>
      <c r="W671" t="str">
        <f>IF(Table1353233[[#This Row],[If Optimal solution is not found]],"",Table1353233[[#This Row],[Total time (BPP+Pm+SPm)]])</f>
        <v/>
      </c>
      <c r="Y671" s="61">
        <v>879</v>
      </c>
      <c r="Z671" s="62">
        <v>879</v>
      </c>
      <c r="AA671" s="62">
        <v>0</v>
      </c>
      <c r="AB671" s="61"/>
      <c r="AC671" s="115">
        <v>0</v>
      </c>
      <c r="AD671" s="115">
        <v>0</v>
      </c>
      <c r="AE671" s="115">
        <v>0</v>
      </c>
      <c r="AF671" s="115">
        <f t="shared" si="86"/>
        <v>0</v>
      </c>
      <c r="AG671" s="115">
        <f t="shared" si="87"/>
        <v>0</v>
      </c>
      <c r="AH671" s="115">
        <v>0</v>
      </c>
      <c r="AI671" s="137" t="str">
        <f>IF(AH671=1,(Table1353233[[#This Row],[UB_init]]-Table1353233[[#This Row],[LB_init]])/Table1353233[[#This Row],[UB_init]],"")</f>
        <v/>
      </c>
      <c r="AJ671" s="133">
        <v>0</v>
      </c>
      <c r="AK671" s="115">
        <f>IF(AND(AJ671=1,Table68[[#This Row],[Gap]]=0),1,0)</f>
        <v>0</v>
      </c>
      <c r="AL671" s="47">
        <v>879.99999999999898</v>
      </c>
      <c r="AM671" s="117">
        <f t="shared" si="82"/>
        <v>0</v>
      </c>
      <c r="AN671">
        <f t="shared" si="83"/>
        <v>0</v>
      </c>
    </row>
    <row r="672" spans="2:40" x14ac:dyDescent="0.35">
      <c r="B672" s="127" t="s">
        <v>74</v>
      </c>
      <c r="C672" s="38">
        <v>150</v>
      </c>
      <c r="D672" s="38">
        <v>5</v>
      </c>
      <c r="E672" s="38">
        <v>20</v>
      </c>
      <c r="F672" s="39">
        <v>2</v>
      </c>
      <c r="G672" s="59">
        <f t="shared" si="80"/>
        <v>1123</v>
      </c>
      <c r="H672" s="88">
        <f t="shared" si="80"/>
        <v>1123</v>
      </c>
      <c r="I672" s="88">
        <f t="shared" si="84"/>
        <v>0</v>
      </c>
      <c r="J672" s="88"/>
      <c r="K672" s="38">
        <f>1800-Table1353233[[#This Row],[Remaining time]]</f>
        <v>2.0975972488599837</v>
      </c>
      <c r="L672" s="38"/>
      <c r="M672" s="38">
        <f t="shared" si="81"/>
        <v>2.0975972488599837</v>
      </c>
      <c r="O672" t="b">
        <f t="shared" si="85"/>
        <v>0</v>
      </c>
      <c r="T672">
        <f>IF(Table1353233[[#This Row],[If Optimal solution is not found]]=1,"",Table1353233[[#This Row],[UB_init]])</f>
        <v>1123</v>
      </c>
      <c r="U672">
        <f>IF(Table1353233[[#This Row],[If Optimal solution is not found]],"",Table1353233[[#This Row],[LB_init]])</f>
        <v>1123</v>
      </c>
      <c r="V672">
        <f>IF(Table1353233[[#This Row],[If Optimal solution is not found]],"",0)</f>
        <v>0</v>
      </c>
      <c r="W672">
        <f>IF(Table1353233[[#This Row],[If Optimal solution is not found]],"",Table1353233[[#This Row],[Total time (BPP+Pm+SPm)]])</f>
        <v>2.0975972488599837</v>
      </c>
      <c r="Y672" s="59"/>
      <c r="Z672" s="60"/>
      <c r="AA672" s="60"/>
      <c r="AB672" s="59"/>
      <c r="AC672" s="114"/>
      <c r="AD672" s="114"/>
      <c r="AE672" s="114"/>
      <c r="AF672" s="114">
        <f t="shared" si="86"/>
        <v>0</v>
      </c>
      <c r="AG672" s="114">
        <f t="shared" si="87"/>
        <v>0</v>
      </c>
      <c r="AH672" s="114">
        <v>0</v>
      </c>
      <c r="AI672" s="136" t="str">
        <f>IF(AH672=1,(Table1353233[[#This Row],[UB_init]]-Table1353233[[#This Row],[LB_init]])/Table1353233[[#This Row],[UB_init]],"")</f>
        <v/>
      </c>
      <c r="AJ672" s="123"/>
      <c r="AK672" s="114">
        <f>IF(AND(AJ672=1,Table68[[#This Row],[Gap]]=0),1,0)</f>
        <v>0</v>
      </c>
      <c r="AL672" s="48">
        <v>1123</v>
      </c>
      <c r="AM672" s="117">
        <f t="shared" si="82"/>
        <v>1</v>
      </c>
      <c r="AN672">
        <f t="shared" si="83"/>
        <v>0</v>
      </c>
    </row>
    <row r="673" spans="2:40" x14ac:dyDescent="0.35">
      <c r="B673" s="126" t="s">
        <v>75</v>
      </c>
      <c r="C673" s="36">
        <v>150</v>
      </c>
      <c r="D673" s="36">
        <v>5</v>
      </c>
      <c r="E673" s="36">
        <v>20</v>
      </c>
      <c r="F673" s="37">
        <v>2</v>
      </c>
      <c r="G673" s="61">
        <f t="shared" si="80"/>
        <v>1191</v>
      </c>
      <c r="H673" s="98">
        <f t="shared" si="80"/>
        <v>1191</v>
      </c>
      <c r="I673" s="98">
        <f t="shared" si="84"/>
        <v>0</v>
      </c>
      <c r="J673" s="98"/>
      <c r="K673" s="36">
        <f>1800-Table1353233[[#This Row],[Remaining time]]</f>
        <v>7.1252365130999351</v>
      </c>
      <c r="L673" s="36"/>
      <c r="M673" s="36">
        <f t="shared" si="81"/>
        <v>7.1252365130999351</v>
      </c>
      <c r="O673" t="b">
        <f t="shared" si="85"/>
        <v>0</v>
      </c>
      <c r="T673">
        <f>IF(Table1353233[[#This Row],[If Optimal solution is not found]]=1,"",Table1353233[[#This Row],[UB_init]])</f>
        <v>1191</v>
      </c>
      <c r="U673">
        <f>IF(Table1353233[[#This Row],[If Optimal solution is not found]],"",Table1353233[[#This Row],[LB_init]])</f>
        <v>1191</v>
      </c>
      <c r="V673">
        <f>IF(Table1353233[[#This Row],[If Optimal solution is not found]],"",0)</f>
        <v>0</v>
      </c>
      <c r="W673">
        <f>IF(Table1353233[[#This Row],[If Optimal solution is not found]],"",Table1353233[[#This Row],[Total time (BPP+Pm+SPm)]])</f>
        <v>7.1252365130999351</v>
      </c>
      <c r="Y673" s="61"/>
      <c r="Z673" s="62"/>
      <c r="AA673" s="62"/>
      <c r="AB673" s="61"/>
      <c r="AC673" s="115"/>
      <c r="AD673" s="115"/>
      <c r="AE673" s="115"/>
      <c r="AF673" s="115">
        <f t="shared" si="86"/>
        <v>0</v>
      </c>
      <c r="AG673" s="115">
        <f t="shared" si="87"/>
        <v>0</v>
      </c>
      <c r="AH673" s="115">
        <v>0</v>
      </c>
      <c r="AI673" s="137" t="str">
        <f>IF(AH673=1,(Table1353233[[#This Row],[UB_init]]-Table1353233[[#This Row],[LB_init]])/Table1353233[[#This Row],[UB_init]],"")</f>
        <v/>
      </c>
      <c r="AJ673" s="133"/>
      <c r="AK673" s="115">
        <f>IF(AND(AJ673=1,Table68[[#This Row],[Gap]]=0),1,0)</f>
        <v>0</v>
      </c>
      <c r="AL673" s="47">
        <v>1191</v>
      </c>
      <c r="AM673" s="117">
        <f t="shared" si="82"/>
        <v>1</v>
      </c>
      <c r="AN673">
        <f t="shared" si="83"/>
        <v>0</v>
      </c>
    </row>
    <row r="674" spans="2:40" x14ac:dyDescent="0.35">
      <c r="B674" s="127" t="s">
        <v>76</v>
      </c>
      <c r="C674" s="38">
        <v>150</v>
      </c>
      <c r="D674" s="38">
        <v>5</v>
      </c>
      <c r="E674" s="38">
        <v>20</v>
      </c>
      <c r="F674" s="39">
        <v>2</v>
      </c>
      <c r="G674" s="59">
        <f t="shared" si="80"/>
        <v>1137</v>
      </c>
      <c r="H674" s="88">
        <f t="shared" si="80"/>
        <v>1137</v>
      </c>
      <c r="I674" s="88">
        <f t="shared" si="84"/>
        <v>0</v>
      </c>
      <c r="J674" s="88"/>
      <c r="K674" s="38">
        <f>1800-Table1353233[[#This Row],[Remaining time]]</f>
        <v>1.6912394855201001</v>
      </c>
      <c r="L674" s="38"/>
      <c r="M674" s="38">
        <f t="shared" si="81"/>
        <v>1.6912394855201001</v>
      </c>
      <c r="O674" t="b">
        <f t="shared" si="85"/>
        <v>0</v>
      </c>
      <c r="T674">
        <f>IF(Table1353233[[#This Row],[If Optimal solution is not found]]=1,"",Table1353233[[#This Row],[UB_init]])</f>
        <v>1137</v>
      </c>
      <c r="U674">
        <f>IF(Table1353233[[#This Row],[If Optimal solution is not found]],"",Table1353233[[#This Row],[LB_init]])</f>
        <v>1137</v>
      </c>
      <c r="V674">
        <f>IF(Table1353233[[#This Row],[If Optimal solution is not found]],"",0)</f>
        <v>0</v>
      </c>
      <c r="W674">
        <f>IF(Table1353233[[#This Row],[If Optimal solution is not found]],"",Table1353233[[#This Row],[Total time (BPP+Pm+SPm)]])</f>
        <v>1.6912394855201001</v>
      </c>
      <c r="Y674" s="59"/>
      <c r="Z674" s="60"/>
      <c r="AA674" s="60"/>
      <c r="AB674" s="59"/>
      <c r="AC674" s="114"/>
      <c r="AD674" s="114"/>
      <c r="AE674" s="114"/>
      <c r="AF674" s="114">
        <f t="shared" si="86"/>
        <v>0</v>
      </c>
      <c r="AG674" s="114">
        <f t="shared" si="87"/>
        <v>0</v>
      </c>
      <c r="AH674" s="114">
        <v>0</v>
      </c>
      <c r="AI674" s="136" t="str">
        <f>IF(AH674=1,(Table1353233[[#This Row],[UB_init]]-Table1353233[[#This Row],[LB_init]])/Table1353233[[#This Row],[UB_init]],"")</f>
        <v/>
      </c>
      <c r="AJ674" s="123"/>
      <c r="AK674" s="114">
        <f>IF(AND(AJ674=1,Table68[[#This Row],[Gap]]=0),1,0)</f>
        <v>0</v>
      </c>
      <c r="AL674" s="48">
        <v>1137</v>
      </c>
      <c r="AM674" s="117">
        <f t="shared" si="82"/>
        <v>1</v>
      </c>
      <c r="AN674">
        <f t="shared" si="83"/>
        <v>0</v>
      </c>
    </row>
    <row r="675" spans="2:40" x14ac:dyDescent="0.35">
      <c r="B675" s="126" t="s">
        <v>77</v>
      </c>
      <c r="C675" s="36">
        <v>150</v>
      </c>
      <c r="D675" s="36">
        <v>5</v>
      </c>
      <c r="E675" s="36">
        <v>20</v>
      </c>
      <c r="F675" s="37">
        <v>2</v>
      </c>
      <c r="G675" s="61">
        <f t="shared" si="80"/>
        <v>1140</v>
      </c>
      <c r="H675" s="98">
        <f t="shared" si="80"/>
        <v>1140</v>
      </c>
      <c r="I675" s="98">
        <f t="shared" si="84"/>
        <v>0</v>
      </c>
      <c r="J675" s="98"/>
      <c r="K675" s="36">
        <f>1800-Table1353233[[#This Row],[Remaining time]]</f>
        <v>0.84113458916999662</v>
      </c>
      <c r="L675" s="36"/>
      <c r="M675" s="36">
        <f t="shared" si="81"/>
        <v>0.84113458916999662</v>
      </c>
      <c r="O675" t="b">
        <f t="shared" si="85"/>
        <v>0</v>
      </c>
      <c r="T675">
        <f>IF(Table1353233[[#This Row],[If Optimal solution is not found]]=1,"",Table1353233[[#This Row],[UB_init]])</f>
        <v>1140</v>
      </c>
      <c r="U675">
        <f>IF(Table1353233[[#This Row],[If Optimal solution is not found]],"",Table1353233[[#This Row],[LB_init]])</f>
        <v>1140</v>
      </c>
      <c r="V675">
        <f>IF(Table1353233[[#This Row],[If Optimal solution is not found]],"",0)</f>
        <v>0</v>
      </c>
      <c r="W675">
        <f>IF(Table1353233[[#This Row],[If Optimal solution is not found]],"",Table1353233[[#This Row],[Total time (BPP+Pm+SPm)]])</f>
        <v>0.84113458916999662</v>
      </c>
      <c r="Y675" s="61"/>
      <c r="Z675" s="62"/>
      <c r="AA675" s="62"/>
      <c r="AB675" s="61"/>
      <c r="AC675" s="115"/>
      <c r="AD675" s="115"/>
      <c r="AE675" s="115"/>
      <c r="AF675" s="115">
        <f t="shared" si="86"/>
        <v>0</v>
      </c>
      <c r="AG675" s="115">
        <f t="shared" si="87"/>
        <v>0</v>
      </c>
      <c r="AH675" s="115">
        <v>0</v>
      </c>
      <c r="AI675" s="137" t="str">
        <f>IF(AH675=1,(Table1353233[[#This Row],[UB_init]]-Table1353233[[#This Row],[LB_init]])/Table1353233[[#This Row],[UB_init]],"")</f>
        <v/>
      </c>
      <c r="AJ675" s="133"/>
      <c r="AK675" s="115">
        <f>IF(AND(AJ675=1,Table68[[#This Row],[Gap]]=0),1,0)</f>
        <v>0</v>
      </c>
      <c r="AL675" s="47">
        <v>1140</v>
      </c>
      <c r="AM675" s="117">
        <f t="shared" si="82"/>
        <v>1</v>
      </c>
      <c r="AN675">
        <f t="shared" si="83"/>
        <v>0</v>
      </c>
    </row>
    <row r="676" spans="2:40" x14ac:dyDescent="0.35">
      <c r="B676" s="127" t="s">
        <v>78</v>
      </c>
      <c r="C676" s="38">
        <v>150</v>
      </c>
      <c r="D676" s="38">
        <v>5</v>
      </c>
      <c r="E676" s="38">
        <v>20</v>
      </c>
      <c r="F676" s="39">
        <v>2</v>
      </c>
      <c r="G676" s="59">
        <f t="shared" si="80"/>
        <v>1148</v>
      </c>
      <c r="H676" s="88">
        <f t="shared" si="80"/>
        <v>1148</v>
      </c>
      <c r="I676" s="88">
        <f t="shared" si="84"/>
        <v>0</v>
      </c>
      <c r="J676" s="88"/>
      <c r="K676" s="38">
        <f>1800-Table1353233[[#This Row],[Remaining time]]</f>
        <v>2.5171954520099007</v>
      </c>
      <c r="L676" s="38"/>
      <c r="M676" s="38">
        <f t="shared" si="81"/>
        <v>2.5171954520099007</v>
      </c>
      <c r="O676" t="b">
        <f t="shared" si="85"/>
        <v>0</v>
      </c>
      <c r="T676">
        <f>IF(Table1353233[[#This Row],[If Optimal solution is not found]]=1,"",Table1353233[[#This Row],[UB_init]])</f>
        <v>1148</v>
      </c>
      <c r="U676">
        <f>IF(Table1353233[[#This Row],[If Optimal solution is not found]],"",Table1353233[[#This Row],[LB_init]])</f>
        <v>1148</v>
      </c>
      <c r="V676">
        <f>IF(Table1353233[[#This Row],[If Optimal solution is not found]],"",0)</f>
        <v>0</v>
      </c>
      <c r="W676">
        <f>IF(Table1353233[[#This Row],[If Optimal solution is not found]],"",Table1353233[[#This Row],[Total time (BPP+Pm+SPm)]])</f>
        <v>2.5171954520099007</v>
      </c>
      <c r="Y676" s="59"/>
      <c r="Z676" s="60"/>
      <c r="AA676" s="60"/>
      <c r="AB676" s="59"/>
      <c r="AC676" s="114"/>
      <c r="AD676" s="114"/>
      <c r="AE676" s="114"/>
      <c r="AF676" s="114">
        <f t="shared" si="86"/>
        <v>0</v>
      </c>
      <c r="AG676" s="114">
        <f t="shared" si="87"/>
        <v>0</v>
      </c>
      <c r="AH676" s="114">
        <v>0</v>
      </c>
      <c r="AI676" s="136" t="str">
        <f>IF(AH676=1,(Table1353233[[#This Row],[UB_init]]-Table1353233[[#This Row],[LB_init]])/Table1353233[[#This Row],[UB_init]],"")</f>
        <v/>
      </c>
      <c r="AJ676" s="123"/>
      <c r="AK676" s="114">
        <f>IF(AND(AJ676=1,Table68[[#This Row],[Gap]]=0),1,0)</f>
        <v>0</v>
      </c>
      <c r="AL676" s="48">
        <v>1148</v>
      </c>
      <c r="AM676" s="117">
        <f t="shared" si="82"/>
        <v>1</v>
      </c>
      <c r="AN676">
        <f t="shared" si="83"/>
        <v>0</v>
      </c>
    </row>
    <row r="677" spans="2:40" x14ac:dyDescent="0.35">
      <c r="B677" s="126" t="s">
        <v>706</v>
      </c>
      <c r="C677" s="36">
        <v>150</v>
      </c>
      <c r="D677" s="36">
        <v>5</v>
      </c>
      <c r="E677" s="36">
        <v>20</v>
      </c>
      <c r="F677" s="37">
        <v>2</v>
      </c>
      <c r="G677" s="61">
        <f t="shared" si="80"/>
        <v>1226</v>
      </c>
      <c r="H677" s="98">
        <f t="shared" si="80"/>
        <v>1226</v>
      </c>
      <c r="I677" s="98">
        <f t="shared" si="84"/>
        <v>0</v>
      </c>
      <c r="J677" s="98"/>
      <c r="K677" s="36">
        <f>1800-Table1353233[[#This Row],[Remaining time]]</f>
        <v>4.6043124627399266</v>
      </c>
      <c r="L677" s="36"/>
      <c r="M677" s="36">
        <f t="shared" si="81"/>
        <v>4.6043124627399266</v>
      </c>
      <c r="O677" t="b">
        <f t="shared" si="85"/>
        <v>0</v>
      </c>
      <c r="T677">
        <f>IF(Table1353233[[#This Row],[If Optimal solution is not found]]=1,"",Table1353233[[#This Row],[UB_init]])</f>
        <v>1226</v>
      </c>
      <c r="U677">
        <f>IF(Table1353233[[#This Row],[If Optimal solution is not found]],"",Table1353233[[#This Row],[LB_init]])</f>
        <v>1226</v>
      </c>
      <c r="V677">
        <f>IF(Table1353233[[#This Row],[If Optimal solution is not found]],"",0)</f>
        <v>0</v>
      </c>
      <c r="W677">
        <f>IF(Table1353233[[#This Row],[If Optimal solution is not found]],"",Table1353233[[#This Row],[Total time (BPP+Pm+SPm)]])</f>
        <v>4.6043124627399266</v>
      </c>
      <c r="Y677" s="61"/>
      <c r="Z677" s="62"/>
      <c r="AA677" s="62"/>
      <c r="AB677" s="61"/>
      <c r="AC677" s="115"/>
      <c r="AD677" s="115"/>
      <c r="AE677" s="115"/>
      <c r="AF677" s="115">
        <f t="shared" si="86"/>
        <v>0</v>
      </c>
      <c r="AG677" s="115">
        <f t="shared" si="87"/>
        <v>0</v>
      </c>
      <c r="AH677" s="115">
        <v>0</v>
      </c>
      <c r="AI677" s="137" t="str">
        <f>IF(AH677=1,(Table1353233[[#This Row],[UB_init]]-Table1353233[[#This Row],[LB_init]])/Table1353233[[#This Row],[UB_init]],"")</f>
        <v/>
      </c>
      <c r="AJ677" s="133"/>
      <c r="AK677" s="115">
        <f>IF(AND(AJ677=1,Table68[[#This Row],[Gap]]=0),1,0)</f>
        <v>0</v>
      </c>
      <c r="AL677" s="47">
        <v>1226</v>
      </c>
      <c r="AM677" s="117">
        <f t="shared" si="82"/>
        <v>1</v>
      </c>
      <c r="AN677">
        <f t="shared" si="83"/>
        <v>0</v>
      </c>
    </row>
    <row r="678" spans="2:40" x14ac:dyDescent="0.35">
      <c r="B678" s="127" t="s">
        <v>707</v>
      </c>
      <c r="C678" s="38">
        <v>150</v>
      </c>
      <c r="D678" s="38">
        <v>5</v>
      </c>
      <c r="E678" s="38">
        <v>20</v>
      </c>
      <c r="F678" s="39">
        <v>2</v>
      </c>
      <c r="G678" s="59">
        <f t="shared" si="80"/>
        <v>1185</v>
      </c>
      <c r="H678" s="88">
        <f t="shared" si="80"/>
        <v>1185</v>
      </c>
      <c r="I678" s="88">
        <f t="shared" si="84"/>
        <v>0</v>
      </c>
      <c r="J678" s="88"/>
      <c r="K678" s="38">
        <f>1800-Table1353233[[#This Row],[Remaining time]]</f>
        <v>7.0383169669698873</v>
      </c>
      <c r="L678" s="38"/>
      <c r="M678" s="38">
        <f t="shared" si="81"/>
        <v>7.0383169669698873</v>
      </c>
      <c r="O678" t="b">
        <f t="shared" si="85"/>
        <v>0</v>
      </c>
      <c r="T678">
        <f>IF(Table1353233[[#This Row],[If Optimal solution is not found]]=1,"",Table1353233[[#This Row],[UB_init]])</f>
        <v>1185</v>
      </c>
      <c r="U678">
        <f>IF(Table1353233[[#This Row],[If Optimal solution is not found]],"",Table1353233[[#This Row],[LB_init]])</f>
        <v>1185</v>
      </c>
      <c r="V678">
        <f>IF(Table1353233[[#This Row],[If Optimal solution is not found]],"",0)</f>
        <v>0</v>
      </c>
      <c r="W678">
        <f>IF(Table1353233[[#This Row],[If Optimal solution is not found]],"",Table1353233[[#This Row],[Total time (BPP+Pm+SPm)]])</f>
        <v>7.0383169669698873</v>
      </c>
      <c r="Y678" s="59"/>
      <c r="Z678" s="60"/>
      <c r="AA678" s="60"/>
      <c r="AB678" s="59"/>
      <c r="AC678" s="114"/>
      <c r="AD678" s="114"/>
      <c r="AE678" s="114"/>
      <c r="AF678" s="114">
        <f t="shared" si="86"/>
        <v>0</v>
      </c>
      <c r="AG678" s="114">
        <f t="shared" si="87"/>
        <v>0</v>
      </c>
      <c r="AH678" s="114">
        <v>0</v>
      </c>
      <c r="AI678" s="136" t="str">
        <f>IF(AH678=1,(Table1353233[[#This Row],[UB_init]]-Table1353233[[#This Row],[LB_init]])/Table1353233[[#This Row],[UB_init]],"")</f>
        <v/>
      </c>
      <c r="AJ678" s="123"/>
      <c r="AK678" s="114">
        <f>IF(AND(AJ678=1,Table68[[#This Row],[Gap]]=0),1,0)</f>
        <v>0</v>
      </c>
      <c r="AL678" s="48">
        <v>1185</v>
      </c>
      <c r="AM678" s="117">
        <f t="shared" si="82"/>
        <v>1</v>
      </c>
      <c r="AN678">
        <f t="shared" si="83"/>
        <v>0</v>
      </c>
    </row>
    <row r="679" spans="2:40" x14ac:dyDescent="0.35">
      <c r="B679" s="126" t="s">
        <v>708</v>
      </c>
      <c r="C679" s="36">
        <v>150</v>
      </c>
      <c r="D679" s="36">
        <v>5</v>
      </c>
      <c r="E679" s="36">
        <v>20</v>
      </c>
      <c r="F679" s="37">
        <v>2</v>
      </c>
      <c r="G679" s="61">
        <f t="shared" si="80"/>
        <v>1161</v>
      </c>
      <c r="H679" s="98">
        <f t="shared" si="80"/>
        <v>1161</v>
      </c>
      <c r="I679" s="98">
        <f t="shared" si="84"/>
        <v>0</v>
      </c>
      <c r="J679" s="98"/>
      <c r="K679" s="36">
        <f>1800-Table1353233[[#This Row],[Remaining time]]</f>
        <v>4.1338488571400376</v>
      </c>
      <c r="L679" s="36"/>
      <c r="M679" s="36">
        <f t="shared" si="81"/>
        <v>4.1338488571400376</v>
      </c>
      <c r="O679" t="b">
        <f t="shared" si="85"/>
        <v>0</v>
      </c>
      <c r="T679">
        <f>IF(Table1353233[[#This Row],[If Optimal solution is not found]]=1,"",Table1353233[[#This Row],[UB_init]])</f>
        <v>1161</v>
      </c>
      <c r="U679">
        <f>IF(Table1353233[[#This Row],[If Optimal solution is not found]],"",Table1353233[[#This Row],[LB_init]])</f>
        <v>1161</v>
      </c>
      <c r="V679">
        <f>IF(Table1353233[[#This Row],[If Optimal solution is not found]],"",0)</f>
        <v>0</v>
      </c>
      <c r="W679">
        <f>IF(Table1353233[[#This Row],[If Optimal solution is not found]],"",Table1353233[[#This Row],[Total time (BPP+Pm+SPm)]])</f>
        <v>4.1338488571400376</v>
      </c>
      <c r="Y679" s="61"/>
      <c r="Z679" s="62"/>
      <c r="AA679" s="62"/>
      <c r="AB679" s="61"/>
      <c r="AC679" s="115"/>
      <c r="AD679" s="115"/>
      <c r="AE679" s="115"/>
      <c r="AF679" s="115">
        <f t="shared" si="86"/>
        <v>0</v>
      </c>
      <c r="AG679" s="115">
        <f t="shared" si="87"/>
        <v>0</v>
      </c>
      <c r="AH679" s="115">
        <v>0</v>
      </c>
      <c r="AI679" s="137" t="str">
        <f>IF(AH679=1,(Table1353233[[#This Row],[UB_init]]-Table1353233[[#This Row],[LB_init]])/Table1353233[[#This Row],[UB_init]],"")</f>
        <v/>
      </c>
      <c r="AJ679" s="133"/>
      <c r="AK679" s="115">
        <f>IF(AND(AJ679=1,Table68[[#This Row],[Gap]]=0),1,0)</f>
        <v>0</v>
      </c>
      <c r="AL679" s="47">
        <v>1161</v>
      </c>
      <c r="AM679" s="117">
        <f t="shared" si="82"/>
        <v>1</v>
      </c>
      <c r="AN679">
        <f t="shared" si="83"/>
        <v>0</v>
      </c>
    </row>
    <row r="680" spans="2:40" x14ac:dyDescent="0.35">
      <c r="B680" s="127" t="s">
        <v>709</v>
      </c>
      <c r="C680" s="38">
        <v>150</v>
      </c>
      <c r="D680" s="38">
        <v>5</v>
      </c>
      <c r="E680" s="38">
        <v>20</v>
      </c>
      <c r="F680" s="39">
        <v>2</v>
      </c>
      <c r="G680" s="59">
        <f t="shared" si="80"/>
        <v>1212</v>
      </c>
      <c r="H680" s="88">
        <f t="shared" si="80"/>
        <v>1212</v>
      </c>
      <c r="I680" s="88">
        <f t="shared" si="84"/>
        <v>0</v>
      </c>
      <c r="J680" s="88"/>
      <c r="K680" s="38">
        <f>1800-Table1353233[[#This Row],[Remaining time]]</f>
        <v>5.2570503130600628</v>
      </c>
      <c r="L680" s="38"/>
      <c r="M680" s="38">
        <f t="shared" si="81"/>
        <v>5.2570503130600628</v>
      </c>
      <c r="O680" t="b">
        <f t="shared" si="85"/>
        <v>0</v>
      </c>
      <c r="T680">
        <f>IF(Table1353233[[#This Row],[If Optimal solution is not found]]=1,"",Table1353233[[#This Row],[UB_init]])</f>
        <v>1212</v>
      </c>
      <c r="U680">
        <f>IF(Table1353233[[#This Row],[If Optimal solution is not found]],"",Table1353233[[#This Row],[LB_init]])</f>
        <v>1212</v>
      </c>
      <c r="V680">
        <f>IF(Table1353233[[#This Row],[If Optimal solution is not found]],"",0)</f>
        <v>0</v>
      </c>
      <c r="W680">
        <f>IF(Table1353233[[#This Row],[If Optimal solution is not found]],"",Table1353233[[#This Row],[Total time (BPP+Pm+SPm)]])</f>
        <v>5.2570503130600628</v>
      </c>
      <c r="Y680" s="59"/>
      <c r="Z680" s="60"/>
      <c r="AA680" s="60"/>
      <c r="AB680" s="59"/>
      <c r="AC680" s="114"/>
      <c r="AD680" s="114"/>
      <c r="AE680" s="114"/>
      <c r="AF680" s="114">
        <f t="shared" si="86"/>
        <v>0</v>
      </c>
      <c r="AG680" s="114">
        <f t="shared" si="87"/>
        <v>0</v>
      </c>
      <c r="AH680" s="114">
        <v>0</v>
      </c>
      <c r="AI680" s="136" t="str">
        <f>IF(AH680=1,(Table1353233[[#This Row],[UB_init]]-Table1353233[[#This Row],[LB_init]])/Table1353233[[#This Row],[UB_init]],"")</f>
        <v/>
      </c>
      <c r="AJ680" s="123"/>
      <c r="AK680" s="114">
        <f>IF(AND(AJ680=1,Table68[[#This Row],[Gap]]=0),1,0)</f>
        <v>0</v>
      </c>
      <c r="AL680" s="48">
        <v>1212</v>
      </c>
      <c r="AM680" s="117">
        <f t="shared" si="82"/>
        <v>1</v>
      </c>
      <c r="AN680">
        <f t="shared" si="83"/>
        <v>0</v>
      </c>
    </row>
    <row r="681" spans="2:40" x14ac:dyDescent="0.35">
      <c r="B681" s="126" t="s">
        <v>710</v>
      </c>
      <c r="C681" s="36">
        <v>150</v>
      </c>
      <c r="D681" s="36">
        <v>5</v>
      </c>
      <c r="E681" s="36">
        <v>20</v>
      </c>
      <c r="F681" s="37">
        <v>2</v>
      </c>
      <c r="G681" s="61">
        <f t="shared" si="80"/>
        <v>1119</v>
      </c>
      <c r="H681" s="98">
        <f t="shared" si="80"/>
        <v>1119</v>
      </c>
      <c r="I681" s="98">
        <f t="shared" si="84"/>
        <v>0</v>
      </c>
      <c r="J681" s="98"/>
      <c r="K681" s="36">
        <f>1800-Table1353233[[#This Row],[Remaining time]]</f>
        <v>5.4878393784199488</v>
      </c>
      <c r="L681" s="36"/>
      <c r="M681" s="36">
        <f t="shared" si="81"/>
        <v>5.4878393784199488</v>
      </c>
      <c r="O681" t="b">
        <f t="shared" si="85"/>
        <v>0</v>
      </c>
      <c r="T681">
        <f>IF(Table1353233[[#This Row],[If Optimal solution is not found]]=1,"",Table1353233[[#This Row],[UB_init]])</f>
        <v>1119</v>
      </c>
      <c r="U681">
        <f>IF(Table1353233[[#This Row],[If Optimal solution is not found]],"",Table1353233[[#This Row],[LB_init]])</f>
        <v>1119</v>
      </c>
      <c r="V681">
        <f>IF(Table1353233[[#This Row],[If Optimal solution is not found]],"",0)</f>
        <v>0</v>
      </c>
      <c r="W681">
        <f>IF(Table1353233[[#This Row],[If Optimal solution is not found]],"",Table1353233[[#This Row],[Total time (BPP+Pm+SPm)]])</f>
        <v>5.4878393784199488</v>
      </c>
      <c r="Y681" s="61"/>
      <c r="Z681" s="62"/>
      <c r="AA681" s="62"/>
      <c r="AB681" s="61"/>
      <c r="AC681" s="115"/>
      <c r="AD681" s="115"/>
      <c r="AE681" s="115"/>
      <c r="AF681" s="115">
        <f t="shared" si="86"/>
        <v>0</v>
      </c>
      <c r="AG681" s="115">
        <f t="shared" si="87"/>
        <v>0</v>
      </c>
      <c r="AH681" s="115">
        <v>0</v>
      </c>
      <c r="AI681" s="137" t="str">
        <f>IF(AH681=1,(Table1353233[[#This Row],[UB_init]]-Table1353233[[#This Row],[LB_init]])/Table1353233[[#This Row],[UB_init]],"")</f>
        <v/>
      </c>
      <c r="AJ681" s="133"/>
      <c r="AK681" s="115">
        <f>IF(AND(AJ681=1,Table68[[#This Row],[Gap]]=0),1,0)</f>
        <v>0</v>
      </c>
      <c r="AL681" s="47">
        <v>1119</v>
      </c>
      <c r="AM681" s="117">
        <f t="shared" si="82"/>
        <v>1</v>
      </c>
      <c r="AN681">
        <f t="shared" si="83"/>
        <v>0</v>
      </c>
    </row>
    <row r="682" spans="2:40" x14ac:dyDescent="0.35">
      <c r="B682" s="127" t="s">
        <v>79</v>
      </c>
      <c r="C682" s="38">
        <v>150</v>
      </c>
      <c r="D682" s="38">
        <v>5</v>
      </c>
      <c r="E682" s="38">
        <v>20</v>
      </c>
      <c r="F682" s="39">
        <v>4</v>
      </c>
      <c r="G682" s="59">
        <f t="shared" si="80"/>
        <v>1519</v>
      </c>
      <c r="H682" s="88">
        <f t="shared" si="80"/>
        <v>1495</v>
      </c>
      <c r="I682" s="88">
        <f t="shared" si="84"/>
        <v>1.5799868334430499E-2</v>
      </c>
      <c r="J682" s="88"/>
      <c r="K682" s="38">
        <f>1800-Table1353233[[#This Row],[Remaining time]]</f>
        <v>605.86514548771993</v>
      </c>
      <c r="L682" s="38">
        <v>2994.1348549999998</v>
      </c>
      <c r="M682" s="38">
        <f t="shared" si="81"/>
        <v>3600.0000004877197</v>
      </c>
      <c r="N682">
        <v>1.5799868334430499E-2</v>
      </c>
      <c r="O682" t="b">
        <f t="shared" si="85"/>
        <v>0</v>
      </c>
      <c r="T682" t="str">
        <f>IF(Table1353233[[#This Row],[If Optimal solution is not found]]=1,"",Table1353233[[#This Row],[UB_init]])</f>
        <v/>
      </c>
      <c r="U682" t="str">
        <f>IF(Table1353233[[#This Row],[If Optimal solution is not found]],"",Table1353233[[#This Row],[LB_init]])</f>
        <v/>
      </c>
      <c r="V682" t="str">
        <f>IF(Table1353233[[#This Row],[If Optimal solution is not found]],"",0)</f>
        <v/>
      </c>
      <c r="W682" t="str">
        <f>IF(Table1353233[[#This Row],[If Optimal solution is not found]],"",Table1353233[[#This Row],[Total time (BPP+Pm+SPm)]])</f>
        <v/>
      </c>
      <c r="Y682" s="59">
        <v>1519</v>
      </c>
      <c r="Z682" s="60">
        <v>1495</v>
      </c>
      <c r="AA682" s="60">
        <v>1.5799868334430499E-2</v>
      </c>
      <c r="AB682" s="59"/>
      <c r="AC682" s="114">
        <v>0</v>
      </c>
      <c r="AD682" s="114">
        <v>0</v>
      </c>
      <c r="AE682" s="114">
        <v>0</v>
      </c>
      <c r="AF682" s="114">
        <f t="shared" si="86"/>
        <v>0</v>
      </c>
      <c r="AG682" s="114">
        <f t="shared" si="87"/>
        <v>0</v>
      </c>
      <c r="AH682" s="114">
        <v>0</v>
      </c>
      <c r="AI682" s="136" t="str">
        <f>IF(AH682=1,(Table1353233[[#This Row],[UB_init]]-Table1353233[[#This Row],[LB_init]])/Table1353233[[#This Row],[UB_init]],"")</f>
        <v/>
      </c>
      <c r="AJ682" s="123">
        <v>1</v>
      </c>
      <c r="AK682" s="114">
        <f>IF(AND(AJ682=1,Table68[[#This Row],[Gap]]=0),1,0)</f>
        <v>0</v>
      </c>
      <c r="AL682" s="48">
        <v>1519</v>
      </c>
      <c r="AM682" s="117">
        <f t="shared" si="82"/>
        <v>0</v>
      </c>
      <c r="AN682">
        <f t="shared" si="83"/>
        <v>0</v>
      </c>
    </row>
    <row r="683" spans="2:40" x14ac:dyDescent="0.35">
      <c r="B683" s="126" t="s">
        <v>80</v>
      </c>
      <c r="C683" s="36">
        <v>150</v>
      </c>
      <c r="D683" s="36">
        <v>5</v>
      </c>
      <c r="E683" s="36">
        <v>20</v>
      </c>
      <c r="F683" s="37">
        <v>4</v>
      </c>
      <c r="G683" s="61">
        <f t="shared" si="80"/>
        <v>1623</v>
      </c>
      <c r="H683" s="98">
        <f t="shared" si="80"/>
        <v>1611</v>
      </c>
      <c r="I683" s="98">
        <f t="shared" si="84"/>
        <v>7.3937153419593301E-3</v>
      </c>
      <c r="J683" s="98"/>
      <c r="K683" s="36">
        <f>1800-Table1353233[[#This Row],[Remaining time]]</f>
        <v>600.84996369854002</v>
      </c>
      <c r="L683" s="36">
        <v>2999.150036</v>
      </c>
      <c r="M683" s="36">
        <f t="shared" si="81"/>
        <v>3599.9999996985398</v>
      </c>
      <c r="N683">
        <v>7.3937153419593301E-3</v>
      </c>
      <c r="O683" t="b">
        <f t="shared" si="85"/>
        <v>0</v>
      </c>
      <c r="T683" t="str">
        <f>IF(Table1353233[[#This Row],[If Optimal solution is not found]]=1,"",Table1353233[[#This Row],[UB_init]])</f>
        <v/>
      </c>
      <c r="U683" t="str">
        <f>IF(Table1353233[[#This Row],[If Optimal solution is not found]],"",Table1353233[[#This Row],[LB_init]])</f>
        <v/>
      </c>
      <c r="V683" t="str">
        <f>IF(Table1353233[[#This Row],[If Optimal solution is not found]],"",0)</f>
        <v/>
      </c>
      <c r="W683" t="str">
        <f>IF(Table1353233[[#This Row],[If Optimal solution is not found]],"",Table1353233[[#This Row],[Total time (BPP+Pm+SPm)]])</f>
        <v/>
      </c>
      <c r="Y683" s="61">
        <v>1623</v>
      </c>
      <c r="Z683" s="62">
        <v>1611</v>
      </c>
      <c r="AA683" s="62">
        <v>7.3937153419593301E-3</v>
      </c>
      <c r="AB683" s="61"/>
      <c r="AC683" s="115">
        <v>0</v>
      </c>
      <c r="AD683" s="115">
        <v>0</v>
      </c>
      <c r="AE683" s="115">
        <v>0</v>
      </c>
      <c r="AF683" s="115">
        <f t="shared" si="86"/>
        <v>0</v>
      </c>
      <c r="AG683" s="115">
        <f t="shared" si="87"/>
        <v>0</v>
      </c>
      <c r="AH683" s="115">
        <v>0</v>
      </c>
      <c r="AI683" s="137" t="str">
        <f>IF(AH683=1,(Table1353233[[#This Row],[UB_init]]-Table1353233[[#This Row],[LB_init]])/Table1353233[[#This Row],[UB_init]],"")</f>
        <v/>
      </c>
      <c r="AJ683" s="133">
        <v>1</v>
      </c>
      <c r="AK683" s="115">
        <f>IF(AND(AJ683=1,Table68[[#This Row],[Gap]]=0),1,0)</f>
        <v>0</v>
      </c>
      <c r="AL683" s="47">
        <v>1623</v>
      </c>
      <c r="AM683" s="117">
        <f t="shared" si="82"/>
        <v>0</v>
      </c>
      <c r="AN683">
        <f t="shared" si="83"/>
        <v>0</v>
      </c>
    </row>
    <row r="684" spans="2:40" x14ac:dyDescent="0.35">
      <c r="B684" s="127" t="s">
        <v>81</v>
      </c>
      <c r="C684" s="38">
        <v>150</v>
      </c>
      <c r="D684" s="38">
        <v>5</v>
      </c>
      <c r="E684" s="38">
        <v>20</v>
      </c>
      <c r="F684" s="39">
        <v>4</v>
      </c>
      <c r="G684" s="59">
        <f t="shared" si="80"/>
        <v>1485</v>
      </c>
      <c r="H684" s="88">
        <f t="shared" si="80"/>
        <v>1473</v>
      </c>
      <c r="I684" s="88">
        <f t="shared" si="84"/>
        <v>8.0808080808080808E-3</v>
      </c>
      <c r="J684" s="88"/>
      <c r="K684" s="38">
        <f>1800-Table1353233[[#This Row],[Remaining time]]</f>
        <v>607.25861282274991</v>
      </c>
      <c r="L684" s="38">
        <v>2992.741387</v>
      </c>
      <c r="M684" s="38">
        <f t="shared" si="81"/>
        <v>3599.9999998227499</v>
      </c>
      <c r="N684">
        <v>8.0808080808080808E-3</v>
      </c>
      <c r="O684" t="b">
        <f t="shared" si="85"/>
        <v>0</v>
      </c>
      <c r="T684" t="str">
        <f>IF(Table1353233[[#This Row],[If Optimal solution is not found]]=1,"",Table1353233[[#This Row],[UB_init]])</f>
        <v/>
      </c>
      <c r="U684" t="str">
        <f>IF(Table1353233[[#This Row],[If Optimal solution is not found]],"",Table1353233[[#This Row],[LB_init]])</f>
        <v/>
      </c>
      <c r="V684" t="str">
        <f>IF(Table1353233[[#This Row],[If Optimal solution is not found]],"",0)</f>
        <v/>
      </c>
      <c r="W684" t="str">
        <f>IF(Table1353233[[#This Row],[If Optimal solution is not found]],"",Table1353233[[#This Row],[Total time (BPP+Pm+SPm)]])</f>
        <v/>
      </c>
      <c r="Y684" s="59">
        <v>1485</v>
      </c>
      <c r="Z684" s="60">
        <v>1473</v>
      </c>
      <c r="AA684" s="60">
        <v>8.0808080808080808E-3</v>
      </c>
      <c r="AB684" s="59"/>
      <c r="AC684" s="114">
        <v>0</v>
      </c>
      <c r="AD684" s="114">
        <v>0</v>
      </c>
      <c r="AE684" s="114">
        <v>0</v>
      </c>
      <c r="AF684" s="114">
        <f t="shared" si="86"/>
        <v>0</v>
      </c>
      <c r="AG684" s="114">
        <f t="shared" si="87"/>
        <v>0</v>
      </c>
      <c r="AH684" s="114">
        <v>0</v>
      </c>
      <c r="AI684" s="136" t="str">
        <f>IF(AH684=1,(Table1353233[[#This Row],[UB_init]]-Table1353233[[#This Row],[LB_init]])/Table1353233[[#This Row],[UB_init]],"")</f>
        <v/>
      </c>
      <c r="AJ684" s="123">
        <v>1</v>
      </c>
      <c r="AK684" s="114">
        <f>IF(AND(AJ684=1,Table68[[#This Row],[Gap]]=0),1,0)</f>
        <v>0</v>
      </c>
      <c r="AL684" s="48">
        <v>1485</v>
      </c>
      <c r="AM684" s="117">
        <f t="shared" si="82"/>
        <v>0</v>
      </c>
      <c r="AN684">
        <f t="shared" si="83"/>
        <v>0</v>
      </c>
    </row>
    <row r="685" spans="2:40" x14ac:dyDescent="0.35">
      <c r="B685" s="126" t="s">
        <v>82</v>
      </c>
      <c r="C685" s="36">
        <v>150</v>
      </c>
      <c r="D685" s="36">
        <v>5</v>
      </c>
      <c r="E685" s="36">
        <v>20</v>
      </c>
      <c r="F685" s="37">
        <v>4</v>
      </c>
      <c r="G685" s="61">
        <f t="shared" si="80"/>
        <v>1476</v>
      </c>
      <c r="H685" s="98">
        <f t="shared" si="80"/>
        <v>1476</v>
      </c>
      <c r="I685" s="98">
        <f t="shared" si="84"/>
        <v>0</v>
      </c>
      <c r="J685" s="98"/>
      <c r="K685" s="36">
        <f>1800-Table1353233[[#This Row],[Remaining time]]</f>
        <v>22.525224493819906</v>
      </c>
      <c r="L685" s="36"/>
      <c r="M685" s="36">
        <f t="shared" si="81"/>
        <v>22.525224493819906</v>
      </c>
      <c r="N685" t="str">
        <f t="shared" ref="N685:N705" si="88">IF(ISBLANK(L685),"",AB685/L685)</f>
        <v/>
      </c>
      <c r="O685" t="b">
        <f t="shared" si="85"/>
        <v>0</v>
      </c>
      <c r="T685">
        <f>IF(Table1353233[[#This Row],[If Optimal solution is not found]]=1,"",Table1353233[[#This Row],[UB_init]])</f>
        <v>1476</v>
      </c>
      <c r="U685">
        <f>IF(Table1353233[[#This Row],[If Optimal solution is not found]],"",Table1353233[[#This Row],[LB_init]])</f>
        <v>1476</v>
      </c>
      <c r="V685">
        <f>IF(Table1353233[[#This Row],[If Optimal solution is not found]],"",0)</f>
        <v>0</v>
      </c>
      <c r="W685">
        <f>IF(Table1353233[[#This Row],[If Optimal solution is not found]],"",Table1353233[[#This Row],[Total time (BPP+Pm+SPm)]])</f>
        <v>22.525224493819906</v>
      </c>
      <c r="Y685" s="61"/>
      <c r="Z685" s="62"/>
      <c r="AA685" s="62"/>
      <c r="AB685" s="61"/>
      <c r="AC685" s="115"/>
      <c r="AD685" s="115"/>
      <c r="AE685" s="115"/>
      <c r="AF685" s="115">
        <f t="shared" si="86"/>
        <v>0</v>
      </c>
      <c r="AG685" s="115">
        <f t="shared" si="87"/>
        <v>0</v>
      </c>
      <c r="AH685" s="115">
        <v>0</v>
      </c>
      <c r="AI685" s="137" t="str">
        <f>IF(AH685=1,(Table1353233[[#This Row],[UB_init]]-Table1353233[[#This Row],[LB_init]])/Table1353233[[#This Row],[UB_init]],"")</f>
        <v/>
      </c>
      <c r="AJ685" s="133"/>
      <c r="AK685" s="115">
        <f>IF(AND(AJ685=1,Table68[[#This Row],[Gap]]=0),1,0)</f>
        <v>0</v>
      </c>
      <c r="AL685" s="47">
        <v>1476</v>
      </c>
      <c r="AM685" s="117">
        <f t="shared" si="82"/>
        <v>1</v>
      </c>
      <c r="AN685">
        <f t="shared" si="83"/>
        <v>0</v>
      </c>
    </row>
    <row r="686" spans="2:40" x14ac:dyDescent="0.35">
      <c r="B686" s="127" t="s">
        <v>83</v>
      </c>
      <c r="C686" s="38">
        <v>150</v>
      </c>
      <c r="D686" s="38">
        <v>5</v>
      </c>
      <c r="E686" s="38">
        <v>20</v>
      </c>
      <c r="F686" s="39">
        <v>4</v>
      </c>
      <c r="G686" s="59">
        <f t="shared" si="80"/>
        <v>1520</v>
      </c>
      <c r="H686" s="88">
        <f t="shared" si="80"/>
        <v>1520</v>
      </c>
      <c r="I686" s="88">
        <f t="shared" si="84"/>
        <v>0</v>
      </c>
      <c r="J686" s="88"/>
      <c r="K686" s="38">
        <f>1800-Table1353233[[#This Row],[Remaining time]]</f>
        <v>38.112004894770052</v>
      </c>
      <c r="L686" s="38"/>
      <c r="M686" s="38">
        <f t="shared" si="81"/>
        <v>38.112004894770052</v>
      </c>
      <c r="N686" t="str">
        <f t="shared" si="88"/>
        <v/>
      </c>
      <c r="O686" t="b">
        <f t="shared" si="85"/>
        <v>0</v>
      </c>
      <c r="T686">
        <f>IF(Table1353233[[#This Row],[If Optimal solution is not found]]=1,"",Table1353233[[#This Row],[UB_init]])</f>
        <v>1520</v>
      </c>
      <c r="U686">
        <f>IF(Table1353233[[#This Row],[If Optimal solution is not found]],"",Table1353233[[#This Row],[LB_init]])</f>
        <v>1520</v>
      </c>
      <c r="V686">
        <f>IF(Table1353233[[#This Row],[If Optimal solution is not found]],"",0)</f>
        <v>0</v>
      </c>
      <c r="W686">
        <f>IF(Table1353233[[#This Row],[If Optimal solution is not found]],"",Table1353233[[#This Row],[Total time (BPP+Pm+SPm)]])</f>
        <v>38.112004894770052</v>
      </c>
      <c r="Y686" s="59"/>
      <c r="Z686" s="60"/>
      <c r="AA686" s="60"/>
      <c r="AB686" s="59"/>
      <c r="AC686" s="114"/>
      <c r="AD686" s="114"/>
      <c r="AE686" s="114"/>
      <c r="AF686" s="114">
        <f t="shared" si="86"/>
        <v>0</v>
      </c>
      <c r="AG686" s="114">
        <f t="shared" si="87"/>
        <v>0</v>
      </c>
      <c r="AH686" s="114">
        <v>0</v>
      </c>
      <c r="AI686" s="136" t="str">
        <f>IF(AH686=1,(Table1353233[[#This Row],[UB_init]]-Table1353233[[#This Row],[LB_init]])/Table1353233[[#This Row],[UB_init]],"")</f>
        <v/>
      </c>
      <c r="AJ686" s="123"/>
      <c r="AK686" s="114">
        <f>IF(AND(AJ686=1,Table68[[#This Row],[Gap]]=0),1,0)</f>
        <v>0</v>
      </c>
      <c r="AL686" s="48">
        <v>1520</v>
      </c>
      <c r="AM686" s="117">
        <f t="shared" si="82"/>
        <v>1</v>
      </c>
      <c r="AN686">
        <f t="shared" si="83"/>
        <v>0</v>
      </c>
    </row>
    <row r="687" spans="2:40" x14ac:dyDescent="0.35">
      <c r="B687" s="126" t="s">
        <v>711</v>
      </c>
      <c r="C687" s="36">
        <v>150</v>
      </c>
      <c r="D687" s="36">
        <v>5</v>
      </c>
      <c r="E687" s="36">
        <v>20</v>
      </c>
      <c r="F687" s="37">
        <v>4</v>
      </c>
      <c r="G687" s="61">
        <f t="shared" si="80"/>
        <v>1610</v>
      </c>
      <c r="H687" s="98">
        <f t="shared" si="80"/>
        <v>1586</v>
      </c>
      <c r="I687" s="98">
        <f t="shared" si="84"/>
        <v>1.4906832298136601E-2</v>
      </c>
      <c r="J687" s="98"/>
      <c r="K687" s="36">
        <f>1800-Table1353233[[#This Row],[Remaining time]]</f>
        <v>606.86992090009994</v>
      </c>
      <c r="L687" s="36">
        <v>2993.130079</v>
      </c>
      <c r="M687" s="36">
        <f t="shared" si="81"/>
        <v>3599.9999999001002</v>
      </c>
      <c r="N687">
        <f t="shared" si="88"/>
        <v>0</v>
      </c>
      <c r="O687" t="b">
        <f t="shared" si="85"/>
        <v>0</v>
      </c>
      <c r="T687" t="str">
        <f>IF(Table1353233[[#This Row],[If Optimal solution is not found]]=1,"",Table1353233[[#This Row],[UB_init]])</f>
        <v/>
      </c>
      <c r="U687" t="str">
        <f>IF(Table1353233[[#This Row],[If Optimal solution is not found]],"",Table1353233[[#This Row],[LB_init]])</f>
        <v/>
      </c>
      <c r="V687" t="str">
        <f>IF(Table1353233[[#This Row],[If Optimal solution is not found]],"",0)</f>
        <v/>
      </c>
      <c r="W687" t="str">
        <f>IF(Table1353233[[#This Row],[If Optimal solution is not found]],"",Table1353233[[#This Row],[Total time (BPP+Pm+SPm)]])</f>
        <v/>
      </c>
      <c r="Y687" s="61">
        <v>1610</v>
      </c>
      <c r="Z687" s="62">
        <v>1586</v>
      </c>
      <c r="AA687" s="62">
        <v>1.4906832298136601E-2</v>
      </c>
      <c r="AB687" s="61"/>
      <c r="AC687" s="115">
        <v>0</v>
      </c>
      <c r="AD687" s="115">
        <v>0</v>
      </c>
      <c r="AE687" s="115">
        <v>0</v>
      </c>
      <c r="AF687" s="115">
        <f t="shared" si="86"/>
        <v>0</v>
      </c>
      <c r="AG687" s="115">
        <f t="shared" si="87"/>
        <v>0</v>
      </c>
      <c r="AH687" s="115">
        <v>0</v>
      </c>
      <c r="AI687" s="137" t="str">
        <f>IF(AH687=1,(Table1353233[[#This Row],[UB_init]]-Table1353233[[#This Row],[LB_init]])/Table1353233[[#This Row],[UB_init]],"")</f>
        <v/>
      </c>
      <c r="AJ687" s="133">
        <v>1</v>
      </c>
      <c r="AK687" s="115">
        <f>IF(AND(AJ687=1,Table68[[#This Row],[Gap]]=0),1,0)</f>
        <v>0</v>
      </c>
      <c r="AL687" s="47">
        <v>1610</v>
      </c>
      <c r="AM687" s="117">
        <f t="shared" si="82"/>
        <v>0</v>
      </c>
      <c r="AN687">
        <f t="shared" si="83"/>
        <v>0</v>
      </c>
    </row>
    <row r="688" spans="2:40" x14ac:dyDescent="0.35">
      <c r="B688" s="127" t="s">
        <v>712</v>
      </c>
      <c r="C688" s="38">
        <v>150</v>
      </c>
      <c r="D688" s="38">
        <v>5</v>
      </c>
      <c r="E688" s="38">
        <v>20</v>
      </c>
      <c r="F688" s="39">
        <v>4</v>
      </c>
      <c r="G688" s="59">
        <f t="shared" si="80"/>
        <v>1497</v>
      </c>
      <c r="H688" s="88">
        <f t="shared" si="80"/>
        <v>1497</v>
      </c>
      <c r="I688" s="88">
        <f t="shared" si="84"/>
        <v>0</v>
      </c>
      <c r="J688" s="88"/>
      <c r="K688" s="38">
        <f>1800-Table1353233[[#This Row],[Remaining time]]</f>
        <v>17.781309023499944</v>
      </c>
      <c r="L688" s="38"/>
      <c r="M688" s="38">
        <f t="shared" si="81"/>
        <v>17.781309023499944</v>
      </c>
      <c r="N688" t="str">
        <f t="shared" si="88"/>
        <v/>
      </c>
      <c r="O688" t="b">
        <f t="shared" si="85"/>
        <v>0</v>
      </c>
      <c r="T688">
        <f>IF(Table1353233[[#This Row],[If Optimal solution is not found]]=1,"",Table1353233[[#This Row],[UB_init]])</f>
        <v>1497</v>
      </c>
      <c r="U688">
        <f>IF(Table1353233[[#This Row],[If Optimal solution is not found]],"",Table1353233[[#This Row],[LB_init]])</f>
        <v>1497</v>
      </c>
      <c r="V688">
        <f>IF(Table1353233[[#This Row],[If Optimal solution is not found]],"",0)</f>
        <v>0</v>
      </c>
      <c r="W688">
        <f>IF(Table1353233[[#This Row],[If Optimal solution is not found]],"",Table1353233[[#This Row],[Total time (BPP+Pm+SPm)]])</f>
        <v>17.781309023499944</v>
      </c>
      <c r="Y688" s="59"/>
      <c r="Z688" s="60"/>
      <c r="AA688" s="60"/>
      <c r="AB688" s="59"/>
      <c r="AC688" s="114"/>
      <c r="AD688" s="114"/>
      <c r="AE688" s="114"/>
      <c r="AF688" s="114">
        <f t="shared" si="86"/>
        <v>0</v>
      </c>
      <c r="AG688" s="114">
        <f t="shared" si="87"/>
        <v>0</v>
      </c>
      <c r="AH688" s="114">
        <v>0</v>
      </c>
      <c r="AI688" s="136" t="str">
        <f>IF(AH688=1,(Table1353233[[#This Row],[UB_init]]-Table1353233[[#This Row],[LB_init]])/Table1353233[[#This Row],[UB_init]],"")</f>
        <v/>
      </c>
      <c r="AJ688" s="123"/>
      <c r="AK688" s="114">
        <f>IF(AND(AJ688=1,Table68[[#This Row],[Gap]]=0),1,0)</f>
        <v>0</v>
      </c>
      <c r="AL688" s="48">
        <v>1497</v>
      </c>
      <c r="AM688" s="117">
        <f t="shared" si="82"/>
        <v>1</v>
      </c>
      <c r="AN688">
        <f t="shared" si="83"/>
        <v>0</v>
      </c>
    </row>
    <row r="689" spans="2:40" x14ac:dyDescent="0.35">
      <c r="B689" s="126" t="s">
        <v>713</v>
      </c>
      <c r="C689" s="36">
        <v>150</v>
      </c>
      <c r="D689" s="36">
        <v>5</v>
      </c>
      <c r="E689" s="36">
        <v>20</v>
      </c>
      <c r="F689" s="37">
        <v>4</v>
      </c>
      <c r="G689" s="61">
        <f t="shared" si="80"/>
        <v>1653</v>
      </c>
      <c r="H689" s="98">
        <f t="shared" si="80"/>
        <v>1653</v>
      </c>
      <c r="I689" s="98">
        <f t="shared" si="84"/>
        <v>0</v>
      </c>
      <c r="J689" s="98"/>
      <c r="K689" s="36">
        <f>1800-Table1353233[[#This Row],[Remaining time]]</f>
        <v>43.8922306075699</v>
      </c>
      <c r="L689" s="36"/>
      <c r="M689" s="36">
        <f t="shared" si="81"/>
        <v>43.8922306075699</v>
      </c>
      <c r="N689" t="str">
        <f t="shared" si="88"/>
        <v/>
      </c>
      <c r="O689" t="b">
        <f t="shared" si="85"/>
        <v>0</v>
      </c>
      <c r="T689">
        <f>IF(Table1353233[[#This Row],[If Optimal solution is not found]]=1,"",Table1353233[[#This Row],[UB_init]])</f>
        <v>1653</v>
      </c>
      <c r="U689">
        <f>IF(Table1353233[[#This Row],[If Optimal solution is not found]],"",Table1353233[[#This Row],[LB_init]])</f>
        <v>1653</v>
      </c>
      <c r="V689">
        <f>IF(Table1353233[[#This Row],[If Optimal solution is not found]],"",0)</f>
        <v>0</v>
      </c>
      <c r="W689">
        <f>IF(Table1353233[[#This Row],[If Optimal solution is not found]],"",Table1353233[[#This Row],[Total time (BPP+Pm+SPm)]])</f>
        <v>43.8922306075699</v>
      </c>
      <c r="Y689" s="61"/>
      <c r="Z689" s="62"/>
      <c r="AA689" s="62"/>
      <c r="AB689" s="61"/>
      <c r="AC689" s="115"/>
      <c r="AD689" s="115"/>
      <c r="AE689" s="115"/>
      <c r="AF689" s="115">
        <f t="shared" si="86"/>
        <v>0</v>
      </c>
      <c r="AG689" s="115">
        <f t="shared" si="87"/>
        <v>0</v>
      </c>
      <c r="AH689" s="115">
        <v>0</v>
      </c>
      <c r="AI689" s="137" t="str">
        <f>IF(AH689=1,(Table1353233[[#This Row],[UB_init]]-Table1353233[[#This Row],[LB_init]])/Table1353233[[#This Row],[UB_init]],"")</f>
        <v/>
      </c>
      <c r="AJ689" s="133"/>
      <c r="AK689" s="115">
        <f>IF(AND(AJ689=1,Table68[[#This Row],[Gap]]=0),1,0)</f>
        <v>0</v>
      </c>
      <c r="AL689" s="47">
        <v>1653</v>
      </c>
      <c r="AM689" s="117">
        <f t="shared" si="82"/>
        <v>1</v>
      </c>
      <c r="AN689">
        <f t="shared" si="83"/>
        <v>0</v>
      </c>
    </row>
    <row r="690" spans="2:40" x14ac:dyDescent="0.35">
      <c r="B690" s="127" t="s">
        <v>714</v>
      </c>
      <c r="C690" s="38">
        <v>150</v>
      </c>
      <c r="D690" s="38">
        <v>5</v>
      </c>
      <c r="E690" s="38">
        <v>20</v>
      </c>
      <c r="F690" s="39">
        <v>4</v>
      </c>
      <c r="G690" s="59">
        <f t="shared" si="80"/>
        <v>1620</v>
      </c>
      <c r="H690" s="88">
        <f t="shared" si="80"/>
        <v>1620</v>
      </c>
      <c r="I690" s="88">
        <f t="shared" si="84"/>
        <v>0</v>
      </c>
      <c r="J690" s="88"/>
      <c r="K690" s="38">
        <f>1800-Table1353233[[#This Row],[Remaining time]]</f>
        <v>31.134256865829911</v>
      </c>
      <c r="L690" s="38"/>
      <c r="M690" s="38">
        <f t="shared" si="81"/>
        <v>31.134256865829911</v>
      </c>
      <c r="N690" t="str">
        <f t="shared" si="88"/>
        <v/>
      </c>
      <c r="O690" t="b">
        <f t="shared" si="85"/>
        <v>0</v>
      </c>
      <c r="T690">
        <f>IF(Table1353233[[#This Row],[If Optimal solution is not found]]=1,"",Table1353233[[#This Row],[UB_init]])</f>
        <v>1620</v>
      </c>
      <c r="U690">
        <f>IF(Table1353233[[#This Row],[If Optimal solution is not found]],"",Table1353233[[#This Row],[LB_init]])</f>
        <v>1620</v>
      </c>
      <c r="V690">
        <f>IF(Table1353233[[#This Row],[If Optimal solution is not found]],"",0)</f>
        <v>0</v>
      </c>
      <c r="W690">
        <f>IF(Table1353233[[#This Row],[If Optimal solution is not found]],"",Table1353233[[#This Row],[Total time (BPP+Pm+SPm)]])</f>
        <v>31.134256865829911</v>
      </c>
      <c r="Y690" s="59"/>
      <c r="Z690" s="60"/>
      <c r="AA690" s="60"/>
      <c r="AB690" s="59"/>
      <c r="AC690" s="114"/>
      <c r="AD690" s="114"/>
      <c r="AE690" s="114"/>
      <c r="AF690" s="114">
        <f t="shared" si="86"/>
        <v>0</v>
      </c>
      <c r="AG690" s="114">
        <f t="shared" si="87"/>
        <v>0</v>
      </c>
      <c r="AH690" s="114">
        <v>0</v>
      </c>
      <c r="AI690" s="136" t="str">
        <f>IF(AH690=1,(Table1353233[[#This Row],[UB_init]]-Table1353233[[#This Row],[LB_init]])/Table1353233[[#This Row],[UB_init]],"")</f>
        <v/>
      </c>
      <c r="AJ690" s="123"/>
      <c r="AK690" s="114">
        <f>IF(AND(AJ690=1,Table68[[#This Row],[Gap]]=0),1,0)</f>
        <v>0</v>
      </c>
      <c r="AL690" s="48">
        <v>1620</v>
      </c>
      <c r="AM690" s="117">
        <f t="shared" si="82"/>
        <v>1</v>
      </c>
      <c r="AN690">
        <f t="shared" si="83"/>
        <v>0</v>
      </c>
    </row>
    <row r="691" spans="2:40" x14ac:dyDescent="0.35">
      <c r="B691" s="126" t="s">
        <v>715</v>
      </c>
      <c r="C691" s="36">
        <v>150</v>
      </c>
      <c r="D691" s="36">
        <v>5</v>
      </c>
      <c r="E691" s="36">
        <v>20</v>
      </c>
      <c r="F691" s="37">
        <v>4</v>
      </c>
      <c r="G691" s="61">
        <f t="shared" si="80"/>
        <v>1467</v>
      </c>
      <c r="H691" s="98">
        <f t="shared" si="80"/>
        <v>1467</v>
      </c>
      <c r="I691" s="98">
        <f t="shared" si="84"/>
        <v>0</v>
      </c>
      <c r="J691" s="98"/>
      <c r="K691" s="36">
        <f>1800-Table1353233[[#This Row],[Remaining time]]</f>
        <v>12.081035848709917</v>
      </c>
      <c r="L691" s="36"/>
      <c r="M691" s="36">
        <f t="shared" si="81"/>
        <v>12.081035848709917</v>
      </c>
      <c r="N691" t="str">
        <f t="shared" si="88"/>
        <v/>
      </c>
      <c r="O691" t="b">
        <f t="shared" si="85"/>
        <v>0</v>
      </c>
      <c r="T691">
        <f>IF(Table1353233[[#This Row],[If Optimal solution is not found]]=1,"",Table1353233[[#This Row],[UB_init]])</f>
        <v>1467</v>
      </c>
      <c r="U691">
        <f>IF(Table1353233[[#This Row],[If Optimal solution is not found]],"",Table1353233[[#This Row],[LB_init]])</f>
        <v>1467</v>
      </c>
      <c r="V691">
        <f>IF(Table1353233[[#This Row],[If Optimal solution is not found]],"",0)</f>
        <v>0</v>
      </c>
      <c r="W691">
        <f>IF(Table1353233[[#This Row],[If Optimal solution is not found]],"",Table1353233[[#This Row],[Total time (BPP+Pm+SPm)]])</f>
        <v>12.081035848709917</v>
      </c>
      <c r="Y691" s="61"/>
      <c r="Z691" s="62"/>
      <c r="AA691" s="62"/>
      <c r="AB691" s="61"/>
      <c r="AC691" s="115"/>
      <c r="AD691" s="115"/>
      <c r="AE691" s="115"/>
      <c r="AF691" s="115">
        <f t="shared" si="86"/>
        <v>0</v>
      </c>
      <c r="AG691" s="115">
        <f t="shared" si="87"/>
        <v>0</v>
      </c>
      <c r="AH691" s="115">
        <v>0</v>
      </c>
      <c r="AI691" s="137" t="str">
        <f>IF(AH691=1,(Table1353233[[#This Row],[UB_init]]-Table1353233[[#This Row],[LB_init]])/Table1353233[[#This Row],[UB_init]],"")</f>
        <v/>
      </c>
      <c r="AJ691" s="133"/>
      <c r="AK691" s="115">
        <f>IF(AND(AJ691=1,Table68[[#This Row],[Gap]]=0),1,0)</f>
        <v>0</v>
      </c>
      <c r="AL691" s="47">
        <v>1467</v>
      </c>
      <c r="AM691" s="117">
        <f t="shared" si="82"/>
        <v>1</v>
      </c>
      <c r="AN691">
        <f t="shared" si="83"/>
        <v>0</v>
      </c>
    </row>
    <row r="692" spans="2:40" x14ac:dyDescent="0.35">
      <c r="B692" s="127" t="s">
        <v>716</v>
      </c>
      <c r="C692" s="38">
        <v>150</v>
      </c>
      <c r="D692" s="38">
        <v>5</v>
      </c>
      <c r="E692" s="38">
        <v>30</v>
      </c>
      <c r="F692" s="39">
        <v>1</v>
      </c>
      <c r="G692" s="59">
        <f t="shared" si="80"/>
        <v>1253</v>
      </c>
      <c r="H692" s="88">
        <f t="shared" si="80"/>
        <v>1253</v>
      </c>
      <c r="I692" s="88">
        <f t="shared" si="84"/>
        <v>0</v>
      </c>
      <c r="J692" s="88"/>
      <c r="K692" s="38">
        <f>1800-Table1353233[[#This Row],[Remaining time]]</f>
        <v>1.6871124505998978</v>
      </c>
      <c r="L692" s="38"/>
      <c r="M692" s="38">
        <f t="shared" si="81"/>
        <v>1.6871124505998978</v>
      </c>
      <c r="N692" t="str">
        <f t="shared" si="88"/>
        <v/>
      </c>
      <c r="O692" t="b">
        <f t="shared" si="85"/>
        <v>0</v>
      </c>
      <c r="T692">
        <f>IF(Table1353233[[#This Row],[If Optimal solution is not found]]=1,"",Table1353233[[#This Row],[UB_init]])</f>
        <v>1253</v>
      </c>
      <c r="U692">
        <f>IF(Table1353233[[#This Row],[If Optimal solution is not found]],"",Table1353233[[#This Row],[LB_init]])</f>
        <v>1253</v>
      </c>
      <c r="V692">
        <f>IF(Table1353233[[#This Row],[If Optimal solution is not found]],"",0)</f>
        <v>0</v>
      </c>
      <c r="W692">
        <f>IF(Table1353233[[#This Row],[If Optimal solution is not found]],"",Table1353233[[#This Row],[Total time (BPP+Pm+SPm)]])</f>
        <v>1.6871124505998978</v>
      </c>
      <c r="Y692" s="59"/>
      <c r="Z692" s="60"/>
      <c r="AA692" s="60"/>
      <c r="AB692" s="59"/>
      <c r="AC692" s="114"/>
      <c r="AD692" s="114"/>
      <c r="AE692" s="114"/>
      <c r="AF692" s="114">
        <f t="shared" si="86"/>
        <v>0</v>
      </c>
      <c r="AG692" s="114">
        <f t="shared" si="87"/>
        <v>0</v>
      </c>
      <c r="AH692" s="114">
        <v>0</v>
      </c>
      <c r="AI692" s="136" t="str">
        <f>IF(AH692=1,(Table1353233[[#This Row],[UB_init]]-Table1353233[[#This Row],[LB_init]])/Table1353233[[#This Row],[UB_init]],"")</f>
        <v/>
      </c>
      <c r="AJ692" s="123"/>
      <c r="AK692" s="114">
        <f>IF(AND(AJ692=1,Table68[[#This Row],[Gap]]=0),1,0)</f>
        <v>0</v>
      </c>
      <c r="AL692" s="48">
        <v>1253</v>
      </c>
      <c r="AM692" s="117">
        <f t="shared" si="82"/>
        <v>1</v>
      </c>
      <c r="AN692">
        <f t="shared" si="83"/>
        <v>0</v>
      </c>
    </row>
    <row r="693" spans="2:40" x14ac:dyDescent="0.35">
      <c r="B693" s="126" t="s">
        <v>717</v>
      </c>
      <c r="C693" s="36">
        <v>150</v>
      </c>
      <c r="D693" s="36">
        <v>5</v>
      </c>
      <c r="E693" s="36">
        <v>30</v>
      </c>
      <c r="F693" s="37">
        <v>1</v>
      </c>
      <c r="G693" s="61">
        <f t="shared" si="80"/>
        <v>1321</v>
      </c>
      <c r="H693" s="98">
        <f t="shared" si="80"/>
        <v>1321</v>
      </c>
      <c r="I693" s="98">
        <f t="shared" si="84"/>
        <v>0</v>
      </c>
      <c r="J693" s="98"/>
      <c r="K693" s="36">
        <f>1800-Table1353233[[#This Row],[Remaining time]]</f>
        <v>3.1900231279500986</v>
      </c>
      <c r="L693" s="36">
        <v>1.70971848303452</v>
      </c>
      <c r="M693" s="36">
        <f t="shared" si="81"/>
        <v>4.8997416109846181</v>
      </c>
      <c r="N693">
        <f t="shared" si="88"/>
        <v>0</v>
      </c>
      <c r="O693" t="b">
        <f t="shared" si="85"/>
        <v>0</v>
      </c>
      <c r="T693" t="str">
        <f>IF(Table1353233[[#This Row],[If Optimal solution is not found]]=1,"",Table1353233[[#This Row],[UB_init]])</f>
        <v/>
      </c>
      <c r="U693" t="str">
        <f>IF(Table1353233[[#This Row],[If Optimal solution is not found]],"",Table1353233[[#This Row],[LB_init]])</f>
        <v/>
      </c>
      <c r="V693" t="str">
        <f>IF(Table1353233[[#This Row],[If Optimal solution is not found]],"",0)</f>
        <v/>
      </c>
      <c r="W693" t="str">
        <f>IF(Table1353233[[#This Row],[If Optimal solution is not found]],"",Table1353233[[#This Row],[Total time (BPP+Pm+SPm)]])</f>
        <v/>
      </c>
      <c r="Y693" s="61">
        <v>1321</v>
      </c>
      <c r="Z693" s="62">
        <v>1321</v>
      </c>
      <c r="AA693" s="62">
        <v>0</v>
      </c>
      <c r="AB693" s="61"/>
      <c r="AC693" s="115">
        <v>0</v>
      </c>
      <c r="AD693" s="115">
        <v>0</v>
      </c>
      <c r="AE693" s="115">
        <v>0</v>
      </c>
      <c r="AF693" s="115">
        <f t="shared" si="86"/>
        <v>0</v>
      </c>
      <c r="AG693" s="115">
        <f t="shared" si="87"/>
        <v>0</v>
      </c>
      <c r="AH693" s="115">
        <v>0</v>
      </c>
      <c r="AI693" s="137" t="str">
        <f>IF(AH693=1,(Table1353233[[#This Row],[UB_init]]-Table1353233[[#This Row],[LB_init]])/Table1353233[[#This Row],[UB_init]],"")</f>
        <v/>
      </c>
      <c r="AJ693" s="133">
        <v>0</v>
      </c>
      <c r="AK693" s="115">
        <f>IF(AND(AJ693=1,Table68[[#This Row],[Gap]]=0),1,0)</f>
        <v>0</v>
      </c>
      <c r="AL693" s="47">
        <v>1324</v>
      </c>
      <c r="AM693" s="117">
        <f t="shared" si="82"/>
        <v>0</v>
      </c>
      <c r="AN693">
        <f t="shared" si="83"/>
        <v>0</v>
      </c>
    </row>
    <row r="694" spans="2:40" x14ac:dyDescent="0.35">
      <c r="B694" s="127" t="s">
        <v>718</v>
      </c>
      <c r="C694" s="38">
        <v>150</v>
      </c>
      <c r="D694" s="38">
        <v>5</v>
      </c>
      <c r="E694" s="38">
        <v>30</v>
      </c>
      <c r="F694" s="39">
        <v>1</v>
      </c>
      <c r="G694" s="59">
        <f t="shared" si="80"/>
        <v>1316</v>
      </c>
      <c r="H694" s="88">
        <f t="shared" si="80"/>
        <v>1316</v>
      </c>
      <c r="I694" s="88">
        <f t="shared" si="84"/>
        <v>0</v>
      </c>
      <c r="J694" s="88"/>
      <c r="K694" s="38">
        <f>1800-Table1353233[[#This Row],[Remaining time]]</f>
        <v>2.5531513206699401</v>
      </c>
      <c r="L694" s="38">
        <v>0.44086239580065001</v>
      </c>
      <c r="M694" s="38">
        <f t="shared" si="81"/>
        <v>2.9940137164705902</v>
      </c>
      <c r="N694">
        <f t="shared" si="88"/>
        <v>0</v>
      </c>
      <c r="O694" t="b">
        <f t="shared" si="85"/>
        <v>0</v>
      </c>
      <c r="T694" t="str">
        <f>IF(Table1353233[[#This Row],[If Optimal solution is not found]]=1,"",Table1353233[[#This Row],[UB_init]])</f>
        <v/>
      </c>
      <c r="U694" t="str">
        <f>IF(Table1353233[[#This Row],[If Optimal solution is not found]],"",Table1353233[[#This Row],[LB_init]])</f>
        <v/>
      </c>
      <c r="V694" t="str">
        <f>IF(Table1353233[[#This Row],[If Optimal solution is not found]],"",0)</f>
        <v/>
      </c>
      <c r="W694" t="str">
        <f>IF(Table1353233[[#This Row],[If Optimal solution is not found]],"",Table1353233[[#This Row],[Total time (BPP+Pm+SPm)]])</f>
        <v/>
      </c>
      <c r="Y694" s="59">
        <v>1316</v>
      </c>
      <c r="Z694" s="60">
        <v>1316</v>
      </c>
      <c r="AA694" s="60">
        <v>0</v>
      </c>
      <c r="AB694" s="59"/>
      <c r="AC694" s="114">
        <v>0</v>
      </c>
      <c r="AD694" s="114">
        <v>0</v>
      </c>
      <c r="AE694" s="114">
        <v>0</v>
      </c>
      <c r="AF694" s="114">
        <f t="shared" si="86"/>
        <v>0</v>
      </c>
      <c r="AG694" s="114">
        <f t="shared" si="87"/>
        <v>0</v>
      </c>
      <c r="AH694" s="114">
        <v>0</v>
      </c>
      <c r="AI694" s="136" t="str">
        <f>IF(AH694=1,(Table1353233[[#This Row],[UB_init]]-Table1353233[[#This Row],[LB_init]])/Table1353233[[#This Row],[UB_init]],"")</f>
        <v/>
      </c>
      <c r="AJ694" s="123">
        <v>0</v>
      </c>
      <c r="AK694" s="114">
        <f>IF(AND(AJ694=1,Table68[[#This Row],[Gap]]=0),1,0)</f>
        <v>0</v>
      </c>
      <c r="AL694" s="48">
        <v>1317</v>
      </c>
      <c r="AM694" s="117">
        <f t="shared" si="82"/>
        <v>0</v>
      </c>
      <c r="AN694">
        <f t="shared" si="83"/>
        <v>0</v>
      </c>
    </row>
    <row r="695" spans="2:40" x14ac:dyDescent="0.35">
      <c r="B695" s="126" t="s">
        <v>719</v>
      </c>
      <c r="C695" s="36">
        <v>150</v>
      </c>
      <c r="D695" s="36">
        <v>5</v>
      </c>
      <c r="E695" s="36">
        <v>30</v>
      </c>
      <c r="F695" s="37">
        <v>1</v>
      </c>
      <c r="G695" s="61">
        <f t="shared" si="80"/>
        <v>1332</v>
      </c>
      <c r="H695" s="98">
        <f t="shared" si="80"/>
        <v>1332</v>
      </c>
      <c r="I695" s="98">
        <f t="shared" si="84"/>
        <v>0</v>
      </c>
      <c r="J695" s="98"/>
      <c r="K695" s="36">
        <f>1800-Table1353233[[#This Row],[Remaining time]]</f>
        <v>1.9199829753499671</v>
      </c>
      <c r="L695" s="36">
        <v>0.60118030663579702</v>
      </c>
      <c r="M695" s="36">
        <f t="shared" si="81"/>
        <v>2.5211632819857641</v>
      </c>
      <c r="N695">
        <f t="shared" si="88"/>
        <v>0</v>
      </c>
      <c r="O695" t="b">
        <f t="shared" si="85"/>
        <v>0</v>
      </c>
      <c r="T695" t="str">
        <f>IF(Table1353233[[#This Row],[If Optimal solution is not found]]=1,"",Table1353233[[#This Row],[UB_init]])</f>
        <v/>
      </c>
      <c r="U695" t="str">
        <f>IF(Table1353233[[#This Row],[If Optimal solution is not found]],"",Table1353233[[#This Row],[LB_init]])</f>
        <v/>
      </c>
      <c r="V695" t="str">
        <f>IF(Table1353233[[#This Row],[If Optimal solution is not found]],"",0)</f>
        <v/>
      </c>
      <c r="W695" t="str">
        <f>IF(Table1353233[[#This Row],[If Optimal solution is not found]],"",Table1353233[[#This Row],[Total time (BPP+Pm+SPm)]])</f>
        <v/>
      </c>
      <c r="Y695" s="61">
        <v>1332</v>
      </c>
      <c r="Z695" s="62">
        <v>1332</v>
      </c>
      <c r="AA695" s="62">
        <v>0</v>
      </c>
      <c r="AB695" s="61"/>
      <c r="AC695" s="115">
        <v>0</v>
      </c>
      <c r="AD695" s="115">
        <v>0</v>
      </c>
      <c r="AE695" s="115">
        <v>0</v>
      </c>
      <c r="AF695" s="115">
        <f t="shared" si="86"/>
        <v>0</v>
      </c>
      <c r="AG695" s="115">
        <f t="shared" si="87"/>
        <v>0</v>
      </c>
      <c r="AH695" s="115">
        <v>0</v>
      </c>
      <c r="AI695" s="137" t="str">
        <f>IF(AH695=1,(Table1353233[[#This Row],[UB_init]]-Table1353233[[#This Row],[LB_init]])/Table1353233[[#This Row],[UB_init]],"")</f>
        <v/>
      </c>
      <c r="AJ695" s="133">
        <v>0</v>
      </c>
      <c r="AK695" s="115">
        <f>IF(AND(AJ695=1,Table68[[#This Row],[Gap]]=0),1,0)</f>
        <v>0</v>
      </c>
      <c r="AL695" s="47">
        <v>1333</v>
      </c>
      <c r="AM695" s="117">
        <f t="shared" si="82"/>
        <v>0</v>
      </c>
      <c r="AN695">
        <f t="shared" si="83"/>
        <v>0</v>
      </c>
    </row>
    <row r="696" spans="2:40" x14ac:dyDescent="0.35">
      <c r="B696" s="127" t="s">
        <v>720</v>
      </c>
      <c r="C696" s="38">
        <v>150</v>
      </c>
      <c r="D696" s="38">
        <v>5</v>
      </c>
      <c r="E696" s="38">
        <v>30</v>
      </c>
      <c r="F696" s="39">
        <v>1</v>
      </c>
      <c r="G696" s="59">
        <f t="shared" si="80"/>
        <v>1281</v>
      </c>
      <c r="H696" s="88">
        <f t="shared" si="80"/>
        <v>1281</v>
      </c>
      <c r="I696" s="88">
        <f t="shared" si="84"/>
        <v>0</v>
      </c>
      <c r="J696" s="88"/>
      <c r="K696" s="38">
        <f>1800-Table1353233[[#This Row],[Remaining time]]</f>
        <v>1.8578227404600511</v>
      </c>
      <c r="L696" s="38"/>
      <c r="M696" s="38">
        <f t="shared" si="81"/>
        <v>1.8578227404600511</v>
      </c>
      <c r="N696" t="str">
        <f t="shared" si="88"/>
        <v/>
      </c>
      <c r="O696" t="b">
        <f t="shared" si="85"/>
        <v>0</v>
      </c>
      <c r="T696">
        <f>IF(Table1353233[[#This Row],[If Optimal solution is not found]]=1,"",Table1353233[[#This Row],[UB_init]])</f>
        <v>1281</v>
      </c>
      <c r="U696">
        <f>IF(Table1353233[[#This Row],[If Optimal solution is not found]],"",Table1353233[[#This Row],[LB_init]])</f>
        <v>1281</v>
      </c>
      <c r="V696">
        <f>IF(Table1353233[[#This Row],[If Optimal solution is not found]],"",0)</f>
        <v>0</v>
      </c>
      <c r="W696">
        <f>IF(Table1353233[[#This Row],[If Optimal solution is not found]],"",Table1353233[[#This Row],[Total time (BPP+Pm+SPm)]])</f>
        <v>1.8578227404600511</v>
      </c>
      <c r="Y696" s="59"/>
      <c r="Z696" s="60"/>
      <c r="AA696" s="60"/>
      <c r="AB696" s="59"/>
      <c r="AC696" s="114"/>
      <c r="AD696" s="114"/>
      <c r="AE696" s="114"/>
      <c r="AF696" s="114">
        <f t="shared" si="86"/>
        <v>0</v>
      </c>
      <c r="AG696" s="114">
        <f t="shared" si="87"/>
        <v>0</v>
      </c>
      <c r="AH696" s="114">
        <v>0</v>
      </c>
      <c r="AI696" s="136" t="str">
        <f>IF(AH696=1,(Table1353233[[#This Row],[UB_init]]-Table1353233[[#This Row],[LB_init]])/Table1353233[[#This Row],[UB_init]],"")</f>
        <v/>
      </c>
      <c r="AJ696" s="123"/>
      <c r="AK696" s="114">
        <f>IF(AND(AJ696=1,Table68[[#This Row],[Gap]]=0),1,0)</f>
        <v>0</v>
      </c>
      <c r="AL696" s="48">
        <v>1281</v>
      </c>
      <c r="AM696" s="117">
        <f t="shared" si="82"/>
        <v>1</v>
      </c>
      <c r="AN696">
        <f t="shared" si="83"/>
        <v>0</v>
      </c>
    </row>
    <row r="697" spans="2:40" x14ac:dyDescent="0.35">
      <c r="B697" s="126" t="s">
        <v>721</v>
      </c>
      <c r="C697" s="36">
        <v>150</v>
      </c>
      <c r="D697" s="36">
        <v>5</v>
      </c>
      <c r="E697" s="36">
        <v>30</v>
      </c>
      <c r="F697" s="37">
        <v>1</v>
      </c>
      <c r="G697" s="61">
        <f t="shared" si="80"/>
        <v>1341</v>
      </c>
      <c r="H697" s="98">
        <f t="shared" si="80"/>
        <v>1341</v>
      </c>
      <c r="I697" s="98">
        <f t="shared" si="84"/>
        <v>0</v>
      </c>
      <c r="J697" s="98"/>
      <c r="K697" s="36">
        <f>1800-Table1353233[[#This Row],[Remaining time]]</f>
        <v>1.9853895977200864</v>
      </c>
      <c r="L697" s="36">
        <v>1.9991509746760101</v>
      </c>
      <c r="M697" s="36">
        <f t="shared" si="81"/>
        <v>3.9845405723960967</v>
      </c>
      <c r="N697">
        <f t="shared" si="88"/>
        <v>0</v>
      </c>
      <c r="O697" t="b">
        <f t="shared" si="85"/>
        <v>0</v>
      </c>
      <c r="T697" t="str">
        <f>IF(Table1353233[[#This Row],[If Optimal solution is not found]]=1,"",Table1353233[[#This Row],[UB_init]])</f>
        <v/>
      </c>
      <c r="U697" t="str">
        <f>IF(Table1353233[[#This Row],[If Optimal solution is not found]],"",Table1353233[[#This Row],[LB_init]])</f>
        <v/>
      </c>
      <c r="V697" t="str">
        <f>IF(Table1353233[[#This Row],[If Optimal solution is not found]],"",0)</f>
        <v/>
      </c>
      <c r="W697" t="str">
        <f>IF(Table1353233[[#This Row],[If Optimal solution is not found]],"",Table1353233[[#This Row],[Total time (BPP+Pm+SPm)]])</f>
        <v/>
      </c>
      <c r="Y697" s="61">
        <v>1341</v>
      </c>
      <c r="Z697" s="62">
        <v>1341</v>
      </c>
      <c r="AA697" s="62">
        <v>0</v>
      </c>
      <c r="AB697" s="61"/>
      <c r="AC697" s="115">
        <v>0</v>
      </c>
      <c r="AD697" s="115">
        <v>0</v>
      </c>
      <c r="AE697" s="115">
        <v>0</v>
      </c>
      <c r="AF697" s="115">
        <f t="shared" si="86"/>
        <v>0</v>
      </c>
      <c r="AG697" s="115">
        <f t="shared" si="87"/>
        <v>0</v>
      </c>
      <c r="AH697" s="115">
        <v>0</v>
      </c>
      <c r="AI697" s="137" t="str">
        <f>IF(AH697=1,(Table1353233[[#This Row],[UB_init]]-Table1353233[[#This Row],[LB_init]])/Table1353233[[#This Row],[UB_init]],"")</f>
        <v/>
      </c>
      <c r="AJ697" s="133">
        <v>0</v>
      </c>
      <c r="AK697" s="115">
        <f>IF(AND(AJ697=1,Table68[[#This Row],[Gap]]=0),1,0)</f>
        <v>0</v>
      </c>
      <c r="AL697" s="47">
        <v>1342</v>
      </c>
      <c r="AM697" s="117">
        <f t="shared" si="82"/>
        <v>0</v>
      </c>
      <c r="AN697">
        <f t="shared" si="83"/>
        <v>0</v>
      </c>
    </row>
    <row r="698" spans="2:40" x14ac:dyDescent="0.35">
      <c r="B698" s="127" t="s">
        <v>722</v>
      </c>
      <c r="C698" s="38">
        <v>150</v>
      </c>
      <c r="D698" s="38">
        <v>5</v>
      </c>
      <c r="E698" s="38">
        <v>30</v>
      </c>
      <c r="F698" s="39">
        <v>1</v>
      </c>
      <c r="G698" s="59">
        <f t="shared" si="80"/>
        <v>1416</v>
      </c>
      <c r="H698" s="88">
        <f t="shared" si="80"/>
        <v>1416</v>
      </c>
      <c r="I698" s="88">
        <f t="shared" si="84"/>
        <v>0</v>
      </c>
      <c r="J698" s="88"/>
      <c r="K698" s="38">
        <f>1800-Table1353233[[#This Row],[Remaining time]]</f>
        <v>2.9388717599299525</v>
      </c>
      <c r="L698" s="38">
        <v>1.7028802041895601</v>
      </c>
      <c r="M698" s="38">
        <f t="shared" si="81"/>
        <v>4.6417519641195124</v>
      </c>
      <c r="N698">
        <f t="shared" si="88"/>
        <v>0</v>
      </c>
      <c r="O698" t="b">
        <f t="shared" si="85"/>
        <v>0</v>
      </c>
      <c r="T698" t="str">
        <f>IF(Table1353233[[#This Row],[If Optimal solution is not found]]=1,"",Table1353233[[#This Row],[UB_init]])</f>
        <v/>
      </c>
      <c r="U698" t="str">
        <f>IF(Table1353233[[#This Row],[If Optimal solution is not found]],"",Table1353233[[#This Row],[LB_init]])</f>
        <v/>
      </c>
      <c r="V698" t="str">
        <f>IF(Table1353233[[#This Row],[If Optimal solution is not found]],"",0)</f>
        <v/>
      </c>
      <c r="W698" t="str">
        <f>IF(Table1353233[[#This Row],[If Optimal solution is not found]],"",Table1353233[[#This Row],[Total time (BPP+Pm+SPm)]])</f>
        <v/>
      </c>
      <c r="Y698" s="59">
        <v>1416</v>
      </c>
      <c r="Z698" s="60">
        <v>1416</v>
      </c>
      <c r="AA698" s="60">
        <v>0</v>
      </c>
      <c r="AB698" s="59"/>
      <c r="AC698" s="114">
        <v>0</v>
      </c>
      <c r="AD698" s="114">
        <v>0</v>
      </c>
      <c r="AE698" s="114">
        <v>0</v>
      </c>
      <c r="AF698" s="114">
        <f t="shared" si="86"/>
        <v>0</v>
      </c>
      <c r="AG698" s="114">
        <f t="shared" si="87"/>
        <v>0</v>
      </c>
      <c r="AH698" s="114">
        <v>0</v>
      </c>
      <c r="AI698" s="136" t="str">
        <f>IF(AH698=1,(Table1353233[[#This Row],[UB_init]]-Table1353233[[#This Row],[LB_init]])/Table1353233[[#This Row],[UB_init]],"")</f>
        <v/>
      </c>
      <c r="AJ698" s="123">
        <v>0</v>
      </c>
      <c r="AK698" s="114">
        <f>IF(AND(AJ698=1,Table68[[#This Row],[Gap]]=0),1,0)</f>
        <v>0</v>
      </c>
      <c r="AL698" s="48">
        <v>1417</v>
      </c>
      <c r="AM698" s="117">
        <f t="shared" si="82"/>
        <v>0</v>
      </c>
      <c r="AN698">
        <f t="shared" si="83"/>
        <v>0</v>
      </c>
    </row>
    <row r="699" spans="2:40" x14ac:dyDescent="0.35">
      <c r="B699" s="126" t="s">
        <v>723</v>
      </c>
      <c r="C699" s="36">
        <v>150</v>
      </c>
      <c r="D699" s="36">
        <v>5</v>
      </c>
      <c r="E699" s="36">
        <v>30</v>
      </c>
      <c r="F699" s="37">
        <v>1</v>
      </c>
      <c r="G699" s="61">
        <f t="shared" si="80"/>
        <v>1419</v>
      </c>
      <c r="H699" s="98">
        <f t="shared" si="80"/>
        <v>1419</v>
      </c>
      <c r="I699" s="98">
        <f t="shared" si="84"/>
        <v>0</v>
      </c>
      <c r="J699" s="98"/>
      <c r="K699" s="36">
        <f>1800-Table1353233[[#This Row],[Remaining time]]</f>
        <v>2.1726648714400199</v>
      </c>
      <c r="L699" s="36">
        <v>0.43889852706342902</v>
      </c>
      <c r="M699" s="36">
        <f t="shared" si="81"/>
        <v>2.6115633985034488</v>
      </c>
      <c r="N699">
        <f t="shared" si="88"/>
        <v>0</v>
      </c>
      <c r="O699" t="b">
        <f t="shared" si="85"/>
        <v>0</v>
      </c>
      <c r="T699" t="str">
        <f>IF(Table1353233[[#This Row],[If Optimal solution is not found]]=1,"",Table1353233[[#This Row],[UB_init]])</f>
        <v/>
      </c>
      <c r="U699" t="str">
        <f>IF(Table1353233[[#This Row],[If Optimal solution is not found]],"",Table1353233[[#This Row],[LB_init]])</f>
        <v/>
      </c>
      <c r="V699" t="str">
        <f>IF(Table1353233[[#This Row],[If Optimal solution is not found]],"",0)</f>
        <v/>
      </c>
      <c r="W699" t="str">
        <f>IF(Table1353233[[#This Row],[If Optimal solution is not found]],"",Table1353233[[#This Row],[Total time (BPP+Pm+SPm)]])</f>
        <v/>
      </c>
      <c r="Y699" s="61">
        <v>1419</v>
      </c>
      <c r="Z699" s="62">
        <v>1419</v>
      </c>
      <c r="AA699" s="62">
        <v>0</v>
      </c>
      <c r="AB699" s="61"/>
      <c r="AC699" s="115">
        <v>0</v>
      </c>
      <c r="AD699" s="115">
        <v>0</v>
      </c>
      <c r="AE699" s="115">
        <v>0</v>
      </c>
      <c r="AF699" s="115">
        <f t="shared" si="86"/>
        <v>0</v>
      </c>
      <c r="AG699" s="115">
        <f t="shared" si="87"/>
        <v>0</v>
      </c>
      <c r="AH699" s="115">
        <v>0</v>
      </c>
      <c r="AI699" s="137" t="str">
        <f>IF(AH699=1,(Table1353233[[#This Row],[UB_init]]-Table1353233[[#This Row],[LB_init]])/Table1353233[[#This Row],[UB_init]],"")</f>
        <v/>
      </c>
      <c r="AJ699" s="133">
        <v>0</v>
      </c>
      <c r="AK699" s="115">
        <f>IF(AND(AJ699=1,Table68[[#This Row],[Gap]]=0),1,0)</f>
        <v>0</v>
      </c>
      <c r="AL699" s="47">
        <v>1420</v>
      </c>
      <c r="AM699" s="117">
        <f t="shared" si="82"/>
        <v>0</v>
      </c>
      <c r="AN699">
        <f t="shared" si="83"/>
        <v>0</v>
      </c>
    </row>
    <row r="700" spans="2:40" x14ac:dyDescent="0.35">
      <c r="B700" s="127" t="s">
        <v>724</v>
      </c>
      <c r="C700" s="38">
        <v>150</v>
      </c>
      <c r="D700" s="38">
        <v>5</v>
      </c>
      <c r="E700" s="38">
        <v>30</v>
      </c>
      <c r="F700" s="39">
        <v>1</v>
      </c>
      <c r="G700" s="59">
        <f t="shared" si="80"/>
        <v>1312</v>
      </c>
      <c r="H700" s="88">
        <f t="shared" si="80"/>
        <v>1312</v>
      </c>
      <c r="I700" s="88">
        <f t="shared" si="84"/>
        <v>0</v>
      </c>
      <c r="J700" s="88"/>
      <c r="K700" s="38">
        <f>1800-Table1353233[[#This Row],[Remaining time]]</f>
        <v>2.1912144180400901</v>
      </c>
      <c r="L700" s="38"/>
      <c r="M700" s="38">
        <f t="shared" si="81"/>
        <v>2.1912144180400901</v>
      </c>
      <c r="N700" t="str">
        <f t="shared" si="88"/>
        <v/>
      </c>
      <c r="O700" t="b">
        <f t="shared" si="85"/>
        <v>0</v>
      </c>
      <c r="T700">
        <f>IF(Table1353233[[#This Row],[If Optimal solution is not found]]=1,"",Table1353233[[#This Row],[UB_init]])</f>
        <v>1312</v>
      </c>
      <c r="U700">
        <f>IF(Table1353233[[#This Row],[If Optimal solution is not found]],"",Table1353233[[#This Row],[LB_init]])</f>
        <v>1312</v>
      </c>
      <c r="V700">
        <f>IF(Table1353233[[#This Row],[If Optimal solution is not found]],"",0)</f>
        <v>0</v>
      </c>
      <c r="W700">
        <f>IF(Table1353233[[#This Row],[If Optimal solution is not found]],"",Table1353233[[#This Row],[Total time (BPP+Pm+SPm)]])</f>
        <v>2.1912144180400901</v>
      </c>
      <c r="Y700" s="59"/>
      <c r="Z700" s="60"/>
      <c r="AA700" s="60"/>
      <c r="AB700" s="59"/>
      <c r="AC700" s="114"/>
      <c r="AD700" s="114"/>
      <c r="AE700" s="114"/>
      <c r="AF700" s="114">
        <f t="shared" si="86"/>
        <v>0</v>
      </c>
      <c r="AG700" s="114">
        <f t="shared" si="87"/>
        <v>0</v>
      </c>
      <c r="AH700" s="114">
        <v>0</v>
      </c>
      <c r="AI700" s="136" t="str">
        <f>IF(AH700=1,(Table1353233[[#This Row],[UB_init]]-Table1353233[[#This Row],[LB_init]])/Table1353233[[#This Row],[UB_init]],"")</f>
        <v/>
      </c>
      <c r="AJ700" s="123"/>
      <c r="AK700" s="114">
        <f>IF(AND(AJ700=1,Table68[[#This Row],[Gap]]=0),1,0)</f>
        <v>0</v>
      </c>
      <c r="AL700" s="48">
        <v>1312</v>
      </c>
      <c r="AM700" s="117">
        <f t="shared" si="82"/>
        <v>1</v>
      </c>
      <c r="AN700">
        <f t="shared" si="83"/>
        <v>0</v>
      </c>
    </row>
    <row r="701" spans="2:40" x14ac:dyDescent="0.35">
      <c r="B701" s="126" t="s">
        <v>725</v>
      </c>
      <c r="C701" s="36">
        <v>150</v>
      </c>
      <c r="D701" s="36">
        <v>5</v>
      </c>
      <c r="E701" s="36">
        <v>30</v>
      </c>
      <c r="F701" s="37">
        <v>1</v>
      </c>
      <c r="G701" s="61">
        <f t="shared" si="80"/>
        <v>1404</v>
      </c>
      <c r="H701" s="98">
        <f t="shared" si="80"/>
        <v>1404</v>
      </c>
      <c r="I701" s="98">
        <f t="shared" si="84"/>
        <v>0</v>
      </c>
      <c r="J701" s="98"/>
      <c r="K701" s="36">
        <f>1800-Table1353233[[#This Row],[Remaining time]]</f>
        <v>1.4803432766400419</v>
      </c>
      <c r="L701" s="36">
        <v>0.37057511182501901</v>
      </c>
      <c r="M701" s="36">
        <f t="shared" si="81"/>
        <v>1.8509183884650611</v>
      </c>
      <c r="N701">
        <f t="shared" si="88"/>
        <v>0</v>
      </c>
      <c r="O701" t="b">
        <f t="shared" si="85"/>
        <v>0</v>
      </c>
      <c r="T701" t="str">
        <f>IF(Table1353233[[#This Row],[If Optimal solution is not found]]=1,"",Table1353233[[#This Row],[UB_init]])</f>
        <v/>
      </c>
      <c r="U701" t="str">
        <f>IF(Table1353233[[#This Row],[If Optimal solution is not found]],"",Table1353233[[#This Row],[LB_init]])</f>
        <v/>
      </c>
      <c r="V701" t="str">
        <f>IF(Table1353233[[#This Row],[If Optimal solution is not found]],"",0)</f>
        <v/>
      </c>
      <c r="W701" t="str">
        <f>IF(Table1353233[[#This Row],[If Optimal solution is not found]],"",Table1353233[[#This Row],[Total time (BPP+Pm+SPm)]])</f>
        <v/>
      </c>
      <c r="Y701" s="61">
        <v>1404</v>
      </c>
      <c r="Z701" s="62">
        <v>1404</v>
      </c>
      <c r="AA701" s="62">
        <v>0</v>
      </c>
      <c r="AB701" s="61"/>
      <c r="AC701" s="115">
        <v>0</v>
      </c>
      <c r="AD701" s="115">
        <v>0</v>
      </c>
      <c r="AE701" s="115">
        <v>0</v>
      </c>
      <c r="AF701" s="115">
        <f t="shared" si="86"/>
        <v>0</v>
      </c>
      <c r="AG701" s="115">
        <f t="shared" si="87"/>
        <v>0</v>
      </c>
      <c r="AH701" s="115">
        <v>0</v>
      </c>
      <c r="AI701" s="137" t="str">
        <f>IF(AH701=1,(Table1353233[[#This Row],[UB_init]]-Table1353233[[#This Row],[LB_init]])/Table1353233[[#This Row],[UB_init]],"")</f>
        <v/>
      </c>
      <c r="AJ701" s="133">
        <v>0</v>
      </c>
      <c r="AK701" s="115">
        <f>IF(AND(AJ701=1,Table68[[#This Row],[Gap]]=0),1,0)</f>
        <v>0</v>
      </c>
      <c r="AL701" s="47">
        <v>1408</v>
      </c>
      <c r="AM701" s="117">
        <f t="shared" si="82"/>
        <v>0</v>
      </c>
      <c r="AN701">
        <f t="shared" si="83"/>
        <v>0</v>
      </c>
    </row>
    <row r="702" spans="2:40" x14ac:dyDescent="0.35">
      <c r="B702" s="127" t="s">
        <v>84</v>
      </c>
      <c r="C702" s="38">
        <v>150</v>
      </c>
      <c r="D702" s="38">
        <v>5</v>
      </c>
      <c r="E702" s="38">
        <v>30</v>
      </c>
      <c r="F702" s="39">
        <v>2</v>
      </c>
      <c r="G702" s="59">
        <f t="shared" si="80"/>
        <v>1469</v>
      </c>
      <c r="H702" s="88">
        <f t="shared" si="80"/>
        <v>1469</v>
      </c>
      <c r="I702" s="88">
        <f t="shared" si="84"/>
        <v>0</v>
      </c>
      <c r="J702" s="88"/>
      <c r="K702" s="38">
        <f>1800-Table1353233[[#This Row],[Remaining time]]</f>
        <v>1.2083244230600485</v>
      </c>
      <c r="L702" s="38"/>
      <c r="M702" s="38">
        <f t="shared" si="81"/>
        <v>1.2083244230600485</v>
      </c>
      <c r="N702" t="str">
        <f t="shared" si="88"/>
        <v/>
      </c>
      <c r="O702" t="b">
        <f t="shared" si="85"/>
        <v>0</v>
      </c>
      <c r="T702">
        <f>IF(Table1353233[[#This Row],[If Optimal solution is not found]]=1,"",Table1353233[[#This Row],[UB_init]])</f>
        <v>1469</v>
      </c>
      <c r="U702">
        <f>IF(Table1353233[[#This Row],[If Optimal solution is not found]],"",Table1353233[[#This Row],[LB_init]])</f>
        <v>1469</v>
      </c>
      <c r="V702">
        <f>IF(Table1353233[[#This Row],[If Optimal solution is not found]],"",0)</f>
        <v>0</v>
      </c>
      <c r="W702">
        <f>IF(Table1353233[[#This Row],[If Optimal solution is not found]],"",Table1353233[[#This Row],[Total time (BPP+Pm+SPm)]])</f>
        <v>1.2083244230600485</v>
      </c>
      <c r="Y702" s="59"/>
      <c r="Z702" s="60"/>
      <c r="AA702" s="60"/>
      <c r="AB702" s="59"/>
      <c r="AC702" s="114"/>
      <c r="AD702" s="114"/>
      <c r="AE702" s="114"/>
      <c r="AF702" s="114">
        <f t="shared" si="86"/>
        <v>0</v>
      </c>
      <c r="AG702" s="114">
        <f t="shared" si="87"/>
        <v>0</v>
      </c>
      <c r="AH702" s="114">
        <v>0</v>
      </c>
      <c r="AI702" s="136" t="str">
        <f>IF(AH702=1,(Table1353233[[#This Row],[UB_init]]-Table1353233[[#This Row],[LB_init]])/Table1353233[[#This Row],[UB_init]],"")</f>
        <v/>
      </c>
      <c r="AJ702" s="123"/>
      <c r="AK702" s="114">
        <f>IF(AND(AJ702=1,Table68[[#This Row],[Gap]]=0),1,0)</f>
        <v>0</v>
      </c>
      <c r="AL702" s="48">
        <v>1469</v>
      </c>
      <c r="AM702" s="117">
        <f t="shared" si="82"/>
        <v>1</v>
      </c>
      <c r="AN702">
        <f t="shared" si="83"/>
        <v>0</v>
      </c>
    </row>
    <row r="703" spans="2:40" x14ac:dyDescent="0.35">
      <c r="B703" s="126" t="s">
        <v>85</v>
      </c>
      <c r="C703" s="36">
        <v>150</v>
      </c>
      <c r="D703" s="36">
        <v>5</v>
      </c>
      <c r="E703" s="36">
        <v>30</v>
      </c>
      <c r="F703" s="37">
        <v>2</v>
      </c>
      <c r="G703" s="61">
        <f t="shared" si="80"/>
        <v>1597</v>
      </c>
      <c r="H703" s="98">
        <f t="shared" si="80"/>
        <v>1597</v>
      </c>
      <c r="I703" s="98">
        <f t="shared" si="84"/>
        <v>0</v>
      </c>
      <c r="J703" s="98"/>
      <c r="K703" s="36">
        <f>1800-Table1353233[[#This Row],[Remaining time]]</f>
        <v>6.2268135398699087</v>
      </c>
      <c r="L703" s="36"/>
      <c r="M703" s="36">
        <f t="shared" si="81"/>
        <v>6.2268135398699087</v>
      </c>
      <c r="N703" t="str">
        <f t="shared" si="88"/>
        <v/>
      </c>
      <c r="O703" t="b">
        <f t="shared" si="85"/>
        <v>0</v>
      </c>
      <c r="T703">
        <f>IF(Table1353233[[#This Row],[If Optimal solution is not found]]=1,"",Table1353233[[#This Row],[UB_init]])</f>
        <v>1597</v>
      </c>
      <c r="U703">
        <f>IF(Table1353233[[#This Row],[If Optimal solution is not found]],"",Table1353233[[#This Row],[LB_init]])</f>
        <v>1597</v>
      </c>
      <c r="V703">
        <f>IF(Table1353233[[#This Row],[If Optimal solution is not found]],"",0)</f>
        <v>0</v>
      </c>
      <c r="W703">
        <f>IF(Table1353233[[#This Row],[If Optimal solution is not found]],"",Table1353233[[#This Row],[Total time (BPP+Pm+SPm)]])</f>
        <v>6.2268135398699087</v>
      </c>
      <c r="Y703" s="61"/>
      <c r="Z703" s="62"/>
      <c r="AA703" s="62"/>
      <c r="AB703" s="61"/>
      <c r="AC703" s="115"/>
      <c r="AD703" s="115"/>
      <c r="AE703" s="115"/>
      <c r="AF703" s="115">
        <f t="shared" si="86"/>
        <v>0</v>
      </c>
      <c r="AG703" s="115">
        <f t="shared" si="87"/>
        <v>0</v>
      </c>
      <c r="AH703" s="115">
        <v>0</v>
      </c>
      <c r="AI703" s="137" t="str">
        <f>IF(AH703=1,(Table1353233[[#This Row],[UB_init]]-Table1353233[[#This Row],[LB_init]])/Table1353233[[#This Row],[UB_init]],"")</f>
        <v/>
      </c>
      <c r="AJ703" s="133"/>
      <c r="AK703" s="115">
        <f>IF(AND(AJ703=1,Table68[[#This Row],[Gap]]=0),1,0)</f>
        <v>0</v>
      </c>
      <c r="AL703" s="47">
        <v>1597</v>
      </c>
      <c r="AM703" s="117">
        <f t="shared" si="82"/>
        <v>1</v>
      </c>
      <c r="AN703">
        <f t="shared" si="83"/>
        <v>0</v>
      </c>
    </row>
    <row r="704" spans="2:40" x14ac:dyDescent="0.35">
      <c r="B704" s="127" t="s">
        <v>86</v>
      </c>
      <c r="C704" s="38">
        <v>150</v>
      </c>
      <c r="D704" s="38">
        <v>5</v>
      </c>
      <c r="E704" s="38">
        <v>30</v>
      </c>
      <c r="F704" s="39">
        <v>2</v>
      </c>
      <c r="G704" s="59">
        <f t="shared" si="80"/>
        <v>1508</v>
      </c>
      <c r="H704" s="88">
        <f t="shared" si="80"/>
        <v>1508</v>
      </c>
      <c r="I704" s="88">
        <f t="shared" si="84"/>
        <v>0</v>
      </c>
      <c r="J704" s="88"/>
      <c r="K704" s="38">
        <f>1800-Table1353233[[#This Row],[Remaining time]]</f>
        <v>3.7920663263701044</v>
      </c>
      <c r="L704" s="38"/>
      <c r="M704" s="38">
        <f t="shared" si="81"/>
        <v>3.7920663263701044</v>
      </c>
      <c r="N704" t="str">
        <f t="shared" si="88"/>
        <v/>
      </c>
      <c r="O704" t="b">
        <f t="shared" si="85"/>
        <v>0</v>
      </c>
      <c r="T704">
        <f>IF(Table1353233[[#This Row],[If Optimal solution is not found]]=1,"",Table1353233[[#This Row],[UB_init]])</f>
        <v>1508</v>
      </c>
      <c r="U704">
        <f>IF(Table1353233[[#This Row],[If Optimal solution is not found]],"",Table1353233[[#This Row],[LB_init]])</f>
        <v>1508</v>
      </c>
      <c r="V704">
        <f>IF(Table1353233[[#This Row],[If Optimal solution is not found]],"",0)</f>
        <v>0</v>
      </c>
      <c r="W704">
        <f>IF(Table1353233[[#This Row],[If Optimal solution is not found]],"",Table1353233[[#This Row],[Total time (BPP+Pm+SPm)]])</f>
        <v>3.7920663263701044</v>
      </c>
      <c r="Y704" s="59"/>
      <c r="Z704" s="60"/>
      <c r="AA704" s="60"/>
      <c r="AB704" s="59"/>
      <c r="AC704" s="114"/>
      <c r="AD704" s="114"/>
      <c r="AE704" s="114"/>
      <c r="AF704" s="114">
        <f t="shared" si="86"/>
        <v>0</v>
      </c>
      <c r="AG704" s="114">
        <f t="shared" si="87"/>
        <v>0</v>
      </c>
      <c r="AH704" s="114">
        <v>0</v>
      </c>
      <c r="AI704" s="136" t="str">
        <f>IF(AH704=1,(Table1353233[[#This Row],[UB_init]]-Table1353233[[#This Row],[LB_init]])/Table1353233[[#This Row],[UB_init]],"")</f>
        <v/>
      </c>
      <c r="AJ704" s="123"/>
      <c r="AK704" s="114">
        <f>IF(AND(AJ704=1,Table68[[#This Row],[Gap]]=0),1,0)</f>
        <v>0</v>
      </c>
      <c r="AL704" s="48">
        <v>1508</v>
      </c>
      <c r="AM704" s="117">
        <f t="shared" si="82"/>
        <v>1</v>
      </c>
      <c r="AN704">
        <f t="shared" si="83"/>
        <v>0</v>
      </c>
    </row>
    <row r="705" spans="2:40" x14ac:dyDescent="0.35">
      <c r="B705" s="126" t="s">
        <v>87</v>
      </c>
      <c r="C705" s="36">
        <v>150</v>
      </c>
      <c r="D705" s="36">
        <v>5</v>
      </c>
      <c r="E705" s="36">
        <v>30</v>
      </c>
      <c r="F705" s="37">
        <v>2</v>
      </c>
      <c r="G705" s="61">
        <f t="shared" si="80"/>
        <v>1536</v>
      </c>
      <c r="H705" s="98">
        <f t="shared" si="80"/>
        <v>1536</v>
      </c>
      <c r="I705" s="98">
        <f t="shared" si="84"/>
        <v>0</v>
      </c>
      <c r="J705" s="98"/>
      <c r="K705" s="36">
        <f>1800-Table1353233[[#This Row],[Remaining time]]</f>
        <v>3.2089402563899512</v>
      </c>
      <c r="L705" s="36"/>
      <c r="M705" s="36">
        <f t="shared" si="81"/>
        <v>3.2089402563899512</v>
      </c>
      <c r="N705" t="str">
        <f t="shared" si="88"/>
        <v/>
      </c>
      <c r="O705" t="b">
        <f t="shared" si="85"/>
        <v>0</v>
      </c>
      <c r="T705">
        <f>IF(Table1353233[[#This Row],[If Optimal solution is not found]]=1,"",Table1353233[[#This Row],[UB_init]])</f>
        <v>1536</v>
      </c>
      <c r="U705">
        <f>IF(Table1353233[[#This Row],[If Optimal solution is not found]],"",Table1353233[[#This Row],[LB_init]])</f>
        <v>1536</v>
      </c>
      <c r="V705">
        <f>IF(Table1353233[[#This Row],[If Optimal solution is not found]],"",0)</f>
        <v>0</v>
      </c>
      <c r="W705">
        <f>IF(Table1353233[[#This Row],[If Optimal solution is not found]],"",Table1353233[[#This Row],[Total time (BPP+Pm+SPm)]])</f>
        <v>3.2089402563899512</v>
      </c>
      <c r="Y705" s="61"/>
      <c r="Z705" s="62"/>
      <c r="AA705" s="62"/>
      <c r="AB705" s="61"/>
      <c r="AC705" s="115"/>
      <c r="AD705" s="115"/>
      <c r="AE705" s="115"/>
      <c r="AF705" s="115">
        <f t="shared" si="86"/>
        <v>0</v>
      </c>
      <c r="AG705" s="115">
        <f t="shared" si="87"/>
        <v>0</v>
      </c>
      <c r="AH705" s="115">
        <v>0</v>
      </c>
      <c r="AI705" s="137" t="str">
        <f>IF(AH705=1,(Table1353233[[#This Row],[UB_init]]-Table1353233[[#This Row],[LB_init]])/Table1353233[[#This Row],[UB_init]],"")</f>
        <v/>
      </c>
      <c r="AJ705" s="133"/>
      <c r="AK705" s="115">
        <f>IF(AND(AJ705=1,Table68[[#This Row],[Gap]]=0),1,0)</f>
        <v>0</v>
      </c>
      <c r="AL705" s="47">
        <v>1536</v>
      </c>
      <c r="AM705" s="117">
        <f t="shared" si="82"/>
        <v>1</v>
      </c>
      <c r="AN705">
        <f t="shared" si="83"/>
        <v>0</v>
      </c>
    </row>
    <row r="706" spans="2:40" x14ac:dyDescent="0.35">
      <c r="B706" s="127" t="s">
        <v>88</v>
      </c>
      <c r="C706" s="38">
        <v>150</v>
      </c>
      <c r="D706" s="38">
        <v>5</v>
      </c>
      <c r="E706" s="38">
        <v>30</v>
      </c>
      <c r="F706" s="39">
        <v>2</v>
      </c>
      <c r="G706" s="59">
        <f t="shared" ref="G706:H769" si="89">MAX(T706,Y706)</f>
        <v>1497</v>
      </c>
      <c r="H706" s="88">
        <f t="shared" si="89"/>
        <v>1497</v>
      </c>
      <c r="I706" s="88">
        <f t="shared" si="84"/>
        <v>0</v>
      </c>
      <c r="J706" s="88"/>
      <c r="K706" s="38">
        <f>1800-Table1353233[[#This Row],[Remaining time]]</f>
        <v>3.7058853469800397</v>
      </c>
      <c r="L706" s="38"/>
      <c r="M706" s="38">
        <f t="shared" ref="M706:M769" si="90">K706+L706</f>
        <v>3.7058853469800397</v>
      </c>
      <c r="N706" t="str">
        <f t="shared" ref="N706:N769" si="91">IF(ISBLANK(L706),"",AB706/L706)</f>
        <v/>
      </c>
      <c r="O706" t="b">
        <f t="shared" si="85"/>
        <v>0</v>
      </c>
      <c r="T706">
        <f>IF(Table1353233[[#This Row],[If Optimal solution is not found]]=1,"",Table1353233[[#This Row],[UB_init]])</f>
        <v>1497</v>
      </c>
      <c r="U706">
        <f>IF(Table1353233[[#This Row],[If Optimal solution is not found]],"",Table1353233[[#This Row],[LB_init]])</f>
        <v>1497</v>
      </c>
      <c r="V706">
        <f>IF(Table1353233[[#This Row],[If Optimal solution is not found]],"",0)</f>
        <v>0</v>
      </c>
      <c r="W706">
        <f>IF(Table1353233[[#This Row],[If Optimal solution is not found]],"",Table1353233[[#This Row],[Total time (BPP+Pm+SPm)]])</f>
        <v>3.7058853469800397</v>
      </c>
      <c r="Y706" s="59"/>
      <c r="Z706" s="60"/>
      <c r="AA706" s="60"/>
      <c r="AB706" s="59"/>
      <c r="AC706" s="114"/>
      <c r="AD706" s="114"/>
      <c r="AE706" s="114"/>
      <c r="AF706" s="114">
        <f t="shared" si="86"/>
        <v>0</v>
      </c>
      <c r="AG706" s="114">
        <f t="shared" si="87"/>
        <v>0</v>
      </c>
      <c r="AH706" s="114">
        <v>0</v>
      </c>
      <c r="AI706" s="136" t="str">
        <f>IF(AH706=1,(Table1353233[[#This Row],[UB_init]]-Table1353233[[#This Row],[LB_init]])/Table1353233[[#This Row],[UB_init]],"")</f>
        <v/>
      </c>
      <c r="AJ706" s="123"/>
      <c r="AK706" s="114">
        <f>IF(AND(AJ706=1,Table68[[#This Row],[Gap]]=0),1,0)</f>
        <v>0</v>
      </c>
      <c r="AL706" s="48">
        <v>1497</v>
      </c>
      <c r="AM706" s="117">
        <f t="shared" ref="AM706:AM769" si="92">IF(AL706=H706,1,0)</f>
        <v>1</v>
      </c>
      <c r="AN706">
        <f t="shared" ref="AN706:AN769" si="93">IF(AND(I706&lt;&gt;0,AM706=1),1,0)</f>
        <v>0</v>
      </c>
    </row>
    <row r="707" spans="2:40" x14ac:dyDescent="0.35">
      <c r="B707" s="126" t="s">
        <v>726</v>
      </c>
      <c r="C707" s="36">
        <v>150</v>
      </c>
      <c r="D707" s="36">
        <v>5</v>
      </c>
      <c r="E707" s="36">
        <v>30</v>
      </c>
      <c r="F707" s="37">
        <v>2</v>
      </c>
      <c r="G707" s="61">
        <f t="shared" si="89"/>
        <v>1605</v>
      </c>
      <c r="H707" s="98">
        <f t="shared" si="89"/>
        <v>1605</v>
      </c>
      <c r="I707" s="98">
        <f t="shared" ref="I707:I770" si="94">MAX(V707,AA707,AI707)</f>
        <v>0</v>
      </c>
      <c r="J707" s="98"/>
      <c r="K707" s="36">
        <f>1800-Table1353233[[#This Row],[Remaining time]]</f>
        <v>3.197332274170094</v>
      </c>
      <c r="L707" s="36"/>
      <c r="M707" s="36">
        <f t="shared" si="90"/>
        <v>3.197332274170094</v>
      </c>
      <c r="N707" t="str">
        <f t="shared" si="91"/>
        <v/>
      </c>
      <c r="O707" t="b">
        <f t="shared" ref="O707:O770" si="95">IF(AND(M707&gt;3599,I707=0),1)</f>
        <v>0</v>
      </c>
      <c r="T707">
        <f>IF(Table1353233[[#This Row],[If Optimal solution is not found]]=1,"",Table1353233[[#This Row],[UB_init]])</f>
        <v>1605</v>
      </c>
      <c r="U707">
        <f>IF(Table1353233[[#This Row],[If Optimal solution is not found]],"",Table1353233[[#This Row],[LB_init]])</f>
        <v>1605</v>
      </c>
      <c r="V707">
        <f>IF(Table1353233[[#This Row],[If Optimal solution is not found]],"",0)</f>
        <v>0</v>
      </c>
      <c r="W707">
        <f>IF(Table1353233[[#This Row],[If Optimal solution is not found]],"",Table1353233[[#This Row],[Total time (BPP+Pm+SPm)]])</f>
        <v>3.197332274170094</v>
      </c>
      <c r="Y707" s="61"/>
      <c r="Z707" s="62"/>
      <c r="AA707" s="62"/>
      <c r="AB707" s="61"/>
      <c r="AC707" s="115"/>
      <c r="AD707" s="115"/>
      <c r="AE707" s="115"/>
      <c r="AF707" s="115">
        <f t="shared" ref="AF707:AF770" si="96">IF(AE707&gt;0,1,0)</f>
        <v>0</v>
      </c>
      <c r="AG707" s="115">
        <f t="shared" ref="AG707:AG770" si="97">IF(AND(AF707&gt;0,AA707=0),1,0)</f>
        <v>0</v>
      </c>
      <c r="AH707" s="115">
        <v>0</v>
      </c>
      <c r="AI707" s="137" t="str">
        <f>IF(AH707=1,(Table1353233[[#This Row],[UB_init]]-Table1353233[[#This Row],[LB_init]])/Table1353233[[#This Row],[UB_init]],"")</f>
        <v/>
      </c>
      <c r="AJ707" s="133"/>
      <c r="AK707" s="115">
        <f>IF(AND(AJ707=1,Table68[[#This Row],[Gap]]=0),1,0)</f>
        <v>0</v>
      </c>
      <c r="AL707" s="47">
        <v>1605</v>
      </c>
      <c r="AM707" s="117">
        <f t="shared" si="92"/>
        <v>1</v>
      </c>
      <c r="AN707">
        <f t="shared" si="93"/>
        <v>0</v>
      </c>
    </row>
    <row r="708" spans="2:40" x14ac:dyDescent="0.35">
      <c r="B708" s="127" t="s">
        <v>727</v>
      </c>
      <c r="C708" s="38">
        <v>150</v>
      </c>
      <c r="D708" s="38">
        <v>5</v>
      </c>
      <c r="E708" s="38">
        <v>30</v>
      </c>
      <c r="F708" s="39">
        <v>2</v>
      </c>
      <c r="G708" s="59">
        <f t="shared" si="89"/>
        <v>1632</v>
      </c>
      <c r="H708" s="88">
        <f t="shared" si="89"/>
        <v>1632</v>
      </c>
      <c r="I708" s="88">
        <f t="shared" si="94"/>
        <v>0</v>
      </c>
      <c r="J708" s="88"/>
      <c r="K708" s="38">
        <f>1800-Table1353233[[#This Row],[Remaining time]]</f>
        <v>4.6330593470499934</v>
      </c>
      <c r="L708" s="38"/>
      <c r="M708" s="38">
        <f t="shared" si="90"/>
        <v>4.6330593470499934</v>
      </c>
      <c r="N708" t="str">
        <f t="shared" si="91"/>
        <v/>
      </c>
      <c r="O708" t="b">
        <f t="shared" si="95"/>
        <v>0</v>
      </c>
      <c r="T708">
        <f>IF(Table1353233[[#This Row],[If Optimal solution is not found]]=1,"",Table1353233[[#This Row],[UB_init]])</f>
        <v>1632</v>
      </c>
      <c r="U708">
        <f>IF(Table1353233[[#This Row],[If Optimal solution is not found]],"",Table1353233[[#This Row],[LB_init]])</f>
        <v>1632</v>
      </c>
      <c r="V708">
        <f>IF(Table1353233[[#This Row],[If Optimal solution is not found]],"",0)</f>
        <v>0</v>
      </c>
      <c r="W708">
        <f>IF(Table1353233[[#This Row],[If Optimal solution is not found]],"",Table1353233[[#This Row],[Total time (BPP+Pm+SPm)]])</f>
        <v>4.6330593470499934</v>
      </c>
      <c r="Y708" s="59"/>
      <c r="Z708" s="60"/>
      <c r="AA708" s="60"/>
      <c r="AB708" s="59"/>
      <c r="AC708" s="114"/>
      <c r="AD708" s="114"/>
      <c r="AE708" s="114"/>
      <c r="AF708" s="114">
        <f t="shared" si="96"/>
        <v>0</v>
      </c>
      <c r="AG708" s="114">
        <f t="shared" si="97"/>
        <v>0</v>
      </c>
      <c r="AH708" s="114">
        <v>0</v>
      </c>
      <c r="AI708" s="136" t="str">
        <f>IF(AH708=1,(Table1353233[[#This Row],[UB_init]]-Table1353233[[#This Row],[LB_init]])/Table1353233[[#This Row],[UB_init]],"")</f>
        <v/>
      </c>
      <c r="AJ708" s="123"/>
      <c r="AK708" s="114">
        <f>IF(AND(AJ708=1,Table68[[#This Row],[Gap]]=0),1,0)</f>
        <v>0</v>
      </c>
      <c r="AL708" s="48">
        <v>1632</v>
      </c>
      <c r="AM708" s="117">
        <f t="shared" si="92"/>
        <v>1</v>
      </c>
      <c r="AN708">
        <f t="shared" si="93"/>
        <v>0</v>
      </c>
    </row>
    <row r="709" spans="2:40" x14ac:dyDescent="0.35">
      <c r="B709" s="126" t="s">
        <v>728</v>
      </c>
      <c r="C709" s="36">
        <v>150</v>
      </c>
      <c r="D709" s="36">
        <v>5</v>
      </c>
      <c r="E709" s="36">
        <v>30</v>
      </c>
      <c r="F709" s="37">
        <v>2</v>
      </c>
      <c r="G709" s="61">
        <f t="shared" si="89"/>
        <v>1635</v>
      </c>
      <c r="H709" s="98">
        <f t="shared" si="89"/>
        <v>1635</v>
      </c>
      <c r="I709" s="98">
        <f t="shared" si="94"/>
        <v>0</v>
      </c>
      <c r="J709" s="98"/>
      <c r="K709" s="36">
        <f>1800-Table1353233[[#This Row],[Remaining time]]</f>
        <v>1.8228773623800407</v>
      </c>
      <c r="L709" s="36"/>
      <c r="M709" s="36">
        <f t="shared" si="90"/>
        <v>1.8228773623800407</v>
      </c>
      <c r="N709" t="str">
        <f t="shared" si="91"/>
        <v/>
      </c>
      <c r="O709" t="b">
        <f t="shared" si="95"/>
        <v>0</v>
      </c>
      <c r="T709">
        <f>IF(Table1353233[[#This Row],[If Optimal solution is not found]]=1,"",Table1353233[[#This Row],[UB_init]])</f>
        <v>1635</v>
      </c>
      <c r="U709">
        <f>IF(Table1353233[[#This Row],[If Optimal solution is not found]],"",Table1353233[[#This Row],[LB_init]])</f>
        <v>1635</v>
      </c>
      <c r="V709">
        <f>IF(Table1353233[[#This Row],[If Optimal solution is not found]],"",0)</f>
        <v>0</v>
      </c>
      <c r="W709">
        <f>IF(Table1353233[[#This Row],[If Optimal solution is not found]],"",Table1353233[[#This Row],[Total time (BPP+Pm+SPm)]])</f>
        <v>1.8228773623800407</v>
      </c>
      <c r="Y709" s="61"/>
      <c r="Z709" s="62"/>
      <c r="AA709" s="62"/>
      <c r="AB709" s="61"/>
      <c r="AC709" s="115"/>
      <c r="AD709" s="115"/>
      <c r="AE709" s="115"/>
      <c r="AF709" s="115">
        <f t="shared" si="96"/>
        <v>0</v>
      </c>
      <c r="AG709" s="115">
        <f t="shared" si="97"/>
        <v>0</v>
      </c>
      <c r="AH709" s="115">
        <v>0</v>
      </c>
      <c r="AI709" s="137" t="str">
        <f>IF(AH709=1,(Table1353233[[#This Row],[UB_init]]-Table1353233[[#This Row],[LB_init]])/Table1353233[[#This Row],[UB_init]],"")</f>
        <v/>
      </c>
      <c r="AJ709" s="133"/>
      <c r="AK709" s="115">
        <f>IF(AND(AJ709=1,Table68[[#This Row],[Gap]]=0),1,0)</f>
        <v>0</v>
      </c>
      <c r="AL709" s="47">
        <v>1635</v>
      </c>
      <c r="AM709" s="117">
        <f t="shared" si="92"/>
        <v>1</v>
      </c>
      <c r="AN709">
        <f t="shared" si="93"/>
        <v>0</v>
      </c>
    </row>
    <row r="710" spans="2:40" x14ac:dyDescent="0.35">
      <c r="B710" s="127" t="s">
        <v>729</v>
      </c>
      <c r="C710" s="38">
        <v>150</v>
      </c>
      <c r="D710" s="38">
        <v>5</v>
      </c>
      <c r="E710" s="38">
        <v>30</v>
      </c>
      <c r="F710" s="39">
        <v>2</v>
      </c>
      <c r="G710" s="59">
        <f t="shared" si="89"/>
        <v>1504</v>
      </c>
      <c r="H710" s="88">
        <f t="shared" si="89"/>
        <v>1504</v>
      </c>
      <c r="I710" s="88">
        <f t="shared" si="94"/>
        <v>0</v>
      </c>
      <c r="J710" s="88"/>
      <c r="K710" s="38">
        <f>1800-Table1353233[[#This Row],[Remaining time]]</f>
        <v>2.4345348495999133</v>
      </c>
      <c r="L710" s="38"/>
      <c r="M710" s="38">
        <f t="shared" si="90"/>
        <v>2.4345348495999133</v>
      </c>
      <c r="N710" t="str">
        <f t="shared" si="91"/>
        <v/>
      </c>
      <c r="O710" t="b">
        <f t="shared" si="95"/>
        <v>0</v>
      </c>
      <c r="T710">
        <f>IF(Table1353233[[#This Row],[If Optimal solution is not found]]=1,"",Table1353233[[#This Row],[UB_init]])</f>
        <v>1504</v>
      </c>
      <c r="U710">
        <f>IF(Table1353233[[#This Row],[If Optimal solution is not found]],"",Table1353233[[#This Row],[LB_init]])</f>
        <v>1504</v>
      </c>
      <c r="V710">
        <f>IF(Table1353233[[#This Row],[If Optimal solution is not found]],"",0)</f>
        <v>0</v>
      </c>
      <c r="W710">
        <f>IF(Table1353233[[#This Row],[If Optimal solution is not found]],"",Table1353233[[#This Row],[Total time (BPP+Pm+SPm)]])</f>
        <v>2.4345348495999133</v>
      </c>
      <c r="Y710" s="59"/>
      <c r="Z710" s="60"/>
      <c r="AA710" s="60"/>
      <c r="AB710" s="59"/>
      <c r="AC710" s="114"/>
      <c r="AD710" s="114"/>
      <c r="AE710" s="114"/>
      <c r="AF710" s="114">
        <f t="shared" si="96"/>
        <v>0</v>
      </c>
      <c r="AG710" s="114">
        <f t="shared" si="97"/>
        <v>0</v>
      </c>
      <c r="AH710" s="114">
        <v>0</v>
      </c>
      <c r="AI710" s="136" t="str">
        <f>IF(AH710=1,(Table1353233[[#This Row],[UB_init]]-Table1353233[[#This Row],[LB_init]])/Table1353233[[#This Row],[UB_init]],"")</f>
        <v/>
      </c>
      <c r="AJ710" s="123"/>
      <c r="AK710" s="114">
        <f>IF(AND(AJ710=1,Table68[[#This Row],[Gap]]=0),1,0)</f>
        <v>0</v>
      </c>
      <c r="AL710" s="48">
        <v>1504</v>
      </c>
      <c r="AM710" s="117">
        <f t="shared" si="92"/>
        <v>1</v>
      </c>
      <c r="AN710">
        <f t="shared" si="93"/>
        <v>0</v>
      </c>
    </row>
    <row r="711" spans="2:40" x14ac:dyDescent="0.35">
      <c r="B711" s="126" t="s">
        <v>730</v>
      </c>
      <c r="C711" s="36">
        <v>150</v>
      </c>
      <c r="D711" s="36">
        <v>5</v>
      </c>
      <c r="E711" s="36">
        <v>30</v>
      </c>
      <c r="F711" s="37">
        <v>2</v>
      </c>
      <c r="G711" s="61">
        <f t="shared" si="89"/>
        <v>1656</v>
      </c>
      <c r="H711" s="98">
        <f t="shared" si="89"/>
        <v>1656</v>
      </c>
      <c r="I711" s="98">
        <f t="shared" si="94"/>
        <v>0</v>
      </c>
      <c r="J711" s="98"/>
      <c r="K711" s="36">
        <f>1800-Table1353233[[#This Row],[Remaining time]]</f>
        <v>16.237844517459962</v>
      </c>
      <c r="L711" s="36"/>
      <c r="M711" s="36">
        <f t="shared" si="90"/>
        <v>16.237844517459962</v>
      </c>
      <c r="N711" t="str">
        <f t="shared" si="91"/>
        <v/>
      </c>
      <c r="O711" t="b">
        <f t="shared" si="95"/>
        <v>0</v>
      </c>
      <c r="T711">
        <f>IF(Table1353233[[#This Row],[If Optimal solution is not found]]=1,"",Table1353233[[#This Row],[UB_init]])</f>
        <v>1656</v>
      </c>
      <c r="U711">
        <f>IF(Table1353233[[#This Row],[If Optimal solution is not found]],"",Table1353233[[#This Row],[LB_init]])</f>
        <v>1656</v>
      </c>
      <c r="V711">
        <f>IF(Table1353233[[#This Row],[If Optimal solution is not found]],"",0)</f>
        <v>0</v>
      </c>
      <c r="W711">
        <f>IF(Table1353233[[#This Row],[If Optimal solution is not found]],"",Table1353233[[#This Row],[Total time (BPP+Pm+SPm)]])</f>
        <v>16.237844517459962</v>
      </c>
      <c r="Y711" s="61"/>
      <c r="Z711" s="62"/>
      <c r="AA711" s="62"/>
      <c r="AB711" s="61"/>
      <c r="AC711" s="115"/>
      <c r="AD711" s="115"/>
      <c r="AE711" s="115"/>
      <c r="AF711" s="115">
        <f t="shared" si="96"/>
        <v>0</v>
      </c>
      <c r="AG711" s="115">
        <f t="shared" si="97"/>
        <v>0</v>
      </c>
      <c r="AH711" s="115">
        <v>0</v>
      </c>
      <c r="AI711" s="137" t="str">
        <f>IF(AH711=1,(Table1353233[[#This Row],[UB_init]]-Table1353233[[#This Row],[LB_init]])/Table1353233[[#This Row],[UB_init]],"")</f>
        <v/>
      </c>
      <c r="AJ711" s="133"/>
      <c r="AK711" s="115">
        <f>IF(AND(AJ711=1,Table68[[#This Row],[Gap]]=0),1,0)</f>
        <v>0</v>
      </c>
      <c r="AL711" s="47">
        <v>1656</v>
      </c>
      <c r="AM711" s="117">
        <f t="shared" si="92"/>
        <v>1</v>
      </c>
      <c r="AN711">
        <f t="shared" si="93"/>
        <v>0</v>
      </c>
    </row>
    <row r="712" spans="2:40" x14ac:dyDescent="0.35">
      <c r="B712" s="127" t="s">
        <v>89</v>
      </c>
      <c r="C712" s="38">
        <v>150</v>
      </c>
      <c r="D712" s="38">
        <v>5</v>
      </c>
      <c r="E712" s="38">
        <v>30</v>
      </c>
      <c r="F712" s="39">
        <v>4</v>
      </c>
      <c r="G712" s="59">
        <f t="shared" si="89"/>
        <v>1889</v>
      </c>
      <c r="H712" s="88">
        <f t="shared" si="89"/>
        <v>1889</v>
      </c>
      <c r="I712" s="88">
        <f t="shared" si="94"/>
        <v>0</v>
      </c>
      <c r="J712" s="88"/>
      <c r="K712" s="38">
        <f>1800-Table1353233[[#This Row],[Remaining time]]</f>
        <v>44.452665034689971</v>
      </c>
      <c r="L712" s="38"/>
      <c r="M712" s="38">
        <f t="shared" si="90"/>
        <v>44.452665034689971</v>
      </c>
      <c r="N712" t="str">
        <f t="shared" si="91"/>
        <v/>
      </c>
      <c r="O712" t="b">
        <f t="shared" si="95"/>
        <v>0</v>
      </c>
      <c r="T712">
        <f>IF(Table1353233[[#This Row],[If Optimal solution is not found]]=1,"",Table1353233[[#This Row],[UB_init]])</f>
        <v>1889</v>
      </c>
      <c r="U712">
        <f>IF(Table1353233[[#This Row],[If Optimal solution is not found]],"",Table1353233[[#This Row],[LB_init]])</f>
        <v>1889</v>
      </c>
      <c r="V712">
        <f>IF(Table1353233[[#This Row],[If Optimal solution is not found]],"",0)</f>
        <v>0</v>
      </c>
      <c r="W712">
        <f>IF(Table1353233[[#This Row],[If Optimal solution is not found]],"",Table1353233[[#This Row],[Total time (BPP+Pm+SPm)]])</f>
        <v>44.452665034689971</v>
      </c>
      <c r="Y712" s="59"/>
      <c r="Z712" s="60"/>
      <c r="AA712" s="60"/>
      <c r="AB712" s="59"/>
      <c r="AC712" s="114"/>
      <c r="AD712" s="114"/>
      <c r="AE712" s="114"/>
      <c r="AF712" s="114">
        <f t="shared" si="96"/>
        <v>0</v>
      </c>
      <c r="AG712" s="114">
        <f t="shared" si="97"/>
        <v>0</v>
      </c>
      <c r="AH712" s="114">
        <v>0</v>
      </c>
      <c r="AI712" s="136" t="str">
        <f>IF(AH712=1,(Table1353233[[#This Row],[UB_init]]-Table1353233[[#This Row],[LB_init]])/Table1353233[[#This Row],[UB_init]],"")</f>
        <v/>
      </c>
      <c r="AJ712" s="123"/>
      <c r="AK712" s="114">
        <f>IF(AND(AJ712=1,Table68[[#This Row],[Gap]]=0),1,0)</f>
        <v>0</v>
      </c>
      <c r="AL712" s="48">
        <v>1889</v>
      </c>
      <c r="AM712" s="117">
        <f t="shared" si="92"/>
        <v>1</v>
      </c>
      <c r="AN712">
        <f t="shared" si="93"/>
        <v>0</v>
      </c>
    </row>
    <row r="713" spans="2:40" x14ac:dyDescent="0.35">
      <c r="B713" s="126" t="s">
        <v>90</v>
      </c>
      <c r="C713" s="36">
        <v>150</v>
      </c>
      <c r="D713" s="36">
        <v>5</v>
      </c>
      <c r="E713" s="36">
        <v>30</v>
      </c>
      <c r="F713" s="37">
        <v>4</v>
      </c>
      <c r="G713" s="61">
        <f t="shared" si="89"/>
        <v>1933</v>
      </c>
      <c r="H713" s="98">
        <f t="shared" si="89"/>
        <v>1933</v>
      </c>
      <c r="I713" s="98">
        <f t="shared" si="94"/>
        <v>0</v>
      </c>
      <c r="J713" s="98"/>
      <c r="K713" s="36">
        <f>1800-Table1353233[[#This Row],[Remaining time]]</f>
        <v>12.495928516620097</v>
      </c>
      <c r="L713" s="36"/>
      <c r="M713" s="36">
        <f t="shared" si="90"/>
        <v>12.495928516620097</v>
      </c>
      <c r="N713" t="str">
        <f t="shared" si="91"/>
        <v/>
      </c>
      <c r="O713" t="b">
        <f t="shared" si="95"/>
        <v>0</v>
      </c>
      <c r="T713">
        <f>IF(Table1353233[[#This Row],[If Optimal solution is not found]]=1,"",Table1353233[[#This Row],[UB_init]])</f>
        <v>1933</v>
      </c>
      <c r="U713">
        <f>IF(Table1353233[[#This Row],[If Optimal solution is not found]],"",Table1353233[[#This Row],[LB_init]])</f>
        <v>1933</v>
      </c>
      <c r="V713">
        <f>IF(Table1353233[[#This Row],[If Optimal solution is not found]],"",0)</f>
        <v>0</v>
      </c>
      <c r="W713">
        <f>IF(Table1353233[[#This Row],[If Optimal solution is not found]],"",Table1353233[[#This Row],[Total time (BPP+Pm+SPm)]])</f>
        <v>12.495928516620097</v>
      </c>
      <c r="Y713" s="61"/>
      <c r="Z713" s="62"/>
      <c r="AA713" s="62"/>
      <c r="AB713" s="61"/>
      <c r="AC713" s="115"/>
      <c r="AD713" s="115"/>
      <c r="AE713" s="115"/>
      <c r="AF713" s="115">
        <f t="shared" si="96"/>
        <v>0</v>
      </c>
      <c r="AG713" s="115">
        <f t="shared" si="97"/>
        <v>0</v>
      </c>
      <c r="AH713" s="115">
        <v>0</v>
      </c>
      <c r="AI713" s="137" t="str">
        <f>IF(AH713=1,(Table1353233[[#This Row],[UB_init]]-Table1353233[[#This Row],[LB_init]])/Table1353233[[#This Row],[UB_init]],"")</f>
        <v/>
      </c>
      <c r="AJ713" s="133"/>
      <c r="AK713" s="115">
        <f>IF(AND(AJ713=1,Table68[[#This Row],[Gap]]=0),1,0)</f>
        <v>0</v>
      </c>
      <c r="AL713" s="47">
        <v>1933</v>
      </c>
      <c r="AM713" s="117">
        <f t="shared" si="92"/>
        <v>1</v>
      </c>
      <c r="AN713">
        <f t="shared" si="93"/>
        <v>0</v>
      </c>
    </row>
    <row r="714" spans="2:40" x14ac:dyDescent="0.35">
      <c r="B714" s="127" t="s">
        <v>91</v>
      </c>
      <c r="C714" s="38">
        <v>150</v>
      </c>
      <c r="D714" s="38">
        <v>5</v>
      </c>
      <c r="E714" s="38">
        <v>30</v>
      </c>
      <c r="F714" s="39">
        <v>4</v>
      </c>
      <c r="G714" s="59">
        <f t="shared" si="89"/>
        <v>1904</v>
      </c>
      <c r="H714" s="88">
        <f t="shared" si="89"/>
        <v>1904</v>
      </c>
      <c r="I714" s="88">
        <f t="shared" si="94"/>
        <v>0</v>
      </c>
      <c r="J714" s="88"/>
      <c r="K714" s="38">
        <f>1800-Table1353233[[#This Row],[Remaining time]]</f>
        <v>17.047734681520069</v>
      </c>
      <c r="L714" s="38"/>
      <c r="M714" s="38">
        <f t="shared" si="90"/>
        <v>17.047734681520069</v>
      </c>
      <c r="N714" t="str">
        <f t="shared" si="91"/>
        <v/>
      </c>
      <c r="O714" t="b">
        <f t="shared" si="95"/>
        <v>0</v>
      </c>
      <c r="T714">
        <f>IF(Table1353233[[#This Row],[If Optimal solution is not found]]=1,"",Table1353233[[#This Row],[UB_init]])</f>
        <v>1904</v>
      </c>
      <c r="U714">
        <f>IF(Table1353233[[#This Row],[If Optimal solution is not found]],"",Table1353233[[#This Row],[LB_init]])</f>
        <v>1904</v>
      </c>
      <c r="V714">
        <f>IF(Table1353233[[#This Row],[If Optimal solution is not found]],"",0)</f>
        <v>0</v>
      </c>
      <c r="W714">
        <f>IF(Table1353233[[#This Row],[If Optimal solution is not found]],"",Table1353233[[#This Row],[Total time (BPP+Pm+SPm)]])</f>
        <v>17.047734681520069</v>
      </c>
      <c r="Y714" s="59"/>
      <c r="Z714" s="60"/>
      <c r="AA714" s="60"/>
      <c r="AB714" s="59"/>
      <c r="AC714" s="114"/>
      <c r="AD714" s="114"/>
      <c r="AE714" s="114"/>
      <c r="AF714" s="114">
        <f t="shared" si="96"/>
        <v>0</v>
      </c>
      <c r="AG714" s="114">
        <f t="shared" si="97"/>
        <v>0</v>
      </c>
      <c r="AH714" s="114">
        <v>0</v>
      </c>
      <c r="AI714" s="136" t="str">
        <f>IF(AH714=1,(Table1353233[[#This Row],[UB_init]]-Table1353233[[#This Row],[LB_init]])/Table1353233[[#This Row],[UB_init]],"")</f>
        <v/>
      </c>
      <c r="AJ714" s="123"/>
      <c r="AK714" s="114">
        <f>IF(AND(AJ714=1,Table68[[#This Row],[Gap]]=0),1,0)</f>
        <v>0</v>
      </c>
      <c r="AL714" s="48">
        <v>1904</v>
      </c>
      <c r="AM714" s="117">
        <f t="shared" si="92"/>
        <v>1</v>
      </c>
      <c r="AN714">
        <f t="shared" si="93"/>
        <v>0</v>
      </c>
    </row>
    <row r="715" spans="2:40" ht="15" thickBot="1" x14ac:dyDescent="0.4">
      <c r="B715" s="126" t="s">
        <v>731</v>
      </c>
      <c r="C715" s="36">
        <v>150</v>
      </c>
      <c r="D715" s="36">
        <v>5</v>
      </c>
      <c r="E715" s="36">
        <v>30</v>
      </c>
      <c r="F715" s="37">
        <v>4</v>
      </c>
      <c r="G715" s="61">
        <f t="shared" si="89"/>
        <v>1860</v>
      </c>
      <c r="H715" s="98">
        <f t="shared" si="89"/>
        <v>1860</v>
      </c>
      <c r="I715" s="98">
        <f t="shared" si="94"/>
        <v>0</v>
      </c>
      <c r="J715" s="98"/>
      <c r="K715" s="36">
        <f>1800-Table1353233[[#This Row],[Remaining time]]</f>
        <v>88.315854467459985</v>
      </c>
      <c r="L715" s="36"/>
      <c r="M715" s="36">
        <f t="shared" si="90"/>
        <v>88.315854467459985</v>
      </c>
      <c r="N715" t="str">
        <f t="shared" si="91"/>
        <v/>
      </c>
      <c r="O715" t="b">
        <f t="shared" si="95"/>
        <v>0</v>
      </c>
      <c r="T715">
        <f>IF(Table1353233[[#This Row],[If Optimal solution is not found]]=1,"",Table1353233[[#This Row],[UB_init]])</f>
        <v>1860</v>
      </c>
      <c r="U715">
        <f>IF(Table1353233[[#This Row],[If Optimal solution is not found]],"",Table1353233[[#This Row],[LB_init]])</f>
        <v>1860</v>
      </c>
      <c r="V715">
        <f>IF(Table1353233[[#This Row],[If Optimal solution is not found]],"",0)</f>
        <v>0</v>
      </c>
      <c r="W715">
        <f>IF(Table1353233[[#This Row],[If Optimal solution is not found]],"",Table1353233[[#This Row],[Total time (BPP+Pm+SPm)]])</f>
        <v>88.315854467459985</v>
      </c>
      <c r="Y715" s="61"/>
      <c r="Z715" s="62"/>
      <c r="AA715" s="62"/>
      <c r="AB715" s="61"/>
      <c r="AC715" s="115"/>
      <c r="AD715" s="115"/>
      <c r="AE715" s="115"/>
      <c r="AF715" s="115">
        <f t="shared" si="96"/>
        <v>0</v>
      </c>
      <c r="AG715" s="115">
        <f t="shared" si="97"/>
        <v>0</v>
      </c>
      <c r="AH715" s="115">
        <v>0</v>
      </c>
      <c r="AI715" s="137" t="str">
        <f>IF(AH715=1,(Table1353233[[#This Row],[UB_init]]-Table1353233[[#This Row],[LB_init]])/Table1353233[[#This Row],[UB_init]],"")</f>
        <v/>
      </c>
      <c r="AJ715" s="133"/>
      <c r="AK715" s="115">
        <f>IF(AND(AJ715=1,Table68[[#This Row],[Gap]]=0),1,0)</f>
        <v>0</v>
      </c>
      <c r="AL715" s="47">
        <v>1860</v>
      </c>
      <c r="AM715" s="117">
        <f t="shared" si="92"/>
        <v>1</v>
      </c>
      <c r="AN715">
        <f t="shared" si="93"/>
        <v>0</v>
      </c>
    </row>
    <row r="716" spans="2:40" ht="16" thickBot="1" x14ac:dyDescent="0.4">
      <c r="B716" s="127" t="s">
        <v>732</v>
      </c>
      <c r="C716" s="38">
        <v>150</v>
      </c>
      <c r="D716" s="38">
        <v>5</v>
      </c>
      <c r="E716" s="38">
        <v>30</v>
      </c>
      <c r="F716" s="39">
        <v>4</v>
      </c>
      <c r="G716" s="59">
        <f t="shared" si="89"/>
        <v>1881</v>
      </c>
      <c r="H716" s="88">
        <f t="shared" si="89"/>
        <v>1881</v>
      </c>
      <c r="I716" s="88">
        <f t="shared" si="94"/>
        <v>0</v>
      </c>
      <c r="J716" s="88"/>
      <c r="K716" s="38">
        <f>1800-Table1353233[[#This Row],[Remaining time]]</f>
        <v>8.4642585553299341</v>
      </c>
      <c r="L716" s="38"/>
      <c r="M716" s="38">
        <f t="shared" si="90"/>
        <v>8.4642585553299341</v>
      </c>
      <c r="N716" t="str">
        <f t="shared" si="91"/>
        <v/>
      </c>
      <c r="O716" t="b">
        <f t="shared" si="95"/>
        <v>0</v>
      </c>
      <c r="P716" s="17" t="s">
        <v>191</v>
      </c>
      <c r="Q716" s="18" t="s">
        <v>192</v>
      </c>
      <c r="R716" s="89" t="s">
        <v>193</v>
      </c>
      <c r="S716" s="20" t="s">
        <v>1108</v>
      </c>
      <c r="T716">
        <f>IF(Table1353233[[#This Row],[If Optimal solution is not found]]=1,"",Table1353233[[#This Row],[UB_init]])</f>
        <v>1881</v>
      </c>
      <c r="U716">
        <f>IF(Table1353233[[#This Row],[If Optimal solution is not found]],"",Table1353233[[#This Row],[LB_init]])</f>
        <v>1881</v>
      </c>
      <c r="V716">
        <f>IF(Table1353233[[#This Row],[If Optimal solution is not found]],"",0)</f>
        <v>0</v>
      </c>
      <c r="W716">
        <f>IF(Table1353233[[#This Row],[If Optimal solution is not found]],"",Table1353233[[#This Row],[Total time (BPP+Pm+SPm)]])</f>
        <v>8.4642585553299341</v>
      </c>
      <c r="Y716" s="59"/>
      <c r="Z716" s="60"/>
      <c r="AA716" s="60"/>
      <c r="AB716" s="59"/>
      <c r="AC716" s="114"/>
      <c r="AD716" s="114"/>
      <c r="AE716" s="114"/>
      <c r="AF716" s="114">
        <f t="shared" si="96"/>
        <v>0</v>
      </c>
      <c r="AG716" s="114">
        <f t="shared" si="97"/>
        <v>0</v>
      </c>
      <c r="AH716" s="114">
        <v>0</v>
      </c>
      <c r="AI716" s="136" t="str">
        <f>IF(AH716=1,(Table1353233[[#This Row],[UB_init]]-Table1353233[[#This Row],[LB_init]])/Table1353233[[#This Row],[UB_init]],"")</f>
        <v/>
      </c>
      <c r="AJ716" s="123"/>
      <c r="AK716" s="114">
        <f>IF(AND(AJ716=1,Table68[[#This Row],[Gap]]=0),1,0)</f>
        <v>0</v>
      </c>
      <c r="AL716" s="48">
        <v>1881</v>
      </c>
      <c r="AM716" s="117">
        <f t="shared" si="92"/>
        <v>1</v>
      </c>
      <c r="AN716">
        <f t="shared" si="93"/>
        <v>0</v>
      </c>
    </row>
    <row r="717" spans="2:40" ht="18.649999999999999" customHeight="1" thickBot="1" x14ac:dyDescent="0.5">
      <c r="B717" s="126" t="s">
        <v>733</v>
      </c>
      <c r="C717" s="36">
        <v>150</v>
      </c>
      <c r="D717" s="36">
        <v>5</v>
      </c>
      <c r="E717" s="36">
        <v>30</v>
      </c>
      <c r="F717" s="37">
        <v>4</v>
      </c>
      <c r="G717" s="61">
        <f t="shared" si="89"/>
        <v>1977</v>
      </c>
      <c r="H717" s="98">
        <f t="shared" si="89"/>
        <v>1965</v>
      </c>
      <c r="I717" s="98">
        <f t="shared" si="94"/>
        <v>6.0698027314112198E-3</v>
      </c>
      <c r="J717" s="98"/>
      <c r="K717" s="36">
        <f>1800-Table1353233[[#This Row],[Remaining time]]</f>
        <v>600.88370613754</v>
      </c>
      <c r="L717" s="36">
        <v>2999.1162939999999</v>
      </c>
      <c r="M717" s="36">
        <f t="shared" si="90"/>
        <v>3600.0000001375402</v>
      </c>
      <c r="N717">
        <f t="shared" si="91"/>
        <v>0</v>
      </c>
      <c r="O717" t="b">
        <f t="shared" si="95"/>
        <v>0</v>
      </c>
      <c r="P717" s="7">
        <f>COUNTIF(I632:I721,"=0")</f>
        <v>79</v>
      </c>
      <c r="Q717" s="29">
        <f>AVERAGE(I632:I721)</f>
        <v>1.1976133462944158E-3</v>
      </c>
      <c r="R717" s="90">
        <f>AVERAGE(M632:M721)</f>
        <v>449.62948598305962</v>
      </c>
      <c r="S717" s="95" t="e">
        <f>AVERAGE(J632:J721)</f>
        <v>#DIV/0!</v>
      </c>
      <c r="T717" t="str">
        <f>IF(Table1353233[[#This Row],[If Optimal solution is not found]]=1,"",Table1353233[[#This Row],[UB_init]])</f>
        <v/>
      </c>
      <c r="U717" t="str">
        <f>IF(Table1353233[[#This Row],[If Optimal solution is not found]],"",Table1353233[[#This Row],[LB_init]])</f>
        <v/>
      </c>
      <c r="V717" t="str">
        <f>IF(Table1353233[[#This Row],[If Optimal solution is not found]],"",0)</f>
        <v/>
      </c>
      <c r="W717" t="str">
        <f>IF(Table1353233[[#This Row],[If Optimal solution is not found]],"",Table1353233[[#This Row],[Total time (BPP+Pm+SPm)]])</f>
        <v/>
      </c>
      <c r="Y717" s="61">
        <v>1977</v>
      </c>
      <c r="Z717" s="62">
        <v>1965</v>
      </c>
      <c r="AA717" s="62">
        <v>6.0698027314112198E-3</v>
      </c>
      <c r="AB717" s="61"/>
      <c r="AC717" s="115">
        <v>0</v>
      </c>
      <c r="AD717" s="115">
        <v>0</v>
      </c>
      <c r="AE717" s="115">
        <v>0</v>
      </c>
      <c r="AF717" s="115">
        <f t="shared" si="96"/>
        <v>0</v>
      </c>
      <c r="AG717" s="115">
        <f t="shared" si="97"/>
        <v>0</v>
      </c>
      <c r="AH717" s="115">
        <v>0</v>
      </c>
      <c r="AI717" s="137" t="str">
        <f>IF(AH717=1,(Table1353233[[#This Row],[UB_init]]-Table1353233[[#This Row],[LB_init]])/Table1353233[[#This Row],[UB_init]],"")</f>
        <v/>
      </c>
      <c r="AJ717" s="133">
        <v>1</v>
      </c>
      <c r="AK717" s="115">
        <f>IF(AND(AJ717=1,Table68[[#This Row],[Gap]]=0),1,0)</f>
        <v>0</v>
      </c>
      <c r="AL717" s="47">
        <v>1977</v>
      </c>
      <c r="AM717" s="117">
        <f t="shared" si="92"/>
        <v>0</v>
      </c>
      <c r="AN717">
        <f t="shared" si="93"/>
        <v>0</v>
      </c>
    </row>
    <row r="718" spans="2:40" ht="18.649999999999999" customHeight="1" thickBot="1" x14ac:dyDescent="0.5">
      <c r="B718" s="127" t="s">
        <v>734</v>
      </c>
      <c r="C718" s="38">
        <v>150</v>
      </c>
      <c r="D718" s="38">
        <v>5</v>
      </c>
      <c r="E718" s="38">
        <v>30</v>
      </c>
      <c r="F718" s="39">
        <v>4</v>
      </c>
      <c r="G718" s="59">
        <f t="shared" si="89"/>
        <v>2028</v>
      </c>
      <c r="H718" s="88">
        <f t="shared" si="89"/>
        <v>2016</v>
      </c>
      <c r="I718" s="88">
        <f t="shared" si="94"/>
        <v>5.9171597633135998E-3</v>
      </c>
      <c r="J718" s="88"/>
      <c r="K718" s="38">
        <f>1800-Table1353233[[#This Row],[Remaining time]]</f>
        <v>600.65064018592989</v>
      </c>
      <c r="L718" s="38">
        <v>2999.3493600000002</v>
      </c>
      <c r="M718" s="38">
        <f t="shared" si="90"/>
        <v>3600.0000001859298</v>
      </c>
      <c r="N718">
        <f t="shared" si="91"/>
        <v>0</v>
      </c>
      <c r="O718" t="b">
        <f t="shared" si="95"/>
        <v>0</v>
      </c>
      <c r="P718" s="7"/>
      <c r="Q718" s="29">
        <f>AVERAGEIF(I632:I721,"&gt;0")</f>
        <v>9.798654651499766E-3</v>
      </c>
      <c r="R718" s="91">
        <f>AVERAGEIF(I632:I721,"=0",M632:M721)</f>
        <v>10.970300466405005</v>
      </c>
      <c r="S718" s="95" t="e">
        <f>AVERAGEIF(J632:J721,"&gt;0")</f>
        <v>#DIV/0!</v>
      </c>
      <c r="T718" t="str">
        <f>IF(Table1353233[[#This Row],[If Optimal solution is not found]]=1,"",Table1353233[[#This Row],[UB_init]])</f>
        <v/>
      </c>
      <c r="U718" t="str">
        <f>IF(Table1353233[[#This Row],[If Optimal solution is not found]],"",Table1353233[[#This Row],[LB_init]])</f>
        <v/>
      </c>
      <c r="V718" t="str">
        <f>IF(Table1353233[[#This Row],[If Optimal solution is not found]],"",0)</f>
        <v/>
      </c>
      <c r="W718" t="str">
        <f>IF(Table1353233[[#This Row],[If Optimal solution is not found]],"",Table1353233[[#This Row],[Total time (BPP+Pm+SPm)]])</f>
        <v/>
      </c>
      <c r="Y718" s="59">
        <v>2028</v>
      </c>
      <c r="Z718" s="60">
        <v>2016</v>
      </c>
      <c r="AA718" s="60">
        <v>5.9171597633135998E-3</v>
      </c>
      <c r="AB718" s="59"/>
      <c r="AC718" s="114">
        <v>0</v>
      </c>
      <c r="AD718" s="114">
        <v>0</v>
      </c>
      <c r="AE718" s="114">
        <v>0</v>
      </c>
      <c r="AF718" s="114">
        <f t="shared" si="96"/>
        <v>0</v>
      </c>
      <c r="AG718" s="114">
        <f t="shared" si="97"/>
        <v>0</v>
      </c>
      <c r="AH718" s="114">
        <v>0</v>
      </c>
      <c r="AI718" s="136" t="str">
        <f>IF(AH718=1,(Table1353233[[#This Row],[UB_init]]-Table1353233[[#This Row],[LB_init]])/Table1353233[[#This Row],[UB_init]],"")</f>
        <v/>
      </c>
      <c r="AJ718" s="123">
        <v>1</v>
      </c>
      <c r="AK718" s="114">
        <f>IF(AND(AJ718=1,Table68[[#This Row],[Gap]]=0),1,0)</f>
        <v>0</v>
      </c>
      <c r="AL718" s="48">
        <v>2028</v>
      </c>
      <c r="AM718" s="117">
        <f t="shared" si="92"/>
        <v>0</v>
      </c>
      <c r="AN718">
        <f t="shared" si="93"/>
        <v>0</v>
      </c>
    </row>
    <row r="719" spans="2:40" ht="18.649999999999999" customHeight="1" thickBot="1" x14ac:dyDescent="0.5">
      <c r="B719" s="126" t="s">
        <v>735</v>
      </c>
      <c r="C719" s="36">
        <v>150</v>
      </c>
      <c r="D719" s="36">
        <v>5</v>
      </c>
      <c r="E719" s="36">
        <v>30</v>
      </c>
      <c r="F719" s="37">
        <v>4</v>
      </c>
      <c r="G719" s="61">
        <f t="shared" si="89"/>
        <v>2019</v>
      </c>
      <c r="H719" s="98">
        <f t="shared" si="89"/>
        <v>2019</v>
      </c>
      <c r="I719" s="98">
        <f t="shared" si="94"/>
        <v>0</v>
      </c>
      <c r="J719" s="98"/>
      <c r="K719" s="36">
        <f>1800-Table1353233[[#This Row],[Remaining time]]</f>
        <v>9.0632155612199767</v>
      </c>
      <c r="L719" s="36"/>
      <c r="M719" s="36">
        <f t="shared" si="90"/>
        <v>9.0632155612199767</v>
      </c>
      <c r="N719" t="str">
        <f t="shared" si="91"/>
        <v/>
      </c>
      <c r="O719" t="b">
        <f t="shared" si="95"/>
        <v>0</v>
      </c>
      <c r="P719" s="92" t="s">
        <v>197</v>
      </c>
      <c r="Q719" s="93">
        <f>MAX(I632:I721)</f>
        <v>1.5799868334430499E-2</v>
      </c>
      <c r="R719" s="94"/>
      <c r="S719" s="96">
        <f>MAX(J632:J721)</f>
        <v>0</v>
      </c>
      <c r="T719">
        <f>IF(Table1353233[[#This Row],[If Optimal solution is not found]]=1,"",Table1353233[[#This Row],[UB_init]])</f>
        <v>2019</v>
      </c>
      <c r="U719">
        <f>IF(Table1353233[[#This Row],[If Optimal solution is not found]],"",Table1353233[[#This Row],[LB_init]])</f>
        <v>2019</v>
      </c>
      <c r="V719">
        <f>IF(Table1353233[[#This Row],[If Optimal solution is not found]],"",0)</f>
        <v>0</v>
      </c>
      <c r="W719">
        <f>IF(Table1353233[[#This Row],[If Optimal solution is not found]],"",Table1353233[[#This Row],[Total time (BPP+Pm+SPm)]])</f>
        <v>9.0632155612199767</v>
      </c>
      <c r="Y719" s="61"/>
      <c r="Z719" s="62"/>
      <c r="AA719" s="62"/>
      <c r="AB719" s="61"/>
      <c r="AC719" s="115"/>
      <c r="AD719" s="115"/>
      <c r="AE719" s="115"/>
      <c r="AF719" s="115">
        <f t="shared" si="96"/>
        <v>0</v>
      </c>
      <c r="AG719" s="115">
        <f t="shared" si="97"/>
        <v>0</v>
      </c>
      <c r="AH719" s="115">
        <v>0</v>
      </c>
      <c r="AI719" s="137" t="str">
        <f>IF(AH719=1,(Table1353233[[#This Row],[UB_init]]-Table1353233[[#This Row],[LB_init]])/Table1353233[[#This Row],[UB_init]],"")</f>
        <v/>
      </c>
      <c r="AJ719" s="133"/>
      <c r="AK719" s="115">
        <f>IF(AND(AJ719=1,Table68[[#This Row],[Gap]]=0),1,0)</f>
        <v>0</v>
      </c>
      <c r="AL719" s="47">
        <v>2019</v>
      </c>
      <c r="AM719" s="117">
        <f t="shared" si="92"/>
        <v>1</v>
      </c>
      <c r="AN719">
        <f t="shared" si="93"/>
        <v>0</v>
      </c>
    </row>
    <row r="720" spans="2:40" x14ac:dyDescent="0.35">
      <c r="B720" s="127" t="s">
        <v>736</v>
      </c>
      <c r="C720" s="38">
        <v>150</v>
      </c>
      <c r="D720" s="38">
        <v>5</v>
      </c>
      <c r="E720" s="38">
        <v>30</v>
      </c>
      <c r="F720" s="39">
        <v>4</v>
      </c>
      <c r="G720" s="59">
        <f t="shared" si="89"/>
        <v>1912</v>
      </c>
      <c r="H720" s="88">
        <f t="shared" si="89"/>
        <v>1912</v>
      </c>
      <c r="I720" s="88">
        <f t="shared" si="94"/>
        <v>0</v>
      </c>
      <c r="J720" s="88"/>
      <c r="K720" s="38">
        <f>1800-Table1353233[[#This Row],[Remaining time]]</f>
        <v>16.181089397520054</v>
      </c>
      <c r="L720" s="38"/>
      <c r="M720" s="38">
        <f t="shared" si="90"/>
        <v>16.181089397520054</v>
      </c>
      <c r="N720" t="str">
        <f t="shared" si="91"/>
        <v/>
      </c>
      <c r="O720" t="b">
        <f t="shared" si="95"/>
        <v>0</v>
      </c>
      <c r="T720">
        <f>IF(Table1353233[[#This Row],[If Optimal solution is not found]]=1,"",Table1353233[[#This Row],[UB_init]])</f>
        <v>1912</v>
      </c>
      <c r="U720">
        <f>IF(Table1353233[[#This Row],[If Optimal solution is not found]],"",Table1353233[[#This Row],[LB_init]])</f>
        <v>1912</v>
      </c>
      <c r="V720">
        <f>IF(Table1353233[[#This Row],[If Optimal solution is not found]],"",0)</f>
        <v>0</v>
      </c>
      <c r="W720">
        <f>IF(Table1353233[[#This Row],[If Optimal solution is not found]],"",Table1353233[[#This Row],[Total time (BPP+Pm+SPm)]])</f>
        <v>16.181089397520054</v>
      </c>
      <c r="Y720" s="59"/>
      <c r="Z720" s="60"/>
      <c r="AA720" s="60"/>
      <c r="AB720" s="59"/>
      <c r="AC720" s="114"/>
      <c r="AD720" s="114"/>
      <c r="AE720" s="114"/>
      <c r="AF720" s="114">
        <f t="shared" si="96"/>
        <v>0</v>
      </c>
      <c r="AG720" s="114">
        <f t="shared" si="97"/>
        <v>0</v>
      </c>
      <c r="AH720" s="114">
        <v>0</v>
      </c>
      <c r="AI720" s="136" t="str">
        <f>IF(AH720=1,(Table1353233[[#This Row],[UB_init]]-Table1353233[[#This Row],[LB_init]])/Table1353233[[#This Row],[UB_init]],"")</f>
        <v/>
      </c>
      <c r="AJ720" s="123"/>
      <c r="AK720" s="114">
        <f>IF(AND(AJ720=1,Table68[[#This Row],[Gap]]=0),1,0)</f>
        <v>0</v>
      </c>
      <c r="AL720" s="48">
        <v>1912</v>
      </c>
      <c r="AM720" s="117">
        <f t="shared" si="92"/>
        <v>1</v>
      </c>
      <c r="AN720">
        <f t="shared" si="93"/>
        <v>0</v>
      </c>
    </row>
    <row r="721" spans="2:40" ht="15" thickBot="1" x14ac:dyDescent="0.4">
      <c r="B721" s="126" t="s">
        <v>737</v>
      </c>
      <c r="C721" s="42">
        <v>150</v>
      </c>
      <c r="D721" s="42">
        <v>5</v>
      </c>
      <c r="E721" s="42">
        <v>30</v>
      </c>
      <c r="F721" s="43">
        <v>4</v>
      </c>
      <c r="G721" s="63">
        <f t="shared" si="89"/>
        <v>2028</v>
      </c>
      <c r="H721" s="99">
        <f t="shared" si="89"/>
        <v>2016</v>
      </c>
      <c r="I721" s="99">
        <f t="shared" si="94"/>
        <v>5.9171597633135998E-3</v>
      </c>
      <c r="J721" s="99"/>
      <c r="K721" s="42">
        <f>1800-Table1353233[[#This Row],[Remaining time]]</f>
        <v>600.66111596859992</v>
      </c>
      <c r="L721" s="42">
        <v>2999.3388839999998</v>
      </c>
      <c r="M721" s="42">
        <f t="shared" si="90"/>
        <v>3599.9999999685997</v>
      </c>
      <c r="N721">
        <f t="shared" si="91"/>
        <v>0</v>
      </c>
      <c r="O721" t="b">
        <f t="shared" si="95"/>
        <v>0</v>
      </c>
      <c r="P721">
        <f>COUNTIF(I362:I721,"=0")</f>
        <v>324</v>
      </c>
      <c r="T721" t="str">
        <f>IF(Table1353233[[#This Row],[If Optimal solution is not found]]=1,"",Table1353233[[#This Row],[UB_init]])</f>
        <v/>
      </c>
      <c r="U721" t="str">
        <f>IF(Table1353233[[#This Row],[If Optimal solution is not found]],"",Table1353233[[#This Row],[LB_init]])</f>
        <v/>
      </c>
      <c r="V721" t="str">
        <f>IF(Table1353233[[#This Row],[If Optimal solution is not found]],"",0)</f>
        <v/>
      </c>
      <c r="W721" t="str">
        <f>IF(Table1353233[[#This Row],[If Optimal solution is not found]],"",Table1353233[[#This Row],[Total time (BPP+Pm+SPm)]])</f>
        <v/>
      </c>
      <c r="Y721" s="63">
        <v>2028</v>
      </c>
      <c r="Z721" s="64">
        <v>2016</v>
      </c>
      <c r="AA721" s="64">
        <v>5.9171597633135998E-3</v>
      </c>
      <c r="AB721" s="63"/>
      <c r="AC721" s="116">
        <v>0</v>
      </c>
      <c r="AD721" s="116">
        <v>0</v>
      </c>
      <c r="AE721" s="116">
        <v>0</v>
      </c>
      <c r="AF721" s="116">
        <f t="shared" si="96"/>
        <v>0</v>
      </c>
      <c r="AG721" s="116">
        <f t="shared" si="97"/>
        <v>0</v>
      </c>
      <c r="AH721" s="116">
        <v>0</v>
      </c>
      <c r="AI721" s="137" t="str">
        <f>IF(AH721=1,(Table1353233[[#This Row],[UB_init]]-Table1353233[[#This Row],[LB_init]])/Table1353233[[#This Row],[UB_init]],"")</f>
        <v/>
      </c>
      <c r="AJ721" s="134">
        <v>1</v>
      </c>
      <c r="AK721" s="116">
        <f>IF(AND(AJ721=1,Table68[[#This Row],[Gap]]=0),1,0)</f>
        <v>0</v>
      </c>
      <c r="AL721" s="49">
        <v>2028</v>
      </c>
      <c r="AM721" s="117">
        <f t="shared" si="92"/>
        <v>0</v>
      </c>
      <c r="AN721">
        <f t="shared" si="93"/>
        <v>0</v>
      </c>
    </row>
    <row r="722" spans="2:40" x14ac:dyDescent="0.35">
      <c r="B722" s="125" t="s">
        <v>738</v>
      </c>
      <c r="C722" s="34">
        <v>150</v>
      </c>
      <c r="D722" s="34">
        <v>10</v>
      </c>
      <c r="E722" s="34">
        <v>10</v>
      </c>
      <c r="F722" s="35">
        <v>1</v>
      </c>
      <c r="G722" s="107">
        <f t="shared" si="89"/>
        <v>248</v>
      </c>
      <c r="H722" s="100">
        <f t="shared" si="89"/>
        <v>248</v>
      </c>
      <c r="I722" s="100">
        <f t="shared" si="94"/>
        <v>0</v>
      </c>
      <c r="J722" s="100"/>
      <c r="K722" s="34">
        <f>1800-Table1353233[[#This Row],[Remaining time]]</f>
        <v>1.6497787349001101</v>
      </c>
      <c r="L722" s="34">
        <v>4.7890016208402804</v>
      </c>
      <c r="M722" s="34">
        <f t="shared" si="90"/>
        <v>6.4387803557403904</v>
      </c>
      <c r="N722">
        <f t="shared" si="91"/>
        <v>0</v>
      </c>
      <c r="O722" t="b">
        <f t="shared" si="95"/>
        <v>0</v>
      </c>
      <c r="T722" t="str">
        <f>IF(Table1353233[[#This Row],[If Optimal solution is not found]]=1,"",Table1353233[[#This Row],[UB_init]])</f>
        <v/>
      </c>
      <c r="U722" t="str">
        <f>IF(Table1353233[[#This Row],[If Optimal solution is not found]],"",Table1353233[[#This Row],[LB_init]])</f>
        <v/>
      </c>
      <c r="V722" t="str">
        <f>IF(Table1353233[[#This Row],[If Optimal solution is not found]],"",0)</f>
        <v/>
      </c>
      <c r="W722" t="str">
        <f>IF(Table1353233[[#This Row],[If Optimal solution is not found]],"",Table1353233[[#This Row],[Total time (BPP+Pm+SPm)]])</f>
        <v/>
      </c>
      <c r="Y722" s="59">
        <v>248</v>
      </c>
      <c r="Z722" s="60">
        <v>248</v>
      </c>
      <c r="AA722" s="60">
        <v>0</v>
      </c>
      <c r="AB722" s="59"/>
      <c r="AC722" s="114">
        <v>0</v>
      </c>
      <c r="AD722" s="114">
        <v>0</v>
      </c>
      <c r="AE722" s="114">
        <v>0</v>
      </c>
      <c r="AF722" s="114">
        <f t="shared" si="96"/>
        <v>0</v>
      </c>
      <c r="AG722" s="114">
        <f t="shared" si="97"/>
        <v>0</v>
      </c>
      <c r="AH722" s="114">
        <v>0</v>
      </c>
      <c r="AI722" s="136" t="str">
        <f>IF(AH722=1,(Table1353233[[#This Row],[UB_init]]-Table1353233[[#This Row],[LB_init]])/Table1353233[[#This Row],[UB_init]],"")</f>
        <v/>
      </c>
      <c r="AJ722" s="123">
        <v>0</v>
      </c>
      <c r="AK722" s="114">
        <f>IF(AND(AJ722=1,Table68[[#This Row],[Gap]]=0),1,0)</f>
        <v>0</v>
      </c>
      <c r="AL722" s="46">
        <v>273</v>
      </c>
      <c r="AM722" s="117">
        <f t="shared" si="92"/>
        <v>0</v>
      </c>
      <c r="AN722">
        <f t="shared" si="93"/>
        <v>0</v>
      </c>
    </row>
    <row r="723" spans="2:40" x14ac:dyDescent="0.35">
      <c r="B723" s="126" t="s">
        <v>739</v>
      </c>
      <c r="C723" s="36">
        <v>150</v>
      </c>
      <c r="D723" s="36">
        <v>10</v>
      </c>
      <c r="E723" s="36">
        <v>10</v>
      </c>
      <c r="F723" s="37">
        <v>1</v>
      </c>
      <c r="G723" s="61">
        <f t="shared" si="89"/>
        <v>241</v>
      </c>
      <c r="H723" s="98">
        <f t="shared" si="89"/>
        <v>241</v>
      </c>
      <c r="I723" s="98">
        <f t="shared" si="94"/>
        <v>0</v>
      </c>
      <c r="J723" s="98"/>
      <c r="K723" s="36">
        <f>1800-Table1353233[[#This Row],[Remaining time]]</f>
        <v>1.6969515215700994</v>
      </c>
      <c r="L723" s="36">
        <v>2.4476849040947801</v>
      </c>
      <c r="M723" s="36">
        <f t="shared" si="90"/>
        <v>4.1446364256648796</v>
      </c>
      <c r="N723">
        <f t="shared" si="91"/>
        <v>0</v>
      </c>
      <c r="O723" t="b">
        <f t="shared" si="95"/>
        <v>0</v>
      </c>
      <c r="T723" t="str">
        <f>IF(Table1353233[[#This Row],[If Optimal solution is not found]]=1,"",Table1353233[[#This Row],[UB_init]])</f>
        <v/>
      </c>
      <c r="U723" t="str">
        <f>IF(Table1353233[[#This Row],[If Optimal solution is not found]],"",Table1353233[[#This Row],[LB_init]])</f>
        <v/>
      </c>
      <c r="V723" t="str">
        <f>IF(Table1353233[[#This Row],[If Optimal solution is not found]],"",0)</f>
        <v/>
      </c>
      <c r="W723" t="str">
        <f>IF(Table1353233[[#This Row],[If Optimal solution is not found]],"",Table1353233[[#This Row],[Total time (BPP+Pm+SPm)]])</f>
        <v/>
      </c>
      <c r="Y723" s="61">
        <v>241</v>
      </c>
      <c r="Z723" s="62">
        <v>241</v>
      </c>
      <c r="AA723" s="62">
        <v>0</v>
      </c>
      <c r="AB723" s="61"/>
      <c r="AC723" s="115">
        <v>1</v>
      </c>
      <c r="AD723" s="115">
        <v>1</v>
      </c>
      <c r="AE723" s="115">
        <v>0</v>
      </c>
      <c r="AF723" s="115">
        <f t="shared" si="96"/>
        <v>0</v>
      </c>
      <c r="AG723" s="115">
        <f t="shared" si="97"/>
        <v>0</v>
      </c>
      <c r="AH723" s="115">
        <v>0</v>
      </c>
      <c r="AI723" s="137" t="str">
        <f>IF(AH723=1,(Table1353233[[#This Row],[UB_init]]-Table1353233[[#This Row],[LB_init]])/Table1353233[[#This Row],[UB_init]],"")</f>
        <v/>
      </c>
      <c r="AJ723" s="133">
        <v>0</v>
      </c>
      <c r="AK723" s="115">
        <f>IF(AND(AJ723=1,Table68[[#This Row],[Gap]]=0),1,0)</f>
        <v>0</v>
      </c>
      <c r="AL723" s="47">
        <v>270</v>
      </c>
      <c r="AM723" s="117">
        <f t="shared" si="92"/>
        <v>0</v>
      </c>
      <c r="AN723">
        <f t="shared" si="93"/>
        <v>0</v>
      </c>
    </row>
    <row r="724" spans="2:40" x14ac:dyDescent="0.35">
      <c r="B724" s="127" t="s">
        <v>740</v>
      </c>
      <c r="C724" s="38">
        <v>150</v>
      </c>
      <c r="D724" s="38">
        <v>10</v>
      </c>
      <c r="E724" s="38">
        <v>10</v>
      </c>
      <c r="F724" s="39">
        <v>1</v>
      </c>
      <c r="G724" s="59">
        <f t="shared" si="89"/>
        <v>252</v>
      </c>
      <c r="H724" s="88">
        <f t="shared" si="89"/>
        <v>252</v>
      </c>
      <c r="I724" s="88">
        <f t="shared" si="94"/>
        <v>0</v>
      </c>
      <c r="J724" s="88"/>
      <c r="K724" s="38">
        <f>1800-Table1353233[[#This Row],[Remaining time]]</f>
        <v>1.3981004990700967</v>
      </c>
      <c r="L724" s="38">
        <v>2.4366363636217998</v>
      </c>
      <c r="M724" s="38">
        <f t="shared" si="90"/>
        <v>3.8347368626918965</v>
      </c>
      <c r="N724">
        <f t="shared" si="91"/>
        <v>0</v>
      </c>
      <c r="O724" t="b">
        <f t="shared" si="95"/>
        <v>0</v>
      </c>
      <c r="T724" t="str">
        <f>IF(Table1353233[[#This Row],[If Optimal solution is not found]]=1,"",Table1353233[[#This Row],[UB_init]])</f>
        <v/>
      </c>
      <c r="U724" t="str">
        <f>IF(Table1353233[[#This Row],[If Optimal solution is not found]],"",Table1353233[[#This Row],[LB_init]])</f>
        <v/>
      </c>
      <c r="V724" t="str">
        <f>IF(Table1353233[[#This Row],[If Optimal solution is not found]],"",0)</f>
        <v/>
      </c>
      <c r="W724" t="str">
        <f>IF(Table1353233[[#This Row],[If Optimal solution is not found]],"",Table1353233[[#This Row],[Total time (BPP+Pm+SPm)]])</f>
        <v/>
      </c>
      <c r="Y724" s="59">
        <v>252</v>
      </c>
      <c r="Z724" s="60">
        <v>252</v>
      </c>
      <c r="AA724" s="60">
        <v>0</v>
      </c>
      <c r="AB724" s="59"/>
      <c r="AC724" s="114">
        <v>0</v>
      </c>
      <c r="AD724" s="114">
        <v>0</v>
      </c>
      <c r="AE724" s="114">
        <v>0</v>
      </c>
      <c r="AF724" s="114">
        <f t="shared" si="96"/>
        <v>0</v>
      </c>
      <c r="AG724" s="114">
        <f t="shared" si="97"/>
        <v>0</v>
      </c>
      <c r="AH724" s="114">
        <v>0</v>
      </c>
      <c r="AI724" s="136" t="str">
        <f>IF(AH724=1,(Table1353233[[#This Row],[UB_init]]-Table1353233[[#This Row],[LB_init]])/Table1353233[[#This Row],[UB_init]],"")</f>
        <v/>
      </c>
      <c r="AJ724" s="123">
        <v>0</v>
      </c>
      <c r="AK724" s="114">
        <f>IF(AND(AJ724=1,Table68[[#This Row],[Gap]]=0),1,0)</f>
        <v>0</v>
      </c>
      <c r="AL724" s="48">
        <v>313</v>
      </c>
      <c r="AM724" s="117">
        <f t="shared" si="92"/>
        <v>0</v>
      </c>
      <c r="AN724">
        <f t="shared" si="93"/>
        <v>0</v>
      </c>
    </row>
    <row r="725" spans="2:40" x14ac:dyDescent="0.35">
      <c r="B725" s="126" t="s">
        <v>741</v>
      </c>
      <c r="C725" s="36">
        <v>150</v>
      </c>
      <c r="D725" s="36">
        <v>10</v>
      </c>
      <c r="E725" s="36">
        <v>10</v>
      </c>
      <c r="F725" s="37">
        <v>1</v>
      </c>
      <c r="G725" s="61">
        <f t="shared" si="89"/>
        <v>221</v>
      </c>
      <c r="H725" s="98">
        <f t="shared" si="89"/>
        <v>221</v>
      </c>
      <c r="I725" s="98">
        <f t="shared" si="94"/>
        <v>0</v>
      </c>
      <c r="J725" s="98"/>
      <c r="K725" s="36">
        <f>1800-Table1353233[[#This Row],[Remaining time]]</f>
        <v>1.3083968106700468</v>
      </c>
      <c r="L725" s="36">
        <v>1.00761000998318</v>
      </c>
      <c r="M725" s="36">
        <f t="shared" si="90"/>
        <v>2.3160068206532269</v>
      </c>
      <c r="N725">
        <f t="shared" si="91"/>
        <v>0</v>
      </c>
      <c r="O725" t="b">
        <f t="shared" si="95"/>
        <v>0</v>
      </c>
      <c r="T725" t="str">
        <f>IF(Table1353233[[#This Row],[If Optimal solution is not found]]=1,"",Table1353233[[#This Row],[UB_init]])</f>
        <v/>
      </c>
      <c r="U725" t="str">
        <f>IF(Table1353233[[#This Row],[If Optimal solution is not found]],"",Table1353233[[#This Row],[LB_init]])</f>
        <v/>
      </c>
      <c r="V725" t="str">
        <f>IF(Table1353233[[#This Row],[If Optimal solution is not found]],"",0)</f>
        <v/>
      </c>
      <c r="W725" t="str">
        <f>IF(Table1353233[[#This Row],[If Optimal solution is not found]],"",Table1353233[[#This Row],[Total time (BPP+Pm+SPm)]])</f>
        <v/>
      </c>
      <c r="Y725" s="61">
        <v>221</v>
      </c>
      <c r="Z725" s="62">
        <v>221</v>
      </c>
      <c r="AA725" s="62">
        <v>0</v>
      </c>
      <c r="AB725" s="61"/>
      <c r="AC725" s="115">
        <v>0</v>
      </c>
      <c r="AD725" s="115">
        <v>0</v>
      </c>
      <c r="AE725" s="115">
        <v>0</v>
      </c>
      <c r="AF725" s="115">
        <f t="shared" si="96"/>
        <v>0</v>
      </c>
      <c r="AG725" s="115">
        <f t="shared" si="97"/>
        <v>0</v>
      </c>
      <c r="AH725" s="115">
        <v>0</v>
      </c>
      <c r="AI725" s="137" t="str">
        <f>IF(AH725=1,(Table1353233[[#This Row],[UB_init]]-Table1353233[[#This Row],[LB_init]])/Table1353233[[#This Row],[UB_init]],"")</f>
        <v/>
      </c>
      <c r="AJ725" s="133">
        <v>0</v>
      </c>
      <c r="AK725" s="115">
        <f>IF(AND(AJ725=1,Table68[[#This Row],[Gap]]=0),1,0)</f>
        <v>0</v>
      </c>
      <c r="AL725" s="47">
        <v>235</v>
      </c>
      <c r="AM725" s="117">
        <f t="shared" si="92"/>
        <v>0</v>
      </c>
      <c r="AN725">
        <f t="shared" si="93"/>
        <v>0</v>
      </c>
    </row>
    <row r="726" spans="2:40" x14ac:dyDescent="0.35">
      <c r="B726" s="127" t="s">
        <v>742</v>
      </c>
      <c r="C726" s="38">
        <v>150</v>
      </c>
      <c r="D726" s="38">
        <v>10</v>
      </c>
      <c r="E726" s="38">
        <v>10</v>
      </c>
      <c r="F726" s="39">
        <v>1</v>
      </c>
      <c r="G726" s="59">
        <f t="shared" si="89"/>
        <v>241</v>
      </c>
      <c r="H726" s="88">
        <f t="shared" si="89"/>
        <v>241</v>
      </c>
      <c r="I726" s="88">
        <f t="shared" si="94"/>
        <v>0</v>
      </c>
      <c r="J726" s="88"/>
      <c r="K726" s="38">
        <f>1800-Table1353233[[#This Row],[Remaining time]]</f>
        <v>1.8376257847999113</v>
      </c>
      <c r="L726" s="38">
        <v>5.2539041670970601</v>
      </c>
      <c r="M726" s="38">
        <f t="shared" si="90"/>
        <v>7.0915299518969714</v>
      </c>
      <c r="N726">
        <f t="shared" si="91"/>
        <v>0</v>
      </c>
      <c r="O726" t="b">
        <f t="shared" si="95"/>
        <v>0</v>
      </c>
      <c r="T726" t="str">
        <f>IF(Table1353233[[#This Row],[If Optimal solution is not found]]=1,"",Table1353233[[#This Row],[UB_init]])</f>
        <v/>
      </c>
      <c r="U726" t="str">
        <f>IF(Table1353233[[#This Row],[If Optimal solution is not found]],"",Table1353233[[#This Row],[LB_init]])</f>
        <v/>
      </c>
      <c r="V726" t="str">
        <f>IF(Table1353233[[#This Row],[If Optimal solution is not found]],"",0)</f>
        <v/>
      </c>
      <c r="W726" t="str">
        <f>IF(Table1353233[[#This Row],[If Optimal solution is not found]],"",Table1353233[[#This Row],[Total time (BPP+Pm+SPm)]])</f>
        <v/>
      </c>
      <c r="Y726" s="59">
        <v>241</v>
      </c>
      <c r="Z726" s="60">
        <v>241</v>
      </c>
      <c r="AA726" s="60">
        <v>0</v>
      </c>
      <c r="AB726" s="59"/>
      <c r="AC726" s="114">
        <v>0</v>
      </c>
      <c r="AD726" s="114">
        <v>0</v>
      </c>
      <c r="AE726" s="114">
        <v>0</v>
      </c>
      <c r="AF726" s="114">
        <f t="shared" si="96"/>
        <v>0</v>
      </c>
      <c r="AG726" s="114">
        <f t="shared" si="97"/>
        <v>0</v>
      </c>
      <c r="AH726" s="114">
        <v>0</v>
      </c>
      <c r="AI726" s="136" t="str">
        <f>IF(AH726=1,(Table1353233[[#This Row],[UB_init]]-Table1353233[[#This Row],[LB_init]])/Table1353233[[#This Row],[UB_init]],"")</f>
        <v/>
      </c>
      <c r="AJ726" s="123">
        <v>0</v>
      </c>
      <c r="AK726" s="114">
        <f>IF(AND(AJ726=1,Table68[[#This Row],[Gap]]=0),1,0)</f>
        <v>0</v>
      </c>
      <c r="AL726" s="48">
        <v>283</v>
      </c>
      <c r="AM726" s="117">
        <f t="shared" si="92"/>
        <v>0</v>
      </c>
      <c r="AN726">
        <f t="shared" si="93"/>
        <v>0</v>
      </c>
    </row>
    <row r="727" spans="2:40" x14ac:dyDescent="0.35">
      <c r="B727" s="126" t="s">
        <v>743</v>
      </c>
      <c r="C727" s="36">
        <v>150</v>
      </c>
      <c r="D727" s="36">
        <v>10</v>
      </c>
      <c r="E727" s="36">
        <v>10</v>
      </c>
      <c r="F727" s="37">
        <v>1</v>
      </c>
      <c r="G727" s="61">
        <f t="shared" si="89"/>
        <v>261</v>
      </c>
      <c r="H727" s="98">
        <f t="shared" si="89"/>
        <v>261</v>
      </c>
      <c r="I727" s="98">
        <f t="shared" si="94"/>
        <v>0</v>
      </c>
      <c r="J727" s="98"/>
      <c r="K727" s="36">
        <f>1800-Table1353233[[#This Row],[Remaining time]]</f>
        <v>1.8844903595800133</v>
      </c>
      <c r="L727" s="36">
        <v>4.3956258823163799</v>
      </c>
      <c r="M727" s="36">
        <f t="shared" si="90"/>
        <v>6.2801162418963932</v>
      </c>
      <c r="N727">
        <f t="shared" si="91"/>
        <v>0</v>
      </c>
      <c r="O727" t="b">
        <f t="shared" si="95"/>
        <v>0</v>
      </c>
      <c r="T727" t="str">
        <f>IF(Table1353233[[#This Row],[If Optimal solution is not found]]=1,"",Table1353233[[#This Row],[UB_init]])</f>
        <v/>
      </c>
      <c r="U727" t="str">
        <f>IF(Table1353233[[#This Row],[If Optimal solution is not found]],"",Table1353233[[#This Row],[LB_init]])</f>
        <v/>
      </c>
      <c r="V727" t="str">
        <f>IF(Table1353233[[#This Row],[If Optimal solution is not found]],"",0)</f>
        <v/>
      </c>
      <c r="W727" t="str">
        <f>IF(Table1353233[[#This Row],[If Optimal solution is not found]],"",Table1353233[[#This Row],[Total time (BPP+Pm+SPm)]])</f>
        <v/>
      </c>
      <c r="Y727" s="61">
        <v>261</v>
      </c>
      <c r="Z727" s="62">
        <v>261</v>
      </c>
      <c r="AA727" s="62">
        <v>0</v>
      </c>
      <c r="AB727" s="61"/>
      <c r="AC727" s="115">
        <v>0</v>
      </c>
      <c r="AD727" s="115">
        <v>0</v>
      </c>
      <c r="AE727" s="115">
        <v>0</v>
      </c>
      <c r="AF727" s="115">
        <f t="shared" si="96"/>
        <v>0</v>
      </c>
      <c r="AG727" s="115">
        <f t="shared" si="97"/>
        <v>0</v>
      </c>
      <c r="AH727" s="115">
        <v>0</v>
      </c>
      <c r="AI727" s="137" t="str">
        <f>IF(AH727=1,(Table1353233[[#This Row],[UB_init]]-Table1353233[[#This Row],[LB_init]])/Table1353233[[#This Row],[UB_init]],"")</f>
        <v/>
      </c>
      <c r="AJ727" s="133">
        <v>0</v>
      </c>
      <c r="AK727" s="115">
        <f>IF(AND(AJ727=1,Table68[[#This Row],[Gap]]=0),1,0)</f>
        <v>0</v>
      </c>
      <c r="AL727" s="47">
        <v>271</v>
      </c>
      <c r="AM727" s="117">
        <f t="shared" si="92"/>
        <v>0</v>
      </c>
      <c r="AN727">
        <f t="shared" si="93"/>
        <v>0</v>
      </c>
    </row>
    <row r="728" spans="2:40" x14ac:dyDescent="0.35">
      <c r="B728" s="127" t="s">
        <v>744</v>
      </c>
      <c r="C728" s="38">
        <v>150</v>
      </c>
      <c r="D728" s="38">
        <v>10</v>
      </c>
      <c r="E728" s="38">
        <v>10</v>
      </c>
      <c r="F728" s="39">
        <v>1</v>
      </c>
      <c r="G728" s="59">
        <f t="shared" si="89"/>
        <v>239</v>
      </c>
      <c r="H728" s="88">
        <f t="shared" si="89"/>
        <v>239</v>
      </c>
      <c r="I728" s="88">
        <f t="shared" si="94"/>
        <v>0</v>
      </c>
      <c r="J728" s="88"/>
      <c r="K728" s="38"/>
      <c r="L728" s="38">
        <v>5.57606277568265</v>
      </c>
      <c r="M728" s="38">
        <f t="shared" si="90"/>
        <v>5.57606277568265</v>
      </c>
      <c r="N728">
        <f t="shared" si="91"/>
        <v>0</v>
      </c>
      <c r="O728" t="b">
        <f t="shared" si="95"/>
        <v>0</v>
      </c>
      <c r="T728" t="str">
        <f>IF(Table1353233[[#This Row],[If Optimal solution is not found]]=1,"",Table1353233[[#This Row],[UB_init]])</f>
        <v/>
      </c>
      <c r="U728" t="str">
        <f>IF(Table1353233[[#This Row],[If Optimal solution is not found]],"",Table1353233[[#This Row],[LB_init]])</f>
        <v/>
      </c>
      <c r="V728" t="str">
        <f>IF(Table1353233[[#This Row],[If Optimal solution is not found]],"",0)</f>
        <v/>
      </c>
      <c r="W728" t="str">
        <f>IF(Table1353233[[#This Row],[If Optimal solution is not found]],"",Table1353233[[#This Row],[Total time (BPP+Pm+SPm)]])</f>
        <v/>
      </c>
      <c r="Y728" s="59">
        <v>239</v>
      </c>
      <c r="Z728" s="60">
        <v>239</v>
      </c>
      <c r="AA728" s="60">
        <v>0</v>
      </c>
      <c r="AB728" s="59"/>
      <c r="AC728" s="114">
        <v>1</v>
      </c>
      <c r="AD728" s="114">
        <v>1</v>
      </c>
      <c r="AE728" s="114">
        <v>0</v>
      </c>
      <c r="AF728" s="114">
        <f t="shared" si="96"/>
        <v>0</v>
      </c>
      <c r="AG728" s="114">
        <f t="shared" si="97"/>
        <v>0</v>
      </c>
      <c r="AH728" s="114">
        <v>0</v>
      </c>
      <c r="AI728" s="136" t="str">
        <f>IF(AH728=1,(Table1353233[[#This Row],[UB_init]]-Table1353233[[#This Row],[LB_init]])/Table1353233[[#This Row],[UB_init]],"")</f>
        <v/>
      </c>
      <c r="AJ728" s="123">
        <v>0</v>
      </c>
      <c r="AK728" s="114">
        <f>IF(AND(AJ728=1,Table68[[#This Row],[Gap]]=0),1,0)</f>
        <v>0</v>
      </c>
      <c r="AL728" s="48"/>
      <c r="AM728" s="117">
        <f t="shared" si="92"/>
        <v>0</v>
      </c>
      <c r="AN728">
        <f t="shared" si="93"/>
        <v>0</v>
      </c>
    </row>
    <row r="729" spans="2:40" x14ac:dyDescent="0.35">
      <c r="B729" s="126" t="s">
        <v>745</v>
      </c>
      <c r="C729" s="36">
        <v>150</v>
      </c>
      <c r="D729" s="36">
        <v>10</v>
      </c>
      <c r="E729" s="36">
        <v>10</v>
      </c>
      <c r="F729" s="37">
        <v>1</v>
      </c>
      <c r="G729" s="61">
        <f t="shared" si="89"/>
        <v>263</v>
      </c>
      <c r="H729" s="98">
        <f t="shared" si="89"/>
        <v>263</v>
      </c>
      <c r="I729" s="98">
        <f t="shared" si="94"/>
        <v>0</v>
      </c>
      <c r="J729" s="98"/>
      <c r="K729" s="36">
        <f>1800-Table1353233[[#This Row],[Remaining time]]</f>
        <v>1.5717361904698919</v>
      </c>
      <c r="L729" s="36">
        <v>2.3552755303680799</v>
      </c>
      <c r="M729" s="36">
        <f t="shared" si="90"/>
        <v>3.9270117208379718</v>
      </c>
      <c r="N729">
        <f t="shared" si="91"/>
        <v>0</v>
      </c>
      <c r="O729" t="b">
        <f t="shared" si="95"/>
        <v>0</v>
      </c>
      <c r="T729" t="str">
        <f>IF(Table1353233[[#This Row],[If Optimal solution is not found]]=1,"",Table1353233[[#This Row],[UB_init]])</f>
        <v/>
      </c>
      <c r="U729" t="str">
        <f>IF(Table1353233[[#This Row],[If Optimal solution is not found]],"",Table1353233[[#This Row],[LB_init]])</f>
        <v/>
      </c>
      <c r="V729" t="str">
        <f>IF(Table1353233[[#This Row],[If Optimal solution is not found]],"",0)</f>
        <v/>
      </c>
      <c r="W729" t="str">
        <f>IF(Table1353233[[#This Row],[If Optimal solution is not found]],"",Table1353233[[#This Row],[Total time (BPP+Pm+SPm)]])</f>
        <v/>
      </c>
      <c r="Y729" s="61">
        <v>263</v>
      </c>
      <c r="Z729" s="62">
        <v>263</v>
      </c>
      <c r="AA729" s="62">
        <v>0</v>
      </c>
      <c r="AB729" s="61"/>
      <c r="AC729" s="115">
        <v>0</v>
      </c>
      <c r="AD729" s="115">
        <v>0</v>
      </c>
      <c r="AE729" s="115">
        <v>0</v>
      </c>
      <c r="AF729" s="115">
        <f t="shared" si="96"/>
        <v>0</v>
      </c>
      <c r="AG729" s="115">
        <f t="shared" si="97"/>
        <v>0</v>
      </c>
      <c r="AH729" s="115">
        <v>0</v>
      </c>
      <c r="AI729" s="137" t="str">
        <f>IF(AH729=1,(Table1353233[[#This Row],[UB_init]]-Table1353233[[#This Row],[LB_init]])/Table1353233[[#This Row],[UB_init]],"")</f>
        <v/>
      </c>
      <c r="AJ729" s="133">
        <v>0</v>
      </c>
      <c r="AK729" s="115">
        <f>IF(AND(AJ729=1,Table68[[#This Row],[Gap]]=0),1,0)</f>
        <v>0</v>
      </c>
      <c r="AL729" s="47">
        <v>282</v>
      </c>
      <c r="AM729" s="117">
        <f t="shared" si="92"/>
        <v>0</v>
      </c>
      <c r="AN729">
        <f t="shared" si="93"/>
        <v>0</v>
      </c>
    </row>
    <row r="730" spans="2:40" x14ac:dyDescent="0.35">
      <c r="B730" s="127" t="s">
        <v>746</v>
      </c>
      <c r="C730" s="38">
        <v>150</v>
      </c>
      <c r="D730" s="38">
        <v>10</v>
      </c>
      <c r="E730" s="38">
        <v>10</v>
      </c>
      <c r="F730" s="39">
        <v>1</v>
      </c>
      <c r="G730" s="59">
        <f t="shared" si="89"/>
        <v>259</v>
      </c>
      <c r="H730" s="88">
        <f t="shared" si="89"/>
        <v>259</v>
      </c>
      <c r="I730" s="88">
        <f t="shared" si="94"/>
        <v>0</v>
      </c>
      <c r="J730" s="88"/>
      <c r="K730" s="38">
        <f>1800-Table1353233[[#This Row],[Remaining time]]</f>
        <v>2.0619013179100421</v>
      </c>
      <c r="L730" s="38">
        <v>7.3894981909543196</v>
      </c>
      <c r="M730" s="38">
        <f t="shared" si="90"/>
        <v>9.4513995088643625</v>
      </c>
      <c r="N730">
        <f t="shared" si="91"/>
        <v>0</v>
      </c>
      <c r="O730" t="b">
        <f t="shared" si="95"/>
        <v>0</v>
      </c>
      <c r="T730" t="str">
        <f>IF(Table1353233[[#This Row],[If Optimal solution is not found]]=1,"",Table1353233[[#This Row],[UB_init]])</f>
        <v/>
      </c>
      <c r="U730" t="str">
        <f>IF(Table1353233[[#This Row],[If Optimal solution is not found]],"",Table1353233[[#This Row],[LB_init]])</f>
        <v/>
      </c>
      <c r="V730" t="str">
        <f>IF(Table1353233[[#This Row],[If Optimal solution is not found]],"",0)</f>
        <v/>
      </c>
      <c r="W730" t="str">
        <f>IF(Table1353233[[#This Row],[If Optimal solution is not found]],"",Table1353233[[#This Row],[Total time (BPP+Pm+SPm)]])</f>
        <v/>
      </c>
      <c r="Y730" s="59">
        <v>259</v>
      </c>
      <c r="Z730" s="60">
        <v>259</v>
      </c>
      <c r="AA730" s="60">
        <v>0</v>
      </c>
      <c r="AB730" s="59"/>
      <c r="AC730" s="114">
        <v>0</v>
      </c>
      <c r="AD730" s="114">
        <v>0</v>
      </c>
      <c r="AE730" s="114">
        <v>0</v>
      </c>
      <c r="AF730" s="114">
        <f t="shared" si="96"/>
        <v>0</v>
      </c>
      <c r="AG730" s="114">
        <f t="shared" si="97"/>
        <v>0</v>
      </c>
      <c r="AH730" s="114">
        <v>0</v>
      </c>
      <c r="AI730" s="136" t="str">
        <f>IF(AH730=1,(Table1353233[[#This Row],[UB_init]]-Table1353233[[#This Row],[LB_init]])/Table1353233[[#This Row],[UB_init]],"")</f>
        <v/>
      </c>
      <c r="AJ730" s="123">
        <v>0</v>
      </c>
      <c r="AK730" s="114">
        <f>IF(AND(AJ730=1,Table68[[#This Row],[Gap]]=0),1,0)</f>
        <v>0</v>
      </c>
      <c r="AL730" s="48">
        <v>312</v>
      </c>
      <c r="AM730" s="117">
        <f t="shared" si="92"/>
        <v>0</v>
      </c>
      <c r="AN730">
        <f t="shared" si="93"/>
        <v>0</v>
      </c>
    </row>
    <row r="731" spans="2:40" x14ac:dyDescent="0.35">
      <c r="B731" s="126" t="s">
        <v>747</v>
      </c>
      <c r="C731" s="36">
        <v>150</v>
      </c>
      <c r="D731" s="36">
        <v>10</v>
      </c>
      <c r="E731" s="36">
        <v>10</v>
      </c>
      <c r="F731" s="37">
        <v>1</v>
      </c>
      <c r="G731" s="61">
        <f t="shared" si="89"/>
        <v>244</v>
      </c>
      <c r="H731" s="98">
        <f t="shared" si="89"/>
        <v>244</v>
      </c>
      <c r="I731" s="98">
        <f t="shared" si="94"/>
        <v>0</v>
      </c>
      <c r="J731" s="98"/>
      <c r="K731" s="36">
        <f>1800-Table1353233[[#This Row],[Remaining time]]</f>
        <v>1.8746141791400532</v>
      </c>
      <c r="L731" s="36">
        <v>7.1052548410370902</v>
      </c>
      <c r="M731" s="36">
        <f t="shared" si="90"/>
        <v>8.9798690201771443</v>
      </c>
      <c r="N731">
        <f t="shared" si="91"/>
        <v>0</v>
      </c>
      <c r="O731" t="b">
        <f t="shared" si="95"/>
        <v>0</v>
      </c>
      <c r="T731" t="str">
        <f>IF(Table1353233[[#This Row],[If Optimal solution is not found]]=1,"",Table1353233[[#This Row],[UB_init]])</f>
        <v/>
      </c>
      <c r="U731" t="str">
        <f>IF(Table1353233[[#This Row],[If Optimal solution is not found]],"",Table1353233[[#This Row],[LB_init]])</f>
        <v/>
      </c>
      <c r="V731" t="str">
        <f>IF(Table1353233[[#This Row],[If Optimal solution is not found]],"",0)</f>
        <v/>
      </c>
      <c r="W731" t="str">
        <f>IF(Table1353233[[#This Row],[If Optimal solution is not found]],"",Table1353233[[#This Row],[Total time (BPP+Pm+SPm)]])</f>
        <v/>
      </c>
      <c r="Y731" s="61">
        <v>244</v>
      </c>
      <c r="Z731" s="62">
        <v>244</v>
      </c>
      <c r="AA731" s="62">
        <v>0</v>
      </c>
      <c r="AB731" s="61"/>
      <c r="AC731" s="115">
        <v>0</v>
      </c>
      <c r="AD731" s="115">
        <v>0</v>
      </c>
      <c r="AE731" s="115">
        <v>0</v>
      </c>
      <c r="AF731" s="115">
        <f t="shared" si="96"/>
        <v>0</v>
      </c>
      <c r="AG731" s="115">
        <f t="shared" si="97"/>
        <v>0</v>
      </c>
      <c r="AH731" s="115">
        <v>0</v>
      </c>
      <c r="AI731" s="137" t="str">
        <f>IF(AH731=1,(Table1353233[[#This Row],[UB_init]]-Table1353233[[#This Row],[LB_init]])/Table1353233[[#This Row],[UB_init]],"")</f>
        <v/>
      </c>
      <c r="AJ731" s="133">
        <v>0</v>
      </c>
      <c r="AK731" s="115">
        <f>IF(AND(AJ731=1,Table68[[#This Row],[Gap]]=0),1,0)</f>
        <v>0</v>
      </c>
      <c r="AL731" s="47">
        <v>277</v>
      </c>
      <c r="AM731" s="117">
        <f t="shared" si="92"/>
        <v>0</v>
      </c>
      <c r="AN731">
        <f t="shared" si="93"/>
        <v>0</v>
      </c>
    </row>
    <row r="732" spans="2:40" x14ac:dyDescent="0.35">
      <c r="B732" s="127" t="s">
        <v>748</v>
      </c>
      <c r="C732" s="38">
        <v>150</v>
      </c>
      <c r="D732" s="38">
        <v>10</v>
      </c>
      <c r="E732" s="38">
        <v>10</v>
      </c>
      <c r="F732" s="39">
        <v>2</v>
      </c>
      <c r="G732" s="59">
        <f t="shared" si="89"/>
        <v>380</v>
      </c>
      <c r="H732" s="88">
        <f t="shared" si="89"/>
        <v>380</v>
      </c>
      <c r="I732" s="88">
        <f t="shared" si="94"/>
        <v>0</v>
      </c>
      <c r="J732" s="88"/>
      <c r="K732" s="38">
        <f>1800-Table1353233[[#This Row],[Remaining time]]</f>
        <v>7.5661469772499004</v>
      </c>
      <c r="L732" s="38"/>
      <c r="M732" s="38">
        <f t="shared" si="90"/>
        <v>7.5661469772499004</v>
      </c>
      <c r="N732" t="str">
        <f t="shared" si="91"/>
        <v/>
      </c>
      <c r="O732" t="b">
        <f t="shared" si="95"/>
        <v>0</v>
      </c>
      <c r="T732">
        <f>IF(Table1353233[[#This Row],[If Optimal solution is not found]]=1,"",Table1353233[[#This Row],[UB_init]])</f>
        <v>380</v>
      </c>
      <c r="U732">
        <f>IF(Table1353233[[#This Row],[If Optimal solution is not found]],"",Table1353233[[#This Row],[LB_init]])</f>
        <v>380</v>
      </c>
      <c r="V732">
        <f>IF(Table1353233[[#This Row],[If Optimal solution is not found]],"",0)</f>
        <v>0</v>
      </c>
      <c r="W732">
        <f>IF(Table1353233[[#This Row],[If Optimal solution is not found]],"",Table1353233[[#This Row],[Total time (BPP+Pm+SPm)]])</f>
        <v>7.5661469772499004</v>
      </c>
      <c r="Y732" s="59"/>
      <c r="Z732" s="60"/>
      <c r="AA732" s="60"/>
      <c r="AB732" s="59"/>
      <c r="AC732" s="114"/>
      <c r="AD732" s="114"/>
      <c r="AE732" s="114"/>
      <c r="AF732" s="114">
        <f t="shared" si="96"/>
        <v>0</v>
      </c>
      <c r="AG732" s="114">
        <f t="shared" si="97"/>
        <v>0</v>
      </c>
      <c r="AH732" s="114">
        <v>0</v>
      </c>
      <c r="AI732" s="136" t="str">
        <f>IF(AH732=1,(Table1353233[[#This Row],[UB_init]]-Table1353233[[#This Row],[LB_init]])/Table1353233[[#This Row],[UB_init]],"")</f>
        <v/>
      </c>
      <c r="AJ732" s="123"/>
      <c r="AK732" s="114">
        <f>IF(AND(AJ732=1,Table68[[#This Row],[Gap]]=0),1,0)</f>
        <v>0</v>
      </c>
      <c r="AL732" s="48">
        <v>380</v>
      </c>
      <c r="AM732" s="117">
        <f t="shared" si="92"/>
        <v>1</v>
      </c>
      <c r="AN732">
        <f t="shared" si="93"/>
        <v>0</v>
      </c>
    </row>
    <row r="733" spans="2:40" x14ac:dyDescent="0.35">
      <c r="B733" s="126" t="s">
        <v>749</v>
      </c>
      <c r="C733" s="36">
        <v>150</v>
      </c>
      <c r="D733" s="36">
        <v>10</v>
      </c>
      <c r="E733" s="36">
        <v>10</v>
      </c>
      <c r="F733" s="37">
        <v>2</v>
      </c>
      <c r="G733" s="61">
        <f t="shared" si="89"/>
        <v>367</v>
      </c>
      <c r="H733" s="98">
        <f t="shared" si="89"/>
        <v>367</v>
      </c>
      <c r="I733" s="98">
        <f t="shared" si="94"/>
        <v>0</v>
      </c>
      <c r="J733" s="98"/>
      <c r="K733" s="36">
        <f>1800-Table1353233[[#This Row],[Remaining time]]</f>
        <v>6.2489999793499464</v>
      </c>
      <c r="L733" s="36"/>
      <c r="M733" s="36">
        <f t="shared" si="90"/>
        <v>6.2489999793499464</v>
      </c>
      <c r="N733" t="str">
        <f t="shared" si="91"/>
        <v/>
      </c>
      <c r="O733" t="b">
        <f t="shared" si="95"/>
        <v>0</v>
      </c>
      <c r="T733">
        <f>IF(Table1353233[[#This Row],[If Optimal solution is not found]]=1,"",Table1353233[[#This Row],[UB_init]])</f>
        <v>367</v>
      </c>
      <c r="U733">
        <f>IF(Table1353233[[#This Row],[If Optimal solution is not found]],"",Table1353233[[#This Row],[LB_init]])</f>
        <v>367</v>
      </c>
      <c r="V733">
        <f>IF(Table1353233[[#This Row],[If Optimal solution is not found]],"",0)</f>
        <v>0</v>
      </c>
      <c r="W733">
        <f>IF(Table1353233[[#This Row],[If Optimal solution is not found]],"",Table1353233[[#This Row],[Total time (BPP+Pm+SPm)]])</f>
        <v>6.2489999793499464</v>
      </c>
      <c r="Y733" s="61"/>
      <c r="Z733" s="62"/>
      <c r="AA733" s="62"/>
      <c r="AB733" s="61"/>
      <c r="AC733" s="115"/>
      <c r="AD733" s="115"/>
      <c r="AE733" s="115"/>
      <c r="AF733" s="115">
        <f t="shared" si="96"/>
        <v>0</v>
      </c>
      <c r="AG733" s="115">
        <f t="shared" si="97"/>
        <v>0</v>
      </c>
      <c r="AH733" s="115">
        <v>0</v>
      </c>
      <c r="AI733" s="137" t="str">
        <f>IF(AH733=1,(Table1353233[[#This Row],[UB_init]]-Table1353233[[#This Row],[LB_init]])/Table1353233[[#This Row],[UB_init]],"")</f>
        <v/>
      </c>
      <c r="AJ733" s="133"/>
      <c r="AK733" s="115">
        <f>IF(AND(AJ733=1,Table68[[#This Row],[Gap]]=0),1,0)</f>
        <v>0</v>
      </c>
      <c r="AL733" s="47">
        <v>367</v>
      </c>
      <c r="AM733" s="117">
        <f t="shared" si="92"/>
        <v>1</v>
      </c>
      <c r="AN733">
        <f t="shared" si="93"/>
        <v>0</v>
      </c>
    </row>
    <row r="734" spans="2:40" x14ac:dyDescent="0.35">
      <c r="B734" s="127" t="s">
        <v>750</v>
      </c>
      <c r="C734" s="38">
        <v>150</v>
      </c>
      <c r="D734" s="38">
        <v>10</v>
      </c>
      <c r="E734" s="38">
        <v>10</v>
      </c>
      <c r="F734" s="39">
        <v>2</v>
      </c>
      <c r="G734" s="59">
        <f t="shared" si="89"/>
        <v>372</v>
      </c>
      <c r="H734" s="88">
        <f t="shared" si="89"/>
        <v>372</v>
      </c>
      <c r="I734" s="88">
        <f t="shared" si="94"/>
        <v>0</v>
      </c>
      <c r="J734" s="88"/>
      <c r="K734" s="38">
        <f>1800-Table1353233[[#This Row],[Remaining time]]</f>
        <v>10.895140187820061</v>
      </c>
      <c r="L734" s="38"/>
      <c r="M734" s="38">
        <f t="shared" si="90"/>
        <v>10.895140187820061</v>
      </c>
      <c r="N734" t="str">
        <f t="shared" si="91"/>
        <v/>
      </c>
      <c r="O734" t="b">
        <f t="shared" si="95"/>
        <v>0</v>
      </c>
      <c r="T734">
        <f>IF(Table1353233[[#This Row],[If Optimal solution is not found]]=1,"",Table1353233[[#This Row],[UB_init]])</f>
        <v>372</v>
      </c>
      <c r="U734">
        <f>IF(Table1353233[[#This Row],[If Optimal solution is not found]],"",Table1353233[[#This Row],[LB_init]])</f>
        <v>372</v>
      </c>
      <c r="V734">
        <f>IF(Table1353233[[#This Row],[If Optimal solution is not found]],"",0)</f>
        <v>0</v>
      </c>
      <c r="W734">
        <f>IF(Table1353233[[#This Row],[If Optimal solution is not found]],"",Table1353233[[#This Row],[Total time (BPP+Pm+SPm)]])</f>
        <v>10.895140187820061</v>
      </c>
      <c r="Y734" s="59"/>
      <c r="Z734" s="60"/>
      <c r="AA734" s="60"/>
      <c r="AB734" s="59"/>
      <c r="AC734" s="114"/>
      <c r="AD734" s="114"/>
      <c r="AE734" s="114"/>
      <c r="AF734" s="114">
        <f t="shared" si="96"/>
        <v>0</v>
      </c>
      <c r="AG734" s="114">
        <f t="shared" si="97"/>
        <v>0</v>
      </c>
      <c r="AH734" s="114">
        <v>0</v>
      </c>
      <c r="AI734" s="136" t="str">
        <f>IF(AH734=1,(Table1353233[[#This Row],[UB_init]]-Table1353233[[#This Row],[LB_init]])/Table1353233[[#This Row],[UB_init]],"")</f>
        <v/>
      </c>
      <c r="AJ734" s="123"/>
      <c r="AK734" s="114">
        <f>IF(AND(AJ734=1,Table68[[#This Row],[Gap]]=0),1,0)</f>
        <v>0</v>
      </c>
      <c r="AL734" s="48">
        <v>372</v>
      </c>
      <c r="AM734" s="117">
        <f t="shared" si="92"/>
        <v>1</v>
      </c>
      <c r="AN734">
        <f t="shared" si="93"/>
        <v>0</v>
      </c>
    </row>
    <row r="735" spans="2:40" x14ac:dyDescent="0.35">
      <c r="B735" s="126" t="s">
        <v>751</v>
      </c>
      <c r="C735" s="36">
        <v>150</v>
      </c>
      <c r="D735" s="36">
        <v>10</v>
      </c>
      <c r="E735" s="36">
        <v>10</v>
      </c>
      <c r="F735" s="37">
        <v>2</v>
      </c>
      <c r="G735" s="61">
        <f t="shared" si="89"/>
        <v>323</v>
      </c>
      <c r="H735" s="98">
        <f t="shared" si="89"/>
        <v>323</v>
      </c>
      <c r="I735" s="98">
        <f t="shared" si="94"/>
        <v>0</v>
      </c>
      <c r="J735" s="98"/>
      <c r="K735" s="36">
        <f>1800-Table1353233[[#This Row],[Remaining time]]</f>
        <v>9.6645576879400323</v>
      </c>
      <c r="L735" s="36"/>
      <c r="M735" s="36">
        <f t="shared" si="90"/>
        <v>9.6645576879400323</v>
      </c>
      <c r="N735" t="str">
        <f t="shared" si="91"/>
        <v/>
      </c>
      <c r="O735" t="b">
        <f t="shared" si="95"/>
        <v>0</v>
      </c>
      <c r="T735">
        <f>IF(Table1353233[[#This Row],[If Optimal solution is not found]]=1,"",Table1353233[[#This Row],[UB_init]])</f>
        <v>323</v>
      </c>
      <c r="U735">
        <f>IF(Table1353233[[#This Row],[If Optimal solution is not found]],"",Table1353233[[#This Row],[LB_init]])</f>
        <v>323</v>
      </c>
      <c r="V735">
        <f>IF(Table1353233[[#This Row],[If Optimal solution is not found]],"",0)</f>
        <v>0</v>
      </c>
      <c r="W735">
        <f>IF(Table1353233[[#This Row],[If Optimal solution is not found]],"",Table1353233[[#This Row],[Total time (BPP+Pm+SPm)]])</f>
        <v>9.6645576879400323</v>
      </c>
      <c r="Y735" s="61"/>
      <c r="Z735" s="62"/>
      <c r="AA735" s="62"/>
      <c r="AB735" s="61"/>
      <c r="AC735" s="115"/>
      <c r="AD735" s="115"/>
      <c r="AE735" s="115"/>
      <c r="AF735" s="115">
        <f t="shared" si="96"/>
        <v>0</v>
      </c>
      <c r="AG735" s="115">
        <f t="shared" si="97"/>
        <v>0</v>
      </c>
      <c r="AH735" s="115">
        <v>0</v>
      </c>
      <c r="AI735" s="137" t="str">
        <f>IF(AH735=1,(Table1353233[[#This Row],[UB_init]]-Table1353233[[#This Row],[LB_init]])/Table1353233[[#This Row],[UB_init]],"")</f>
        <v/>
      </c>
      <c r="AJ735" s="133"/>
      <c r="AK735" s="115">
        <f>IF(AND(AJ735=1,Table68[[#This Row],[Gap]]=0),1,0)</f>
        <v>0</v>
      </c>
      <c r="AL735" s="47">
        <v>323</v>
      </c>
      <c r="AM735" s="117">
        <f t="shared" si="92"/>
        <v>1</v>
      </c>
      <c r="AN735">
        <f t="shared" si="93"/>
        <v>0</v>
      </c>
    </row>
    <row r="736" spans="2:40" x14ac:dyDescent="0.35">
      <c r="B736" s="127" t="s">
        <v>752</v>
      </c>
      <c r="C736" s="38">
        <v>150</v>
      </c>
      <c r="D736" s="38">
        <v>10</v>
      </c>
      <c r="E736" s="38">
        <v>10</v>
      </c>
      <c r="F736" s="39">
        <v>2</v>
      </c>
      <c r="G736" s="59">
        <f t="shared" si="89"/>
        <v>355</v>
      </c>
      <c r="H736" s="88">
        <f t="shared" si="89"/>
        <v>355</v>
      </c>
      <c r="I736" s="88">
        <f t="shared" si="94"/>
        <v>0</v>
      </c>
      <c r="J736" s="88"/>
      <c r="K736" s="38">
        <f>1800-Table1353233[[#This Row],[Remaining time]]</f>
        <v>4.8179012891000639</v>
      </c>
      <c r="L736" s="38"/>
      <c r="M736" s="38">
        <f t="shared" si="90"/>
        <v>4.8179012891000639</v>
      </c>
      <c r="N736" t="str">
        <f t="shared" si="91"/>
        <v/>
      </c>
      <c r="O736" t="b">
        <f t="shared" si="95"/>
        <v>0</v>
      </c>
      <c r="T736">
        <f>IF(Table1353233[[#This Row],[If Optimal solution is not found]]=1,"",Table1353233[[#This Row],[UB_init]])</f>
        <v>355</v>
      </c>
      <c r="U736">
        <f>IF(Table1353233[[#This Row],[If Optimal solution is not found]],"",Table1353233[[#This Row],[LB_init]])</f>
        <v>355</v>
      </c>
      <c r="V736">
        <f>IF(Table1353233[[#This Row],[If Optimal solution is not found]],"",0)</f>
        <v>0</v>
      </c>
      <c r="W736">
        <f>IF(Table1353233[[#This Row],[If Optimal solution is not found]],"",Table1353233[[#This Row],[Total time (BPP+Pm+SPm)]])</f>
        <v>4.8179012891000639</v>
      </c>
      <c r="Y736" s="59"/>
      <c r="Z736" s="60"/>
      <c r="AA736" s="60"/>
      <c r="AB736" s="59"/>
      <c r="AC736" s="114"/>
      <c r="AD736" s="114"/>
      <c r="AE736" s="114"/>
      <c r="AF736" s="114">
        <f t="shared" si="96"/>
        <v>0</v>
      </c>
      <c r="AG736" s="114">
        <f t="shared" si="97"/>
        <v>0</v>
      </c>
      <c r="AH736" s="114">
        <v>0</v>
      </c>
      <c r="AI736" s="136" t="str">
        <f>IF(AH736=1,(Table1353233[[#This Row],[UB_init]]-Table1353233[[#This Row],[LB_init]])/Table1353233[[#This Row],[UB_init]],"")</f>
        <v/>
      </c>
      <c r="AJ736" s="123"/>
      <c r="AK736" s="114">
        <f>IF(AND(AJ736=1,Table68[[#This Row],[Gap]]=0),1,0)</f>
        <v>0</v>
      </c>
      <c r="AL736" s="48">
        <v>355</v>
      </c>
      <c r="AM736" s="117">
        <f t="shared" si="92"/>
        <v>1</v>
      </c>
      <c r="AN736">
        <f t="shared" si="93"/>
        <v>0</v>
      </c>
    </row>
    <row r="737" spans="2:40" x14ac:dyDescent="0.35">
      <c r="B737" s="126" t="s">
        <v>753</v>
      </c>
      <c r="C737" s="36">
        <v>150</v>
      </c>
      <c r="D737" s="36">
        <v>10</v>
      </c>
      <c r="E737" s="36">
        <v>10</v>
      </c>
      <c r="F737" s="37">
        <v>2</v>
      </c>
      <c r="G737" s="61">
        <f t="shared" si="89"/>
        <v>363</v>
      </c>
      <c r="H737" s="98">
        <f t="shared" si="89"/>
        <v>363</v>
      </c>
      <c r="I737" s="98">
        <f t="shared" si="94"/>
        <v>0</v>
      </c>
      <c r="J737" s="98"/>
      <c r="K737" s="36">
        <f>1800-Table1353233[[#This Row],[Remaining time]]</f>
        <v>1801.0670030526817</v>
      </c>
      <c r="L737" s="36">
        <v>4.9132760190404898</v>
      </c>
      <c r="M737" s="36">
        <f t="shared" si="90"/>
        <v>1805.9802790717222</v>
      </c>
      <c r="N737">
        <f t="shared" si="91"/>
        <v>0</v>
      </c>
      <c r="O737" t="b">
        <f t="shared" si="95"/>
        <v>0</v>
      </c>
      <c r="T737" t="str">
        <f>IF(Table1353233[[#This Row],[If Optimal solution is not found]]=1,"",Table1353233[[#This Row],[UB_init]])</f>
        <v/>
      </c>
      <c r="U737" t="str">
        <f>IF(Table1353233[[#This Row],[If Optimal solution is not found]],"",Table1353233[[#This Row],[LB_init]])</f>
        <v/>
      </c>
      <c r="V737" t="str">
        <f>IF(Table1353233[[#This Row],[If Optimal solution is not found]],"",0)</f>
        <v/>
      </c>
      <c r="W737" t="str">
        <f>IF(Table1353233[[#This Row],[If Optimal solution is not found]],"",Table1353233[[#This Row],[Total time (BPP+Pm+SPm)]])</f>
        <v/>
      </c>
      <c r="Y737" s="61">
        <v>363</v>
      </c>
      <c r="Z737" s="62">
        <v>363</v>
      </c>
      <c r="AA737" s="62">
        <v>0</v>
      </c>
      <c r="AB737" s="61"/>
      <c r="AC737" s="115">
        <v>0</v>
      </c>
      <c r="AD737" s="115">
        <v>0</v>
      </c>
      <c r="AE737" s="115">
        <v>0</v>
      </c>
      <c r="AF737" s="115">
        <f t="shared" si="96"/>
        <v>0</v>
      </c>
      <c r="AG737" s="115">
        <f t="shared" si="97"/>
        <v>0</v>
      </c>
      <c r="AH737" s="115">
        <v>0</v>
      </c>
      <c r="AI737" s="137" t="str">
        <f>IF(AH737=1,(Table1353233[[#This Row],[UB_init]]-Table1353233[[#This Row],[LB_init]])/Table1353233[[#This Row],[UB_init]],"")</f>
        <v/>
      </c>
      <c r="AJ737" s="133">
        <v>0</v>
      </c>
      <c r="AK737" s="115">
        <f>IF(AND(AJ737=1,Table68[[#This Row],[Gap]]=0),1,0)</f>
        <v>0</v>
      </c>
      <c r="AL737" s="47">
        <v>364</v>
      </c>
      <c r="AM737" s="117">
        <f t="shared" si="92"/>
        <v>0</v>
      </c>
      <c r="AN737">
        <f t="shared" si="93"/>
        <v>0</v>
      </c>
    </row>
    <row r="738" spans="2:40" x14ac:dyDescent="0.35">
      <c r="B738" s="127" t="s">
        <v>754</v>
      </c>
      <c r="C738" s="38">
        <v>150</v>
      </c>
      <c r="D738" s="38">
        <v>10</v>
      </c>
      <c r="E738" s="38">
        <v>10</v>
      </c>
      <c r="F738" s="39">
        <v>2</v>
      </c>
      <c r="G738" s="59">
        <f t="shared" si="89"/>
        <v>371</v>
      </c>
      <c r="H738" s="88">
        <f t="shared" si="89"/>
        <v>371</v>
      </c>
      <c r="I738" s="88">
        <f t="shared" si="94"/>
        <v>0</v>
      </c>
      <c r="J738" s="88"/>
      <c r="K738" s="38">
        <f>1800-Table1353233[[#This Row],[Remaining time]]</f>
        <v>3.7518335487700369</v>
      </c>
      <c r="L738" s="38"/>
      <c r="M738" s="38">
        <f t="shared" si="90"/>
        <v>3.7518335487700369</v>
      </c>
      <c r="N738" t="str">
        <f t="shared" si="91"/>
        <v/>
      </c>
      <c r="O738" t="b">
        <f t="shared" si="95"/>
        <v>0</v>
      </c>
      <c r="T738">
        <f>IF(Table1353233[[#This Row],[If Optimal solution is not found]]=1,"",Table1353233[[#This Row],[UB_init]])</f>
        <v>371</v>
      </c>
      <c r="U738">
        <f>IF(Table1353233[[#This Row],[If Optimal solution is not found]],"",Table1353233[[#This Row],[LB_init]])</f>
        <v>371</v>
      </c>
      <c r="V738">
        <f>IF(Table1353233[[#This Row],[If Optimal solution is not found]],"",0)</f>
        <v>0</v>
      </c>
      <c r="W738">
        <f>IF(Table1353233[[#This Row],[If Optimal solution is not found]],"",Table1353233[[#This Row],[Total time (BPP+Pm+SPm)]])</f>
        <v>3.7518335487700369</v>
      </c>
      <c r="Y738" s="59"/>
      <c r="Z738" s="60"/>
      <c r="AA738" s="60"/>
      <c r="AB738" s="59"/>
      <c r="AC738" s="114"/>
      <c r="AD738" s="114"/>
      <c r="AE738" s="114"/>
      <c r="AF738" s="114">
        <f t="shared" si="96"/>
        <v>0</v>
      </c>
      <c r="AG738" s="114">
        <f t="shared" si="97"/>
        <v>0</v>
      </c>
      <c r="AH738" s="114">
        <v>0</v>
      </c>
      <c r="AI738" s="136" t="str">
        <f>IF(AH738=1,(Table1353233[[#This Row],[UB_init]]-Table1353233[[#This Row],[LB_init]])/Table1353233[[#This Row],[UB_init]],"")</f>
        <v/>
      </c>
      <c r="AJ738" s="123"/>
      <c r="AK738" s="114">
        <f>IF(AND(AJ738=1,Table68[[#This Row],[Gap]]=0),1,0)</f>
        <v>0</v>
      </c>
      <c r="AL738" s="48">
        <v>371</v>
      </c>
      <c r="AM738" s="117">
        <f t="shared" si="92"/>
        <v>1</v>
      </c>
      <c r="AN738">
        <f t="shared" si="93"/>
        <v>0</v>
      </c>
    </row>
    <row r="739" spans="2:40" x14ac:dyDescent="0.35">
      <c r="B739" s="126" t="s">
        <v>755</v>
      </c>
      <c r="C739" s="36">
        <v>150</v>
      </c>
      <c r="D739" s="36">
        <v>10</v>
      </c>
      <c r="E739" s="36">
        <v>10</v>
      </c>
      <c r="F739" s="37">
        <v>2</v>
      </c>
      <c r="G739" s="61">
        <f t="shared" si="89"/>
        <v>383</v>
      </c>
      <c r="H739" s="98">
        <f t="shared" si="89"/>
        <v>383</v>
      </c>
      <c r="I739" s="98">
        <f t="shared" si="94"/>
        <v>0</v>
      </c>
      <c r="J739" s="98"/>
      <c r="K739" s="36">
        <f>1800-Table1353233[[#This Row],[Remaining time]]</f>
        <v>6.7287765350199606</v>
      </c>
      <c r="L739" s="36"/>
      <c r="M739" s="36">
        <f t="shared" si="90"/>
        <v>6.7287765350199606</v>
      </c>
      <c r="N739" t="str">
        <f t="shared" si="91"/>
        <v/>
      </c>
      <c r="O739" t="b">
        <f t="shared" si="95"/>
        <v>0</v>
      </c>
      <c r="T739">
        <f>IF(Table1353233[[#This Row],[If Optimal solution is not found]]=1,"",Table1353233[[#This Row],[UB_init]])</f>
        <v>383</v>
      </c>
      <c r="U739">
        <f>IF(Table1353233[[#This Row],[If Optimal solution is not found]],"",Table1353233[[#This Row],[LB_init]])</f>
        <v>383</v>
      </c>
      <c r="V739">
        <f>IF(Table1353233[[#This Row],[If Optimal solution is not found]],"",0)</f>
        <v>0</v>
      </c>
      <c r="W739">
        <f>IF(Table1353233[[#This Row],[If Optimal solution is not found]],"",Table1353233[[#This Row],[Total time (BPP+Pm+SPm)]])</f>
        <v>6.7287765350199606</v>
      </c>
      <c r="Y739" s="61"/>
      <c r="Z739" s="62"/>
      <c r="AA739" s="62"/>
      <c r="AB739" s="61"/>
      <c r="AC739" s="115"/>
      <c r="AD739" s="115"/>
      <c r="AE739" s="115"/>
      <c r="AF739" s="115">
        <f t="shared" si="96"/>
        <v>0</v>
      </c>
      <c r="AG739" s="115">
        <f t="shared" si="97"/>
        <v>0</v>
      </c>
      <c r="AH739" s="115">
        <v>0</v>
      </c>
      <c r="AI739" s="137" t="str">
        <f>IF(AH739=1,(Table1353233[[#This Row],[UB_init]]-Table1353233[[#This Row],[LB_init]])/Table1353233[[#This Row],[UB_init]],"")</f>
        <v/>
      </c>
      <c r="AJ739" s="133"/>
      <c r="AK739" s="115">
        <f>IF(AND(AJ739=1,Table68[[#This Row],[Gap]]=0),1,0)</f>
        <v>0</v>
      </c>
      <c r="AL739" s="47">
        <v>383</v>
      </c>
      <c r="AM739" s="117">
        <f t="shared" si="92"/>
        <v>1</v>
      </c>
      <c r="AN739">
        <f t="shared" si="93"/>
        <v>0</v>
      </c>
    </row>
    <row r="740" spans="2:40" x14ac:dyDescent="0.35">
      <c r="B740" s="127" t="s">
        <v>756</v>
      </c>
      <c r="C740" s="38">
        <v>150</v>
      </c>
      <c r="D740" s="38">
        <v>10</v>
      </c>
      <c r="E740" s="38">
        <v>10</v>
      </c>
      <c r="F740" s="39">
        <v>2</v>
      </c>
      <c r="G740" s="59">
        <f t="shared" si="89"/>
        <v>355</v>
      </c>
      <c r="H740" s="88">
        <f t="shared" si="89"/>
        <v>355</v>
      </c>
      <c r="I740" s="88">
        <f t="shared" si="94"/>
        <v>0</v>
      </c>
      <c r="J740" s="88"/>
      <c r="K740" s="38">
        <f>1800-Table1353233[[#This Row],[Remaining time]]</f>
        <v>9.9566447418199004</v>
      </c>
      <c r="L740" s="38"/>
      <c r="M740" s="38">
        <f t="shared" si="90"/>
        <v>9.9566447418199004</v>
      </c>
      <c r="N740" t="str">
        <f t="shared" si="91"/>
        <v/>
      </c>
      <c r="O740" t="b">
        <f t="shared" si="95"/>
        <v>0</v>
      </c>
      <c r="T740">
        <f>IF(Table1353233[[#This Row],[If Optimal solution is not found]]=1,"",Table1353233[[#This Row],[UB_init]])</f>
        <v>355</v>
      </c>
      <c r="U740">
        <f>IF(Table1353233[[#This Row],[If Optimal solution is not found]],"",Table1353233[[#This Row],[LB_init]])</f>
        <v>355</v>
      </c>
      <c r="V740">
        <f>IF(Table1353233[[#This Row],[If Optimal solution is not found]],"",0)</f>
        <v>0</v>
      </c>
      <c r="W740">
        <f>IF(Table1353233[[#This Row],[If Optimal solution is not found]],"",Table1353233[[#This Row],[Total time (BPP+Pm+SPm)]])</f>
        <v>9.9566447418199004</v>
      </c>
      <c r="Y740" s="59"/>
      <c r="Z740" s="60"/>
      <c r="AA740" s="60"/>
      <c r="AB740" s="59"/>
      <c r="AC740" s="114"/>
      <c r="AD740" s="114"/>
      <c r="AE740" s="114"/>
      <c r="AF740" s="114">
        <f t="shared" si="96"/>
        <v>0</v>
      </c>
      <c r="AG740" s="114">
        <f t="shared" si="97"/>
        <v>0</v>
      </c>
      <c r="AH740" s="114">
        <v>0</v>
      </c>
      <c r="AI740" s="136" t="str">
        <f>IF(AH740=1,(Table1353233[[#This Row],[UB_init]]-Table1353233[[#This Row],[LB_init]])/Table1353233[[#This Row],[UB_init]],"")</f>
        <v/>
      </c>
      <c r="AJ740" s="123"/>
      <c r="AK740" s="114">
        <f>IF(AND(AJ740=1,Table68[[#This Row],[Gap]]=0),1,0)</f>
        <v>0</v>
      </c>
      <c r="AL740" s="48">
        <v>355</v>
      </c>
      <c r="AM740" s="117">
        <f t="shared" si="92"/>
        <v>1</v>
      </c>
      <c r="AN740">
        <f t="shared" si="93"/>
        <v>0</v>
      </c>
    </row>
    <row r="741" spans="2:40" x14ac:dyDescent="0.35">
      <c r="B741" s="126" t="s">
        <v>757</v>
      </c>
      <c r="C741" s="36">
        <v>150</v>
      </c>
      <c r="D741" s="36">
        <v>10</v>
      </c>
      <c r="E741" s="36">
        <v>10</v>
      </c>
      <c r="F741" s="37">
        <v>2</v>
      </c>
      <c r="G741" s="61">
        <f t="shared" si="89"/>
        <v>358</v>
      </c>
      <c r="H741" s="98">
        <f t="shared" si="89"/>
        <v>358</v>
      </c>
      <c r="I741" s="98">
        <f t="shared" si="94"/>
        <v>0</v>
      </c>
      <c r="J741" s="98"/>
      <c r="K741" s="36">
        <f>1800-Table1353233[[#This Row],[Remaining time]]</f>
        <v>5.6826980039500086</v>
      </c>
      <c r="L741" s="36"/>
      <c r="M741" s="36">
        <f t="shared" si="90"/>
        <v>5.6826980039500086</v>
      </c>
      <c r="N741" t="str">
        <f t="shared" si="91"/>
        <v/>
      </c>
      <c r="O741" t="b">
        <f t="shared" si="95"/>
        <v>0</v>
      </c>
      <c r="T741">
        <f>IF(Table1353233[[#This Row],[If Optimal solution is not found]]=1,"",Table1353233[[#This Row],[UB_init]])</f>
        <v>358</v>
      </c>
      <c r="U741">
        <f>IF(Table1353233[[#This Row],[If Optimal solution is not found]],"",Table1353233[[#This Row],[LB_init]])</f>
        <v>358</v>
      </c>
      <c r="V741">
        <f>IF(Table1353233[[#This Row],[If Optimal solution is not found]],"",0)</f>
        <v>0</v>
      </c>
      <c r="W741">
        <f>IF(Table1353233[[#This Row],[If Optimal solution is not found]],"",Table1353233[[#This Row],[Total time (BPP+Pm+SPm)]])</f>
        <v>5.6826980039500086</v>
      </c>
      <c r="Y741" s="61"/>
      <c r="Z741" s="62"/>
      <c r="AA741" s="62"/>
      <c r="AB741" s="61"/>
      <c r="AC741" s="115"/>
      <c r="AD741" s="115"/>
      <c r="AE741" s="115"/>
      <c r="AF741" s="115">
        <f t="shared" si="96"/>
        <v>0</v>
      </c>
      <c r="AG741" s="115">
        <f t="shared" si="97"/>
        <v>0</v>
      </c>
      <c r="AH741" s="115">
        <v>0</v>
      </c>
      <c r="AI741" s="137" t="str">
        <f>IF(AH741=1,(Table1353233[[#This Row],[UB_init]]-Table1353233[[#This Row],[LB_init]])/Table1353233[[#This Row],[UB_init]],"")</f>
        <v/>
      </c>
      <c r="AJ741" s="133"/>
      <c r="AK741" s="115">
        <f>IF(AND(AJ741=1,Table68[[#This Row],[Gap]]=0),1,0)</f>
        <v>0</v>
      </c>
      <c r="AL741" s="47">
        <v>358</v>
      </c>
      <c r="AM741" s="117">
        <f t="shared" si="92"/>
        <v>1</v>
      </c>
      <c r="AN741">
        <f t="shared" si="93"/>
        <v>0</v>
      </c>
    </row>
    <row r="742" spans="2:40" x14ac:dyDescent="0.35">
      <c r="B742" s="127" t="s">
        <v>758</v>
      </c>
      <c r="C742" s="38">
        <v>150</v>
      </c>
      <c r="D742" s="38">
        <v>10</v>
      </c>
      <c r="E742" s="38">
        <v>10</v>
      </c>
      <c r="F742" s="39">
        <v>4</v>
      </c>
      <c r="G742" s="59">
        <f t="shared" si="89"/>
        <v>524</v>
      </c>
      <c r="H742" s="88">
        <f t="shared" si="89"/>
        <v>524</v>
      </c>
      <c r="I742" s="88">
        <f t="shared" si="94"/>
        <v>0</v>
      </c>
      <c r="J742" s="88"/>
      <c r="K742" s="38">
        <f>1800-Table1353233[[#This Row],[Remaining time]]</f>
        <v>41.101663850249906</v>
      </c>
      <c r="L742" s="38"/>
      <c r="M742" s="38">
        <f t="shared" si="90"/>
        <v>41.101663850249906</v>
      </c>
      <c r="N742" t="str">
        <f t="shared" si="91"/>
        <v/>
      </c>
      <c r="O742" t="b">
        <f t="shared" si="95"/>
        <v>0</v>
      </c>
      <c r="T742">
        <f>IF(Table1353233[[#This Row],[If Optimal solution is not found]]=1,"",Table1353233[[#This Row],[UB_init]])</f>
        <v>524</v>
      </c>
      <c r="U742">
        <f>IF(Table1353233[[#This Row],[If Optimal solution is not found]],"",Table1353233[[#This Row],[LB_init]])</f>
        <v>524</v>
      </c>
      <c r="V742">
        <f>IF(Table1353233[[#This Row],[If Optimal solution is not found]],"",0)</f>
        <v>0</v>
      </c>
      <c r="W742">
        <f>IF(Table1353233[[#This Row],[If Optimal solution is not found]],"",Table1353233[[#This Row],[Total time (BPP+Pm+SPm)]])</f>
        <v>41.101663850249906</v>
      </c>
      <c r="Y742" s="59"/>
      <c r="Z742" s="60"/>
      <c r="AA742" s="60"/>
      <c r="AB742" s="59"/>
      <c r="AC742" s="114"/>
      <c r="AD742" s="114"/>
      <c r="AE742" s="114"/>
      <c r="AF742" s="114">
        <f t="shared" si="96"/>
        <v>0</v>
      </c>
      <c r="AG742" s="114">
        <f t="shared" si="97"/>
        <v>0</v>
      </c>
      <c r="AH742" s="114">
        <v>0</v>
      </c>
      <c r="AI742" s="136" t="str">
        <f>IF(AH742=1,(Table1353233[[#This Row],[UB_init]]-Table1353233[[#This Row],[LB_init]])/Table1353233[[#This Row],[UB_init]],"")</f>
        <v/>
      </c>
      <c r="AJ742" s="123"/>
      <c r="AK742" s="114">
        <f>IF(AND(AJ742=1,Table68[[#This Row],[Gap]]=0),1,0)</f>
        <v>0</v>
      </c>
      <c r="AL742" s="48">
        <v>524</v>
      </c>
      <c r="AM742" s="117">
        <f t="shared" si="92"/>
        <v>1</v>
      </c>
      <c r="AN742">
        <f t="shared" si="93"/>
        <v>0</v>
      </c>
    </row>
    <row r="743" spans="2:40" x14ac:dyDescent="0.35">
      <c r="B743" s="126" t="s">
        <v>759</v>
      </c>
      <c r="C743" s="36">
        <v>150</v>
      </c>
      <c r="D743" s="36">
        <v>10</v>
      </c>
      <c r="E743" s="36">
        <v>10</v>
      </c>
      <c r="F743" s="37">
        <v>4</v>
      </c>
      <c r="G743" s="61">
        <f t="shared" si="89"/>
        <v>535</v>
      </c>
      <c r="H743" s="98">
        <f t="shared" si="89"/>
        <v>535</v>
      </c>
      <c r="I743" s="98">
        <f t="shared" si="94"/>
        <v>0</v>
      </c>
      <c r="J743" s="98"/>
      <c r="K743" s="36">
        <f>1800-Table1353233[[#This Row],[Remaining time]]</f>
        <v>24.820564825090059</v>
      </c>
      <c r="L743" s="36"/>
      <c r="M743" s="36">
        <f t="shared" si="90"/>
        <v>24.820564825090059</v>
      </c>
      <c r="N743" t="str">
        <f t="shared" si="91"/>
        <v/>
      </c>
      <c r="O743" t="b">
        <f t="shared" si="95"/>
        <v>0</v>
      </c>
      <c r="T743">
        <f>IF(Table1353233[[#This Row],[If Optimal solution is not found]]=1,"",Table1353233[[#This Row],[UB_init]])</f>
        <v>535</v>
      </c>
      <c r="U743">
        <f>IF(Table1353233[[#This Row],[If Optimal solution is not found]],"",Table1353233[[#This Row],[LB_init]])</f>
        <v>535</v>
      </c>
      <c r="V743">
        <f>IF(Table1353233[[#This Row],[If Optimal solution is not found]],"",0)</f>
        <v>0</v>
      </c>
      <c r="W743">
        <f>IF(Table1353233[[#This Row],[If Optimal solution is not found]],"",Table1353233[[#This Row],[Total time (BPP+Pm+SPm)]])</f>
        <v>24.820564825090059</v>
      </c>
      <c r="Y743" s="61"/>
      <c r="Z743" s="62"/>
      <c r="AA743" s="62"/>
      <c r="AB743" s="61"/>
      <c r="AC743" s="115"/>
      <c r="AD743" s="115"/>
      <c r="AE743" s="115"/>
      <c r="AF743" s="115">
        <f t="shared" si="96"/>
        <v>0</v>
      </c>
      <c r="AG743" s="115">
        <f t="shared" si="97"/>
        <v>0</v>
      </c>
      <c r="AH743" s="115">
        <v>0</v>
      </c>
      <c r="AI743" s="137" t="str">
        <f>IF(AH743=1,(Table1353233[[#This Row],[UB_init]]-Table1353233[[#This Row],[LB_init]])/Table1353233[[#This Row],[UB_init]],"")</f>
        <v/>
      </c>
      <c r="AJ743" s="133"/>
      <c r="AK743" s="115">
        <f>IF(AND(AJ743=1,Table68[[#This Row],[Gap]]=0),1,0)</f>
        <v>0</v>
      </c>
      <c r="AL743" s="47">
        <v>535</v>
      </c>
      <c r="AM743" s="117">
        <f t="shared" si="92"/>
        <v>1</v>
      </c>
      <c r="AN743">
        <f t="shared" si="93"/>
        <v>0</v>
      </c>
    </row>
    <row r="744" spans="2:40" x14ac:dyDescent="0.35">
      <c r="B744" s="127" t="s">
        <v>760</v>
      </c>
      <c r="C744" s="38">
        <v>150</v>
      </c>
      <c r="D744" s="38">
        <v>10</v>
      </c>
      <c r="E744" s="38">
        <v>10</v>
      </c>
      <c r="F744" s="39">
        <v>4</v>
      </c>
      <c r="G744" s="59">
        <f t="shared" si="89"/>
        <v>570</v>
      </c>
      <c r="H744" s="88">
        <f t="shared" si="89"/>
        <v>570</v>
      </c>
      <c r="I744" s="88">
        <f t="shared" si="94"/>
        <v>0</v>
      </c>
      <c r="J744" s="88"/>
      <c r="K744" s="38">
        <f>1800-Table1353233[[#This Row],[Remaining time]]</f>
        <v>9.6944704689099126</v>
      </c>
      <c r="L744" s="38"/>
      <c r="M744" s="38">
        <f t="shared" si="90"/>
        <v>9.6944704689099126</v>
      </c>
      <c r="N744" t="str">
        <f t="shared" si="91"/>
        <v/>
      </c>
      <c r="O744" t="b">
        <f t="shared" si="95"/>
        <v>0</v>
      </c>
      <c r="T744">
        <f>IF(Table1353233[[#This Row],[If Optimal solution is not found]]=1,"",Table1353233[[#This Row],[UB_init]])</f>
        <v>570</v>
      </c>
      <c r="U744">
        <f>IF(Table1353233[[#This Row],[If Optimal solution is not found]],"",Table1353233[[#This Row],[LB_init]])</f>
        <v>570</v>
      </c>
      <c r="V744">
        <f>IF(Table1353233[[#This Row],[If Optimal solution is not found]],"",0)</f>
        <v>0</v>
      </c>
      <c r="W744">
        <f>IF(Table1353233[[#This Row],[If Optimal solution is not found]],"",Table1353233[[#This Row],[Total time (BPP+Pm+SPm)]])</f>
        <v>9.6944704689099126</v>
      </c>
      <c r="Y744" s="59"/>
      <c r="Z744" s="60"/>
      <c r="AA744" s="60"/>
      <c r="AB744" s="59"/>
      <c r="AC744" s="114"/>
      <c r="AD744" s="114"/>
      <c r="AE744" s="114"/>
      <c r="AF744" s="114">
        <f t="shared" si="96"/>
        <v>0</v>
      </c>
      <c r="AG744" s="114">
        <f t="shared" si="97"/>
        <v>0</v>
      </c>
      <c r="AH744" s="114">
        <v>0</v>
      </c>
      <c r="AI744" s="136" t="str">
        <f>IF(AH744=1,(Table1353233[[#This Row],[UB_init]]-Table1353233[[#This Row],[LB_init]])/Table1353233[[#This Row],[UB_init]],"")</f>
        <v/>
      </c>
      <c r="AJ744" s="123"/>
      <c r="AK744" s="114">
        <f>IF(AND(AJ744=1,Table68[[#This Row],[Gap]]=0),1,0)</f>
        <v>0</v>
      </c>
      <c r="AL744" s="48">
        <v>570</v>
      </c>
      <c r="AM744" s="117">
        <f t="shared" si="92"/>
        <v>1</v>
      </c>
      <c r="AN744">
        <f t="shared" si="93"/>
        <v>0</v>
      </c>
    </row>
    <row r="745" spans="2:40" x14ac:dyDescent="0.35">
      <c r="B745" s="126" t="s">
        <v>761</v>
      </c>
      <c r="C745" s="36">
        <v>150</v>
      </c>
      <c r="D745" s="36">
        <v>10</v>
      </c>
      <c r="E745" s="36">
        <v>10</v>
      </c>
      <c r="F745" s="37">
        <v>4</v>
      </c>
      <c r="G745" s="61">
        <f t="shared" si="89"/>
        <v>569</v>
      </c>
      <c r="H745" s="98">
        <f t="shared" si="89"/>
        <v>569</v>
      </c>
      <c r="I745" s="98">
        <f t="shared" si="94"/>
        <v>0</v>
      </c>
      <c r="J745" s="98"/>
      <c r="K745" s="36">
        <f>1800-Table1353233[[#This Row],[Remaining time]]</f>
        <v>60.611321130769966</v>
      </c>
      <c r="L745" s="36"/>
      <c r="M745" s="36">
        <f t="shared" si="90"/>
        <v>60.611321130769966</v>
      </c>
      <c r="N745" t="str">
        <f t="shared" si="91"/>
        <v/>
      </c>
      <c r="O745" t="b">
        <f t="shared" si="95"/>
        <v>0</v>
      </c>
      <c r="T745">
        <f>IF(Table1353233[[#This Row],[If Optimal solution is not found]]=1,"",Table1353233[[#This Row],[UB_init]])</f>
        <v>569</v>
      </c>
      <c r="U745">
        <f>IF(Table1353233[[#This Row],[If Optimal solution is not found]],"",Table1353233[[#This Row],[LB_init]])</f>
        <v>569</v>
      </c>
      <c r="V745">
        <f>IF(Table1353233[[#This Row],[If Optimal solution is not found]],"",0)</f>
        <v>0</v>
      </c>
      <c r="W745">
        <f>IF(Table1353233[[#This Row],[If Optimal solution is not found]],"",Table1353233[[#This Row],[Total time (BPP+Pm+SPm)]])</f>
        <v>60.611321130769966</v>
      </c>
      <c r="Y745" s="61"/>
      <c r="Z745" s="62"/>
      <c r="AA745" s="62"/>
      <c r="AB745" s="61"/>
      <c r="AC745" s="115"/>
      <c r="AD745" s="115"/>
      <c r="AE745" s="115"/>
      <c r="AF745" s="115">
        <f t="shared" si="96"/>
        <v>0</v>
      </c>
      <c r="AG745" s="115">
        <f t="shared" si="97"/>
        <v>0</v>
      </c>
      <c r="AH745" s="115">
        <v>0</v>
      </c>
      <c r="AI745" s="137" t="str">
        <f>IF(AH745=1,(Table1353233[[#This Row],[UB_init]]-Table1353233[[#This Row],[LB_init]])/Table1353233[[#This Row],[UB_init]],"")</f>
        <v/>
      </c>
      <c r="AJ745" s="133"/>
      <c r="AK745" s="115">
        <f>IF(AND(AJ745=1,Table68[[#This Row],[Gap]]=0),1,0)</f>
        <v>0</v>
      </c>
      <c r="AL745" s="47">
        <v>569</v>
      </c>
      <c r="AM745" s="117">
        <f t="shared" si="92"/>
        <v>1</v>
      </c>
      <c r="AN745">
        <f t="shared" si="93"/>
        <v>0</v>
      </c>
    </row>
    <row r="746" spans="2:40" ht="14.65" customHeight="1" x14ac:dyDescent="0.35">
      <c r="B746" s="127" t="s">
        <v>762</v>
      </c>
      <c r="C746" s="38">
        <v>150</v>
      </c>
      <c r="D746" s="38">
        <v>10</v>
      </c>
      <c r="E746" s="38">
        <v>10</v>
      </c>
      <c r="F746" s="39">
        <v>4</v>
      </c>
      <c r="G746" s="59">
        <f t="shared" si="89"/>
        <v>529</v>
      </c>
      <c r="H746" s="88">
        <f t="shared" si="89"/>
        <v>523</v>
      </c>
      <c r="I746" s="88">
        <f t="shared" si="94"/>
        <v>1.1342155009451699E-2</v>
      </c>
      <c r="J746" s="88"/>
      <c r="K746" s="38">
        <f>1800-Table1353233[[#This Row],[Remaining time]]</f>
        <v>610.51596047730004</v>
      </c>
      <c r="L746" s="38">
        <v>2989.4840399999998</v>
      </c>
      <c r="M746" s="38">
        <f t="shared" si="90"/>
        <v>3600.0000004773001</v>
      </c>
      <c r="N746">
        <f t="shared" si="91"/>
        <v>0</v>
      </c>
      <c r="O746" t="b">
        <f t="shared" si="95"/>
        <v>0</v>
      </c>
      <c r="T746" t="str">
        <f>IF(Table1353233[[#This Row],[If Optimal solution is not found]]=1,"",Table1353233[[#This Row],[UB_init]])</f>
        <v/>
      </c>
      <c r="U746" t="str">
        <f>IF(Table1353233[[#This Row],[If Optimal solution is not found]],"",Table1353233[[#This Row],[LB_init]])</f>
        <v/>
      </c>
      <c r="V746" t="str">
        <f>IF(Table1353233[[#This Row],[If Optimal solution is not found]],"",0)</f>
        <v/>
      </c>
      <c r="W746" t="str">
        <f>IF(Table1353233[[#This Row],[If Optimal solution is not found]],"",Table1353233[[#This Row],[Total time (BPP+Pm+SPm)]])</f>
        <v/>
      </c>
      <c r="Y746" s="59">
        <v>529</v>
      </c>
      <c r="Z746" s="60">
        <v>523</v>
      </c>
      <c r="AA746" s="60">
        <v>1.1342155009451699E-2</v>
      </c>
      <c r="AB746" s="59"/>
      <c r="AC746" s="114">
        <v>0</v>
      </c>
      <c r="AD746" s="114">
        <v>0</v>
      </c>
      <c r="AE746" s="114">
        <v>0</v>
      </c>
      <c r="AF746" s="114">
        <f t="shared" si="96"/>
        <v>0</v>
      </c>
      <c r="AG746" s="114">
        <f t="shared" si="97"/>
        <v>0</v>
      </c>
      <c r="AH746" s="114">
        <v>0</v>
      </c>
      <c r="AI746" s="136" t="str">
        <f>IF(AH746=1,(Table1353233[[#This Row],[UB_init]]-Table1353233[[#This Row],[LB_init]])/Table1353233[[#This Row],[UB_init]],"")</f>
        <v/>
      </c>
      <c r="AJ746" s="123">
        <v>1</v>
      </c>
      <c r="AK746" s="114">
        <f>IF(AND(AJ746=1,Table68[[#This Row],[Gap]]=0),1,0)</f>
        <v>0</v>
      </c>
      <c r="AL746" s="48">
        <v>529</v>
      </c>
      <c r="AM746" s="117">
        <f t="shared" si="92"/>
        <v>0</v>
      </c>
      <c r="AN746">
        <f t="shared" si="93"/>
        <v>0</v>
      </c>
    </row>
    <row r="747" spans="2:40" ht="14.65" customHeight="1" x14ac:dyDescent="0.35">
      <c r="B747" s="126" t="s">
        <v>763</v>
      </c>
      <c r="C747" s="36">
        <v>150</v>
      </c>
      <c r="D747" s="36">
        <v>10</v>
      </c>
      <c r="E747" s="36">
        <v>10</v>
      </c>
      <c r="F747" s="37">
        <v>4</v>
      </c>
      <c r="G747" s="61">
        <f t="shared" si="89"/>
        <v>537</v>
      </c>
      <c r="H747" s="98">
        <f t="shared" si="89"/>
        <v>531</v>
      </c>
      <c r="I747" s="98">
        <f t="shared" si="94"/>
        <v>1.11731843575419E-2</v>
      </c>
      <c r="J747" s="98"/>
      <c r="K747" s="36">
        <f>1800-Table1353233[[#This Row],[Remaining time]]</f>
        <v>609.29631245137011</v>
      </c>
      <c r="L747" s="36">
        <v>2990.7036880000001</v>
      </c>
      <c r="M747" s="36">
        <f t="shared" si="90"/>
        <v>3600.0000004513704</v>
      </c>
      <c r="N747">
        <f t="shared" si="91"/>
        <v>0</v>
      </c>
      <c r="O747" t="b">
        <f t="shared" si="95"/>
        <v>0</v>
      </c>
      <c r="T747" t="str">
        <f>IF(Table1353233[[#This Row],[If Optimal solution is not found]]=1,"",Table1353233[[#This Row],[UB_init]])</f>
        <v/>
      </c>
      <c r="U747" t="str">
        <f>IF(Table1353233[[#This Row],[If Optimal solution is not found]],"",Table1353233[[#This Row],[LB_init]])</f>
        <v/>
      </c>
      <c r="V747" t="str">
        <f>IF(Table1353233[[#This Row],[If Optimal solution is not found]],"",0)</f>
        <v/>
      </c>
      <c r="W747" t="str">
        <f>IF(Table1353233[[#This Row],[If Optimal solution is not found]],"",Table1353233[[#This Row],[Total time (BPP+Pm+SPm)]])</f>
        <v/>
      </c>
      <c r="Y747" s="61">
        <v>537</v>
      </c>
      <c r="Z747" s="62">
        <v>531</v>
      </c>
      <c r="AA747" s="62">
        <v>1.11731843575419E-2</v>
      </c>
      <c r="AB747" s="61"/>
      <c r="AC747" s="115">
        <v>0</v>
      </c>
      <c r="AD747" s="115">
        <v>0</v>
      </c>
      <c r="AE747" s="115">
        <v>0</v>
      </c>
      <c r="AF747" s="115">
        <f t="shared" si="96"/>
        <v>0</v>
      </c>
      <c r="AG747" s="115">
        <f t="shared" si="97"/>
        <v>0</v>
      </c>
      <c r="AH747" s="115">
        <v>0</v>
      </c>
      <c r="AI747" s="137" t="str">
        <f>IF(AH747=1,(Table1353233[[#This Row],[UB_init]]-Table1353233[[#This Row],[LB_init]])/Table1353233[[#This Row],[UB_init]],"")</f>
        <v/>
      </c>
      <c r="AJ747" s="133">
        <v>1</v>
      </c>
      <c r="AK747" s="115">
        <f>IF(AND(AJ747=1,Table68[[#This Row],[Gap]]=0),1,0)</f>
        <v>0</v>
      </c>
      <c r="AL747" s="47">
        <v>537</v>
      </c>
      <c r="AM747" s="117">
        <f t="shared" si="92"/>
        <v>0</v>
      </c>
      <c r="AN747">
        <f t="shared" si="93"/>
        <v>0</v>
      </c>
    </row>
    <row r="748" spans="2:40" ht="14.65" customHeight="1" x14ac:dyDescent="0.35">
      <c r="B748" s="127" t="s">
        <v>764</v>
      </c>
      <c r="C748" s="38">
        <v>150</v>
      </c>
      <c r="D748" s="38">
        <v>10</v>
      </c>
      <c r="E748" s="38">
        <v>10</v>
      </c>
      <c r="F748" s="39">
        <v>4</v>
      </c>
      <c r="G748" s="59">
        <f t="shared" si="89"/>
        <v>527</v>
      </c>
      <c r="H748" s="88">
        <f t="shared" si="89"/>
        <v>527</v>
      </c>
      <c r="I748" s="88">
        <f t="shared" si="94"/>
        <v>0</v>
      </c>
      <c r="J748" s="88"/>
      <c r="K748" s="38">
        <f>1800-Table1353233[[#This Row],[Remaining time]]</f>
        <v>28.402693942189899</v>
      </c>
      <c r="L748" s="38"/>
      <c r="M748" s="38">
        <f t="shared" si="90"/>
        <v>28.402693942189899</v>
      </c>
      <c r="N748" t="str">
        <f t="shared" si="91"/>
        <v/>
      </c>
      <c r="O748" t="b">
        <f t="shared" si="95"/>
        <v>0</v>
      </c>
      <c r="T748">
        <f>IF(Table1353233[[#This Row],[If Optimal solution is not found]]=1,"",Table1353233[[#This Row],[UB_init]])</f>
        <v>527</v>
      </c>
      <c r="U748">
        <f>IF(Table1353233[[#This Row],[If Optimal solution is not found]],"",Table1353233[[#This Row],[LB_init]])</f>
        <v>527</v>
      </c>
      <c r="V748">
        <f>IF(Table1353233[[#This Row],[If Optimal solution is not found]],"",0)</f>
        <v>0</v>
      </c>
      <c r="W748">
        <f>IF(Table1353233[[#This Row],[If Optimal solution is not found]],"",Table1353233[[#This Row],[Total time (BPP+Pm+SPm)]])</f>
        <v>28.402693942189899</v>
      </c>
      <c r="Y748" s="59"/>
      <c r="Z748" s="60"/>
      <c r="AA748" s="60"/>
      <c r="AB748" s="59"/>
      <c r="AC748" s="114"/>
      <c r="AD748" s="114"/>
      <c r="AE748" s="114"/>
      <c r="AF748" s="114">
        <f t="shared" si="96"/>
        <v>0</v>
      </c>
      <c r="AG748" s="114">
        <f t="shared" si="97"/>
        <v>0</v>
      </c>
      <c r="AH748" s="114">
        <v>0</v>
      </c>
      <c r="AI748" s="136" t="str">
        <f>IF(AH748=1,(Table1353233[[#This Row],[UB_init]]-Table1353233[[#This Row],[LB_init]])/Table1353233[[#This Row],[UB_init]],"")</f>
        <v/>
      </c>
      <c r="AJ748" s="123"/>
      <c r="AK748" s="114">
        <f>IF(AND(AJ748=1,Table68[[#This Row],[Gap]]=0),1,0)</f>
        <v>0</v>
      </c>
      <c r="AL748" s="48">
        <v>527</v>
      </c>
      <c r="AM748" s="117">
        <f t="shared" si="92"/>
        <v>1</v>
      </c>
      <c r="AN748">
        <f t="shared" si="93"/>
        <v>0</v>
      </c>
    </row>
    <row r="749" spans="2:40" x14ac:dyDescent="0.35">
      <c r="B749" s="126" t="s">
        <v>765</v>
      </c>
      <c r="C749" s="36">
        <v>150</v>
      </c>
      <c r="D749" s="36">
        <v>10</v>
      </c>
      <c r="E749" s="36">
        <v>10</v>
      </c>
      <c r="F749" s="37">
        <v>4</v>
      </c>
      <c r="G749" s="61">
        <f t="shared" si="89"/>
        <v>539</v>
      </c>
      <c r="H749" s="98">
        <f t="shared" si="89"/>
        <v>539</v>
      </c>
      <c r="I749" s="98">
        <f t="shared" si="94"/>
        <v>0</v>
      </c>
      <c r="J749" s="98"/>
      <c r="K749" s="36">
        <f>1800-Table1353233[[#This Row],[Remaining time]]</f>
        <v>32.26268543862011</v>
      </c>
      <c r="L749" s="36"/>
      <c r="M749" s="36">
        <f t="shared" si="90"/>
        <v>32.26268543862011</v>
      </c>
      <c r="N749" t="str">
        <f t="shared" si="91"/>
        <v/>
      </c>
      <c r="O749" t="b">
        <f t="shared" si="95"/>
        <v>0</v>
      </c>
      <c r="T749">
        <f>IF(Table1353233[[#This Row],[If Optimal solution is not found]]=1,"",Table1353233[[#This Row],[UB_init]])</f>
        <v>539</v>
      </c>
      <c r="U749">
        <f>IF(Table1353233[[#This Row],[If Optimal solution is not found]],"",Table1353233[[#This Row],[LB_init]])</f>
        <v>539</v>
      </c>
      <c r="V749">
        <f>IF(Table1353233[[#This Row],[If Optimal solution is not found]],"",0)</f>
        <v>0</v>
      </c>
      <c r="W749">
        <f>IF(Table1353233[[#This Row],[If Optimal solution is not found]],"",Table1353233[[#This Row],[Total time (BPP+Pm+SPm)]])</f>
        <v>32.26268543862011</v>
      </c>
      <c r="Y749" s="61"/>
      <c r="Z749" s="62"/>
      <c r="AA749" s="62"/>
      <c r="AB749" s="61"/>
      <c r="AC749" s="115"/>
      <c r="AD749" s="115"/>
      <c r="AE749" s="115"/>
      <c r="AF749" s="115">
        <f t="shared" si="96"/>
        <v>0</v>
      </c>
      <c r="AG749" s="115">
        <f t="shared" si="97"/>
        <v>0</v>
      </c>
      <c r="AH749" s="115">
        <v>0</v>
      </c>
      <c r="AI749" s="137" t="str">
        <f>IF(AH749=1,(Table1353233[[#This Row],[UB_init]]-Table1353233[[#This Row],[LB_init]])/Table1353233[[#This Row],[UB_init]],"")</f>
        <v/>
      </c>
      <c r="AJ749" s="133"/>
      <c r="AK749" s="115">
        <f>IF(AND(AJ749=1,Table68[[#This Row],[Gap]]=0),1,0)</f>
        <v>0</v>
      </c>
      <c r="AL749" s="47">
        <v>539</v>
      </c>
      <c r="AM749" s="117">
        <f t="shared" si="92"/>
        <v>1</v>
      </c>
      <c r="AN749">
        <f t="shared" si="93"/>
        <v>0</v>
      </c>
    </row>
    <row r="750" spans="2:40" x14ac:dyDescent="0.35">
      <c r="B750" s="127" t="s">
        <v>766</v>
      </c>
      <c r="C750" s="38">
        <v>150</v>
      </c>
      <c r="D750" s="38">
        <v>10</v>
      </c>
      <c r="E750" s="38">
        <v>10</v>
      </c>
      <c r="F750" s="39">
        <v>4</v>
      </c>
      <c r="G750" s="59">
        <f t="shared" si="89"/>
        <v>565</v>
      </c>
      <c r="H750" s="88">
        <f t="shared" si="89"/>
        <v>565</v>
      </c>
      <c r="I750" s="88">
        <f t="shared" si="94"/>
        <v>0</v>
      </c>
      <c r="J750" s="88"/>
      <c r="K750" s="38">
        <f>1800-Table1353233[[#This Row],[Remaining time]]</f>
        <v>133.79058779218008</v>
      </c>
      <c r="L750" s="38"/>
      <c r="M750" s="38">
        <f t="shared" si="90"/>
        <v>133.79058779218008</v>
      </c>
      <c r="N750" t="str">
        <f t="shared" si="91"/>
        <v/>
      </c>
      <c r="O750" t="b">
        <f t="shared" si="95"/>
        <v>0</v>
      </c>
      <c r="T750">
        <f>IF(Table1353233[[#This Row],[If Optimal solution is not found]]=1,"",Table1353233[[#This Row],[UB_init]])</f>
        <v>565</v>
      </c>
      <c r="U750">
        <f>IF(Table1353233[[#This Row],[If Optimal solution is not found]],"",Table1353233[[#This Row],[LB_init]])</f>
        <v>565</v>
      </c>
      <c r="V750">
        <f>IF(Table1353233[[#This Row],[If Optimal solution is not found]],"",0)</f>
        <v>0</v>
      </c>
      <c r="W750">
        <f>IF(Table1353233[[#This Row],[If Optimal solution is not found]],"",Table1353233[[#This Row],[Total time (BPP+Pm+SPm)]])</f>
        <v>133.79058779218008</v>
      </c>
      <c r="Y750" s="59"/>
      <c r="Z750" s="60"/>
      <c r="AA750" s="60"/>
      <c r="AB750" s="59"/>
      <c r="AC750" s="114"/>
      <c r="AD750" s="114"/>
      <c r="AE750" s="114"/>
      <c r="AF750" s="114">
        <f t="shared" si="96"/>
        <v>0</v>
      </c>
      <c r="AG750" s="114">
        <f t="shared" si="97"/>
        <v>0</v>
      </c>
      <c r="AH750" s="114">
        <v>0</v>
      </c>
      <c r="AI750" s="136" t="str">
        <f>IF(AH750=1,(Table1353233[[#This Row],[UB_init]]-Table1353233[[#This Row],[LB_init]])/Table1353233[[#This Row],[UB_init]],"")</f>
        <v/>
      </c>
      <c r="AJ750" s="123"/>
      <c r="AK750" s="114">
        <f>IF(AND(AJ750=1,Table68[[#This Row],[Gap]]=0),1,0)</f>
        <v>0</v>
      </c>
      <c r="AL750" s="48">
        <v>565</v>
      </c>
      <c r="AM750" s="117">
        <f t="shared" si="92"/>
        <v>1</v>
      </c>
      <c r="AN750">
        <f t="shared" si="93"/>
        <v>0</v>
      </c>
    </row>
    <row r="751" spans="2:40" x14ac:dyDescent="0.35">
      <c r="B751" s="126" t="s">
        <v>767</v>
      </c>
      <c r="C751" s="36">
        <v>150</v>
      </c>
      <c r="D751" s="36">
        <v>10</v>
      </c>
      <c r="E751" s="36">
        <v>10</v>
      </c>
      <c r="F751" s="37">
        <v>4</v>
      </c>
      <c r="G751" s="61">
        <f t="shared" si="89"/>
        <v>508</v>
      </c>
      <c r="H751" s="98">
        <f t="shared" si="89"/>
        <v>502</v>
      </c>
      <c r="I751" s="98">
        <f t="shared" si="94"/>
        <v>1.1811023622047201E-2</v>
      </c>
      <c r="J751" s="98"/>
      <c r="K751" s="36">
        <f>1800-Table1353233[[#This Row],[Remaining time]]</f>
        <v>617.3055418972001</v>
      </c>
      <c r="L751" s="36">
        <v>2982.6944579999999</v>
      </c>
      <c r="M751" s="36">
        <f t="shared" si="90"/>
        <v>3599.9999998971998</v>
      </c>
      <c r="N751">
        <f t="shared" si="91"/>
        <v>0</v>
      </c>
      <c r="O751" t="b">
        <f t="shared" si="95"/>
        <v>0</v>
      </c>
      <c r="T751" t="str">
        <f>IF(Table1353233[[#This Row],[If Optimal solution is not found]]=1,"",Table1353233[[#This Row],[UB_init]])</f>
        <v/>
      </c>
      <c r="U751" t="str">
        <f>IF(Table1353233[[#This Row],[If Optimal solution is not found]],"",Table1353233[[#This Row],[LB_init]])</f>
        <v/>
      </c>
      <c r="V751" t="str">
        <f>IF(Table1353233[[#This Row],[If Optimal solution is not found]],"",0)</f>
        <v/>
      </c>
      <c r="W751" t="str">
        <f>IF(Table1353233[[#This Row],[If Optimal solution is not found]],"",Table1353233[[#This Row],[Total time (BPP+Pm+SPm)]])</f>
        <v/>
      </c>
      <c r="Y751" s="61">
        <v>508</v>
      </c>
      <c r="Z751" s="62">
        <v>502</v>
      </c>
      <c r="AA751" s="62">
        <v>1.1811023622047201E-2</v>
      </c>
      <c r="AB751" s="61"/>
      <c r="AC751" s="115">
        <v>0</v>
      </c>
      <c r="AD751" s="115">
        <v>0</v>
      </c>
      <c r="AE751" s="115">
        <v>0</v>
      </c>
      <c r="AF751" s="115">
        <f t="shared" si="96"/>
        <v>0</v>
      </c>
      <c r="AG751" s="115">
        <f t="shared" si="97"/>
        <v>0</v>
      </c>
      <c r="AH751" s="115">
        <v>0</v>
      </c>
      <c r="AI751" s="137" t="str">
        <f>IF(AH751=1,(Table1353233[[#This Row],[UB_init]]-Table1353233[[#This Row],[LB_init]])/Table1353233[[#This Row],[UB_init]],"")</f>
        <v/>
      </c>
      <c r="AJ751" s="133">
        <v>1</v>
      </c>
      <c r="AK751" s="115">
        <f>IF(AND(AJ751=1,Table68[[#This Row],[Gap]]=0),1,0)</f>
        <v>0</v>
      </c>
      <c r="AL751" s="47">
        <v>508</v>
      </c>
      <c r="AM751" s="117">
        <f t="shared" si="92"/>
        <v>0</v>
      </c>
      <c r="AN751">
        <f t="shared" si="93"/>
        <v>0</v>
      </c>
    </row>
    <row r="752" spans="2:40" x14ac:dyDescent="0.35">
      <c r="B752" s="127" t="s">
        <v>768</v>
      </c>
      <c r="C752" s="38">
        <v>150</v>
      </c>
      <c r="D752" s="38">
        <v>10</v>
      </c>
      <c r="E752" s="38">
        <v>20</v>
      </c>
      <c r="F752" s="39">
        <v>1</v>
      </c>
      <c r="G752" s="59">
        <f t="shared" si="89"/>
        <v>458</v>
      </c>
      <c r="H752" s="88">
        <f t="shared" si="89"/>
        <v>458</v>
      </c>
      <c r="I752" s="88">
        <f t="shared" si="94"/>
        <v>0</v>
      </c>
      <c r="J752" s="88"/>
      <c r="K752" s="38">
        <f>1800-Table1353233[[#This Row],[Remaining time]]</f>
        <v>2.1368954740501067</v>
      </c>
      <c r="L752" s="38">
        <v>6.4153004940599203</v>
      </c>
      <c r="M752" s="38">
        <f t="shared" si="90"/>
        <v>8.552195968110027</v>
      </c>
      <c r="N752">
        <f t="shared" si="91"/>
        <v>0</v>
      </c>
      <c r="O752" t="b">
        <f t="shared" si="95"/>
        <v>0</v>
      </c>
      <c r="T752" t="str">
        <f>IF(Table1353233[[#This Row],[If Optimal solution is not found]]=1,"",Table1353233[[#This Row],[UB_init]])</f>
        <v/>
      </c>
      <c r="U752" t="str">
        <f>IF(Table1353233[[#This Row],[If Optimal solution is not found]],"",Table1353233[[#This Row],[LB_init]])</f>
        <v/>
      </c>
      <c r="V752" t="str">
        <f>IF(Table1353233[[#This Row],[If Optimal solution is not found]],"",0)</f>
        <v/>
      </c>
      <c r="W752" t="str">
        <f>IF(Table1353233[[#This Row],[If Optimal solution is not found]],"",Table1353233[[#This Row],[Total time (BPP+Pm+SPm)]])</f>
        <v/>
      </c>
      <c r="Y752" s="59">
        <v>458</v>
      </c>
      <c r="Z752" s="60">
        <v>458</v>
      </c>
      <c r="AA752" s="60">
        <v>0</v>
      </c>
      <c r="AB752" s="59"/>
      <c r="AC752" s="114">
        <v>1</v>
      </c>
      <c r="AD752" s="114">
        <v>1</v>
      </c>
      <c r="AE752" s="114">
        <v>0</v>
      </c>
      <c r="AF752" s="114">
        <f t="shared" si="96"/>
        <v>0</v>
      </c>
      <c r="AG752" s="114">
        <f t="shared" si="97"/>
        <v>0</v>
      </c>
      <c r="AH752" s="114">
        <v>0</v>
      </c>
      <c r="AI752" s="136" t="str">
        <f>IF(AH752=1,(Table1353233[[#This Row],[UB_init]]-Table1353233[[#This Row],[LB_init]])/Table1353233[[#This Row],[UB_init]],"")</f>
        <v/>
      </c>
      <c r="AJ752" s="123">
        <v>0</v>
      </c>
      <c r="AK752" s="114">
        <f>IF(AND(AJ752=1,Table68[[#This Row],[Gap]]=0),1,0)</f>
        <v>0</v>
      </c>
      <c r="AL752" s="48">
        <v>492</v>
      </c>
      <c r="AM752" s="117">
        <f t="shared" si="92"/>
        <v>0</v>
      </c>
      <c r="AN752">
        <f t="shared" si="93"/>
        <v>0</v>
      </c>
    </row>
    <row r="753" spans="2:40" x14ac:dyDescent="0.35">
      <c r="B753" s="126" t="s">
        <v>769</v>
      </c>
      <c r="C753" s="36">
        <v>150</v>
      </c>
      <c r="D753" s="36">
        <v>10</v>
      </c>
      <c r="E753" s="36">
        <v>20</v>
      </c>
      <c r="F753" s="37">
        <v>1</v>
      </c>
      <c r="G753" s="61">
        <f t="shared" si="89"/>
        <v>428</v>
      </c>
      <c r="H753" s="98">
        <f t="shared" si="89"/>
        <v>428</v>
      </c>
      <c r="I753" s="98">
        <f t="shared" si="94"/>
        <v>0</v>
      </c>
      <c r="J753" s="98"/>
      <c r="K753" s="36">
        <f>1800-Table1353233[[#This Row],[Remaining time]]</f>
        <v>2.3846272230200611</v>
      </c>
      <c r="L753" s="36">
        <v>4.0591262551024503</v>
      </c>
      <c r="M753" s="36">
        <f t="shared" si="90"/>
        <v>6.4437534781225114</v>
      </c>
      <c r="N753">
        <f t="shared" si="91"/>
        <v>0</v>
      </c>
      <c r="O753" t="b">
        <f t="shared" si="95"/>
        <v>0</v>
      </c>
      <c r="T753" t="str">
        <f>IF(Table1353233[[#This Row],[If Optimal solution is not found]]=1,"",Table1353233[[#This Row],[UB_init]])</f>
        <v/>
      </c>
      <c r="U753" t="str">
        <f>IF(Table1353233[[#This Row],[If Optimal solution is not found]],"",Table1353233[[#This Row],[LB_init]])</f>
        <v/>
      </c>
      <c r="V753" t="str">
        <f>IF(Table1353233[[#This Row],[If Optimal solution is not found]],"",0)</f>
        <v/>
      </c>
      <c r="W753" t="str">
        <f>IF(Table1353233[[#This Row],[If Optimal solution is not found]],"",Table1353233[[#This Row],[Total time (BPP+Pm+SPm)]])</f>
        <v/>
      </c>
      <c r="Y753" s="61">
        <v>428</v>
      </c>
      <c r="Z753" s="62">
        <v>428</v>
      </c>
      <c r="AA753" s="62">
        <v>0</v>
      </c>
      <c r="AB753" s="61"/>
      <c r="AC753" s="115">
        <v>0</v>
      </c>
      <c r="AD753" s="115">
        <v>0</v>
      </c>
      <c r="AE753" s="115">
        <v>0</v>
      </c>
      <c r="AF753" s="115">
        <f t="shared" si="96"/>
        <v>0</v>
      </c>
      <c r="AG753" s="115">
        <f t="shared" si="97"/>
        <v>0</v>
      </c>
      <c r="AH753" s="115">
        <v>0</v>
      </c>
      <c r="AI753" s="137" t="str">
        <f>IF(AH753=1,(Table1353233[[#This Row],[UB_init]]-Table1353233[[#This Row],[LB_init]])/Table1353233[[#This Row],[UB_init]],"")</f>
        <v/>
      </c>
      <c r="AJ753" s="133">
        <v>0</v>
      </c>
      <c r="AK753" s="115">
        <f>IF(AND(AJ753=1,Table68[[#This Row],[Gap]]=0),1,0)</f>
        <v>0</v>
      </c>
      <c r="AL753" s="47">
        <v>453</v>
      </c>
      <c r="AM753" s="117">
        <f t="shared" si="92"/>
        <v>0</v>
      </c>
      <c r="AN753">
        <f t="shared" si="93"/>
        <v>0</v>
      </c>
    </row>
    <row r="754" spans="2:40" x14ac:dyDescent="0.35">
      <c r="B754" s="127" t="s">
        <v>770</v>
      </c>
      <c r="C754" s="38">
        <v>150</v>
      </c>
      <c r="D754" s="38">
        <v>10</v>
      </c>
      <c r="E754" s="38">
        <v>20</v>
      </c>
      <c r="F754" s="39">
        <v>1</v>
      </c>
      <c r="G754" s="59">
        <f t="shared" si="89"/>
        <v>451</v>
      </c>
      <c r="H754" s="88">
        <f t="shared" si="89"/>
        <v>451</v>
      </c>
      <c r="I754" s="88">
        <f t="shared" si="94"/>
        <v>0</v>
      </c>
      <c r="J754" s="88"/>
      <c r="K754" s="38">
        <f>1800-Table1353233[[#This Row],[Remaining time]]</f>
        <v>1.4824835117999555</v>
      </c>
      <c r="L754" s="38">
        <v>5.15177545510232</v>
      </c>
      <c r="M754" s="38">
        <f t="shared" si="90"/>
        <v>6.6342589669022756</v>
      </c>
      <c r="N754">
        <f t="shared" si="91"/>
        <v>0</v>
      </c>
      <c r="O754" t="b">
        <f t="shared" si="95"/>
        <v>0</v>
      </c>
      <c r="T754" t="str">
        <f>IF(Table1353233[[#This Row],[If Optimal solution is not found]]=1,"",Table1353233[[#This Row],[UB_init]])</f>
        <v/>
      </c>
      <c r="U754" t="str">
        <f>IF(Table1353233[[#This Row],[If Optimal solution is not found]],"",Table1353233[[#This Row],[LB_init]])</f>
        <v/>
      </c>
      <c r="V754" t="str">
        <f>IF(Table1353233[[#This Row],[If Optimal solution is not found]],"",0)</f>
        <v/>
      </c>
      <c r="W754" t="str">
        <f>IF(Table1353233[[#This Row],[If Optimal solution is not found]],"",Table1353233[[#This Row],[Total time (BPP+Pm+SPm)]])</f>
        <v/>
      </c>
      <c r="Y754" s="59">
        <v>451</v>
      </c>
      <c r="Z754" s="60">
        <v>451</v>
      </c>
      <c r="AA754" s="60">
        <v>0</v>
      </c>
      <c r="AB754" s="59"/>
      <c r="AC754" s="114">
        <v>1</v>
      </c>
      <c r="AD754" s="114">
        <v>1</v>
      </c>
      <c r="AE754" s="114">
        <v>0</v>
      </c>
      <c r="AF754" s="114">
        <f t="shared" si="96"/>
        <v>0</v>
      </c>
      <c r="AG754" s="114">
        <f t="shared" si="97"/>
        <v>0</v>
      </c>
      <c r="AH754" s="114">
        <v>0</v>
      </c>
      <c r="AI754" s="136" t="str">
        <f>IF(AH754=1,(Table1353233[[#This Row],[UB_init]]-Table1353233[[#This Row],[LB_init]])/Table1353233[[#This Row],[UB_init]],"")</f>
        <v/>
      </c>
      <c r="AJ754" s="123">
        <v>0</v>
      </c>
      <c r="AK754" s="114">
        <f>IF(AND(AJ754=1,Table68[[#This Row],[Gap]]=0),1,0)</f>
        <v>0</v>
      </c>
      <c r="AL754" s="48">
        <v>584</v>
      </c>
      <c r="AM754" s="117">
        <f t="shared" si="92"/>
        <v>0</v>
      </c>
      <c r="AN754">
        <f t="shared" si="93"/>
        <v>0</v>
      </c>
    </row>
    <row r="755" spans="2:40" x14ac:dyDescent="0.35">
      <c r="B755" s="126" t="s">
        <v>771</v>
      </c>
      <c r="C755" s="36">
        <v>150</v>
      </c>
      <c r="D755" s="36">
        <v>10</v>
      </c>
      <c r="E755" s="36">
        <v>20</v>
      </c>
      <c r="F755" s="37">
        <v>1</v>
      </c>
      <c r="G755" s="61">
        <f t="shared" si="89"/>
        <v>438</v>
      </c>
      <c r="H755" s="98">
        <f t="shared" si="89"/>
        <v>438</v>
      </c>
      <c r="I755" s="98">
        <f t="shared" si="94"/>
        <v>0</v>
      </c>
      <c r="J755" s="98"/>
      <c r="K755" s="36">
        <f>1800-Table1353233[[#This Row],[Remaining time]]</f>
        <v>1.4759225454199623</v>
      </c>
      <c r="L755" s="36">
        <v>4.8327385280281296</v>
      </c>
      <c r="M755" s="36">
        <f t="shared" si="90"/>
        <v>6.3086610734480919</v>
      </c>
      <c r="N755">
        <f t="shared" si="91"/>
        <v>0</v>
      </c>
      <c r="O755" t="b">
        <f t="shared" si="95"/>
        <v>0</v>
      </c>
      <c r="T755" t="str">
        <f>IF(Table1353233[[#This Row],[If Optimal solution is not found]]=1,"",Table1353233[[#This Row],[UB_init]])</f>
        <v/>
      </c>
      <c r="U755" t="str">
        <f>IF(Table1353233[[#This Row],[If Optimal solution is not found]],"",Table1353233[[#This Row],[LB_init]])</f>
        <v/>
      </c>
      <c r="V755" t="str">
        <f>IF(Table1353233[[#This Row],[If Optimal solution is not found]],"",0)</f>
        <v/>
      </c>
      <c r="W755" t="str">
        <f>IF(Table1353233[[#This Row],[If Optimal solution is not found]],"",Table1353233[[#This Row],[Total time (BPP+Pm+SPm)]])</f>
        <v/>
      </c>
      <c r="Y755" s="61">
        <v>438</v>
      </c>
      <c r="Z755" s="62">
        <v>438</v>
      </c>
      <c r="AA755" s="62">
        <v>0</v>
      </c>
      <c r="AB755" s="61"/>
      <c r="AC755" s="115">
        <v>0</v>
      </c>
      <c r="AD755" s="115">
        <v>0</v>
      </c>
      <c r="AE755" s="115">
        <v>0</v>
      </c>
      <c r="AF755" s="115">
        <f t="shared" si="96"/>
        <v>0</v>
      </c>
      <c r="AG755" s="115">
        <f t="shared" si="97"/>
        <v>0</v>
      </c>
      <c r="AH755" s="115">
        <v>0</v>
      </c>
      <c r="AI755" s="137" t="str">
        <f>IF(AH755=1,(Table1353233[[#This Row],[UB_init]]-Table1353233[[#This Row],[LB_init]])/Table1353233[[#This Row],[UB_init]],"")</f>
        <v/>
      </c>
      <c r="AJ755" s="133">
        <v>0</v>
      </c>
      <c r="AK755" s="115">
        <f>IF(AND(AJ755=1,Table68[[#This Row],[Gap]]=0),1,0)</f>
        <v>0</v>
      </c>
      <c r="AL755" s="47">
        <v>456</v>
      </c>
      <c r="AM755" s="117">
        <f t="shared" si="92"/>
        <v>0</v>
      </c>
      <c r="AN755">
        <f t="shared" si="93"/>
        <v>0</v>
      </c>
    </row>
    <row r="756" spans="2:40" x14ac:dyDescent="0.35">
      <c r="B756" s="127" t="s">
        <v>772</v>
      </c>
      <c r="C756" s="38">
        <v>150</v>
      </c>
      <c r="D756" s="38">
        <v>10</v>
      </c>
      <c r="E756" s="38">
        <v>20</v>
      </c>
      <c r="F756" s="39">
        <v>1</v>
      </c>
      <c r="G756" s="59">
        <f t="shared" si="89"/>
        <v>503</v>
      </c>
      <c r="H756" s="88">
        <f t="shared" si="89"/>
        <v>503</v>
      </c>
      <c r="I756" s="88">
        <f t="shared" si="94"/>
        <v>0</v>
      </c>
      <c r="J756" s="88"/>
      <c r="K756" s="38">
        <f>1800-Table1353233[[#This Row],[Remaining time]]</f>
        <v>1.5771123487600107</v>
      </c>
      <c r="L756" s="38">
        <v>5.2879600417800203</v>
      </c>
      <c r="M756" s="38">
        <f t="shared" si="90"/>
        <v>6.865072390540031</v>
      </c>
      <c r="N756">
        <f t="shared" si="91"/>
        <v>0</v>
      </c>
      <c r="O756" t="b">
        <f t="shared" si="95"/>
        <v>0</v>
      </c>
      <c r="T756" t="str">
        <f>IF(Table1353233[[#This Row],[If Optimal solution is not found]]=1,"",Table1353233[[#This Row],[UB_init]])</f>
        <v/>
      </c>
      <c r="U756" t="str">
        <f>IF(Table1353233[[#This Row],[If Optimal solution is not found]],"",Table1353233[[#This Row],[LB_init]])</f>
        <v/>
      </c>
      <c r="V756" t="str">
        <f>IF(Table1353233[[#This Row],[If Optimal solution is not found]],"",0)</f>
        <v/>
      </c>
      <c r="W756" t="str">
        <f>IF(Table1353233[[#This Row],[If Optimal solution is not found]],"",Table1353233[[#This Row],[Total time (BPP+Pm+SPm)]])</f>
        <v/>
      </c>
      <c r="Y756" s="59">
        <v>503</v>
      </c>
      <c r="Z756" s="60">
        <v>503</v>
      </c>
      <c r="AA756" s="60">
        <v>0</v>
      </c>
      <c r="AB756" s="59"/>
      <c r="AC756" s="114">
        <v>1</v>
      </c>
      <c r="AD756" s="114">
        <v>1</v>
      </c>
      <c r="AE756" s="114">
        <v>0</v>
      </c>
      <c r="AF756" s="114">
        <f t="shared" si="96"/>
        <v>0</v>
      </c>
      <c r="AG756" s="114">
        <f t="shared" si="97"/>
        <v>0</v>
      </c>
      <c r="AH756" s="114">
        <v>0</v>
      </c>
      <c r="AI756" s="136" t="str">
        <f>IF(AH756=1,(Table1353233[[#This Row],[UB_init]]-Table1353233[[#This Row],[LB_init]])/Table1353233[[#This Row],[UB_init]],"")</f>
        <v/>
      </c>
      <c r="AJ756" s="123">
        <v>0</v>
      </c>
      <c r="AK756" s="114">
        <f>IF(AND(AJ756=1,Table68[[#This Row],[Gap]]=0),1,0)</f>
        <v>0</v>
      </c>
      <c r="AL756" s="48">
        <v>695</v>
      </c>
      <c r="AM756" s="117">
        <f t="shared" si="92"/>
        <v>0</v>
      </c>
      <c r="AN756">
        <f t="shared" si="93"/>
        <v>0</v>
      </c>
    </row>
    <row r="757" spans="2:40" x14ac:dyDescent="0.35">
      <c r="B757" s="126" t="s">
        <v>773</v>
      </c>
      <c r="C757" s="36">
        <v>150</v>
      </c>
      <c r="D757" s="36">
        <v>10</v>
      </c>
      <c r="E757" s="36">
        <v>20</v>
      </c>
      <c r="F757" s="37">
        <v>1</v>
      </c>
      <c r="G757" s="61">
        <f t="shared" si="89"/>
        <v>447</v>
      </c>
      <c r="H757" s="98">
        <f t="shared" si="89"/>
        <v>447</v>
      </c>
      <c r="I757" s="98">
        <f t="shared" si="94"/>
        <v>0</v>
      </c>
      <c r="J757" s="98"/>
      <c r="K757" s="36">
        <f>1800-Table1353233[[#This Row],[Remaining time]]</f>
        <v>1.832825133579945</v>
      </c>
      <c r="L757" s="36">
        <v>4.6694035348482403</v>
      </c>
      <c r="M757" s="36">
        <f t="shared" si="90"/>
        <v>6.5022286684281854</v>
      </c>
      <c r="N757">
        <f t="shared" si="91"/>
        <v>0</v>
      </c>
      <c r="O757" t="b">
        <f t="shared" si="95"/>
        <v>0</v>
      </c>
      <c r="T757" t="str">
        <f>IF(Table1353233[[#This Row],[If Optimal solution is not found]]=1,"",Table1353233[[#This Row],[UB_init]])</f>
        <v/>
      </c>
      <c r="U757" t="str">
        <f>IF(Table1353233[[#This Row],[If Optimal solution is not found]],"",Table1353233[[#This Row],[LB_init]])</f>
        <v/>
      </c>
      <c r="V757" t="str">
        <f>IF(Table1353233[[#This Row],[If Optimal solution is not found]],"",0)</f>
        <v/>
      </c>
      <c r="W757" t="str">
        <f>IF(Table1353233[[#This Row],[If Optimal solution is not found]],"",Table1353233[[#This Row],[Total time (BPP+Pm+SPm)]])</f>
        <v/>
      </c>
      <c r="Y757" s="61">
        <v>447</v>
      </c>
      <c r="Z757" s="62">
        <v>447</v>
      </c>
      <c r="AA757" s="62">
        <v>0</v>
      </c>
      <c r="AB757" s="61"/>
      <c r="AC757" s="115">
        <v>0</v>
      </c>
      <c r="AD757" s="115">
        <v>0</v>
      </c>
      <c r="AE757" s="115">
        <v>0</v>
      </c>
      <c r="AF757" s="115">
        <f t="shared" si="96"/>
        <v>0</v>
      </c>
      <c r="AG757" s="115">
        <f t="shared" si="97"/>
        <v>0</v>
      </c>
      <c r="AH757" s="115">
        <v>0</v>
      </c>
      <c r="AI757" s="137" t="str">
        <f>IF(AH757=1,(Table1353233[[#This Row],[UB_init]]-Table1353233[[#This Row],[LB_init]])/Table1353233[[#This Row],[UB_init]],"")</f>
        <v/>
      </c>
      <c r="AJ757" s="133">
        <v>0</v>
      </c>
      <c r="AK757" s="115">
        <f>IF(AND(AJ757=1,Table68[[#This Row],[Gap]]=0),1,0)</f>
        <v>0</v>
      </c>
      <c r="AL757" s="47">
        <v>473.99999999999898</v>
      </c>
      <c r="AM757" s="117">
        <f t="shared" si="92"/>
        <v>0</v>
      </c>
      <c r="AN757">
        <f t="shared" si="93"/>
        <v>0</v>
      </c>
    </row>
    <row r="758" spans="2:40" x14ac:dyDescent="0.35">
      <c r="B758" s="127" t="s">
        <v>774</v>
      </c>
      <c r="C758" s="38">
        <v>150</v>
      </c>
      <c r="D758" s="38">
        <v>10</v>
      </c>
      <c r="E758" s="38">
        <v>20</v>
      </c>
      <c r="F758" s="39">
        <v>1</v>
      </c>
      <c r="G758" s="59">
        <f t="shared" si="89"/>
        <v>447</v>
      </c>
      <c r="H758" s="88">
        <f t="shared" si="89"/>
        <v>447</v>
      </c>
      <c r="I758" s="88">
        <f t="shared" si="94"/>
        <v>0</v>
      </c>
      <c r="J758" s="88"/>
      <c r="K758" s="38">
        <f>1800-Table1353233[[#This Row],[Remaining time]]</f>
        <v>1.7458350993699696</v>
      </c>
      <c r="L758" s="38">
        <v>5.3256792500615102</v>
      </c>
      <c r="M758" s="38">
        <f t="shared" si="90"/>
        <v>7.0715143494314798</v>
      </c>
      <c r="N758">
        <f t="shared" si="91"/>
        <v>0</v>
      </c>
      <c r="O758" t="b">
        <f t="shared" si="95"/>
        <v>0</v>
      </c>
      <c r="T758" t="str">
        <f>IF(Table1353233[[#This Row],[If Optimal solution is not found]]=1,"",Table1353233[[#This Row],[UB_init]])</f>
        <v/>
      </c>
      <c r="U758" t="str">
        <f>IF(Table1353233[[#This Row],[If Optimal solution is not found]],"",Table1353233[[#This Row],[LB_init]])</f>
        <v/>
      </c>
      <c r="V758" t="str">
        <f>IF(Table1353233[[#This Row],[If Optimal solution is not found]],"",0)</f>
        <v/>
      </c>
      <c r="W758" t="str">
        <f>IF(Table1353233[[#This Row],[If Optimal solution is not found]],"",Table1353233[[#This Row],[Total time (BPP+Pm+SPm)]])</f>
        <v/>
      </c>
      <c r="Y758" s="59">
        <v>447</v>
      </c>
      <c r="Z758" s="60">
        <v>447</v>
      </c>
      <c r="AA758" s="60">
        <v>0</v>
      </c>
      <c r="AB758" s="59"/>
      <c r="AC758" s="114">
        <v>0</v>
      </c>
      <c r="AD758" s="114">
        <v>0</v>
      </c>
      <c r="AE758" s="114">
        <v>0</v>
      </c>
      <c r="AF758" s="114">
        <f t="shared" si="96"/>
        <v>0</v>
      </c>
      <c r="AG758" s="114">
        <f t="shared" si="97"/>
        <v>0</v>
      </c>
      <c r="AH758" s="114">
        <v>0</v>
      </c>
      <c r="AI758" s="136" t="str">
        <f>IF(AH758=1,(Table1353233[[#This Row],[UB_init]]-Table1353233[[#This Row],[LB_init]])/Table1353233[[#This Row],[UB_init]],"")</f>
        <v/>
      </c>
      <c r="AJ758" s="123">
        <v>0</v>
      </c>
      <c r="AK758" s="114">
        <f>IF(AND(AJ758=1,Table68[[#This Row],[Gap]]=0),1,0)</f>
        <v>0</v>
      </c>
      <c r="AL758" s="48">
        <v>617</v>
      </c>
      <c r="AM758" s="117">
        <f t="shared" si="92"/>
        <v>0</v>
      </c>
      <c r="AN758">
        <f t="shared" si="93"/>
        <v>0</v>
      </c>
    </row>
    <row r="759" spans="2:40" x14ac:dyDescent="0.35">
      <c r="B759" s="126" t="s">
        <v>775</v>
      </c>
      <c r="C759" s="36">
        <v>150</v>
      </c>
      <c r="D759" s="36">
        <v>10</v>
      </c>
      <c r="E759" s="36">
        <v>20</v>
      </c>
      <c r="F759" s="37">
        <v>1</v>
      </c>
      <c r="G759" s="61">
        <f t="shared" si="89"/>
        <v>447</v>
      </c>
      <c r="H759" s="98">
        <f t="shared" si="89"/>
        <v>447</v>
      </c>
      <c r="I759" s="98">
        <f t="shared" si="94"/>
        <v>0</v>
      </c>
      <c r="J759" s="98"/>
      <c r="K759" s="36">
        <f>1800-Table1353233[[#This Row],[Remaining time]]</f>
        <v>2.6894410531999711</v>
      </c>
      <c r="L759" s="36">
        <v>38.793305160943397</v>
      </c>
      <c r="M759" s="36">
        <f t="shared" si="90"/>
        <v>41.482746214143368</v>
      </c>
      <c r="N759">
        <f t="shared" si="91"/>
        <v>0</v>
      </c>
      <c r="O759" t="b">
        <f t="shared" si="95"/>
        <v>0</v>
      </c>
      <c r="T759" t="str">
        <f>IF(Table1353233[[#This Row],[If Optimal solution is not found]]=1,"",Table1353233[[#This Row],[UB_init]])</f>
        <v/>
      </c>
      <c r="U759" t="str">
        <f>IF(Table1353233[[#This Row],[If Optimal solution is not found]],"",Table1353233[[#This Row],[LB_init]])</f>
        <v/>
      </c>
      <c r="V759" t="str">
        <f>IF(Table1353233[[#This Row],[If Optimal solution is not found]],"",0)</f>
        <v/>
      </c>
      <c r="W759" t="str">
        <f>IF(Table1353233[[#This Row],[If Optimal solution is not found]],"",Table1353233[[#This Row],[Total time (BPP+Pm+SPm)]])</f>
        <v/>
      </c>
      <c r="Y759" s="61">
        <v>447</v>
      </c>
      <c r="Z759" s="62">
        <v>447</v>
      </c>
      <c r="AA759" s="62">
        <v>0</v>
      </c>
      <c r="AB759" s="61"/>
      <c r="AC759" s="115">
        <v>0</v>
      </c>
      <c r="AD759" s="115">
        <v>0</v>
      </c>
      <c r="AE759" s="115">
        <v>0</v>
      </c>
      <c r="AF759" s="115">
        <f t="shared" si="96"/>
        <v>0</v>
      </c>
      <c r="AG759" s="115">
        <f t="shared" si="97"/>
        <v>0</v>
      </c>
      <c r="AH759" s="115">
        <v>0</v>
      </c>
      <c r="AI759" s="137" t="str">
        <f>IF(AH759=1,(Table1353233[[#This Row],[UB_init]]-Table1353233[[#This Row],[LB_init]])/Table1353233[[#This Row],[UB_init]],"")</f>
        <v/>
      </c>
      <c r="AJ759" s="133">
        <v>0</v>
      </c>
      <c r="AK759" s="115">
        <f>IF(AND(AJ759=1,Table68[[#This Row],[Gap]]=0),1,0)</f>
        <v>0</v>
      </c>
      <c r="AL759" s="47">
        <v>479</v>
      </c>
      <c r="AM759" s="117">
        <f t="shared" si="92"/>
        <v>0</v>
      </c>
      <c r="AN759">
        <f t="shared" si="93"/>
        <v>0</v>
      </c>
    </row>
    <row r="760" spans="2:40" x14ac:dyDescent="0.35">
      <c r="B760" s="127" t="s">
        <v>776</v>
      </c>
      <c r="C760" s="38">
        <v>150</v>
      </c>
      <c r="D760" s="38">
        <v>10</v>
      </c>
      <c r="E760" s="38">
        <v>20</v>
      </c>
      <c r="F760" s="39">
        <v>1</v>
      </c>
      <c r="G760" s="59">
        <f t="shared" si="89"/>
        <v>428</v>
      </c>
      <c r="H760" s="88">
        <f t="shared" si="89"/>
        <v>428</v>
      </c>
      <c r="I760" s="88">
        <f t="shared" si="94"/>
        <v>0</v>
      </c>
      <c r="J760" s="88"/>
      <c r="K760" s="38">
        <f>1800-Table1353233[[#This Row],[Remaining time]]</f>
        <v>1.5719931609999094</v>
      </c>
      <c r="L760" s="38">
        <v>4.7345565170980901</v>
      </c>
      <c r="M760" s="38">
        <f t="shared" si="90"/>
        <v>6.3065496780979995</v>
      </c>
      <c r="N760">
        <f t="shared" si="91"/>
        <v>0</v>
      </c>
      <c r="O760" t="b">
        <f t="shared" si="95"/>
        <v>0</v>
      </c>
      <c r="T760" t="str">
        <f>IF(Table1353233[[#This Row],[If Optimal solution is not found]]=1,"",Table1353233[[#This Row],[UB_init]])</f>
        <v/>
      </c>
      <c r="U760" t="str">
        <f>IF(Table1353233[[#This Row],[If Optimal solution is not found]],"",Table1353233[[#This Row],[LB_init]])</f>
        <v/>
      </c>
      <c r="V760" t="str">
        <f>IF(Table1353233[[#This Row],[If Optimal solution is not found]],"",0)</f>
        <v/>
      </c>
      <c r="W760" t="str">
        <f>IF(Table1353233[[#This Row],[If Optimal solution is not found]],"",Table1353233[[#This Row],[Total time (BPP+Pm+SPm)]])</f>
        <v/>
      </c>
      <c r="Y760" s="59">
        <v>428</v>
      </c>
      <c r="Z760" s="60">
        <v>428</v>
      </c>
      <c r="AA760" s="60">
        <v>0</v>
      </c>
      <c r="AB760" s="59"/>
      <c r="AC760" s="114">
        <v>0</v>
      </c>
      <c r="AD760" s="114">
        <v>0</v>
      </c>
      <c r="AE760" s="114">
        <v>0</v>
      </c>
      <c r="AF760" s="114">
        <f t="shared" si="96"/>
        <v>0</v>
      </c>
      <c r="AG760" s="114">
        <f t="shared" si="97"/>
        <v>0</v>
      </c>
      <c r="AH760" s="114">
        <v>0</v>
      </c>
      <c r="AI760" s="136" t="str">
        <f>IF(AH760=1,(Table1353233[[#This Row],[UB_init]]-Table1353233[[#This Row],[LB_init]])/Table1353233[[#This Row],[UB_init]],"")</f>
        <v/>
      </c>
      <c r="AJ760" s="123">
        <v>0</v>
      </c>
      <c r="AK760" s="114">
        <f>IF(AND(AJ760=1,Table68[[#This Row],[Gap]]=0),1,0)</f>
        <v>0</v>
      </c>
      <c r="AL760" s="48">
        <v>467</v>
      </c>
      <c r="AM760" s="117">
        <f t="shared" si="92"/>
        <v>0</v>
      </c>
      <c r="AN760">
        <f t="shared" si="93"/>
        <v>0</v>
      </c>
    </row>
    <row r="761" spans="2:40" x14ac:dyDescent="0.35">
      <c r="B761" s="126" t="s">
        <v>777</v>
      </c>
      <c r="C761" s="36">
        <v>150</v>
      </c>
      <c r="D761" s="36">
        <v>10</v>
      </c>
      <c r="E761" s="36">
        <v>20</v>
      </c>
      <c r="F761" s="37">
        <v>1</v>
      </c>
      <c r="G761" s="61">
        <f t="shared" si="89"/>
        <v>427</v>
      </c>
      <c r="H761" s="98">
        <f t="shared" si="89"/>
        <v>427</v>
      </c>
      <c r="I761" s="98">
        <f t="shared" si="94"/>
        <v>0</v>
      </c>
      <c r="J761" s="98"/>
      <c r="K761" s="36">
        <f>1800-Table1353233[[#This Row],[Remaining time]]</f>
        <v>1.6193108335201032</v>
      </c>
      <c r="L761" s="36">
        <v>4.1716880998574197</v>
      </c>
      <c r="M761" s="36">
        <f t="shared" si="90"/>
        <v>5.7909989333775229</v>
      </c>
      <c r="N761">
        <f t="shared" si="91"/>
        <v>0</v>
      </c>
      <c r="O761" t="b">
        <f t="shared" si="95"/>
        <v>0</v>
      </c>
      <c r="T761" t="str">
        <f>IF(Table1353233[[#This Row],[If Optimal solution is not found]]=1,"",Table1353233[[#This Row],[UB_init]])</f>
        <v/>
      </c>
      <c r="U761" t="str">
        <f>IF(Table1353233[[#This Row],[If Optimal solution is not found]],"",Table1353233[[#This Row],[LB_init]])</f>
        <v/>
      </c>
      <c r="V761" t="str">
        <f>IF(Table1353233[[#This Row],[If Optimal solution is not found]],"",0)</f>
        <v/>
      </c>
      <c r="W761" t="str">
        <f>IF(Table1353233[[#This Row],[If Optimal solution is not found]],"",Table1353233[[#This Row],[Total time (BPP+Pm+SPm)]])</f>
        <v/>
      </c>
      <c r="Y761" s="61">
        <v>427</v>
      </c>
      <c r="Z761" s="62">
        <v>427</v>
      </c>
      <c r="AA761" s="62">
        <v>0</v>
      </c>
      <c r="AB761" s="61"/>
      <c r="AC761" s="115">
        <v>0</v>
      </c>
      <c r="AD761" s="115">
        <v>0</v>
      </c>
      <c r="AE761" s="115">
        <v>0</v>
      </c>
      <c r="AF761" s="115">
        <f t="shared" si="96"/>
        <v>0</v>
      </c>
      <c r="AG761" s="115">
        <f t="shared" si="97"/>
        <v>0</v>
      </c>
      <c r="AH761" s="115">
        <v>0</v>
      </c>
      <c r="AI761" s="137" t="str">
        <f>IF(AH761=1,(Table1353233[[#This Row],[UB_init]]-Table1353233[[#This Row],[LB_init]])/Table1353233[[#This Row],[UB_init]],"")</f>
        <v/>
      </c>
      <c r="AJ761" s="133">
        <v>0</v>
      </c>
      <c r="AK761" s="115">
        <f>IF(AND(AJ761=1,Table68[[#This Row],[Gap]]=0),1,0)</f>
        <v>0</v>
      </c>
      <c r="AL761" s="47">
        <v>456</v>
      </c>
      <c r="AM761" s="117">
        <f t="shared" si="92"/>
        <v>0</v>
      </c>
      <c r="AN761">
        <f t="shared" si="93"/>
        <v>0</v>
      </c>
    </row>
    <row r="762" spans="2:40" x14ac:dyDescent="0.35">
      <c r="B762" s="127" t="s">
        <v>778</v>
      </c>
      <c r="C762" s="38">
        <v>150</v>
      </c>
      <c r="D762" s="38">
        <v>10</v>
      </c>
      <c r="E762" s="38">
        <v>20</v>
      </c>
      <c r="F762" s="39">
        <v>2</v>
      </c>
      <c r="G762" s="59">
        <f t="shared" si="89"/>
        <v>590</v>
      </c>
      <c r="H762" s="88">
        <f t="shared" si="89"/>
        <v>590</v>
      </c>
      <c r="I762" s="88">
        <f t="shared" si="94"/>
        <v>0</v>
      </c>
      <c r="J762" s="88"/>
      <c r="K762" s="38">
        <f>1800-Table1353233[[#This Row],[Remaining time]]</f>
        <v>10.696025591350008</v>
      </c>
      <c r="L762" s="38"/>
      <c r="M762" s="38">
        <f t="shared" si="90"/>
        <v>10.696025591350008</v>
      </c>
      <c r="N762" t="str">
        <f t="shared" si="91"/>
        <v/>
      </c>
      <c r="O762" t="b">
        <f t="shared" si="95"/>
        <v>0</v>
      </c>
      <c r="T762">
        <f>IF(Table1353233[[#This Row],[If Optimal solution is not found]]=1,"",Table1353233[[#This Row],[UB_init]])</f>
        <v>590</v>
      </c>
      <c r="U762">
        <f>IF(Table1353233[[#This Row],[If Optimal solution is not found]],"",Table1353233[[#This Row],[LB_init]])</f>
        <v>590</v>
      </c>
      <c r="V762">
        <f>IF(Table1353233[[#This Row],[If Optimal solution is not found]],"",0)</f>
        <v>0</v>
      </c>
      <c r="W762">
        <f>IF(Table1353233[[#This Row],[If Optimal solution is not found]],"",Table1353233[[#This Row],[Total time (BPP+Pm+SPm)]])</f>
        <v>10.696025591350008</v>
      </c>
      <c r="Y762" s="59"/>
      <c r="Z762" s="60"/>
      <c r="AA762" s="60"/>
      <c r="AB762" s="59"/>
      <c r="AC762" s="114"/>
      <c r="AD762" s="114"/>
      <c r="AE762" s="114"/>
      <c r="AF762" s="114">
        <f t="shared" si="96"/>
        <v>0</v>
      </c>
      <c r="AG762" s="114">
        <f t="shared" si="97"/>
        <v>0</v>
      </c>
      <c r="AH762" s="114">
        <v>0</v>
      </c>
      <c r="AI762" s="136" t="str">
        <f>IF(AH762=1,(Table1353233[[#This Row],[UB_init]]-Table1353233[[#This Row],[LB_init]])/Table1353233[[#This Row],[UB_init]],"")</f>
        <v/>
      </c>
      <c r="AJ762" s="123"/>
      <c r="AK762" s="114">
        <f>IF(AND(AJ762=1,Table68[[#This Row],[Gap]]=0),1,0)</f>
        <v>0</v>
      </c>
      <c r="AL762" s="48">
        <v>590</v>
      </c>
      <c r="AM762" s="117">
        <f t="shared" si="92"/>
        <v>1</v>
      </c>
      <c r="AN762">
        <f t="shared" si="93"/>
        <v>0</v>
      </c>
    </row>
    <row r="763" spans="2:40" x14ac:dyDescent="0.35">
      <c r="B763" s="126" t="s">
        <v>779</v>
      </c>
      <c r="C763" s="36">
        <v>150</v>
      </c>
      <c r="D763" s="36">
        <v>10</v>
      </c>
      <c r="E763" s="36">
        <v>20</v>
      </c>
      <c r="F763" s="37">
        <v>2</v>
      </c>
      <c r="G763" s="61">
        <f t="shared" si="89"/>
        <v>536</v>
      </c>
      <c r="H763" s="98">
        <f t="shared" si="89"/>
        <v>536</v>
      </c>
      <c r="I763" s="98">
        <f t="shared" si="94"/>
        <v>0</v>
      </c>
      <c r="J763" s="98"/>
      <c r="K763" s="36">
        <f>1800-Table1353233[[#This Row],[Remaining time]]</f>
        <v>11.644639551640012</v>
      </c>
      <c r="L763" s="36"/>
      <c r="M763" s="36">
        <f t="shared" si="90"/>
        <v>11.644639551640012</v>
      </c>
      <c r="N763" t="str">
        <f t="shared" si="91"/>
        <v/>
      </c>
      <c r="O763" t="b">
        <f t="shared" si="95"/>
        <v>0</v>
      </c>
      <c r="T763">
        <f>IF(Table1353233[[#This Row],[If Optimal solution is not found]]=1,"",Table1353233[[#This Row],[UB_init]])</f>
        <v>536</v>
      </c>
      <c r="U763">
        <f>IF(Table1353233[[#This Row],[If Optimal solution is not found]],"",Table1353233[[#This Row],[LB_init]])</f>
        <v>536</v>
      </c>
      <c r="V763">
        <f>IF(Table1353233[[#This Row],[If Optimal solution is not found]],"",0)</f>
        <v>0</v>
      </c>
      <c r="W763">
        <f>IF(Table1353233[[#This Row],[If Optimal solution is not found]],"",Table1353233[[#This Row],[Total time (BPP+Pm+SPm)]])</f>
        <v>11.644639551640012</v>
      </c>
      <c r="Y763" s="61"/>
      <c r="Z763" s="62"/>
      <c r="AA763" s="62"/>
      <c r="AB763" s="61"/>
      <c r="AC763" s="115"/>
      <c r="AD763" s="115"/>
      <c r="AE763" s="115"/>
      <c r="AF763" s="115">
        <f t="shared" si="96"/>
        <v>0</v>
      </c>
      <c r="AG763" s="115">
        <f t="shared" si="97"/>
        <v>0</v>
      </c>
      <c r="AH763" s="115">
        <v>0</v>
      </c>
      <c r="AI763" s="137" t="str">
        <f>IF(AH763=1,(Table1353233[[#This Row],[UB_init]]-Table1353233[[#This Row],[LB_init]])/Table1353233[[#This Row],[UB_init]],"")</f>
        <v/>
      </c>
      <c r="AJ763" s="133"/>
      <c r="AK763" s="115">
        <f>IF(AND(AJ763=1,Table68[[#This Row],[Gap]]=0),1,0)</f>
        <v>0</v>
      </c>
      <c r="AL763" s="47">
        <v>536</v>
      </c>
      <c r="AM763" s="117">
        <f t="shared" si="92"/>
        <v>1</v>
      </c>
      <c r="AN763">
        <f t="shared" si="93"/>
        <v>0</v>
      </c>
    </row>
    <row r="764" spans="2:40" x14ac:dyDescent="0.35">
      <c r="B764" s="127" t="s">
        <v>780</v>
      </c>
      <c r="C764" s="38">
        <v>150</v>
      </c>
      <c r="D764" s="38">
        <v>10</v>
      </c>
      <c r="E764" s="38">
        <v>20</v>
      </c>
      <c r="F764" s="39">
        <v>2</v>
      </c>
      <c r="G764" s="59">
        <f t="shared" si="89"/>
        <v>565</v>
      </c>
      <c r="H764" s="88">
        <f t="shared" si="89"/>
        <v>565</v>
      </c>
      <c r="I764" s="88">
        <f t="shared" si="94"/>
        <v>0</v>
      </c>
      <c r="J764" s="88"/>
      <c r="K764" s="38">
        <f>1800-Table1353233[[#This Row],[Remaining time]]</f>
        <v>8.7152312677399095</v>
      </c>
      <c r="L764" s="38"/>
      <c r="M764" s="38">
        <f t="shared" si="90"/>
        <v>8.7152312677399095</v>
      </c>
      <c r="N764" t="str">
        <f t="shared" si="91"/>
        <v/>
      </c>
      <c r="O764" t="b">
        <f t="shared" si="95"/>
        <v>0</v>
      </c>
      <c r="T764">
        <f>IF(Table1353233[[#This Row],[If Optimal solution is not found]]=1,"",Table1353233[[#This Row],[UB_init]])</f>
        <v>565</v>
      </c>
      <c r="U764">
        <f>IF(Table1353233[[#This Row],[If Optimal solution is not found]],"",Table1353233[[#This Row],[LB_init]])</f>
        <v>565</v>
      </c>
      <c r="V764">
        <f>IF(Table1353233[[#This Row],[If Optimal solution is not found]],"",0)</f>
        <v>0</v>
      </c>
      <c r="W764">
        <f>IF(Table1353233[[#This Row],[If Optimal solution is not found]],"",Table1353233[[#This Row],[Total time (BPP+Pm+SPm)]])</f>
        <v>8.7152312677399095</v>
      </c>
      <c r="Y764" s="59"/>
      <c r="Z764" s="60"/>
      <c r="AA764" s="60"/>
      <c r="AB764" s="59"/>
      <c r="AC764" s="114"/>
      <c r="AD764" s="114"/>
      <c r="AE764" s="114"/>
      <c r="AF764" s="114">
        <f t="shared" si="96"/>
        <v>0</v>
      </c>
      <c r="AG764" s="114">
        <f t="shared" si="97"/>
        <v>0</v>
      </c>
      <c r="AH764" s="114">
        <v>0</v>
      </c>
      <c r="AI764" s="136" t="str">
        <f>IF(AH764=1,(Table1353233[[#This Row],[UB_init]]-Table1353233[[#This Row],[LB_init]])/Table1353233[[#This Row],[UB_init]],"")</f>
        <v/>
      </c>
      <c r="AJ764" s="123"/>
      <c r="AK764" s="114">
        <f>IF(AND(AJ764=1,Table68[[#This Row],[Gap]]=0),1,0)</f>
        <v>0</v>
      </c>
      <c r="AL764" s="48">
        <v>565</v>
      </c>
      <c r="AM764" s="117">
        <f t="shared" si="92"/>
        <v>1</v>
      </c>
      <c r="AN764">
        <f t="shared" si="93"/>
        <v>0</v>
      </c>
    </row>
    <row r="765" spans="2:40" x14ac:dyDescent="0.35">
      <c r="B765" s="126" t="s">
        <v>781</v>
      </c>
      <c r="C765" s="36">
        <v>150</v>
      </c>
      <c r="D765" s="36">
        <v>10</v>
      </c>
      <c r="E765" s="36">
        <v>20</v>
      </c>
      <c r="F765" s="37">
        <v>2</v>
      </c>
      <c r="G765" s="61">
        <f t="shared" si="89"/>
        <v>534</v>
      </c>
      <c r="H765" s="98">
        <f t="shared" si="89"/>
        <v>534</v>
      </c>
      <c r="I765" s="98">
        <f t="shared" si="94"/>
        <v>0</v>
      </c>
      <c r="J765" s="98"/>
      <c r="K765" s="36">
        <f>1800-Table1353233[[#This Row],[Remaining time]]</f>
        <v>204.41603498534005</v>
      </c>
      <c r="L765" s="36"/>
      <c r="M765" s="36">
        <f t="shared" si="90"/>
        <v>204.41603498534005</v>
      </c>
      <c r="N765" t="str">
        <f t="shared" si="91"/>
        <v/>
      </c>
      <c r="O765" t="b">
        <f t="shared" si="95"/>
        <v>0</v>
      </c>
      <c r="T765">
        <f>IF(Table1353233[[#This Row],[If Optimal solution is not found]]=1,"",Table1353233[[#This Row],[UB_init]])</f>
        <v>534</v>
      </c>
      <c r="U765">
        <f>IF(Table1353233[[#This Row],[If Optimal solution is not found]],"",Table1353233[[#This Row],[LB_init]])</f>
        <v>534</v>
      </c>
      <c r="V765">
        <f>IF(Table1353233[[#This Row],[If Optimal solution is not found]],"",0)</f>
        <v>0</v>
      </c>
      <c r="W765">
        <f>IF(Table1353233[[#This Row],[If Optimal solution is not found]],"",Table1353233[[#This Row],[Total time (BPP+Pm+SPm)]])</f>
        <v>204.41603498534005</v>
      </c>
      <c r="Y765" s="61"/>
      <c r="Z765" s="62"/>
      <c r="AA765" s="62"/>
      <c r="AB765" s="61"/>
      <c r="AC765" s="115"/>
      <c r="AD765" s="115"/>
      <c r="AE765" s="115"/>
      <c r="AF765" s="115">
        <f t="shared" si="96"/>
        <v>0</v>
      </c>
      <c r="AG765" s="115">
        <f t="shared" si="97"/>
        <v>0</v>
      </c>
      <c r="AH765" s="115">
        <v>0</v>
      </c>
      <c r="AI765" s="137" t="str">
        <f>IF(AH765=1,(Table1353233[[#This Row],[UB_init]]-Table1353233[[#This Row],[LB_init]])/Table1353233[[#This Row],[UB_init]],"")</f>
        <v/>
      </c>
      <c r="AJ765" s="133"/>
      <c r="AK765" s="115">
        <f>IF(AND(AJ765=1,Table68[[#This Row],[Gap]]=0),1,0)</f>
        <v>0</v>
      </c>
      <c r="AL765" s="47">
        <v>534</v>
      </c>
      <c r="AM765" s="117">
        <f t="shared" si="92"/>
        <v>1</v>
      </c>
      <c r="AN765">
        <f t="shared" si="93"/>
        <v>0</v>
      </c>
    </row>
    <row r="766" spans="2:40" x14ac:dyDescent="0.35">
      <c r="B766" s="127" t="s">
        <v>782</v>
      </c>
      <c r="C766" s="38">
        <v>150</v>
      </c>
      <c r="D766" s="38">
        <v>10</v>
      </c>
      <c r="E766" s="38">
        <v>20</v>
      </c>
      <c r="F766" s="39">
        <v>2</v>
      </c>
      <c r="G766" s="59">
        <f t="shared" si="89"/>
        <v>617</v>
      </c>
      <c r="H766" s="88">
        <f t="shared" si="89"/>
        <v>617</v>
      </c>
      <c r="I766" s="88">
        <f t="shared" si="94"/>
        <v>0</v>
      </c>
      <c r="J766" s="88"/>
      <c r="K766" s="38">
        <f>1800-Table1353233[[#This Row],[Remaining time]]</f>
        <v>11.268306210640048</v>
      </c>
      <c r="L766" s="38"/>
      <c r="M766" s="38">
        <f t="shared" si="90"/>
        <v>11.268306210640048</v>
      </c>
      <c r="N766" t="str">
        <f t="shared" si="91"/>
        <v/>
      </c>
      <c r="O766" t="b">
        <f t="shared" si="95"/>
        <v>0</v>
      </c>
      <c r="T766">
        <f>IF(Table1353233[[#This Row],[If Optimal solution is not found]]=1,"",Table1353233[[#This Row],[UB_init]])</f>
        <v>617</v>
      </c>
      <c r="U766">
        <f>IF(Table1353233[[#This Row],[If Optimal solution is not found]],"",Table1353233[[#This Row],[LB_init]])</f>
        <v>617</v>
      </c>
      <c r="V766">
        <f>IF(Table1353233[[#This Row],[If Optimal solution is not found]],"",0)</f>
        <v>0</v>
      </c>
      <c r="W766">
        <f>IF(Table1353233[[#This Row],[If Optimal solution is not found]],"",Table1353233[[#This Row],[Total time (BPP+Pm+SPm)]])</f>
        <v>11.268306210640048</v>
      </c>
      <c r="Y766" s="59"/>
      <c r="Z766" s="60"/>
      <c r="AA766" s="60"/>
      <c r="AB766" s="59"/>
      <c r="AC766" s="114"/>
      <c r="AD766" s="114"/>
      <c r="AE766" s="114"/>
      <c r="AF766" s="114">
        <f t="shared" si="96"/>
        <v>0</v>
      </c>
      <c r="AG766" s="114">
        <f t="shared" si="97"/>
        <v>0</v>
      </c>
      <c r="AH766" s="114">
        <v>0</v>
      </c>
      <c r="AI766" s="136" t="str">
        <f>IF(AH766=1,(Table1353233[[#This Row],[UB_init]]-Table1353233[[#This Row],[LB_init]])/Table1353233[[#This Row],[UB_init]],"")</f>
        <v/>
      </c>
      <c r="AJ766" s="123"/>
      <c r="AK766" s="114">
        <f>IF(AND(AJ766=1,Table68[[#This Row],[Gap]]=0),1,0)</f>
        <v>0</v>
      </c>
      <c r="AL766" s="48">
        <v>617</v>
      </c>
      <c r="AM766" s="117">
        <f t="shared" si="92"/>
        <v>1</v>
      </c>
      <c r="AN766">
        <f t="shared" si="93"/>
        <v>0</v>
      </c>
    </row>
    <row r="767" spans="2:40" x14ac:dyDescent="0.35">
      <c r="B767" s="126" t="s">
        <v>783</v>
      </c>
      <c r="C767" s="36">
        <v>150</v>
      </c>
      <c r="D767" s="36">
        <v>10</v>
      </c>
      <c r="E767" s="36">
        <v>20</v>
      </c>
      <c r="F767" s="37">
        <v>2</v>
      </c>
      <c r="G767" s="61">
        <f t="shared" si="89"/>
        <v>537</v>
      </c>
      <c r="H767" s="98">
        <f t="shared" si="89"/>
        <v>537</v>
      </c>
      <c r="I767" s="98">
        <f t="shared" si="94"/>
        <v>0</v>
      </c>
      <c r="J767" s="98"/>
      <c r="K767" s="36">
        <f>1800-Table1353233[[#This Row],[Remaining time]]</f>
        <v>6.9106797780900706</v>
      </c>
      <c r="L767" s="36"/>
      <c r="M767" s="36">
        <f t="shared" si="90"/>
        <v>6.9106797780900706</v>
      </c>
      <c r="N767" t="str">
        <f t="shared" si="91"/>
        <v/>
      </c>
      <c r="O767" t="b">
        <f t="shared" si="95"/>
        <v>0</v>
      </c>
      <c r="T767">
        <f>IF(Table1353233[[#This Row],[If Optimal solution is not found]]=1,"",Table1353233[[#This Row],[UB_init]])</f>
        <v>537</v>
      </c>
      <c r="U767">
        <f>IF(Table1353233[[#This Row],[If Optimal solution is not found]],"",Table1353233[[#This Row],[LB_init]])</f>
        <v>537</v>
      </c>
      <c r="V767">
        <f>IF(Table1353233[[#This Row],[If Optimal solution is not found]],"",0)</f>
        <v>0</v>
      </c>
      <c r="W767">
        <f>IF(Table1353233[[#This Row],[If Optimal solution is not found]],"",Table1353233[[#This Row],[Total time (BPP+Pm+SPm)]])</f>
        <v>6.9106797780900706</v>
      </c>
      <c r="Y767" s="61"/>
      <c r="Z767" s="62"/>
      <c r="AA767" s="62"/>
      <c r="AB767" s="61"/>
      <c r="AC767" s="115"/>
      <c r="AD767" s="115"/>
      <c r="AE767" s="115"/>
      <c r="AF767" s="115">
        <f t="shared" si="96"/>
        <v>0</v>
      </c>
      <c r="AG767" s="115">
        <f t="shared" si="97"/>
        <v>0</v>
      </c>
      <c r="AH767" s="115">
        <v>0</v>
      </c>
      <c r="AI767" s="137" t="str">
        <f>IF(AH767=1,(Table1353233[[#This Row],[UB_init]]-Table1353233[[#This Row],[LB_init]])/Table1353233[[#This Row],[UB_init]],"")</f>
        <v/>
      </c>
      <c r="AJ767" s="133"/>
      <c r="AK767" s="115">
        <f>IF(AND(AJ767=1,Table68[[#This Row],[Gap]]=0),1,0)</f>
        <v>0</v>
      </c>
      <c r="AL767" s="47">
        <v>537</v>
      </c>
      <c r="AM767" s="117">
        <f t="shared" si="92"/>
        <v>1</v>
      </c>
      <c r="AN767">
        <f t="shared" si="93"/>
        <v>0</v>
      </c>
    </row>
    <row r="768" spans="2:40" x14ac:dyDescent="0.35">
      <c r="B768" s="127" t="s">
        <v>784</v>
      </c>
      <c r="C768" s="38">
        <v>150</v>
      </c>
      <c r="D768" s="38">
        <v>10</v>
      </c>
      <c r="E768" s="38">
        <v>20</v>
      </c>
      <c r="F768" s="39">
        <v>2</v>
      </c>
      <c r="G768" s="59">
        <f t="shared" si="89"/>
        <v>549</v>
      </c>
      <c r="H768" s="88">
        <f t="shared" si="89"/>
        <v>549</v>
      </c>
      <c r="I768" s="88">
        <f t="shared" si="94"/>
        <v>0</v>
      </c>
      <c r="J768" s="88"/>
      <c r="K768" s="38">
        <f>1800-Table1353233[[#This Row],[Remaining time]]</f>
        <v>72.640676958490076</v>
      </c>
      <c r="L768" s="38"/>
      <c r="M768" s="38">
        <f t="shared" si="90"/>
        <v>72.640676958490076</v>
      </c>
      <c r="N768" t="str">
        <f t="shared" si="91"/>
        <v/>
      </c>
      <c r="O768" t="b">
        <f t="shared" si="95"/>
        <v>0</v>
      </c>
      <c r="T768">
        <f>IF(Table1353233[[#This Row],[If Optimal solution is not found]]=1,"",Table1353233[[#This Row],[UB_init]])</f>
        <v>549</v>
      </c>
      <c r="U768">
        <f>IF(Table1353233[[#This Row],[If Optimal solution is not found]],"",Table1353233[[#This Row],[LB_init]])</f>
        <v>549</v>
      </c>
      <c r="V768">
        <f>IF(Table1353233[[#This Row],[If Optimal solution is not found]],"",0)</f>
        <v>0</v>
      </c>
      <c r="W768">
        <f>IF(Table1353233[[#This Row],[If Optimal solution is not found]],"",Table1353233[[#This Row],[Total time (BPP+Pm+SPm)]])</f>
        <v>72.640676958490076</v>
      </c>
      <c r="Y768" s="59"/>
      <c r="Z768" s="60"/>
      <c r="AA768" s="60"/>
      <c r="AB768" s="59"/>
      <c r="AC768" s="114"/>
      <c r="AD768" s="114"/>
      <c r="AE768" s="114"/>
      <c r="AF768" s="114">
        <f t="shared" si="96"/>
        <v>0</v>
      </c>
      <c r="AG768" s="114">
        <f t="shared" si="97"/>
        <v>0</v>
      </c>
      <c r="AH768" s="114">
        <v>0</v>
      </c>
      <c r="AI768" s="136" t="str">
        <f>IF(AH768=1,(Table1353233[[#This Row],[UB_init]]-Table1353233[[#This Row],[LB_init]])/Table1353233[[#This Row],[UB_init]],"")</f>
        <v/>
      </c>
      <c r="AJ768" s="123"/>
      <c r="AK768" s="114">
        <f>IF(AND(AJ768=1,Table68[[#This Row],[Gap]]=0),1,0)</f>
        <v>0</v>
      </c>
      <c r="AL768" s="48">
        <v>549</v>
      </c>
      <c r="AM768" s="117">
        <f t="shared" si="92"/>
        <v>1</v>
      </c>
      <c r="AN768">
        <f t="shared" si="93"/>
        <v>0</v>
      </c>
    </row>
    <row r="769" spans="2:40" x14ac:dyDescent="0.35">
      <c r="B769" s="126" t="s">
        <v>785</v>
      </c>
      <c r="C769" s="36">
        <v>150</v>
      </c>
      <c r="D769" s="36">
        <v>10</v>
      </c>
      <c r="E769" s="36">
        <v>20</v>
      </c>
      <c r="F769" s="37">
        <v>2</v>
      </c>
      <c r="G769" s="61">
        <f t="shared" si="89"/>
        <v>555</v>
      </c>
      <c r="H769" s="98">
        <f t="shared" si="89"/>
        <v>555</v>
      </c>
      <c r="I769" s="98">
        <f t="shared" si="94"/>
        <v>0</v>
      </c>
      <c r="J769" s="98"/>
      <c r="K769" s="36">
        <f>1800-Table1353233[[#This Row],[Remaining time]]</f>
        <v>15.117332633589967</v>
      </c>
      <c r="L769" s="36"/>
      <c r="M769" s="36">
        <f t="shared" si="90"/>
        <v>15.117332633589967</v>
      </c>
      <c r="N769" t="str">
        <f t="shared" si="91"/>
        <v/>
      </c>
      <c r="O769" t="b">
        <f t="shared" si="95"/>
        <v>0</v>
      </c>
      <c r="T769">
        <f>IF(Table1353233[[#This Row],[If Optimal solution is not found]]=1,"",Table1353233[[#This Row],[UB_init]])</f>
        <v>555</v>
      </c>
      <c r="U769">
        <f>IF(Table1353233[[#This Row],[If Optimal solution is not found]],"",Table1353233[[#This Row],[LB_init]])</f>
        <v>555</v>
      </c>
      <c r="V769">
        <f>IF(Table1353233[[#This Row],[If Optimal solution is not found]],"",0)</f>
        <v>0</v>
      </c>
      <c r="W769">
        <f>IF(Table1353233[[#This Row],[If Optimal solution is not found]],"",Table1353233[[#This Row],[Total time (BPP+Pm+SPm)]])</f>
        <v>15.117332633589967</v>
      </c>
      <c r="Y769" s="61"/>
      <c r="Z769" s="62"/>
      <c r="AA769" s="62"/>
      <c r="AB769" s="61"/>
      <c r="AC769" s="115"/>
      <c r="AD769" s="115"/>
      <c r="AE769" s="115"/>
      <c r="AF769" s="115">
        <f t="shared" si="96"/>
        <v>0</v>
      </c>
      <c r="AG769" s="115">
        <f t="shared" si="97"/>
        <v>0</v>
      </c>
      <c r="AH769" s="115">
        <v>0</v>
      </c>
      <c r="AI769" s="137" t="str">
        <f>IF(AH769=1,(Table1353233[[#This Row],[UB_init]]-Table1353233[[#This Row],[LB_init]])/Table1353233[[#This Row],[UB_init]],"")</f>
        <v/>
      </c>
      <c r="AJ769" s="133"/>
      <c r="AK769" s="115">
        <f>IF(AND(AJ769=1,Table68[[#This Row],[Gap]]=0),1,0)</f>
        <v>0</v>
      </c>
      <c r="AL769" s="47">
        <v>555</v>
      </c>
      <c r="AM769" s="117">
        <f t="shared" si="92"/>
        <v>1</v>
      </c>
      <c r="AN769">
        <f t="shared" si="93"/>
        <v>0</v>
      </c>
    </row>
    <row r="770" spans="2:40" x14ac:dyDescent="0.35">
      <c r="B770" s="127" t="s">
        <v>786</v>
      </c>
      <c r="C770" s="38">
        <v>150</v>
      </c>
      <c r="D770" s="38">
        <v>10</v>
      </c>
      <c r="E770" s="38">
        <v>20</v>
      </c>
      <c r="F770" s="39">
        <v>2</v>
      </c>
      <c r="G770" s="59">
        <f t="shared" ref="G770:H833" si="98">MAX(T770,Y770)</f>
        <v>548</v>
      </c>
      <c r="H770" s="88">
        <f t="shared" si="98"/>
        <v>548</v>
      </c>
      <c r="I770" s="88">
        <f t="shared" si="94"/>
        <v>0</v>
      </c>
      <c r="J770" s="88"/>
      <c r="K770" s="38">
        <f>1800-Table1353233[[#This Row],[Remaining time]]</f>
        <v>3.6246493253900098</v>
      </c>
      <c r="L770" s="38"/>
      <c r="M770" s="38">
        <f t="shared" ref="M770:M833" si="99">K770+L770</f>
        <v>3.6246493253900098</v>
      </c>
      <c r="N770" t="str">
        <f t="shared" ref="N770:N833" si="100">IF(ISBLANK(L770),"",AB770/L770)</f>
        <v/>
      </c>
      <c r="O770" t="b">
        <f t="shared" si="95"/>
        <v>0</v>
      </c>
      <c r="T770">
        <f>IF(Table1353233[[#This Row],[If Optimal solution is not found]]=1,"",Table1353233[[#This Row],[UB_init]])</f>
        <v>548</v>
      </c>
      <c r="U770">
        <f>IF(Table1353233[[#This Row],[If Optimal solution is not found]],"",Table1353233[[#This Row],[LB_init]])</f>
        <v>548</v>
      </c>
      <c r="V770">
        <f>IF(Table1353233[[#This Row],[If Optimal solution is not found]],"",0)</f>
        <v>0</v>
      </c>
      <c r="W770">
        <f>IF(Table1353233[[#This Row],[If Optimal solution is not found]],"",Table1353233[[#This Row],[Total time (BPP+Pm+SPm)]])</f>
        <v>3.6246493253900098</v>
      </c>
      <c r="Y770" s="59"/>
      <c r="Z770" s="60"/>
      <c r="AA770" s="60"/>
      <c r="AB770" s="59"/>
      <c r="AC770" s="114"/>
      <c r="AD770" s="114"/>
      <c r="AE770" s="114"/>
      <c r="AF770" s="114">
        <f t="shared" si="96"/>
        <v>0</v>
      </c>
      <c r="AG770" s="114">
        <f t="shared" si="97"/>
        <v>0</v>
      </c>
      <c r="AH770" s="114">
        <v>0</v>
      </c>
      <c r="AI770" s="136" t="str">
        <f>IF(AH770=1,(Table1353233[[#This Row],[UB_init]]-Table1353233[[#This Row],[LB_init]])/Table1353233[[#This Row],[UB_init]],"")</f>
        <v/>
      </c>
      <c r="AJ770" s="123"/>
      <c r="AK770" s="114">
        <f>IF(AND(AJ770=1,Table68[[#This Row],[Gap]]=0),1,0)</f>
        <v>0</v>
      </c>
      <c r="AL770" s="48">
        <v>548</v>
      </c>
      <c r="AM770" s="117">
        <f t="shared" ref="AM770:AM833" si="101">IF(AL770=H770,1,0)</f>
        <v>1</v>
      </c>
      <c r="AN770">
        <f t="shared" ref="AN770:AN833" si="102">IF(AND(I770&lt;&gt;0,AM770=1),1,0)</f>
        <v>0</v>
      </c>
    </row>
    <row r="771" spans="2:40" x14ac:dyDescent="0.35">
      <c r="B771" s="126" t="s">
        <v>787</v>
      </c>
      <c r="C771" s="36">
        <v>150</v>
      </c>
      <c r="D771" s="36">
        <v>10</v>
      </c>
      <c r="E771" s="36">
        <v>20</v>
      </c>
      <c r="F771" s="37">
        <v>2</v>
      </c>
      <c r="G771" s="61">
        <f t="shared" si="98"/>
        <v>541</v>
      </c>
      <c r="H771" s="98">
        <f t="shared" si="98"/>
        <v>541</v>
      </c>
      <c r="I771" s="98">
        <f t="shared" ref="I771:I834" si="103">MAX(V771,AA771,AI771)</f>
        <v>0</v>
      </c>
      <c r="J771" s="98"/>
      <c r="K771" s="36">
        <f>1800-Table1353233[[#This Row],[Remaining time]]</f>
        <v>18.595913369209939</v>
      </c>
      <c r="L771" s="36"/>
      <c r="M771" s="36">
        <f t="shared" si="99"/>
        <v>18.595913369209939</v>
      </c>
      <c r="N771" t="str">
        <f t="shared" si="100"/>
        <v/>
      </c>
      <c r="O771" t="b">
        <f t="shared" ref="O771:O834" si="104">IF(AND(M771&gt;3599,I771=0),1)</f>
        <v>0</v>
      </c>
      <c r="T771">
        <f>IF(Table1353233[[#This Row],[If Optimal solution is not found]]=1,"",Table1353233[[#This Row],[UB_init]])</f>
        <v>541</v>
      </c>
      <c r="U771">
        <f>IF(Table1353233[[#This Row],[If Optimal solution is not found]],"",Table1353233[[#This Row],[LB_init]])</f>
        <v>541</v>
      </c>
      <c r="V771">
        <f>IF(Table1353233[[#This Row],[If Optimal solution is not found]],"",0)</f>
        <v>0</v>
      </c>
      <c r="W771">
        <f>IF(Table1353233[[#This Row],[If Optimal solution is not found]],"",Table1353233[[#This Row],[Total time (BPP+Pm+SPm)]])</f>
        <v>18.595913369209939</v>
      </c>
      <c r="Y771" s="61"/>
      <c r="Z771" s="62"/>
      <c r="AA771" s="62"/>
      <c r="AB771" s="61"/>
      <c r="AC771" s="115"/>
      <c r="AD771" s="115"/>
      <c r="AE771" s="115"/>
      <c r="AF771" s="115">
        <f t="shared" ref="AF771:AF833" si="105">IF(AE771&gt;0,1,0)</f>
        <v>0</v>
      </c>
      <c r="AG771" s="115">
        <f t="shared" ref="AG771:AG834" si="106">IF(AND(AF771&gt;0,AA771=0),1,0)</f>
        <v>0</v>
      </c>
      <c r="AH771" s="115">
        <v>0</v>
      </c>
      <c r="AI771" s="137" t="str">
        <f>IF(AH771=1,(Table1353233[[#This Row],[UB_init]]-Table1353233[[#This Row],[LB_init]])/Table1353233[[#This Row],[UB_init]],"")</f>
        <v/>
      </c>
      <c r="AJ771" s="133"/>
      <c r="AK771" s="115">
        <f>IF(AND(AJ771=1,Table68[[#This Row],[Gap]]=0),1,0)</f>
        <v>0</v>
      </c>
      <c r="AL771" s="47">
        <v>541</v>
      </c>
      <c r="AM771" s="117">
        <f t="shared" si="101"/>
        <v>1</v>
      </c>
      <c r="AN771">
        <f t="shared" si="102"/>
        <v>0</v>
      </c>
    </row>
    <row r="772" spans="2:40" x14ac:dyDescent="0.35">
      <c r="B772" s="127" t="s">
        <v>788</v>
      </c>
      <c r="C772" s="38">
        <v>150</v>
      </c>
      <c r="D772" s="38">
        <v>10</v>
      </c>
      <c r="E772" s="38">
        <v>20</v>
      </c>
      <c r="F772" s="39">
        <v>4</v>
      </c>
      <c r="G772" s="59">
        <f t="shared" si="98"/>
        <v>788</v>
      </c>
      <c r="H772" s="88">
        <f t="shared" si="98"/>
        <v>788</v>
      </c>
      <c r="I772" s="88">
        <f t="shared" si="103"/>
        <v>0</v>
      </c>
      <c r="J772" s="88"/>
      <c r="K772" s="38">
        <f>1800-Table1353233[[#This Row],[Remaining time]]</f>
        <v>102.46446861140998</v>
      </c>
      <c r="L772" s="38"/>
      <c r="M772" s="38">
        <f t="shared" si="99"/>
        <v>102.46446861140998</v>
      </c>
      <c r="N772" t="str">
        <f t="shared" si="100"/>
        <v/>
      </c>
      <c r="O772" t="b">
        <f t="shared" si="104"/>
        <v>0</v>
      </c>
      <c r="T772">
        <f>IF(Table1353233[[#This Row],[If Optimal solution is not found]]=1,"",Table1353233[[#This Row],[UB_init]])</f>
        <v>788</v>
      </c>
      <c r="U772">
        <f>IF(Table1353233[[#This Row],[If Optimal solution is not found]],"",Table1353233[[#This Row],[LB_init]])</f>
        <v>788</v>
      </c>
      <c r="V772">
        <f>IF(Table1353233[[#This Row],[If Optimal solution is not found]],"",0)</f>
        <v>0</v>
      </c>
      <c r="W772">
        <f>IF(Table1353233[[#This Row],[If Optimal solution is not found]],"",Table1353233[[#This Row],[Total time (BPP+Pm+SPm)]])</f>
        <v>102.46446861140998</v>
      </c>
      <c r="Y772" s="59"/>
      <c r="Z772" s="60"/>
      <c r="AA772" s="60"/>
      <c r="AB772" s="59"/>
      <c r="AC772" s="114"/>
      <c r="AD772" s="114"/>
      <c r="AE772" s="114"/>
      <c r="AF772" s="114">
        <f t="shared" si="105"/>
        <v>0</v>
      </c>
      <c r="AG772" s="114">
        <f t="shared" si="106"/>
        <v>0</v>
      </c>
      <c r="AH772" s="114">
        <v>0</v>
      </c>
      <c r="AI772" s="136" t="str">
        <f>IF(AH772=1,(Table1353233[[#This Row],[UB_init]]-Table1353233[[#This Row],[LB_init]])/Table1353233[[#This Row],[UB_init]],"")</f>
        <v/>
      </c>
      <c r="AJ772" s="123"/>
      <c r="AK772" s="114">
        <f>IF(AND(AJ772=1,Table68[[#This Row],[Gap]]=0),1,0)</f>
        <v>0</v>
      </c>
      <c r="AL772" s="48">
        <v>788</v>
      </c>
      <c r="AM772" s="117">
        <f t="shared" si="101"/>
        <v>1</v>
      </c>
      <c r="AN772">
        <f t="shared" si="102"/>
        <v>0</v>
      </c>
    </row>
    <row r="773" spans="2:40" x14ac:dyDescent="0.35">
      <c r="B773" s="126" t="s">
        <v>789</v>
      </c>
      <c r="C773" s="36">
        <v>150</v>
      </c>
      <c r="D773" s="36">
        <v>10</v>
      </c>
      <c r="E773" s="36">
        <v>20</v>
      </c>
      <c r="F773" s="37">
        <v>4</v>
      </c>
      <c r="G773" s="61">
        <f t="shared" si="98"/>
        <v>710</v>
      </c>
      <c r="H773" s="98">
        <f t="shared" si="98"/>
        <v>704</v>
      </c>
      <c r="I773" s="98">
        <f t="shared" si="103"/>
        <v>8.4507042253521101E-3</v>
      </c>
      <c r="J773" s="98"/>
      <c r="K773" s="36">
        <f>1800-Table1353233[[#This Row],[Remaining time]]</f>
        <v>610.90078987367997</v>
      </c>
      <c r="L773" s="36">
        <v>2989.0992099999999</v>
      </c>
      <c r="M773" s="36">
        <f t="shared" si="99"/>
        <v>3599.9999998736798</v>
      </c>
      <c r="N773">
        <f t="shared" si="100"/>
        <v>0</v>
      </c>
      <c r="O773" t="b">
        <f t="shared" si="104"/>
        <v>0</v>
      </c>
      <c r="T773" t="str">
        <f>IF(Table1353233[[#This Row],[If Optimal solution is not found]]=1,"",Table1353233[[#This Row],[UB_init]])</f>
        <v/>
      </c>
      <c r="U773" t="str">
        <f>IF(Table1353233[[#This Row],[If Optimal solution is not found]],"",Table1353233[[#This Row],[LB_init]])</f>
        <v/>
      </c>
      <c r="V773" t="str">
        <f>IF(Table1353233[[#This Row],[If Optimal solution is not found]],"",0)</f>
        <v/>
      </c>
      <c r="W773" t="str">
        <f>IF(Table1353233[[#This Row],[If Optimal solution is not found]],"",Table1353233[[#This Row],[Total time (BPP+Pm+SPm)]])</f>
        <v/>
      </c>
      <c r="Y773" s="61">
        <v>710</v>
      </c>
      <c r="Z773" s="62">
        <v>704</v>
      </c>
      <c r="AA773" s="62">
        <v>8.4507042253521101E-3</v>
      </c>
      <c r="AB773" s="61"/>
      <c r="AC773" s="115">
        <v>0</v>
      </c>
      <c r="AD773" s="115">
        <v>0</v>
      </c>
      <c r="AE773" s="115">
        <v>0</v>
      </c>
      <c r="AF773" s="115">
        <f t="shared" si="105"/>
        <v>0</v>
      </c>
      <c r="AG773" s="115">
        <f t="shared" si="106"/>
        <v>0</v>
      </c>
      <c r="AH773" s="115">
        <v>0</v>
      </c>
      <c r="AI773" s="137" t="str">
        <f>IF(AH773=1,(Table1353233[[#This Row],[UB_init]]-Table1353233[[#This Row],[LB_init]])/Table1353233[[#This Row],[UB_init]],"")</f>
        <v/>
      </c>
      <c r="AJ773" s="133">
        <v>1</v>
      </c>
      <c r="AK773" s="115">
        <f>IF(AND(AJ773=1,Table68[[#This Row],[Gap]]=0),1,0)</f>
        <v>0</v>
      </c>
      <c r="AL773" s="47">
        <v>710</v>
      </c>
      <c r="AM773" s="117">
        <f t="shared" si="101"/>
        <v>0</v>
      </c>
      <c r="AN773">
        <f t="shared" si="102"/>
        <v>0</v>
      </c>
    </row>
    <row r="774" spans="2:40" x14ac:dyDescent="0.35">
      <c r="B774" s="127" t="s">
        <v>790</v>
      </c>
      <c r="C774" s="38">
        <v>150</v>
      </c>
      <c r="D774" s="38">
        <v>10</v>
      </c>
      <c r="E774" s="38">
        <v>20</v>
      </c>
      <c r="F774" s="39">
        <v>4</v>
      </c>
      <c r="G774" s="59">
        <f t="shared" si="98"/>
        <v>769</v>
      </c>
      <c r="H774" s="88">
        <f t="shared" si="98"/>
        <v>763</v>
      </c>
      <c r="I774" s="88">
        <f t="shared" si="103"/>
        <v>7.8023407022106599E-3</v>
      </c>
      <c r="J774" s="88"/>
      <c r="K774" s="38">
        <f>1800-Table1353233[[#This Row],[Remaining time]]</f>
        <v>604.75552447886002</v>
      </c>
      <c r="L774" s="38">
        <v>2995.2444759999998</v>
      </c>
      <c r="M774" s="38">
        <f t="shared" si="99"/>
        <v>3600.0000004788599</v>
      </c>
      <c r="N774">
        <f t="shared" si="100"/>
        <v>0</v>
      </c>
      <c r="O774" t="b">
        <f t="shared" si="104"/>
        <v>0</v>
      </c>
      <c r="T774" t="str">
        <f>IF(Table1353233[[#This Row],[If Optimal solution is not found]]=1,"",Table1353233[[#This Row],[UB_init]])</f>
        <v/>
      </c>
      <c r="U774" t="str">
        <f>IF(Table1353233[[#This Row],[If Optimal solution is not found]],"",Table1353233[[#This Row],[LB_init]])</f>
        <v/>
      </c>
      <c r="V774" t="str">
        <f>IF(Table1353233[[#This Row],[If Optimal solution is not found]],"",0)</f>
        <v/>
      </c>
      <c r="W774" t="str">
        <f>IF(Table1353233[[#This Row],[If Optimal solution is not found]],"",Table1353233[[#This Row],[Total time (BPP+Pm+SPm)]])</f>
        <v/>
      </c>
      <c r="Y774" s="59">
        <v>769</v>
      </c>
      <c r="Z774" s="60">
        <v>763</v>
      </c>
      <c r="AA774" s="60">
        <v>7.8023407022106599E-3</v>
      </c>
      <c r="AB774" s="59"/>
      <c r="AC774" s="114">
        <v>0</v>
      </c>
      <c r="AD774" s="114">
        <v>0</v>
      </c>
      <c r="AE774" s="114">
        <v>0</v>
      </c>
      <c r="AF774" s="114">
        <f t="shared" si="105"/>
        <v>0</v>
      </c>
      <c r="AG774" s="114">
        <f t="shared" si="106"/>
        <v>0</v>
      </c>
      <c r="AH774" s="114">
        <v>0</v>
      </c>
      <c r="AI774" s="136" t="str">
        <f>IF(AH774=1,(Table1353233[[#This Row],[UB_init]]-Table1353233[[#This Row],[LB_init]])/Table1353233[[#This Row],[UB_init]],"")</f>
        <v/>
      </c>
      <c r="AJ774" s="123">
        <v>1</v>
      </c>
      <c r="AK774" s="114">
        <f>IF(AND(AJ774=1,Table68[[#This Row],[Gap]]=0),1,0)</f>
        <v>0</v>
      </c>
      <c r="AL774" s="48">
        <v>769</v>
      </c>
      <c r="AM774" s="117">
        <f t="shared" si="101"/>
        <v>0</v>
      </c>
      <c r="AN774">
        <f t="shared" si="102"/>
        <v>0</v>
      </c>
    </row>
    <row r="775" spans="2:40" x14ac:dyDescent="0.35">
      <c r="B775" s="126" t="s">
        <v>791</v>
      </c>
      <c r="C775" s="36">
        <v>150</v>
      </c>
      <c r="D775" s="36">
        <v>10</v>
      </c>
      <c r="E775" s="36">
        <v>20</v>
      </c>
      <c r="F775" s="37">
        <v>4</v>
      </c>
      <c r="G775" s="61">
        <f t="shared" si="98"/>
        <v>678</v>
      </c>
      <c r="H775" s="98">
        <f t="shared" si="98"/>
        <v>678</v>
      </c>
      <c r="I775" s="98">
        <f t="shared" si="103"/>
        <v>0</v>
      </c>
      <c r="J775" s="98"/>
      <c r="K775" s="36">
        <f>1800-Table1353233[[#This Row],[Remaining time]]</f>
        <v>96.538314791399898</v>
      </c>
      <c r="L775" s="36"/>
      <c r="M775" s="36">
        <f t="shared" si="99"/>
        <v>96.538314791399898</v>
      </c>
      <c r="N775" t="str">
        <f t="shared" si="100"/>
        <v/>
      </c>
      <c r="O775" t="b">
        <f t="shared" si="104"/>
        <v>0</v>
      </c>
      <c r="T775">
        <f>IF(Table1353233[[#This Row],[If Optimal solution is not found]]=1,"",Table1353233[[#This Row],[UB_init]])</f>
        <v>678</v>
      </c>
      <c r="U775">
        <f>IF(Table1353233[[#This Row],[If Optimal solution is not found]],"",Table1353233[[#This Row],[LB_init]])</f>
        <v>678</v>
      </c>
      <c r="V775">
        <f>IF(Table1353233[[#This Row],[If Optimal solution is not found]],"",0)</f>
        <v>0</v>
      </c>
      <c r="W775">
        <f>IF(Table1353233[[#This Row],[If Optimal solution is not found]],"",Table1353233[[#This Row],[Total time (BPP+Pm+SPm)]])</f>
        <v>96.538314791399898</v>
      </c>
      <c r="Y775" s="61"/>
      <c r="Z775" s="62"/>
      <c r="AA775" s="62"/>
      <c r="AB775" s="61"/>
      <c r="AC775" s="115"/>
      <c r="AD775" s="115"/>
      <c r="AE775" s="115"/>
      <c r="AF775" s="115">
        <f t="shared" si="105"/>
        <v>0</v>
      </c>
      <c r="AG775" s="115">
        <f t="shared" si="106"/>
        <v>0</v>
      </c>
      <c r="AH775" s="115">
        <v>0</v>
      </c>
      <c r="AI775" s="137" t="str">
        <f>IF(AH775=1,(Table1353233[[#This Row],[UB_init]]-Table1353233[[#This Row],[LB_init]])/Table1353233[[#This Row],[UB_init]],"")</f>
        <v/>
      </c>
      <c r="AJ775" s="133"/>
      <c r="AK775" s="115">
        <f>IF(AND(AJ775=1,Table68[[#This Row],[Gap]]=0),1,0)</f>
        <v>0</v>
      </c>
      <c r="AL775" s="47">
        <v>678</v>
      </c>
      <c r="AM775" s="117">
        <f t="shared" si="101"/>
        <v>1</v>
      </c>
      <c r="AN775">
        <f t="shared" si="102"/>
        <v>0</v>
      </c>
    </row>
    <row r="776" spans="2:40" ht="14.65" customHeight="1" x14ac:dyDescent="0.35">
      <c r="B776" s="127" t="s">
        <v>792</v>
      </c>
      <c r="C776" s="38">
        <v>150</v>
      </c>
      <c r="D776" s="38">
        <v>10</v>
      </c>
      <c r="E776" s="38">
        <v>20</v>
      </c>
      <c r="F776" s="39">
        <v>4</v>
      </c>
      <c r="G776" s="59">
        <f t="shared" si="98"/>
        <v>809</v>
      </c>
      <c r="H776" s="88">
        <f t="shared" si="98"/>
        <v>809</v>
      </c>
      <c r="I776" s="88">
        <f t="shared" si="103"/>
        <v>0</v>
      </c>
      <c r="J776" s="88"/>
      <c r="K776" s="38">
        <f>1800-Table1353233[[#This Row],[Remaining time]]</f>
        <v>54.477442469449898</v>
      </c>
      <c r="L776" s="38"/>
      <c r="M776" s="38">
        <f t="shared" si="99"/>
        <v>54.477442469449898</v>
      </c>
      <c r="N776" t="str">
        <f t="shared" si="100"/>
        <v/>
      </c>
      <c r="O776" t="b">
        <f t="shared" si="104"/>
        <v>0</v>
      </c>
      <c r="T776">
        <f>IF(Table1353233[[#This Row],[If Optimal solution is not found]]=1,"",Table1353233[[#This Row],[UB_init]])</f>
        <v>809</v>
      </c>
      <c r="U776">
        <f>IF(Table1353233[[#This Row],[If Optimal solution is not found]],"",Table1353233[[#This Row],[LB_init]])</f>
        <v>809</v>
      </c>
      <c r="V776">
        <f>IF(Table1353233[[#This Row],[If Optimal solution is not found]],"",0)</f>
        <v>0</v>
      </c>
      <c r="W776">
        <f>IF(Table1353233[[#This Row],[If Optimal solution is not found]],"",Table1353233[[#This Row],[Total time (BPP+Pm+SPm)]])</f>
        <v>54.477442469449898</v>
      </c>
      <c r="Y776" s="59"/>
      <c r="Z776" s="60"/>
      <c r="AA776" s="60"/>
      <c r="AB776" s="59"/>
      <c r="AC776" s="114"/>
      <c r="AD776" s="114"/>
      <c r="AE776" s="114"/>
      <c r="AF776" s="114">
        <f t="shared" si="105"/>
        <v>0</v>
      </c>
      <c r="AG776" s="114">
        <f t="shared" si="106"/>
        <v>0</v>
      </c>
      <c r="AH776" s="114">
        <v>0</v>
      </c>
      <c r="AI776" s="136" t="str">
        <f>IF(AH776=1,(Table1353233[[#This Row],[UB_init]]-Table1353233[[#This Row],[LB_init]])/Table1353233[[#This Row],[UB_init]],"")</f>
        <v/>
      </c>
      <c r="AJ776" s="123"/>
      <c r="AK776" s="114">
        <f>IF(AND(AJ776=1,Table68[[#This Row],[Gap]]=0),1,0)</f>
        <v>0</v>
      </c>
      <c r="AL776" s="48">
        <v>809</v>
      </c>
      <c r="AM776" s="117">
        <f t="shared" si="101"/>
        <v>1</v>
      </c>
      <c r="AN776">
        <f t="shared" si="102"/>
        <v>0</v>
      </c>
    </row>
    <row r="777" spans="2:40" ht="14.65" customHeight="1" x14ac:dyDescent="0.35">
      <c r="B777" s="126" t="s">
        <v>793</v>
      </c>
      <c r="C777" s="36">
        <v>150</v>
      </c>
      <c r="D777" s="36">
        <v>10</v>
      </c>
      <c r="E777" s="36">
        <v>20</v>
      </c>
      <c r="F777" s="37">
        <v>4</v>
      </c>
      <c r="G777" s="61">
        <f t="shared" si="98"/>
        <v>741</v>
      </c>
      <c r="H777" s="98">
        <f t="shared" si="98"/>
        <v>741</v>
      </c>
      <c r="I777" s="98">
        <f t="shared" si="103"/>
        <v>0</v>
      </c>
      <c r="J777" s="98"/>
      <c r="K777" s="36">
        <f>1800-Table1353233[[#This Row],[Remaining time]]</f>
        <v>29.858525812629978</v>
      </c>
      <c r="L777" s="36"/>
      <c r="M777" s="36">
        <f t="shared" si="99"/>
        <v>29.858525812629978</v>
      </c>
      <c r="N777" t="str">
        <f t="shared" si="100"/>
        <v/>
      </c>
      <c r="O777" t="b">
        <f t="shared" si="104"/>
        <v>0</v>
      </c>
      <c r="T777">
        <f>IF(Table1353233[[#This Row],[If Optimal solution is not found]]=1,"",Table1353233[[#This Row],[UB_init]])</f>
        <v>741</v>
      </c>
      <c r="U777">
        <f>IF(Table1353233[[#This Row],[If Optimal solution is not found]],"",Table1353233[[#This Row],[LB_init]])</f>
        <v>741</v>
      </c>
      <c r="V777">
        <f>IF(Table1353233[[#This Row],[If Optimal solution is not found]],"",0)</f>
        <v>0</v>
      </c>
      <c r="W777">
        <f>IF(Table1353233[[#This Row],[If Optimal solution is not found]],"",Table1353233[[#This Row],[Total time (BPP+Pm+SPm)]])</f>
        <v>29.858525812629978</v>
      </c>
      <c r="Y777" s="61"/>
      <c r="Z777" s="62"/>
      <c r="AA777" s="62"/>
      <c r="AB777" s="61"/>
      <c r="AC777" s="115"/>
      <c r="AD777" s="115"/>
      <c r="AE777" s="115"/>
      <c r="AF777" s="115">
        <f t="shared" si="105"/>
        <v>0</v>
      </c>
      <c r="AG777" s="115">
        <f t="shared" si="106"/>
        <v>0</v>
      </c>
      <c r="AH777" s="115">
        <v>0</v>
      </c>
      <c r="AI777" s="137" t="str">
        <f>IF(AH777=1,(Table1353233[[#This Row],[UB_init]]-Table1353233[[#This Row],[LB_init]])/Table1353233[[#This Row],[UB_init]],"")</f>
        <v/>
      </c>
      <c r="AJ777" s="133"/>
      <c r="AK777" s="115">
        <f>IF(AND(AJ777=1,Table68[[#This Row],[Gap]]=0),1,0)</f>
        <v>0</v>
      </c>
      <c r="AL777" s="47">
        <v>741</v>
      </c>
      <c r="AM777" s="117">
        <f t="shared" si="101"/>
        <v>1</v>
      </c>
      <c r="AN777">
        <f t="shared" si="102"/>
        <v>0</v>
      </c>
    </row>
    <row r="778" spans="2:40" ht="14.65" customHeight="1" x14ac:dyDescent="0.35">
      <c r="B778" s="127" t="s">
        <v>794</v>
      </c>
      <c r="C778" s="38">
        <v>150</v>
      </c>
      <c r="D778" s="38">
        <v>10</v>
      </c>
      <c r="E778" s="38">
        <v>20</v>
      </c>
      <c r="F778" s="39">
        <v>4</v>
      </c>
      <c r="G778" s="59">
        <f t="shared" si="98"/>
        <v>717</v>
      </c>
      <c r="H778" s="88">
        <f t="shared" si="98"/>
        <v>711</v>
      </c>
      <c r="I778" s="88">
        <f t="shared" si="103"/>
        <v>8.3682008368200795E-3</v>
      </c>
      <c r="J778" s="88"/>
      <c r="K778" s="38">
        <f>1800-Table1353233[[#This Row],[Remaining time]]</f>
        <v>617.91875988991001</v>
      </c>
      <c r="L778" s="38">
        <v>2982.08124</v>
      </c>
      <c r="M778" s="38">
        <f t="shared" si="99"/>
        <v>3599.9999998899102</v>
      </c>
      <c r="N778">
        <f t="shared" si="100"/>
        <v>0</v>
      </c>
      <c r="O778" t="b">
        <f t="shared" si="104"/>
        <v>0</v>
      </c>
      <c r="T778" t="str">
        <f>IF(Table1353233[[#This Row],[If Optimal solution is not found]]=1,"",Table1353233[[#This Row],[UB_init]])</f>
        <v/>
      </c>
      <c r="U778" t="str">
        <f>IF(Table1353233[[#This Row],[If Optimal solution is not found]],"",Table1353233[[#This Row],[LB_init]])</f>
        <v/>
      </c>
      <c r="V778" t="str">
        <f>IF(Table1353233[[#This Row],[If Optimal solution is not found]],"",0)</f>
        <v/>
      </c>
      <c r="W778" t="str">
        <f>IF(Table1353233[[#This Row],[If Optimal solution is not found]],"",Table1353233[[#This Row],[Total time (BPP+Pm+SPm)]])</f>
        <v/>
      </c>
      <c r="Y778" s="59">
        <v>717</v>
      </c>
      <c r="Z778" s="60">
        <v>711</v>
      </c>
      <c r="AA778" s="60">
        <v>8.3682008368200795E-3</v>
      </c>
      <c r="AB778" s="59"/>
      <c r="AC778" s="114">
        <v>0</v>
      </c>
      <c r="AD778" s="114">
        <v>0</v>
      </c>
      <c r="AE778" s="114">
        <v>0</v>
      </c>
      <c r="AF778" s="114">
        <f t="shared" si="105"/>
        <v>0</v>
      </c>
      <c r="AG778" s="114">
        <f t="shared" si="106"/>
        <v>0</v>
      </c>
      <c r="AH778" s="114">
        <v>0</v>
      </c>
      <c r="AI778" s="136" t="str">
        <f>IF(AH778=1,(Table1353233[[#This Row],[UB_init]]-Table1353233[[#This Row],[LB_init]])/Table1353233[[#This Row],[UB_init]],"")</f>
        <v/>
      </c>
      <c r="AJ778" s="123">
        <v>1</v>
      </c>
      <c r="AK778" s="114">
        <f>IF(AND(AJ778=1,Table68[[#This Row],[Gap]]=0),1,0)</f>
        <v>0</v>
      </c>
      <c r="AL778" s="48">
        <v>717</v>
      </c>
      <c r="AM778" s="117">
        <f t="shared" si="101"/>
        <v>0</v>
      </c>
      <c r="AN778">
        <f t="shared" si="102"/>
        <v>0</v>
      </c>
    </row>
    <row r="779" spans="2:40" x14ac:dyDescent="0.35">
      <c r="B779" s="126" t="s">
        <v>795</v>
      </c>
      <c r="C779" s="36">
        <v>150</v>
      </c>
      <c r="D779" s="36">
        <v>10</v>
      </c>
      <c r="E779" s="36">
        <v>20</v>
      </c>
      <c r="F779" s="37">
        <v>4</v>
      </c>
      <c r="G779" s="61">
        <f t="shared" si="98"/>
        <v>753</v>
      </c>
      <c r="H779" s="98">
        <f t="shared" si="98"/>
        <v>753</v>
      </c>
      <c r="I779" s="98">
        <f t="shared" si="103"/>
        <v>0</v>
      </c>
      <c r="J779" s="98"/>
      <c r="K779" s="36">
        <f>1800-Table1353233[[#This Row],[Remaining time]]</f>
        <v>104.50131135061997</v>
      </c>
      <c r="L779" s="36"/>
      <c r="M779" s="36">
        <f t="shared" si="99"/>
        <v>104.50131135061997</v>
      </c>
      <c r="N779" t="str">
        <f t="shared" si="100"/>
        <v/>
      </c>
      <c r="O779" t="b">
        <f t="shared" si="104"/>
        <v>0</v>
      </c>
      <c r="T779">
        <f>IF(Table1353233[[#This Row],[If Optimal solution is not found]]=1,"",Table1353233[[#This Row],[UB_init]])</f>
        <v>753</v>
      </c>
      <c r="U779">
        <f>IF(Table1353233[[#This Row],[If Optimal solution is not found]],"",Table1353233[[#This Row],[LB_init]])</f>
        <v>753</v>
      </c>
      <c r="V779">
        <f>IF(Table1353233[[#This Row],[If Optimal solution is not found]],"",0)</f>
        <v>0</v>
      </c>
      <c r="W779">
        <f>IF(Table1353233[[#This Row],[If Optimal solution is not found]],"",Table1353233[[#This Row],[Total time (BPP+Pm+SPm)]])</f>
        <v>104.50131135061997</v>
      </c>
      <c r="Y779" s="61"/>
      <c r="Z779" s="62"/>
      <c r="AA779" s="62"/>
      <c r="AB779" s="61"/>
      <c r="AC779" s="115"/>
      <c r="AD779" s="115"/>
      <c r="AE779" s="115"/>
      <c r="AF779" s="115">
        <f t="shared" si="105"/>
        <v>0</v>
      </c>
      <c r="AG779" s="115">
        <f t="shared" si="106"/>
        <v>0</v>
      </c>
      <c r="AH779" s="115">
        <v>0</v>
      </c>
      <c r="AI779" s="137" t="str">
        <f>IF(AH779=1,(Table1353233[[#This Row],[UB_init]]-Table1353233[[#This Row],[LB_init]])/Table1353233[[#This Row],[UB_init]],"")</f>
        <v/>
      </c>
      <c r="AJ779" s="133"/>
      <c r="AK779" s="115">
        <f>IF(AND(AJ779=1,Table68[[#This Row],[Gap]]=0),1,0)</f>
        <v>0</v>
      </c>
      <c r="AL779" s="47">
        <v>753</v>
      </c>
      <c r="AM779" s="117">
        <f t="shared" si="101"/>
        <v>1</v>
      </c>
      <c r="AN779">
        <f t="shared" si="102"/>
        <v>0</v>
      </c>
    </row>
    <row r="780" spans="2:40" x14ac:dyDescent="0.35">
      <c r="B780" s="127" t="s">
        <v>796</v>
      </c>
      <c r="C780" s="38">
        <v>150</v>
      </c>
      <c r="D780" s="38">
        <v>10</v>
      </c>
      <c r="E780" s="38">
        <v>20</v>
      </c>
      <c r="F780" s="39">
        <v>4</v>
      </c>
      <c r="G780" s="59">
        <f t="shared" si="98"/>
        <v>758</v>
      </c>
      <c r="H780" s="88">
        <f t="shared" si="98"/>
        <v>746</v>
      </c>
      <c r="I780" s="88">
        <f t="shared" si="103"/>
        <v>1.5831134564643801E-2</v>
      </c>
      <c r="J780" s="88"/>
      <c r="K780" s="38">
        <f>1800-Table1353233[[#This Row],[Remaining time]]</f>
        <v>608.66044701077999</v>
      </c>
      <c r="L780" s="38">
        <v>2991.3395529999998</v>
      </c>
      <c r="M780" s="38">
        <f t="shared" si="99"/>
        <v>3600.0000000107798</v>
      </c>
      <c r="N780">
        <f t="shared" si="100"/>
        <v>0</v>
      </c>
      <c r="O780" t="b">
        <f t="shared" si="104"/>
        <v>0</v>
      </c>
      <c r="T780" t="str">
        <f>IF(Table1353233[[#This Row],[If Optimal solution is not found]]=1,"",Table1353233[[#This Row],[UB_init]])</f>
        <v/>
      </c>
      <c r="U780" t="str">
        <f>IF(Table1353233[[#This Row],[If Optimal solution is not found]],"",Table1353233[[#This Row],[LB_init]])</f>
        <v/>
      </c>
      <c r="V780" t="str">
        <f>IF(Table1353233[[#This Row],[If Optimal solution is not found]],"",0)</f>
        <v/>
      </c>
      <c r="W780" t="str">
        <f>IF(Table1353233[[#This Row],[If Optimal solution is not found]],"",Table1353233[[#This Row],[Total time (BPP+Pm+SPm)]])</f>
        <v/>
      </c>
      <c r="Y780" s="59">
        <v>758</v>
      </c>
      <c r="Z780" s="60">
        <v>746</v>
      </c>
      <c r="AA780" s="60">
        <v>1.5831134564643801E-2</v>
      </c>
      <c r="AB780" s="59"/>
      <c r="AC780" s="114">
        <v>0</v>
      </c>
      <c r="AD780" s="114">
        <v>0</v>
      </c>
      <c r="AE780" s="114">
        <v>0</v>
      </c>
      <c r="AF780" s="114">
        <f t="shared" si="105"/>
        <v>0</v>
      </c>
      <c r="AG780" s="114">
        <f t="shared" si="106"/>
        <v>0</v>
      </c>
      <c r="AH780" s="114">
        <v>0</v>
      </c>
      <c r="AI780" s="136" t="str">
        <f>IF(AH780=1,(Table1353233[[#This Row],[UB_init]]-Table1353233[[#This Row],[LB_init]])/Table1353233[[#This Row],[UB_init]],"")</f>
        <v/>
      </c>
      <c r="AJ780" s="123">
        <v>1</v>
      </c>
      <c r="AK780" s="114">
        <f>IF(AND(AJ780=1,Table68[[#This Row],[Gap]]=0),1,0)</f>
        <v>0</v>
      </c>
      <c r="AL780" s="48">
        <v>758</v>
      </c>
      <c r="AM780" s="117">
        <f t="shared" si="101"/>
        <v>0</v>
      </c>
      <c r="AN780">
        <f t="shared" si="102"/>
        <v>0</v>
      </c>
    </row>
    <row r="781" spans="2:40" x14ac:dyDescent="0.35">
      <c r="B781" s="126" t="s">
        <v>797</v>
      </c>
      <c r="C781" s="36">
        <v>150</v>
      </c>
      <c r="D781" s="36">
        <v>10</v>
      </c>
      <c r="E781" s="36">
        <v>20</v>
      </c>
      <c r="F781" s="37">
        <v>4</v>
      </c>
      <c r="G781" s="61">
        <f t="shared" si="98"/>
        <v>715</v>
      </c>
      <c r="H781" s="98">
        <f t="shared" si="98"/>
        <v>715</v>
      </c>
      <c r="I781" s="98">
        <f t="shared" si="103"/>
        <v>0</v>
      </c>
      <c r="J781" s="98"/>
      <c r="K781" s="36">
        <f>1800-Table1353233[[#This Row],[Remaining time]]</f>
        <v>75.543153306470003</v>
      </c>
      <c r="L781" s="36"/>
      <c r="M781" s="36">
        <f t="shared" si="99"/>
        <v>75.543153306470003</v>
      </c>
      <c r="N781" t="str">
        <f t="shared" si="100"/>
        <v/>
      </c>
      <c r="O781" t="b">
        <f t="shared" si="104"/>
        <v>0</v>
      </c>
      <c r="T781">
        <f>IF(Table1353233[[#This Row],[If Optimal solution is not found]]=1,"",Table1353233[[#This Row],[UB_init]])</f>
        <v>715</v>
      </c>
      <c r="U781">
        <f>IF(Table1353233[[#This Row],[If Optimal solution is not found]],"",Table1353233[[#This Row],[LB_init]])</f>
        <v>715</v>
      </c>
      <c r="V781">
        <f>IF(Table1353233[[#This Row],[If Optimal solution is not found]],"",0)</f>
        <v>0</v>
      </c>
      <c r="W781">
        <f>IF(Table1353233[[#This Row],[If Optimal solution is not found]],"",Table1353233[[#This Row],[Total time (BPP+Pm+SPm)]])</f>
        <v>75.543153306470003</v>
      </c>
      <c r="Y781" s="61"/>
      <c r="Z781" s="62"/>
      <c r="AA781" s="62"/>
      <c r="AB781" s="61"/>
      <c r="AC781" s="115"/>
      <c r="AD781" s="115"/>
      <c r="AE781" s="115"/>
      <c r="AF781" s="115">
        <f t="shared" si="105"/>
        <v>0</v>
      </c>
      <c r="AG781" s="115">
        <f t="shared" si="106"/>
        <v>0</v>
      </c>
      <c r="AH781" s="115">
        <v>0</v>
      </c>
      <c r="AI781" s="137" t="str">
        <f>IF(AH781=1,(Table1353233[[#This Row],[UB_init]]-Table1353233[[#This Row],[LB_init]])/Table1353233[[#This Row],[UB_init]],"")</f>
        <v/>
      </c>
      <c r="AJ781" s="133"/>
      <c r="AK781" s="115">
        <f>IF(AND(AJ781=1,Table68[[#This Row],[Gap]]=0),1,0)</f>
        <v>0</v>
      </c>
      <c r="AL781" s="47">
        <v>715</v>
      </c>
      <c r="AM781" s="117">
        <f t="shared" si="101"/>
        <v>1</v>
      </c>
      <c r="AN781">
        <f t="shared" si="102"/>
        <v>0</v>
      </c>
    </row>
    <row r="782" spans="2:40" x14ac:dyDescent="0.35">
      <c r="B782" s="127" t="s">
        <v>798</v>
      </c>
      <c r="C782" s="38">
        <v>150</v>
      </c>
      <c r="D782" s="38">
        <v>10</v>
      </c>
      <c r="E782" s="38">
        <v>30</v>
      </c>
      <c r="F782" s="39">
        <v>1</v>
      </c>
      <c r="G782" s="59">
        <f t="shared" si="98"/>
        <v>568</v>
      </c>
      <c r="H782" s="88">
        <f t="shared" si="98"/>
        <v>568</v>
      </c>
      <c r="I782" s="88">
        <f t="shared" si="103"/>
        <v>0</v>
      </c>
      <c r="J782" s="88"/>
      <c r="K782" s="38">
        <f>1800-Table1353233[[#This Row],[Remaining time]]</f>
        <v>1.5075998883698958</v>
      </c>
      <c r="L782" s="38">
        <v>6.9665740439668298</v>
      </c>
      <c r="M782" s="38">
        <f t="shared" si="99"/>
        <v>8.4741739323367256</v>
      </c>
      <c r="N782">
        <f t="shared" si="100"/>
        <v>0</v>
      </c>
      <c r="O782" t="b">
        <f t="shared" si="104"/>
        <v>0</v>
      </c>
      <c r="T782" t="str">
        <f>IF(Table1353233[[#This Row],[If Optimal solution is not found]]=1,"",Table1353233[[#This Row],[UB_init]])</f>
        <v/>
      </c>
      <c r="U782" t="str">
        <f>IF(Table1353233[[#This Row],[If Optimal solution is not found]],"",Table1353233[[#This Row],[LB_init]])</f>
        <v/>
      </c>
      <c r="V782" t="str">
        <f>IF(Table1353233[[#This Row],[If Optimal solution is not found]],"",0)</f>
        <v/>
      </c>
      <c r="W782" t="str">
        <f>IF(Table1353233[[#This Row],[If Optimal solution is not found]],"",Table1353233[[#This Row],[Total time (BPP+Pm+SPm)]])</f>
        <v/>
      </c>
      <c r="Y782" s="59">
        <v>568</v>
      </c>
      <c r="Z782" s="60">
        <v>568</v>
      </c>
      <c r="AA782" s="60">
        <v>0</v>
      </c>
      <c r="AB782" s="59"/>
      <c r="AC782" s="114">
        <v>0</v>
      </c>
      <c r="AD782" s="114">
        <v>0</v>
      </c>
      <c r="AE782" s="114">
        <v>0</v>
      </c>
      <c r="AF782" s="114">
        <f t="shared" si="105"/>
        <v>0</v>
      </c>
      <c r="AG782" s="114">
        <f t="shared" si="106"/>
        <v>0</v>
      </c>
      <c r="AH782" s="114">
        <v>0</v>
      </c>
      <c r="AI782" s="136" t="str">
        <f>IF(AH782=1,(Table1353233[[#This Row],[UB_init]]-Table1353233[[#This Row],[LB_init]])/Table1353233[[#This Row],[UB_init]],"")</f>
        <v/>
      </c>
      <c r="AJ782" s="123">
        <v>0</v>
      </c>
      <c r="AK782" s="114">
        <f>IF(AND(AJ782=1,Table68[[#This Row],[Gap]]=0),1,0)</f>
        <v>0</v>
      </c>
      <c r="AL782" s="48">
        <v>614</v>
      </c>
      <c r="AM782" s="117">
        <f t="shared" si="101"/>
        <v>0</v>
      </c>
      <c r="AN782">
        <f t="shared" si="102"/>
        <v>0</v>
      </c>
    </row>
    <row r="783" spans="2:40" x14ac:dyDescent="0.35">
      <c r="B783" s="126" t="s">
        <v>799</v>
      </c>
      <c r="C783" s="36">
        <v>150</v>
      </c>
      <c r="D783" s="36">
        <v>10</v>
      </c>
      <c r="E783" s="36">
        <v>30</v>
      </c>
      <c r="F783" s="37">
        <v>1</v>
      </c>
      <c r="G783" s="61">
        <f t="shared" si="98"/>
        <v>645</v>
      </c>
      <c r="H783" s="98">
        <f t="shared" si="98"/>
        <v>645</v>
      </c>
      <c r="I783" s="98">
        <f t="shared" si="103"/>
        <v>0</v>
      </c>
      <c r="J783" s="98"/>
      <c r="K783" s="36">
        <f>1800-Table1353233[[#This Row],[Remaining time]]</f>
        <v>1.4209069833200374</v>
      </c>
      <c r="L783" s="36">
        <v>5.33775670360773</v>
      </c>
      <c r="M783" s="36">
        <f t="shared" si="99"/>
        <v>6.7586636869277674</v>
      </c>
      <c r="N783">
        <f t="shared" si="100"/>
        <v>0</v>
      </c>
      <c r="O783" t="b">
        <f t="shared" si="104"/>
        <v>0</v>
      </c>
      <c r="T783" t="str">
        <f>IF(Table1353233[[#This Row],[If Optimal solution is not found]]=1,"",Table1353233[[#This Row],[UB_init]])</f>
        <v/>
      </c>
      <c r="U783" t="str">
        <f>IF(Table1353233[[#This Row],[If Optimal solution is not found]],"",Table1353233[[#This Row],[LB_init]])</f>
        <v/>
      </c>
      <c r="V783" t="str">
        <f>IF(Table1353233[[#This Row],[If Optimal solution is not found]],"",0)</f>
        <v/>
      </c>
      <c r="W783" t="str">
        <f>IF(Table1353233[[#This Row],[If Optimal solution is not found]],"",Table1353233[[#This Row],[Total time (BPP+Pm+SPm)]])</f>
        <v/>
      </c>
      <c r="Y783" s="61">
        <v>645</v>
      </c>
      <c r="Z783" s="62">
        <v>645</v>
      </c>
      <c r="AA783" s="62">
        <v>0</v>
      </c>
      <c r="AB783" s="61"/>
      <c r="AC783" s="115">
        <v>0</v>
      </c>
      <c r="AD783" s="115">
        <v>0</v>
      </c>
      <c r="AE783" s="115">
        <v>0</v>
      </c>
      <c r="AF783" s="115">
        <f t="shared" si="105"/>
        <v>0</v>
      </c>
      <c r="AG783" s="115">
        <f t="shared" si="106"/>
        <v>0</v>
      </c>
      <c r="AH783" s="115">
        <v>0</v>
      </c>
      <c r="AI783" s="137" t="str">
        <f>IF(AH783=1,(Table1353233[[#This Row],[UB_init]]-Table1353233[[#This Row],[LB_init]])/Table1353233[[#This Row],[UB_init]],"")</f>
        <v/>
      </c>
      <c r="AJ783" s="133">
        <v>0</v>
      </c>
      <c r="AK783" s="115">
        <f>IF(AND(AJ783=1,Table68[[#This Row],[Gap]]=0),1,0)</f>
        <v>0</v>
      </c>
      <c r="AL783" s="47">
        <v>924</v>
      </c>
      <c r="AM783" s="117">
        <f t="shared" si="101"/>
        <v>0</v>
      </c>
      <c r="AN783">
        <f t="shared" si="102"/>
        <v>0</v>
      </c>
    </row>
    <row r="784" spans="2:40" x14ac:dyDescent="0.35">
      <c r="B784" s="127" t="s">
        <v>800</v>
      </c>
      <c r="C784" s="38">
        <v>150</v>
      </c>
      <c r="D784" s="38">
        <v>10</v>
      </c>
      <c r="E784" s="38">
        <v>30</v>
      </c>
      <c r="F784" s="39">
        <v>1</v>
      </c>
      <c r="G784" s="59">
        <f t="shared" si="98"/>
        <v>618</v>
      </c>
      <c r="H784" s="88">
        <f t="shared" si="98"/>
        <v>618</v>
      </c>
      <c r="I784" s="88">
        <f t="shared" si="103"/>
        <v>0</v>
      </c>
      <c r="J784" s="88"/>
      <c r="K784" s="38">
        <f>1800-Table1353233[[#This Row],[Remaining time]]</f>
        <v>1.2207071222399009</v>
      </c>
      <c r="L784" s="38">
        <v>6.5102882590144802</v>
      </c>
      <c r="M784" s="38">
        <f t="shared" si="99"/>
        <v>7.730995381254381</v>
      </c>
      <c r="N784">
        <f t="shared" si="100"/>
        <v>0</v>
      </c>
      <c r="O784" t="b">
        <f t="shared" si="104"/>
        <v>0</v>
      </c>
      <c r="T784" t="str">
        <f>IF(Table1353233[[#This Row],[If Optimal solution is not found]]=1,"",Table1353233[[#This Row],[UB_init]])</f>
        <v/>
      </c>
      <c r="U784" t="str">
        <f>IF(Table1353233[[#This Row],[If Optimal solution is not found]],"",Table1353233[[#This Row],[LB_init]])</f>
        <v/>
      </c>
      <c r="V784" t="str">
        <f>IF(Table1353233[[#This Row],[If Optimal solution is not found]],"",0)</f>
        <v/>
      </c>
      <c r="W784" t="str">
        <f>IF(Table1353233[[#This Row],[If Optimal solution is not found]],"",Table1353233[[#This Row],[Total time (BPP+Pm+SPm)]])</f>
        <v/>
      </c>
      <c r="Y784" s="59">
        <v>618</v>
      </c>
      <c r="Z784" s="60">
        <v>618</v>
      </c>
      <c r="AA784" s="60">
        <v>0</v>
      </c>
      <c r="AB784" s="59"/>
      <c r="AC784" s="114">
        <v>0</v>
      </c>
      <c r="AD784" s="114">
        <v>0</v>
      </c>
      <c r="AE784" s="114">
        <v>0</v>
      </c>
      <c r="AF784" s="114">
        <f t="shared" si="105"/>
        <v>0</v>
      </c>
      <c r="AG784" s="114">
        <f t="shared" si="106"/>
        <v>0</v>
      </c>
      <c r="AH784" s="114">
        <v>0</v>
      </c>
      <c r="AI784" s="136" t="str">
        <f>IF(AH784=1,(Table1353233[[#This Row],[UB_init]]-Table1353233[[#This Row],[LB_init]])/Table1353233[[#This Row],[UB_init]],"")</f>
        <v/>
      </c>
      <c r="AJ784" s="123">
        <v>0</v>
      </c>
      <c r="AK784" s="114">
        <f>IF(AND(AJ784=1,Table68[[#This Row],[Gap]]=0),1,0)</f>
        <v>0</v>
      </c>
      <c r="AL784" s="48">
        <v>1139</v>
      </c>
      <c r="AM784" s="117">
        <f t="shared" si="101"/>
        <v>0</v>
      </c>
      <c r="AN784">
        <f t="shared" si="102"/>
        <v>0</v>
      </c>
    </row>
    <row r="785" spans="2:40" x14ac:dyDescent="0.35">
      <c r="B785" s="126" t="s">
        <v>801</v>
      </c>
      <c r="C785" s="36">
        <v>150</v>
      </c>
      <c r="D785" s="36">
        <v>10</v>
      </c>
      <c r="E785" s="36">
        <v>30</v>
      </c>
      <c r="F785" s="37">
        <v>1</v>
      </c>
      <c r="G785" s="61">
        <f t="shared" si="98"/>
        <v>634</v>
      </c>
      <c r="H785" s="98">
        <f t="shared" si="98"/>
        <v>634</v>
      </c>
      <c r="I785" s="98">
        <f t="shared" si="103"/>
        <v>0</v>
      </c>
      <c r="J785" s="98"/>
      <c r="K785" s="36">
        <f>1800-Table1353233[[#This Row],[Remaining time]]</f>
        <v>1.5665323138300664</v>
      </c>
      <c r="L785" s="36">
        <v>3.5148754459805698</v>
      </c>
      <c r="M785" s="36">
        <f t="shared" si="99"/>
        <v>5.0814077598106362</v>
      </c>
      <c r="N785">
        <f t="shared" si="100"/>
        <v>0</v>
      </c>
      <c r="O785" t="b">
        <f t="shared" si="104"/>
        <v>0</v>
      </c>
      <c r="T785" t="str">
        <f>IF(Table1353233[[#This Row],[If Optimal solution is not found]]=1,"",Table1353233[[#This Row],[UB_init]])</f>
        <v/>
      </c>
      <c r="U785" t="str">
        <f>IF(Table1353233[[#This Row],[If Optimal solution is not found]],"",Table1353233[[#This Row],[LB_init]])</f>
        <v/>
      </c>
      <c r="V785" t="str">
        <f>IF(Table1353233[[#This Row],[If Optimal solution is not found]],"",0)</f>
        <v/>
      </c>
      <c r="W785" t="str">
        <f>IF(Table1353233[[#This Row],[If Optimal solution is not found]],"",Table1353233[[#This Row],[Total time (BPP+Pm+SPm)]])</f>
        <v/>
      </c>
      <c r="Y785" s="61">
        <v>634</v>
      </c>
      <c r="Z785" s="62">
        <v>634</v>
      </c>
      <c r="AA785" s="62">
        <v>0</v>
      </c>
      <c r="AB785" s="61"/>
      <c r="AC785" s="115">
        <v>0</v>
      </c>
      <c r="AD785" s="115">
        <v>0</v>
      </c>
      <c r="AE785" s="115">
        <v>0</v>
      </c>
      <c r="AF785" s="115">
        <f t="shared" si="105"/>
        <v>0</v>
      </c>
      <c r="AG785" s="115">
        <f t="shared" si="106"/>
        <v>0</v>
      </c>
      <c r="AH785" s="115">
        <v>0</v>
      </c>
      <c r="AI785" s="137" t="str">
        <f>IF(AH785=1,(Table1353233[[#This Row],[UB_init]]-Table1353233[[#This Row],[LB_init]])/Table1353233[[#This Row],[UB_init]],"")</f>
        <v/>
      </c>
      <c r="AJ785" s="133">
        <v>0</v>
      </c>
      <c r="AK785" s="115">
        <f>IF(AND(AJ785=1,Table68[[#This Row],[Gap]]=0),1,0)</f>
        <v>0</v>
      </c>
      <c r="AL785" s="47">
        <v>680</v>
      </c>
      <c r="AM785" s="117">
        <f t="shared" si="101"/>
        <v>0</v>
      </c>
      <c r="AN785">
        <f t="shared" si="102"/>
        <v>0</v>
      </c>
    </row>
    <row r="786" spans="2:40" x14ac:dyDescent="0.35">
      <c r="B786" s="127" t="s">
        <v>802</v>
      </c>
      <c r="C786" s="38">
        <v>150</v>
      </c>
      <c r="D786" s="38">
        <v>10</v>
      </c>
      <c r="E786" s="38">
        <v>30</v>
      </c>
      <c r="F786" s="39">
        <v>1</v>
      </c>
      <c r="G786" s="59">
        <f t="shared" si="98"/>
        <v>627</v>
      </c>
      <c r="H786" s="88">
        <f t="shared" si="98"/>
        <v>627</v>
      </c>
      <c r="I786" s="88">
        <f t="shared" si="103"/>
        <v>0</v>
      </c>
      <c r="J786" s="88"/>
      <c r="K786" s="38">
        <f>1800-Table1353233[[#This Row],[Remaining time]]</f>
        <v>2.7140872236400355</v>
      </c>
      <c r="L786" s="38">
        <v>21.4920216426253</v>
      </c>
      <c r="M786" s="38">
        <f t="shared" si="99"/>
        <v>24.206108866265335</v>
      </c>
      <c r="N786">
        <f t="shared" si="100"/>
        <v>0</v>
      </c>
      <c r="O786" t="b">
        <f t="shared" si="104"/>
        <v>0</v>
      </c>
      <c r="T786" t="str">
        <f>IF(Table1353233[[#This Row],[If Optimal solution is not found]]=1,"",Table1353233[[#This Row],[UB_init]])</f>
        <v/>
      </c>
      <c r="U786" t="str">
        <f>IF(Table1353233[[#This Row],[If Optimal solution is not found]],"",Table1353233[[#This Row],[LB_init]])</f>
        <v/>
      </c>
      <c r="V786" t="str">
        <f>IF(Table1353233[[#This Row],[If Optimal solution is not found]],"",0)</f>
        <v/>
      </c>
      <c r="W786" t="str">
        <f>IF(Table1353233[[#This Row],[If Optimal solution is not found]],"",Table1353233[[#This Row],[Total time (BPP+Pm+SPm)]])</f>
        <v/>
      </c>
      <c r="Y786" s="59">
        <v>627</v>
      </c>
      <c r="Z786" s="60">
        <v>627</v>
      </c>
      <c r="AA786" s="60">
        <v>0</v>
      </c>
      <c r="AB786" s="59"/>
      <c r="AC786" s="114">
        <v>1</v>
      </c>
      <c r="AD786" s="114">
        <v>1</v>
      </c>
      <c r="AE786" s="114">
        <v>0</v>
      </c>
      <c r="AF786" s="114">
        <f t="shared" si="105"/>
        <v>0</v>
      </c>
      <c r="AG786" s="114">
        <f t="shared" si="106"/>
        <v>0</v>
      </c>
      <c r="AH786" s="114">
        <v>0</v>
      </c>
      <c r="AI786" s="136" t="str">
        <f>IF(AH786=1,(Table1353233[[#This Row],[UB_init]]-Table1353233[[#This Row],[LB_init]])/Table1353233[[#This Row],[UB_init]],"")</f>
        <v/>
      </c>
      <c r="AJ786" s="123">
        <v>0</v>
      </c>
      <c r="AK786" s="114">
        <f>IF(AND(AJ786=1,Table68[[#This Row],[Gap]]=0),1,0)</f>
        <v>0</v>
      </c>
      <c r="AL786" s="48">
        <v>815</v>
      </c>
      <c r="AM786" s="117">
        <f t="shared" si="101"/>
        <v>0</v>
      </c>
      <c r="AN786">
        <f t="shared" si="102"/>
        <v>0</v>
      </c>
    </row>
    <row r="787" spans="2:40" x14ac:dyDescent="0.35">
      <c r="B787" s="126" t="s">
        <v>803</v>
      </c>
      <c r="C787" s="36">
        <v>150</v>
      </c>
      <c r="D787" s="36">
        <v>10</v>
      </c>
      <c r="E787" s="36">
        <v>30</v>
      </c>
      <c r="F787" s="37">
        <v>1</v>
      </c>
      <c r="G787" s="61">
        <f t="shared" si="98"/>
        <v>613</v>
      </c>
      <c r="H787" s="98">
        <f t="shared" si="98"/>
        <v>613</v>
      </c>
      <c r="I787" s="98">
        <f t="shared" si="103"/>
        <v>0</v>
      </c>
      <c r="J787" s="98"/>
      <c r="K787" s="36">
        <f>1800-Table1353233[[#This Row],[Remaining time]]</f>
        <v>1.8609221745300601</v>
      </c>
      <c r="L787" s="36">
        <v>6.3000158718787098</v>
      </c>
      <c r="M787" s="36">
        <f t="shared" si="99"/>
        <v>8.16093804640877</v>
      </c>
      <c r="N787">
        <f t="shared" si="100"/>
        <v>0</v>
      </c>
      <c r="O787" t="b">
        <f t="shared" si="104"/>
        <v>0</v>
      </c>
      <c r="T787" t="str">
        <f>IF(Table1353233[[#This Row],[If Optimal solution is not found]]=1,"",Table1353233[[#This Row],[UB_init]])</f>
        <v/>
      </c>
      <c r="U787" t="str">
        <f>IF(Table1353233[[#This Row],[If Optimal solution is not found]],"",Table1353233[[#This Row],[LB_init]])</f>
        <v/>
      </c>
      <c r="V787" t="str">
        <f>IF(Table1353233[[#This Row],[If Optimal solution is not found]],"",0)</f>
        <v/>
      </c>
      <c r="W787" t="str">
        <f>IF(Table1353233[[#This Row],[If Optimal solution is not found]],"",Table1353233[[#This Row],[Total time (BPP+Pm+SPm)]])</f>
        <v/>
      </c>
      <c r="Y787" s="61">
        <v>613</v>
      </c>
      <c r="Z787" s="62">
        <v>613</v>
      </c>
      <c r="AA787" s="62">
        <v>0</v>
      </c>
      <c r="AB787" s="61"/>
      <c r="AC787" s="115">
        <v>0</v>
      </c>
      <c r="AD787" s="115">
        <v>0</v>
      </c>
      <c r="AE787" s="115">
        <v>0</v>
      </c>
      <c r="AF787" s="115">
        <f t="shared" si="105"/>
        <v>0</v>
      </c>
      <c r="AG787" s="115">
        <f t="shared" si="106"/>
        <v>0</v>
      </c>
      <c r="AH787" s="115">
        <v>0</v>
      </c>
      <c r="AI787" s="137" t="str">
        <f>IF(AH787=1,(Table1353233[[#This Row],[UB_init]]-Table1353233[[#This Row],[LB_init]])/Table1353233[[#This Row],[UB_init]],"")</f>
        <v/>
      </c>
      <c r="AJ787" s="133">
        <v>0</v>
      </c>
      <c r="AK787" s="115">
        <f>IF(AND(AJ787=1,Table68[[#This Row],[Gap]]=0),1,0)</f>
        <v>0</v>
      </c>
      <c r="AL787" s="47">
        <v>640</v>
      </c>
      <c r="AM787" s="117">
        <f t="shared" si="101"/>
        <v>0</v>
      </c>
      <c r="AN787">
        <f t="shared" si="102"/>
        <v>0</v>
      </c>
    </row>
    <row r="788" spans="2:40" x14ac:dyDescent="0.35">
      <c r="B788" s="127" t="s">
        <v>804</v>
      </c>
      <c r="C788" s="38">
        <v>150</v>
      </c>
      <c r="D788" s="38">
        <v>10</v>
      </c>
      <c r="E788" s="38">
        <v>30</v>
      </c>
      <c r="F788" s="39">
        <v>1</v>
      </c>
      <c r="G788" s="59">
        <f t="shared" si="98"/>
        <v>567</v>
      </c>
      <c r="H788" s="88">
        <f t="shared" si="98"/>
        <v>567</v>
      </c>
      <c r="I788" s="88">
        <f t="shared" si="103"/>
        <v>0</v>
      </c>
      <c r="J788" s="88"/>
      <c r="K788" s="38">
        <f>1800-Table1353233[[#This Row],[Remaining time]]</f>
        <v>2.7336027231099251</v>
      </c>
      <c r="L788" s="38">
        <v>17.9606587807647</v>
      </c>
      <c r="M788" s="38">
        <f t="shared" si="99"/>
        <v>20.694261503874625</v>
      </c>
      <c r="N788">
        <f t="shared" si="100"/>
        <v>0</v>
      </c>
      <c r="O788" t="b">
        <f t="shared" si="104"/>
        <v>0</v>
      </c>
      <c r="T788" t="str">
        <f>IF(Table1353233[[#This Row],[If Optimal solution is not found]]=1,"",Table1353233[[#This Row],[UB_init]])</f>
        <v/>
      </c>
      <c r="U788" t="str">
        <f>IF(Table1353233[[#This Row],[If Optimal solution is not found]],"",Table1353233[[#This Row],[LB_init]])</f>
        <v/>
      </c>
      <c r="V788" t="str">
        <f>IF(Table1353233[[#This Row],[If Optimal solution is not found]],"",0)</f>
        <v/>
      </c>
      <c r="W788" t="str">
        <f>IF(Table1353233[[#This Row],[If Optimal solution is not found]],"",Table1353233[[#This Row],[Total time (BPP+Pm+SPm)]])</f>
        <v/>
      </c>
      <c r="Y788" s="59">
        <v>567</v>
      </c>
      <c r="Z788" s="60">
        <v>567</v>
      </c>
      <c r="AA788" s="60">
        <v>0</v>
      </c>
      <c r="AB788" s="59"/>
      <c r="AC788" s="114">
        <v>0</v>
      </c>
      <c r="AD788" s="114">
        <v>0</v>
      </c>
      <c r="AE788" s="114">
        <v>0</v>
      </c>
      <c r="AF788" s="114">
        <f t="shared" si="105"/>
        <v>0</v>
      </c>
      <c r="AG788" s="114">
        <f t="shared" si="106"/>
        <v>0</v>
      </c>
      <c r="AH788" s="114">
        <v>0</v>
      </c>
      <c r="AI788" s="136" t="str">
        <f>IF(AH788=1,(Table1353233[[#This Row],[UB_init]]-Table1353233[[#This Row],[LB_init]])/Table1353233[[#This Row],[UB_init]],"")</f>
        <v/>
      </c>
      <c r="AJ788" s="123">
        <v>0</v>
      </c>
      <c r="AK788" s="114">
        <f>IF(AND(AJ788=1,Table68[[#This Row],[Gap]]=0),1,0)</f>
        <v>0</v>
      </c>
      <c r="AL788" s="48">
        <v>625</v>
      </c>
      <c r="AM788" s="117">
        <f t="shared" si="101"/>
        <v>0</v>
      </c>
      <c r="AN788">
        <f t="shared" si="102"/>
        <v>0</v>
      </c>
    </row>
    <row r="789" spans="2:40" x14ac:dyDescent="0.35">
      <c r="B789" s="126" t="s">
        <v>805</v>
      </c>
      <c r="C789" s="36">
        <v>150</v>
      </c>
      <c r="D789" s="36">
        <v>10</v>
      </c>
      <c r="E789" s="36">
        <v>30</v>
      </c>
      <c r="F789" s="37">
        <v>1</v>
      </c>
      <c r="G789" s="61">
        <f t="shared" si="98"/>
        <v>585</v>
      </c>
      <c r="H789" s="98">
        <f t="shared" si="98"/>
        <v>585</v>
      </c>
      <c r="I789" s="98">
        <f t="shared" si="103"/>
        <v>0</v>
      </c>
      <c r="J789" s="98"/>
      <c r="K789" s="36">
        <f>1800-Table1353233[[#This Row],[Remaining time]]</f>
        <v>1.6287241056600124</v>
      </c>
      <c r="L789" s="36">
        <v>6.5444120168685904</v>
      </c>
      <c r="M789" s="36">
        <f t="shared" si="99"/>
        <v>8.1731361225286037</v>
      </c>
      <c r="N789">
        <f t="shared" si="100"/>
        <v>0</v>
      </c>
      <c r="O789" t="b">
        <f t="shared" si="104"/>
        <v>0</v>
      </c>
      <c r="T789" t="str">
        <f>IF(Table1353233[[#This Row],[If Optimal solution is not found]]=1,"",Table1353233[[#This Row],[UB_init]])</f>
        <v/>
      </c>
      <c r="U789" t="str">
        <f>IF(Table1353233[[#This Row],[If Optimal solution is not found]],"",Table1353233[[#This Row],[LB_init]])</f>
        <v/>
      </c>
      <c r="V789" t="str">
        <f>IF(Table1353233[[#This Row],[If Optimal solution is not found]],"",0)</f>
        <v/>
      </c>
      <c r="W789" t="str">
        <f>IF(Table1353233[[#This Row],[If Optimal solution is not found]],"",Table1353233[[#This Row],[Total time (BPP+Pm+SPm)]])</f>
        <v/>
      </c>
      <c r="Y789" s="61">
        <v>585</v>
      </c>
      <c r="Z789" s="62">
        <v>585</v>
      </c>
      <c r="AA789" s="62">
        <v>0</v>
      </c>
      <c r="AB789" s="61"/>
      <c r="AC789" s="115">
        <v>0</v>
      </c>
      <c r="AD789" s="115">
        <v>0</v>
      </c>
      <c r="AE789" s="115">
        <v>0</v>
      </c>
      <c r="AF789" s="115">
        <f t="shared" si="105"/>
        <v>0</v>
      </c>
      <c r="AG789" s="115">
        <f t="shared" si="106"/>
        <v>0</v>
      </c>
      <c r="AH789" s="115">
        <v>0</v>
      </c>
      <c r="AI789" s="137" t="str">
        <f>IF(AH789=1,(Table1353233[[#This Row],[UB_init]]-Table1353233[[#This Row],[LB_init]])/Table1353233[[#This Row],[UB_init]],"")</f>
        <v/>
      </c>
      <c r="AJ789" s="133">
        <v>0</v>
      </c>
      <c r="AK789" s="115">
        <f>IF(AND(AJ789=1,Table68[[#This Row],[Gap]]=0),1,0)</f>
        <v>0</v>
      </c>
      <c r="AL789" s="47">
        <v>632</v>
      </c>
      <c r="AM789" s="117">
        <f t="shared" si="101"/>
        <v>0</v>
      </c>
      <c r="AN789">
        <f t="shared" si="102"/>
        <v>0</v>
      </c>
    </row>
    <row r="790" spans="2:40" x14ac:dyDescent="0.35">
      <c r="B790" s="127" t="s">
        <v>806</v>
      </c>
      <c r="C790" s="38">
        <v>150</v>
      </c>
      <c r="D790" s="38">
        <v>10</v>
      </c>
      <c r="E790" s="38">
        <v>30</v>
      </c>
      <c r="F790" s="39">
        <v>1</v>
      </c>
      <c r="G790" s="59">
        <f t="shared" si="98"/>
        <v>625</v>
      </c>
      <c r="H790" s="88">
        <f t="shared" si="98"/>
        <v>625</v>
      </c>
      <c r="I790" s="88">
        <f t="shared" si="103"/>
        <v>0</v>
      </c>
      <c r="J790" s="88"/>
      <c r="K790" s="38">
        <f>1800-Table1353233[[#This Row],[Remaining time]]</f>
        <v>1.5630367826699967</v>
      </c>
      <c r="L790" s="38">
        <v>6.8951303530484402</v>
      </c>
      <c r="M790" s="38">
        <f t="shared" si="99"/>
        <v>8.4581671357184369</v>
      </c>
      <c r="N790">
        <f t="shared" si="100"/>
        <v>0</v>
      </c>
      <c r="O790" t="b">
        <f t="shared" si="104"/>
        <v>0</v>
      </c>
      <c r="T790" t="str">
        <f>IF(Table1353233[[#This Row],[If Optimal solution is not found]]=1,"",Table1353233[[#This Row],[UB_init]])</f>
        <v/>
      </c>
      <c r="U790" t="str">
        <f>IF(Table1353233[[#This Row],[If Optimal solution is not found]],"",Table1353233[[#This Row],[LB_init]])</f>
        <v/>
      </c>
      <c r="V790" t="str">
        <f>IF(Table1353233[[#This Row],[If Optimal solution is not found]],"",0)</f>
        <v/>
      </c>
      <c r="W790" t="str">
        <f>IF(Table1353233[[#This Row],[If Optimal solution is not found]],"",Table1353233[[#This Row],[Total time (BPP+Pm+SPm)]])</f>
        <v/>
      </c>
      <c r="Y790" s="59">
        <v>625</v>
      </c>
      <c r="Z790" s="60">
        <v>625</v>
      </c>
      <c r="AA790" s="60">
        <v>0</v>
      </c>
      <c r="AB790" s="59"/>
      <c r="AC790" s="114">
        <v>0</v>
      </c>
      <c r="AD790" s="114">
        <v>0</v>
      </c>
      <c r="AE790" s="114">
        <v>0</v>
      </c>
      <c r="AF790" s="114">
        <f t="shared" si="105"/>
        <v>0</v>
      </c>
      <c r="AG790" s="114">
        <f t="shared" si="106"/>
        <v>0</v>
      </c>
      <c r="AH790" s="114">
        <v>0</v>
      </c>
      <c r="AI790" s="136" t="str">
        <f>IF(AH790=1,(Table1353233[[#This Row],[UB_init]]-Table1353233[[#This Row],[LB_init]])/Table1353233[[#This Row],[UB_init]],"")</f>
        <v/>
      </c>
      <c r="AJ790" s="123">
        <v>0</v>
      </c>
      <c r="AK790" s="114">
        <f>IF(AND(AJ790=1,Table68[[#This Row],[Gap]]=0),1,0)</f>
        <v>0</v>
      </c>
      <c r="AL790" s="48">
        <v>649</v>
      </c>
      <c r="AM790" s="117">
        <f t="shared" si="101"/>
        <v>0</v>
      </c>
      <c r="AN790">
        <f t="shared" si="102"/>
        <v>0</v>
      </c>
    </row>
    <row r="791" spans="2:40" x14ac:dyDescent="0.35">
      <c r="B791" s="126" t="s">
        <v>807</v>
      </c>
      <c r="C791" s="36">
        <v>150</v>
      </c>
      <c r="D791" s="36">
        <v>10</v>
      </c>
      <c r="E791" s="36">
        <v>30</v>
      </c>
      <c r="F791" s="37">
        <v>1</v>
      </c>
      <c r="G791" s="61">
        <f t="shared" si="98"/>
        <v>649</v>
      </c>
      <c r="H791" s="98">
        <f t="shared" si="98"/>
        <v>649</v>
      </c>
      <c r="I791" s="98">
        <f t="shared" si="103"/>
        <v>0</v>
      </c>
      <c r="J791" s="98"/>
      <c r="K791" s="36">
        <f>1800-Table1353233[[#This Row],[Remaining time]]</f>
        <v>1.4462397433899241</v>
      </c>
      <c r="L791" s="36">
        <v>16.366115165874302</v>
      </c>
      <c r="M791" s="36">
        <f t="shared" si="99"/>
        <v>17.812354909264226</v>
      </c>
      <c r="N791">
        <f t="shared" si="100"/>
        <v>0</v>
      </c>
      <c r="O791" t="b">
        <f t="shared" si="104"/>
        <v>0</v>
      </c>
      <c r="T791" t="str">
        <f>IF(Table1353233[[#This Row],[If Optimal solution is not found]]=1,"",Table1353233[[#This Row],[UB_init]])</f>
        <v/>
      </c>
      <c r="U791" t="str">
        <f>IF(Table1353233[[#This Row],[If Optimal solution is not found]],"",Table1353233[[#This Row],[LB_init]])</f>
        <v/>
      </c>
      <c r="V791" t="str">
        <f>IF(Table1353233[[#This Row],[If Optimal solution is not found]],"",0)</f>
        <v/>
      </c>
      <c r="W791" t="str">
        <f>IF(Table1353233[[#This Row],[If Optimal solution is not found]],"",Table1353233[[#This Row],[Total time (BPP+Pm+SPm)]])</f>
        <v/>
      </c>
      <c r="Y791" s="61">
        <v>649</v>
      </c>
      <c r="Z791" s="62">
        <v>649</v>
      </c>
      <c r="AA791" s="62">
        <v>0</v>
      </c>
      <c r="AB791" s="61"/>
      <c r="AC791" s="115">
        <v>2</v>
      </c>
      <c r="AD791" s="115">
        <v>2</v>
      </c>
      <c r="AE791" s="115">
        <v>0</v>
      </c>
      <c r="AF791" s="115">
        <f t="shared" si="105"/>
        <v>0</v>
      </c>
      <c r="AG791" s="115">
        <f t="shared" si="106"/>
        <v>0</v>
      </c>
      <c r="AH791" s="115">
        <v>0</v>
      </c>
      <c r="AI791" s="137" t="str">
        <f>IF(AH791=1,(Table1353233[[#This Row],[UB_init]]-Table1353233[[#This Row],[LB_init]])/Table1353233[[#This Row],[UB_init]],"")</f>
        <v/>
      </c>
      <c r="AJ791" s="133">
        <v>0</v>
      </c>
      <c r="AK791" s="115">
        <f>IF(AND(AJ791=1,Table68[[#This Row],[Gap]]=0),1,0)</f>
        <v>0</v>
      </c>
      <c r="AL791" s="47">
        <v>696</v>
      </c>
      <c r="AM791" s="117">
        <f t="shared" si="101"/>
        <v>0</v>
      </c>
      <c r="AN791">
        <f t="shared" si="102"/>
        <v>0</v>
      </c>
    </row>
    <row r="792" spans="2:40" x14ac:dyDescent="0.35">
      <c r="B792" s="127" t="s">
        <v>808</v>
      </c>
      <c r="C792" s="38">
        <v>150</v>
      </c>
      <c r="D792" s="38">
        <v>10</v>
      </c>
      <c r="E792" s="38">
        <v>30</v>
      </c>
      <c r="F792" s="39">
        <v>2</v>
      </c>
      <c r="G792" s="59">
        <f t="shared" si="98"/>
        <v>682</v>
      </c>
      <c r="H792" s="88">
        <f t="shared" si="98"/>
        <v>682</v>
      </c>
      <c r="I792" s="88">
        <f t="shared" si="103"/>
        <v>0</v>
      </c>
      <c r="J792" s="88"/>
      <c r="K792" s="38">
        <f>1800-Table1353233[[#This Row],[Remaining time]]</f>
        <v>15.618076335639898</v>
      </c>
      <c r="L792" s="38"/>
      <c r="M792" s="38">
        <f t="shared" si="99"/>
        <v>15.618076335639898</v>
      </c>
      <c r="N792" t="str">
        <f t="shared" si="100"/>
        <v/>
      </c>
      <c r="O792" t="b">
        <f t="shared" si="104"/>
        <v>0</v>
      </c>
      <c r="T792">
        <f>IF(Table1353233[[#This Row],[If Optimal solution is not found]]=1,"",Table1353233[[#This Row],[UB_init]])</f>
        <v>682</v>
      </c>
      <c r="U792">
        <f>IF(Table1353233[[#This Row],[If Optimal solution is not found]],"",Table1353233[[#This Row],[LB_init]])</f>
        <v>682</v>
      </c>
      <c r="V792">
        <f>IF(Table1353233[[#This Row],[If Optimal solution is not found]],"",0)</f>
        <v>0</v>
      </c>
      <c r="W792">
        <f>IF(Table1353233[[#This Row],[If Optimal solution is not found]],"",Table1353233[[#This Row],[Total time (BPP+Pm+SPm)]])</f>
        <v>15.618076335639898</v>
      </c>
      <c r="Y792" s="59"/>
      <c r="Z792" s="60"/>
      <c r="AA792" s="60"/>
      <c r="AB792" s="59"/>
      <c r="AC792" s="114"/>
      <c r="AD792" s="114"/>
      <c r="AE792" s="114"/>
      <c r="AF792" s="114">
        <f t="shared" si="105"/>
        <v>0</v>
      </c>
      <c r="AG792" s="114">
        <f t="shared" si="106"/>
        <v>0</v>
      </c>
      <c r="AH792" s="114">
        <v>0</v>
      </c>
      <c r="AI792" s="136" t="str">
        <f>IF(AH792=1,(Table1353233[[#This Row],[UB_init]]-Table1353233[[#This Row],[LB_init]])/Table1353233[[#This Row],[UB_init]],"")</f>
        <v/>
      </c>
      <c r="AJ792" s="123"/>
      <c r="AK792" s="114">
        <f>IF(AND(AJ792=1,Table68[[#This Row],[Gap]]=0),1,0)</f>
        <v>0</v>
      </c>
      <c r="AL792" s="48">
        <v>682</v>
      </c>
      <c r="AM792" s="117">
        <f t="shared" si="101"/>
        <v>1</v>
      </c>
      <c r="AN792">
        <f t="shared" si="102"/>
        <v>0</v>
      </c>
    </row>
    <row r="793" spans="2:40" x14ac:dyDescent="0.35">
      <c r="B793" s="126" t="s">
        <v>809</v>
      </c>
      <c r="C793" s="36">
        <v>150</v>
      </c>
      <c r="D793" s="36">
        <v>10</v>
      </c>
      <c r="E793" s="36">
        <v>30</v>
      </c>
      <c r="F793" s="37">
        <v>2</v>
      </c>
      <c r="G793" s="61">
        <f t="shared" si="98"/>
        <v>783</v>
      </c>
      <c r="H793" s="98">
        <f t="shared" si="98"/>
        <v>783</v>
      </c>
      <c r="I793" s="98">
        <f t="shared" si="103"/>
        <v>0</v>
      </c>
      <c r="J793" s="98"/>
      <c r="K793" s="36">
        <f>1800-Table1353233[[#This Row],[Remaining time]]</f>
        <v>2.6541462708300969</v>
      </c>
      <c r="L793" s="36"/>
      <c r="M793" s="36">
        <f t="shared" si="99"/>
        <v>2.6541462708300969</v>
      </c>
      <c r="N793" t="str">
        <f t="shared" si="100"/>
        <v/>
      </c>
      <c r="O793" t="b">
        <f t="shared" si="104"/>
        <v>0</v>
      </c>
      <c r="T793">
        <f>IF(Table1353233[[#This Row],[If Optimal solution is not found]]=1,"",Table1353233[[#This Row],[UB_init]])</f>
        <v>783</v>
      </c>
      <c r="U793">
        <f>IF(Table1353233[[#This Row],[If Optimal solution is not found]],"",Table1353233[[#This Row],[LB_init]])</f>
        <v>783</v>
      </c>
      <c r="V793">
        <f>IF(Table1353233[[#This Row],[If Optimal solution is not found]],"",0)</f>
        <v>0</v>
      </c>
      <c r="W793">
        <f>IF(Table1353233[[#This Row],[If Optimal solution is not found]],"",Table1353233[[#This Row],[Total time (BPP+Pm+SPm)]])</f>
        <v>2.6541462708300969</v>
      </c>
      <c r="Y793" s="61"/>
      <c r="Z793" s="62"/>
      <c r="AA793" s="62"/>
      <c r="AB793" s="61"/>
      <c r="AC793" s="115"/>
      <c r="AD793" s="115"/>
      <c r="AE793" s="115"/>
      <c r="AF793" s="115">
        <f t="shared" si="105"/>
        <v>0</v>
      </c>
      <c r="AG793" s="115">
        <f t="shared" si="106"/>
        <v>0</v>
      </c>
      <c r="AH793" s="115">
        <v>0</v>
      </c>
      <c r="AI793" s="137" t="str">
        <f>IF(AH793=1,(Table1353233[[#This Row],[UB_init]]-Table1353233[[#This Row],[LB_init]])/Table1353233[[#This Row],[UB_init]],"")</f>
        <v/>
      </c>
      <c r="AJ793" s="133"/>
      <c r="AK793" s="115">
        <f>IF(AND(AJ793=1,Table68[[#This Row],[Gap]]=0),1,0)</f>
        <v>0</v>
      </c>
      <c r="AL793" s="47">
        <v>783</v>
      </c>
      <c r="AM793" s="117">
        <f t="shared" si="101"/>
        <v>1</v>
      </c>
      <c r="AN793">
        <f t="shared" si="102"/>
        <v>0</v>
      </c>
    </row>
    <row r="794" spans="2:40" x14ac:dyDescent="0.35">
      <c r="B794" s="127" t="s">
        <v>810</v>
      </c>
      <c r="C794" s="38">
        <v>150</v>
      </c>
      <c r="D794" s="38">
        <v>10</v>
      </c>
      <c r="E794" s="38">
        <v>30</v>
      </c>
      <c r="F794" s="39">
        <v>2</v>
      </c>
      <c r="G794" s="59">
        <f t="shared" si="98"/>
        <v>744</v>
      </c>
      <c r="H794" s="88">
        <f t="shared" si="98"/>
        <v>744</v>
      </c>
      <c r="I794" s="88">
        <f t="shared" si="103"/>
        <v>0</v>
      </c>
      <c r="J794" s="88"/>
      <c r="K794" s="38">
        <f>1800-Table1353233[[#This Row],[Remaining time]]</f>
        <v>71.69692758098995</v>
      </c>
      <c r="L794" s="38"/>
      <c r="M794" s="38">
        <f t="shared" si="99"/>
        <v>71.69692758098995</v>
      </c>
      <c r="N794" t="str">
        <f t="shared" si="100"/>
        <v/>
      </c>
      <c r="O794" t="b">
        <f t="shared" si="104"/>
        <v>0</v>
      </c>
      <c r="T794">
        <f>IF(Table1353233[[#This Row],[If Optimal solution is not found]]=1,"",Table1353233[[#This Row],[UB_init]])</f>
        <v>744</v>
      </c>
      <c r="U794">
        <f>IF(Table1353233[[#This Row],[If Optimal solution is not found]],"",Table1353233[[#This Row],[LB_init]])</f>
        <v>744</v>
      </c>
      <c r="V794">
        <f>IF(Table1353233[[#This Row],[If Optimal solution is not found]],"",0)</f>
        <v>0</v>
      </c>
      <c r="W794">
        <f>IF(Table1353233[[#This Row],[If Optimal solution is not found]],"",Table1353233[[#This Row],[Total time (BPP+Pm+SPm)]])</f>
        <v>71.69692758098995</v>
      </c>
      <c r="Y794" s="59"/>
      <c r="Z794" s="60"/>
      <c r="AA794" s="60"/>
      <c r="AB794" s="59"/>
      <c r="AC794" s="114"/>
      <c r="AD794" s="114"/>
      <c r="AE794" s="114"/>
      <c r="AF794" s="114">
        <f t="shared" si="105"/>
        <v>0</v>
      </c>
      <c r="AG794" s="114">
        <f t="shared" si="106"/>
        <v>0</v>
      </c>
      <c r="AH794" s="114">
        <v>0</v>
      </c>
      <c r="AI794" s="136" t="str">
        <f>IF(AH794=1,(Table1353233[[#This Row],[UB_init]]-Table1353233[[#This Row],[LB_init]])/Table1353233[[#This Row],[UB_init]],"")</f>
        <v/>
      </c>
      <c r="AJ794" s="123"/>
      <c r="AK794" s="114">
        <f>IF(AND(AJ794=1,Table68[[#This Row],[Gap]]=0),1,0)</f>
        <v>0</v>
      </c>
      <c r="AL794" s="48">
        <v>744</v>
      </c>
      <c r="AM794" s="117">
        <f t="shared" si="101"/>
        <v>1</v>
      </c>
      <c r="AN794">
        <f t="shared" si="102"/>
        <v>0</v>
      </c>
    </row>
    <row r="795" spans="2:40" x14ac:dyDescent="0.35">
      <c r="B795" s="126" t="s">
        <v>811</v>
      </c>
      <c r="C795" s="36">
        <v>150</v>
      </c>
      <c r="D795" s="36">
        <v>10</v>
      </c>
      <c r="E795" s="36">
        <v>30</v>
      </c>
      <c r="F795" s="37">
        <v>2</v>
      </c>
      <c r="G795" s="61">
        <f t="shared" si="98"/>
        <v>760</v>
      </c>
      <c r="H795" s="98">
        <f t="shared" si="98"/>
        <v>760</v>
      </c>
      <c r="I795" s="98">
        <f t="shared" si="103"/>
        <v>0</v>
      </c>
      <c r="J795" s="98"/>
      <c r="K795" s="36">
        <f>1800-Table1353233[[#This Row],[Remaining time]]</f>
        <v>477.59436107426995</v>
      </c>
      <c r="L795" s="36"/>
      <c r="M795" s="36">
        <f t="shared" si="99"/>
        <v>477.59436107426995</v>
      </c>
      <c r="N795" t="str">
        <f t="shared" si="100"/>
        <v/>
      </c>
      <c r="O795" t="b">
        <f t="shared" si="104"/>
        <v>0</v>
      </c>
      <c r="T795">
        <f>IF(Table1353233[[#This Row],[If Optimal solution is not found]]=1,"",Table1353233[[#This Row],[UB_init]])</f>
        <v>760</v>
      </c>
      <c r="U795">
        <f>IF(Table1353233[[#This Row],[If Optimal solution is not found]],"",Table1353233[[#This Row],[LB_init]])</f>
        <v>760</v>
      </c>
      <c r="V795">
        <f>IF(Table1353233[[#This Row],[If Optimal solution is not found]],"",0)</f>
        <v>0</v>
      </c>
      <c r="W795">
        <f>IF(Table1353233[[#This Row],[If Optimal solution is not found]],"",Table1353233[[#This Row],[Total time (BPP+Pm+SPm)]])</f>
        <v>477.59436107426995</v>
      </c>
      <c r="Y795" s="61"/>
      <c r="Z795" s="62"/>
      <c r="AA795" s="62"/>
      <c r="AB795" s="61"/>
      <c r="AC795" s="115"/>
      <c r="AD795" s="115"/>
      <c r="AE795" s="115"/>
      <c r="AF795" s="115">
        <f t="shared" si="105"/>
        <v>0</v>
      </c>
      <c r="AG795" s="115">
        <f t="shared" si="106"/>
        <v>0</v>
      </c>
      <c r="AH795" s="115">
        <v>0</v>
      </c>
      <c r="AI795" s="137" t="str">
        <f>IF(AH795=1,(Table1353233[[#This Row],[UB_init]]-Table1353233[[#This Row],[LB_init]])/Table1353233[[#This Row],[UB_init]],"")</f>
        <v/>
      </c>
      <c r="AJ795" s="133"/>
      <c r="AK795" s="115">
        <f>IF(AND(AJ795=1,Table68[[#This Row],[Gap]]=0),1,0)</f>
        <v>0</v>
      </c>
      <c r="AL795" s="47">
        <v>760</v>
      </c>
      <c r="AM795" s="117">
        <f t="shared" si="101"/>
        <v>1</v>
      </c>
      <c r="AN795">
        <f t="shared" si="102"/>
        <v>0</v>
      </c>
    </row>
    <row r="796" spans="2:40" x14ac:dyDescent="0.35">
      <c r="B796" s="127" t="s">
        <v>812</v>
      </c>
      <c r="C796" s="38">
        <v>150</v>
      </c>
      <c r="D796" s="38">
        <v>10</v>
      </c>
      <c r="E796" s="38">
        <v>30</v>
      </c>
      <c r="F796" s="39">
        <v>2</v>
      </c>
      <c r="G796" s="59">
        <f t="shared" si="98"/>
        <v>753</v>
      </c>
      <c r="H796" s="88">
        <f t="shared" si="98"/>
        <v>753</v>
      </c>
      <c r="I796" s="88">
        <f t="shared" si="103"/>
        <v>0</v>
      </c>
      <c r="J796" s="88"/>
      <c r="K796" s="38">
        <f>1800-Table1353233[[#This Row],[Remaining time]]</f>
        <v>13.097542988140049</v>
      </c>
      <c r="L796" s="38"/>
      <c r="M796" s="38">
        <f t="shared" si="99"/>
        <v>13.097542988140049</v>
      </c>
      <c r="N796" t="str">
        <f t="shared" si="100"/>
        <v/>
      </c>
      <c r="O796" t="b">
        <f t="shared" si="104"/>
        <v>0</v>
      </c>
      <c r="T796">
        <f>IF(Table1353233[[#This Row],[If Optimal solution is not found]]=1,"",Table1353233[[#This Row],[UB_init]])</f>
        <v>753</v>
      </c>
      <c r="U796">
        <f>IF(Table1353233[[#This Row],[If Optimal solution is not found]],"",Table1353233[[#This Row],[LB_init]])</f>
        <v>753</v>
      </c>
      <c r="V796">
        <f>IF(Table1353233[[#This Row],[If Optimal solution is not found]],"",0)</f>
        <v>0</v>
      </c>
      <c r="W796">
        <f>IF(Table1353233[[#This Row],[If Optimal solution is not found]],"",Table1353233[[#This Row],[Total time (BPP+Pm+SPm)]])</f>
        <v>13.097542988140049</v>
      </c>
      <c r="Y796" s="59"/>
      <c r="Z796" s="60"/>
      <c r="AA796" s="60"/>
      <c r="AB796" s="59"/>
      <c r="AC796" s="114"/>
      <c r="AD796" s="114"/>
      <c r="AE796" s="114"/>
      <c r="AF796" s="114">
        <f t="shared" si="105"/>
        <v>0</v>
      </c>
      <c r="AG796" s="114">
        <f t="shared" si="106"/>
        <v>0</v>
      </c>
      <c r="AH796" s="114">
        <v>0</v>
      </c>
      <c r="AI796" s="136" t="str">
        <f>IF(AH796=1,(Table1353233[[#This Row],[UB_init]]-Table1353233[[#This Row],[LB_init]])/Table1353233[[#This Row],[UB_init]],"")</f>
        <v/>
      </c>
      <c r="AJ796" s="123"/>
      <c r="AK796" s="114">
        <f>IF(AND(AJ796=1,Table68[[#This Row],[Gap]]=0),1,0)</f>
        <v>0</v>
      </c>
      <c r="AL796" s="48">
        <v>753</v>
      </c>
      <c r="AM796" s="117">
        <f t="shared" si="101"/>
        <v>1</v>
      </c>
      <c r="AN796">
        <f t="shared" si="102"/>
        <v>0</v>
      </c>
    </row>
    <row r="797" spans="2:40" x14ac:dyDescent="0.35">
      <c r="B797" s="126" t="s">
        <v>813</v>
      </c>
      <c r="C797" s="36">
        <v>150</v>
      </c>
      <c r="D797" s="36">
        <v>10</v>
      </c>
      <c r="E797" s="36">
        <v>30</v>
      </c>
      <c r="F797" s="37">
        <v>2</v>
      </c>
      <c r="G797" s="61">
        <f t="shared" si="98"/>
        <v>739</v>
      </c>
      <c r="H797" s="98">
        <f t="shared" si="98"/>
        <v>739</v>
      </c>
      <c r="I797" s="98">
        <f t="shared" si="103"/>
        <v>0</v>
      </c>
      <c r="J797" s="98"/>
      <c r="K797" s="36">
        <f>1800-Table1353233[[#This Row],[Remaining time]]</f>
        <v>32.646969074389972</v>
      </c>
      <c r="L797" s="36"/>
      <c r="M797" s="36">
        <f t="shared" si="99"/>
        <v>32.646969074389972</v>
      </c>
      <c r="N797" t="str">
        <f t="shared" si="100"/>
        <v/>
      </c>
      <c r="O797" t="b">
        <f t="shared" si="104"/>
        <v>0</v>
      </c>
      <c r="T797">
        <f>IF(Table1353233[[#This Row],[If Optimal solution is not found]]=1,"",Table1353233[[#This Row],[UB_init]])</f>
        <v>739</v>
      </c>
      <c r="U797">
        <f>IF(Table1353233[[#This Row],[If Optimal solution is not found]],"",Table1353233[[#This Row],[LB_init]])</f>
        <v>739</v>
      </c>
      <c r="V797">
        <f>IF(Table1353233[[#This Row],[If Optimal solution is not found]],"",0)</f>
        <v>0</v>
      </c>
      <c r="W797">
        <f>IF(Table1353233[[#This Row],[If Optimal solution is not found]],"",Table1353233[[#This Row],[Total time (BPP+Pm+SPm)]])</f>
        <v>32.646969074389972</v>
      </c>
      <c r="Y797" s="61"/>
      <c r="Z797" s="62"/>
      <c r="AA797" s="62"/>
      <c r="AB797" s="61"/>
      <c r="AC797" s="115"/>
      <c r="AD797" s="115"/>
      <c r="AE797" s="115"/>
      <c r="AF797" s="115">
        <f t="shared" si="105"/>
        <v>0</v>
      </c>
      <c r="AG797" s="115">
        <f t="shared" si="106"/>
        <v>0</v>
      </c>
      <c r="AH797" s="115">
        <v>0</v>
      </c>
      <c r="AI797" s="137" t="str">
        <f>IF(AH797=1,(Table1353233[[#This Row],[UB_init]]-Table1353233[[#This Row],[LB_init]])/Table1353233[[#This Row],[UB_init]],"")</f>
        <v/>
      </c>
      <c r="AJ797" s="133"/>
      <c r="AK797" s="115">
        <f>IF(AND(AJ797=1,Table68[[#This Row],[Gap]]=0),1,0)</f>
        <v>0</v>
      </c>
      <c r="AL797" s="47">
        <v>739</v>
      </c>
      <c r="AM797" s="117">
        <f t="shared" si="101"/>
        <v>1</v>
      </c>
      <c r="AN797">
        <f t="shared" si="102"/>
        <v>0</v>
      </c>
    </row>
    <row r="798" spans="2:40" x14ac:dyDescent="0.35">
      <c r="B798" s="127" t="s">
        <v>814</v>
      </c>
      <c r="C798" s="38">
        <v>150</v>
      </c>
      <c r="D798" s="38">
        <v>10</v>
      </c>
      <c r="E798" s="38">
        <v>30</v>
      </c>
      <c r="F798" s="39">
        <v>2</v>
      </c>
      <c r="G798" s="59">
        <f t="shared" si="98"/>
        <v>675</v>
      </c>
      <c r="H798" s="88">
        <f t="shared" si="98"/>
        <v>675</v>
      </c>
      <c r="I798" s="88">
        <f t="shared" si="103"/>
        <v>0</v>
      </c>
      <c r="J798" s="88"/>
      <c r="K798" s="38">
        <f>1800-Table1353233[[#This Row],[Remaining time]]</f>
        <v>16.279694890610017</v>
      </c>
      <c r="L798" s="38"/>
      <c r="M798" s="38">
        <f t="shared" si="99"/>
        <v>16.279694890610017</v>
      </c>
      <c r="N798" t="str">
        <f t="shared" si="100"/>
        <v/>
      </c>
      <c r="O798" t="b">
        <f t="shared" si="104"/>
        <v>0</v>
      </c>
      <c r="T798">
        <f>IF(Table1353233[[#This Row],[If Optimal solution is not found]]=1,"",Table1353233[[#This Row],[UB_init]])</f>
        <v>675</v>
      </c>
      <c r="U798">
        <f>IF(Table1353233[[#This Row],[If Optimal solution is not found]],"",Table1353233[[#This Row],[LB_init]])</f>
        <v>675</v>
      </c>
      <c r="V798">
        <f>IF(Table1353233[[#This Row],[If Optimal solution is not found]],"",0)</f>
        <v>0</v>
      </c>
      <c r="W798">
        <f>IF(Table1353233[[#This Row],[If Optimal solution is not found]],"",Table1353233[[#This Row],[Total time (BPP+Pm+SPm)]])</f>
        <v>16.279694890610017</v>
      </c>
      <c r="Y798" s="59"/>
      <c r="Z798" s="60"/>
      <c r="AA798" s="60"/>
      <c r="AB798" s="59"/>
      <c r="AC798" s="114"/>
      <c r="AD798" s="114"/>
      <c r="AE798" s="114"/>
      <c r="AF798" s="114">
        <f t="shared" si="105"/>
        <v>0</v>
      </c>
      <c r="AG798" s="114">
        <f t="shared" si="106"/>
        <v>0</v>
      </c>
      <c r="AH798" s="114">
        <v>0</v>
      </c>
      <c r="AI798" s="136" t="str">
        <f>IF(AH798=1,(Table1353233[[#This Row],[UB_init]]-Table1353233[[#This Row],[LB_init]])/Table1353233[[#This Row],[UB_init]],"")</f>
        <v/>
      </c>
      <c r="AJ798" s="123"/>
      <c r="AK798" s="114">
        <f>IF(AND(AJ798=1,Table68[[#This Row],[Gap]]=0),1,0)</f>
        <v>0</v>
      </c>
      <c r="AL798" s="48">
        <v>675</v>
      </c>
      <c r="AM798" s="117">
        <f t="shared" si="101"/>
        <v>1</v>
      </c>
      <c r="AN798">
        <f t="shared" si="102"/>
        <v>0</v>
      </c>
    </row>
    <row r="799" spans="2:40" x14ac:dyDescent="0.35">
      <c r="B799" s="126" t="s">
        <v>815</v>
      </c>
      <c r="C799" s="36">
        <v>150</v>
      </c>
      <c r="D799" s="36">
        <v>10</v>
      </c>
      <c r="E799" s="36">
        <v>30</v>
      </c>
      <c r="F799" s="37">
        <v>2</v>
      </c>
      <c r="G799" s="61">
        <f t="shared" si="98"/>
        <v>711</v>
      </c>
      <c r="H799" s="98">
        <f t="shared" si="98"/>
        <v>711</v>
      </c>
      <c r="I799" s="98">
        <f t="shared" si="103"/>
        <v>0</v>
      </c>
      <c r="J799" s="98"/>
      <c r="K799" s="36">
        <f>1800-Table1353233[[#This Row],[Remaining time]]</f>
        <v>37.410291004930059</v>
      </c>
      <c r="L799" s="36"/>
      <c r="M799" s="36">
        <f t="shared" si="99"/>
        <v>37.410291004930059</v>
      </c>
      <c r="N799" t="str">
        <f t="shared" si="100"/>
        <v/>
      </c>
      <c r="O799" t="b">
        <f t="shared" si="104"/>
        <v>0</v>
      </c>
      <c r="T799">
        <f>IF(Table1353233[[#This Row],[If Optimal solution is not found]]=1,"",Table1353233[[#This Row],[UB_init]])</f>
        <v>711</v>
      </c>
      <c r="U799">
        <f>IF(Table1353233[[#This Row],[If Optimal solution is not found]],"",Table1353233[[#This Row],[LB_init]])</f>
        <v>711</v>
      </c>
      <c r="V799">
        <f>IF(Table1353233[[#This Row],[If Optimal solution is not found]],"",0)</f>
        <v>0</v>
      </c>
      <c r="W799">
        <f>IF(Table1353233[[#This Row],[If Optimal solution is not found]],"",Table1353233[[#This Row],[Total time (BPP+Pm+SPm)]])</f>
        <v>37.410291004930059</v>
      </c>
      <c r="Y799" s="61"/>
      <c r="Z799" s="62"/>
      <c r="AA799" s="62"/>
      <c r="AB799" s="61"/>
      <c r="AC799" s="115"/>
      <c r="AD799" s="115"/>
      <c r="AE799" s="115"/>
      <c r="AF799" s="115">
        <f t="shared" si="105"/>
        <v>0</v>
      </c>
      <c r="AG799" s="115">
        <f t="shared" si="106"/>
        <v>0</v>
      </c>
      <c r="AH799" s="115">
        <v>0</v>
      </c>
      <c r="AI799" s="137" t="str">
        <f>IF(AH799=1,(Table1353233[[#This Row],[UB_init]]-Table1353233[[#This Row],[LB_init]])/Table1353233[[#This Row],[UB_init]],"")</f>
        <v/>
      </c>
      <c r="AJ799" s="133"/>
      <c r="AK799" s="115">
        <f>IF(AND(AJ799=1,Table68[[#This Row],[Gap]]=0),1,0)</f>
        <v>0</v>
      </c>
      <c r="AL799" s="47">
        <v>711</v>
      </c>
      <c r="AM799" s="117">
        <f t="shared" si="101"/>
        <v>1</v>
      </c>
      <c r="AN799">
        <f t="shared" si="102"/>
        <v>0</v>
      </c>
    </row>
    <row r="800" spans="2:40" x14ac:dyDescent="0.35">
      <c r="B800" s="127" t="s">
        <v>816</v>
      </c>
      <c r="C800" s="38">
        <v>150</v>
      </c>
      <c r="D800" s="38">
        <v>10</v>
      </c>
      <c r="E800" s="38">
        <v>30</v>
      </c>
      <c r="F800" s="39">
        <v>2</v>
      </c>
      <c r="G800" s="59">
        <f t="shared" si="98"/>
        <v>745</v>
      </c>
      <c r="H800" s="88">
        <f t="shared" si="98"/>
        <v>745</v>
      </c>
      <c r="I800" s="88">
        <f t="shared" si="103"/>
        <v>0</v>
      </c>
      <c r="J800" s="88"/>
      <c r="K800" s="38">
        <f>1800-Table1353233[[#This Row],[Remaining time]]</f>
        <v>266.34158372880006</v>
      </c>
      <c r="L800" s="38"/>
      <c r="M800" s="38">
        <f t="shared" si="99"/>
        <v>266.34158372880006</v>
      </c>
      <c r="N800" t="str">
        <f t="shared" si="100"/>
        <v/>
      </c>
      <c r="O800" t="b">
        <f t="shared" si="104"/>
        <v>0</v>
      </c>
      <c r="T800">
        <f>IF(Table1353233[[#This Row],[If Optimal solution is not found]]=1,"",Table1353233[[#This Row],[UB_init]])</f>
        <v>745</v>
      </c>
      <c r="U800">
        <f>IF(Table1353233[[#This Row],[If Optimal solution is not found]],"",Table1353233[[#This Row],[LB_init]])</f>
        <v>745</v>
      </c>
      <c r="V800">
        <f>IF(Table1353233[[#This Row],[If Optimal solution is not found]],"",0)</f>
        <v>0</v>
      </c>
      <c r="W800">
        <f>IF(Table1353233[[#This Row],[If Optimal solution is not found]],"",Table1353233[[#This Row],[Total time (BPP+Pm+SPm)]])</f>
        <v>266.34158372880006</v>
      </c>
      <c r="Y800" s="59"/>
      <c r="Z800" s="60"/>
      <c r="AA800" s="60"/>
      <c r="AB800" s="59"/>
      <c r="AC800" s="114"/>
      <c r="AD800" s="114"/>
      <c r="AE800" s="114"/>
      <c r="AF800" s="114">
        <f t="shared" si="105"/>
        <v>0</v>
      </c>
      <c r="AG800" s="114">
        <f t="shared" si="106"/>
        <v>0</v>
      </c>
      <c r="AH800" s="114">
        <v>0</v>
      </c>
      <c r="AI800" s="136" t="str">
        <f>IF(AH800=1,(Table1353233[[#This Row],[UB_init]]-Table1353233[[#This Row],[LB_init]])/Table1353233[[#This Row],[UB_init]],"")</f>
        <v/>
      </c>
      <c r="AJ800" s="123"/>
      <c r="AK800" s="114">
        <f>IF(AND(AJ800=1,Table68[[#This Row],[Gap]]=0),1,0)</f>
        <v>0</v>
      </c>
      <c r="AL800" s="48">
        <v>745</v>
      </c>
      <c r="AM800" s="117">
        <f t="shared" si="101"/>
        <v>1</v>
      </c>
      <c r="AN800">
        <f t="shared" si="102"/>
        <v>0</v>
      </c>
    </row>
    <row r="801" spans="2:40" x14ac:dyDescent="0.35">
      <c r="B801" s="126" t="s">
        <v>817</v>
      </c>
      <c r="C801" s="36">
        <v>150</v>
      </c>
      <c r="D801" s="36">
        <v>10</v>
      </c>
      <c r="E801" s="36">
        <v>30</v>
      </c>
      <c r="F801" s="37">
        <v>2</v>
      </c>
      <c r="G801" s="61">
        <f t="shared" si="98"/>
        <v>763</v>
      </c>
      <c r="H801" s="98">
        <f t="shared" si="98"/>
        <v>763</v>
      </c>
      <c r="I801" s="98">
        <f t="shared" si="103"/>
        <v>0</v>
      </c>
      <c r="J801" s="98"/>
      <c r="K801" s="36">
        <f>1800-Table1353233[[#This Row],[Remaining time]]</f>
        <v>8.1274637281899231</v>
      </c>
      <c r="L801" s="36">
        <v>12.4654863299801</v>
      </c>
      <c r="M801" s="36">
        <f t="shared" si="99"/>
        <v>20.592950058170025</v>
      </c>
      <c r="N801">
        <f t="shared" si="100"/>
        <v>0</v>
      </c>
      <c r="O801" t="b">
        <f t="shared" si="104"/>
        <v>0</v>
      </c>
      <c r="T801" t="str">
        <f>IF(Table1353233[[#This Row],[If Optimal solution is not found]]=1,"",Table1353233[[#This Row],[UB_init]])</f>
        <v/>
      </c>
      <c r="U801" t="str">
        <f>IF(Table1353233[[#This Row],[If Optimal solution is not found]],"",Table1353233[[#This Row],[LB_init]])</f>
        <v/>
      </c>
      <c r="V801" t="str">
        <f>IF(Table1353233[[#This Row],[If Optimal solution is not found]],"",0)</f>
        <v/>
      </c>
      <c r="W801" t="str">
        <f>IF(Table1353233[[#This Row],[If Optimal solution is not found]],"",Table1353233[[#This Row],[Total time (BPP+Pm+SPm)]])</f>
        <v/>
      </c>
      <c r="Y801" s="61">
        <v>763</v>
      </c>
      <c r="Z801" s="62">
        <v>763</v>
      </c>
      <c r="AA801" s="62">
        <v>0</v>
      </c>
      <c r="AB801" s="61"/>
      <c r="AC801" s="115">
        <v>0</v>
      </c>
      <c r="AD801" s="115">
        <v>0</v>
      </c>
      <c r="AE801" s="115">
        <v>0</v>
      </c>
      <c r="AF801" s="115">
        <f t="shared" si="105"/>
        <v>0</v>
      </c>
      <c r="AG801" s="115">
        <f t="shared" si="106"/>
        <v>0</v>
      </c>
      <c r="AH801" s="115">
        <v>0</v>
      </c>
      <c r="AI801" s="137" t="str">
        <f>IF(AH801=1,(Table1353233[[#This Row],[UB_init]]-Table1353233[[#This Row],[LB_init]])/Table1353233[[#This Row],[UB_init]],"")</f>
        <v/>
      </c>
      <c r="AJ801" s="133">
        <v>0</v>
      </c>
      <c r="AK801" s="115">
        <f>IF(AND(AJ801=1,Table68[[#This Row],[Gap]]=0),1,0)</f>
        <v>0</v>
      </c>
      <c r="AL801" s="47">
        <v>765</v>
      </c>
      <c r="AM801" s="117">
        <f t="shared" si="101"/>
        <v>0</v>
      </c>
      <c r="AN801">
        <f t="shared" si="102"/>
        <v>0</v>
      </c>
    </row>
    <row r="802" spans="2:40" x14ac:dyDescent="0.35">
      <c r="B802" s="127" t="s">
        <v>818</v>
      </c>
      <c r="C802" s="38">
        <v>150</v>
      </c>
      <c r="D802" s="38">
        <v>10</v>
      </c>
      <c r="E802" s="38">
        <v>30</v>
      </c>
      <c r="F802" s="39">
        <v>4</v>
      </c>
      <c r="G802" s="59">
        <f t="shared" si="98"/>
        <v>862</v>
      </c>
      <c r="H802" s="88">
        <f t="shared" si="98"/>
        <v>862</v>
      </c>
      <c r="I802" s="88">
        <f t="shared" si="103"/>
        <v>0</v>
      </c>
      <c r="J802" s="88"/>
      <c r="K802" s="38">
        <f>1800-Table1353233[[#This Row],[Remaining time]]</f>
        <v>95.852957814940055</v>
      </c>
      <c r="L802" s="38"/>
      <c r="M802" s="38">
        <f t="shared" si="99"/>
        <v>95.852957814940055</v>
      </c>
      <c r="N802" t="str">
        <f t="shared" si="100"/>
        <v/>
      </c>
      <c r="O802" t="b">
        <f t="shared" si="104"/>
        <v>0</v>
      </c>
      <c r="T802">
        <f>IF(Table1353233[[#This Row],[If Optimal solution is not found]]=1,"",Table1353233[[#This Row],[UB_init]])</f>
        <v>862</v>
      </c>
      <c r="U802">
        <f>IF(Table1353233[[#This Row],[If Optimal solution is not found]],"",Table1353233[[#This Row],[LB_init]])</f>
        <v>862</v>
      </c>
      <c r="V802">
        <f>IF(Table1353233[[#This Row],[If Optimal solution is not found]],"",0)</f>
        <v>0</v>
      </c>
      <c r="W802">
        <f>IF(Table1353233[[#This Row],[If Optimal solution is not found]],"",Table1353233[[#This Row],[Total time (BPP+Pm+SPm)]])</f>
        <v>95.852957814940055</v>
      </c>
      <c r="Y802" s="59"/>
      <c r="Z802" s="60"/>
      <c r="AA802" s="60"/>
      <c r="AB802" s="59"/>
      <c r="AC802" s="114"/>
      <c r="AD802" s="114"/>
      <c r="AE802" s="114"/>
      <c r="AF802" s="114">
        <f t="shared" si="105"/>
        <v>0</v>
      </c>
      <c r="AG802" s="114">
        <f t="shared" si="106"/>
        <v>0</v>
      </c>
      <c r="AH802" s="114">
        <v>0</v>
      </c>
      <c r="AI802" s="136" t="str">
        <f>IF(AH802=1,(Table1353233[[#This Row],[UB_init]]-Table1353233[[#This Row],[LB_init]])/Table1353233[[#This Row],[UB_init]],"")</f>
        <v/>
      </c>
      <c r="AJ802" s="123"/>
      <c r="AK802" s="114">
        <f>IF(AND(AJ802=1,Table68[[#This Row],[Gap]]=0),1,0)</f>
        <v>0</v>
      </c>
      <c r="AL802" s="48">
        <v>862</v>
      </c>
      <c r="AM802" s="117">
        <f t="shared" si="101"/>
        <v>1</v>
      </c>
      <c r="AN802">
        <f t="shared" si="102"/>
        <v>0</v>
      </c>
    </row>
    <row r="803" spans="2:40" x14ac:dyDescent="0.35">
      <c r="B803" s="126" t="s">
        <v>819</v>
      </c>
      <c r="C803" s="36">
        <v>150</v>
      </c>
      <c r="D803" s="36">
        <v>10</v>
      </c>
      <c r="E803" s="36">
        <v>30</v>
      </c>
      <c r="F803" s="37">
        <v>4</v>
      </c>
      <c r="G803" s="61">
        <f t="shared" si="98"/>
        <v>939</v>
      </c>
      <c r="H803" s="98">
        <f t="shared" si="98"/>
        <v>939</v>
      </c>
      <c r="I803" s="98">
        <f t="shared" si="103"/>
        <v>0</v>
      </c>
      <c r="J803" s="98"/>
      <c r="K803" s="36">
        <f>1800-Table1353233[[#This Row],[Remaining time]]</f>
        <v>31.31370341219008</v>
      </c>
      <c r="L803" s="36"/>
      <c r="M803" s="36">
        <f t="shared" si="99"/>
        <v>31.31370341219008</v>
      </c>
      <c r="N803" t="str">
        <f t="shared" si="100"/>
        <v/>
      </c>
      <c r="O803" t="b">
        <f t="shared" si="104"/>
        <v>0</v>
      </c>
      <c r="T803">
        <f>IF(Table1353233[[#This Row],[If Optimal solution is not found]]=1,"",Table1353233[[#This Row],[UB_init]])</f>
        <v>939</v>
      </c>
      <c r="U803">
        <f>IF(Table1353233[[#This Row],[If Optimal solution is not found]],"",Table1353233[[#This Row],[LB_init]])</f>
        <v>939</v>
      </c>
      <c r="V803">
        <f>IF(Table1353233[[#This Row],[If Optimal solution is not found]],"",0)</f>
        <v>0</v>
      </c>
      <c r="W803">
        <f>IF(Table1353233[[#This Row],[If Optimal solution is not found]],"",Table1353233[[#This Row],[Total time (BPP+Pm+SPm)]])</f>
        <v>31.31370341219008</v>
      </c>
      <c r="Y803" s="61"/>
      <c r="Z803" s="62"/>
      <c r="AA803" s="62"/>
      <c r="AB803" s="61"/>
      <c r="AC803" s="115"/>
      <c r="AD803" s="115"/>
      <c r="AE803" s="115"/>
      <c r="AF803" s="115">
        <f t="shared" si="105"/>
        <v>0</v>
      </c>
      <c r="AG803" s="115">
        <f t="shared" si="106"/>
        <v>0</v>
      </c>
      <c r="AH803" s="115">
        <v>0</v>
      </c>
      <c r="AI803" s="137" t="str">
        <f>IF(AH803=1,(Table1353233[[#This Row],[UB_init]]-Table1353233[[#This Row],[LB_init]])/Table1353233[[#This Row],[UB_init]],"")</f>
        <v/>
      </c>
      <c r="AJ803" s="133"/>
      <c r="AK803" s="115">
        <f>IF(AND(AJ803=1,Table68[[#This Row],[Gap]]=0),1,0)</f>
        <v>0</v>
      </c>
      <c r="AL803" s="47">
        <v>939</v>
      </c>
      <c r="AM803" s="117">
        <f t="shared" si="101"/>
        <v>1</v>
      </c>
      <c r="AN803">
        <f t="shared" si="102"/>
        <v>0</v>
      </c>
    </row>
    <row r="804" spans="2:40" x14ac:dyDescent="0.35">
      <c r="B804" s="127" t="s">
        <v>820</v>
      </c>
      <c r="C804" s="38">
        <v>150</v>
      </c>
      <c r="D804" s="38">
        <v>10</v>
      </c>
      <c r="E804" s="38">
        <v>30</v>
      </c>
      <c r="F804" s="39">
        <v>4</v>
      </c>
      <c r="G804" s="59">
        <f t="shared" si="98"/>
        <v>948</v>
      </c>
      <c r="H804" s="88">
        <f t="shared" si="98"/>
        <v>948</v>
      </c>
      <c r="I804" s="88">
        <f t="shared" si="103"/>
        <v>0</v>
      </c>
      <c r="J804" s="88"/>
      <c r="K804" s="38">
        <f>1800-Table1353233[[#This Row],[Remaining time]]</f>
        <v>45.295278487730002</v>
      </c>
      <c r="L804" s="38"/>
      <c r="M804" s="38">
        <f t="shared" si="99"/>
        <v>45.295278487730002</v>
      </c>
      <c r="N804" t="str">
        <f t="shared" si="100"/>
        <v/>
      </c>
      <c r="O804" t="b">
        <f t="shared" si="104"/>
        <v>0</v>
      </c>
      <c r="T804">
        <f>IF(Table1353233[[#This Row],[If Optimal solution is not found]]=1,"",Table1353233[[#This Row],[UB_init]])</f>
        <v>948</v>
      </c>
      <c r="U804">
        <f>IF(Table1353233[[#This Row],[If Optimal solution is not found]],"",Table1353233[[#This Row],[LB_init]])</f>
        <v>948</v>
      </c>
      <c r="V804">
        <f>IF(Table1353233[[#This Row],[If Optimal solution is not found]],"",0)</f>
        <v>0</v>
      </c>
      <c r="W804">
        <f>IF(Table1353233[[#This Row],[If Optimal solution is not found]],"",Table1353233[[#This Row],[Total time (BPP+Pm+SPm)]])</f>
        <v>45.295278487730002</v>
      </c>
      <c r="Y804" s="59"/>
      <c r="Z804" s="60"/>
      <c r="AA804" s="60"/>
      <c r="AB804" s="59"/>
      <c r="AC804" s="114"/>
      <c r="AD804" s="114"/>
      <c r="AE804" s="114"/>
      <c r="AF804" s="114">
        <f t="shared" si="105"/>
        <v>0</v>
      </c>
      <c r="AG804" s="114">
        <f t="shared" si="106"/>
        <v>0</v>
      </c>
      <c r="AH804" s="114">
        <v>0</v>
      </c>
      <c r="AI804" s="136" t="str">
        <f>IF(AH804=1,(Table1353233[[#This Row],[UB_init]]-Table1353233[[#This Row],[LB_init]])/Table1353233[[#This Row],[UB_init]],"")</f>
        <v/>
      </c>
      <c r="AJ804" s="123"/>
      <c r="AK804" s="114">
        <f>IF(AND(AJ804=1,Table68[[#This Row],[Gap]]=0),1,0)</f>
        <v>0</v>
      </c>
      <c r="AL804" s="48">
        <v>948</v>
      </c>
      <c r="AM804" s="117">
        <f t="shared" si="101"/>
        <v>1</v>
      </c>
      <c r="AN804">
        <f t="shared" si="102"/>
        <v>0</v>
      </c>
    </row>
    <row r="805" spans="2:40" ht="15" thickBot="1" x14ac:dyDescent="0.4">
      <c r="B805" s="126" t="s">
        <v>821</v>
      </c>
      <c r="C805" s="36">
        <v>150</v>
      </c>
      <c r="D805" s="36">
        <v>10</v>
      </c>
      <c r="E805" s="36">
        <v>30</v>
      </c>
      <c r="F805" s="37">
        <v>4</v>
      </c>
      <c r="G805" s="61">
        <f t="shared" si="98"/>
        <v>964</v>
      </c>
      <c r="H805" s="98">
        <f t="shared" si="98"/>
        <v>964</v>
      </c>
      <c r="I805" s="98">
        <f t="shared" si="103"/>
        <v>0</v>
      </c>
      <c r="J805" s="98"/>
      <c r="K805" s="36">
        <f>1800-Table1353233[[#This Row],[Remaining time]]</f>
        <v>26.171828363100076</v>
      </c>
      <c r="L805" s="36"/>
      <c r="M805" s="36">
        <f t="shared" si="99"/>
        <v>26.171828363100076</v>
      </c>
      <c r="N805" t="str">
        <f t="shared" si="100"/>
        <v/>
      </c>
      <c r="O805" t="b">
        <f t="shared" si="104"/>
        <v>0</v>
      </c>
      <c r="T805">
        <f>IF(Table1353233[[#This Row],[If Optimal solution is not found]]=1,"",Table1353233[[#This Row],[UB_init]])</f>
        <v>964</v>
      </c>
      <c r="U805">
        <f>IF(Table1353233[[#This Row],[If Optimal solution is not found]],"",Table1353233[[#This Row],[LB_init]])</f>
        <v>964</v>
      </c>
      <c r="V805">
        <f>IF(Table1353233[[#This Row],[If Optimal solution is not found]],"",0)</f>
        <v>0</v>
      </c>
      <c r="W805">
        <f>IF(Table1353233[[#This Row],[If Optimal solution is not found]],"",Table1353233[[#This Row],[Total time (BPP+Pm+SPm)]])</f>
        <v>26.171828363100076</v>
      </c>
      <c r="Y805" s="61"/>
      <c r="Z805" s="62"/>
      <c r="AA805" s="62"/>
      <c r="AB805" s="61"/>
      <c r="AC805" s="115"/>
      <c r="AD805" s="115"/>
      <c r="AE805" s="115"/>
      <c r="AF805" s="115">
        <f t="shared" si="105"/>
        <v>0</v>
      </c>
      <c r="AG805" s="115">
        <f t="shared" si="106"/>
        <v>0</v>
      </c>
      <c r="AH805" s="115">
        <v>0</v>
      </c>
      <c r="AI805" s="137" t="str">
        <f>IF(AH805=1,(Table1353233[[#This Row],[UB_init]]-Table1353233[[#This Row],[LB_init]])/Table1353233[[#This Row],[UB_init]],"")</f>
        <v/>
      </c>
      <c r="AJ805" s="133"/>
      <c r="AK805" s="115">
        <f>IF(AND(AJ805=1,Table68[[#This Row],[Gap]]=0),1,0)</f>
        <v>0</v>
      </c>
      <c r="AL805" s="47">
        <v>964</v>
      </c>
      <c r="AM805" s="117">
        <f t="shared" si="101"/>
        <v>1</v>
      </c>
      <c r="AN805">
        <f t="shared" si="102"/>
        <v>0</v>
      </c>
    </row>
    <row r="806" spans="2:40" ht="16.399999999999999" customHeight="1" thickBot="1" x14ac:dyDescent="0.4">
      <c r="B806" s="127" t="s">
        <v>822</v>
      </c>
      <c r="C806" s="38">
        <v>150</v>
      </c>
      <c r="D806" s="38">
        <v>10</v>
      </c>
      <c r="E806" s="38">
        <v>30</v>
      </c>
      <c r="F806" s="39">
        <v>4</v>
      </c>
      <c r="G806" s="59">
        <f t="shared" si="98"/>
        <v>891</v>
      </c>
      <c r="H806" s="88">
        <f t="shared" si="98"/>
        <v>891</v>
      </c>
      <c r="I806" s="88">
        <f t="shared" si="103"/>
        <v>0</v>
      </c>
      <c r="J806" s="88"/>
      <c r="K806" s="38">
        <f>1800-Table1353233[[#This Row],[Remaining time]]</f>
        <v>16.802263971419961</v>
      </c>
      <c r="L806" s="38"/>
      <c r="M806" s="38">
        <f t="shared" si="99"/>
        <v>16.802263971419961</v>
      </c>
      <c r="N806" t="str">
        <f t="shared" si="100"/>
        <v/>
      </c>
      <c r="O806" t="b">
        <f t="shared" si="104"/>
        <v>0</v>
      </c>
      <c r="P806" s="17" t="s">
        <v>191</v>
      </c>
      <c r="Q806" s="18" t="s">
        <v>192</v>
      </c>
      <c r="R806" s="89" t="s">
        <v>193</v>
      </c>
      <c r="S806" s="20" t="s">
        <v>1108</v>
      </c>
      <c r="T806">
        <f>IF(Table1353233[[#This Row],[If Optimal solution is not found]]=1,"",Table1353233[[#This Row],[UB_init]])</f>
        <v>891</v>
      </c>
      <c r="U806">
        <f>IF(Table1353233[[#This Row],[If Optimal solution is not found]],"",Table1353233[[#This Row],[LB_init]])</f>
        <v>891</v>
      </c>
      <c r="V806">
        <f>IF(Table1353233[[#This Row],[If Optimal solution is not found]],"",0)</f>
        <v>0</v>
      </c>
      <c r="W806">
        <f>IF(Table1353233[[#This Row],[If Optimal solution is not found]],"",Table1353233[[#This Row],[Total time (BPP+Pm+SPm)]])</f>
        <v>16.802263971419961</v>
      </c>
      <c r="Y806" s="59"/>
      <c r="Z806" s="60"/>
      <c r="AA806" s="60"/>
      <c r="AB806" s="59"/>
      <c r="AC806" s="114"/>
      <c r="AD806" s="114"/>
      <c r="AE806" s="114"/>
      <c r="AF806" s="114">
        <f t="shared" si="105"/>
        <v>0</v>
      </c>
      <c r="AG806" s="114">
        <f t="shared" si="106"/>
        <v>0</v>
      </c>
      <c r="AH806" s="114">
        <v>0</v>
      </c>
      <c r="AI806" s="136" t="str">
        <f>IF(AH806=1,(Table1353233[[#This Row],[UB_init]]-Table1353233[[#This Row],[LB_init]])/Table1353233[[#This Row],[UB_init]],"")</f>
        <v/>
      </c>
      <c r="AJ806" s="123"/>
      <c r="AK806" s="114">
        <f>IF(AND(AJ806=1,Table68[[#This Row],[Gap]]=0),1,0)</f>
        <v>0</v>
      </c>
      <c r="AL806" s="48">
        <v>891</v>
      </c>
      <c r="AM806" s="117">
        <f t="shared" si="101"/>
        <v>1</v>
      </c>
      <c r="AN806">
        <f t="shared" si="102"/>
        <v>0</v>
      </c>
    </row>
    <row r="807" spans="2:40" ht="19" thickBot="1" x14ac:dyDescent="0.5">
      <c r="B807" s="126" t="s">
        <v>823</v>
      </c>
      <c r="C807" s="36">
        <v>150</v>
      </c>
      <c r="D807" s="36">
        <v>10</v>
      </c>
      <c r="E807" s="36">
        <v>30</v>
      </c>
      <c r="F807" s="37">
        <v>4</v>
      </c>
      <c r="G807" s="61">
        <f t="shared" si="98"/>
        <v>889</v>
      </c>
      <c r="H807" s="98">
        <f t="shared" si="98"/>
        <v>889</v>
      </c>
      <c r="I807" s="98">
        <f t="shared" si="103"/>
        <v>0</v>
      </c>
      <c r="J807" s="98"/>
      <c r="K807" s="36">
        <f>1800-Table1353233[[#This Row],[Remaining time]]</f>
        <v>9.7478173263400549</v>
      </c>
      <c r="L807" s="36"/>
      <c r="M807" s="36">
        <f t="shared" si="99"/>
        <v>9.7478173263400549</v>
      </c>
      <c r="N807" t="str">
        <f t="shared" si="100"/>
        <v/>
      </c>
      <c r="O807" t="b">
        <f t="shared" si="104"/>
        <v>0</v>
      </c>
      <c r="P807" s="7">
        <f>COUNTIF(I722:I811,"=0")</f>
        <v>83</v>
      </c>
      <c r="Q807" s="29">
        <f>AVERAGE(I722:I811)</f>
        <v>8.3087492575630495E-4</v>
      </c>
      <c r="R807" s="90">
        <f>AVERAGE(M722:M811)</f>
        <v>331.70681356364997</v>
      </c>
      <c r="S807" s="95" t="e">
        <f>AVERAGE(J722:J811)</f>
        <v>#DIV/0!</v>
      </c>
      <c r="T807">
        <f>IF(Table1353233[[#This Row],[If Optimal solution is not found]]=1,"",Table1353233[[#This Row],[UB_init]])</f>
        <v>889</v>
      </c>
      <c r="U807">
        <f>IF(Table1353233[[#This Row],[If Optimal solution is not found]],"",Table1353233[[#This Row],[LB_init]])</f>
        <v>889</v>
      </c>
      <c r="V807">
        <f>IF(Table1353233[[#This Row],[If Optimal solution is not found]],"",0)</f>
        <v>0</v>
      </c>
      <c r="W807">
        <f>IF(Table1353233[[#This Row],[If Optimal solution is not found]],"",Table1353233[[#This Row],[Total time (BPP+Pm+SPm)]])</f>
        <v>9.7478173263400549</v>
      </c>
      <c r="Y807" s="61"/>
      <c r="Z807" s="62"/>
      <c r="AA807" s="62"/>
      <c r="AB807" s="61"/>
      <c r="AC807" s="115"/>
      <c r="AD807" s="115"/>
      <c r="AE807" s="115"/>
      <c r="AF807" s="115">
        <f t="shared" si="105"/>
        <v>0</v>
      </c>
      <c r="AG807" s="115">
        <f t="shared" si="106"/>
        <v>0</v>
      </c>
      <c r="AH807" s="115">
        <v>0</v>
      </c>
      <c r="AI807" s="137" t="str">
        <f>IF(AH807=1,(Table1353233[[#This Row],[UB_init]]-Table1353233[[#This Row],[LB_init]])/Table1353233[[#This Row],[UB_init]],"")</f>
        <v/>
      </c>
      <c r="AJ807" s="133"/>
      <c r="AK807" s="115">
        <f>IF(AND(AJ807=1,Table68[[#This Row],[Gap]]=0),1,0)</f>
        <v>0</v>
      </c>
      <c r="AL807" s="47">
        <v>889</v>
      </c>
      <c r="AM807" s="117">
        <f t="shared" si="101"/>
        <v>1</v>
      </c>
      <c r="AN807">
        <f t="shared" si="102"/>
        <v>0</v>
      </c>
    </row>
    <row r="808" spans="2:40" ht="19" thickBot="1" x14ac:dyDescent="0.5">
      <c r="B808" s="127" t="s">
        <v>824</v>
      </c>
      <c r="C808" s="38">
        <v>150</v>
      </c>
      <c r="D808" s="38">
        <v>10</v>
      </c>
      <c r="E808" s="38">
        <v>30</v>
      </c>
      <c r="F808" s="39">
        <v>4</v>
      </c>
      <c r="G808" s="59">
        <f t="shared" si="98"/>
        <v>879</v>
      </c>
      <c r="H808" s="88">
        <f t="shared" si="98"/>
        <v>879</v>
      </c>
      <c r="I808" s="88">
        <f t="shared" si="103"/>
        <v>0</v>
      </c>
      <c r="J808" s="88"/>
      <c r="K808" s="38">
        <f>1800-Table1353233[[#This Row],[Remaining time]]</f>
        <v>29.618918683379889</v>
      </c>
      <c r="L808" s="38"/>
      <c r="M808" s="38">
        <f t="shared" si="99"/>
        <v>29.618918683379889</v>
      </c>
      <c r="N808" t="str">
        <f t="shared" si="100"/>
        <v/>
      </c>
      <c r="O808" t="b">
        <f t="shared" si="104"/>
        <v>0</v>
      </c>
      <c r="P808" s="7"/>
      <c r="Q808" s="118">
        <f>AVERAGEIF(I722:I811,"&gt;0")</f>
        <v>1.0682677616866778E-2</v>
      </c>
      <c r="R808" s="91">
        <f>AVERAGEIF(I722:I811,"=0",M722:M811)</f>
        <v>56.067629152402354</v>
      </c>
      <c r="S808" s="95" t="e">
        <f>AVERAGEIF(J722:J811,"&gt;0")</f>
        <v>#DIV/0!</v>
      </c>
      <c r="T808">
        <f>IF(Table1353233[[#This Row],[If Optimal solution is not found]]=1,"",Table1353233[[#This Row],[UB_init]])</f>
        <v>879</v>
      </c>
      <c r="U808">
        <f>IF(Table1353233[[#This Row],[If Optimal solution is not found]],"",Table1353233[[#This Row],[LB_init]])</f>
        <v>879</v>
      </c>
      <c r="V808">
        <f>IF(Table1353233[[#This Row],[If Optimal solution is not found]],"",0)</f>
        <v>0</v>
      </c>
      <c r="W808">
        <f>IF(Table1353233[[#This Row],[If Optimal solution is not found]],"",Table1353233[[#This Row],[Total time (BPP+Pm+SPm)]])</f>
        <v>29.618918683379889</v>
      </c>
      <c r="Y808" s="59"/>
      <c r="Z808" s="60"/>
      <c r="AA808" s="60"/>
      <c r="AB808" s="59"/>
      <c r="AC808" s="114"/>
      <c r="AD808" s="114"/>
      <c r="AE808" s="114"/>
      <c r="AF808" s="114">
        <f t="shared" si="105"/>
        <v>0</v>
      </c>
      <c r="AG808" s="114">
        <f t="shared" si="106"/>
        <v>0</v>
      </c>
      <c r="AH808" s="114">
        <v>0</v>
      </c>
      <c r="AI808" s="136" t="str">
        <f>IF(AH808=1,(Table1353233[[#This Row],[UB_init]]-Table1353233[[#This Row],[LB_init]])/Table1353233[[#This Row],[UB_init]],"")</f>
        <v/>
      </c>
      <c r="AJ808" s="123"/>
      <c r="AK808" s="114">
        <f>IF(AND(AJ808=1,Table68[[#This Row],[Gap]]=0),1,0)</f>
        <v>0</v>
      </c>
      <c r="AL808" s="48">
        <v>879</v>
      </c>
      <c r="AM808" s="117">
        <f t="shared" si="101"/>
        <v>1</v>
      </c>
      <c r="AN808">
        <f t="shared" si="102"/>
        <v>0</v>
      </c>
    </row>
    <row r="809" spans="2:40" ht="18.649999999999999" customHeight="1" thickBot="1" x14ac:dyDescent="0.5">
      <c r="B809" s="126" t="s">
        <v>825</v>
      </c>
      <c r="C809" s="36">
        <v>150</v>
      </c>
      <c r="D809" s="36">
        <v>10</v>
      </c>
      <c r="E809" s="36">
        <v>30</v>
      </c>
      <c r="F809" s="37">
        <v>4</v>
      </c>
      <c r="G809" s="61">
        <f t="shared" si="98"/>
        <v>903</v>
      </c>
      <c r="H809" s="98">
        <f t="shared" si="98"/>
        <v>903</v>
      </c>
      <c r="I809" s="98">
        <f t="shared" si="103"/>
        <v>0</v>
      </c>
      <c r="J809" s="98"/>
      <c r="K809" s="36">
        <f>1800-Table1353233[[#This Row],[Remaining time]]</f>
        <v>17.413290543489893</v>
      </c>
      <c r="L809" s="36"/>
      <c r="M809" s="36">
        <f t="shared" si="99"/>
        <v>17.413290543489893</v>
      </c>
      <c r="N809" t="str">
        <f t="shared" si="100"/>
        <v/>
      </c>
      <c r="O809" t="b">
        <f t="shared" si="104"/>
        <v>0</v>
      </c>
      <c r="P809" s="92" t="s">
        <v>197</v>
      </c>
      <c r="Q809" s="93">
        <f>MAX(I722:I811)</f>
        <v>1.5831134564643801E-2</v>
      </c>
      <c r="R809" s="94"/>
      <c r="S809" s="96">
        <f>MAX(J722:J811)</f>
        <v>0</v>
      </c>
      <c r="T809">
        <f>IF(Table1353233[[#This Row],[If Optimal solution is not found]]=1,"",Table1353233[[#This Row],[UB_init]])</f>
        <v>903</v>
      </c>
      <c r="U809">
        <f>IF(Table1353233[[#This Row],[If Optimal solution is not found]],"",Table1353233[[#This Row],[LB_init]])</f>
        <v>903</v>
      </c>
      <c r="V809">
        <f>IF(Table1353233[[#This Row],[If Optimal solution is not found]],"",0)</f>
        <v>0</v>
      </c>
      <c r="W809">
        <f>IF(Table1353233[[#This Row],[If Optimal solution is not found]],"",Table1353233[[#This Row],[Total time (BPP+Pm+SPm)]])</f>
        <v>17.413290543489893</v>
      </c>
      <c r="Y809" s="61"/>
      <c r="Z809" s="62"/>
      <c r="AA809" s="62"/>
      <c r="AB809" s="61"/>
      <c r="AC809" s="115"/>
      <c r="AD809" s="115"/>
      <c r="AE809" s="115"/>
      <c r="AF809" s="115">
        <f t="shared" si="105"/>
        <v>0</v>
      </c>
      <c r="AG809" s="115">
        <f t="shared" si="106"/>
        <v>0</v>
      </c>
      <c r="AH809" s="115">
        <v>0</v>
      </c>
      <c r="AI809" s="137" t="str">
        <f>IF(AH809=1,(Table1353233[[#This Row],[UB_init]]-Table1353233[[#This Row],[LB_init]])/Table1353233[[#This Row],[UB_init]],"")</f>
        <v/>
      </c>
      <c r="AJ809" s="133"/>
      <c r="AK809" s="115">
        <f>IF(AND(AJ809=1,Table68[[#This Row],[Gap]]=0),1,0)</f>
        <v>0</v>
      </c>
      <c r="AL809" s="47">
        <v>903</v>
      </c>
      <c r="AM809" s="117">
        <f t="shared" si="101"/>
        <v>1</v>
      </c>
      <c r="AN809">
        <f t="shared" si="102"/>
        <v>0</v>
      </c>
    </row>
    <row r="810" spans="2:40" x14ac:dyDescent="0.35">
      <c r="B810" s="127" t="s">
        <v>826</v>
      </c>
      <c r="C810" s="38">
        <v>150</v>
      </c>
      <c r="D810" s="38">
        <v>10</v>
      </c>
      <c r="E810" s="38">
        <v>30</v>
      </c>
      <c r="F810" s="39">
        <v>4</v>
      </c>
      <c r="G810" s="59">
        <f t="shared" si="98"/>
        <v>925</v>
      </c>
      <c r="H810" s="88">
        <f t="shared" si="98"/>
        <v>925</v>
      </c>
      <c r="I810" s="88">
        <f t="shared" si="103"/>
        <v>0</v>
      </c>
      <c r="J810" s="88"/>
      <c r="K810" s="38">
        <f>1800-Table1353233[[#This Row],[Remaining time]]</f>
        <v>29.49763251468994</v>
      </c>
      <c r="L810" s="38"/>
      <c r="M810" s="38">
        <f t="shared" si="99"/>
        <v>29.49763251468994</v>
      </c>
      <c r="N810" t="str">
        <f t="shared" si="100"/>
        <v/>
      </c>
      <c r="O810" t="b">
        <f t="shared" si="104"/>
        <v>0</v>
      </c>
      <c r="T810">
        <f>IF(Table1353233[[#This Row],[If Optimal solution is not found]]=1,"",Table1353233[[#This Row],[UB_init]])</f>
        <v>925</v>
      </c>
      <c r="U810">
        <f>IF(Table1353233[[#This Row],[If Optimal solution is not found]],"",Table1353233[[#This Row],[LB_init]])</f>
        <v>925</v>
      </c>
      <c r="V810">
        <f>IF(Table1353233[[#This Row],[If Optimal solution is not found]],"",0)</f>
        <v>0</v>
      </c>
      <c r="W810">
        <f>IF(Table1353233[[#This Row],[If Optimal solution is not found]],"",Table1353233[[#This Row],[Total time (BPP+Pm+SPm)]])</f>
        <v>29.49763251468994</v>
      </c>
      <c r="Y810" s="59"/>
      <c r="Z810" s="60"/>
      <c r="AA810" s="60"/>
      <c r="AB810" s="59"/>
      <c r="AC810" s="114"/>
      <c r="AD810" s="114"/>
      <c r="AE810" s="114"/>
      <c r="AF810" s="114">
        <f t="shared" si="105"/>
        <v>0</v>
      </c>
      <c r="AG810" s="114">
        <f t="shared" si="106"/>
        <v>0</v>
      </c>
      <c r="AH810" s="114">
        <v>0</v>
      </c>
      <c r="AI810" s="136" t="str">
        <f>IF(AH810=1,(Table1353233[[#This Row],[UB_init]]-Table1353233[[#This Row],[LB_init]])/Table1353233[[#This Row],[UB_init]],"")</f>
        <v/>
      </c>
      <c r="AJ810" s="123"/>
      <c r="AK810" s="114">
        <f>IF(AND(AJ810=1,Table68[[#This Row],[Gap]]=0),1,0)</f>
        <v>0</v>
      </c>
      <c r="AL810" s="48">
        <v>925</v>
      </c>
      <c r="AM810" s="117">
        <f t="shared" si="101"/>
        <v>1</v>
      </c>
      <c r="AN810">
        <f t="shared" si="102"/>
        <v>0</v>
      </c>
    </row>
    <row r="811" spans="2:40" ht="15" thickBot="1" x14ac:dyDescent="0.4">
      <c r="B811" s="128" t="s">
        <v>827</v>
      </c>
      <c r="C811" s="42">
        <v>150</v>
      </c>
      <c r="D811" s="42">
        <v>10</v>
      </c>
      <c r="E811" s="42">
        <v>30</v>
      </c>
      <c r="F811" s="43">
        <v>4</v>
      </c>
      <c r="G811" s="63">
        <f t="shared" si="98"/>
        <v>925</v>
      </c>
      <c r="H811" s="99">
        <f t="shared" si="98"/>
        <v>925</v>
      </c>
      <c r="I811" s="99">
        <f t="shared" si="103"/>
        <v>0</v>
      </c>
      <c r="J811" s="99"/>
      <c r="K811" s="42">
        <f>1800-Table1353233[[#This Row],[Remaining time]]</f>
        <v>93.428977292039917</v>
      </c>
      <c r="L811" s="42"/>
      <c r="M811" s="42">
        <f t="shared" si="99"/>
        <v>93.428977292039917</v>
      </c>
      <c r="N811" t="str">
        <f t="shared" si="100"/>
        <v/>
      </c>
      <c r="O811" t="b">
        <f t="shared" si="104"/>
        <v>0</v>
      </c>
      <c r="T811">
        <f>IF(Table1353233[[#This Row],[If Optimal solution is not found]]=1,"",Table1353233[[#This Row],[UB_init]])</f>
        <v>925</v>
      </c>
      <c r="U811">
        <f>IF(Table1353233[[#This Row],[If Optimal solution is not found]],"",Table1353233[[#This Row],[LB_init]])</f>
        <v>925</v>
      </c>
      <c r="V811">
        <f>IF(Table1353233[[#This Row],[If Optimal solution is not found]],"",0)</f>
        <v>0</v>
      </c>
      <c r="W811">
        <f>IF(Table1353233[[#This Row],[If Optimal solution is not found]],"",Table1353233[[#This Row],[Total time (BPP+Pm+SPm)]])</f>
        <v>93.428977292039917</v>
      </c>
      <c r="Y811" s="63"/>
      <c r="Z811" s="64"/>
      <c r="AA811" s="64"/>
      <c r="AB811" s="63"/>
      <c r="AC811" s="116"/>
      <c r="AD811" s="116"/>
      <c r="AE811" s="116"/>
      <c r="AF811" s="116">
        <f t="shared" si="105"/>
        <v>0</v>
      </c>
      <c r="AG811" s="116">
        <f t="shared" si="106"/>
        <v>0</v>
      </c>
      <c r="AH811" s="116">
        <v>0</v>
      </c>
      <c r="AI811" s="137" t="str">
        <f>IF(AH811=1,(Table1353233[[#This Row],[UB_init]]-Table1353233[[#This Row],[LB_init]])/Table1353233[[#This Row],[UB_init]],"")</f>
        <v/>
      </c>
      <c r="AJ811" s="134"/>
      <c r="AK811" s="116">
        <f>IF(AND(AJ811=1,Table68[[#This Row],[Gap]]=0),1,0)</f>
        <v>0</v>
      </c>
      <c r="AL811" s="49">
        <v>925</v>
      </c>
      <c r="AM811" s="117">
        <f t="shared" si="101"/>
        <v>1</v>
      </c>
      <c r="AN811">
        <f t="shared" si="102"/>
        <v>0</v>
      </c>
    </row>
    <row r="812" spans="2:40" x14ac:dyDescent="0.35">
      <c r="B812" s="125" t="s">
        <v>828</v>
      </c>
      <c r="C812" s="34">
        <v>200</v>
      </c>
      <c r="D812" s="34">
        <v>2</v>
      </c>
      <c r="E812" s="34">
        <v>10</v>
      </c>
      <c r="F812" s="35">
        <v>1</v>
      </c>
      <c r="G812" s="108">
        <f t="shared" si="98"/>
        <v>1919</v>
      </c>
      <c r="H812" s="105">
        <f t="shared" si="98"/>
        <v>1919</v>
      </c>
      <c r="I812" s="105">
        <f t="shared" si="103"/>
        <v>0</v>
      </c>
      <c r="J812" s="105"/>
      <c r="K812" s="106">
        <f>1800-Table1353233[[#This Row],[Remaining time]]</f>
        <v>1.9728932008199536</v>
      </c>
      <c r="L812" s="106"/>
      <c r="M812" s="106">
        <f t="shared" si="99"/>
        <v>1.9728932008199536</v>
      </c>
      <c r="N812" t="str">
        <f t="shared" si="100"/>
        <v/>
      </c>
      <c r="O812" t="b">
        <f t="shared" si="104"/>
        <v>0</v>
      </c>
      <c r="T812">
        <f>IF(Table1353233[[#This Row],[If Optimal solution is not found]]=1,"",Table1353233[[#This Row],[UB_init]])</f>
        <v>1919</v>
      </c>
      <c r="U812">
        <f>IF(Table1353233[[#This Row],[If Optimal solution is not found]],"",Table1353233[[#This Row],[LB_init]])</f>
        <v>1919</v>
      </c>
      <c r="V812">
        <f>IF(Table1353233[[#This Row],[If Optimal solution is not found]],"",0)</f>
        <v>0</v>
      </c>
      <c r="W812">
        <f>IF(Table1353233[[#This Row],[If Optimal solution is not found]],"",Table1353233[[#This Row],[Total time (BPP+Pm+SPm)]])</f>
        <v>1.9728932008199536</v>
      </c>
      <c r="Y812" s="59"/>
      <c r="Z812" s="60"/>
      <c r="AA812" s="60"/>
      <c r="AB812" s="59"/>
      <c r="AC812" s="114"/>
      <c r="AD812" s="114"/>
      <c r="AE812" s="114"/>
      <c r="AF812" s="114">
        <f t="shared" si="105"/>
        <v>0</v>
      </c>
      <c r="AG812" s="114">
        <f t="shared" si="106"/>
        <v>0</v>
      </c>
      <c r="AH812" s="114">
        <v>0</v>
      </c>
      <c r="AI812" s="136" t="str">
        <f>IF(AH812=1,(Table1353233[[#This Row],[UB_init]]-Table1353233[[#This Row],[LB_init]])/Table1353233[[#This Row],[UB_init]],"")</f>
        <v/>
      </c>
      <c r="AJ812" s="123"/>
      <c r="AK812" s="114">
        <f>IF(AND(AJ812=1,Table68[[#This Row],[Gap]]=0),1,0)</f>
        <v>0</v>
      </c>
      <c r="AL812" s="46">
        <v>1919</v>
      </c>
      <c r="AM812" s="117">
        <f t="shared" si="101"/>
        <v>1</v>
      </c>
      <c r="AN812">
        <f t="shared" si="102"/>
        <v>0</v>
      </c>
    </row>
    <row r="813" spans="2:40" x14ac:dyDescent="0.35">
      <c r="B813" s="126" t="s">
        <v>829</v>
      </c>
      <c r="C813" s="36">
        <v>200</v>
      </c>
      <c r="D813" s="36">
        <v>2</v>
      </c>
      <c r="E813" s="36">
        <v>10</v>
      </c>
      <c r="F813" s="37">
        <v>1</v>
      </c>
      <c r="G813" s="61">
        <f t="shared" si="98"/>
        <v>1939</v>
      </c>
      <c r="H813" s="98">
        <f t="shared" si="98"/>
        <v>1939</v>
      </c>
      <c r="I813" s="98">
        <f t="shared" si="103"/>
        <v>0</v>
      </c>
      <c r="J813" s="98"/>
      <c r="K813" s="36">
        <f>1800-Table1353233[[#This Row],[Remaining time]]</f>
        <v>2.0287541467700976</v>
      </c>
      <c r="L813" s="36"/>
      <c r="M813" s="36">
        <f t="shared" si="99"/>
        <v>2.0287541467700976</v>
      </c>
      <c r="N813" t="str">
        <f t="shared" si="100"/>
        <v/>
      </c>
      <c r="O813" t="b">
        <f t="shared" si="104"/>
        <v>0</v>
      </c>
      <c r="T813">
        <f>IF(Table1353233[[#This Row],[If Optimal solution is not found]]=1,"",Table1353233[[#This Row],[UB_init]])</f>
        <v>1939</v>
      </c>
      <c r="U813">
        <f>IF(Table1353233[[#This Row],[If Optimal solution is not found]],"",Table1353233[[#This Row],[LB_init]])</f>
        <v>1939</v>
      </c>
      <c r="V813">
        <f>IF(Table1353233[[#This Row],[If Optimal solution is not found]],"",0)</f>
        <v>0</v>
      </c>
      <c r="W813">
        <f>IF(Table1353233[[#This Row],[If Optimal solution is not found]],"",Table1353233[[#This Row],[Total time (BPP+Pm+SPm)]])</f>
        <v>2.0287541467700976</v>
      </c>
      <c r="Y813" s="61"/>
      <c r="Z813" s="62"/>
      <c r="AA813" s="62"/>
      <c r="AB813" s="61"/>
      <c r="AC813" s="115"/>
      <c r="AD813" s="115"/>
      <c r="AE813" s="115"/>
      <c r="AF813" s="115">
        <f t="shared" si="105"/>
        <v>0</v>
      </c>
      <c r="AG813" s="115">
        <f t="shared" si="106"/>
        <v>0</v>
      </c>
      <c r="AH813" s="115">
        <v>0</v>
      </c>
      <c r="AI813" s="137" t="str">
        <f>IF(AH813=1,(Table1353233[[#This Row],[UB_init]]-Table1353233[[#This Row],[LB_init]])/Table1353233[[#This Row],[UB_init]],"")</f>
        <v/>
      </c>
      <c r="AJ813" s="133"/>
      <c r="AK813" s="115">
        <f>IF(AND(AJ813=1,Table68[[#This Row],[Gap]]=0),1,0)</f>
        <v>0</v>
      </c>
      <c r="AL813" s="47">
        <v>1939</v>
      </c>
      <c r="AM813" s="117">
        <f t="shared" si="101"/>
        <v>1</v>
      </c>
      <c r="AN813">
        <f t="shared" si="102"/>
        <v>0</v>
      </c>
    </row>
    <row r="814" spans="2:40" x14ac:dyDescent="0.35">
      <c r="B814" s="127" t="s">
        <v>830</v>
      </c>
      <c r="C814" s="38">
        <v>200</v>
      </c>
      <c r="D814" s="38">
        <v>2</v>
      </c>
      <c r="E814" s="38">
        <v>10</v>
      </c>
      <c r="F814" s="39">
        <v>1</v>
      </c>
      <c r="G814" s="59">
        <f t="shared" si="98"/>
        <v>1970</v>
      </c>
      <c r="H814" s="88">
        <f t="shared" si="98"/>
        <v>1970</v>
      </c>
      <c r="I814" s="88">
        <f t="shared" si="103"/>
        <v>0</v>
      </c>
      <c r="J814" s="88"/>
      <c r="K814" s="38">
        <f>1800-Table1353233[[#This Row],[Remaining time]]</f>
        <v>1.919883659109928</v>
      </c>
      <c r="L814" s="38"/>
      <c r="M814" s="38">
        <f t="shared" si="99"/>
        <v>1.919883659109928</v>
      </c>
      <c r="N814" t="str">
        <f t="shared" si="100"/>
        <v/>
      </c>
      <c r="O814" t="b">
        <f t="shared" si="104"/>
        <v>0</v>
      </c>
      <c r="T814">
        <f>IF(Table1353233[[#This Row],[If Optimal solution is not found]]=1,"",Table1353233[[#This Row],[UB_init]])</f>
        <v>1970</v>
      </c>
      <c r="U814">
        <f>IF(Table1353233[[#This Row],[If Optimal solution is not found]],"",Table1353233[[#This Row],[LB_init]])</f>
        <v>1970</v>
      </c>
      <c r="V814">
        <f>IF(Table1353233[[#This Row],[If Optimal solution is not found]],"",0)</f>
        <v>0</v>
      </c>
      <c r="W814">
        <f>IF(Table1353233[[#This Row],[If Optimal solution is not found]],"",Table1353233[[#This Row],[Total time (BPP+Pm+SPm)]])</f>
        <v>1.919883659109928</v>
      </c>
      <c r="Y814" s="59"/>
      <c r="Z814" s="60"/>
      <c r="AA814" s="60"/>
      <c r="AB814" s="59"/>
      <c r="AC814" s="114"/>
      <c r="AD814" s="114"/>
      <c r="AE814" s="114"/>
      <c r="AF814" s="114">
        <f t="shared" si="105"/>
        <v>0</v>
      </c>
      <c r="AG814" s="114">
        <f t="shared" si="106"/>
        <v>0</v>
      </c>
      <c r="AH814" s="114">
        <v>0</v>
      </c>
      <c r="AI814" s="136" t="str">
        <f>IF(AH814=1,(Table1353233[[#This Row],[UB_init]]-Table1353233[[#This Row],[LB_init]])/Table1353233[[#This Row],[UB_init]],"")</f>
        <v/>
      </c>
      <c r="AJ814" s="123"/>
      <c r="AK814" s="114">
        <f>IF(AND(AJ814=1,Table68[[#This Row],[Gap]]=0),1,0)</f>
        <v>0</v>
      </c>
      <c r="AL814" s="48">
        <v>1970</v>
      </c>
      <c r="AM814" s="117">
        <f t="shared" si="101"/>
        <v>1</v>
      </c>
      <c r="AN814">
        <f t="shared" si="102"/>
        <v>0</v>
      </c>
    </row>
    <row r="815" spans="2:40" x14ac:dyDescent="0.35">
      <c r="B815" s="126" t="s">
        <v>831</v>
      </c>
      <c r="C815" s="36">
        <v>200</v>
      </c>
      <c r="D815" s="36">
        <v>2</v>
      </c>
      <c r="E815" s="36">
        <v>10</v>
      </c>
      <c r="F815" s="37">
        <v>1</v>
      </c>
      <c r="G815" s="61">
        <f t="shared" si="98"/>
        <v>1832</v>
      </c>
      <c r="H815" s="98">
        <f t="shared" si="98"/>
        <v>1832</v>
      </c>
      <c r="I815" s="98">
        <f t="shared" si="103"/>
        <v>0</v>
      </c>
      <c r="J815" s="98"/>
      <c r="K815" s="36">
        <f>1800-Table1353233[[#This Row],[Remaining time]]</f>
        <v>2.1988940257599552</v>
      </c>
      <c r="L815" s="36"/>
      <c r="M815" s="36">
        <f t="shared" si="99"/>
        <v>2.1988940257599552</v>
      </c>
      <c r="N815" t="str">
        <f t="shared" si="100"/>
        <v/>
      </c>
      <c r="O815" t="b">
        <f t="shared" si="104"/>
        <v>0</v>
      </c>
      <c r="T815">
        <f>IF(Table1353233[[#This Row],[If Optimal solution is not found]]=1,"",Table1353233[[#This Row],[UB_init]])</f>
        <v>1832</v>
      </c>
      <c r="U815">
        <f>IF(Table1353233[[#This Row],[If Optimal solution is not found]],"",Table1353233[[#This Row],[LB_init]])</f>
        <v>1832</v>
      </c>
      <c r="V815">
        <f>IF(Table1353233[[#This Row],[If Optimal solution is not found]],"",0)</f>
        <v>0</v>
      </c>
      <c r="W815">
        <f>IF(Table1353233[[#This Row],[If Optimal solution is not found]],"",Table1353233[[#This Row],[Total time (BPP+Pm+SPm)]])</f>
        <v>2.1988940257599552</v>
      </c>
      <c r="Y815" s="61"/>
      <c r="Z815" s="62"/>
      <c r="AA815" s="62"/>
      <c r="AB815" s="61"/>
      <c r="AC815" s="115"/>
      <c r="AD815" s="115"/>
      <c r="AE815" s="115"/>
      <c r="AF815" s="115">
        <f t="shared" si="105"/>
        <v>0</v>
      </c>
      <c r="AG815" s="115">
        <f t="shared" si="106"/>
        <v>0</v>
      </c>
      <c r="AH815" s="115">
        <v>0</v>
      </c>
      <c r="AI815" s="137" t="str">
        <f>IF(AH815=1,(Table1353233[[#This Row],[UB_init]]-Table1353233[[#This Row],[LB_init]])/Table1353233[[#This Row],[UB_init]],"")</f>
        <v/>
      </c>
      <c r="AJ815" s="133"/>
      <c r="AK815" s="115">
        <f>IF(AND(AJ815=1,Table68[[#This Row],[Gap]]=0),1,0)</f>
        <v>0</v>
      </c>
      <c r="AL815" s="47">
        <v>1832</v>
      </c>
      <c r="AM815" s="117">
        <f t="shared" si="101"/>
        <v>1</v>
      </c>
      <c r="AN815">
        <f t="shared" si="102"/>
        <v>0</v>
      </c>
    </row>
    <row r="816" spans="2:40" x14ac:dyDescent="0.35">
      <c r="B816" s="127" t="s">
        <v>832</v>
      </c>
      <c r="C816" s="38">
        <v>200</v>
      </c>
      <c r="D816" s="38">
        <v>2</v>
      </c>
      <c r="E816" s="38">
        <v>10</v>
      </c>
      <c r="F816" s="39">
        <v>1</v>
      </c>
      <c r="G816" s="59">
        <f t="shared" si="98"/>
        <v>2032</v>
      </c>
      <c r="H816" s="88">
        <f t="shared" si="98"/>
        <v>2032</v>
      </c>
      <c r="I816" s="88">
        <f t="shared" si="103"/>
        <v>0</v>
      </c>
      <c r="J816" s="88"/>
      <c r="K816" s="38">
        <f>1800-Table1353233[[#This Row],[Remaining time]]</f>
        <v>2.7750484105199575</v>
      </c>
      <c r="L816" s="38"/>
      <c r="M816" s="38">
        <f t="shared" si="99"/>
        <v>2.7750484105199575</v>
      </c>
      <c r="N816" t="str">
        <f t="shared" si="100"/>
        <v/>
      </c>
      <c r="O816" t="b">
        <f t="shared" si="104"/>
        <v>0</v>
      </c>
      <c r="T816">
        <f>IF(Table1353233[[#This Row],[If Optimal solution is not found]]=1,"",Table1353233[[#This Row],[UB_init]])</f>
        <v>2032</v>
      </c>
      <c r="U816">
        <f>IF(Table1353233[[#This Row],[If Optimal solution is not found]],"",Table1353233[[#This Row],[LB_init]])</f>
        <v>2032</v>
      </c>
      <c r="V816">
        <f>IF(Table1353233[[#This Row],[If Optimal solution is not found]],"",0)</f>
        <v>0</v>
      </c>
      <c r="W816">
        <f>IF(Table1353233[[#This Row],[If Optimal solution is not found]],"",Table1353233[[#This Row],[Total time (BPP+Pm+SPm)]])</f>
        <v>2.7750484105199575</v>
      </c>
      <c r="Y816" s="59"/>
      <c r="Z816" s="60"/>
      <c r="AA816" s="60"/>
      <c r="AB816" s="59"/>
      <c r="AC816" s="114"/>
      <c r="AD816" s="114"/>
      <c r="AE816" s="114"/>
      <c r="AF816" s="114">
        <f t="shared" si="105"/>
        <v>0</v>
      </c>
      <c r="AG816" s="114">
        <f t="shared" si="106"/>
        <v>0</v>
      </c>
      <c r="AH816" s="114">
        <v>0</v>
      </c>
      <c r="AI816" s="136" t="str">
        <f>IF(AH816=1,(Table1353233[[#This Row],[UB_init]]-Table1353233[[#This Row],[LB_init]])/Table1353233[[#This Row],[UB_init]],"")</f>
        <v/>
      </c>
      <c r="AJ816" s="123"/>
      <c r="AK816" s="114">
        <f>IF(AND(AJ816=1,Table68[[#This Row],[Gap]]=0),1,0)</f>
        <v>0</v>
      </c>
      <c r="AL816" s="48">
        <v>2032</v>
      </c>
      <c r="AM816" s="117">
        <f t="shared" si="101"/>
        <v>1</v>
      </c>
      <c r="AN816">
        <f t="shared" si="102"/>
        <v>0</v>
      </c>
    </row>
    <row r="817" spans="2:40" x14ac:dyDescent="0.35">
      <c r="B817" s="126" t="s">
        <v>833</v>
      </c>
      <c r="C817" s="36">
        <v>200</v>
      </c>
      <c r="D817" s="36">
        <v>2</v>
      </c>
      <c r="E817" s="36">
        <v>10</v>
      </c>
      <c r="F817" s="37">
        <v>1</v>
      </c>
      <c r="G817" s="61">
        <f t="shared" si="98"/>
        <v>2003</v>
      </c>
      <c r="H817" s="98">
        <f t="shared" si="98"/>
        <v>2003</v>
      </c>
      <c r="I817" s="98">
        <f t="shared" si="103"/>
        <v>0</v>
      </c>
      <c r="J817" s="98"/>
      <c r="K817" s="36">
        <f>1800-Table1353233[[#This Row],[Remaining time]]</f>
        <v>2.4902593456299655</v>
      </c>
      <c r="L817" s="36"/>
      <c r="M817" s="36">
        <f t="shared" si="99"/>
        <v>2.4902593456299655</v>
      </c>
      <c r="N817" t="str">
        <f t="shared" si="100"/>
        <v/>
      </c>
      <c r="O817" t="b">
        <f t="shared" si="104"/>
        <v>0</v>
      </c>
      <c r="T817">
        <f>IF(Table1353233[[#This Row],[If Optimal solution is not found]]=1,"",Table1353233[[#This Row],[UB_init]])</f>
        <v>2003</v>
      </c>
      <c r="U817">
        <f>IF(Table1353233[[#This Row],[If Optimal solution is not found]],"",Table1353233[[#This Row],[LB_init]])</f>
        <v>2003</v>
      </c>
      <c r="V817">
        <f>IF(Table1353233[[#This Row],[If Optimal solution is not found]],"",0)</f>
        <v>0</v>
      </c>
      <c r="W817">
        <f>IF(Table1353233[[#This Row],[If Optimal solution is not found]],"",Table1353233[[#This Row],[Total time (BPP+Pm+SPm)]])</f>
        <v>2.4902593456299655</v>
      </c>
      <c r="Y817" s="61"/>
      <c r="Z817" s="62"/>
      <c r="AA817" s="62"/>
      <c r="AB817" s="61"/>
      <c r="AC817" s="115"/>
      <c r="AD817" s="115"/>
      <c r="AE817" s="115"/>
      <c r="AF817" s="115">
        <f t="shared" si="105"/>
        <v>0</v>
      </c>
      <c r="AG817" s="115">
        <f t="shared" si="106"/>
        <v>0</v>
      </c>
      <c r="AH817" s="115">
        <v>0</v>
      </c>
      <c r="AI817" s="137" t="str">
        <f>IF(AH817=1,(Table1353233[[#This Row],[UB_init]]-Table1353233[[#This Row],[LB_init]])/Table1353233[[#This Row],[UB_init]],"")</f>
        <v/>
      </c>
      <c r="AJ817" s="133"/>
      <c r="AK817" s="115">
        <f>IF(AND(AJ817=1,Table68[[#This Row],[Gap]]=0),1,0)</f>
        <v>0</v>
      </c>
      <c r="AL817" s="47">
        <v>2003</v>
      </c>
      <c r="AM817" s="117">
        <f t="shared" si="101"/>
        <v>1</v>
      </c>
      <c r="AN817">
        <f t="shared" si="102"/>
        <v>0</v>
      </c>
    </row>
    <row r="818" spans="2:40" x14ac:dyDescent="0.35">
      <c r="B818" s="127" t="s">
        <v>834</v>
      </c>
      <c r="C818" s="38">
        <v>200</v>
      </c>
      <c r="D818" s="38">
        <v>2</v>
      </c>
      <c r="E818" s="38">
        <v>10</v>
      </c>
      <c r="F818" s="39">
        <v>1</v>
      </c>
      <c r="G818" s="59">
        <f t="shared" si="98"/>
        <v>1851</v>
      </c>
      <c r="H818" s="88">
        <f t="shared" si="98"/>
        <v>1851</v>
      </c>
      <c r="I818" s="88">
        <f t="shared" si="103"/>
        <v>0</v>
      </c>
      <c r="J818" s="88"/>
      <c r="K818" s="38">
        <f>1800-Table1353233[[#This Row],[Remaining time]]</f>
        <v>1.7211079541600611</v>
      </c>
      <c r="L818" s="38"/>
      <c r="M818" s="38">
        <f t="shared" si="99"/>
        <v>1.7211079541600611</v>
      </c>
      <c r="N818" t="str">
        <f t="shared" si="100"/>
        <v/>
      </c>
      <c r="O818" t="b">
        <f t="shared" si="104"/>
        <v>0</v>
      </c>
      <c r="T818">
        <f>IF(Table1353233[[#This Row],[If Optimal solution is not found]]=1,"",Table1353233[[#This Row],[UB_init]])</f>
        <v>1851</v>
      </c>
      <c r="U818">
        <f>IF(Table1353233[[#This Row],[If Optimal solution is not found]],"",Table1353233[[#This Row],[LB_init]])</f>
        <v>1851</v>
      </c>
      <c r="V818">
        <f>IF(Table1353233[[#This Row],[If Optimal solution is not found]],"",0)</f>
        <v>0</v>
      </c>
      <c r="W818">
        <f>IF(Table1353233[[#This Row],[If Optimal solution is not found]],"",Table1353233[[#This Row],[Total time (BPP+Pm+SPm)]])</f>
        <v>1.7211079541600611</v>
      </c>
      <c r="Y818" s="59"/>
      <c r="Z818" s="60"/>
      <c r="AA818" s="60"/>
      <c r="AB818" s="59"/>
      <c r="AC818" s="114"/>
      <c r="AD818" s="114"/>
      <c r="AE818" s="114"/>
      <c r="AF818" s="114">
        <f t="shared" si="105"/>
        <v>0</v>
      </c>
      <c r="AG818" s="114">
        <f t="shared" si="106"/>
        <v>0</v>
      </c>
      <c r="AH818" s="114">
        <v>0</v>
      </c>
      <c r="AI818" s="136" t="str">
        <f>IF(AH818=1,(Table1353233[[#This Row],[UB_init]]-Table1353233[[#This Row],[LB_init]])/Table1353233[[#This Row],[UB_init]],"")</f>
        <v/>
      </c>
      <c r="AJ818" s="123"/>
      <c r="AK818" s="114">
        <f>IF(AND(AJ818=1,Table68[[#This Row],[Gap]]=0),1,0)</f>
        <v>0</v>
      </c>
      <c r="AL818" s="48">
        <v>1851</v>
      </c>
      <c r="AM818" s="117">
        <f t="shared" si="101"/>
        <v>1</v>
      </c>
      <c r="AN818">
        <f t="shared" si="102"/>
        <v>0</v>
      </c>
    </row>
    <row r="819" spans="2:40" x14ac:dyDescent="0.35">
      <c r="B819" s="126" t="s">
        <v>835</v>
      </c>
      <c r="C819" s="36">
        <v>200</v>
      </c>
      <c r="D819" s="36">
        <v>2</v>
      </c>
      <c r="E819" s="36">
        <v>10</v>
      </c>
      <c r="F819" s="37">
        <v>1</v>
      </c>
      <c r="G819" s="61">
        <f t="shared" si="98"/>
        <v>1930</v>
      </c>
      <c r="H819" s="98">
        <f t="shared" si="98"/>
        <v>1930</v>
      </c>
      <c r="I819" s="98">
        <f t="shared" si="103"/>
        <v>0</v>
      </c>
      <c r="J819" s="98"/>
      <c r="K819" s="36">
        <f>1800-Table1353233[[#This Row],[Remaining time]]</f>
        <v>3.4012205265501052</v>
      </c>
      <c r="L819" s="36"/>
      <c r="M819" s="36">
        <f t="shared" si="99"/>
        <v>3.4012205265501052</v>
      </c>
      <c r="N819" t="str">
        <f t="shared" si="100"/>
        <v/>
      </c>
      <c r="O819" t="b">
        <f t="shared" si="104"/>
        <v>0</v>
      </c>
      <c r="T819">
        <f>IF(Table1353233[[#This Row],[If Optimal solution is not found]]=1,"",Table1353233[[#This Row],[UB_init]])</f>
        <v>1930</v>
      </c>
      <c r="U819">
        <f>IF(Table1353233[[#This Row],[If Optimal solution is not found]],"",Table1353233[[#This Row],[LB_init]])</f>
        <v>1930</v>
      </c>
      <c r="V819">
        <f>IF(Table1353233[[#This Row],[If Optimal solution is not found]],"",0)</f>
        <v>0</v>
      </c>
      <c r="W819">
        <f>IF(Table1353233[[#This Row],[If Optimal solution is not found]],"",Table1353233[[#This Row],[Total time (BPP+Pm+SPm)]])</f>
        <v>3.4012205265501052</v>
      </c>
      <c r="Y819" s="61"/>
      <c r="Z819" s="62"/>
      <c r="AA819" s="62"/>
      <c r="AB819" s="61"/>
      <c r="AC819" s="115"/>
      <c r="AD819" s="115"/>
      <c r="AE819" s="115"/>
      <c r="AF819" s="115">
        <f t="shared" si="105"/>
        <v>0</v>
      </c>
      <c r="AG819" s="115">
        <f t="shared" si="106"/>
        <v>0</v>
      </c>
      <c r="AH819" s="115">
        <v>0</v>
      </c>
      <c r="AI819" s="137" t="str">
        <f>IF(AH819=1,(Table1353233[[#This Row],[UB_init]]-Table1353233[[#This Row],[LB_init]])/Table1353233[[#This Row],[UB_init]],"")</f>
        <v/>
      </c>
      <c r="AJ819" s="133"/>
      <c r="AK819" s="115">
        <f>IF(AND(AJ819=1,Table68[[#This Row],[Gap]]=0),1,0)</f>
        <v>0</v>
      </c>
      <c r="AL819" s="47">
        <v>1930</v>
      </c>
      <c r="AM819" s="117">
        <f t="shared" si="101"/>
        <v>1</v>
      </c>
      <c r="AN819">
        <f t="shared" si="102"/>
        <v>0</v>
      </c>
    </row>
    <row r="820" spans="2:40" x14ac:dyDescent="0.35">
      <c r="B820" s="127" t="s">
        <v>836</v>
      </c>
      <c r="C820" s="38">
        <v>200</v>
      </c>
      <c r="D820" s="38">
        <v>2</v>
      </c>
      <c r="E820" s="38">
        <v>10</v>
      </c>
      <c r="F820" s="39">
        <v>1</v>
      </c>
      <c r="G820" s="59">
        <f t="shared" si="98"/>
        <v>2096</v>
      </c>
      <c r="H820" s="88">
        <f t="shared" si="98"/>
        <v>2096</v>
      </c>
      <c r="I820" s="88">
        <f t="shared" si="103"/>
        <v>0</v>
      </c>
      <c r="J820" s="88"/>
      <c r="K820" s="38">
        <f>1800-Table1353233[[#This Row],[Remaining time]]</f>
        <v>4.4665045272599855</v>
      </c>
      <c r="L820" s="38"/>
      <c r="M820" s="38">
        <f t="shared" si="99"/>
        <v>4.4665045272599855</v>
      </c>
      <c r="N820" t="str">
        <f t="shared" si="100"/>
        <v/>
      </c>
      <c r="O820" t="b">
        <f t="shared" si="104"/>
        <v>0</v>
      </c>
      <c r="T820">
        <f>IF(Table1353233[[#This Row],[If Optimal solution is not found]]=1,"",Table1353233[[#This Row],[UB_init]])</f>
        <v>2096</v>
      </c>
      <c r="U820">
        <f>IF(Table1353233[[#This Row],[If Optimal solution is not found]],"",Table1353233[[#This Row],[LB_init]])</f>
        <v>2096</v>
      </c>
      <c r="V820">
        <f>IF(Table1353233[[#This Row],[If Optimal solution is not found]],"",0)</f>
        <v>0</v>
      </c>
      <c r="W820">
        <f>IF(Table1353233[[#This Row],[If Optimal solution is not found]],"",Table1353233[[#This Row],[Total time (BPP+Pm+SPm)]])</f>
        <v>4.4665045272599855</v>
      </c>
      <c r="Y820" s="59"/>
      <c r="Z820" s="60"/>
      <c r="AA820" s="60"/>
      <c r="AB820" s="59"/>
      <c r="AC820" s="114"/>
      <c r="AD820" s="114"/>
      <c r="AE820" s="114"/>
      <c r="AF820" s="114">
        <f t="shared" si="105"/>
        <v>0</v>
      </c>
      <c r="AG820" s="114">
        <f t="shared" si="106"/>
        <v>0</v>
      </c>
      <c r="AH820" s="114">
        <v>0</v>
      </c>
      <c r="AI820" s="136" t="str">
        <f>IF(AH820=1,(Table1353233[[#This Row],[UB_init]]-Table1353233[[#This Row],[LB_init]])/Table1353233[[#This Row],[UB_init]],"")</f>
        <v/>
      </c>
      <c r="AJ820" s="123"/>
      <c r="AK820" s="114">
        <f>IF(AND(AJ820=1,Table68[[#This Row],[Gap]]=0),1,0)</f>
        <v>0</v>
      </c>
      <c r="AL820" s="48">
        <v>2096</v>
      </c>
      <c r="AM820" s="117">
        <f t="shared" si="101"/>
        <v>1</v>
      </c>
      <c r="AN820">
        <f t="shared" si="102"/>
        <v>0</v>
      </c>
    </row>
    <row r="821" spans="2:40" x14ac:dyDescent="0.35">
      <c r="B821" s="126" t="s">
        <v>837</v>
      </c>
      <c r="C821" s="36">
        <v>200</v>
      </c>
      <c r="D821" s="36">
        <v>2</v>
      </c>
      <c r="E821" s="36">
        <v>10</v>
      </c>
      <c r="F821" s="37">
        <v>1</v>
      </c>
      <c r="G821" s="61">
        <f t="shared" si="98"/>
        <v>1911</v>
      </c>
      <c r="H821" s="98">
        <f t="shared" si="98"/>
        <v>1911</v>
      </c>
      <c r="I821" s="98">
        <f t="shared" si="103"/>
        <v>0</v>
      </c>
      <c r="J821" s="98"/>
      <c r="K821" s="36">
        <f>1800-Table1353233[[#This Row],[Remaining time]]</f>
        <v>2.1377108898100232</v>
      </c>
      <c r="L821" s="36"/>
      <c r="M821" s="36">
        <f t="shared" si="99"/>
        <v>2.1377108898100232</v>
      </c>
      <c r="N821" t="str">
        <f t="shared" si="100"/>
        <v/>
      </c>
      <c r="O821" t="b">
        <f t="shared" si="104"/>
        <v>0</v>
      </c>
      <c r="T821">
        <f>IF(Table1353233[[#This Row],[If Optimal solution is not found]]=1,"",Table1353233[[#This Row],[UB_init]])</f>
        <v>1911</v>
      </c>
      <c r="U821">
        <f>IF(Table1353233[[#This Row],[If Optimal solution is not found]],"",Table1353233[[#This Row],[LB_init]])</f>
        <v>1911</v>
      </c>
      <c r="V821">
        <f>IF(Table1353233[[#This Row],[If Optimal solution is not found]],"",0)</f>
        <v>0</v>
      </c>
      <c r="W821">
        <f>IF(Table1353233[[#This Row],[If Optimal solution is not found]],"",Table1353233[[#This Row],[Total time (BPP+Pm+SPm)]])</f>
        <v>2.1377108898100232</v>
      </c>
      <c r="Y821" s="61"/>
      <c r="Z821" s="62"/>
      <c r="AA821" s="62"/>
      <c r="AB821" s="61"/>
      <c r="AC821" s="115"/>
      <c r="AD821" s="115"/>
      <c r="AE821" s="115"/>
      <c r="AF821" s="115">
        <f t="shared" si="105"/>
        <v>0</v>
      </c>
      <c r="AG821" s="115">
        <f t="shared" si="106"/>
        <v>0</v>
      </c>
      <c r="AH821" s="115">
        <v>0</v>
      </c>
      <c r="AI821" s="137" t="str">
        <f>IF(AH821=1,(Table1353233[[#This Row],[UB_init]]-Table1353233[[#This Row],[LB_init]])/Table1353233[[#This Row],[UB_init]],"")</f>
        <v/>
      </c>
      <c r="AJ821" s="133"/>
      <c r="AK821" s="115">
        <f>IF(AND(AJ821=1,Table68[[#This Row],[Gap]]=0),1,0)</f>
        <v>0</v>
      </c>
      <c r="AL821" s="47">
        <v>1911</v>
      </c>
      <c r="AM821" s="117">
        <f t="shared" si="101"/>
        <v>1</v>
      </c>
      <c r="AN821">
        <f t="shared" si="102"/>
        <v>0</v>
      </c>
    </row>
    <row r="822" spans="2:40" x14ac:dyDescent="0.35">
      <c r="B822" s="127" t="s">
        <v>838</v>
      </c>
      <c r="C822" s="38">
        <v>200</v>
      </c>
      <c r="D822" s="38">
        <v>2</v>
      </c>
      <c r="E822" s="38">
        <v>10</v>
      </c>
      <c r="F822" s="39">
        <v>2</v>
      </c>
      <c r="G822" s="59">
        <f t="shared" si="98"/>
        <v>2849</v>
      </c>
      <c r="H822" s="88">
        <f t="shared" si="98"/>
        <v>2849</v>
      </c>
      <c r="I822" s="88">
        <f t="shared" si="103"/>
        <v>0</v>
      </c>
      <c r="J822" s="88"/>
      <c r="K822" s="38">
        <f>1800-Table1353233[[#This Row],[Remaining time]]</f>
        <v>26.350555548450075</v>
      </c>
      <c r="L822" s="38"/>
      <c r="M822" s="38">
        <f t="shared" si="99"/>
        <v>26.350555548450075</v>
      </c>
      <c r="N822" t="str">
        <f t="shared" si="100"/>
        <v/>
      </c>
      <c r="O822" t="b">
        <f t="shared" si="104"/>
        <v>0</v>
      </c>
      <c r="T822">
        <f>IF(Table1353233[[#This Row],[If Optimal solution is not found]]=1,"",Table1353233[[#This Row],[UB_init]])</f>
        <v>2849</v>
      </c>
      <c r="U822">
        <f>IF(Table1353233[[#This Row],[If Optimal solution is not found]],"",Table1353233[[#This Row],[LB_init]])</f>
        <v>2849</v>
      </c>
      <c r="V822">
        <f>IF(Table1353233[[#This Row],[If Optimal solution is not found]],"",0)</f>
        <v>0</v>
      </c>
      <c r="W822">
        <f>IF(Table1353233[[#This Row],[If Optimal solution is not found]],"",Table1353233[[#This Row],[Total time (BPP+Pm+SPm)]])</f>
        <v>26.350555548450075</v>
      </c>
      <c r="Y822" s="59"/>
      <c r="Z822" s="60"/>
      <c r="AA822" s="60"/>
      <c r="AB822" s="59"/>
      <c r="AC822" s="114"/>
      <c r="AD822" s="114"/>
      <c r="AE822" s="114"/>
      <c r="AF822" s="114">
        <f t="shared" si="105"/>
        <v>0</v>
      </c>
      <c r="AG822" s="114">
        <f t="shared" si="106"/>
        <v>0</v>
      </c>
      <c r="AH822" s="114">
        <v>0</v>
      </c>
      <c r="AI822" s="136" t="str">
        <f>IF(AH822=1,(Table1353233[[#This Row],[UB_init]]-Table1353233[[#This Row],[LB_init]])/Table1353233[[#This Row],[UB_init]],"")</f>
        <v/>
      </c>
      <c r="AJ822" s="123"/>
      <c r="AK822" s="114">
        <f>IF(AND(AJ822=1,Table68[[#This Row],[Gap]]=0),1,0)</f>
        <v>0</v>
      </c>
      <c r="AL822" s="48">
        <v>2849</v>
      </c>
      <c r="AM822" s="117">
        <f t="shared" si="101"/>
        <v>1</v>
      </c>
      <c r="AN822">
        <f t="shared" si="102"/>
        <v>0</v>
      </c>
    </row>
    <row r="823" spans="2:40" x14ac:dyDescent="0.35">
      <c r="B823" s="126" t="s">
        <v>839</v>
      </c>
      <c r="C823" s="36">
        <v>200</v>
      </c>
      <c r="D823" s="36">
        <v>2</v>
      </c>
      <c r="E823" s="36">
        <v>10</v>
      </c>
      <c r="F823" s="37">
        <v>2</v>
      </c>
      <c r="G823" s="61">
        <f t="shared" si="98"/>
        <v>2749</v>
      </c>
      <c r="H823" s="98">
        <f t="shared" si="98"/>
        <v>2749</v>
      </c>
      <c r="I823" s="98">
        <f t="shared" si="103"/>
        <v>0</v>
      </c>
      <c r="J823" s="98"/>
      <c r="K823" s="36">
        <f>1800-Table1353233[[#This Row],[Remaining time]]</f>
        <v>7.3914211764999891</v>
      </c>
      <c r="L823" s="36"/>
      <c r="M823" s="36">
        <f t="shared" si="99"/>
        <v>7.3914211764999891</v>
      </c>
      <c r="N823" t="str">
        <f t="shared" si="100"/>
        <v/>
      </c>
      <c r="O823" t="b">
        <f t="shared" si="104"/>
        <v>0</v>
      </c>
      <c r="T823">
        <f>IF(Table1353233[[#This Row],[If Optimal solution is not found]]=1,"",Table1353233[[#This Row],[UB_init]])</f>
        <v>2749</v>
      </c>
      <c r="U823">
        <f>IF(Table1353233[[#This Row],[If Optimal solution is not found]],"",Table1353233[[#This Row],[LB_init]])</f>
        <v>2749</v>
      </c>
      <c r="V823">
        <f>IF(Table1353233[[#This Row],[If Optimal solution is not found]],"",0)</f>
        <v>0</v>
      </c>
      <c r="W823">
        <f>IF(Table1353233[[#This Row],[If Optimal solution is not found]],"",Table1353233[[#This Row],[Total time (BPP+Pm+SPm)]])</f>
        <v>7.3914211764999891</v>
      </c>
      <c r="Y823" s="61"/>
      <c r="Z823" s="62"/>
      <c r="AA823" s="62"/>
      <c r="AB823" s="61"/>
      <c r="AC823" s="115"/>
      <c r="AD823" s="115"/>
      <c r="AE823" s="115"/>
      <c r="AF823" s="115">
        <f t="shared" si="105"/>
        <v>0</v>
      </c>
      <c r="AG823" s="115">
        <f t="shared" si="106"/>
        <v>0</v>
      </c>
      <c r="AH823" s="115">
        <v>0</v>
      </c>
      <c r="AI823" s="137" t="str">
        <f>IF(AH823=1,(Table1353233[[#This Row],[UB_init]]-Table1353233[[#This Row],[LB_init]])/Table1353233[[#This Row],[UB_init]],"")</f>
        <v/>
      </c>
      <c r="AJ823" s="133"/>
      <c r="AK823" s="115">
        <f>IF(AND(AJ823=1,Table68[[#This Row],[Gap]]=0),1,0)</f>
        <v>0</v>
      </c>
      <c r="AL823" s="47">
        <v>2749</v>
      </c>
      <c r="AM823" s="117">
        <f t="shared" si="101"/>
        <v>1</v>
      </c>
      <c r="AN823">
        <f t="shared" si="102"/>
        <v>0</v>
      </c>
    </row>
    <row r="824" spans="2:40" x14ac:dyDescent="0.35">
      <c r="B824" s="127" t="s">
        <v>840</v>
      </c>
      <c r="C824" s="38">
        <v>200</v>
      </c>
      <c r="D824" s="38">
        <v>2</v>
      </c>
      <c r="E824" s="38">
        <v>10</v>
      </c>
      <c r="F824" s="39">
        <v>2</v>
      </c>
      <c r="G824" s="59">
        <f t="shared" si="98"/>
        <v>2720</v>
      </c>
      <c r="H824" s="88">
        <f t="shared" si="98"/>
        <v>2720</v>
      </c>
      <c r="I824" s="88">
        <f t="shared" si="103"/>
        <v>0</v>
      </c>
      <c r="J824" s="88"/>
      <c r="K824" s="38">
        <f>1800-Table1353233[[#This Row],[Remaining time]]</f>
        <v>105.65244494937997</v>
      </c>
      <c r="L824" s="38"/>
      <c r="M824" s="38">
        <f t="shared" si="99"/>
        <v>105.65244494937997</v>
      </c>
      <c r="N824" t="str">
        <f t="shared" si="100"/>
        <v/>
      </c>
      <c r="O824" t="b">
        <f t="shared" si="104"/>
        <v>0</v>
      </c>
      <c r="T824">
        <f>IF(Table1353233[[#This Row],[If Optimal solution is not found]]=1,"",Table1353233[[#This Row],[UB_init]])</f>
        <v>2720</v>
      </c>
      <c r="U824">
        <f>IF(Table1353233[[#This Row],[If Optimal solution is not found]],"",Table1353233[[#This Row],[LB_init]])</f>
        <v>2720</v>
      </c>
      <c r="V824">
        <f>IF(Table1353233[[#This Row],[If Optimal solution is not found]],"",0)</f>
        <v>0</v>
      </c>
      <c r="W824">
        <f>IF(Table1353233[[#This Row],[If Optimal solution is not found]],"",Table1353233[[#This Row],[Total time (BPP+Pm+SPm)]])</f>
        <v>105.65244494937997</v>
      </c>
      <c r="Y824" s="59"/>
      <c r="Z824" s="60"/>
      <c r="AA824" s="60"/>
      <c r="AB824" s="59"/>
      <c r="AC824" s="114"/>
      <c r="AD824" s="114"/>
      <c r="AE824" s="114"/>
      <c r="AF824" s="114">
        <f t="shared" si="105"/>
        <v>0</v>
      </c>
      <c r="AG824" s="114">
        <f t="shared" si="106"/>
        <v>0</v>
      </c>
      <c r="AH824" s="114">
        <v>0</v>
      </c>
      <c r="AI824" s="136" t="str">
        <f>IF(AH824=1,(Table1353233[[#This Row],[UB_init]]-Table1353233[[#This Row],[LB_init]])/Table1353233[[#This Row],[UB_init]],"")</f>
        <v/>
      </c>
      <c r="AJ824" s="123"/>
      <c r="AK824" s="114">
        <f>IF(AND(AJ824=1,Table68[[#This Row],[Gap]]=0),1,0)</f>
        <v>0</v>
      </c>
      <c r="AL824" s="48">
        <v>2720</v>
      </c>
      <c r="AM824" s="117">
        <f t="shared" si="101"/>
        <v>1</v>
      </c>
      <c r="AN824">
        <f t="shared" si="102"/>
        <v>0</v>
      </c>
    </row>
    <row r="825" spans="2:40" x14ac:dyDescent="0.35">
      <c r="B825" s="126" t="s">
        <v>841</v>
      </c>
      <c r="C825" s="36">
        <v>200</v>
      </c>
      <c r="D825" s="36">
        <v>2</v>
      </c>
      <c r="E825" s="36">
        <v>10</v>
      </c>
      <c r="F825" s="37">
        <v>2</v>
      </c>
      <c r="G825" s="61">
        <f t="shared" si="98"/>
        <v>2462</v>
      </c>
      <c r="H825" s="98">
        <f t="shared" si="98"/>
        <v>2462</v>
      </c>
      <c r="I825" s="98">
        <f t="shared" si="103"/>
        <v>0</v>
      </c>
      <c r="J825" s="98"/>
      <c r="K825" s="36">
        <f>1800-Table1353233[[#This Row],[Remaining time]]</f>
        <v>2.5236151218500709</v>
      </c>
      <c r="L825" s="36"/>
      <c r="M825" s="36">
        <f t="shared" si="99"/>
        <v>2.5236151218500709</v>
      </c>
      <c r="N825" t="str">
        <f t="shared" si="100"/>
        <v/>
      </c>
      <c r="O825" t="b">
        <f t="shared" si="104"/>
        <v>0</v>
      </c>
      <c r="T825">
        <f>IF(Table1353233[[#This Row],[If Optimal solution is not found]]=1,"",Table1353233[[#This Row],[UB_init]])</f>
        <v>2462</v>
      </c>
      <c r="U825">
        <f>IF(Table1353233[[#This Row],[If Optimal solution is not found]],"",Table1353233[[#This Row],[LB_init]])</f>
        <v>2462</v>
      </c>
      <c r="V825">
        <f>IF(Table1353233[[#This Row],[If Optimal solution is not found]],"",0)</f>
        <v>0</v>
      </c>
      <c r="W825">
        <f>IF(Table1353233[[#This Row],[If Optimal solution is not found]],"",Table1353233[[#This Row],[Total time (BPP+Pm+SPm)]])</f>
        <v>2.5236151218500709</v>
      </c>
      <c r="Y825" s="61"/>
      <c r="Z825" s="62"/>
      <c r="AA825" s="62"/>
      <c r="AB825" s="61"/>
      <c r="AC825" s="115"/>
      <c r="AD825" s="115"/>
      <c r="AE825" s="115"/>
      <c r="AF825" s="115">
        <f t="shared" si="105"/>
        <v>0</v>
      </c>
      <c r="AG825" s="115">
        <f t="shared" si="106"/>
        <v>0</v>
      </c>
      <c r="AH825" s="115">
        <v>0</v>
      </c>
      <c r="AI825" s="137" t="str">
        <f>IF(AH825=1,(Table1353233[[#This Row],[UB_init]]-Table1353233[[#This Row],[LB_init]])/Table1353233[[#This Row],[UB_init]],"")</f>
        <v/>
      </c>
      <c r="AJ825" s="133"/>
      <c r="AK825" s="115">
        <f>IF(AND(AJ825=1,Table68[[#This Row],[Gap]]=0),1,0)</f>
        <v>0</v>
      </c>
      <c r="AL825" s="47">
        <v>2462</v>
      </c>
      <c r="AM825" s="117">
        <f t="shared" si="101"/>
        <v>1</v>
      </c>
      <c r="AN825">
        <f t="shared" si="102"/>
        <v>0</v>
      </c>
    </row>
    <row r="826" spans="2:40" x14ac:dyDescent="0.35">
      <c r="B826" s="127" t="s">
        <v>842</v>
      </c>
      <c r="C826" s="38">
        <v>200</v>
      </c>
      <c r="D826" s="38">
        <v>2</v>
      </c>
      <c r="E826" s="38">
        <v>10</v>
      </c>
      <c r="F826" s="39">
        <v>2</v>
      </c>
      <c r="G826" s="59">
        <f t="shared" si="98"/>
        <v>2752</v>
      </c>
      <c r="H826" s="88">
        <f t="shared" si="98"/>
        <v>2752</v>
      </c>
      <c r="I826" s="88">
        <f t="shared" si="103"/>
        <v>0</v>
      </c>
      <c r="J826" s="88"/>
      <c r="K826" s="38">
        <f>1800-Table1353233[[#This Row],[Remaining time]]</f>
        <v>3.5968028921699897</v>
      </c>
      <c r="L826" s="38"/>
      <c r="M826" s="38">
        <f t="shared" si="99"/>
        <v>3.5968028921699897</v>
      </c>
      <c r="N826" t="str">
        <f t="shared" si="100"/>
        <v/>
      </c>
      <c r="O826" t="b">
        <f t="shared" si="104"/>
        <v>0</v>
      </c>
      <c r="T826">
        <f>IF(Table1353233[[#This Row],[If Optimal solution is not found]]=1,"",Table1353233[[#This Row],[UB_init]])</f>
        <v>2752</v>
      </c>
      <c r="U826">
        <f>IF(Table1353233[[#This Row],[If Optimal solution is not found]],"",Table1353233[[#This Row],[LB_init]])</f>
        <v>2752</v>
      </c>
      <c r="V826">
        <f>IF(Table1353233[[#This Row],[If Optimal solution is not found]],"",0)</f>
        <v>0</v>
      </c>
      <c r="W826">
        <f>IF(Table1353233[[#This Row],[If Optimal solution is not found]],"",Table1353233[[#This Row],[Total time (BPP+Pm+SPm)]])</f>
        <v>3.5968028921699897</v>
      </c>
      <c r="Y826" s="59"/>
      <c r="Z826" s="60"/>
      <c r="AA826" s="60"/>
      <c r="AB826" s="59"/>
      <c r="AC826" s="114"/>
      <c r="AD826" s="114"/>
      <c r="AE826" s="114"/>
      <c r="AF826" s="114">
        <f t="shared" si="105"/>
        <v>0</v>
      </c>
      <c r="AG826" s="114">
        <f t="shared" si="106"/>
        <v>0</v>
      </c>
      <c r="AH826" s="114">
        <v>0</v>
      </c>
      <c r="AI826" s="136" t="str">
        <f>IF(AH826=1,(Table1353233[[#This Row],[UB_init]]-Table1353233[[#This Row],[LB_init]])/Table1353233[[#This Row],[UB_init]],"")</f>
        <v/>
      </c>
      <c r="AJ826" s="123"/>
      <c r="AK826" s="114">
        <f>IF(AND(AJ826=1,Table68[[#This Row],[Gap]]=0),1,0)</f>
        <v>0</v>
      </c>
      <c r="AL826" s="48">
        <v>2752</v>
      </c>
      <c r="AM826" s="117">
        <f t="shared" si="101"/>
        <v>1</v>
      </c>
      <c r="AN826">
        <f t="shared" si="102"/>
        <v>0</v>
      </c>
    </row>
    <row r="827" spans="2:40" x14ac:dyDescent="0.35">
      <c r="B827" s="126" t="s">
        <v>843</v>
      </c>
      <c r="C827" s="36">
        <v>200</v>
      </c>
      <c r="D827" s="36">
        <v>2</v>
      </c>
      <c r="E827" s="36">
        <v>10</v>
      </c>
      <c r="F827" s="37">
        <v>2</v>
      </c>
      <c r="G827" s="61">
        <f t="shared" si="98"/>
        <v>2843</v>
      </c>
      <c r="H827" s="98">
        <f t="shared" si="98"/>
        <v>2843</v>
      </c>
      <c r="I827" s="98">
        <f t="shared" si="103"/>
        <v>0</v>
      </c>
      <c r="J827" s="98"/>
      <c r="K827" s="36">
        <f>1800-Table1353233[[#This Row],[Remaining time]]</f>
        <v>5.097725072879939</v>
      </c>
      <c r="L827" s="36"/>
      <c r="M827" s="36">
        <f t="shared" si="99"/>
        <v>5.097725072879939</v>
      </c>
      <c r="N827" t="str">
        <f t="shared" si="100"/>
        <v/>
      </c>
      <c r="O827" t="b">
        <f t="shared" si="104"/>
        <v>0</v>
      </c>
      <c r="T827">
        <f>IF(Table1353233[[#This Row],[If Optimal solution is not found]]=1,"",Table1353233[[#This Row],[UB_init]])</f>
        <v>2843</v>
      </c>
      <c r="U827">
        <f>IF(Table1353233[[#This Row],[If Optimal solution is not found]],"",Table1353233[[#This Row],[LB_init]])</f>
        <v>2843</v>
      </c>
      <c r="V827">
        <f>IF(Table1353233[[#This Row],[If Optimal solution is not found]],"",0)</f>
        <v>0</v>
      </c>
      <c r="W827">
        <f>IF(Table1353233[[#This Row],[If Optimal solution is not found]],"",Table1353233[[#This Row],[Total time (BPP+Pm+SPm)]])</f>
        <v>5.097725072879939</v>
      </c>
      <c r="Y827" s="61"/>
      <c r="Z827" s="62"/>
      <c r="AA827" s="62"/>
      <c r="AB827" s="61"/>
      <c r="AC827" s="115"/>
      <c r="AD827" s="115"/>
      <c r="AE827" s="115"/>
      <c r="AF827" s="115">
        <f t="shared" si="105"/>
        <v>0</v>
      </c>
      <c r="AG827" s="115">
        <f t="shared" si="106"/>
        <v>0</v>
      </c>
      <c r="AH827" s="115">
        <v>0</v>
      </c>
      <c r="AI827" s="137" t="str">
        <f>IF(AH827=1,(Table1353233[[#This Row],[UB_init]]-Table1353233[[#This Row],[LB_init]])/Table1353233[[#This Row],[UB_init]],"")</f>
        <v/>
      </c>
      <c r="AJ827" s="133"/>
      <c r="AK827" s="115">
        <f>IF(AND(AJ827=1,Table68[[#This Row],[Gap]]=0),1,0)</f>
        <v>0</v>
      </c>
      <c r="AL827" s="47">
        <v>2843</v>
      </c>
      <c r="AM827" s="117">
        <f t="shared" si="101"/>
        <v>1</v>
      </c>
      <c r="AN827">
        <f t="shared" si="102"/>
        <v>0</v>
      </c>
    </row>
    <row r="828" spans="2:40" x14ac:dyDescent="0.35">
      <c r="B828" s="127" t="s">
        <v>844</v>
      </c>
      <c r="C828" s="38">
        <v>200</v>
      </c>
      <c r="D828" s="38">
        <v>2</v>
      </c>
      <c r="E828" s="38">
        <v>10</v>
      </c>
      <c r="F828" s="39">
        <v>2</v>
      </c>
      <c r="G828" s="59">
        <f t="shared" si="98"/>
        <v>2691</v>
      </c>
      <c r="H828" s="88">
        <f t="shared" si="98"/>
        <v>2691</v>
      </c>
      <c r="I828" s="88">
        <f t="shared" si="103"/>
        <v>0</v>
      </c>
      <c r="J828" s="88"/>
      <c r="K828" s="38">
        <f>1800-Table1353233[[#This Row],[Remaining time]]</f>
        <v>8.7555598132400974</v>
      </c>
      <c r="L828" s="38"/>
      <c r="M828" s="38">
        <f t="shared" si="99"/>
        <v>8.7555598132400974</v>
      </c>
      <c r="N828" t="str">
        <f t="shared" si="100"/>
        <v/>
      </c>
      <c r="O828" t="b">
        <f t="shared" si="104"/>
        <v>0</v>
      </c>
      <c r="T828">
        <f>IF(Table1353233[[#This Row],[If Optimal solution is not found]]=1,"",Table1353233[[#This Row],[UB_init]])</f>
        <v>2691</v>
      </c>
      <c r="U828">
        <f>IF(Table1353233[[#This Row],[If Optimal solution is not found]],"",Table1353233[[#This Row],[LB_init]])</f>
        <v>2691</v>
      </c>
      <c r="V828">
        <f>IF(Table1353233[[#This Row],[If Optimal solution is not found]],"",0)</f>
        <v>0</v>
      </c>
      <c r="W828">
        <f>IF(Table1353233[[#This Row],[If Optimal solution is not found]],"",Table1353233[[#This Row],[Total time (BPP+Pm+SPm)]])</f>
        <v>8.7555598132400974</v>
      </c>
      <c r="Y828" s="59"/>
      <c r="Z828" s="60"/>
      <c r="AA828" s="60"/>
      <c r="AB828" s="59"/>
      <c r="AC828" s="114"/>
      <c r="AD828" s="114"/>
      <c r="AE828" s="114"/>
      <c r="AF828" s="114">
        <f t="shared" si="105"/>
        <v>0</v>
      </c>
      <c r="AG828" s="114">
        <f t="shared" si="106"/>
        <v>0</v>
      </c>
      <c r="AH828" s="114">
        <v>0</v>
      </c>
      <c r="AI828" s="136" t="str">
        <f>IF(AH828=1,(Table1353233[[#This Row],[UB_init]]-Table1353233[[#This Row],[LB_init]])/Table1353233[[#This Row],[UB_init]],"")</f>
        <v/>
      </c>
      <c r="AJ828" s="123"/>
      <c r="AK828" s="114">
        <f>IF(AND(AJ828=1,Table68[[#This Row],[Gap]]=0),1,0)</f>
        <v>0</v>
      </c>
      <c r="AL828" s="48">
        <v>2691</v>
      </c>
      <c r="AM828" s="117">
        <f t="shared" si="101"/>
        <v>1</v>
      </c>
      <c r="AN828">
        <f t="shared" si="102"/>
        <v>0</v>
      </c>
    </row>
    <row r="829" spans="2:40" x14ac:dyDescent="0.35">
      <c r="B829" s="126" t="s">
        <v>845</v>
      </c>
      <c r="C829" s="36">
        <v>200</v>
      </c>
      <c r="D829" s="36">
        <v>2</v>
      </c>
      <c r="E829" s="36">
        <v>10</v>
      </c>
      <c r="F829" s="37">
        <v>2</v>
      </c>
      <c r="G829" s="61">
        <f t="shared" si="98"/>
        <v>2740</v>
      </c>
      <c r="H829" s="98">
        <f t="shared" si="98"/>
        <v>2740</v>
      </c>
      <c r="I829" s="98">
        <f t="shared" si="103"/>
        <v>0</v>
      </c>
      <c r="J829" s="98"/>
      <c r="K829" s="36">
        <f>1800-Table1353233[[#This Row],[Remaining time]]</f>
        <v>3.1848498545600705</v>
      </c>
      <c r="L829" s="36"/>
      <c r="M829" s="36">
        <f t="shared" si="99"/>
        <v>3.1848498545600705</v>
      </c>
      <c r="N829" t="str">
        <f t="shared" si="100"/>
        <v/>
      </c>
      <c r="O829" t="b">
        <f t="shared" si="104"/>
        <v>0</v>
      </c>
      <c r="T829">
        <f>IF(Table1353233[[#This Row],[If Optimal solution is not found]]=1,"",Table1353233[[#This Row],[UB_init]])</f>
        <v>2740</v>
      </c>
      <c r="U829">
        <f>IF(Table1353233[[#This Row],[If Optimal solution is not found]],"",Table1353233[[#This Row],[LB_init]])</f>
        <v>2740</v>
      </c>
      <c r="V829">
        <f>IF(Table1353233[[#This Row],[If Optimal solution is not found]],"",0)</f>
        <v>0</v>
      </c>
      <c r="W829">
        <f>IF(Table1353233[[#This Row],[If Optimal solution is not found]],"",Table1353233[[#This Row],[Total time (BPP+Pm+SPm)]])</f>
        <v>3.1848498545600705</v>
      </c>
      <c r="Y829" s="61"/>
      <c r="Z829" s="62"/>
      <c r="AA829" s="62"/>
      <c r="AB829" s="61"/>
      <c r="AC829" s="115"/>
      <c r="AD829" s="115"/>
      <c r="AE829" s="115"/>
      <c r="AF829" s="115">
        <f t="shared" si="105"/>
        <v>0</v>
      </c>
      <c r="AG829" s="115">
        <f t="shared" si="106"/>
        <v>0</v>
      </c>
      <c r="AH829" s="115">
        <v>0</v>
      </c>
      <c r="AI829" s="137" t="str">
        <f>IF(AH829=1,(Table1353233[[#This Row],[UB_init]]-Table1353233[[#This Row],[LB_init]])/Table1353233[[#This Row],[UB_init]],"")</f>
        <v/>
      </c>
      <c r="AJ829" s="133"/>
      <c r="AK829" s="115">
        <f>IF(AND(AJ829=1,Table68[[#This Row],[Gap]]=0),1,0)</f>
        <v>0</v>
      </c>
      <c r="AL829" s="47">
        <v>2740</v>
      </c>
      <c r="AM829" s="117">
        <f t="shared" si="101"/>
        <v>1</v>
      </c>
      <c r="AN829">
        <f t="shared" si="102"/>
        <v>0</v>
      </c>
    </row>
    <row r="830" spans="2:40" x14ac:dyDescent="0.35">
      <c r="B830" s="127" t="s">
        <v>846</v>
      </c>
      <c r="C830" s="38">
        <v>200</v>
      </c>
      <c r="D830" s="38">
        <v>2</v>
      </c>
      <c r="E830" s="38">
        <v>10</v>
      </c>
      <c r="F830" s="39">
        <v>2</v>
      </c>
      <c r="G830" s="59">
        <f t="shared" si="98"/>
        <v>2906</v>
      </c>
      <c r="H830" s="88">
        <f t="shared" si="98"/>
        <v>2906</v>
      </c>
      <c r="I830" s="88">
        <f t="shared" si="103"/>
        <v>0</v>
      </c>
      <c r="J830" s="88"/>
      <c r="K830" s="38">
        <f>1800-Table1353233[[#This Row],[Remaining time]]</f>
        <v>7.4401065949400618</v>
      </c>
      <c r="L830" s="38"/>
      <c r="M830" s="38">
        <f t="shared" si="99"/>
        <v>7.4401065949400618</v>
      </c>
      <c r="N830" t="str">
        <f t="shared" si="100"/>
        <v/>
      </c>
      <c r="O830" t="b">
        <f t="shared" si="104"/>
        <v>0</v>
      </c>
      <c r="T830">
        <f>IF(Table1353233[[#This Row],[If Optimal solution is not found]]=1,"",Table1353233[[#This Row],[UB_init]])</f>
        <v>2906</v>
      </c>
      <c r="U830">
        <f>IF(Table1353233[[#This Row],[If Optimal solution is not found]],"",Table1353233[[#This Row],[LB_init]])</f>
        <v>2906</v>
      </c>
      <c r="V830">
        <f>IF(Table1353233[[#This Row],[If Optimal solution is not found]],"",0)</f>
        <v>0</v>
      </c>
      <c r="W830">
        <f>IF(Table1353233[[#This Row],[If Optimal solution is not found]],"",Table1353233[[#This Row],[Total time (BPP+Pm+SPm)]])</f>
        <v>7.4401065949400618</v>
      </c>
      <c r="Y830" s="59"/>
      <c r="Z830" s="60"/>
      <c r="AA830" s="60"/>
      <c r="AB830" s="59"/>
      <c r="AC830" s="114"/>
      <c r="AD830" s="114"/>
      <c r="AE830" s="114"/>
      <c r="AF830" s="114">
        <f t="shared" si="105"/>
        <v>0</v>
      </c>
      <c r="AG830" s="114">
        <f t="shared" si="106"/>
        <v>0</v>
      </c>
      <c r="AH830" s="114">
        <v>0</v>
      </c>
      <c r="AI830" s="136" t="str">
        <f>IF(AH830=1,(Table1353233[[#This Row],[UB_init]]-Table1353233[[#This Row],[LB_init]])/Table1353233[[#This Row],[UB_init]],"")</f>
        <v/>
      </c>
      <c r="AJ830" s="123"/>
      <c r="AK830" s="114">
        <f>IF(AND(AJ830=1,Table68[[#This Row],[Gap]]=0),1,0)</f>
        <v>0</v>
      </c>
      <c r="AL830" s="48">
        <v>2906</v>
      </c>
      <c r="AM830" s="117">
        <f t="shared" si="101"/>
        <v>1</v>
      </c>
      <c r="AN830">
        <f t="shared" si="102"/>
        <v>0</v>
      </c>
    </row>
    <row r="831" spans="2:40" x14ac:dyDescent="0.35">
      <c r="B831" s="126" t="s">
        <v>847</v>
      </c>
      <c r="C831" s="36">
        <v>200</v>
      </c>
      <c r="D831" s="36">
        <v>2</v>
      </c>
      <c r="E831" s="36">
        <v>10</v>
      </c>
      <c r="F831" s="37">
        <v>2</v>
      </c>
      <c r="G831" s="61">
        <f t="shared" si="98"/>
        <v>2751</v>
      </c>
      <c r="H831" s="98">
        <f t="shared" si="98"/>
        <v>2751</v>
      </c>
      <c r="I831" s="98">
        <f t="shared" si="103"/>
        <v>0</v>
      </c>
      <c r="J831" s="98"/>
      <c r="K831" s="36">
        <f>1800-Table1353233[[#This Row],[Remaining time]]</f>
        <v>7.7048377320199961</v>
      </c>
      <c r="L831" s="36"/>
      <c r="M831" s="36">
        <f t="shared" si="99"/>
        <v>7.7048377320199961</v>
      </c>
      <c r="N831" t="str">
        <f t="shared" si="100"/>
        <v/>
      </c>
      <c r="O831" t="b">
        <f t="shared" si="104"/>
        <v>0</v>
      </c>
      <c r="T831">
        <f>IF(Table1353233[[#This Row],[If Optimal solution is not found]]=1,"",Table1353233[[#This Row],[UB_init]])</f>
        <v>2751</v>
      </c>
      <c r="U831">
        <f>IF(Table1353233[[#This Row],[If Optimal solution is not found]],"",Table1353233[[#This Row],[LB_init]])</f>
        <v>2751</v>
      </c>
      <c r="V831">
        <f>IF(Table1353233[[#This Row],[If Optimal solution is not found]],"",0)</f>
        <v>0</v>
      </c>
      <c r="W831">
        <f>IF(Table1353233[[#This Row],[If Optimal solution is not found]],"",Table1353233[[#This Row],[Total time (BPP+Pm+SPm)]])</f>
        <v>7.7048377320199961</v>
      </c>
      <c r="Y831" s="61"/>
      <c r="Z831" s="62"/>
      <c r="AA831" s="62"/>
      <c r="AB831" s="61"/>
      <c r="AC831" s="115"/>
      <c r="AD831" s="115"/>
      <c r="AE831" s="115"/>
      <c r="AF831" s="115">
        <f t="shared" si="105"/>
        <v>0</v>
      </c>
      <c r="AG831" s="115">
        <f t="shared" si="106"/>
        <v>0</v>
      </c>
      <c r="AH831" s="115">
        <v>0</v>
      </c>
      <c r="AI831" s="137" t="str">
        <f>IF(AH831=1,(Table1353233[[#This Row],[UB_init]]-Table1353233[[#This Row],[LB_init]])/Table1353233[[#This Row],[UB_init]],"")</f>
        <v/>
      </c>
      <c r="AJ831" s="133"/>
      <c r="AK831" s="115">
        <f>IF(AND(AJ831=1,Table68[[#This Row],[Gap]]=0),1,0)</f>
        <v>0</v>
      </c>
      <c r="AL831" s="47">
        <v>2751</v>
      </c>
      <c r="AM831" s="117">
        <f t="shared" si="101"/>
        <v>1</v>
      </c>
      <c r="AN831">
        <f t="shared" si="102"/>
        <v>0</v>
      </c>
    </row>
    <row r="832" spans="2:40" x14ac:dyDescent="0.35">
      <c r="B832" s="127" t="s">
        <v>848</v>
      </c>
      <c r="C832" s="38">
        <v>200</v>
      </c>
      <c r="D832" s="38">
        <v>2</v>
      </c>
      <c r="E832" s="38">
        <v>10</v>
      </c>
      <c r="F832" s="39">
        <v>4</v>
      </c>
      <c r="G832" s="59">
        <f t="shared" si="98"/>
        <v>4049</v>
      </c>
      <c r="H832" s="88">
        <f t="shared" si="98"/>
        <v>3989</v>
      </c>
      <c r="I832" s="88">
        <f t="shared" si="103"/>
        <v>1.48184736972091E-2</v>
      </c>
      <c r="J832" s="88"/>
      <c r="K832" s="38">
        <f>1800-Table1353233[[#This Row],[Remaining time]]</f>
        <v>604.17761516198993</v>
      </c>
      <c r="L832" s="38">
        <v>2995.8223849999999</v>
      </c>
      <c r="M832" s="38">
        <f t="shared" si="99"/>
        <v>3600.0000001619901</v>
      </c>
      <c r="N832">
        <f t="shared" si="100"/>
        <v>0</v>
      </c>
      <c r="O832" t="b">
        <f t="shared" si="104"/>
        <v>0</v>
      </c>
      <c r="T832" t="str">
        <f>IF(Table1353233[[#This Row],[If Optimal solution is not found]]=1,"",Table1353233[[#This Row],[UB_init]])</f>
        <v/>
      </c>
      <c r="U832" t="str">
        <f>IF(Table1353233[[#This Row],[If Optimal solution is not found]],"",Table1353233[[#This Row],[LB_init]])</f>
        <v/>
      </c>
      <c r="V832" t="str">
        <f>IF(Table1353233[[#This Row],[If Optimal solution is not found]],"",0)</f>
        <v/>
      </c>
      <c r="W832" t="str">
        <f>IF(Table1353233[[#This Row],[If Optimal solution is not found]],"",Table1353233[[#This Row],[Total time (BPP+Pm+SPm)]])</f>
        <v/>
      </c>
      <c r="Y832" s="59">
        <v>4049</v>
      </c>
      <c r="Z832" s="60">
        <v>3989</v>
      </c>
      <c r="AA832" s="60">
        <v>1.48184736972091E-2</v>
      </c>
      <c r="AB832" s="59"/>
      <c r="AC832" s="114">
        <v>94</v>
      </c>
      <c r="AD832" s="114">
        <v>74</v>
      </c>
      <c r="AE832" s="114">
        <v>0</v>
      </c>
      <c r="AF832" s="114">
        <f t="shared" si="105"/>
        <v>0</v>
      </c>
      <c r="AG832" s="114">
        <f t="shared" si="106"/>
        <v>0</v>
      </c>
      <c r="AH832" s="114">
        <v>0</v>
      </c>
      <c r="AI832" s="136" t="str">
        <f>IF(AH832=1,(Table1353233[[#This Row],[UB_init]]-Table1353233[[#This Row],[LB_init]])/Table1353233[[#This Row],[UB_init]],"")</f>
        <v/>
      </c>
      <c r="AJ832" s="123">
        <v>1</v>
      </c>
      <c r="AK832" s="114">
        <f>IF(AND(AJ832=1,Table68[[#This Row],[Gap]]=0),1,0)</f>
        <v>0</v>
      </c>
      <c r="AL832" s="48">
        <v>4049</v>
      </c>
      <c r="AM832" s="117">
        <f t="shared" si="101"/>
        <v>0</v>
      </c>
      <c r="AN832">
        <f t="shared" si="102"/>
        <v>0</v>
      </c>
    </row>
    <row r="833" spans="2:40" x14ac:dyDescent="0.35">
      <c r="B833" s="126" t="s">
        <v>849</v>
      </c>
      <c r="C833" s="36">
        <v>200</v>
      </c>
      <c r="D833" s="36">
        <v>2</v>
      </c>
      <c r="E833" s="36">
        <v>10</v>
      </c>
      <c r="F833" s="37">
        <v>4</v>
      </c>
      <c r="G833" s="61">
        <f t="shared" si="98"/>
        <v>3949</v>
      </c>
      <c r="H833" s="98">
        <f t="shared" si="98"/>
        <v>3949</v>
      </c>
      <c r="I833" s="98">
        <f t="shared" si="103"/>
        <v>0</v>
      </c>
      <c r="J833" s="98"/>
      <c r="K833" s="36">
        <f>1800-Table1353233[[#This Row],[Remaining time]]</f>
        <v>70.723939280959939</v>
      </c>
      <c r="L833" s="36"/>
      <c r="M833" s="36">
        <f t="shared" si="99"/>
        <v>70.723939280959939</v>
      </c>
      <c r="N833" t="str">
        <f t="shared" si="100"/>
        <v/>
      </c>
      <c r="O833" t="b">
        <f t="shared" si="104"/>
        <v>0</v>
      </c>
      <c r="T833">
        <f>IF(Table1353233[[#This Row],[If Optimal solution is not found]]=1,"",Table1353233[[#This Row],[UB_init]])</f>
        <v>3949</v>
      </c>
      <c r="U833">
        <f>IF(Table1353233[[#This Row],[If Optimal solution is not found]],"",Table1353233[[#This Row],[LB_init]])</f>
        <v>3949</v>
      </c>
      <c r="V833">
        <f>IF(Table1353233[[#This Row],[If Optimal solution is not found]],"",0)</f>
        <v>0</v>
      </c>
      <c r="W833">
        <f>IF(Table1353233[[#This Row],[If Optimal solution is not found]],"",Table1353233[[#This Row],[Total time (BPP+Pm+SPm)]])</f>
        <v>70.723939280959939</v>
      </c>
      <c r="Y833" s="61"/>
      <c r="Z833" s="62"/>
      <c r="AA833" s="62"/>
      <c r="AB833" s="61"/>
      <c r="AC833" s="115"/>
      <c r="AD833" s="115"/>
      <c r="AE833" s="115"/>
      <c r="AF833" s="115">
        <f t="shared" si="105"/>
        <v>0</v>
      </c>
      <c r="AG833" s="115">
        <f t="shared" si="106"/>
        <v>0</v>
      </c>
      <c r="AH833" s="115">
        <v>0</v>
      </c>
      <c r="AI833" s="137" t="str">
        <f>IF(AH833=1,(Table1353233[[#This Row],[UB_init]]-Table1353233[[#This Row],[LB_init]])/Table1353233[[#This Row],[UB_init]],"")</f>
        <v/>
      </c>
      <c r="AJ833" s="133"/>
      <c r="AK833" s="115">
        <f>IF(AND(AJ833=1,Table68[[#This Row],[Gap]]=0),1,0)</f>
        <v>0</v>
      </c>
      <c r="AL833" s="47">
        <v>3949</v>
      </c>
      <c r="AM833" s="117">
        <f t="shared" si="101"/>
        <v>1</v>
      </c>
      <c r="AN833">
        <f t="shared" si="102"/>
        <v>0</v>
      </c>
    </row>
    <row r="834" spans="2:40" x14ac:dyDescent="0.35">
      <c r="B834" s="127" t="s">
        <v>850</v>
      </c>
      <c r="C834" s="38">
        <v>200</v>
      </c>
      <c r="D834" s="38">
        <v>2</v>
      </c>
      <c r="E834" s="38">
        <v>10</v>
      </c>
      <c r="F834" s="39">
        <v>4</v>
      </c>
      <c r="G834" s="59">
        <f t="shared" ref="G834:H897" si="107">MAX(T834,Y834)</f>
        <v>3830</v>
      </c>
      <c r="H834" s="88">
        <f t="shared" si="107"/>
        <v>3830</v>
      </c>
      <c r="I834" s="88">
        <f t="shared" si="103"/>
        <v>0</v>
      </c>
      <c r="J834" s="88"/>
      <c r="K834" s="38">
        <f>1800-Table1353233[[#This Row],[Remaining time]]</f>
        <v>248.35484910011996</v>
      </c>
      <c r="L834" s="38"/>
      <c r="M834" s="38">
        <f t="shared" ref="M834:M897" si="108">K834+L834</f>
        <v>248.35484910011996</v>
      </c>
      <c r="N834" t="str">
        <f t="shared" ref="N834:N897" si="109">IF(ISBLANK(L834),"",AB834/L834)</f>
        <v/>
      </c>
      <c r="O834" t="b">
        <f t="shared" si="104"/>
        <v>0</v>
      </c>
      <c r="T834">
        <f>IF(Table1353233[[#This Row],[If Optimal solution is not found]]=1,"",Table1353233[[#This Row],[UB_init]])</f>
        <v>3830</v>
      </c>
      <c r="U834">
        <f>IF(Table1353233[[#This Row],[If Optimal solution is not found]],"",Table1353233[[#This Row],[LB_init]])</f>
        <v>3830</v>
      </c>
      <c r="V834">
        <f>IF(Table1353233[[#This Row],[If Optimal solution is not found]],"",0)</f>
        <v>0</v>
      </c>
      <c r="W834">
        <f>IF(Table1353233[[#This Row],[If Optimal solution is not found]],"",Table1353233[[#This Row],[Total time (BPP+Pm+SPm)]])</f>
        <v>248.35484910011996</v>
      </c>
      <c r="Y834" s="59"/>
      <c r="Z834" s="60"/>
      <c r="AA834" s="60"/>
      <c r="AB834" s="59"/>
      <c r="AC834" s="114"/>
      <c r="AD834" s="114"/>
      <c r="AE834" s="114"/>
      <c r="AF834" s="114"/>
      <c r="AG834" s="114">
        <f t="shared" si="106"/>
        <v>0</v>
      </c>
      <c r="AH834" s="114">
        <v>0</v>
      </c>
      <c r="AI834" s="136" t="str">
        <f>IF(AH834=1,(Table1353233[[#This Row],[UB_init]]-Table1353233[[#This Row],[LB_init]])/Table1353233[[#This Row],[UB_init]],"")</f>
        <v/>
      </c>
      <c r="AJ834" s="123"/>
      <c r="AK834" s="114"/>
      <c r="AL834" s="48">
        <v>3829.99999999992</v>
      </c>
      <c r="AM834" s="117">
        <f t="shared" ref="AM834:AM897" si="110">IF(AL834=H834,1,0)</f>
        <v>0</v>
      </c>
      <c r="AN834">
        <f t="shared" ref="AN834:AN897" si="111">IF(AND(I834&lt;&gt;0,AM834=1),1,0)</f>
        <v>0</v>
      </c>
    </row>
    <row r="835" spans="2:40" x14ac:dyDescent="0.35">
      <c r="B835" s="126" t="s">
        <v>851</v>
      </c>
      <c r="C835" s="36">
        <v>200</v>
      </c>
      <c r="D835" s="36">
        <v>2</v>
      </c>
      <c r="E835" s="36">
        <v>10</v>
      </c>
      <c r="F835" s="37">
        <v>4</v>
      </c>
      <c r="G835" s="61">
        <f t="shared" si="107"/>
        <v>3812</v>
      </c>
      <c r="H835" s="98">
        <f t="shared" si="107"/>
        <v>3782</v>
      </c>
      <c r="I835" s="98">
        <f t="shared" ref="I835:I898" si="112">MAX(V835,AA835,AI835)</f>
        <v>7.8698845750262304E-3</v>
      </c>
      <c r="J835" s="98"/>
      <c r="K835" s="36">
        <f>1800-Table1353233[[#This Row],[Remaining time]]</f>
        <v>605.37760446406992</v>
      </c>
      <c r="L835" s="36">
        <v>2994.6223959999902</v>
      </c>
      <c r="M835" s="36">
        <f t="shared" si="108"/>
        <v>3600.0000004640601</v>
      </c>
      <c r="N835">
        <f t="shared" si="109"/>
        <v>0</v>
      </c>
      <c r="O835" t="b">
        <f t="shared" ref="O835:O898" si="113">IF(AND(M835&gt;3599,I835=0),1)</f>
        <v>0</v>
      </c>
      <c r="T835" t="str">
        <f>IF(Table1353233[[#This Row],[If Optimal solution is not found]]=1,"",Table1353233[[#This Row],[UB_init]])</f>
        <v/>
      </c>
      <c r="U835" t="str">
        <f>IF(Table1353233[[#This Row],[If Optimal solution is not found]],"",Table1353233[[#This Row],[LB_init]])</f>
        <v/>
      </c>
      <c r="V835" t="str">
        <f>IF(Table1353233[[#This Row],[If Optimal solution is not found]],"",0)</f>
        <v/>
      </c>
      <c r="W835" t="str">
        <f>IF(Table1353233[[#This Row],[If Optimal solution is not found]],"",Table1353233[[#This Row],[Total time (BPP+Pm+SPm)]])</f>
        <v/>
      </c>
      <c r="Y835" s="61">
        <v>3812</v>
      </c>
      <c r="Z835" s="62">
        <v>3782</v>
      </c>
      <c r="AA835" s="62">
        <v>7.8698845750262304E-3</v>
      </c>
      <c r="AB835" s="61"/>
      <c r="AC835" s="115">
        <v>124</v>
      </c>
      <c r="AD835" s="115">
        <v>41</v>
      </c>
      <c r="AE835" s="115">
        <v>0</v>
      </c>
      <c r="AF835" s="115">
        <f t="shared" ref="AF835:AF898" si="114">IF(AE835&gt;0,1,0)</f>
        <v>0</v>
      </c>
      <c r="AG835" s="115">
        <f t="shared" ref="AG835:AG898" si="115">IF(AND(AF835&gt;0,AA835=0),1,0)</f>
        <v>0</v>
      </c>
      <c r="AH835" s="115">
        <v>0</v>
      </c>
      <c r="AI835" s="137" t="str">
        <f>IF(AH835=1,(Table1353233[[#This Row],[UB_init]]-Table1353233[[#This Row],[LB_init]])/Table1353233[[#This Row],[UB_init]],"")</f>
        <v/>
      </c>
      <c r="AJ835" s="133">
        <v>1</v>
      </c>
      <c r="AK835" s="115">
        <f>IF(AND(AJ835=1,Table68[[#This Row],[Gap]]=0),1,0)</f>
        <v>0</v>
      </c>
      <c r="AL835" s="47">
        <v>3812</v>
      </c>
      <c r="AM835" s="117">
        <f t="shared" si="110"/>
        <v>0</v>
      </c>
      <c r="AN835">
        <f t="shared" si="111"/>
        <v>0</v>
      </c>
    </row>
    <row r="836" spans="2:40" ht="14.65" customHeight="1" x14ac:dyDescent="0.35">
      <c r="B836" s="127" t="s">
        <v>852</v>
      </c>
      <c r="C836" s="38">
        <v>200</v>
      </c>
      <c r="D836" s="38">
        <v>2</v>
      </c>
      <c r="E836" s="38">
        <v>10</v>
      </c>
      <c r="F836" s="39">
        <v>4</v>
      </c>
      <c r="G836" s="59">
        <f t="shared" si="107"/>
        <v>4042</v>
      </c>
      <c r="H836" s="88">
        <f t="shared" si="107"/>
        <v>4012</v>
      </c>
      <c r="I836" s="88">
        <f t="shared" si="112"/>
        <v>7.4220682830282003E-3</v>
      </c>
      <c r="J836" s="88"/>
      <c r="K836" s="38">
        <f>1800-Table1353233[[#This Row],[Remaining time]]</f>
        <v>600.39135606029004</v>
      </c>
      <c r="L836" s="38">
        <v>2999.6086439999999</v>
      </c>
      <c r="M836" s="38">
        <f t="shared" si="108"/>
        <v>3600.0000000602899</v>
      </c>
      <c r="N836">
        <f t="shared" si="109"/>
        <v>0</v>
      </c>
      <c r="O836" t="b">
        <f t="shared" si="113"/>
        <v>0</v>
      </c>
      <c r="T836" t="str">
        <f>IF(Table1353233[[#This Row],[If Optimal solution is not found]]=1,"",Table1353233[[#This Row],[UB_init]])</f>
        <v/>
      </c>
      <c r="U836" t="str">
        <f>IF(Table1353233[[#This Row],[If Optimal solution is not found]],"",Table1353233[[#This Row],[LB_init]])</f>
        <v/>
      </c>
      <c r="V836" t="str">
        <f>IF(Table1353233[[#This Row],[If Optimal solution is not found]],"",0)</f>
        <v/>
      </c>
      <c r="W836" t="str">
        <f>IF(Table1353233[[#This Row],[If Optimal solution is not found]],"",Table1353233[[#This Row],[Total time (BPP+Pm+SPm)]])</f>
        <v/>
      </c>
      <c r="Y836" s="59">
        <v>4042</v>
      </c>
      <c r="Z836" s="60">
        <v>4012</v>
      </c>
      <c r="AA836" s="60">
        <v>7.4220682830282003E-3</v>
      </c>
      <c r="AB836" s="59"/>
      <c r="AC836" s="114">
        <v>122</v>
      </c>
      <c r="AD836" s="114">
        <v>36</v>
      </c>
      <c r="AE836" s="114">
        <v>0</v>
      </c>
      <c r="AF836" s="114">
        <f t="shared" si="114"/>
        <v>0</v>
      </c>
      <c r="AG836" s="114">
        <f t="shared" si="115"/>
        <v>0</v>
      </c>
      <c r="AH836" s="114">
        <v>0</v>
      </c>
      <c r="AI836" s="136" t="str">
        <f>IF(AH836=1,(Table1353233[[#This Row],[UB_init]]-Table1353233[[#This Row],[LB_init]])/Table1353233[[#This Row],[UB_init]],"")</f>
        <v/>
      </c>
      <c r="AJ836" s="123">
        <v>1</v>
      </c>
      <c r="AK836" s="114">
        <f>IF(AND(AJ836=1,Table68[[#This Row],[Gap]]=0),1,0)</f>
        <v>0</v>
      </c>
      <c r="AL836" s="48">
        <v>4042</v>
      </c>
      <c r="AM836" s="117">
        <f t="shared" si="110"/>
        <v>0</v>
      </c>
      <c r="AN836">
        <f t="shared" si="111"/>
        <v>0</v>
      </c>
    </row>
    <row r="837" spans="2:40" ht="14.65" customHeight="1" x14ac:dyDescent="0.35">
      <c r="B837" s="126" t="s">
        <v>853</v>
      </c>
      <c r="C837" s="36">
        <v>200</v>
      </c>
      <c r="D837" s="36">
        <v>2</v>
      </c>
      <c r="E837" s="36">
        <v>10</v>
      </c>
      <c r="F837" s="37">
        <v>4</v>
      </c>
      <c r="G837" s="61">
        <f t="shared" si="107"/>
        <v>4073</v>
      </c>
      <c r="H837" s="98">
        <f t="shared" si="107"/>
        <v>4073</v>
      </c>
      <c r="I837" s="98">
        <f t="shared" si="112"/>
        <v>0</v>
      </c>
      <c r="J837" s="98"/>
      <c r="K837" s="36">
        <f>1800-Table1353233[[#This Row],[Remaining time]]</f>
        <v>153.77712400444011</v>
      </c>
      <c r="L837" s="36"/>
      <c r="M837" s="36">
        <f t="shared" si="108"/>
        <v>153.77712400444011</v>
      </c>
      <c r="N837" t="str">
        <f t="shared" si="109"/>
        <v/>
      </c>
      <c r="O837" t="b">
        <f t="shared" si="113"/>
        <v>0</v>
      </c>
      <c r="T837">
        <f>IF(Table1353233[[#This Row],[If Optimal solution is not found]]=1,"",Table1353233[[#This Row],[UB_init]])</f>
        <v>4073</v>
      </c>
      <c r="U837">
        <f>IF(Table1353233[[#This Row],[If Optimal solution is not found]],"",Table1353233[[#This Row],[LB_init]])</f>
        <v>4073</v>
      </c>
      <c r="V837">
        <f>IF(Table1353233[[#This Row],[If Optimal solution is not found]],"",0)</f>
        <v>0</v>
      </c>
      <c r="W837">
        <f>IF(Table1353233[[#This Row],[If Optimal solution is not found]],"",Table1353233[[#This Row],[Total time (BPP+Pm+SPm)]])</f>
        <v>153.77712400444011</v>
      </c>
      <c r="Y837" s="61"/>
      <c r="Z837" s="62"/>
      <c r="AA837" s="62"/>
      <c r="AB837" s="61"/>
      <c r="AC837" s="115"/>
      <c r="AD837" s="115"/>
      <c r="AE837" s="115"/>
      <c r="AF837" s="115">
        <f t="shared" si="114"/>
        <v>0</v>
      </c>
      <c r="AG837" s="115">
        <f t="shared" si="115"/>
        <v>0</v>
      </c>
      <c r="AH837" s="115">
        <v>0</v>
      </c>
      <c r="AI837" s="137" t="str">
        <f>IF(AH837=1,(Table1353233[[#This Row],[UB_init]]-Table1353233[[#This Row],[LB_init]])/Table1353233[[#This Row],[UB_init]],"")</f>
        <v/>
      </c>
      <c r="AJ837" s="133"/>
      <c r="AK837" s="115">
        <f>IF(AND(AJ837=1,Table68[[#This Row],[Gap]]=0),1,0)</f>
        <v>0</v>
      </c>
      <c r="AL837" s="47">
        <v>4073</v>
      </c>
      <c r="AM837" s="117">
        <f t="shared" si="110"/>
        <v>1</v>
      </c>
      <c r="AN837">
        <f t="shared" si="111"/>
        <v>0</v>
      </c>
    </row>
    <row r="838" spans="2:40" ht="14.65" customHeight="1" x14ac:dyDescent="0.35">
      <c r="B838" s="127" t="s">
        <v>854</v>
      </c>
      <c r="C838" s="38">
        <v>200</v>
      </c>
      <c r="D838" s="38">
        <v>2</v>
      </c>
      <c r="E838" s="38">
        <v>10</v>
      </c>
      <c r="F838" s="39">
        <v>4</v>
      </c>
      <c r="G838" s="59">
        <f t="shared" si="107"/>
        <v>3801</v>
      </c>
      <c r="H838" s="88">
        <f t="shared" si="107"/>
        <v>3771</v>
      </c>
      <c r="I838" s="88">
        <f t="shared" si="112"/>
        <v>7.8926598263614808E-3</v>
      </c>
      <c r="J838" s="88"/>
      <c r="K838" s="38">
        <f>1800-Table1353233[[#This Row],[Remaining time]]</f>
        <v>616.54784470611003</v>
      </c>
      <c r="L838" s="38">
        <v>2983.4521549999999</v>
      </c>
      <c r="M838" s="38">
        <f t="shared" si="108"/>
        <v>3599.99999970611</v>
      </c>
      <c r="N838">
        <f t="shared" si="109"/>
        <v>0</v>
      </c>
      <c r="O838" t="b">
        <f t="shared" si="113"/>
        <v>0</v>
      </c>
      <c r="T838" t="str">
        <f>IF(Table1353233[[#This Row],[If Optimal solution is not found]]=1,"",Table1353233[[#This Row],[UB_init]])</f>
        <v/>
      </c>
      <c r="U838" t="str">
        <f>IF(Table1353233[[#This Row],[If Optimal solution is not found]],"",Table1353233[[#This Row],[LB_init]])</f>
        <v/>
      </c>
      <c r="V838" t="str">
        <f>IF(Table1353233[[#This Row],[If Optimal solution is not found]],"",0)</f>
        <v/>
      </c>
      <c r="W838" t="str">
        <f>IF(Table1353233[[#This Row],[If Optimal solution is not found]],"",Table1353233[[#This Row],[Total time (BPP+Pm+SPm)]])</f>
        <v/>
      </c>
      <c r="Y838" s="59">
        <v>3801</v>
      </c>
      <c r="Z838" s="60">
        <v>3771</v>
      </c>
      <c r="AA838" s="60">
        <v>7.8926598263614808E-3</v>
      </c>
      <c r="AB838" s="59"/>
      <c r="AC838" s="114">
        <v>102</v>
      </c>
      <c r="AD838" s="114">
        <v>69</v>
      </c>
      <c r="AE838" s="114">
        <v>0</v>
      </c>
      <c r="AF838" s="114">
        <f t="shared" si="114"/>
        <v>0</v>
      </c>
      <c r="AG838" s="114">
        <f t="shared" si="115"/>
        <v>0</v>
      </c>
      <c r="AH838" s="114">
        <v>0</v>
      </c>
      <c r="AI838" s="136" t="str">
        <f>IF(AH838=1,(Table1353233[[#This Row],[UB_init]]-Table1353233[[#This Row],[LB_init]])/Table1353233[[#This Row],[UB_init]],"")</f>
        <v/>
      </c>
      <c r="AJ838" s="123">
        <v>1</v>
      </c>
      <c r="AK838" s="114">
        <f>IF(AND(AJ838=1,Table68[[#This Row],[Gap]]=0),1,0)</f>
        <v>0</v>
      </c>
      <c r="AL838" s="48">
        <v>3801</v>
      </c>
      <c r="AM838" s="117">
        <f t="shared" si="110"/>
        <v>0</v>
      </c>
      <c r="AN838">
        <f t="shared" si="111"/>
        <v>0</v>
      </c>
    </row>
    <row r="839" spans="2:40" x14ac:dyDescent="0.35">
      <c r="B839" s="126" t="s">
        <v>855</v>
      </c>
      <c r="C839" s="36">
        <v>200</v>
      </c>
      <c r="D839" s="36">
        <v>2</v>
      </c>
      <c r="E839" s="36">
        <v>10</v>
      </c>
      <c r="F839" s="37">
        <v>4</v>
      </c>
      <c r="G839" s="61">
        <f t="shared" si="107"/>
        <v>3940</v>
      </c>
      <c r="H839" s="98">
        <f t="shared" si="107"/>
        <v>3910</v>
      </c>
      <c r="I839" s="98">
        <f t="shared" si="112"/>
        <v>7.61421319796954E-3</v>
      </c>
      <c r="J839" s="98"/>
      <c r="K839" s="36">
        <f>1800-Table1353233[[#This Row],[Remaining time]]</f>
        <v>607.99716165661994</v>
      </c>
      <c r="L839" s="36">
        <v>2992.0028379999999</v>
      </c>
      <c r="M839" s="36">
        <f t="shared" si="108"/>
        <v>3599.9999996566198</v>
      </c>
      <c r="N839">
        <f t="shared" si="109"/>
        <v>0</v>
      </c>
      <c r="O839" t="b">
        <f t="shared" si="113"/>
        <v>0</v>
      </c>
      <c r="T839" t="str">
        <f>IF(Table1353233[[#This Row],[If Optimal solution is not found]]=1,"",Table1353233[[#This Row],[UB_init]])</f>
        <v/>
      </c>
      <c r="U839" t="str">
        <f>IF(Table1353233[[#This Row],[If Optimal solution is not found]],"",Table1353233[[#This Row],[LB_init]])</f>
        <v/>
      </c>
      <c r="V839" t="str">
        <f>IF(Table1353233[[#This Row],[If Optimal solution is not found]],"",0)</f>
        <v/>
      </c>
      <c r="W839" t="str">
        <f>IF(Table1353233[[#This Row],[If Optimal solution is not found]],"",Table1353233[[#This Row],[Total time (BPP+Pm+SPm)]])</f>
        <v/>
      </c>
      <c r="Y839" s="61">
        <v>3940</v>
      </c>
      <c r="Z839" s="62">
        <v>3910</v>
      </c>
      <c r="AA839" s="62">
        <v>7.61421319796954E-3</v>
      </c>
      <c r="AB839" s="61"/>
      <c r="AC839" s="115">
        <v>126</v>
      </c>
      <c r="AD839" s="115">
        <v>42</v>
      </c>
      <c r="AE839" s="115">
        <v>0</v>
      </c>
      <c r="AF839" s="115">
        <f t="shared" si="114"/>
        <v>0</v>
      </c>
      <c r="AG839" s="115">
        <f t="shared" si="115"/>
        <v>0</v>
      </c>
      <c r="AH839" s="115">
        <v>0</v>
      </c>
      <c r="AI839" s="137" t="str">
        <f>IF(AH839=1,(Table1353233[[#This Row],[UB_init]]-Table1353233[[#This Row],[LB_init]])/Table1353233[[#This Row],[UB_init]],"")</f>
        <v/>
      </c>
      <c r="AJ839" s="133">
        <v>1</v>
      </c>
      <c r="AK839" s="115">
        <f>IF(AND(AJ839=1,Table68[[#This Row],[Gap]]=0),1,0)</f>
        <v>0</v>
      </c>
      <c r="AL839" s="47">
        <v>3940</v>
      </c>
      <c r="AM839" s="117">
        <f t="shared" si="110"/>
        <v>0</v>
      </c>
      <c r="AN839">
        <f t="shared" si="111"/>
        <v>0</v>
      </c>
    </row>
    <row r="840" spans="2:40" x14ac:dyDescent="0.35">
      <c r="B840" s="127" t="s">
        <v>856</v>
      </c>
      <c r="C840" s="38">
        <v>200</v>
      </c>
      <c r="D840" s="38">
        <v>2</v>
      </c>
      <c r="E840" s="38">
        <v>10</v>
      </c>
      <c r="F840" s="39">
        <v>4</v>
      </c>
      <c r="G840" s="59">
        <f t="shared" si="107"/>
        <v>4046</v>
      </c>
      <c r="H840" s="88">
        <f t="shared" si="107"/>
        <v>4046</v>
      </c>
      <c r="I840" s="88">
        <f t="shared" si="112"/>
        <v>0</v>
      </c>
      <c r="J840" s="88"/>
      <c r="K840" s="38">
        <f>1800-Table1353233[[#This Row],[Remaining time]]</f>
        <v>125.02954174206002</v>
      </c>
      <c r="L840" s="38"/>
      <c r="M840" s="38">
        <f t="shared" si="108"/>
        <v>125.02954174206002</v>
      </c>
      <c r="N840" t="str">
        <f t="shared" si="109"/>
        <v/>
      </c>
      <c r="O840" t="b">
        <f t="shared" si="113"/>
        <v>0</v>
      </c>
      <c r="T840">
        <f>IF(Table1353233[[#This Row],[If Optimal solution is not found]]=1,"",Table1353233[[#This Row],[UB_init]])</f>
        <v>4046</v>
      </c>
      <c r="U840">
        <f>IF(Table1353233[[#This Row],[If Optimal solution is not found]],"",Table1353233[[#This Row],[LB_init]])</f>
        <v>4046</v>
      </c>
      <c r="V840">
        <f>IF(Table1353233[[#This Row],[If Optimal solution is not found]],"",0)</f>
        <v>0</v>
      </c>
      <c r="W840">
        <f>IF(Table1353233[[#This Row],[If Optimal solution is not found]],"",Table1353233[[#This Row],[Total time (BPP+Pm+SPm)]])</f>
        <v>125.02954174206002</v>
      </c>
      <c r="Y840" s="59"/>
      <c r="Z840" s="60"/>
      <c r="AA840" s="60"/>
      <c r="AB840" s="59"/>
      <c r="AC840" s="114"/>
      <c r="AD840" s="114"/>
      <c r="AE840" s="114"/>
      <c r="AF840" s="114">
        <f t="shared" si="114"/>
        <v>0</v>
      </c>
      <c r="AG840" s="114">
        <f t="shared" si="115"/>
        <v>0</v>
      </c>
      <c r="AH840" s="114">
        <v>0</v>
      </c>
      <c r="AI840" s="136" t="str">
        <f>IF(AH840=1,(Table1353233[[#This Row],[UB_init]]-Table1353233[[#This Row],[LB_init]])/Table1353233[[#This Row],[UB_init]],"")</f>
        <v/>
      </c>
      <c r="AJ840" s="123"/>
      <c r="AK840" s="114">
        <f>IF(AND(AJ840=1,Table68[[#This Row],[Gap]]=0),1,0)</f>
        <v>0</v>
      </c>
      <c r="AL840" s="48">
        <v>4046</v>
      </c>
      <c r="AM840" s="117">
        <f t="shared" si="110"/>
        <v>1</v>
      </c>
      <c r="AN840">
        <f t="shared" si="111"/>
        <v>0</v>
      </c>
    </row>
    <row r="841" spans="2:40" x14ac:dyDescent="0.35">
      <c r="B841" s="126" t="s">
        <v>857</v>
      </c>
      <c r="C841" s="36">
        <v>200</v>
      </c>
      <c r="D841" s="36">
        <v>2</v>
      </c>
      <c r="E841" s="36">
        <v>10</v>
      </c>
      <c r="F841" s="37">
        <v>4</v>
      </c>
      <c r="G841" s="61">
        <f t="shared" si="107"/>
        <v>3891</v>
      </c>
      <c r="H841" s="98">
        <f t="shared" si="107"/>
        <v>3891</v>
      </c>
      <c r="I841" s="98">
        <f t="shared" si="112"/>
        <v>0</v>
      </c>
      <c r="J841" s="98"/>
      <c r="K841" s="36">
        <f>1800-Table1353233[[#This Row],[Remaining time]]</f>
        <v>51.006504403429972</v>
      </c>
      <c r="L841" s="36"/>
      <c r="M841" s="36">
        <f t="shared" si="108"/>
        <v>51.006504403429972</v>
      </c>
      <c r="N841" t="str">
        <f t="shared" si="109"/>
        <v/>
      </c>
      <c r="O841" t="b">
        <f t="shared" si="113"/>
        <v>0</v>
      </c>
      <c r="T841">
        <f>IF(Table1353233[[#This Row],[If Optimal solution is not found]]=1,"",Table1353233[[#This Row],[UB_init]])</f>
        <v>3891</v>
      </c>
      <c r="U841">
        <f>IF(Table1353233[[#This Row],[If Optimal solution is not found]],"",Table1353233[[#This Row],[LB_init]])</f>
        <v>3891</v>
      </c>
      <c r="V841">
        <f>IF(Table1353233[[#This Row],[If Optimal solution is not found]],"",0)</f>
        <v>0</v>
      </c>
      <c r="W841">
        <f>IF(Table1353233[[#This Row],[If Optimal solution is not found]],"",Table1353233[[#This Row],[Total time (BPP+Pm+SPm)]])</f>
        <v>51.006504403429972</v>
      </c>
      <c r="Y841" s="61"/>
      <c r="Z841" s="62"/>
      <c r="AA841" s="62"/>
      <c r="AB841" s="61"/>
      <c r="AC841" s="115"/>
      <c r="AD841" s="115"/>
      <c r="AE841" s="115"/>
      <c r="AF841" s="115">
        <f t="shared" si="114"/>
        <v>0</v>
      </c>
      <c r="AG841" s="115">
        <f t="shared" si="115"/>
        <v>0</v>
      </c>
      <c r="AH841" s="115">
        <v>0</v>
      </c>
      <c r="AI841" s="137" t="str">
        <f>IF(AH841=1,(Table1353233[[#This Row],[UB_init]]-Table1353233[[#This Row],[LB_init]])/Table1353233[[#This Row],[UB_init]],"")</f>
        <v/>
      </c>
      <c r="AJ841" s="133"/>
      <c r="AK841" s="115">
        <f>IF(AND(AJ841=1,Table68[[#This Row],[Gap]]=0),1,0)</f>
        <v>0</v>
      </c>
      <c r="AL841" s="47">
        <v>3891</v>
      </c>
      <c r="AM841" s="117">
        <f t="shared" si="110"/>
        <v>1</v>
      </c>
      <c r="AN841">
        <f t="shared" si="111"/>
        <v>0</v>
      </c>
    </row>
    <row r="842" spans="2:40" x14ac:dyDescent="0.35">
      <c r="B842" s="127" t="s">
        <v>858</v>
      </c>
      <c r="C842" s="38">
        <v>200</v>
      </c>
      <c r="D842" s="38">
        <v>2</v>
      </c>
      <c r="E842" s="38">
        <v>20</v>
      </c>
      <c r="F842" s="39">
        <v>1</v>
      </c>
      <c r="G842" s="59">
        <f t="shared" si="107"/>
        <v>3341</v>
      </c>
      <c r="H842" s="88">
        <f t="shared" si="107"/>
        <v>3341</v>
      </c>
      <c r="I842" s="88">
        <f t="shared" si="112"/>
        <v>0</v>
      </c>
      <c r="J842" s="88"/>
      <c r="K842" s="38">
        <f>1800-Table1353233[[#This Row],[Remaining time]]</f>
        <v>3.8814356569200754</v>
      </c>
      <c r="L842" s="38"/>
      <c r="M842" s="38">
        <f t="shared" si="108"/>
        <v>3.8814356569200754</v>
      </c>
      <c r="N842" t="str">
        <f t="shared" si="109"/>
        <v/>
      </c>
      <c r="O842" t="b">
        <f t="shared" si="113"/>
        <v>0</v>
      </c>
      <c r="T842">
        <f>IF(Table1353233[[#This Row],[If Optimal solution is not found]]=1,"",Table1353233[[#This Row],[UB_init]])</f>
        <v>3341</v>
      </c>
      <c r="U842">
        <f>IF(Table1353233[[#This Row],[If Optimal solution is not found]],"",Table1353233[[#This Row],[LB_init]])</f>
        <v>3341</v>
      </c>
      <c r="V842">
        <f>IF(Table1353233[[#This Row],[If Optimal solution is not found]],"",0)</f>
        <v>0</v>
      </c>
      <c r="W842">
        <f>IF(Table1353233[[#This Row],[If Optimal solution is not found]],"",Table1353233[[#This Row],[Total time (BPP+Pm+SPm)]])</f>
        <v>3.8814356569200754</v>
      </c>
      <c r="Y842" s="59"/>
      <c r="Z842" s="60"/>
      <c r="AA842" s="60"/>
      <c r="AB842" s="59"/>
      <c r="AC842" s="114"/>
      <c r="AD842" s="114"/>
      <c r="AE842" s="114"/>
      <c r="AF842" s="114">
        <f t="shared" si="114"/>
        <v>0</v>
      </c>
      <c r="AG842" s="114">
        <f t="shared" si="115"/>
        <v>0</v>
      </c>
      <c r="AH842" s="114">
        <v>0</v>
      </c>
      <c r="AI842" s="136" t="str">
        <f>IF(AH842=1,(Table1353233[[#This Row],[UB_init]]-Table1353233[[#This Row],[LB_init]])/Table1353233[[#This Row],[UB_init]],"")</f>
        <v/>
      </c>
      <c r="AJ842" s="123"/>
      <c r="AK842" s="114">
        <f>IF(AND(AJ842=1,Table68[[#This Row],[Gap]]=0),1,0)</f>
        <v>0</v>
      </c>
      <c r="AL842" s="48">
        <v>3341</v>
      </c>
      <c r="AM842" s="117">
        <f t="shared" si="110"/>
        <v>1</v>
      </c>
      <c r="AN842">
        <f t="shared" si="111"/>
        <v>0</v>
      </c>
    </row>
    <row r="843" spans="2:40" x14ac:dyDescent="0.35">
      <c r="B843" s="126" t="s">
        <v>859</v>
      </c>
      <c r="C843" s="36">
        <v>200</v>
      </c>
      <c r="D843" s="36">
        <v>2</v>
      </c>
      <c r="E843" s="36">
        <v>20</v>
      </c>
      <c r="F843" s="37">
        <v>1</v>
      </c>
      <c r="G843" s="61">
        <f t="shared" si="107"/>
        <v>3159</v>
      </c>
      <c r="H843" s="98">
        <f t="shared" si="107"/>
        <v>3159</v>
      </c>
      <c r="I843" s="98">
        <f t="shared" si="112"/>
        <v>0</v>
      </c>
      <c r="J843" s="98"/>
      <c r="K843" s="36">
        <f>1800-Table1353233[[#This Row],[Remaining time]]</f>
        <v>1.9462746772999253</v>
      </c>
      <c r="L843" s="36"/>
      <c r="M843" s="36">
        <f t="shared" si="108"/>
        <v>1.9462746772999253</v>
      </c>
      <c r="N843" t="str">
        <f t="shared" si="109"/>
        <v/>
      </c>
      <c r="O843" t="b">
        <f t="shared" si="113"/>
        <v>0</v>
      </c>
      <c r="T843">
        <f>IF(Table1353233[[#This Row],[If Optimal solution is not found]]=1,"",Table1353233[[#This Row],[UB_init]])</f>
        <v>3159</v>
      </c>
      <c r="U843">
        <f>IF(Table1353233[[#This Row],[If Optimal solution is not found]],"",Table1353233[[#This Row],[LB_init]])</f>
        <v>3159</v>
      </c>
      <c r="V843">
        <f>IF(Table1353233[[#This Row],[If Optimal solution is not found]],"",0)</f>
        <v>0</v>
      </c>
      <c r="W843">
        <f>IF(Table1353233[[#This Row],[If Optimal solution is not found]],"",Table1353233[[#This Row],[Total time (BPP+Pm+SPm)]])</f>
        <v>1.9462746772999253</v>
      </c>
      <c r="Y843" s="61"/>
      <c r="Z843" s="62"/>
      <c r="AA843" s="62"/>
      <c r="AB843" s="61"/>
      <c r="AC843" s="115"/>
      <c r="AD843" s="115"/>
      <c r="AE843" s="115"/>
      <c r="AF843" s="115">
        <f t="shared" si="114"/>
        <v>0</v>
      </c>
      <c r="AG843" s="115">
        <f t="shared" si="115"/>
        <v>0</v>
      </c>
      <c r="AH843" s="115">
        <v>0</v>
      </c>
      <c r="AI843" s="137" t="str">
        <f>IF(AH843=1,(Table1353233[[#This Row],[UB_init]]-Table1353233[[#This Row],[LB_init]])/Table1353233[[#This Row],[UB_init]],"")</f>
        <v/>
      </c>
      <c r="AJ843" s="133"/>
      <c r="AK843" s="115">
        <f>IF(AND(AJ843=1,Table68[[#This Row],[Gap]]=0),1,0)</f>
        <v>0</v>
      </c>
      <c r="AL843" s="47">
        <v>3159</v>
      </c>
      <c r="AM843" s="117">
        <f t="shared" si="110"/>
        <v>1</v>
      </c>
      <c r="AN843">
        <f t="shared" si="111"/>
        <v>0</v>
      </c>
    </row>
    <row r="844" spans="2:40" x14ac:dyDescent="0.35">
      <c r="B844" s="127" t="s">
        <v>860</v>
      </c>
      <c r="C844" s="38">
        <v>200</v>
      </c>
      <c r="D844" s="38">
        <v>2</v>
      </c>
      <c r="E844" s="38">
        <v>20</v>
      </c>
      <c r="F844" s="39">
        <v>1</v>
      </c>
      <c r="G844" s="59">
        <f t="shared" si="107"/>
        <v>3338</v>
      </c>
      <c r="H844" s="88">
        <f t="shared" si="107"/>
        <v>3338</v>
      </c>
      <c r="I844" s="88">
        <f t="shared" si="112"/>
        <v>0</v>
      </c>
      <c r="J844" s="88"/>
      <c r="K844" s="38">
        <f>1800-Table1353233[[#This Row],[Remaining time]]</f>
        <v>4.139485258609966</v>
      </c>
      <c r="L844" s="38"/>
      <c r="M844" s="38">
        <f t="shared" si="108"/>
        <v>4.139485258609966</v>
      </c>
      <c r="N844" t="str">
        <f t="shared" si="109"/>
        <v/>
      </c>
      <c r="O844" t="b">
        <f t="shared" si="113"/>
        <v>0</v>
      </c>
      <c r="T844">
        <f>IF(Table1353233[[#This Row],[If Optimal solution is not found]]=1,"",Table1353233[[#This Row],[UB_init]])</f>
        <v>3338</v>
      </c>
      <c r="U844">
        <f>IF(Table1353233[[#This Row],[If Optimal solution is not found]],"",Table1353233[[#This Row],[LB_init]])</f>
        <v>3338</v>
      </c>
      <c r="V844">
        <f>IF(Table1353233[[#This Row],[If Optimal solution is not found]],"",0)</f>
        <v>0</v>
      </c>
      <c r="W844">
        <f>IF(Table1353233[[#This Row],[If Optimal solution is not found]],"",Table1353233[[#This Row],[Total time (BPP+Pm+SPm)]])</f>
        <v>4.139485258609966</v>
      </c>
      <c r="Y844" s="59"/>
      <c r="Z844" s="60"/>
      <c r="AA844" s="60"/>
      <c r="AB844" s="59"/>
      <c r="AC844" s="114"/>
      <c r="AD844" s="114"/>
      <c r="AE844" s="114"/>
      <c r="AF844" s="114">
        <f t="shared" si="114"/>
        <v>0</v>
      </c>
      <c r="AG844" s="114">
        <f t="shared" si="115"/>
        <v>0</v>
      </c>
      <c r="AH844" s="114">
        <v>0</v>
      </c>
      <c r="AI844" s="136" t="str">
        <f>IF(AH844=1,(Table1353233[[#This Row],[UB_init]]-Table1353233[[#This Row],[LB_init]])/Table1353233[[#This Row],[UB_init]],"")</f>
        <v/>
      </c>
      <c r="AJ844" s="123"/>
      <c r="AK844" s="114">
        <f>IF(AND(AJ844=1,Table68[[#This Row],[Gap]]=0),1,0)</f>
        <v>0</v>
      </c>
      <c r="AL844" s="48">
        <v>3338</v>
      </c>
      <c r="AM844" s="117">
        <f t="shared" si="110"/>
        <v>1</v>
      </c>
      <c r="AN844">
        <f t="shared" si="111"/>
        <v>0</v>
      </c>
    </row>
    <row r="845" spans="2:40" x14ac:dyDescent="0.35">
      <c r="B845" s="126" t="s">
        <v>861</v>
      </c>
      <c r="C845" s="36">
        <v>200</v>
      </c>
      <c r="D845" s="36">
        <v>2</v>
      </c>
      <c r="E845" s="36">
        <v>20</v>
      </c>
      <c r="F845" s="37">
        <v>1</v>
      </c>
      <c r="G845" s="61">
        <f t="shared" si="107"/>
        <v>3057</v>
      </c>
      <c r="H845" s="98">
        <f t="shared" si="107"/>
        <v>3057</v>
      </c>
      <c r="I845" s="98">
        <f t="shared" si="112"/>
        <v>0</v>
      </c>
      <c r="J845" s="98"/>
      <c r="K845" s="36">
        <f>1800-Table1353233[[#This Row],[Remaining time]]</f>
        <v>2.0293091032699522</v>
      </c>
      <c r="L845" s="36"/>
      <c r="M845" s="36">
        <f t="shared" si="108"/>
        <v>2.0293091032699522</v>
      </c>
      <c r="N845" t="str">
        <f t="shared" si="109"/>
        <v/>
      </c>
      <c r="O845" t="b">
        <f t="shared" si="113"/>
        <v>0</v>
      </c>
      <c r="T845">
        <f>IF(Table1353233[[#This Row],[If Optimal solution is not found]]=1,"",Table1353233[[#This Row],[UB_init]])</f>
        <v>3057</v>
      </c>
      <c r="U845">
        <f>IF(Table1353233[[#This Row],[If Optimal solution is not found]],"",Table1353233[[#This Row],[LB_init]])</f>
        <v>3057</v>
      </c>
      <c r="V845">
        <f>IF(Table1353233[[#This Row],[If Optimal solution is not found]],"",0)</f>
        <v>0</v>
      </c>
      <c r="W845">
        <f>IF(Table1353233[[#This Row],[If Optimal solution is not found]],"",Table1353233[[#This Row],[Total time (BPP+Pm+SPm)]])</f>
        <v>2.0293091032699522</v>
      </c>
      <c r="Y845" s="61"/>
      <c r="Z845" s="62"/>
      <c r="AA845" s="62"/>
      <c r="AB845" s="61"/>
      <c r="AC845" s="115"/>
      <c r="AD845" s="115"/>
      <c r="AE845" s="115"/>
      <c r="AF845" s="115">
        <f t="shared" si="114"/>
        <v>0</v>
      </c>
      <c r="AG845" s="115">
        <f t="shared" si="115"/>
        <v>0</v>
      </c>
      <c r="AH845" s="115">
        <v>0</v>
      </c>
      <c r="AI845" s="137" t="str">
        <f>IF(AH845=1,(Table1353233[[#This Row],[UB_init]]-Table1353233[[#This Row],[LB_init]])/Table1353233[[#This Row],[UB_init]],"")</f>
        <v/>
      </c>
      <c r="AJ845" s="133"/>
      <c r="AK845" s="115">
        <f>IF(AND(AJ845=1,Table68[[#This Row],[Gap]]=0),1,0)</f>
        <v>0</v>
      </c>
      <c r="AL845" s="47">
        <v>3057</v>
      </c>
      <c r="AM845" s="117">
        <f t="shared" si="110"/>
        <v>1</v>
      </c>
      <c r="AN845">
        <f t="shared" si="111"/>
        <v>0</v>
      </c>
    </row>
    <row r="846" spans="2:40" x14ac:dyDescent="0.35">
      <c r="B846" s="127" t="s">
        <v>862</v>
      </c>
      <c r="C846" s="38">
        <v>200</v>
      </c>
      <c r="D846" s="38">
        <v>2</v>
      </c>
      <c r="E846" s="38">
        <v>20</v>
      </c>
      <c r="F846" s="39">
        <v>1</v>
      </c>
      <c r="G846" s="59">
        <f t="shared" si="107"/>
        <v>3118</v>
      </c>
      <c r="H846" s="88">
        <f t="shared" si="107"/>
        <v>3118</v>
      </c>
      <c r="I846" s="88">
        <f t="shared" si="112"/>
        <v>0</v>
      </c>
      <c r="J846" s="88"/>
      <c r="K846" s="38">
        <f>1800-Table1353233[[#This Row],[Remaining time]]</f>
        <v>2.0904974043401126</v>
      </c>
      <c r="L846" s="38"/>
      <c r="M846" s="38">
        <f t="shared" si="108"/>
        <v>2.0904974043401126</v>
      </c>
      <c r="N846" t="str">
        <f t="shared" si="109"/>
        <v/>
      </c>
      <c r="O846" t="b">
        <f t="shared" si="113"/>
        <v>0</v>
      </c>
      <c r="T846">
        <f>IF(Table1353233[[#This Row],[If Optimal solution is not found]]=1,"",Table1353233[[#This Row],[UB_init]])</f>
        <v>3118</v>
      </c>
      <c r="U846">
        <f>IF(Table1353233[[#This Row],[If Optimal solution is not found]],"",Table1353233[[#This Row],[LB_init]])</f>
        <v>3118</v>
      </c>
      <c r="V846">
        <f>IF(Table1353233[[#This Row],[If Optimal solution is not found]],"",0)</f>
        <v>0</v>
      </c>
      <c r="W846">
        <f>IF(Table1353233[[#This Row],[If Optimal solution is not found]],"",Table1353233[[#This Row],[Total time (BPP+Pm+SPm)]])</f>
        <v>2.0904974043401126</v>
      </c>
      <c r="Y846" s="59"/>
      <c r="Z846" s="60"/>
      <c r="AA846" s="60"/>
      <c r="AB846" s="59"/>
      <c r="AC846" s="114"/>
      <c r="AD846" s="114"/>
      <c r="AE846" s="114"/>
      <c r="AF846" s="114">
        <f t="shared" si="114"/>
        <v>0</v>
      </c>
      <c r="AG846" s="114">
        <f t="shared" si="115"/>
        <v>0</v>
      </c>
      <c r="AH846" s="114">
        <v>0</v>
      </c>
      <c r="AI846" s="136" t="str">
        <f>IF(AH846=1,(Table1353233[[#This Row],[UB_init]]-Table1353233[[#This Row],[LB_init]])/Table1353233[[#This Row],[UB_init]],"")</f>
        <v/>
      </c>
      <c r="AJ846" s="123"/>
      <c r="AK846" s="114">
        <f>IF(AND(AJ846=1,Table68[[#This Row],[Gap]]=0),1,0)</f>
        <v>0</v>
      </c>
      <c r="AL846" s="48">
        <v>3118</v>
      </c>
      <c r="AM846" s="117">
        <f t="shared" si="110"/>
        <v>1</v>
      </c>
      <c r="AN846">
        <f t="shared" si="111"/>
        <v>0</v>
      </c>
    </row>
    <row r="847" spans="2:40" x14ac:dyDescent="0.35">
      <c r="B847" s="126" t="s">
        <v>863</v>
      </c>
      <c r="C847" s="36">
        <v>200</v>
      </c>
      <c r="D847" s="36">
        <v>2</v>
      </c>
      <c r="E847" s="36">
        <v>20</v>
      </c>
      <c r="F847" s="37">
        <v>1</v>
      </c>
      <c r="G847" s="61">
        <f t="shared" si="107"/>
        <v>3307</v>
      </c>
      <c r="H847" s="98">
        <f t="shared" si="107"/>
        <v>3307</v>
      </c>
      <c r="I847" s="98">
        <f t="shared" si="112"/>
        <v>0</v>
      </c>
      <c r="J847" s="98"/>
      <c r="K847" s="36">
        <f>1800-Table1353233[[#This Row],[Remaining time]]</f>
        <v>1.9593137223300801</v>
      </c>
      <c r="L847" s="36"/>
      <c r="M847" s="36">
        <f t="shared" si="108"/>
        <v>1.9593137223300801</v>
      </c>
      <c r="N847" t="str">
        <f t="shared" si="109"/>
        <v/>
      </c>
      <c r="O847" t="b">
        <f t="shared" si="113"/>
        <v>0</v>
      </c>
      <c r="T847">
        <f>IF(Table1353233[[#This Row],[If Optimal solution is not found]]=1,"",Table1353233[[#This Row],[UB_init]])</f>
        <v>3307</v>
      </c>
      <c r="U847">
        <f>IF(Table1353233[[#This Row],[If Optimal solution is not found]],"",Table1353233[[#This Row],[LB_init]])</f>
        <v>3307</v>
      </c>
      <c r="V847">
        <f>IF(Table1353233[[#This Row],[If Optimal solution is not found]],"",0)</f>
        <v>0</v>
      </c>
      <c r="W847">
        <f>IF(Table1353233[[#This Row],[If Optimal solution is not found]],"",Table1353233[[#This Row],[Total time (BPP+Pm+SPm)]])</f>
        <v>1.9593137223300801</v>
      </c>
      <c r="Y847" s="61"/>
      <c r="Z847" s="62"/>
      <c r="AA847" s="62"/>
      <c r="AB847" s="61"/>
      <c r="AC847" s="115"/>
      <c r="AD847" s="115"/>
      <c r="AE847" s="115"/>
      <c r="AF847" s="115">
        <f t="shared" si="114"/>
        <v>0</v>
      </c>
      <c r="AG847" s="115">
        <f t="shared" si="115"/>
        <v>0</v>
      </c>
      <c r="AH847" s="115">
        <v>0</v>
      </c>
      <c r="AI847" s="137" t="str">
        <f>IF(AH847=1,(Table1353233[[#This Row],[UB_init]]-Table1353233[[#This Row],[LB_init]])/Table1353233[[#This Row],[UB_init]],"")</f>
        <v/>
      </c>
      <c r="AJ847" s="133"/>
      <c r="AK847" s="115">
        <f>IF(AND(AJ847=1,Table68[[#This Row],[Gap]]=0),1,0)</f>
        <v>0</v>
      </c>
      <c r="AL847" s="47">
        <v>3307</v>
      </c>
      <c r="AM847" s="117">
        <f t="shared" si="110"/>
        <v>1</v>
      </c>
      <c r="AN847">
        <f t="shared" si="111"/>
        <v>0</v>
      </c>
    </row>
    <row r="848" spans="2:40" x14ac:dyDescent="0.35">
      <c r="B848" s="127" t="s">
        <v>864</v>
      </c>
      <c r="C848" s="38">
        <v>200</v>
      </c>
      <c r="D848" s="38">
        <v>2</v>
      </c>
      <c r="E848" s="38">
        <v>20</v>
      </c>
      <c r="F848" s="39">
        <v>1</v>
      </c>
      <c r="G848" s="59">
        <f t="shared" si="107"/>
        <v>3237</v>
      </c>
      <c r="H848" s="88">
        <f t="shared" si="107"/>
        <v>3237</v>
      </c>
      <c r="I848" s="88">
        <f t="shared" si="112"/>
        <v>0</v>
      </c>
      <c r="J848" s="88"/>
      <c r="K848" s="38">
        <f>1800-Table1353233[[#This Row],[Remaining time]]</f>
        <v>2.5399928670399277</v>
      </c>
      <c r="L848" s="38"/>
      <c r="M848" s="38">
        <f t="shared" si="108"/>
        <v>2.5399928670399277</v>
      </c>
      <c r="N848" t="str">
        <f t="shared" si="109"/>
        <v/>
      </c>
      <c r="O848" t="b">
        <f t="shared" si="113"/>
        <v>0</v>
      </c>
      <c r="T848">
        <f>IF(Table1353233[[#This Row],[If Optimal solution is not found]]=1,"",Table1353233[[#This Row],[UB_init]])</f>
        <v>3237</v>
      </c>
      <c r="U848">
        <f>IF(Table1353233[[#This Row],[If Optimal solution is not found]],"",Table1353233[[#This Row],[LB_init]])</f>
        <v>3237</v>
      </c>
      <c r="V848">
        <f>IF(Table1353233[[#This Row],[If Optimal solution is not found]],"",0)</f>
        <v>0</v>
      </c>
      <c r="W848">
        <f>IF(Table1353233[[#This Row],[If Optimal solution is not found]],"",Table1353233[[#This Row],[Total time (BPP+Pm+SPm)]])</f>
        <v>2.5399928670399277</v>
      </c>
      <c r="Y848" s="59"/>
      <c r="Z848" s="60"/>
      <c r="AA848" s="60"/>
      <c r="AB848" s="59"/>
      <c r="AC848" s="114"/>
      <c r="AD848" s="114"/>
      <c r="AE848" s="114"/>
      <c r="AF848" s="114">
        <f t="shared" si="114"/>
        <v>0</v>
      </c>
      <c r="AG848" s="114">
        <f t="shared" si="115"/>
        <v>0</v>
      </c>
      <c r="AH848" s="114">
        <v>0</v>
      </c>
      <c r="AI848" s="136" t="str">
        <f>IF(AH848=1,(Table1353233[[#This Row],[UB_init]]-Table1353233[[#This Row],[LB_init]])/Table1353233[[#This Row],[UB_init]],"")</f>
        <v/>
      </c>
      <c r="AJ848" s="123"/>
      <c r="AK848" s="114">
        <f>IF(AND(AJ848=1,Table68[[#This Row],[Gap]]=0),1,0)</f>
        <v>0</v>
      </c>
      <c r="AL848" s="48">
        <v>3237</v>
      </c>
      <c r="AM848" s="117">
        <f t="shared" si="110"/>
        <v>1</v>
      </c>
      <c r="AN848">
        <f t="shared" si="111"/>
        <v>0</v>
      </c>
    </row>
    <row r="849" spans="2:40" x14ac:dyDescent="0.35">
      <c r="B849" s="126" t="s">
        <v>865</v>
      </c>
      <c r="C849" s="36">
        <v>200</v>
      </c>
      <c r="D849" s="36">
        <v>2</v>
      </c>
      <c r="E849" s="36">
        <v>20</v>
      </c>
      <c r="F849" s="37">
        <v>1</v>
      </c>
      <c r="G849" s="61">
        <f t="shared" si="107"/>
        <v>3171</v>
      </c>
      <c r="H849" s="98">
        <f t="shared" si="107"/>
        <v>3171</v>
      </c>
      <c r="I849" s="98">
        <f t="shared" si="112"/>
        <v>0</v>
      </c>
      <c r="J849" s="98"/>
      <c r="K849" s="36">
        <f>1800-Table1353233[[#This Row],[Remaining time]]</f>
        <v>1.7371660824899209</v>
      </c>
      <c r="L849" s="36"/>
      <c r="M849" s="36">
        <f t="shared" si="108"/>
        <v>1.7371660824899209</v>
      </c>
      <c r="N849" t="str">
        <f t="shared" si="109"/>
        <v/>
      </c>
      <c r="O849" t="b">
        <f t="shared" si="113"/>
        <v>0</v>
      </c>
      <c r="T849">
        <f>IF(Table1353233[[#This Row],[If Optimal solution is not found]]=1,"",Table1353233[[#This Row],[UB_init]])</f>
        <v>3171</v>
      </c>
      <c r="U849">
        <f>IF(Table1353233[[#This Row],[If Optimal solution is not found]],"",Table1353233[[#This Row],[LB_init]])</f>
        <v>3171</v>
      </c>
      <c r="V849">
        <f>IF(Table1353233[[#This Row],[If Optimal solution is not found]],"",0)</f>
        <v>0</v>
      </c>
      <c r="W849">
        <f>IF(Table1353233[[#This Row],[If Optimal solution is not found]],"",Table1353233[[#This Row],[Total time (BPP+Pm+SPm)]])</f>
        <v>1.7371660824899209</v>
      </c>
      <c r="Y849" s="61"/>
      <c r="Z849" s="62"/>
      <c r="AA849" s="62"/>
      <c r="AB849" s="61"/>
      <c r="AC849" s="115"/>
      <c r="AD849" s="115"/>
      <c r="AE849" s="115"/>
      <c r="AF849" s="115">
        <f t="shared" si="114"/>
        <v>0</v>
      </c>
      <c r="AG849" s="115">
        <f t="shared" si="115"/>
        <v>0</v>
      </c>
      <c r="AH849" s="115">
        <v>0</v>
      </c>
      <c r="AI849" s="137" t="str">
        <f>IF(AH849=1,(Table1353233[[#This Row],[UB_init]]-Table1353233[[#This Row],[LB_init]])/Table1353233[[#This Row],[UB_init]],"")</f>
        <v/>
      </c>
      <c r="AJ849" s="133"/>
      <c r="AK849" s="115">
        <f>IF(AND(AJ849=1,Table68[[#This Row],[Gap]]=0),1,0)</f>
        <v>0</v>
      </c>
      <c r="AL849" s="47">
        <v>3171</v>
      </c>
      <c r="AM849" s="117">
        <f t="shared" si="110"/>
        <v>1</v>
      </c>
      <c r="AN849">
        <f t="shared" si="111"/>
        <v>0</v>
      </c>
    </row>
    <row r="850" spans="2:40" x14ac:dyDescent="0.35">
      <c r="B850" s="127" t="s">
        <v>866</v>
      </c>
      <c r="C850" s="38">
        <v>200</v>
      </c>
      <c r="D850" s="38">
        <v>2</v>
      </c>
      <c r="E850" s="38">
        <v>20</v>
      </c>
      <c r="F850" s="39">
        <v>1</v>
      </c>
      <c r="G850" s="59">
        <f t="shared" si="107"/>
        <v>3269</v>
      </c>
      <c r="H850" s="88">
        <f t="shared" si="107"/>
        <v>3269</v>
      </c>
      <c r="I850" s="88">
        <f t="shared" si="112"/>
        <v>0</v>
      </c>
      <c r="J850" s="88"/>
      <c r="K850" s="38">
        <f>1800-Table1353233[[#This Row],[Remaining time]]</f>
        <v>1.8308556005399623</v>
      </c>
      <c r="L850" s="38"/>
      <c r="M850" s="38">
        <f t="shared" si="108"/>
        <v>1.8308556005399623</v>
      </c>
      <c r="N850" t="str">
        <f t="shared" si="109"/>
        <v/>
      </c>
      <c r="O850" t="b">
        <f t="shared" si="113"/>
        <v>0</v>
      </c>
      <c r="T850">
        <f>IF(Table1353233[[#This Row],[If Optimal solution is not found]]=1,"",Table1353233[[#This Row],[UB_init]])</f>
        <v>3269</v>
      </c>
      <c r="U850">
        <f>IF(Table1353233[[#This Row],[If Optimal solution is not found]],"",Table1353233[[#This Row],[LB_init]])</f>
        <v>3269</v>
      </c>
      <c r="V850">
        <f>IF(Table1353233[[#This Row],[If Optimal solution is not found]],"",0)</f>
        <v>0</v>
      </c>
      <c r="W850">
        <f>IF(Table1353233[[#This Row],[If Optimal solution is not found]],"",Table1353233[[#This Row],[Total time (BPP+Pm+SPm)]])</f>
        <v>1.8308556005399623</v>
      </c>
      <c r="Y850" s="59"/>
      <c r="Z850" s="60"/>
      <c r="AA850" s="60"/>
      <c r="AB850" s="59"/>
      <c r="AC850" s="114"/>
      <c r="AD850" s="114"/>
      <c r="AE850" s="114"/>
      <c r="AF850" s="114">
        <f t="shared" si="114"/>
        <v>0</v>
      </c>
      <c r="AG850" s="114">
        <f t="shared" si="115"/>
        <v>0</v>
      </c>
      <c r="AH850" s="114">
        <v>0</v>
      </c>
      <c r="AI850" s="136" t="str">
        <f>IF(AH850=1,(Table1353233[[#This Row],[UB_init]]-Table1353233[[#This Row],[LB_init]])/Table1353233[[#This Row],[UB_init]],"")</f>
        <v/>
      </c>
      <c r="AJ850" s="123"/>
      <c r="AK850" s="114">
        <f>IF(AND(AJ850=1,Table68[[#This Row],[Gap]]=0),1,0)</f>
        <v>0</v>
      </c>
      <c r="AL850" s="48">
        <v>3269</v>
      </c>
      <c r="AM850" s="117">
        <f t="shared" si="110"/>
        <v>1</v>
      </c>
      <c r="AN850">
        <f t="shared" si="111"/>
        <v>0</v>
      </c>
    </row>
    <row r="851" spans="2:40" x14ac:dyDescent="0.35">
      <c r="B851" s="126" t="s">
        <v>867</v>
      </c>
      <c r="C851" s="36">
        <v>200</v>
      </c>
      <c r="D851" s="36">
        <v>2</v>
      </c>
      <c r="E851" s="36">
        <v>20</v>
      </c>
      <c r="F851" s="37">
        <v>1</v>
      </c>
      <c r="G851" s="61">
        <f t="shared" si="107"/>
        <v>3339</v>
      </c>
      <c r="H851" s="98">
        <f t="shared" si="107"/>
        <v>3339</v>
      </c>
      <c r="I851" s="98">
        <f t="shared" si="112"/>
        <v>0</v>
      </c>
      <c r="J851" s="98"/>
      <c r="K851" s="36">
        <f>1800-Table1353233[[#This Row],[Remaining time]]</f>
        <v>2.5618266314299944</v>
      </c>
      <c r="L851" s="36"/>
      <c r="M851" s="36">
        <f t="shared" si="108"/>
        <v>2.5618266314299944</v>
      </c>
      <c r="N851" t="str">
        <f t="shared" si="109"/>
        <v/>
      </c>
      <c r="O851" t="b">
        <f t="shared" si="113"/>
        <v>0</v>
      </c>
      <c r="T851">
        <f>IF(Table1353233[[#This Row],[If Optimal solution is not found]]=1,"",Table1353233[[#This Row],[UB_init]])</f>
        <v>3339</v>
      </c>
      <c r="U851">
        <f>IF(Table1353233[[#This Row],[If Optimal solution is not found]],"",Table1353233[[#This Row],[LB_init]])</f>
        <v>3339</v>
      </c>
      <c r="V851">
        <f>IF(Table1353233[[#This Row],[If Optimal solution is not found]],"",0)</f>
        <v>0</v>
      </c>
      <c r="W851">
        <f>IF(Table1353233[[#This Row],[If Optimal solution is not found]],"",Table1353233[[#This Row],[Total time (BPP+Pm+SPm)]])</f>
        <v>2.5618266314299944</v>
      </c>
      <c r="Y851" s="61"/>
      <c r="Z851" s="62"/>
      <c r="AA851" s="62"/>
      <c r="AB851" s="61"/>
      <c r="AC851" s="115"/>
      <c r="AD851" s="115"/>
      <c r="AE851" s="115"/>
      <c r="AF851" s="115">
        <f t="shared" si="114"/>
        <v>0</v>
      </c>
      <c r="AG851" s="115">
        <f t="shared" si="115"/>
        <v>0</v>
      </c>
      <c r="AH851" s="115">
        <v>0</v>
      </c>
      <c r="AI851" s="137" t="str">
        <f>IF(AH851=1,(Table1353233[[#This Row],[UB_init]]-Table1353233[[#This Row],[LB_init]])/Table1353233[[#This Row],[UB_init]],"")</f>
        <v/>
      </c>
      <c r="AJ851" s="133"/>
      <c r="AK851" s="115">
        <f>IF(AND(AJ851=1,Table68[[#This Row],[Gap]]=0),1,0)</f>
        <v>0</v>
      </c>
      <c r="AL851" s="47">
        <v>3339</v>
      </c>
      <c r="AM851" s="117">
        <f t="shared" si="110"/>
        <v>1</v>
      </c>
      <c r="AN851">
        <f t="shared" si="111"/>
        <v>0</v>
      </c>
    </row>
    <row r="852" spans="2:40" x14ac:dyDescent="0.35">
      <c r="B852" s="127" t="s">
        <v>868</v>
      </c>
      <c r="C852" s="38">
        <v>200</v>
      </c>
      <c r="D852" s="38">
        <v>2</v>
      </c>
      <c r="E852" s="38">
        <v>20</v>
      </c>
      <c r="F852" s="39">
        <v>2</v>
      </c>
      <c r="G852" s="59">
        <f t="shared" si="107"/>
        <v>4061</v>
      </c>
      <c r="H852" s="88">
        <f t="shared" si="107"/>
        <v>4061</v>
      </c>
      <c r="I852" s="88">
        <f t="shared" si="112"/>
        <v>0</v>
      </c>
      <c r="J852" s="88"/>
      <c r="K852" s="38">
        <f>1800-Table1353233[[#This Row],[Remaining time]]</f>
        <v>15.25544146262996</v>
      </c>
      <c r="L852" s="38"/>
      <c r="M852" s="38">
        <f t="shared" si="108"/>
        <v>15.25544146262996</v>
      </c>
      <c r="N852" t="str">
        <f t="shared" si="109"/>
        <v/>
      </c>
      <c r="O852" t="b">
        <f t="shared" si="113"/>
        <v>0</v>
      </c>
      <c r="T852">
        <f>IF(Table1353233[[#This Row],[If Optimal solution is not found]]=1,"",Table1353233[[#This Row],[UB_init]])</f>
        <v>4061</v>
      </c>
      <c r="U852">
        <f>IF(Table1353233[[#This Row],[If Optimal solution is not found]],"",Table1353233[[#This Row],[LB_init]])</f>
        <v>4061</v>
      </c>
      <c r="V852">
        <f>IF(Table1353233[[#This Row],[If Optimal solution is not found]],"",0)</f>
        <v>0</v>
      </c>
      <c r="W852">
        <f>IF(Table1353233[[#This Row],[If Optimal solution is not found]],"",Table1353233[[#This Row],[Total time (BPP+Pm+SPm)]])</f>
        <v>15.25544146262996</v>
      </c>
      <c r="Y852" s="59"/>
      <c r="Z852" s="60"/>
      <c r="AA852" s="60"/>
      <c r="AB852" s="59"/>
      <c r="AC852" s="114"/>
      <c r="AD852" s="114"/>
      <c r="AE852" s="114"/>
      <c r="AF852" s="114">
        <f t="shared" si="114"/>
        <v>0</v>
      </c>
      <c r="AG852" s="114">
        <f t="shared" si="115"/>
        <v>0</v>
      </c>
      <c r="AH852" s="114">
        <v>0</v>
      </c>
      <c r="AI852" s="136" t="str">
        <f>IF(AH852=1,(Table1353233[[#This Row],[UB_init]]-Table1353233[[#This Row],[LB_init]])/Table1353233[[#This Row],[UB_init]],"")</f>
        <v/>
      </c>
      <c r="AJ852" s="123"/>
      <c r="AK852" s="114">
        <f>IF(AND(AJ852=1,Table68[[#This Row],[Gap]]=0),1,0)</f>
        <v>0</v>
      </c>
      <c r="AL852" s="48">
        <v>4061</v>
      </c>
      <c r="AM852" s="117">
        <f t="shared" si="110"/>
        <v>1</v>
      </c>
      <c r="AN852">
        <f t="shared" si="111"/>
        <v>0</v>
      </c>
    </row>
    <row r="853" spans="2:40" x14ac:dyDescent="0.35">
      <c r="B853" s="126" t="s">
        <v>869</v>
      </c>
      <c r="C853" s="36">
        <v>200</v>
      </c>
      <c r="D853" s="36">
        <v>2</v>
      </c>
      <c r="E853" s="36">
        <v>20</v>
      </c>
      <c r="F853" s="37">
        <v>2</v>
      </c>
      <c r="G853" s="61">
        <f t="shared" si="107"/>
        <v>3939</v>
      </c>
      <c r="H853" s="98">
        <f t="shared" si="107"/>
        <v>3939</v>
      </c>
      <c r="I853" s="98">
        <f t="shared" si="112"/>
        <v>0</v>
      </c>
      <c r="J853" s="98"/>
      <c r="K853" s="36">
        <f>1800-Table1353233[[#This Row],[Remaining time]]</f>
        <v>15.877501923599993</v>
      </c>
      <c r="L853" s="36"/>
      <c r="M853" s="36">
        <f t="shared" si="108"/>
        <v>15.877501923599993</v>
      </c>
      <c r="N853" t="str">
        <f t="shared" si="109"/>
        <v/>
      </c>
      <c r="O853" t="b">
        <f t="shared" si="113"/>
        <v>0</v>
      </c>
      <c r="T853">
        <f>IF(Table1353233[[#This Row],[If Optimal solution is not found]]=1,"",Table1353233[[#This Row],[UB_init]])</f>
        <v>3939</v>
      </c>
      <c r="U853">
        <f>IF(Table1353233[[#This Row],[If Optimal solution is not found]],"",Table1353233[[#This Row],[LB_init]])</f>
        <v>3939</v>
      </c>
      <c r="V853">
        <f>IF(Table1353233[[#This Row],[If Optimal solution is not found]],"",0)</f>
        <v>0</v>
      </c>
      <c r="W853">
        <f>IF(Table1353233[[#This Row],[If Optimal solution is not found]],"",Table1353233[[#This Row],[Total time (BPP+Pm+SPm)]])</f>
        <v>15.877501923599993</v>
      </c>
      <c r="Y853" s="61"/>
      <c r="Z853" s="62"/>
      <c r="AA853" s="62"/>
      <c r="AB853" s="61"/>
      <c r="AC853" s="115"/>
      <c r="AD853" s="115"/>
      <c r="AE853" s="115"/>
      <c r="AF853" s="115">
        <f t="shared" si="114"/>
        <v>0</v>
      </c>
      <c r="AG853" s="115">
        <f t="shared" si="115"/>
        <v>0</v>
      </c>
      <c r="AH853" s="115">
        <v>0</v>
      </c>
      <c r="AI853" s="137" t="str">
        <f>IF(AH853=1,(Table1353233[[#This Row],[UB_init]]-Table1353233[[#This Row],[LB_init]])/Table1353233[[#This Row],[UB_init]],"")</f>
        <v/>
      </c>
      <c r="AJ853" s="133"/>
      <c r="AK853" s="115">
        <f>IF(AND(AJ853=1,Table68[[#This Row],[Gap]]=0),1,0)</f>
        <v>0</v>
      </c>
      <c r="AL853" s="47">
        <v>3939</v>
      </c>
      <c r="AM853" s="117">
        <f t="shared" si="110"/>
        <v>1</v>
      </c>
      <c r="AN853">
        <f t="shared" si="111"/>
        <v>0</v>
      </c>
    </row>
    <row r="854" spans="2:40" x14ac:dyDescent="0.35">
      <c r="B854" s="127" t="s">
        <v>870</v>
      </c>
      <c r="C854" s="38">
        <v>200</v>
      </c>
      <c r="D854" s="38">
        <v>2</v>
      </c>
      <c r="E854" s="38">
        <v>20</v>
      </c>
      <c r="F854" s="39">
        <v>2</v>
      </c>
      <c r="G854" s="59">
        <f t="shared" si="107"/>
        <v>4148</v>
      </c>
      <c r="H854" s="88">
        <f t="shared" si="107"/>
        <v>4148</v>
      </c>
      <c r="I854" s="88">
        <f t="shared" si="112"/>
        <v>0</v>
      </c>
      <c r="J854" s="88"/>
      <c r="K854" s="38">
        <f>1800-Table1353233[[#This Row],[Remaining time]]</f>
        <v>10.675704998900073</v>
      </c>
      <c r="L854" s="38"/>
      <c r="M854" s="38">
        <f t="shared" si="108"/>
        <v>10.675704998900073</v>
      </c>
      <c r="N854" t="str">
        <f t="shared" si="109"/>
        <v/>
      </c>
      <c r="O854" t="b">
        <f t="shared" si="113"/>
        <v>0</v>
      </c>
      <c r="T854">
        <f>IF(Table1353233[[#This Row],[If Optimal solution is not found]]=1,"",Table1353233[[#This Row],[UB_init]])</f>
        <v>4148</v>
      </c>
      <c r="U854">
        <f>IF(Table1353233[[#This Row],[If Optimal solution is not found]],"",Table1353233[[#This Row],[LB_init]])</f>
        <v>4148</v>
      </c>
      <c r="V854">
        <f>IF(Table1353233[[#This Row],[If Optimal solution is not found]],"",0)</f>
        <v>0</v>
      </c>
      <c r="W854">
        <f>IF(Table1353233[[#This Row],[If Optimal solution is not found]],"",Table1353233[[#This Row],[Total time (BPP+Pm+SPm)]])</f>
        <v>10.675704998900073</v>
      </c>
      <c r="Y854" s="59"/>
      <c r="Z854" s="60"/>
      <c r="AA854" s="60"/>
      <c r="AB854" s="59"/>
      <c r="AC854" s="114"/>
      <c r="AD854" s="114"/>
      <c r="AE854" s="114"/>
      <c r="AF854" s="114">
        <f t="shared" si="114"/>
        <v>0</v>
      </c>
      <c r="AG854" s="114">
        <f t="shared" si="115"/>
        <v>0</v>
      </c>
      <c r="AH854" s="114">
        <v>0</v>
      </c>
      <c r="AI854" s="136" t="str">
        <f>IF(AH854=1,(Table1353233[[#This Row],[UB_init]]-Table1353233[[#This Row],[LB_init]])/Table1353233[[#This Row],[UB_init]],"")</f>
        <v/>
      </c>
      <c r="AJ854" s="123"/>
      <c r="AK854" s="114">
        <f>IF(AND(AJ854=1,Table68[[#This Row],[Gap]]=0),1,0)</f>
        <v>0</v>
      </c>
      <c r="AL854" s="48">
        <v>4148</v>
      </c>
      <c r="AM854" s="117">
        <f t="shared" si="110"/>
        <v>1</v>
      </c>
      <c r="AN854">
        <f t="shared" si="111"/>
        <v>0</v>
      </c>
    </row>
    <row r="855" spans="2:40" x14ac:dyDescent="0.35">
      <c r="B855" s="126" t="s">
        <v>871</v>
      </c>
      <c r="C855" s="36">
        <v>200</v>
      </c>
      <c r="D855" s="36">
        <v>2</v>
      </c>
      <c r="E855" s="36">
        <v>20</v>
      </c>
      <c r="F855" s="37">
        <v>2</v>
      </c>
      <c r="G855" s="61">
        <f t="shared" si="107"/>
        <v>3957</v>
      </c>
      <c r="H855" s="98">
        <f t="shared" si="107"/>
        <v>3957</v>
      </c>
      <c r="I855" s="98">
        <f t="shared" si="112"/>
        <v>0</v>
      </c>
      <c r="J855" s="98"/>
      <c r="K855" s="36">
        <f>1800-Table1353233[[#This Row],[Remaining time]]</f>
        <v>41.960871977739998</v>
      </c>
      <c r="L855" s="36"/>
      <c r="M855" s="36">
        <f t="shared" si="108"/>
        <v>41.960871977739998</v>
      </c>
      <c r="N855" t="str">
        <f t="shared" si="109"/>
        <v/>
      </c>
      <c r="O855" t="b">
        <f t="shared" si="113"/>
        <v>0</v>
      </c>
      <c r="T855">
        <f>IF(Table1353233[[#This Row],[If Optimal solution is not found]]=1,"",Table1353233[[#This Row],[UB_init]])</f>
        <v>3957</v>
      </c>
      <c r="U855">
        <f>IF(Table1353233[[#This Row],[If Optimal solution is not found]],"",Table1353233[[#This Row],[LB_init]])</f>
        <v>3957</v>
      </c>
      <c r="V855">
        <f>IF(Table1353233[[#This Row],[If Optimal solution is not found]],"",0)</f>
        <v>0</v>
      </c>
      <c r="W855">
        <f>IF(Table1353233[[#This Row],[If Optimal solution is not found]],"",Table1353233[[#This Row],[Total time (BPP+Pm+SPm)]])</f>
        <v>41.960871977739998</v>
      </c>
      <c r="Y855" s="61"/>
      <c r="Z855" s="62"/>
      <c r="AA855" s="62"/>
      <c r="AB855" s="61"/>
      <c r="AC855" s="115"/>
      <c r="AD855" s="115"/>
      <c r="AE855" s="115"/>
      <c r="AF855" s="115">
        <f t="shared" si="114"/>
        <v>0</v>
      </c>
      <c r="AG855" s="115">
        <f t="shared" si="115"/>
        <v>0</v>
      </c>
      <c r="AH855" s="115">
        <v>0</v>
      </c>
      <c r="AI855" s="137" t="str">
        <f>IF(AH855=1,(Table1353233[[#This Row],[UB_init]]-Table1353233[[#This Row],[LB_init]])/Table1353233[[#This Row],[UB_init]],"")</f>
        <v/>
      </c>
      <c r="AJ855" s="133"/>
      <c r="AK855" s="115">
        <f>IF(AND(AJ855=1,Table68[[#This Row],[Gap]]=0),1,0)</f>
        <v>0</v>
      </c>
      <c r="AL855" s="47">
        <v>3957</v>
      </c>
      <c r="AM855" s="117">
        <f t="shared" si="110"/>
        <v>1</v>
      </c>
      <c r="AN855">
        <f t="shared" si="111"/>
        <v>0</v>
      </c>
    </row>
    <row r="856" spans="2:40" x14ac:dyDescent="0.35">
      <c r="B856" s="127" t="s">
        <v>872</v>
      </c>
      <c r="C856" s="38">
        <v>200</v>
      </c>
      <c r="D856" s="38">
        <v>2</v>
      </c>
      <c r="E856" s="38">
        <v>20</v>
      </c>
      <c r="F856" s="39">
        <v>2</v>
      </c>
      <c r="G856" s="59">
        <f t="shared" si="107"/>
        <v>3928</v>
      </c>
      <c r="H856" s="88">
        <f t="shared" si="107"/>
        <v>3928</v>
      </c>
      <c r="I856" s="88">
        <f t="shared" si="112"/>
        <v>0</v>
      </c>
      <c r="J856" s="88"/>
      <c r="K856" s="38">
        <f>1800-Table1353233[[#This Row],[Remaining time]]</f>
        <v>4.1400849800600099</v>
      </c>
      <c r="L856" s="38"/>
      <c r="M856" s="38">
        <f t="shared" si="108"/>
        <v>4.1400849800600099</v>
      </c>
      <c r="N856" t="str">
        <f t="shared" si="109"/>
        <v/>
      </c>
      <c r="O856" t="b">
        <f t="shared" si="113"/>
        <v>0</v>
      </c>
      <c r="T856">
        <f>IF(Table1353233[[#This Row],[If Optimal solution is not found]]=1,"",Table1353233[[#This Row],[UB_init]])</f>
        <v>3928</v>
      </c>
      <c r="U856">
        <f>IF(Table1353233[[#This Row],[If Optimal solution is not found]],"",Table1353233[[#This Row],[LB_init]])</f>
        <v>3928</v>
      </c>
      <c r="V856">
        <f>IF(Table1353233[[#This Row],[If Optimal solution is not found]],"",0)</f>
        <v>0</v>
      </c>
      <c r="W856">
        <f>IF(Table1353233[[#This Row],[If Optimal solution is not found]],"",Table1353233[[#This Row],[Total time (BPP+Pm+SPm)]])</f>
        <v>4.1400849800600099</v>
      </c>
      <c r="Y856" s="59"/>
      <c r="Z856" s="60"/>
      <c r="AA856" s="60"/>
      <c r="AB856" s="59"/>
      <c r="AC856" s="114"/>
      <c r="AD856" s="114"/>
      <c r="AE856" s="114"/>
      <c r="AF856" s="114">
        <f t="shared" si="114"/>
        <v>0</v>
      </c>
      <c r="AG856" s="114">
        <f t="shared" si="115"/>
        <v>0</v>
      </c>
      <c r="AH856" s="114">
        <v>0</v>
      </c>
      <c r="AI856" s="136" t="str">
        <f>IF(AH856=1,(Table1353233[[#This Row],[UB_init]]-Table1353233[[#This Row],[LB_init]])/Table1353233[[#This Row],[UB_init]],"")</f>
        <v/>
      </c>
      <c r="AJ856" s="123"/>
      <c r="AK856" s="114">
        <f>IF(AND(AJ856=1,Table68[[#This Row],[Gap]]=0),1,0)</f>
        <v>0</v>
      </c>
      <c r="AL856" s="48">
        <v>3928</v>
      </c>
      <c r="AM856" s="117">
        <f t="shared" si="110"/>
        <v>1</v>
      </c>
      <c r="AN856">
        <f t="shared" si="111"/>
        <v>0</v>
      </c>
    </row>
    <row r="857" spans="2:40" x14ac:dyDescent="0.35">
      <c r="B857" s="126" t="s">
        <v>873</v>
      </c>
      <c r="C857" s="36">
        <v>200</v>
      </c>
      <c r="D857" s="36">
        <v>2</v>
      </c>
      <c r="E857" s="36">
        <v>20</v>
      </c>
      <c r="F857" s="37">
        <v>2</v>
      </c>
      <c r="G857" s="61">
        <f t="shared" si="107"/>
        <v>3967</v>
      </c>
      <c r="H857" s="98">
        <f t="shared" si="107"/>
        <v>3967</v>
      </c>
      <c r="I857" s="98">
        <f t="shared" si="112"/>
        <v>0</v>
      </c>
      <c r="J857" s="98"/>
      <c r="K857" s="36">
        <f>1800-Table1353233[[#This Row],[Remaining time]]</f>
        <v>6.7769667245499932</v>
      </c>
      <c r="L857" s="36"/>
      <c r="M857" s="36">
        <f t="shared" si="108"/>
        <v>6.7769667245499932</v>
      </c>
      <c r="N857" t="str">
        <f t="shared" si="109"/>
        <v/>
      </c>
      <c r="O857" t="b">
        <f t="shared" si="113"/>
        <v>0</v>
      </c>
      <c r="T857">
        <f>IF(Table1353233[[#This Row],[If Optimal solution is not found]]=1,"",Table1353233[[#This Row],[UB_init]])</f>
        <v>3967</v>
      </c>
      <c r="U857">
        <f>IF(Table1353233[[#This Row],[If Optimal solution is not found]],"",Table1353233[[#This Row],[LB_init]])</f>
        <v>3967</v>
      </c>
      <c r="V857">
        <f>IF(Table1353233[[#This Row],[If Optimal solution is not found]],"",0)</f>
        <v>0</v>
      </c>
      <c r="W857">
        <f>IF(Table1353233[[#This Row],[If Optimal solution is not found]],"",Table1353233[[#This Row],[Total time (BPP+Pm+SPm)]])</f>
        <v>6.7769667245499932</v>
      </c>
      <c r="Y857" s="61"/>
      <c r="Z857" s="62"/>
      <c r="AA857" s="62"/>
      <c r="AB857" s="61"/>
      <c r="AC857" s="115"/>
      <c r="AD857" s="115"/>
      <c r="AE857" s="115"/>
      <c r="AF857" s="115">
        <f t="shared" si="114"/>
        <v>0</v>
      </c>
      <c r="AG857" s="115">
        <f t="shared" si="115"/>
        <v>0</v>
      </c>
      <c r="AH857" s="115">
        <v>0</v>
      </c>
      <c r="AI857" s="137" t="str">
        <f>IF(AH857=1,(Table1353233[[#This Row],[UB_init]]-Table1353233[[#This Row],[LB_init]])/Table1353233[[#This Row],[UB_init]],"")</f>
        <v/>
      </c>
      <c r="AJ857" s="133"/>
      <c r="AK857" s="115">
        <f>IF(AND(AJ857=1,Table68[[#This Row],[Gap]]=0),1,0)</f>
        <v>0</v>
      </c>
      <c r="AL857" s="47">
        <v>3967</v>
      </c>
      <c r="AM857" s="117">
        <f t="shared" si="110"/>
        <v>1</v>
      </c>
      <c r="AN857">
        <f t="shared" si="111"/>
        <v>0</v>
      </c>
    </row>
    <row r="858" spans="2:40" x14ac:dyDescent="0.35">
      <c r="B858" s="127" t="s">
        <v>874</v>
      </c>
      <c r="C858" s="38">
        <v>200</v>
      </c>
      <c r="D858" s="38">
        <v>2</v>
      </c>
      <c r="E858" s="38">
        <v>20</v>
      </c>
      <c r="F858" s="39">
        <v>2</v>
      </c>
      <c r="G858" s="59">
        <f t="shared" si="107"/>
        <v>4017</v>
      </c>
      <c r="H858" s="88">
        <f t="shared" si="107"/>
        <v>4017</v>
      </c>
      <c r="I858" s="88">
        <f t="shared" si="112"/>
        <v>0</v>
      </c>
      <c r="J858" s="88"/>
      <c r="K858" s="38">
        <f>1800-Table1353233[[#This Row],[Remaining time]]</f>
        <v>7.5891874376700343</v>
      </c>
      <c r="L858" s="38"/>
      <c r="M858" s="38">
        <f t="shared" si="108"/>
        <v>7.5891874376700343</v>
      </c>
      <c r="N858" t="str">
        <f t="shared" si="109"/>
        <v/>
      </c>
      <c r="O858" t="b">
        <f t="shared" si="113"/>
        <v>0</v>
      </c>
      <c r="T858">
        <f>IF(Table1353233[[#This Row],[If Optimal solution is not found]]=1,"",Table1353233[[#This Row],[UB_init]])</f>
        <v>4017</v>
      </c>
      <c r="U858">
        <f>IF(Table1353233[[#This Row],[If Optimal solution is not found]],"",Table1353233[[#This Row],[LB_init]])</f>
        <v>4017</v>
      </c>
      <c r="V858">
        <f>IF(Table1353233[[#This Row],[If Optimal solution is not found]],"",0)</f>
        <v>0</v>
      </c>
      <c r="W858">
        <f>IF(Table1353233[[#This Row],[If Optimal solution is not found]],"",Table1353233[[#This Row],[Total time (BPP+Pm+SPm)]])</f>
        <v>7.5891874376700343</v>
      </c>
      <c r="Y858" s="59"/>
      <c r="Z858" s="60"/>
      <c r="AA858" s="60"/>
      <c r="AB858" s="59"/>
      <c r="AC858" s="114"/>
      <c r="AD858" s="114"/>
      <c r="AE858" s="114"/>
      <c r="AF858" s="114">
        <f t="shared" si="114"/>
        <v>0</v>
      </c>
      <c r="AG858" s="114">
        <f t="shared" si="115"/>
        <v>0</v>
      </c>
      <c r="AH858" s="114">
        <v>0</v>
      </c>
      <c r="AI858" s="136" t="str">
        <f>IF(AH858=1,(Table1353233[[#This Row],[UB_init]]-Table1353233[[#This Row],[LB_init]])/Table1353233[[#This Row],[UB_init]],"")</f>
        <v/>
      </c>
      <c r="AJ858" s="123"/>
      <c r="AK858" s="114">
        <f>IF(AND(AJ858=1,Table68[[#This Row],[Gap]]=0),1,0)</f>
        <v>0</v>
      </c>
      <c r="AL858" s="48">
        <v>4017</v>
      </c>
      <c r="AM858" s="117">
        <f t="shared" si="110"/>
        <v>1</v>
      </c>
      <c r="AN858">
        <f t="shared" si="111"/>
        <v>0</v>
      </c>
    </row>
    <row r="859" spans="2:40" x14ac:dyDescent="0.35">
      <c r="B859" s="126" t="s">
        <v>875</v>
      </c>
      <c r="C859" s="36">
        <v>200</v>
      </c>
      <c r="D859" s="36">
        <v>2</v>
      </c>
      <c r="E859" s="36">
        <v>20</v>
      </c>
      <c r="F859" s="37">
        <v>2</v>
      </c>
      <c r="G859" s="61">
        <f t="shared" si="107"/>
        <v>4011</v>
      </c>
      <c r="H859" s="98">
        <f t="shared" si="107"/>
        <v>4011</v>
      </c>
      <c r="I859" s="98">
        <f t="shared" si="112"/>
        <v>0</v>
      </c>
      <c r="J859" s="98"/>
      <c r="K859" s="36">
        <f>1800-Table1353233[[#This Row],[Remaining time]]</f>
        <v>8.8627627100800055</v>
      </c>
      <c r="L859" s="36"/>
      <c r="M859" s="36">
        <f t="shared" si="108"/>
        <v>8.8627627100800055</v>
      </c>
      <c r="N859" t="str">
        <f t="shared" si="109"/>
        <v/>
      </c>
      <c r="O859" t="b">
        <f t="shared" si="113"/>
        <v>0</v>
      </c>
      <c r="T859">
        <f>IF(Table1353233[[#This Row],[If Optimal solution is not found]]=1,"",Table1353233[[#This Row],[UB_init]])</f>
        <v>4011</v>
      </c>
      <c r="U859">
        <f>IF(Table1353233[[#This Row],[If Optimal solution is not found]],"",Table1353233[[#This Row],[LB_init]])</f>
        <v>4011</v>
      </c>
      <c r="V859">
        <f>IF(Table1353233[[#This Row],[If Optimal solution is not found]],"",0)</f>
        <v>0</v>
      </c>
      <c r="W859">
        <f>IF(Table1353233[[#This Row],[If Optimal solution is not found]],"",Table1353233[[#This Row],[Total time (BPP+Pm+SPm)]])</f>
        <v>8.8627627100800055</v>
      </c>
      <c r="Y859" s="61"/>
      <c r="Z859" s="62"/>
      <c r="AA859" s="62"/>
      <c r="AB859" s="61"/>
      <c r="AC859" s="115"/>
      <c r="AD859" s="115"/>
      <c r="AE859" s="115"/>
      <c r="AF859" s="115">
        <f t="shared" si="114"/>
        <v>0</v>
      </c>
      <c r="AG859" s="115">
        <f t="shared" si="115"/>
        <v>0</v>
      </c>
      <c r="AH859" s="115">
        <v>0</v>
      </c>
      <c r="AI859" s="137" t="str">
        <f>IF(AH859=1,(Table1353233[[#This Row],[UB_init]]-Table1353233[[#This Row],[LB_init]])/Table1353233[[#This Row],[UB_init]],"")</f>
        <v/>
      </c>
      <c r="AJ859" s="133"/>
      <c r="AK859" s="115">
        <f>IF(AND(AJ859=1,Table68[[#This Row],[Gap]]=0),1,0)</f>
        <v>0</v>
      </c>
      <c r="AL859" s="47">
        <v>4011</v>
      </c>
      <c r="AM859" s="117">
        <f t="shared" si="110"/>
        <v>1</v>
      </c>
      <c r="AN859">
        <f t="shared" si="111"/>
        <v>0</v>
      </c>
    </row>
    <row r="860" spans="2:40" x14ac:dyDescent="0.35">
      <c r="B860" s="127" t="s">
        <v>876</v>
      </c>
      <c r="C860" s="38">
        <v>200</v>
      </c>
      <c r="D860" s="38">
        <v>2</v>
      </c>
      <c r="E860" s="38">
        <v>20</v>
      </c>
      <c r="F860" s="39">
        <v>2</v>
      </c>
      <c r="G860" s="59">
        <f t="shared" si="107"/>
        <v>4079</v>
      </c>
      <c r="H860" s="88">
        <f t="shared" si="107"/>
        <v>4079</v>
      </c>
      <c r="I860" s="88">
        <f t="shared" si="112"/>
        <v>0</v>
      </c>
      <c r="J860" s="88"/>
      <c r="K860" s="38">
        <f>1800-Table1353233[[#This Row],[Remaining time]]</f>
        <v>13.374556444590098</v>
      </c>
      <c r="L860" s="38"/>
      <c r="M860" s="38">
        <f t="shared" si="108"/>
        <v>13.374556444590098</v>
      </c>
      <c r="N860" t="str">
        <f t="shared" si="109"/>
        <v/>
      </c>
      <c r="O860" t="b">
        <f t="shared" si="113"/>
        <v>0</v>
      </c>
      <c r="T860">
        <f>IF(Table1353233[[#This Row],[If Optimal solution is not found]]=1,"",Table1353233[[#This Row],[UB_init]])</f>
        <v>4079</v>
      </c>
      <c r="U860">
        <f>IF(Table1353233[[#This Row],[If Optimal solution is not found]],"",Table1353233[[#This Row],[LB_init]])</f>
        <v>4079</v>
      </c>
      <c r="V860">
        <f>IF(Table1353233[[#This Row],[If Optimal solution is not found]],"",0)</f>
        <v>0</v>
      </c>
      <c r="W860">
        <f>IF(Table1353233[[#This Row],[If Optimal solution is not found]],"",Table1353233[[#This Row],[Total time (BPP+Pm+SPm)]])</f>
        <v>13.374556444590098</v>
      </c>
      <c r="Y860" s="59"/>
      <c r="Z860" s="60"/>
      <c r="AA860" s="60"/>
      <c r="AB860" s="59"/>
      <c r="AC860" s="114"/>
      <c r="AD860" s="114"/>
      <c r="AE860" s="114"/>
      <c r="AF860" s="114">
        <f t="shared" si="114"/>
        <v>0</v>
      </c>
      <c r="AG860" s="114">
        <f t="shared" si="115"/>
        <v>0</v>
      </c>
      <c r="AH860" s="114">
        <v>0</v>
      </c>
      <c r="AI860" s="136" t="str">
        <f>IF(AH860=1,(Table1353233[[#This Row],[UB_init]]-Table1353233[[#This Row],[LB_init]])/Table1353233[[#This Row],[UB_init]],"")</f>
        <v/>
      </c>
      <c r="AJ860" s="123"/>
      <c r="AK860" s="114">
        <f>IF(AND(AJ860=1,Table68[[#This Row],[Gap]]=0),1,0)</f>
        <v>0</v>
      </c>
      <c r="AL860" s="48">
        <v>4079</v>
      </c>
      <c r="AM860" s="117">
        <f t="shared" si="110"/>
        <v>1</v>
      </c>
      <c r="AN860">
        <f t="shared" si="111"/>
        <v>0</v>
      </c>
    </row>
    <row r="861" spans="2:40" x14ac:dyDescent="0.35">
      <c r="B861" s="126" t="s">
        <v>877</v>
      </c>
      <c r="C861" s="36">
        <v>200</v>
      </c>
      <c r="D861" s="36">
        <v>2</v>
      </c>
      <c r="E861" s="36">
        <v>20</v>
      </c>
      <c r="F861" s="37">
        <v>2</v>
      </c>
      <c r="G861" s="61">
        <f t="shared" si="107"/>
        <v>4059</v>
      </c>
      <c r="H861" s="98">
        <f t="shared" si="107"/>
        <v>4059</v>
      </c>
      <c r="I861" s="98">
        <f t="shared" si="112"/>
        <v>0</v>
      </c>
      <c r="J861" s="98"/>
      <c r="K861" s="36">
        <f>1800-Table1353233[[#This Row],[Remaining time]]</f>
        <v>2.3120284322699263</v>
      </c>
      <c r="L861" s="36"/>
      <c r="M861" s="36">
        <f t="shared" si="108"/>
        <v>2.3120284322699263</v>
      </c>
      <c r="N861" t="str">
        <f t="shared" si="109"/>
        <v/>
      </c>
      <c r="O861" t="b">
        <f t="shared" si="113"/>
        <v>0</v>
      </c>
      <c r="T861">
        <f>IF(Table1353233[[#This Row],[If Optimal solution is not found]]=1,"",Table1353233[[#This Row],[UB_init]])</f>
        <v>4059</v>
      </c>
      <c r="U861">
        <f>IF(Table1353233[[#This Row],[If Optimal solution is not found]],"",Table1353233[[#This Row],[LB_init]])</f>
        <v>4059</v>
      </c>
      <c r="V861">
        <f>IF(Table1353233[[#This Row],[If Optimal solution is not found]],"",0)</f>
        <v>0</v>
      </c>
      <c r="W861">
        <f>IF(Table1353233[[#This Row],[If Optimal solution is not found]],"",Table1353233[[#This Row],[Total time (BPP+Pm+SPm)]])</f>
        <v>2.3120284322699263</v>
      </c>
      <c r="Y861" s="61"/>
      <c r="Z861" s="62"/>
      <c r="AA861" s="62"/>
      <c r="AB861" s="61"/>
      <c r="AC861" s="115"/>
      <c r="AD861" s="115"/>
      <c r="AE861" s="115"/>
      <c r="AF861" s="115">
        <f t="shared" si="114"/>
        <v>0</v>
      </c>
      <c r="AG861" s="115">
        <f t="shared" si="115"/>
        <v>0</v>
      </c>
      <c r="AH861" s="115">
        <v>0</v>
      </c>
      <c r="AI861" s="137" t="str">
        <f>IF(AH861=1,(Table1353233[[#This Row],[UB_init]]-Table1353233[[#This Row],[LB_init]])/Table1353233[[#This Row],[UB_init]],"")</f>
        <v/>
      </c>
      <c r="AJ861" s="133"/>
      <c r="AK861" s="115">
        <f>IF(AND(AJ861=1,Table68[[#This Row],[Gap]]=0),1,0)</f>
        <v>0</v>
      </c>
      <c r="AL861" s="47">
        <v>4059</v>
      </c>
      <c r="AM861" s="117">
        <f t="shared" si="110"/>
        <v>1</v>
      </c>
      <c r="AN861">
        <f t="shared" si="111"/>
        <v>0</v>
      </c>
    </row>
    <row r="862" spans="2:40" x14ac:dyDescent="0.35">
      <c r="B862" s="127" t="s">
        <v>878</v>
      </c>
      <c r="C862" s="38">
        <v>200</v>
      </c>
      <c r="D862" s="38">
        <v>2</v>
      </c>
      <c r="E862" s="38">
        <v>20</v>
      </c>
      <c r="F862" s="39">
        <v>4</v>
      </c>
      <c r="G862" s="59">
        <f t="shared" si="107"/>
        <v>5501</v>
      </c>
      <c r="H862" s="88">
        <f t="shared" si="107"/>
        <v>5501</v>
      </c>
      <c r="I862" s="88">
        <f t="shared" si="112"/>
        <v>0</v>
      </c>
      <c r="J862" s="88"/>
      <c r="K862" s="38">
        <f>1800-Table1353233[[#This Row],[Remaining time]]</f>
        <v>346.58220817334995</v>
      </c>
      <c r="L862" s="38"/>
      <c r="M862" s="38">
        <f t="shared" si="108"/>
        <v>346.58220817334995</v>
      </c>
      <c r="N862" t="str">
        <f t="shared" si="109"/>
        <v/>
      </c>
      <c r="O862" t="b">
        <f t="shared" si="113"/>
        <v>0</v>
      </c>
      <c r="T862">
        <f>IF(Table1353233[[#This Row],[If Optimal solution is not found]]=1,"",Table1353233[[#This Row],[UB_init]])</f>
        <v>5501</v>
      </c>
      <c r="U862">
        <f>IF(Table1353233[[#This Row],[If Optimal solution is not found]],"",Table1353233[[#This Row],[LB_init]])</f>
        <v>5501</v>
      </c>
      <c r="V862">
        <f>IF(Table1353233[[#This Row],[If Optimal solution is not found]],"",0)</f>
        <v>0</v>
      </c>
      <c r="W862">
        <f>IF(Table1353233[[#This Row],[If Optimal solution is not found]],"",Table1353233[[#This Row],[Total time (BPP+Pm+SPm)]])</f>
        <v>346.58220817334995</v>
      </c>
      <c r="Y862" s="59"/>
      <c r="Z862" s="60"/>
      <c r="AA862" s="60"/>
      <c r="AB862" s="59"/>
      <c r="AC862" s="114"/>
      <c r="AD862" s="114"/>
      <c r="AE862" s="114"/>
      <c r="AF862" s="114">
        <f t="shared" si="114"/>
        <v>0</v>
      </c>
      <c r="AG862" s="114">
        <f t="shared" si="115"/>
        <v>0</v>
      </c>
      <c r="AH862" s="114">
        <v>0</v>
      </c>
      <c r="AI862" s="136" t="str">
        <f>IF(AH862=1,(Table1353233[[#This Row],[UB_init]]-Table1353233[[#This Row],[LB_init]])/Table1353233[[#This Row],[UB_init]],"")</f>
        <v/>
      </c>
      <c r="AJ862" s="123"/>
      <c r="AK862" s="114">
        <f>IF(AND(AJ862=1,Table68[[#This Row],[Gap]]=0),1,0)</f>
        <v>0</v>
      </c>
      <c r="AL862" s="48">
        <v>5501</v>
      </c>
      <c r="AM862" s="117">
        <f t="shared" si="110"/>
        <v>1</v>
      </c>
      <c r="AN862">
        <f t="shared" si="111"/>
        <v>0</v>
      </c>
    </row>
    <row r="863" spans="2:40" x14ac:dyDescent="0.35">
      <c r="B863" s="126" t="s">
        <v>879</v>
      </c>
      <c r="C863" s="36">
        <v>200</v>
      </c>
      <c r="D863" s="36">
        <v>2</v>
      </c>
      <c r="E863" s="36">
        <v>20</v>
      </c>
      <c r="F863" s="37">
        <v>4</v>
      </c>
      <c r="G863" s="61">
        <f t="shared" si="107"/>
        <v>5319</v>
      </c>
      <c r="H863" s="98">
        <f t="shared" si="107"/>
        <v>5319</v>
      </c>
      <c r="I863" s="98">
        <f t="shared" si="112"/>
        <v>0</v>
      </c>
      <c r="J863" s="98"/>
      <c r="K863" s="36">
        <f>1800-Table1353233[[#This Row],[Remaining time]]</f>
        <v>162.74775234796994</v>
      </c>
      <c r="L863" s="36"/>
      <c r="M863" s="36">
        <f t="shared" si="108"/>
        <v>162.74775234796994</v>
      </c>
      <c r="N863" t="str">
        <f t="shared" si="109"/>
        <v/>
      </c>
      <c r="O863" t="b">
        <f t="shared" si="113"/>
        <v>0</v>
      </c>
      <c r="T863">
        <f>IF(Table1353233[[#This Row],[If Optimal solution is not found]]=1,"",Table1353233[[#This Row],[UB_init]])</f>
        <v>5319</v>
      </c>
      <c r="U863">
        <f>IF(Table1353233[[#This Row],[If Optimal solution is not found]],"",Table1353233[[#This Row],[LB_init]])</f>
        <v>5319</v>
      </c>
      <c r="V863">
        <f>IF(Table1353233[[#This Row],[If Optimal solution is not found]],"",0)</f>
        <v>0</v>
      </c>
      <c r="W863">
        <f>IF(Table1353233[[#This Row],[If Optimal solution is not found]],"",Table1353233[[#This Row],[Total time (BPP+Pm+SPm)]])</f>
        <v>162.74775234796994</v>
      </c>
      <c r="Y863" s="61"/>
      <c r="Z863" s="62"/>
      <c r="AA863" s="62"/>
      <c r="AB863" s="61"/>
      <c r="AC863" s="115"/>
      <c r="AD863" s="115"/>
      <c r="AE863" s="115"/>
      <c r="AF863" s="115">
        <f t="shared" si="114"/>
        <v>0</v>
      </c>
      <c r="AG863" s="115">
        <f t="shared" si="115"/>
        <v>0</v>
      </c>
      <c r="AH863" s="115">
        <v>0</v>
      </c>
      <c r="AI863" s="137" t="str">
        <f>IF(AH863=1,(Table1353233[[#This Row],[UB_init]]-Table1353233[[#This Row],[LB_init]])/Table1353233[[#This Row],[UB_init]],"")</f>
        <v/>
      </c>
      <c r="AJ863" s="133"/>
      <c r="AK863" s="115">
        <f>IF(AND(AJ863=1,Table68[[#This Row],[Gap]]=0),1,0)</f>
        <v>0</v>
      </c>
      <c r="AL863" s="47">
        <v>5319</v>
      </c>
      <c r="AM863" s="117">
        <f t="shared" si="110"/>
        <v>1</v>
      </c>
      <c r="AN863">
        <f t="shared" si="111"/>
        <v>0</v>
      </c>
    </row>
    <row r="864" spans="2:40" x14ac:dyDescent="0.35">
      <c r="B864" s="127" t="s">
        <v>880</v>
      </c>
      <c r="C864" s="38">
        <v>200</v>
      </c>
      <c r="D864" s="38">
        <v>2</v>
      </c>
      <c r="E864" s="38">
        <v>20</v>
      </c>
      <c r="F864" s="39">
        <v>4</v>
      </c>
      <c r="G864" s="59">
        <f t="shared" si="107"/>
        <v>5558</v>
      </c>
      <c r="H864" s="88">
        <f t="shared" si="107"/>
        <v>5558</v>
      </c>
      <c r="I864" s="88">
        <f t="shared" si="112"/>
        <v>0</v>
      </c>
      <c r="J864" s="88"/>
      <c r="K864" s="38">
        <f>1800-Table1353233[[#This Row],[Remaining time]]</f>
        <v>72.864176835870012</v>
      </c>
      <c r="L864" s="38"/>
      <c r="M864" s="38">
        <f t="shared" si="108"/>
        <v>72.864176835870012</v>
      </c>
      <c r="N864" t="str">
        <f t="shared" si="109"/>
        <v/>
      </c>
      <c r="O864" t="b">
        <f t="shared" si="113"/>
        <v>0</v>
      </c>
      <c r="T864">
        <f>IF(Table1353233[[#This Row],[If Optimal solution is not found]]=1,"",Table1353233[[#This Row],[UB_init]])</f>
        <v>5558</v>
      </c>
      <c r="U864">
        <f>IF(Table1353233[[#This Row],[If Optimal solution is not found]],"",Table1353233[[#This Row],[LB_init]])</f>
        <v>5558</v>
      </c>
      <c r="V864">
        <f>IF(Table1353233[[#This Row],[If Optimal solution is not found]],"",0)</f>
        <v>0</v>
      </c>
      <c r="W864">
        <f>IF(Table1353233[[#This Row],[If Optimal solution is not found]],"",Table1353233[[#This Row],[Total time (BPP+Pm+SPm)]])</f>
        <v>72.864176835870012</v>
      </c>
      <c r="Y864" s="59"/>
      <c r="Z864" s="60"/>
      <c r="AA864" s="60"/>
      <c r="AB864" s="59"/>
      <c r="AC864" s="114"/>
      <c r="AD864" s="114"/>
      <c r="AE864" s="114"/>
      <c r="AF864" s="114">
        <f t="shared" si="114"/>
        <v>0</v>
      </c>
      <c r="AG864" s="114">
        <f t="shared" si="115"/>
        <v>0</v>
      </c>
      <c r="AH864" s="114">
        <v>0</v>
      </c>
      <c r="AI864" s="136" t="str">
        <f>IF(AH864=1,(Table1353233[[#This Row],[UB_init]]-Table1353233[[#This Row],[LB_init]])/Table1353233[[#This Row],[UB_init]],"")</f>
        <v/>
      </c>
      <c r="AJ864" s="123"/>
      <c r="AK864" s="114">
        <f>IF(AND(AJ864=1,Table68[[#This Row],[Gap]]=0),1,0)</f>
        <v>0</v>
      </c>
      <c r="AL864" s="48">
        <v>5558</v>
      </c>
      <c r="AM864" s="117">
        <f t="shared" si="110"/>
        <v>1</v>
      </c>
      <c r="AN864">
        <f t="shared" si="111"/>
        <v>0</v>
      </c>
    </row>
    <row r="865" spans="2:40" x14ac:dyDescent="0.35">
      <c r="B865" s="126" t="s">
        <v>881</v>
      </c>
      <c r="C865" s="36">
        <v>200</v>
      </c>
      <c r="D865" s="36">
        <v>2</v>
      </c>
      <c r="E865" s="36">
        <v>20</v>
      </c>
      <c r="F865" s="37">
        <v>4</v>
      </c>
      <c r="G865" s="61">
        <f t="shared" si="107"/>
        <v>5247</v>
      </c>
      <c r="H865" s="98">
        <f t="shared" si="107"/>
        <v>5217</v>
      </c>
      <c r="I865" s="98">
        <f t="shared" si="112"/>
        <v>5.7175528873642002E-3</v>
      </c>
      <c r="J865" s="98"/>
      <c r="K865" s="36">
        <f>1800-Table1353233[[#This Row],[Remaining time]]</f>
        <v>610.21473398433</v>
      </c>
      <c r="L865" s="36">
        <v>2989.7852659999999</v>
      </c>
      <c r="M865" s="36">
        <f t="shared" si="108"/>
        <v>3599.9999999843299</v>
      </c>
      <c r="N865">
        <f t="shared" si="109"/>
        <v>0</v>
      </c>
      <c r="O865" t="b">
        <f t="shared" si="113"/>
        <v>0</v>
      </c>
      <c r="T865" t="str">
        <f>IF(Table1353233[[#This Row],[If Optimal solution is not found]]=1,"",Table1353233[[#This Row],[UB_init]])</f>
        <v/>
      </c>
      <c r="U865" t="str">
        <f>IF(Table1353233[[#This Row],[If Optimal solution is not found]],"",Table1353233[[#This Row],[LB_init]])</f>
        <v/>
      </c>
      <c r="V865" t="str">
        <f>IF(Table1353233[[#This Row],[If Optimal solution is not found]],"",0)</f>
        <v/>
      </c>
      <c r="W865" t="str">
        <f>IF(Table1353233[[#This Row],[If Optimal solution is not found]],"",Table1353233[[#This Row],[Total time (BPP+Pm+SPm)]])</f>
        <v/>
      </c>
      <c r="Y865" s="61">
        <v>5247</v>
      </c>
      <c r="Z865" s="62">
        <v>5217</v>
      </c>
      <c r="AA865" s="62">
        <v>5.7175528873642002E-3</v>
      </c>
      <c r="AB865" s="61"/>
      <c r="AC865" s="115">
        <v>127</v>
      </c>
      <c r="AD865" s="115">
        <v>52</v>
      </c>
      <c r="AE865" s="115">
        <v>0</v>
      </c>
      <c r="AF865" s="115">
        <f t="shared" si="114"/>
        <v>0</v>
      </c>
      <c r="AG865" s="115">
        <f t="shared" si="115"/>
        <v>0</v>
      </c>
      <c r="AH865" s="115">
        <v>0</v>
      </c>
      <c r="AI865" s="137" t="str">
        <f>IF(AH865=1,(Table1353233[[#This Row],[UB_init]]-Table1353233[[#This Row],[LB_init]])/Table1353233[[#This Row],[UB_init]],"")</f>
        <v/>
      </c>
      <c r="AJ865" s="133">
        <v>1</v>
      </c>
      <c r="AK865" s="115">
        <f>IF(AND(AJ865=1,Table68[[#This Row],[Gap]]=0),1,0)</f>
        <v>0</v>
      </c>
      <c r="AL865" s="47">
        <v>5247</v>
      </c>
      <c r="AM865" s="117">
        <f t="shared" si="110"/>
        <v>0</v>
      </c>
      <c r="AN865">
        <f t="shared" si="111"/>
        <v>0</v>
      </c>
    </row>
    <row r="866" spans="2:40" ht="14.65" customHeight="1" x14ac:dyDescent="0.35">
      <c r="B866" s="127" t="s">
        <v>882</v>
      </c>
      <c r="C866" s="38">
        <v>200</v>
      </c>
      <c r="D866" s="38">
        <v>2</v>
      </c>
      <c r="E866" s="38">
        <v>20</v>
      </c>
      <c r="F866" s="39">
        <v>4</v>
      </c>
      <c r="G866" s="59">
        <f t="shared" si="107"/>
        <v>5038</v>
      </c>
      <c r="H866" s="88">
        <f t="shared" si="107"/>
        <v>5038</v>
      </c>
      <c r="I866" s="88">
        <f t="shared" si="112"/>
        <v>0</v>
      </c>
      <c r="J866" s="88"/>
      <c r="K866" s="38">
        <f>1800-Table1353233[[#This Row],[Remaining time]]</f>
        <v>42.342563591899989</v>
      </c>
      <c r="L866" s="38"/>
      <c r="M866" s="38">
        <f t="shared" si="108"/>
        <v>42.342563591899989</v>
      </c>
      <c r="N866" t="str">
        <f t="shared" si="109"/>
        <v/>
      </c>
      <c r="O866" t="b">
        <f t="shared" si="113"/>
        <v>0</v>
      </c>
      <c r="T866">
        <f>IF(Table1353233[[#This Row],[If Optimal solution is not found]]=1,"",Table1353233[[#This Row],[UB_init]])</f>
        <v>5038</v>
      </c>
      <c r="U866">
        <f>IF(Table1353233[[#This Row],[If Optimal solution is not found]],"",Table1353233[[#This Row],[LB_init]])</f>
        <v>5038</v>
      </c>
      <c r="V866">
        <f>IF(Table1353233[[#This Row],[If Optimal solution is not found]],"",0)</f>
        <v>0</v>
      </c>
      <c r="W866">
        <f>IF(Table1353233[[#This Row],[If Optimal solution is not found]],"",Table1353233[[#This Row],[Total time (BPP+Pm+SPm)]])</f>
        <v>42.342563591899989</v>
      </c>
      <c r="Y866" s="59"/>
      <c r="Z866" s="60"/>
      <c r="AA866" s="60"/>
      <c r="AB866" s="59"/>
      <c r="AC866" s="114"/>
      <c r="AD866" s="114"/>
      <c r="AE866" s="114"/>
      <c r="AF866" s="114">
        <f t="shared" si="114"/>
        <v>0</v>
      </c>
      <c r="AG866" s="114">
        <f t="shared" si="115"/>
        <v>0</v>
      </c>
      <c r="AH866" s="114">
        <v>0</v>
      </c>
      <c r="AI866" s="136" t="str">
        <f>IF(AH866=1,(Table1353233[[#This Row],[UB_init]]-Table1353233[[#This Row],[LB_init]])/Table1353233[[#This Row],[UB_init]],"")</f>
        <v/>
      </c>
      <c r="AJ866" s="123"/>
      <c r="AK866" s="114">
        <f>IF(AND(AJ866=1,Table68[[#This Row],[Gap]]=0),1,0)</f>
        <v>0</v>
      </c>
      <c r="AL866" s="48">
        <v>5038</v>
      </c>
      <c r="AM866" s="117">
        <f t="shared" si="110"/>
        <v>1</v>
      </c>
      <c r="AN866">
        <f t="shared" si="111"/>
        <v>0</v>
      </c>
    </row>
    <row r="867" spans="2:40" ht="14.65" customHeight="1" x14ac:dyDescent="0.35">
      <c r="B867" s="126" t="s">
        <v>883</v>
      </c>
      <c r="C867" s="36">
        <v>200</v>
      </c>
      <c r="D867" s="36">
        <v>2</v>
      </c>
      <c r="E867" s="36">
        <v>20</v>
      </c>
      <c r="F867" s="37">
        <v>4</v>
      </c>
      <c r="G867" s="61">
        <f t="shared" si="107"/>
        <v>5497</v>
      </c>
      <c r="H867" s="98">
        <f t="shared" si="107"/>
        <v>5467</v>
      </c>
      <c r="I867" s="98">
        <f t="shared" si="112"/>
        <v>5.4575222848826602E-3</v>
      </c>
      <c r="J867" s="98"/>
      <c r="K867" s="36">
        <f>1800-Table1353233[[#This Row],[Remaining time]]</f>
        <v>606.43395920657008</v>
      </c>
      <c r="L867" s="36">
        <v>2993.566041</v>
      </c>
      <c r="M867" s="36">
        <f t="shared" si="108"/>
        <v>3600.0000002065699</v>
      </c>
      <c r="N867">
        <f t="shared" si="109"/>
        <v>0</v>
      </c>
      <c r="O867" t="b">
        <f t="shared" si="113"/>
        <v>0</v>
      </c>
      <c r="T867" t="str">
        <f>IF(Table1353233[[#This Row],[If Optimal solution is not found]]=1,"",Table1353233[[#This Row],[UB_init]])</f>
        <v/>
      </c>
      <c r="U867" t="str">
        <f>IF(Table1353233[[#This Row],[If Optimal solution is not found]],"",Table1353233[[#This Row],[LB_init]])</f>
        <v/>
      </c>
      <c r="V867" t="str">
        <f>IF(Table1353233[[#This Row],[If Optimal solution is not found]],"",0)</f>
        <v/>
      </c>
      <c r="W867" t="str">
        <f>IF(Table1353233[[#This Row],[If Optimal solution is not found]],"",Table1353233[[#This Row],[Total time (BPP+Pm+SPm)]])</f>
        <v/>
      </c>
      <c r="Y867" s="61">
        <v>5497</v>
      </c>
      <c r="Z867" s="62">
        <v>5467</v>
      </c>
      <c r="AA867" s="62">
        <v>5.4575222848826602E-3</v>
      </c>
      <c r="AB867" s="61"/>
      <c r="AC867" s="115">
        <v>97</v>
      </c>
      <c r="AD867" s="115">
        <v>53</v>
      </c>
      <c r="AE867" s="115">
        <v>0</v>
      </c>
      <c r="AF867" s="115">
        <f t="shared" si="114"/>
        <v>0</v>
      </c>
      <c r="AG867" s="115">
        <f t="shared" si="115"/>
        <v>0</v>
      </c>
      <c r="AH867" s="115">
        <v>0</v>
      </c>
      <c r="AI867" s="137" t="str">
        <f>IF(AH867=1,(Table1353233[[#This Row],[UB_init]]-Table1353233[[#This Row],[LB_init]])/Table1353233[[#This Row],[UB_init]],"")</f>
        <v/>
      </c>
      <c r="AJ867" s="133">
        <v>1</v>
      </c>
      <c r="AK867" s="115">
        <f>IF(AND(AJ867=1,Table68[[#This Row],[Gap]]=0),1,0)</f>
        <v>0</v>
      </c>
      <c r="AL867" s="47">
        <v>5497</v>
      </c>
      <c r="AM867" s="117">
        <f t="shared" si="110"/>
        <v>0</v>
      </c>
      <c r="AN867">
        <f t="shared" si="111"/>
        <v>0</v>
      </c>
    </row>
    <row r="868" spans="2:40" ht="14.65" customHeight="1" x14ac:dyDescent="0.35">
      <c r="B868" s="127" t="s">
        <v>884</v>
      </c>
      <c r="C868" s="38">
        <v>200</v>
      </c>
      <c r="D868" s="38">
        <v>2</v>
      </c>
      <c r="E868" s="38">
        <v>20</v>
      </c>
      <c r="F868" s="39">
        <v>4</v>
      </c>
      <c r="G868" s="59">
        <f t="shared" si="107"/>
        <v>5276</v>
      </c>
      <c r="H868" s="88">
        <f t="shared" si="107"/>
        <v>5217</v>
      </c>
      <c r="I868" s="88">
        <f t="shared" si="112"/>
        <v>1.11827141774069E-2</v>
      </c>
      <c r="J868" s="88"/>
      <c r="K868" s="38">
        <f>1800-Table1353233[[#This Row],[Remaining time]]</f>
        <v>604.48080581799991</v>
      </c>
      <c r="L868" s="38">
        <v>4189.4710977268396</v>
      </c>
      <c r="M868" s="38">
        <f t="shared" si="108"/>
        <v>4793.9519035448393</v>
      </c>
      <c r="N868">
        <f t="shared" si="109"/>
        <v>0</v>
      </c>
      <c r="O868" t="b">
        <f t="shared" si="113"/>
        <v>0</v>
      </c>
      <c r="T868" t="str">
        <f>IF(Table1353233[[#This Row],[If Optimal solution is not found]]=1,"",Table1353233[[#This Row],[UB_init]])</f>
        <v/>
      </c>
      <c r="U868" t="str">
        <f>IF(Table1353233[[#This Row],[If Optimal solution is not found]],"",Table1353233[[#This Row],[LB_init]])</f>
        <v/>
      </c>
      <c r="V868" t="str">
        <f>IF(Table1353233[[#This Row],[If Optimal solution is not found]],"",0)</f>
        <v/>
      </c>
      <c r="W868" t="str">
        <f>IF(Table1353233[[#This Row],[If Optimal solution is not found]],"",Table1353233[[#This Row],[Total time (BPP+Pm+SPm)]])</f>
        <v/>
      </c>
      <c r="Y868" s="59">
        <v>5276</v>
      </c>
      <c r="Z868" s="60">
        <v>5217</v>
      </c>
      <c r="AA868" s="60">
        <v>1.11827141774069E-2</v>
      </c>
      <c r="AB868" s="59"/>
      <c r="AC868" s="114">
        <v>106</v>
      </c>
      <c r="AD868" s="114">
        <v>50</v>
      </c>
      <c r="AE868" s="114">
        <v>2</v>
      </c>
      <c r="AF868" s="114">
        <f t="shared" si="114"/>
        <v>1</v>
      </c>
      <c r="AG868" s="114">
        <f t="shared" si="115"/>
        <v>0</v>
      </c>
      <c r="AH868" s="114">
        <v>0</v>
      </c>
      <c r="AI868" s="136" t="str">
        <f>IF(AH868=1,(Table1353233[[#This Row],[UB_init]]-Table1353233[[#This Row],[LB_init]])/Table1353233[[#This Row],[UB_init]],"")</f>
        <v/>
      </c>
      <c r="AJ868" s="123">
        <v>0</v>
      </c>
      <c r="AK868" s="114">
        <f>IF(AND(AJ868=1,Table68[[#This Row],[Gap]]=0),1,0)</f>
        <v>0</v>
      </c>
      <c r="AL868" s="48">
        <v>5277</v>
      </c>
      <c r="AM868" s="117">
        <f t="shared" si="110"/>
        <v>0</v>
      </c>
      <c r="AN868">
        <f t="shared" si="111"/>
        <v>0</v>
      </c>
    </row>
    <row r="869" spans="2:40" x14ac:dyDescent="0.35">
      <c r="B869" s="126" t="s">
        <v>885</v>
      </c>
      <c r="C869" s="36">
        <v>200</v>
      </c>
      <c r="D869" s="36">
        <v>2</v>
      </c>
      <c r="E869" s="36">
        <v>20</v>
      </c>
      <c r="F869" s="37">
        <v>4</v>
      </c>
      <c r="G869" s="61">
        <f t="shared" si="107"/>
        <v>5061</v>
      </c>
      <c r="H869" s="98">
        <f t="shared" si="107"/>
        <v>5061</v>
      </c>
      <c r="I869" s="98">
        <f t="shared" si="112"/>
        <v>0</v>
      </c>
      <c r="J869" s="98"/>
      <c r="K869" s="36">
        <f>1800-Table1353233[[#This Row],[Remaining time]]</f>
        <v>57.114070689309983</v>
      </c>
      <c r="L869" s="36"/>
      <c r="M869" s="36">
        <f t="shared" si="108"/>
        <v>57.114070689309983</v>
      </c>
      <c r="N869" t="str">
        <f t="shared" si="109"/>
        <v/>
      </c>
      <c r="O869" t="b">
        <f t="shared" si="113"/>
        <v>0</v>
      </c>
      <c r="T869">
        <f>IF(Table1353233[[#This Row],[If Optimal solution is not found]]=1,"",Table1353233[[#This Row],[UB_init]])</f>
        <v>5061</v>
      </c>
      <c r="U869">
        <f>IF(Table1353233[[#This Row],[If Optimal solution is not found]],"",Table1353233[[#This Row],[LB_init]])</f>
        <v>5061</v>
      </c>
      <c r="V869">
        <f>IF(Table1353233[[#This Row],[If Optimal solution is not found]],"",0)</f>
        <v>0</v>
      </c>
      <c r="W869">
        <f>IF(Table1353233[[#This Row],[If Optimal solution is not found]],"",Table1353233[[#This Row],[Total time (BPP+Pm+SPm)]])</f>
        <v>57.114070689309983</v>
      </c>
      <c r="Y869" s="61"/>
      <c r="Z869" s="62"/>
      <c r="AA869" s="62"/>
      <c r="AB869" s="61"/>
      <c r="AC869" s="115"/>
      <c r="AD869" s="115"/>
      <c r="AE869" s="115"/>
      <c r="AF869" s="115">
        <f t="shared" si="114"/>
        <v>0</v>
      </c>
      <c r="AG869" s="115">
        <f t="shared" si="115"/>
        <v>0</v>
      </c>
      <c r="AH869" s="115">
        <v>0</v>
      </c>
      <c r="AI869" s="137" t="str">
        <f>IF(AH869=1,(Table1353233[[#This Row],[UB_init]]-Table1353233[[#This Row],[LB_init]])/Table1353233[[#This Row],[UB_init]],"")</f>
        <v/>
      </c>
      <c r="AJ869" s="133"/>
      <c r="AK869" s="115">
        <f>IF(AND(AJ869=1,Table68[[#This Row],[Gap]]=0),1,0)</f>
        <v>0</v>
      </c>
      <c r="AL869" s="47">
        <v>5061</v>
      </c>
      <c r="AM869" s="117">
        <f t="shared" si="110"/>
        <v>1</v>
      </c>
      <c r="AN869">
        <f t="shared" si="111"/>
        <v>0</v>
      </c>
    </row>
    <row r="870" spans="2:40" x14ac:dyDescent="0.35">
      <c r="B870" s="127" t="s">
        <v>886</v>
      </c>
      <c r="C870" s="38">
        <v>200</v>
      </c>
      <c r="D870" s="38">
        <v>2</v>
      </c>
      <c r="E870" s="38">
        <v>20</v>
      </c>
      <c r="F870" s="39">
        <v>4</v>
      </c>
      <c r="G870" s="59">
        <f t="shared" si="107"/>
        <v>5309</v>
      </c>
      <c r="H870" s="88">
        <f t="shared" si="107"/>
        <v>5279</v>
      </c>
      <c r="I870" s="88">
        <f t="shared" si="112"/>
        <v>5.6507816914673197E-3</v>
      </c>
      <c r="J870" s="88"/>
      <c r="K870" s="38">
        <f>1800-Table1353233[[#This Row],[Remaining time]]</f>
        <v>600.19767827541</v>
      </c>
      <c r="L870" s="38">
        <v>2999.802322</v>
      </c>
      <c r="M870" s="38">
        <f t="shared" si="108"/>
        <v>3600.00000027541</v>
      </c>
      <c r="N870">
        <f t="shared" si="109"/>
        <v>0</v>
      </c>
      <c r="O870" t="b">
        <f t="shared" si="113"/>
        <v>0</v>
      </c>
      <c r="T870" t="str">
        <f>IF(Table1353233[[#This Row],[If Optimal solution is not found]]=1,"",Table1353233[[#This Row],[UB_init]])</f>
        <v/>
      </c>
      <c r="U870" t="str">
        <f>IF(Table1353233[[#This Row],[If Optimal solution is not found]],"",Table1353233[[#This Row],[LB_init]])</f>
        <v/>
      </c>
      <c r="V870" t="str">
        <f>IF(Table1353233[[#This Row],[If Optimal solution is not found]],"",0)</f>
        <v/>
      </c>
      <c r="W870" t="str">
        <f>IF(Table1353233[[#This Row],[If Optimal solution is not found]],"",Table1353233[[#This Row],[Total time (BPP+Pm+SPm)]])</f>
        <v/>
      </c>
      <c r="Y870" s="59">
        <v>5309</v>
      </c>
      <c r="Z870" s="60">
        <v>5279</v>
      </c>
      <c r="AA870" s="60">
        <v>5.6507816914673197E-3</v>
      </c>
      <c r="AB870" s="59"/>
      <c r="AC870" s="114">
        <v>166</v>
      </c>
      <c r="AD870" s="114">
        <v>110</v>
      </c>
      <c r="AE870" s="114">
        <v>0</v>
      </c>
      <c r="AF870" s="114">
        <f t="shared" si="114"/>
        <v>0</v>
      </c>
      <c r="AG870" s="114">
        <f t="shared" si="115"/>
        <v>0</v>
      </c>
      <c r="AH870" s="114">
        <v>0</v>
      </c>
      <c r="AI870" s="136" t="str">
        <f>IF(AH870=1,(Table1353233[[#This Row],[UB_init]]-Table1353233[[#This Row],[LB_init]])/Table1353233[[#This Row],[UB_init]],"")</f>
        <v/>
      </c>
      <c r="AJ870" s="123">
        <v>1</v>
      </c>
      <c r="AK870" s="114">
        <f>IF(AND(AJ870=1,Table68[[#This Row],[Gap]]=0),1,0)</f>
        <v>0</v>
      </c>
      <c r="AL870" s="48">
        <v>5309</v>
      </c>
      <c r="AM870" s="117">
        <f t="shared" si="110"/>
        <v>0</v>
      </c>
      <c r="AN870">
        <f t="shared" si="111"/>
        <v>0</v>
      </c>
    </row>
    <row r="871" spans="2:40" x14ac:dyDescent="0.35">
      <c r="B871" s="126" t="s">
        <v>887</v>
      </c>
      <c r="C871" s="36">
        <v>200</v>
      </c>
      <c r="D871" s="36">
        <v>2</v>
      </c>
      <c r="E871" s="36">
        <v>20</v>
      </c>
      <c r="F871" s="37">
        <v>4</v>
      </c>
      <c r="G871" s="61">
        <f t="shared" si="107"/>
        <v>5079</v>
      </c>
      <c r="H871" s="98">
        <f t="shared" si="107"/>
        <v>5079</v>
      </c>
      <c r="I871" s="98">
        <f t="shared" si="112"/>
        <v>5.8719906048150319E-3</v>
      </c>
      <c r="J871" s="98"/>
      <c r="K871" s="36">
        <f>1800-Table1353233[[#This Row],[Remaining time]]</f>
        <v>605.36806772649993</v>
      </c>
      <c r="L871" s="36">
        <v>409.88716592267099</v>
      </c>
      <c r="M871" s="36">
        <f t="shared" si="108"/>
        <v>1015.2552336491709</v>
      </c>
      <c r="N871">
        <f t="shared" si="109"/>
        <v>0</v>
      </c>
      <c r="O871" t="b">
        <f t="shared" si="113"/>
        <v>0</v>
      </c>
      <c r="T871" t="str">
        <f>IF(Table1353233[[#This Row],[If Optimal solution is not found]]=1,"",Table1353233[[#This Row],[UB_init]])</f>
        <v/>
      </c>
      <c r="U871" t="str">
        <f>IF(Table1353233[[#This Row],[If Optimal solution is not found]],"",Table1353233[[#This Row],[LB_init]])</f>
        <v/>
      </c>
      <c r="V871" t="str">
        <f>IF(Table1353233[[#This Row],[If Optimal solution is not found]],"",0)</f>
        <v/>
      </c>
      <c r="W871" t="str">
        <f>IF(Table1353233[[#This Row],[If Optimal solution is not found]],"",Table1353233[[#This Row],[Total time (BPP+Pm+SPm)]])</f>
        <v/>
      </c>
      <c r="Y871" s="61">
        <v>5079</v>
      </c>
      <c r="Z871" s="62">
        <v>5079</v>
      </c>
      <c r="AA871" s="62">
        <v>0</v>
      </c>
      <c r="AB871" s="61"/>
      <c r="AC871" s="115">
        <v>9</v>
      </c>
      <c r="AD871" s="115">
        <v>5</v>
      </c>
      <c r="AE871" s="115">
        <v>3</v>
      </c>
      <c r="AF871" s="115">
        <f t="shared" si="114"/>
        <v>1</v>
      </c>
      <c r="AG871" s="115">
        <f t="shared" si="115"/>
        <v>1</v>
      </c>
      <c r="AH871" s="115">
        <v>1</v>
      </c>
      <c r="AI871" s="137">
        <f>IF(AH871=1,(Table1353233[[#This Row],[UB_init]]-Table1353233[[#This Row],[LB_init]])/Table1353233[[#This Row],[UB_init]],"")</f>
        <v>5.8719906048150319E-3</v>
      </c>
      <c r="AJ871" s="133">
        <v>0</v>
      </c>
      <c r="AK871" s="115">
        <f>IF(AND(AJ871=1,Table68[[#This Row],[Gap]]=0),1,0)</f>
        <v>0</v>
      </c>
      <c r="AL871" s="47">
        <v>5109</v>
      </c>
      <c r="AM871" s="117">
        <f t="shared" si="110"/>
        <v>0</v>
      </c>
      <c r="AN871">
        <f t="shared" si="111"/>
        <v>0</v>
      </c>
    </row>
    <row r="872" spans="2:40" x14ac:dyDescent="0.35">
      <c r="B872" s="127" t="s">
        <v>888</v>
      </c>
      <c r="C872" s="38">
        <v>200</v>
      </c>
      <c r="D872" s="38">
        <v>2</v>
      </c>
      <c r="E872" s="38">
        <v>30</v>
      </c>
      <c r="F872" s="39">
        <v>1</v>
      </c>
      <c r="G872" s="59">
        <f t="shared" si="107"/>
        <v>4492</v>
      </c>
      <c r="H872" s="88">
        <f t="shared" si="107"/>
        <v>4492</v>
      </c>
      <c r="I872" s="88">
        <f t="shared" si="112"/>
        <v>0</v>
      </c>
      <c r="J872" s="88"/>
      <c r="K872" s="38">
        <f>1800-Table1353233[[#This Row],[Remaining time]]</f>
        <v>2.2820964008599276</v>
      </c>
      <c r="L872" s="38"/>
      <c r="M872" s="38">
        <f t="shared" si="108"/>
        <v>2.2820964008599276</v>
      </c>
      <c r="N872" t="str">
        <f t="shared" si="109"/>
        <v/>
      </c>
      <c r="O872" t="b">
        <f t="shared" si="113"/>
        <v>0</v>
      </c>
      <c r="T872">
        <f>IF(Table1353233[[#This Row],[If Optimal solution is not found]]=1,"",Table1353233[[#This Row],[UB_init]])</f>
        <v>4492</v>
      </c>
      <c r="U872">
        <f>IF(Table1353233[[#This Row],[If Optimal solution is not found]],"",Table1353233[[#This Row],[LB_init]])</f>
        <v>4492</v>
      </c>
      <c r="V872">
        <f>IF(Table1353233[[#This Row],[If Optimal solution is not found]],"",0)</f>
        <v>0</v>
      </c>
      <c r="W872">
        <f>IF(Table1353233[[#This Row],[If Optimal solution is not found]],"",Table1353233[[#This Row],[Total time (BPP+Pm+SPm)]])</f>
        <v>2.2820964008599276</v>
      </c>
      <c r="Y872" s="59"/>
      <c r="Z872" s="60"/>
      <c r="AA872" s="60"/>
      <c r="AB872" s="59"/>
      <c r="AC872" s="114"/>
      <c r="AD872" s="114"/>
      <c r="AE872" s="114"/>
      <c r="AF872" s="114">
        <f t="shared" si="114"/>
        <v>0</v>
      </c>
      <c r="AG872" s="114">
        <f t="shared" si="115"/>
        <v>0</v>
      </c>
      <c r="AH872" s="114">
        <v>0</v>
      </c>
      <c r="AI872" s="136" t="str">
        <f>IF(AH872=1,(Table1353233[[#This Row],[UB_init]]-Table1353233[[#This Row],[LB_init]])/Table1353233[[#This Row],[UB_init]],"")</f>
        <v/>
      </c>
      <c r="AJ872" s="123"/>
      <c r="AK872" s="114">
        <f>IF(AND(AJ872=1,Table68[[#This Row],[Gap]]=0),1,0)</f>
        <v>0</v>
      </c>
      <c r="AL872" s="48">
        <v>4492</v>
      </c>
      <c r="AM872" s="117">
        <f t="shared" si="110"/>
        <v>1</v>
      </c>
      <c r="AN872">
        <f t="shared" si="111"/>
        <v>0</v>
      </c>
    </row>
    <row r="873" spans="2:40" x14ac:dyDescent="0.35">
      <c r="B873" s="126" t="s">
        <v>889</v>
      </c>
      <c r="C873" s="36">
        <v>200</v>
      </c>
      <c r="D873" s="36">
        <v>2</v>
      </c>
      <c r="E873" s="36">
        <v>30</v>
      </c>
      <c r="F873" s="37">
        <v>1</v>
      </c>
      <c r="G873" s="61">
        <f t="shared" si="107"/>
        <v>4258</v>
      </c>
      <c r="H873" s="98">
        <f t="shared" si="107"/>
        <v>4258</v>
      </c>
      <c r="I873" s="98">
        <f t="shared" si="112"/>
        <v>0</v>
      </c>
      <c r="J873" s="98"/>
      <c r="K873" s="36">
        <f>1800-Table1353233[[#This Row],[Remaining time]]</f>
        <v>1.9529788009899676</v>
      </c>
      <c r="L873" s="36"/>
      <c r="M873" s="36">
        <f t="shared" si="108"/>
        <v>1.9529788009899676</v>
      </c>
      <c r="N873" t="str">
        <f t="shared" si="109"/>
        <v/>
      </c>
      <c r="O873" t="b">
        <f t="shared" si="113"/>
        <v>0</v>
      </c>
      <c r="T873">
        <f>IF(Table1353233[[#This Row],[If Optimal solution is not found]]=1,"",Table1353233[[#This Row],[UB_init]])</f>
        <v>4258</v>
      </c>
      <c r="U873">
        <f>IF(Table1353233[[#This Row],[If Optimal solution is not found]],"",Table1353233[[#This Row],[LB_init]])</f>
        <v>4258</v>
      </c>
      <c r="V873">
        <f>IF(Table1353233[[#This Row],[If Optimal solution is not found]],"",0)</f>
        <v>0</v>
      </c>
      <c r="W873">
        <f>IF(Table1353233[[#This Row],[If Optimal solution is not found]],"",Table1353233[[#This Row],[Total time (BPP+Pm+SPm)]])</f>
        <v>1.9529788009899676</v>
      </c>
      <c r="Y873" s="61"/>
      <c r="Z873" s="62"/>
      <c r="AA873" s="62"/>
      <c r="AB873" s="61"/>
      <c r="AC873" s="115"/>
      <c r="AD873" s="115"/>
      <c r="AE873" s="115"/>
      <c r="AF873" s="115">
        <f t="shared" si="114"/>
        <v>0</v>
      </c>
      <c r="AG873" s="115">
        <f t="shared" si="115"/>
        <v>0</v>
      </c>
      <c r="AH873" s="115">
        <v>0</v>
      </c>
      <c r="AI873" s="137" t="str">
        <f>IF(AH873=1,(Table1353233[[#This Row],[UB_init]]-Table1353233[[#This Row],[LB_init]])/Table1353233[[#This Row],[UB_init]],"")</f>
        <v/>
      </c>
      <c r="AJ873" s="133"/>
      <c r="AK873" s="115">
        <f>IF(AND(AJ873=1,Table68[[#This Row],[Gap]]=0),1,0)</f>
        <v>0</v>
      </c>
      <c r="AL873" s="47">
        <v>4258</v>
      </c>
      <c r="AM873" s="117">
        <f t="shared" si="110"/>
        <v>1</v>
      </c>
      <c r="AN873">
        <f t="shared" si="111"/>
        <v>0</v>
      </c>
    </row>
    <row r="874" spans="2:40" x14ac:dyDescent="0.35">
      <c r="B874" s="127" t="s">
        <v>890</v>
      </c>
      <c r="C874" s="38">
        <v>200</v>
      </c>
      <c r="D874" s="38">
        <v>2</v>
      </c>
      <c r="E874" s="38">
        <v>30</v>
      </c>
      <c r="F874" s="39">
        <v>1</v>
      </c>
      <c r="G874" s="59">
        <f t="shared" si="107"/>
        <v>4396</v>
      </c>
      <c r="H874" s="88">
        <f t="shared" si="107"/>
        <v>4396</v>
      </c>
      <c r="I874" s="88">
        <f t="shared" si="112"/>
        <v>0</v>
      </c>
      <c r="J874" s="88"/>
      <c r="K874" s="38">
        <f>1800-Table1353233[[#This Row],[Remaining time]]</f>
        <v>1.9017771296300907</v>
      </c>
      <c r="L874" s="38"/>
      <c r="M874" s="38">
        <f t="shared" si="108"/>
        <v>1.9017771296300907</v>
      </c>
      <c r="N874" t="str">
        <f t="shared" si="109"/>
        <v/>
      </c>
      <c r="O874" t="b">
        <f t="shared" si="113"/>
        <v>0</v>
      </c>
      <c r="T874">
        <f>IF(Table1353233[[#This Row],[If Optimal solution is not found]]=1,"",Table1353233[[#This Row],[UB_init]])</f>
        <v>4396</v>
      </c>
      <c r="U874">
        <f>IF(Table1353233[[#This Row],[If Optimal solution is not found]],"",Table1353233[[#This Row],[LB_init]])</f>
        <v>4396</v>
      </c>
      <c r="V874">
        <f>IF(Table1353233[[#This Row],[If Optimal solution is not found]],"",0)</f>
        <v>0</v>
      </c>
      <c r="W874">
        <f>IF(Table1353233[[#This Row],[If Optimal solution is not found]],"",Table1353233[[#This Row],[Total time (BPP+Pm+SPm)]])</f>
        <v>1.9017771296300907</v>
      </c>
      <c r="Y874" s="59"/>
      <c r="Z874" s="60"/>
      <c r="AA874" s="60"/>
      <c r="AB874" s="59"/>
      <c r="AC874" s="114"/>
      <c r="AD874" s="114"/>
      <c r="AE874" s="114"/>
      <c r="AF874" s="114">
        <f t="shared" si="114"/>
        <v>0</v>
      </c>
      <c r="AG874" s="114">
        <f t="shared" si="115"/>
        <v>0</v>
      </c>
      <c r="AH874" s="114">
        <v>0</v>
      </c>
      <c r="AI874" s="136" t="str">
        <f>IF(AH874=1,(Table1353233[[#This Row],[UB_init]]-Table1353233[[#This Row],[LB_init]])/Table1353233[[#This Row],[UB_init]],"")</f>
        <v/>
      </c>
      <c r="AJ874" s="123"/>
      <c r="AK874" s="114">
        <f>IF(AND(AJ874=1,Table68[[#This Row],[Gap]]=0),1,0)</f>
        <v>0</v>
      </c>
      <c r="AL874" s="48">
        <v>4396</v>
      </c>
      <c r="AM874" s="117">
        <f t="shared" si="110"/>
        <v>1</v>
      </c>
      <c r="AN874">
        <f t="shared" si="111"/>
        <v>0</v>
      </c>
    </row>
    <row r="875" spans="2:40" x14ac:dyDescent="0.35">
      <c r="B875" s="126" t="s">
        <v>891</v>
      </c>
      <c r="C875" s="36">
        <v>200</v>
      </c>
      <c r="D875" s="36">
        <v>2</v>
      </c>
      <c r="E875" s="36">
        <v>30</v>
      </c>
      <c r="F875" s="37">
        <v>1</v>
      </c>
      <c r="G875" s="61">
        <f t="shared" si="107"/>
        <v>4705</v>
      </c>
      <c r="H875" s="98">
        <f t="shared" si="107"/>
        <v>4705</v>
      </c>
      <c r="I875" s="98">
        <f t="shared" si="112"/>
        <v>0</v>
      </c>
      <c r="J875" s="98"/>
      <c r="K875" s="36">
        <f>1800-Table1353233[[#This Row],[Remaining time]]</f>
        <v>1.9352189898500001</v>
      </c>
      <c r="L875" s="36"/>
      <c r="M875" s="36">
        <f t="shared" si="108"/>
        <v>1.9352189898500001</v>
      </c>
      <c r="N875" t="str">
        <f t="shared" si="109"/>
        <v/>
      </c>
      <c r="O875" t="b">
        <f t="shared" si="113"/>
        <v>0</v>
      </c>
      <c r="T875">
        <f>IF(Table1353233[[#This Row],[If Optimal solution is not found]]=1,"",Table1353233[[#This Row],[UB_init]])</f>
        <v>4705</v>
      </c>
      <c r="U875">
        <f>IF(Table1353233[[#This Row],[If Optimal solution is not found]],"",Table1353233[[#This Row],[LB_init]])</f>
        <v>4705</v>
      </c>
      <c r="V875">
        <f>IF(Table1353233[[#This Row],[If Optimal solution is not found]],"",0)</f>
        <v>0</v>
      </c>
      <c r="W875">
        <f>IF(Table1353233[[#This Row],[If Optimal solution is not found]],"",Table1353233[[#This Row],[Total time (BPP+Pm+SPm)]])</f>
        <v>1.9352189898500001</v>
      </c>
      <c r="Y875" s="61"/>
      <c r="Z875" s="62"/>
      <c r="AA875" s="62"/>
      <c r="AB875" s="61"/>
      <c r="AC875" s="115"/>
      <c r="AD875" s="115"/>
      <c r="AE875" s="115"/>
      <c r="AF875" s="115">
        <f t="shared" si="114"/>
        <v>0</v>
      </c>
      <c r="AG875" s="115">
        <f t="shared" si="115"/>
        <v>0</v>
      </c>
      <c r="AH875" s="115">
        <v>0</v>
      </c>
      <c r="AI875" s="137" t="str">
        <f>IF(AH875=1,(Table1353233[[#This Row],[UB_init]]-Table1353233[[#This Row],[LB_init]])/Table1353233[[#This Row],[UB_init]],"")</f>
        <v/>
      </c>
      <c r="AJ875" s="133"/>
      <c r="AK875" s="115">
        <f>IF(AND(AJ875=1,Table68[[#This Row],[Gap]]=0),1,0)</f>
        <v>0</v>
      </c>
      <c r="AL875" s="47">
        <v>4705</v>
      </c>
      <c r="AM875" s="117">
        <f t="shared" si="110"/>
        <v>1</v>
      </c>
      <c r="AN875">
        <f t="shared" si="111"/>
        <v>0</v>
      </c>
    </row>
    <row r="876" spans="2:40" x14ac:dyDescent="0.35">
      <c r="B876" s="127" t="s">
        <v>892</v>
      </c>
      <c r="C876" s="38">
        <v>200</v>
      </c>
      <c r="D876" s="38">
        <v>2</v>
      </c>
      <c r="E876" s="38">
        <v>30</v>
      </c>
      <c r="F876" s="39">
        <v>1</v>
      </c>
      <c r="G876" s="59">
        <f t="shared" si="107"/>
        <v>4401</v>
      </c>
      <c r="H876" s="88">
        <f t="shared" si="107"/>
        <v>4401</v>
      </c>
      <c r="I876" s="88">
        <f t="shared" si="112"/>
        <v>0</v>
      </c>
      <c r="J876" s="88"/>
      <c r="K876" s="38">
        <f>1800-Table1353233[[#This Row],[Remaining time]]</f>
        <v>2.4324867334300961</v>
      </c>
      <c r="L876" s="38"/>
      <c r="M876" s="38">
        <f t="shared" si="108"/>
        <v>2.4324867334300961</v>
      </c>
      <c r="N876" t="str">
        <f t="shared" si="109"/>
        <v/>
      </c>
      <c r="O876" t="b">
        <f t="shared" si="113"/>
        <v>0</v>
      </c>
      <c r="T876">
        <f>IF(Table1353233[[#This Row],[If Optimal solution is not found]]=1,"",Table1353233[[#This Row],[UB_init]])</f>
        <v>4401</v>
      </c>
      <c r="U876">
        <f>IF(Table1353233[[#This Row],[If Optimal solution is not found]],"",Table1353233[[#This Row],[LB_init]])</f>
        <v>4401</v>
      </c>
      <c r="V876">
        <f>IF(Table1353233[[#This Row],[If Optimal solution is not found]],"",0)</f>
        <v>0</v>
      </c>
      <c r="W876">
        <f>IF(Table1353233[[#This Row],[If Optimal solution is not found]],"",Table1353233[[#This Row],[Total time (BPP+Pm+SPm)]])</f>
        <v>2.4324867334300961</v>
      </c>
      <c r="Y876" s="59"/>
      <c r="Z876" s="60"/>
      <c r="AA876" s="60"/>
      <c r="AB876" s="59"/>
      <c r="AC876" s="114"/>
      <c r="AD876" s="114"/>
      <c r="AE876" s="114"/>
      <c r="AF876" s="114">
        <f t="shared" si="114"/>
        <v>0</v>
      </c>
      <c r="AG876" s="114">
        <f t="shared" si="115"/>
        <v>0</v>
      </c>
      <c r="AH876" s="114">
        <v>0</v>
      </c>
      <c r="AI876" s="136" t="str">
        <f>IF(AH876=1,(Table1353233[[#This Row],[UB_init]]-Table1353233[[#This Row],[LB_init]])/Table1353233[[#This Row],[UB_init]],"")</f>
        <v/>
      </c>
      <c r="AJ876" s="123"/>
      <c r="AK876" s="114">
        <f>IF(AND(AJ876=1,Table68[[#This Row],[Gap]]=0),1,0)</f>
        <v>0</v>
      </c>
      <c r="AL876" s="48">
        <v>4401</v>
      </c>
      <c r="AM876" s="117">
        <f t="shared" si="110"/>
        <v>1</v>
      </c>
      <c r="AN876">
        <f t="shared" si="111"/>
        <v>0</v>
      </c>
    </row>
    <row r="877" spans="2:40" x14ac:dyDescent="0.35">
      <c r="B877" s="126" t="s">
        <v>893</v>
      </c>
      <c r="C877" s="36">
        <v>200</v>
      </c>
      <c r="D877" s="36">
        <v>2</v>
      </c>
      <c r="E877" s="36">
        <v>30</v>
      </c>
      <c r="F877" s="37">
        <v>1</v>
      </c>
      <c r="G877" s="61">
        <f t="shared" si="107"/>
        <v>4743</v>
      </c>
      <c r="H877" s="98">
        <f t="shared" si="107"/>
        <v>4743</v>
      </c>
      <c r="I877" s="98">
        <f t="shared" si="112"/>
        <v>0</v>
      </c>
      <c r="J877" s="98"/>
      <c r="K877" s="36">
        <f>1800-Table1353233[[#This Row],[Remaining time]]</f>
        <v>4.4396295677900071</v>
      </c>
      <c r="L877" s="36"/>
      <c r="M877" s="36">
        <f t="shared" si="108"/>
        <v>4.4396295677900071</v>
      </c>
      <c r="N877" t="str">
        <f t="shared" si="109"/>
        <v/>
      </c>
      <c r="O877" t="b">
        <f t="shared" si="113"/>
        <v>0</v>
      </c>
      <c r="T877">
        <f>IF(Table1353233[[#This Row],[If Optimal solution is not found]]=1,"",Table1353233[[#This Row],[UB_init]])</f>
        <v>4743</v>
      </c>
      <c r="U877">
        <f>IF(Table1353233[[#This Row],[If Optimal solution is not found]],"",Table1353233[[#This Row],[LB_init]])</f>
        <v>4743</v>
      </c>
      <c r="V877">
        <f>IF(Table1353233[[#This Row],[If Optimal solution is not found]],"",0)</f>
        <v>0</v>
      </c>
      <c r="W877">
        <f>IF(Table1353233[[#This Row],[If Optimal solution is not found]],"",Table1353233[[#This Row],[Total time (BPP+Pm+SPm)]])</f>
        <v>4.4396295677900071</v>
      </c>
      <c r="Y877" s="61"/>
      <c r="Z877" s="62"/>
      <c r="AA877" s="62"/>
      <c r="AB877" s="61"/>
      <c r="AC877" s="115"/>
      <c r="AD877" s="115"/>
      <c r="AE877" s="115"/>
      <c r="AF877" s="115">
        <f t="shared" si="114"/>
        <v>0</v>
      </c>
      <c r="AG877" s="115">
        <f t="shared" si="115"/>
        <v>0</v>
      </c>
      <c r="AH877" s="115">
        <v>0</v>
      </c>
      <c r="AI877" s="137" t="str">
        <f>IF(AH877=1,(Table1353233[[#This Row],[UB_init]]-Table1353233[[#This Row],[LB_init]])/Table1353233[[#This Row],[UB_init]],"")</f>
        <v/>
      </c>
      <c r="AJ877" s="133"/>
      <c r="AK877" s="115">
        <f>IF(AND(AJ877=1,Table68[[#This Row],[Gap]]=0),1,0)</f>
        <v>0</v>
      </c>
      <c r="AL877" s="47">
        <v>4743</v>
      </c>
      <c r="AM877" s="117">
        <f t="shared" si="110"/>
        <v>1</v>
      </c>
      <c r="AN877">
        <f t="shared" si="111"/>
        <v>0</v>
      </c>
    </row>
    <row r="878" spans="2:40" x14ac:dyDescent="0.35">
      <c r="B878" s="127" t="s">
        <v>894</v>
      </c>
      <c r="C878" s="38">
        <v>200</v>
      </c>
      <c r="D878" s="38">
        <v>2</v>
      </c>
      <c r="E878" s="38">
        <v>30</v>
      </c>
      <c r="F878" s="39">
        <v>1</v>
      </c>
      <c r="G878" s="59">
        <f t="shared" si="107"/>
        <v>4630</v>
      </c>
      <c r="H878" s="88">
        <f t="shared" si="107"/>
        <v>4630</v>
      </c>
      <c r="I878" s="88">
        <f t="shared" si="112"/>
        <v>0</v>
      </c>
      <c r="J878" s="88"/>
      <c r="K878" s="38">
        <f>1800-Table1353233[[#This Row],[Remaining time]]</f>
        <v>2.0990081504000955</v>
      </c>
      <c r="L878" s="38"/>
      <c r="M878" s="38">
        <f t="shared" si="108"/>
        <v>2.0990081504000955</v>
      </c>
      <c r="N878" t="str">
        <f t="shared" si="109"/>
        <v/>
      </c>
      <c r="O878" t="b">
        <f t="shared" si="113"/>
        <v>0</v>
      </c>
      <c r="T878">
        <f>IF(Table1353233[[#This Row],[If Optimal solution is not found]]=1,"",Table1353233[[#This Row],[UB_init]])</f>
        <v>4630</v>
      </c>
      <c r="U878">
        <f>IF(Table1353233[[#This Row],[If Optimal solution is not found]],"",Table1353233[[#This Row],[LB_init]])</f>
        <v>4630</v>
      </c>
      <c r="V878">
        <f>IF(Table1353233[[#This Row],[If Optimal solution is not found]],"",0)</f>
        <v>0</v>
      </c>
      <c r="W878">
        <f>IF(Table1353233[[#This Row],[If Optimal solution is not found]],"",Table1353233[[#This Row],[Total time (BPP+Pm+SPm)]])</f>
        <v>2.0990081504000955</v>
      </c>
      <c r="Y878" s="59"/>
      <c r="Z878" s="60"/>
      <c r="AA878" s="60"/>
      <c r="AB878" s="59"/>
      <c r="AC878" s="114"/>
      <c r="AD878" s="114"/>
      <c r="AE878" s="114"/>
      <c r="AF878" s="114">
        <f t="shared" si="114"/>
        <v>0</v>
      </c>
      <c r="AG878" s="114">
        <f t="shared" si="115"/>
        <v>0</v>
      </c>
      <c r="AH878" s="114">
        <v>0</v>
      </c>
      <c r="AI878" s="136" t="str">
        <f>IF(AH878=1,(Table1353233[[#This Row],[UB_init]]-Table1353233[[#This Row],[LB_init]])/Table1353233[[#This Row],[UB_init]],"")</f>
        <v/>
      </c>
      <c r="AJ878" s="123"/>
      <c r="AK878" s="114">
        <f>IF(AND(AJ878=1,Table68[[#This Row],[Gap]]=0),1,0)</f>
        <v>0</v>
      </c>
      <c r="AL878" s="48">
        <v>4630</v>
      </c>
      <c r="AM878" s="117">
        <f t="shared" si="110"/>
        <v>1</v>
      </c>
      <c r="AN878">
        <f t="shared" si="111"/>
        <v>0</v>
      </c>
    </row>
    <row r="879" spans="2:40" x14ac:dyDescent="0.35">
      <c r="B879" s="126" t="s">
        <v>895</v>
      </c>
      <c r="C879" s="36">
        <v>200</v>
      </c>
      <c r="D879" s="36">
        <v>2</v>
      </c>
      <c r="E879" s="36">
        <v>30</v>
      </c>
      <c r="F879" s="37">
        <v>1</v>
      </c>
      <c r="G879" s="61">
        <f t="shared" si="107"/>
        <v>4547</v>
      </c>
      <c r="H879" s="98">
        <f t="shared" si="107"/>
        <v>4547</v>
      </c>
      <c r="I879" s="98">
        <f t="shared" si="112"/>
        <v>0</v>
      </c>
      <c r="J879" s="98"/>
      <c r="K879" s="36">
        <f>1800-Table1353233[[#This Row],[Remaining time]]</f>
        <v>1.8774055130800207</v>
      </c>
      <c r="L879" s="36"/>
      <c r="M879" s="36">
        <f t="shared" si="108"/>
        <v>1.8774055130800207</v>
      </c>
      <c r="N879" t="str">
        <f t="shared" si="109"/>
        <v/>
      </c>
      <c r="O879" t="b">
        <f t="shared" si="113"/>
        <v>0</v>
      </c>
      <c r="T879">
        <f>IF(Table1353233[[#This Row],[If Optimal solution is not found]]=1,"",Table1353233[[#This Row],[UB_init]])</f>
        <v>4547</v>
      </c>
      <c r="U879">
        <f>IF(Table1353233[[#This Row],[If Optimal solution is not found]],"",Table1353233[[#This Row],[LB_init]])</f>
        <v>4547</v>
      </c>
      <c r="V879">
        <f>IF(Table1353233[[#This Row],[If Optimal solution is not found]],"",0)</f>
        <v>0</v>
      </c>
      <c r="W879">
        <f>IF(Table1353233[[#This Row],[If Optimal solution is not found]],"",Table1353233[[#This Row],[Total time (BPP+Pm+SPm)]])</f>
        <v>1.8774055130800207</v>
      </c>
      <c r="Y879" s="61"/>
      <c r="Z879" s="62"/>
      <c r="AA879" s="62"/>
      <c r="AB879" s="61"/>
      <c r="AC879" s="115"/>
      <c r="AD879" s="115"/>
      <c r="AE879" s="115"/>
      <c r="AF879" s="115">
        <f t="shared" si="114"/>
        <v>0</v>
      </c>
      <c r="AG879" s="115">
        <f t="shared" si="115"/>
        <v>0</v>
      </c>
      <c r="AH879" s="115">
        <v>0</v>
      </c>
      <c r="AI879" s="137" t="str">
        <f>IF(AH879=1,(Table1353233[[#This Row],[UB_init]]-Table1353233[[#This Row],[LB_init]])/Table1353233[[#This Row],[UB_init]],"")</f>
        <v/>
      </c>
      <c r="AJ879" s="133"/>
      <c r="AK879" s="115">
        <f>IF(AND(AJ879=1,Table68[[#This Row],[Gap]]=0),1,0)</f>
        <v>0</v>
      </c>
      <c r="AL879" s="47">
        <v>4547</v>
      </c>
      <c r="AM879" s="117">
        <f t="shared" si="110"/>
        <v>1</v>
      </c>
      <c r="AN879">
        <f t="shared" si="111"/>
        <v>0</v>
      </c>
    </row>
    <row r="880" spans="2:40" x14ac:dyDescent="0.35">
      <c r="B880" s="127" t="s">
        <v>896</v>
      </c>
      <c r="C880" s="38">
        <v>200</v>
      </c>
      <c r="D880" s="38">
        <v>2</v>
      </c>
      <c r="E880" s="38">
        <v>30</v>
      </c>
      <c r="F880" s="39">
        <v>1</v>
      </c>
      <c r="G880" s="59">
        <f t="shared" si="107"/>
        <v>4395</v>
      </c>
      <c r="H880" s="88">
        <f t="shared" si="107"/>
        <v>4395</v>
      </c>
      <c r="I880" s="88">
        <f t="shared" si="112"/>
        <v>0</v>
      </c>
      <c r="J880" s="88"/>
      <c r="K880" s="38">
        <f>1800-Table1353233[[#This Row],[Remaining time]]</f>
        <v>1.8190809395200631</v>
      </c>
      <c r="L880" s="38"/>
      <c r="M880" s="38">
        <f t="shared" si="108"/>
        <v>1.8190809395200631</v>
      </c>
      <c r="N880" t="str">
        <f t="shared" si="109"/>
        <v/>
      </c>
      <c r="O880" t="b">
        <f t="shared" si="113"/>
        <v>0</v>
      </c>
      <c r="T880">
        <f>IF(Table1353233[[#This Row],[If Optimal solution is not found]]=1,"",Table1353233[[#This Row],[UB_init]])</f>
        <v>4395</v>
      </c>
      <c r="U880">
        <f>IF(Table1353233[[#This Row],[If Optimal solution is not found]],"",Table1353233[[#This Row],[LB_init]])</f>
        <v>4395</v>
      </c>
      <c r="V880">
        <f>IF(Table1353233[[#This Row],[If Optimal solution is not found]],"",0)</f>
        <v>0</v>
      </c>
      <c r="W880">
        <f>IF(Table1353233[[#This Row],[If Optimal solution is not found]],"",Table1353233[[#This Row],[Total time (BPP+Pm+SPm)]])</f>
        <v>1.8190809395200631</v>
      </c>
      <c r="Y880" s="59"/>
      <c r="Z880" s="60"/>
      <c r="AA880" s="60"/>
      <c r="AB880" s="59"/>
      <c r="AC880" s="114"/>
      <c r="AD880" s="114"/>
      <c r="AE880" s="114"/>
      <c r="AF880" s="114">
        <f t="shared" si="114"/>
        <v>0</v>
      </c>
      <c r="AG880" s="114">
        <f t="shared" si="115"/>
        <v>0</v>
      </c>
      <c r="AH880" s="114">
        <v>0</v>
      </c>
      <c r="AI880" s="136" t="str">
        <f>IF(AH880=1,(Table1353233[[#This Row],[UB_init]]-Table1353233[[#This Row],[LB_init]])/Table1353233[[#This Row],[UB_init]],"")</f>
        <v/>
      </c>
      <c r="AJ880" s="123"/>
      <c r="AK880" s="114">
        <f>IF(AND(AJ880=1,Table68[[#This Row],[Gap]]=0),1,0)</f>
        <v>0</v>
      </c>
      <c r="AL880" s="48">
        <v>4395</v>
      </c>
      <c r="AM880" s="117">
        <f t="shared" si="110"/>
        <v>1</v>
      </c>
      <c r="AN880">
        <f t="shared" si="111"/>
        <v>0</v>
      </c>
    </row>
    <row r="881" spans="2:40" x14ac:dyDescent="0.35">
      <c r="B881" s="126" t="s">
        <v>897</v>
      </c>
      <c r="C881" s="36">
        <v>200</v>
      </c>
      <c r="D881" s="36">
        <v>2</v>
      </c>
      <c r="E881" s="36">
        <v>30</v>
      </c>
      <c r="F881" s="37">
        <v>1</v>
      </c>
      <c r="G881" s="61">
        <f t="shared" si="107"/>
        <v>4605</v>
      </c>
      <c r="H881" s="98">
        <f t="shared" si="107"/>
        <v>4605</v>
      </c>
      <c r="I881" s="98">
        <f t="shared" si="112"/>
        <v>0</v>
      </c>
      <c r="J881" s="98"/>
      <c r="K881" s="36">
        <f>1800-Table1353233[[#This Row],[Remaining time]]</f>
        <v>2.0603609960598988</v>
      </c>
      <c r="L881" s="36"/>
      <c r="M881" s="36">
        <f t="shared" si="108"/>
        <v>2.0603609960598988</v>
      </c>
      <c r="N881" t="str">
        <f t="shared" si="109"/>
        <v/>
      </c>
      <c r="O881" t="b">
        <f t="shared" si="113"/>
        <v>0</v>
      </c>
      <c r="T881">
        <f>IF(Table1353233[[#This Row],[If Optimal solution is not found]]=1,"",Table1353233[[#This Row],[UB_init]])</f>
        <v>4605</v>
      </c>
      <c r="U881">
        <f>IF(Table1353233[[#This Row],[If Optimal solution is not found]],"",Table1353233[[#This Row],[LB_init]])</f>
        <v>4605</v>
      </c>
      <c r="V881">
        <f>IF(Table1353233[[#This Row],[If Optimal solution is not found]],"",0)</f>
        <v>0</v>
      </c>
      <c r="W881">
        <f>IF(Table1353233[[#This Row],[If Optimal solution is not found]],"",Table1353233[[#This Row],[Total time (BPP+Pm+SPm)]])</f>
        <v>2.0603609960598988</v>
      </c>
      <c r="Y881" s="61"/>
      <c r="Z881" s="62"/>
      <c r="AA881" s="62"/>
      <c r="AB881" s="61"/>
      <c r="AC881" s="115"/>
      <c r="AD881" s="115"/>
      <c r="AE881" s="115"/>
      <c r="AF881" s="115">
        <f t="shared" si="114"/>
        <v>0</v>
      </c>
      <c r="AG881" s="115">
        <f t="shared" si="115"/>
        <v>0</v>
      </c>
      <c r="AH881" s="115">
        <v>0</v>
      </c>
      <c r="AI881" s="137" t="str">
        <f>IF(AH881=1,(Table1353233[[#This Row],[UB_init]]-Table1353233[[#This Row],[LB_init]])/Table1353233[[#This Row],[UB_init]],"")</f>
        <v/>
      </c>
      <c r="AJ881" s="133"/>
      <c r="AK881" s="115">
        <f>IF(AND(AJ881=1,Table68[[#This Row],[Gap]]=0),1,0)</f>
        <v>0</v>
      </c>
      <c r="AL881" s="47">
        <v>4605</v>
      </c>
      <c r="AM881" s="117">
        <f t="shared" si="110"/>
        <v>1</v>
      </c>
      <c r="AN881">
        <f t="shared" si="111"/>
        <v>0</v>
      </c>
    </row>
    <row r="882" spans="2:40" x14ac:dyDescent="0.35">
      <c r="B882" s="127" t="s">
        <v>898</v>
      </c>
      <c r="C882" s="38">
        <v>200</v>
      </c>
      <c r="D882" s="38">
        <v>2</v>
      </c>
      <c r="E882" s="38">
        <v>30</v>
      </c>
      <c r="F882" s="39">
        <v>2</v>
      </c>
      <c r="G882" s="59">
        <f t="shared" si="107"/>
        <v>5302</v>
      </c>
      <c r="H882" s="88">
        <f t="shared" si="107"/>
        <v>5302</v>
      </c>
      <c r="I882" s="88">
        <f t="shared" si="112"/>
        <v>0</v>
      </c>
      <c r="J882" s="88"/>
      <c r="K882" s="38">
        <f>1800-Table1353233[[#This Row],[Remaining time]]</f>
        <v>14.2691615670999</v>
      </c>
      <c r="L882" s="38"/>
      <c r="M882" s="38">
        <f t="shared" si="108"/>
        <v>14.2691615670999</v>
      </c>
      <c r="N882" t="str">
        <f t="shared" si="109"/>
        <v/>
      </c>
      <c r="O882" t="b">
        <f t="shared" si="113"/>
        <v>0</v>
      </c>
      <c r="T882">
        <f>IF(Table1353233[[#This Row],[If Optimal solution is not found]]=1,"",Table1353233[[#This Row],[UB_init]])</f>
        <v>5302</v>
      </c>
      <c r="U882">
        <f>IF(Table1353233[[#This Row],[If Optimal solution is not found]],"",Table1353233[[#This Row],[LB_init]])</f>
        <v>5302</v>
      </c>
      <c r="V882">
        <f>IF(Table1353233[[#This Row],[If Optimal solution is not found]],"",0)</f>
        <v>0</v>
      </c>
      <c r="W882">
        <f>IF(Table1353233[[#This Row],[If Optimal solution is not found]],"",Table1353233[[#This Row],[Total time (BPP+Pm+SPm)]])</f>
        <v>14.2691615670999</v>
      </c>
      <c r="Y882" s="59"/>
      <c r="Z882" s="60"/>
      <c r="AA882" s="60"/>
      <c r="AB882" s="59"/>
      <c r="AC882" s="114"/>
      <c r="AD882" s="114"/>
      <c r="AE882" s="114"/>
      <c r="AF882" s="114">
        <f t="shared" si="114"/>
        <v>0</v>
      </c>
      <c r="AG882" s="114">
        <f t="shared" si="115"/>
        <v>0</v>
      </c>
      <c r="AH882" s="114">
        <v>0</v>
      </c>
      <c r="AI882" s="136" t="str">
        <f>IF(AH882=1,(Table1353233[[#This Row],[UB_init]]-Table1353233[[#This Row],[LB_init]])/Table1353233[[#This Row],[UB_init]],"")</f>
        <v/>
      </c>
      <c r="AJ882" s="123"/>
      <c r="AK882" s="114">
        <f>IF(AND(AJ882=1,Table68[[#This Row],[Gap]]=0),1,0)</f>
        <v>0</v>
      </c>
      <c r="AL882" s="48">
        <v>5302</v>
      </c>
      <c r="AM882" s="117">
        <f t="shared" si="110"/>
        <v>1</v>
      </c>
      <c r="AN882">
        <f t="shared" si="111"/>
        <v>0</v>
      </c>
    </row>
    <row r="883" spans="2:40" x14ac:dyDescent="0.35">
      <c r="B883" s="126" t="s">
        <v>899</v>
      </c>
      <c r="C883" s="36">
        <v>200</v>
      </c>
      <c r="D883" s="36">
        <v>2</v>
      </c>
      <c r="E883" s="36">
        <v>30</v>
      </c>
      <c r="F883" s="37">
        <v>2</v>
      </c>
      <c r="G883" s="61">
        <f t="shared" si="107"/>
        <v>5128</v>
      </c>
      <c r="H883" s="98">
        <f t="shared" si="107"/>
        <v>5128</v>
      </c>
      <c r="I883" s="98">
        <f t="shared" si="112"/>
        <v>0</v>
      </c>
      <c r="J883" s="98"/>
      <c r="K883" s="36">
        <f>1800-Table1353233[[#This Row],[Remaining time]]</f>
        <v>11.604367729280057</v>
      </c>
      <c r="L883" s="36"/>
      <c r="M883" s="36">
        <f t="shared" si="108"/>
        <v>11.604367729280057</v>
      </c>
      <c r="N883" t="str">
        <f t="shared" si="109"/>
        <v/>
      </c>
      <c r="O883" t="b">
        <f t="shared" si="113"/>
        <v>0</v>
      </c>
      <c r="T883">
        <f>IF(Table1353233[[#This Row],[If Optimal solution is not found]]=1,"",Table1353233[[#This Row],[UB_init]])</f>
        <v>5128</v>
      </c>
      <c r="U883">
        <f>IF(Table1353233[[#This Row],[If Optimal solution is not found]],"",Table1353233[[#This Row],[LB_init]])</f>
        <v>5128</v>
      </c>
      <c r="V883">
        <f>IF(Table1353233[[#This Row],[If Optimal solution is not found]],"",0)</f>
        <v>0</v>
      </c>
      <c r="W883">
        <f>IF(Table1353233[[#This Row],[If Optimal solution is not found]],"",Table1353233[[#This Row],[Total time (BPP+Pm+SPm)]])</f>
        <v>11.604367729280057</v>
      </c>
      <c r="Y883" s="61"/>
      <c r="Z883" s="62"/>
      <c r="AA883" s="62"/>
      <c r="AB883" s="61"/>
      <c r="AC883" s="115"/>
      <c r="AD883" s="115"/>
      <c r="AE883" s="115"/>
      <c r="AF883" s="115">
        <f t="shared" si="114"/>
        <v>0</v>
      </c>
      <c r="AG883" s="115">
        <f t="shared" si="115"/>
        <v>0</v>
      </c>
      <c r="AH883" s="115">
        <v>0</v>
      </c>
      <c r="AI883" s="137" t="str">
        <f>IF(AH883=1,(Table1353233[[#This Row],[UB_init]]-Table1353233[[#This Row],[LB_init]])/Table1353233[[#This Row],[UB_init]],"")</f>
        <v/>
      </c>
      <c r="AJ883" s="133"/>
      <c r="AK883" s="115">
        <f>IF(AND(AJ883=1,Table68[[#This Row],[Gap]]=0),1,0)</f>
        <v>0</v>
      </c>
      <c r="AL883" s="47">
        <v>5128</v>
      </c>
      <c r="AM883" s="117">
        <f t="shared" si="110"/>
        <v>1</v>
      </c>
      <c r="AN883">
        <f t="shared" si="111"/>
        <v>0</v>
      </c>
    </row>
    <row r="884" spans="2:40" x14ac:dyDescent="0.35">
      <c r="B884" s="127" t="s">
        <v>900</v>
      </c>
      <c r="C884" s="38">
        <v>200</v>
      </c>
      <c r="D884" s="38">
        <v>2</v>
      </c>
      <c r="E884" s="38">
        <v>30</v>
      </c>
      <c r="F884" s="39">
        <v>2</v>
      </c>
      <c r="G884" s="59">
        <f t="shared" si="107"/>
        <v>5026</v>
      </c>
      <c r="H884" s="88">
        <f t="shared" si="107"/>
        <v>5026</v>
      </c>
      <c r="I884" s="88">
        <f t="shared" si="112"/>
        <v>0</v>
      </c>
      <c r="J884" s="88"/>
      <c r="K884" s="38">
        <f>1800-Table1353233[[#This Row],[Remaining time]]</f>
        <v>6.6882605254700138</v>
      </c>
      <c r="L884" s="38"/>
      <c r="M884" s="38">
        <f t="shared" si="108"/>
        <v>6.6882605254700138</v>
      </c>
      <c r="N884" t="str">
        <f t="shared" si="109"/>
        <v/>
      </c>
      <c r="O884" t="b">
        <f t="shared" si="113"/>
        <v>0</v>
      </c>
      <c r="T884">
        <f>IF(Table1353233[[#This Row],[If Optimal solution is not found]]=1,"",Table1353233[[#This Row],[UB_init]])</f>
        <v>5026</v>
      </c>
      <c r="U884">
        <f>IF(Table1353233[[#This Row],[If Optimal solution is not found]],"",Table1353233[[#This Row],[LB_init]])</f>
        <v>5026</v>
      </c>
      <c r="V884">
        <f>IF(Table1353233[[#This Row],[If Optimal solution is not found]],"",0)</f>
        <v>0</v>
      </c>
      <c r="W884">
        <f>IF(Table1353233[[#This Row],[If Optimal solution is not found]],"",Table1353233[[#This Row],[Total time (BPP+Pm+SPm)]])</f>
        <v>6.6882605254700138</v>
      </c>
      <c r="Y884" s="59"/>
      <c r="Z884" s="60"/>
      <c r="AA884" s="60"/>
      <c r="AB884" s="59"/>
      <c r="AC884" s="114"/>
      <c r="AD884" s="114"/>
      <c r="AE884" s="114"/>
      <c r="AF884" s="114">
        <f t="shared" si="114"/>
        <v>0</v>
      </c>
      <c r="AG884" s="114">
        <f t="shared" si="115"/>
        <v>0</v>
      </c>
      <c r="AH884" s="114">
        <v>0</v>
      </c>
      <c r="AI884" s="136" t="str">
        <f>IF(AH884=1,(Table1353233[[#This Row],[UB_init]]-Table1353233[[#This Row],[LB_init]])/Table1353233[[#This Row],[UB_init]],"")</f>
        <v/>
      </c>
      <c r="AJ884" s="123"/>
      <c r="AK884" s="114">
        <f>IF(AND(AJ884=1,Table68[[#This Row],[Gap]]=0),1,0)</f>
        <v>0</v>
      </c>
      <c r="AL884" s="48">
        <v>5026</v>
      </c>
      <c r="AM884" s="117">
        <f t="shared" si="110"/>
        <v>1</v>
      </c>
      <c r="AN884">
        <f t="shared" si="111"/>
        <v>0</v>
      </c>
    </row>
    <row r="885" spans="2:40" x14ac:dyDescent="0.35">
      <c r="B885" s="126" t="s">
        <v>901</v>
      </c>
      <c r="C885" s="36">
        <v>200</v>
      </c>
      <c r="D885" s="36">
        <v>2</v>
      </c>
      <c r="E885" s="36">
        <v>30</v>
      </c>
      <c r="F885" s="37">
        <v>2</v>
      </c>
      <c r="G885" s="61">
        <f t="shared" si="107"/>
        <v>5635</v>
      </c>
      <c r="H885" s="98">
        <f t="shared" si="107"/>
        <v>5635</v>
      </c>
      <c r="I885" s="98">
        <f t="shared" si="112"/>
        <v>0</v>
      </c>
      <c r="J885" s="98"/>
      <c r="K885" s="36">
        <f>1800-Table1353233[[#This Row],[Remaining time]]</f>
        <v>16.881364922980083</v>
      </c>
      <c r="L885" s="36"/>
      <c r="M885" s="36">
        <f t="shared" si="108"/>
        <v>16.881364922980083</v>
      </c>
      <c r="N885" t="str">
        <f t="shared" si="109"/>
        <v/>
      </c>
      <c r="O885" t="b">
        <f t="shared" si="113"/>
        <v>0</v>
      </c>
      <c r="T885">
        <f>IF(Table1353233[[#This Row],[If Optimal solution is not found]]=1,"",Table1353233[[#This Row],[UB_init]])</f>
        <v>5635</v>
      </c>
      <c r="U885">
        <f>IF(Table1353233[[#This Row],[If Optimal solution is not found]],"",Table1353233[[#This Row],[LB_init]])</f>
        <v>5635</v>
      </c>
      <c r="V885">
        <f>IF(Table1353233[[#This Row],[If Optimal solution is not found]],"",0)</f>
        <v>0</v>
      </c>
      <c r="W885">
        <f>IF(Table1353233[[#This Row],[If Optimal solution is not found]],"",Table1353233[[#This Row],[Total time (BPP+Pm+SPm)]])</f>
        <v>16.881364922980083</v>
      </c>
      <c r="Y885" s="61"/>
      <c r="Z885" s="62"/>
      <c r="AA885" s="62"/>
      <c r="AB885" s="61"/>
      <c r="AC885" s="115"/>
      <c r="AD885" s="115"/>
      <c r="AE885" s="115"/>
      <c r="AF885" s="115">
        <f t="shared" si="114"/>
        <v>0</v>
      </c>
      <c r="AG885" s="115">
        <f t="shared" si="115"/>
        <v>0</v>
      </c>
      <c r="AH885" s="115">
        <v>0</v>
      </c>
      <c r="AI885" s="137" t="str">
        <f>IF(AH885=1,(Table1353233[[#This Row],[UB_init]]-Table1353233[[#This Row],[LB_init]])/Table1353233[[#This Row],[UB_init]],"")</f>
        <v/>
      </c>
      <c r="AJ885" s="133"/>
      <c r="AK885" s="115">
        <f>IF(AND(AJ885=1,Table68[[#This Row],[Gap]]=0),1,0)</f>
        <v>0</v>
      </c>
      <c r="AL885" s="47">
        <v>5635</v>
      </c>
      <c r="AM885" s="117">
        <f t="shared" si="110"/>
        <v>1</v>
      </c>
      <c r="AN885">
        <f t="shared" si="111"/>
        <v>0</v>
      </c>
    </row>
    <row r="886" spans="2:40" x14ac:dyDescent="0.35">
      <c r="B886" s="127" t="s">
        <v>902</v>
      </c>
      <c r="C886" s="38">
        <v>200</v>
      </c>
      <c r="D886" s="38">
        <v>2</v>
      </c>
      <c r="E886" s="38">
        <v>30</v>
      </c>
      <c r="F886" s="39">
        <v>2</v>
      </c>
      <c r="G886" s="59">
        <f t="shared" si="107"/>
        <v>5211</v>
      </c>
      <c r="H886" s="88">
        <f t="shared" si="107"/>
        <v>5211</v>
      </c>
      <c r="I886" s="88">
        <f t="shared" si="112"/>
        <v>0</v>
      </c>
      <c r="J886" s="88"/>
      <c r="K886" s="38">
        <f>1800-Table1353233[[#This Row],[Remaining time]]</f>
        <v>7.9616216048600563</v>
      </c>
      <c r="L886" s="38"/>
      <c r="M886" s="38">
        <f t="shared" si="108"/>
        <v>7.9616216048600563</v>
      </c>
      <c r="N886" t="str">
        <f t="shared" si="109"/>
        <v/>
      </c>
      <c r="O886" t="b">
        <f t="shared" si="113"/>
        <v>0</v>
      </c>
      <c r="T886">
        <f>IF(Table1353233[[#This Row],[If Optimal solution is not found]]=1,"",Table1353233[[#This Row],[UB_init]])</f>
        <v>5211</v>
      </c>
      <c r="U886">
        <f>IF(Table1353233[[#This Row],[If Optimal solution is not found]],"",Table1353233[[#This Row],[LB_init]])</f>
        <v>5211</v>
      </c>
      <c r="V886">
        <f>IF(Table1353233[[#This Row],[If Optimal solution is not found]],"",0)</f>
        <v>0</v>
      </c>
      <c r="W886">
        <f>IF(Table1353233[[#This Row],[If Optimal solution is not found]],"",Table1353233[[#This Row],[Total time (BPP+Pm+SPm)]])</f>
        <v>7.9616216048600563</v>
      </c>
      <c r="Y886" s="59"/>
      <c r="Z886" s="60"/>
      <c r="AA886" s="60"/>
      <c r="AB886" s="59"/>
      <c r="AC886" s="114"/>
      <c r="AD886" s="114"/>
      <c r="AE886" s="114"/>
      <c r="AF886" s="114">
        <f t="shared" si="114"/>
        <v>0</v>
      </c>
      <c r="AG886" s="114">
        <f t="shared" si="115"/>
        <v>0</v>
      </c>
      <c r="AH886" s="114">
        <v>0</v>
      </c>
      <c r="AI886" s="136" t="str">
        <f>IF(AH886=1,(Table1353233[[#This Row],[UB_init]]-Table1353233[[#This Row],[LB_init]])/Table1353233[[#This Row],[UB_init]],"")</f>
        <v/>
      </c>
      <c r="AJ886" s="123"/>
      <c r="AK886" s="114">
        <f>IF(AND(AJ886=1,Table68[[#This Row],[Gap]]=0),1,0)</f>
        <v>0</v>
      </c>
      <c r="AL886" s="48">
        <v>5211</v>
      </c>
      <c r="AM886" s="117">
        <f t="shared" si="110"/>
        <v>1</v>
      </c>
      <c r="AN886">
        <f t="shared" si="111"/>
        <v>0</v>
      </c>
    </row>
    <row r="887" spans="2:40" x14ac:dyDescent="0.35">
      <c r="B887" s="126" t="s">
        <v>903</v>
      </c>
      <c r="C887" s="36">
        <v>200</v>
      </c>
      <c r="D887" s="36">
        <v>2</v>
      </c>
      <c r="E887" s="36">
        <v>30</v>
      </c>
      <c r="F887" s="37">
        <v>2</v>
      </c>
      <c r="G887" s="61">
        <f t="shared" si="107"/>
        <v>5523</v>
      </c>
      <c r="H887" s="98">
        <f t="shared" si="107"/>
        <v>5523</v>
      </c>
      <c r="I887" s="98">
        <f t="shared" si="112"/>
        <v>0</v>
      </c>
      <c r="J887" s="98"/>
      <c r="K887" s="36">
        <f>1800-Table1353233[[#This Row],[Remaining time]]</f>
        <v>4.2563858404801067</v>
      </c>
      <c r="L887" s="36"/>
      <c r="M887" s="36">
        <f t="shared" si="108"/>
        <v>4.2563858404801067</v>
      </c>
      <c r="N887" t="str">
        <f t="shared" si="109"/>
        <v/>
      </c>
      <c r="O887" t="b">
        <f t="shared" si="113"/>
        <v>0</v>
      </c>
      <c r="T887">
        <f>IF(Table1353233[[#This Row],[If Optimal solution is not found]]=1,"",Table1353233[[#This Row],[UB_init]])</f>
        <v>5523</v>
      </c>
      <c r="U887">
        <f>IF(Table1353233[[#This Row],[If Optimal solution is not found]],"",Table1353233[[#This Row],[LB_init]])</f>
        <v>5523</v>
      </c>
      <c r="V887">
        <f>IF(Table1353233[[#This Row],[If Optimal solution is not found]],"",0)</f>
        <v>0</v>
      </c>
      <c r="W887">
        <f>IF(Table1353233[[#This Row],[If Optimal solution is not found]],"",Table1353233[[#This Row],[Total time (BPP+Pm+SPm)]])</f>
        <v>4.2563858404801067</v>
      </c>
      <c r="Y887" s="61"/>
      <c r="Z887" s="62"/>
      <c r="AA887" s="62"/>
      <c r="AB887" s="61"/>
      <c r="AC887" s="115"/>
      <c r="AD887" s="115"/>
      <c r="AE887" s="115"/>
      <c r="AF887" s="115">
        <f t="shared" si="114"/>
        <v>0</v>
      </c>
      <c r="AG887" s="115">
        <f t="shared" si="115"/>
        <v>0</v>
      </c>
      <c r="AH887" s="115">
        <v>0</v>
      </c>
      <c r="AI887" s="137" t="str">
        <f>IF(AH887=1,(Table1353233[[#This Row],[UB_init]]-Table1353233[[#This Row],[LB_init]])/Table1353233[[#This Row],[UB_init]],"")</f>
        <v/>
      </c>
      <c r="AJ887" s="133"/>
      <c r="AK887" s="115">
        <f>IF(AND(AJ887=1,Table68[[#This Row],[Gap]]=0),1,0)</f>
        <v>0</v>
      </c>
      <c r="AL887" s="47">
        <v>5523</v>
      </c>
      <c r="AM887" s="117">
        <f t="shared" si="110"/>
        <v>1</v>
      </c>
      <c r="AN887">
        <f t="shared" si="111"/>
        <v>0</v>
      </c>
    </row>
    <row r="888" spans="2:40" x14ac:dyDescent="0.35">
      <c r="B888" s="127" t="s">
        <v>904</v>
      </c>
      <c r="C888" s="38">
        <v>200</v>
      </c>
      <c r="D888" s="38">
        <v>2</v>
      </c>
      <c r="E888" s="38">
        <v>30</v>
      </c>
      <c r="F888" s="39">
        <v>2</v>
      </c>
      <c r="G888" s="59">
        <f t="shared" si="107"/>
        <v>5470</v>
      </c>
      <c r="H888" s="88">
        <f t="shared" si="107"/>
        <v>5470</v>
      </c>
      <c r="I888" s="88">
        <f t="shared" si="112"/>
        <v>0</v>
      </c>
      <c r="J888" s="88"/>
      <c r="K888" s="38">
        <f>1800-Table1353233[[#This Row],[Remaining time]]</f>
        <v>9.8642738629200721</v>
      </c>
      <c r="L888" s="38"/>
      <c r="M888" s="38">
        <f t="shared" si="108"/>
        <v>9.8642738629200721</v>
      </c>
      <c r="N888" t="str">
        <f t="shared" si="109"/>
        <v/>
      </c>
      <c r="O888" t="b">
        <f t="shared" si="113"/>
        <v>0</v>
      </c>
      <c r="T888">
        <f>IF(Table1353233[[#This Row],[If Optimal solution is not found]]=1,"",Table1353233[[#This Row],[UB_init]])</f>
        <v>5470</v>
      </c>
      <c r="U888">
        <f>IF(Table1353233[[#This Row],[If Optimal solution is not found]],"",Table1353233[[#This Row],[LB_init]])</f>
        <v>5470</v>
      </c>
      <c r="V888">
        <f>IF(Table1353233[[#This Row],[If Optimal solution is not found]],"",0)</f>
        <v>0</v>
      </c>
      <c r="W888">
        <f>IF(Table1353233[[#This Row],[If Optimal solution is not found]],"",Table1353233[[#This Row],[Total time (BPP+Pm+SPm)]])</f>
        <v>9.8642738629200721</v>
      </c>
      <c r="Y888" s="59"/>
      <c r="Z888" s="60"/>
      <c r="AA888" s="60"/>
      <c r="AB888" s="59"/>
      <c r="AC888" s="114"/>
      <c r="AD888" s="114"/>
      <c r="AE888" s="114"/>
      <c r="AF888" s="114">
        <f t="shared" si="114"/>
        <v>0</v>
      </c>
      <c r="AG888" s="114">
        <f t="shared" si="115"/>
        <v>0</v>
      </c>
      <c r="AH888" s="114">
        <v>0</v>
      </c>
      <c r="AI888" s="136" t="str">
        <f>IF(AH888=1,(Table1353233[[#This Row],[UB_init]]-Table1353233[[#This Row],[LB_init]])/Table1353233[[#This Row],[UB_init]],"")</f>
        <v/>
      </c>
      <c r="AJ888" s="123"/>
      <c r="AK888" s="114">
        <f>IF(AND(AJ888=1,Table68[[#This Row],[Gap]]=0),1,0)</f>
        <v>0</v>
      </c>
      <c r="AL888" s="48">
        <v>5470</v>
      </c>
      <c r="AM888" s="117">
        <f t="shared" si="110"/>
        <v>1</v>
      </c>
      <c r="AN888">
        <f t="shared" si="111"/>
        <v>0</v>
      </c>
    </row>
    <row r="889" spans="2:40" x14ac:dyDescent="0.35">
      <c r="B889" s="126" t="s">
        <v>905</v>
      </c>
      <c r="C889" s="36">
        <v>200</v>
      </c>
      <c r="D889" s="36">
        <v>2</v>
      </c>
      <c r="E889" s="36">
        <v>30</v>
      </c>
      <c r="F889" s="37">
        <v>2</v>
      </c>
      <c r="G889" s="61">
        <f t="shared" si="107"/>
        <v>5297</v>
      </c>
      <c r="H889" s="98">
        <f t="shared" si="107"/>
        <v>5297</v>
      </c>
      <c r="I889" s="98">
        <f t="shared" si="112"/>
        <v>0</v>
      </c>
      <c r="J889" s="98"/>
      <c r="K889" s="36">
        <f>1800-Table1353233[[#This Row],[Remaining time]]</f>
        <v>6.0052418913699057</v>
      </c>
      <c r="L889" s="36"/>
      <c r="M889" s="36">
        <f t="shared" si="108"/>
        <v>6.0052418913699057</v>
      </c>
      <c r="N889" t="str">
        <f t="shared" si="109"/>
        <v/>
      </c>
      <c r="O889" t="b">
        <f t="shared" si="113"/>
        <v>0</v>
      </c>
      <c r="T889">
        <f>IF(Table1353233[[#This Row],[If Optimal solution is not found]]=1,"",Table1353233[[#This Row],[UB_init]])</f>
        <v>5297</v>
      </c>
      <c r="U889">
        <f>IF(Table1353233[[#This Row],[If Optimal solution is not found]],"",Table1353233[[#This Row],[LB_init]])</f>
        <v>5297</v>
      </c>
      <c r="V889">
        <f>IF(Table1353233[[#This Row],[If Optimal solution is not found]],"",0)</f>
        <v>0</v>
      </c>
      <c r="W889">
        <f>IF(Table1353233[[#This Row],[If Optimal solution is not found]],"",Table1353233[[#This Row],[Total time (BPP+Pm+SPm)]])</f>
        <v>6.0052418913699057</v>
      </c>
      <c r="Y889" s="61"/>
      <c r="Z889" s="62"/>
      <c r="AA889" s="62"/>
      <c r="AB889" s="61"/>
      <c r="AC889" s="115"/>
      <c r="AD889" s="115"/>
      <c r="AE889" s="115"/>
      <c r="AF889" s="115">
        <f t="shared" si="114"/>
        <v>0</v>
      </c>
      <c r="AG889" s="115">
        <f t="shared" si="115"/>
        <v>0</v>
      </c>
      <c r="AH889" s="115">
        <v>0</v>
      </c>
      <c r="AI889" s="137" t="str">
        <f>IF(AH889=1,(Table1353233[[#This Row],[UB_init]]-Table1353233[[#This Row],[LB_init]])/Table1353233[[#This Row],[UB_init]],"")</f>
        <v/>
      </c>
      <c r="AJ889" s="133"/>
      <c r="AK889" s="115">
        <f>IF(AND(AJ889=1,Table68[[#This Row],[Gap]]=0),1,0)</f>
        <v>0</v>
      </c>
      <c r="AL889" s="47">
        <v>5297</v>
      </c>
      <c r="AM889" s="117">
        <f t="shared" si="110"/>
        <v>1</v>
      </c>
      <c r="AN889">
        <f t="shared" si="111"/>
        <v>0</v>
      </c>
    </row>
    <row r="890" spans="2:40" x14ac:dyDescent="0.35">
      <c r="B890" s="127" t="s">
        <v>906</v>
      </c>
      <c r="C890" s="38">
        <v>200</v>
      </c>
      <c r="D890" s="38">
        <v>2</v>
      </c>
      <c r="E890" s="38">
        <v>30</v>
      </c>
      <c r="F890" s="39">
        <v>2</v>
      </c>
      <c r="G890" s="59">
        <f t="shared" si="107"/>
        <v>5055</v>
      </c>
      <c r="H890" s="88">
        <f t="shared" si="107"/>
        <v>5055</v>
      </c>
      <c r="I890" s="88">
        <f t="shared" si="112"/>
        <v>0</v>
      </c>
      <c r="J890" s="88"/>
      <c r="K890" s="38">
        <f>1800-Table1353233[[#This Row],[Remaining time]]</f>
        <v>24.389481965459936</v>
      </c>
      <c r="L890" s="38"/>
      <c r="M890" s="38">
        <f t="shared" si="108"/>
        <v>24.389481965459936</v>
      </c>
      <c r="N890" t="str">
        <f t="shared" si="109"/>
        <v/>
      </c>
      <c r="O890" t="b">
        <f t="shared" si="113"/>
        <v>0</v>
      </c>
      <c r="T890">
        <f>IF(Table1353233[[#This Row],[If Optimal solution is not found]]=1,"",Table1353233[[#This Row],[UB_init]])</f>
        <v>5055</v>
      </c>
      <c r="U890">
        <f>IF(Table1353233[[#This Row],[If Optimal solution is not found]],"",Table1353233[[#This Row],[LB_init]])</f>
        <v>5055</v>
      </c>
      <c r="V890">
        <f>IF(Table1353233[[#This Row],[If Optimal solution is not found]],"",0)</f>
        <v>0</v>
      </c>
      <c r="W890">
        <f>IF(Table1353233[[#This Row],[If Optimal solution is not found]],"",Table1353233[[#This Row],[Total time (BPP+Pm+SPm)]])</f>
        <v>24.389481965459936</v>
      </c>
      <c r="Y890" s="59"/>
      <c r="Z890" s="60"/>
      <c r="AA890" s="60"/>
      <c r="AB890" s="59"/>
      <c r="AC890" s="114"/>
      <c r="AD890" s="114"/>
      <c r="AE890" s="114"/>
      <c r="AF890" s="114">
        <f t="shared" si="114"/>
        <v>0</v>
      </c>
      <c r="AG890" s="114">
        <f t="shared" si="115"/>
        <v>0</v>
      </c>
      <c r="AH890" s="114">
        <v>0</v>
      </c>
      <c r="AI890" s="136" t="str">
        <f>IF(AH890=1,(Table1353233[[#This Row],[UB_init]]-Table1353233[[#This Row],[LB_init]])/Table1353233[[#This Row],[UB_init]],"")</f>
        <v/>
      </c>
      <c r="AJ890" s="123"/>
      <c r="AK890" s="114">
        <f>IF(AND(AJ890=1,Table68[[#This Row],[Gap]]=0),1,0)</f>
        <v>0</v>
      </c>
      <c r="AL890" s="48">
        <v>5055</v>
      </c>
      <c r="AM890" s="117">
        <f t="shared" si="110"/>
        <v>1</v>
      </c>
      <c r="AN890">
        <f t="shared" si="111"/>
        <v>0</v>
      </c>
    </row>
    <row r="891" spans="2:40" x14ac:dyDescent="0.35">
      <c r="B891" s="126" t="s">
        <v>907</v>
      </c>
      <c r="C891" s="36">
        <v>200</v>
      </c>
      <c r="D891" s="36">
        <v>2</v>
      </c>
      <c r="E891" s="36">
        <v>30</v>
      </c>
      <c r="F891" s="37">
        <v>2</v>
      </c>
      <c r="G891" s="61">
        <f t="shared" si="107"/>
        <v>5325</v>
      </c>
      <c r="H891" s="98">
        <f t="shared" si="107"/>
        <v>5325</v>
      </c>
      <c r="I891" s="98">
        <f t="shared" si="112"/>
        <v>0</v>
      </c>
      <c r="J891" s="98"/>
      <c r="K891" s="36">
        <f>1800-Table1353233[[#This Row],[Remaining time]]</f>
        <v>11.112152839079954</v>
      </c>
      <c r="L891" s="36">
        <v>25.985149729996898</v>
      </c>
      <c r="M891" s="36">
        <f t="shared" si="108"/>
        <v>37.097302569076852</v>
      </c>
      <c r="N891">
        <f t="shared" si="109"/>
        <v>0</v>
      </c>
      <c r="O891" t="b">
        <f t="shared" si="113"/>
        <v>0</v>
      </c>
      <c r="T891">
        <f>IF(Table1353233[[#This Row],[If Optimal solution is not found]]=1,"",Table1353233[[#This Row],[UB_init]])</f>
        <v>5325</v>
      </c>
      <c r="U891">
        <f>IF(Table1353233[[#This Row],[If Optimal solution is not found]],"",Table1353233[[#This Row],[LB_init]])</f>
        <v>5325</v>
      </c>
      <c r="W891">
        <f>IF(Table1353233[[#This Row],[If Optimal solution is not found]],"",Table1353233[[#This Row],[Total time (BPP+Pm+SPm)]])</f>
        <v>11.112152839079954</v>
      </c>
      <c r="Y891" s="102">
        <v>5325</v>
      </c>
      <c r="Z891" s="62">
        <v>5325</v>
      </c>
      <c r="AA891" s="62">
        <v>0</v>
      </c>
      <c r="AB891" s="102"/>
      <c r="AC891" s="115">
        <v>2</v>
      </c>
      <c r="AD891" s="115">
        <v>1</v>
      </c>
      <c r="AE891" s="115">
        <v>0</v>
      </c>
      <c r="AF891" s="115">
        <f t="shared" si="114"/>
        <v>0</v>
      </c>
      <c r="AG891" s="115">
        <f t="shared" si="115"/>
        <v>0</v>
      </c>
      <c r="AH891" s="115">
        <v>0</v>
      </c>
      <c r="AI891" s="137" t="str">
        <f>IF(AH891=1,(Table1353233[[#This Row],[UB_init]]-Table1353233[[#This Row],[LB_init]])/Table1353233[[#This Row],[UB_init]],"")</f>
        <v/>
      </c>
      <c r="AJ891" s="133">
        <v>0</v>
      </c>
      <c r="AK891" s="115">
        <f>IF(AND(AJ891=1,Table68[[#This Row],[Gap]]=0),1,0)</f>
        <v>0</v>
      </c>
      <c r="AL891" s="47">
        <v>5325</v>
      </c>
      <c r="AM891" s="117">
        <f t="shared" si="110"/>
        <v>1</v>
      </c>
      <c r="AN891">
        <f t="shared" si="111"/>
        <v>0</v>
      </c>
    </row>
    <row r="892" spans="2:40" x14ac:dyDescent="0.35">
      <c r="B892" s="127" t="s">
        <v>908</v>
      </c>
      <c r="C892" s="38">
        <v>200</v>
      </c>
      <c r="D892" s="38">
        <v>2</v>
      </c>
      <c r="E892" s="38">
        <v>30</v>
      </c>
      <c r="F892" s="39">
        <v>4</v>
      </c>
      <c r="G892" s="59">
        <f t="shared" si="107"/>
        <v>6420</v>
      </c>
      <c r="H892" s="88">
        <f t="shared" si="107"/>
        <v>6412</v>
      </c>
      <c r="I892" s="88">
        <f t="shared" si="112"/>
        <v>1.2461059190030899E-3</v>
      </c>
      <c r="J892" s="88"/>
      <c r="K892" s="38">
        <f>1800-Table1353233[[#This Row],[Remaining time]]</f>
        <v>600.20082454011003</v>
      </c>
      <c r="L892" s="38">
        <v>3058.7494086991001</v>
      </c>
      <c r="M892" s="38">
        <f t="shared" si="108"/>
        <v>3658.9502332392103</v>
      </c>
      <c r="N892">
        <f t="shared" si="109"/>
        <v>0</v>
      </c>
      <c r="O892" t="b">
        <f t="shared" si="113"/>
        <v>0</v>
      </c>
      <c r="T892" t="str">
        <f>IF(Table1353233[[#This Row],[If Optimal solution is not found]]=1,"",Table1353233[[#This Row],[UB_init]])</f>
        <v/>
      </c>
      <c r="U892" t="str">
        <f>IF(Table1353233[[#This Row],[If Optimal solution is not found]],"",Table1353233[[#This Row],[LB_init]])</f>
        <v/>
      </c>
      <c r="W892" t="str">
        <f>IF(Table1353233[[#This Row],[If Optimal solution is not found]],"",Table1353233[[#This Row],[Total time (BPP+Pm+SPm)]])</f>
        <v/>
      </c>
      <c r="Y892" s="101">
        <v>6420</v>
      </c>
      <c r="Z892" s="60">
        <v>6412</v>
      </c>
      <c r="AA892" s="60">
        <v>1.2461059190030899E-3</v>
      </c>
      <c r="AB892" s="101"/>
      <c r="AC892" s="114">
        <v>136</v>
      </c>
      <c r="AD892" s="114">
        <v>80</v>
      </c>
      <c r="AE892" s="114">
        <v>1</v>
      </c>
      <c r="AF892" s="114">
        <f t="shared" si="114"/>
        <v>1</v>
      </c>
      <c r="AG892" s="114">
        <f t="shared" si="115"/>
        <v>0</v>
      </c>
      <c r="AH892" s="114">
        <v>0</v>
      </c>
      <c r="AI892" s="136" t="str">
        <f>IF(AH892=1,(Table1353233[[#This Row],[UB_init]]-Table1353233[[#This Row],[LB_init]])/Table1353233[[#This Row],[UB_init]],"")</f>
        <v/>
      </c>
      <c r="AJ892" s="123">
        <v>0</v>
      </c>
      <c r="AK892" s="114">
        <f>IF(AND(AJ892=1,Table68[[#This Row],[Gap]]=0),1,0)</f>
        <v>0</v>
      </c>
      <c r="AL892" s="48">
        <v>6442</v>
      </c>
      <c r="AM892" s="117">
        <f t="shared" si="110"/>
        <v>0</v>
      </c>
      <c r="AN892">
        <f t="shared" si="111"/>
        <v>0</v>
      </c>
    </row>
    <row r="893" spans="2:40" x14ac:dyDescent="0.35">
      <c r="B893" s="126" t="s">
        <v>909</v>
      </c>
      <c r="C893" s="36">
        <v>200</v>
      </c>
      <c r="D893" s="36">
        <v>2</v>
      </c>
      <c r="E893" s="36">
        <v>30</v>
      </c>
      <c r="F893" s="37">
        <v>4</v>
      </c>
      <c r="G893" s="61">
        <f t="shared" si="107"/>
        <v>6538</v>
      </c>
      <c r="H893" s="98">
        <f t="shared" si="107"/>
        <v>6538</v>
      </c>
      <c r="I893" s="98">
        <f t="shared" si="112"/>
        <v>0</v>
      </c>
      <c r="J893" s="98"/>
      <c r="K893" s="36">
        <f>1800-Table1353233[[#This Row],[Remaining time]]</f>
        <v>205.24740850181001</v>
      </c>
      <c r="L893" s="36">
        <v>174.54810272157101</v>
      </c>
      <c r="M893" s="36">
        <f t="shared" si="108"/>
        <v>379.79551122338103</v>
      </c>
      <c r="N893">
        <f t="shared" si="109"/>
        <v>0</v>
      </c>
      <c r="O893" t="b">
        <f t="shared" si="113"/>
        <v>0</v>
      </c>
      <c r="T893">
        <f>IF(Table1353233[[#This Row],[If Optimal solution is not found]]=1,"",Table1353233[[#This Row],[UB_init]])</f>
        <v>6538</v>
      </c>
      <c r="U893">
        <f>IF(Table1353233[[#This Row],[If Optimal solution is not found]],"",Table1353233[[#This Row],[LB_init]])</f>
        <v>6538</v>
      </c>
      <c r="W893">
        <f>IF(Table1353233[[#This Row],[If Optimal solution is not found]],"",Table1353233[[#This Row],[Total time (BPP+Pm+SPm)]])</f>
        <v>205.24740850181001</v>
      </c>
      <c r="Y893" s="102">
        <v>6538</v>
      </c>
      <c r="Z893" s="62">
        <v>6538</v>
      </c>
      <c r="AA893" s="62">
        <v>0</v>
      </c>
      <c r="AB893" s="102"/>
      <c r="AC893" s="115">
        <v>13</v>
      </c>
      <c r="AD893" s="115">
        <v>2</v>
      </c>
      <c r="AE893" s="115">
        <v>0</v>
      </c>
      <c r="AF893" s="115">
        <f t="shared" si="114"/>
        <v>0</v>
      </c>
      <c r="AG893" s="115">
        <f t="shared" si="115"/>
        <v>0</v>
      </c>
      <c r="AH893" s="115">
        <v>0</v>
      </c>
      <c r="AI893" s="137" t="str">
        <f>IF(AH893=1,(Table1353233[[#This Row],[UB_init]]-Table1353233[[#This Row],[LB_init]])/Table1353233[[#This Row],[UB_init]],"")</f>
        <v/>
      </c>
      <c r="AJ893" s="133">
        <v>0</v>
      </c>
      <c r="AK893" s="115">
        <f>IF(AND(AJ893=1,Table68[[#This Row],[Gap]]=0),1,0)</f>
        <v>0</v>
      </c>
      <c r="AL893" s="47">
        <v>6538</v>
      </c>
      <c r="AM893" s="117">
        <f t="shared" si="110"/>
        <v>1</v>
      </c>
      <c r="AN893">
        <f t="shared" si="111"/>
        <v>0</v>
      </c>
    </row>
    <row r="894" spans="2:40" x14ac:dyDescent="0.35">
      <c r="B894" s="127" t="s">
        <v>910</v>
      </c>
      <c r="C894" s="38">
        <v>200</v>
      </c>
      <c r="D894" s="38">
        <v>2</v>
      </c>
      <c r="E894" s="38">
        <v>30</v>
      </c>
      <c r="F894" s="39">
        <v>4</v>
      </c>
      <c r="G894" s="59">
        <f t="shared" si="107"/>
        <v>6406</v>
      </c>
      <c r="H894" s="88">
        <f t="shared" si="107"/>
        <v>6376</v>
      </c>
      <c r="I894" s="88">
        <f t="shared" si="112"/>
        <v>4.6831095847642097E-3</v>
      </c>
      <c r="J894" s="88"/>
      <c r="K894" s="38">
        <f>1800-Table1353233[[#This Row],[Remaining time]]</f>
        <v>614.00922380760994</v>
      </c>
      <c r="L894" s="38">
        <v>4200.0982513171602</v>
      </c>
      <c r="M894" s="38">
        <f t="shared" si="108"/>
        <v>4814.1074751247706</v>
      </c>
      <c r="N894">
        <f t="shared" si="109"/>
        <v>0</v>
      </c>
      <c r="O894" t="b">
        <f t="shared" si="113"/>
        <v>0</v>
      </c>
      <c r="T894" t="str">
        <f>IF(Table1353233[[#This Row],[If Optimal solution is not found]]=1,"",Table1353233[[#This Row],[UB_init]])</f>
        <v/>
      </c>
      <c r="U894" t="str">
        <f>IF(Table1353233[[#This Row],[If Optimal solution is not found]],"",Table1353233[[#This Row],[LB_init]])</f>
        <v/>
      </c>
      <c r="W894" t="str">
        <f>IF(Table1353233[[#This Row],[If Optimal solution is not found]],"",Table1353233[[#This Row],[Total time (BPP+Pm+SPm)]])</f>
        <v/>
      </c>
      <c r="Y894" s="101">
        <v>6406</v>
      </c>
      <c r="Z894" s="60">
        <v>6376</v>
      </c>
      <c r="AA894" s="60">
        <v>4.6831095847642097E-3</v>
      </c>
      <c r="AB894" s="101"/>
      <c r="AC894" s="114">
        <v>155</v>
      </c>
      <c r="AD894" s="114">
        <v>111</v>
      </c>
      <c r="AE894" s="114">
        <v>1</v>
      </c>
      <c r="AF894" s="114">
        <f t="shared" si="114"/>
        <v>1</v>
      </c>
      <c r="AG894" s="114">
        <f t="shared" si="115"/>
        <v>0</v>
      </c>
      <c r="AH894" s="114">
        <v>0</v>
      </c>
      <c r="AI894" s="136" t="str">
        <f>IF(AH894=1,(Table1353233[[#This Row],[UB_init]]-Table1353233[[#This Row],[LB_init]])/Table1353233[[#This Row],[UB_init]],"")</f>
        <v/>
      </c>
      <c r="AJ894" s="123">
        <v>0</v>
      </c>
      <c r="AK894" s="114">
        <f>IF(AND(AJ894=1,Table68[[#This Row],[Gap]]=0),1,0)</f>
        <v>0</v>
      </c>
      <c r="AL894" s="48">
        <v>6406</v>
      </c>
      <c r="AM894" s="117">
        <f t="shared" si="110"/>
        <v>0</v>
      </c>
      <c r="AN894">
        <f t="shared" si="111"/>
        <v>0</v>
      </c>
    </row>
    <row r="895" spans="2:40" ht="15" thickBot="1" x14ac:dyDescent="0.4">
      <c r="B895" s="126" t="s">
        <v>911</v>
      </c>
      <c r="C895" s="36">
        <v>200</v>
      </c>
      <c r="D895" s="36">
        <v>2</v>
      </c>
      <c r="E895" s="36">
        <v>30</v>
      </c>
      <c r="F895" s="37">
        <v>4</v>
      </c>
      <c r="G895" s="61">
        <f t="shared" si="107"/>
        <v>6655</v>
      </c>
      <c r="H895" s="98">
        <f t="shared" si="107"/>
        <v>6625</v>
      </c>
      <c r="I895" s="98">
        <f t="shared" si="112"/>
        <v>4.50788880540939E-3</v>
      </c>
      <c r="J895" s="98"/>
      <c r="K895" s="36">
        <f>1800-Table1353233[[#This Row],[Remaining time]]</f>
        <v>607.89801562950993</v>
      </c>
      <c r="L895" s="36">
        <v>3565.7456220737599</v>
      </c>
      <c r="M895" s="36">
        <f t="shared" si="108"/>
        <v>4173.6436377032696</v>
      </c>
      <c r="N895">
        <f t="shared" si="109"/>
        <v>0</v>
      </c>
      <c r="O895" t="b">
        <f t="shared" si="113"/>
        <v>0</v>
      </c>
      <c r="T895" t="str">
        <f>IF(Table1353233[[#This Row],[If Optimal solution is not found]]=1,"",Table1353233[[#This Row],[UB_init]])</f>
        <v/>
      </c>
      <c r="U895" t="str">
        <f>IF(Table1353233[[#This Row],[If Optimal solution is not found]],"",Table1353233[[#This Row],[LB_init]])</f>
        <v/>
      </c>
      <c r="W895" t="str">
        <f>IF(Table1353233[[#This Row],[If Optimal solution is not found]],"",Table1353233[[#This Row],[Total time (BPP+Pm+SPm)]])</f>
        <v/>
      </c>
      <c r="Y895" s="102">
        <v>6655</v>
      </c>
      <c r="Z895" s="62">
        <v>6625</v>
      </c>
      <c r="AA895" s="62">
        <v>4.50788880540939E-3</v>
      </c>
      <c r="AB895" s="102"/>
      <c r="AC895" s="115">
        <v>83</v>
      </c>
      <c r="AD895" s="115">
        <v>55</v>
      </c>
      <c r="AE895" s="115">
        <v>1</v>
      </c>
      <c r="AF895" s="115">
        <f t="shared" si="114"/>
        <v>1</v>
      </c>
      <c r="AG895" s="115">
        <f t="shared" si="115"/>
        <v>0</v>
      </c>
      <c r="AH895" s="115">
        <v>0</v>
      </c>
      <c r="AI895" s="137" t="str">
        <f>IF(AH895=1,(Table1353233[[#This Row],[UB_init]]-Table1353233[[#This Row],[LB_init]])/Table1353233[[#This Row],[UB_init]],"")</f>
        <v/>
      </c>
      <c r="AJ895" s="133">
        <v>0</v>
      </c>
      <c r="AK895" s="115">
        <f>IF(AND(AJ895=1,Table68[[#This Row],[Gap]]=0),1,0)</f>
        <v>0</v>
      </c>
      <c r="AL895" s="47">
        <v>6655</v>
      </c>
      <c r="AM895" s="117">
        <f t="shared" si="110"/>
        <v>0</v>
      </c>
      <c r="AN895">
        <f t="shared" si="111"/>
        <v>0</v>
      </c>
    </row>
    <row r="896" spans="2:40" ht="16.399999999999999" customHeight="1" thickBot="1" x14ac:dyDescent="0.4">
      <c r="B896" s="127" t="s">
        <v>912</v>
      </c>
      <c r="C896" s="38">
        <v>200</v>
      </c>
      <c r="D896" s="38">
        <v>2</v>
      </c>
      <c r="E896" s="38">
        <v>30</v>
      </c>
      <c r="F896" s="39">
        <v>4</v>
      </c>
      <c r="G896" s="59">
        <f t="shared" si="107"/>
        <v>6261</v>
      </c>
      <c r="H896" s="88">
        <f t="shared" si="107"/>
        <v>6261</v>
      </c>
      <c r="I896" s="88">
        <f t="shared" si="112"/>
        <v>0</v>
      </c>
      <c r="J896" s="88"/>
      <c r="K896" s="38">
        <f>1800-Table1353233[[#This Row],[Remaining time]]</f>
        <v>53.904110977430037</v>
      </c>
      <c r="L896" s="38"/>
      <c r="M896" s="38">
        <f t="shared" si="108"/>
        <v>53.904110977430037</v>
      </c>
      <c r="N896" t="str">
        <f t="shared" si="109"/>
        <v/>
      </c>
      <c r="O896" t="b">
        <f t="shared" si="113"/>
        <v>0</v>
      </c>
      <c r="P896" s="17" t="s">
        <v>191</v>
      </c>
      <c r="Q896" s="18" t="s">
        <v>192</v>
      </c>
      <c r="R896" s="89" t="s">
        <v>193</v>
      </c>
      <c r="S896" s="20" t="s">
        <v>1108</v>
      </c>
      <c r="T896">
        <f>IF(Table1353233[[#This Row],[If Optimal solution is not found]]=1,"",Table1353233[[#This Row],[UB_init]])</f>
        <v>6261</v>
      </c>
      <c r="U896">
        <f>IF(Table1353233[[#This Row],[If Optimal solution is not found]],"",Table1353233[[#This Row],[LB_init]])</f>
        <v>6261</v>
      </c>
      <c r="V896">
        <f>IF(Table1353233[[#This Row],[If Optimal solution is not found]],"",0)</f>
        <v>0</v>
      </c>
      <c r="W896">
        <f>IF(Table1353233[[#This Row],[If Optimal solution is not found]],"",Table1353233[[#This Row],[Total time (BPP+Pm+SPm)]])</f>
        <v>53.904110977430037</v>
      </c>
      <c r="Y896" s="59"/>
      <c r="Z896" s="60"/>
      <c r="AA896" s="60"/>
      <c r="AB896" s="59"/>
      <c r="AC896" s="114"/>
      <c r="AD896" s="114"/>
      <c r="AE896" s="114"/>
      <c r="AF896" s="114">
        <f t="shared" si="114"/>
        <v>0</v>
      </c>
      <c r="AG896" s="114">
        <f t="shared" si="115"/>
        <v>0</v>
      </c>
      <c r="AH896" s="114">
        <v>0</v>
      </c>
      <c r="AI896" s="136" t="str">
        <f>IF(AH896=1,(Table1353233[[#This Row],[UB_init]]-Table1353233[[#This Row],[LB_init]])/Table1353233[[#This Row],[UB_init]],"")</f>
        <v/>
      </c>
      <c r="AJ896" s="123"/>
      <c r="AK896" s="114">
        <f>IF(AND(AJ896=1,Table68[[#This Row],[Gap]]=0),1,0)</f>
        <v>0</v>
      </c>
      <c r="AL896" s="48">
        <v>6261</v>
      </c>
      <c r="AM896" s="117">
        <f t="shared" si="110"/>
        <v>1</v>
      </c>
      <c r="AN896">
        <f t="shared" si="111"/>
        <v>0</v>
      </c>
    </row>
    <row r="897" spans="2:40" ht="19" thickBot="1" x14ac:dyDescent="0.5">
      <c r="B897" s="126" t="s">
        <v>913</v>
      </c>
      <c r="C897" s="36">
        <v>200</v>
      </c>
      <c r="D897" s="36">
        <v>2</v>
      </c>
      <c r="E897" s="36">
        <v>30</v>
      </c>
      <c r="F897" s="37">
        <v>4</v>
      </c>
      <c r="G897" s="61">
        <f t="shared" si="107"/>
        <v>6783</v>
      </c>
      <c r="H897" s="98">
        <f t="shared" si="107"/>
        <v>6783</v>
      </c>
      <c r="I897" s="98">
        <f t="shared" si="112"/>
        <v>0</v>
      </c>
      <c r="J897" s="98"/>
      <c r="K897" s="36">
        <f>1800-Table1353233[[#This Row],[Remaining time]]</f>
        <v>49.862064572060035</v>
      </c>
      <c r="L897" s="36"/>
      <c r="M897" s="36">
        <f t="shared" si="108"/>
        <v>49.862064572060035</v>
      </c>
      <c r="N897" t="str">
        <f t="shared" si="109"/>
        <v/>
      </c>
      <c r="O897" t="b">
        <f t="shared" si="113"/>
        <v>0</v>
      </c>
      <c r="P897" s="7">
        <f>COUNTIF(I812:I901,"=0")</f>
        <v>75</v>
      </c>
      <c r="Q897" s="29">
        <f>AVERAGE(I812:I901)</f>
        <v>1.1015025545568938E-3</v>
      </c>
      <c r="R897" s="90">
        <f>AVERAGE(M812:M901)</f>
        <v>593.20546479414782</v>
      </c>
      <c r="S897" s="95" t="e">
        <f>AVERAGE(J812:J901)</f>
        <v>#DIV/0!</v>
      </c>
      <c r="T897">
        <f>IF(Table1353233[[#This Row],[If Optimal solution is not found]]=1,"",Table1353233[[#This Row],[UB_init]])</f>
        <v>6783</v>
      </c>
      <c r="U897">
        <f>IF(Table1353233[[#This Row],[If Optimal solution is not found]],"",Table1353233[[#This Row],[LB_init]])</f>
        <v>6783</v>
      </c>
      <c r="V897">
        <f>IF(Table1353233[[#This Row],[If Optimal solution is not found]],"",0)</f>
        <v>0</v>
      </c>
      <c r="W897">
        <f>IF(Table1353233[[#This Row],[If Optimal solution is not found]],"",Table1353233[[#This Row],[Total time (BPP+Pm+SPm)]])</f>
        <v>49.862064572060035</v>
      </c>
      <c r="Y897" s="61"/>
      <c r="Z897" s="62"/>
      <c r="AA897" s="62"/>
      <c r="AB897" s="61"/>
      <c r="AC897" s="115"/>
      <c r="AD897" s="115"/>
      <c r="AE897" s="115"/>
      <c r="AF897" s="115">
        <f t="shared" si="114"/>
        <v>0</v>
      </c>
      <c r="AG897" s="115">
        <f t="shared" si="115"/>
        <v>0</v>
      </c>
      <c r="AH897" s="115">
        <v>0</v>
      </c>
      <c r="AI897" s="137" t="str">
        <f>IF(AH897=1,(Table1353233[[#This Row],[UB_init]]-Table1353233[[#This Row],[LB_init]])/Table1353233[[#This Row],[UB_init]],"")</f>
        <v/>
      </c>
      <c r="AJ897" s="133"/>
      <c r="AK897" s="115">
        <f>IF(AND(AJ897=1,Table68[[#This Row],[Gap]]=0),1,0)</f>
        <v>0</v>
      </c>
      <c r="AL897" s="47">
        <v>6783</v>
      </c>
      <c r="AM897" s="117">
        <f t="shared" si="110"/>
        <v>1</v>
      </c>
      <c r="AN897">
        <f t="shared" si="111"/>
        <v>0</v>
      </c>
    </row>
    <row r="898" spans="2:40" ht="19" thickBot="1" x14ac:dyDescent="0.5">
      <c r="B898" s="127" t="s">
        <v>914</v>
      </c>
      <c r="C898" s="38">
        <v>200</v>
      </c>
      <c r="D898" s="38">
        <v>2</v>
      </c>
      <c r="E898" s="38">
        <v>30</v>
      </c>
      <c r="F898" s="39">
        <v>4</v>
      </c>
      <c r="G898" s="59">
        <f t="shared" ref="G898:H961" si="116">MAX(T898,Y898)</f>
        <v>6490</v>
      </c>
      <c r="H898" s="88">
        <f t="shared" si="116"/>
        <v>6490</v>
      </c>
      <c r="I898" s="88">
        <f t="shared" si="112"/>
        <v>0</v>
      </c>
      <c r="J898" s="88"/>
      <c r="K898" s="38">
        <f>1800-Table1353233[[#This Row],[Remaining time]]</f>
        <v>42.92434766889005</v>
      </c>
      <c r="L898" s="38"/>
      <c r="M898" s="38">
        <f t="shared" ref="M898:M961" si="117">K898+L898</f>
        <v>42.92434766889005</v>
      </c>
      <c r="N898" t="str">
        <f t="shared" ref="N898:N961" si="118">IF(ISBLANK(L898),"",AB898/L898)</f>
        <v/>
      </c>
      <c r="O898" t="b">
        <f t="shared" si="113"/>
        <v>0</v>
      </c>
      <c r="P898" s="7"/>
      <c r="Q898" s="29">
        <f>AVERAGEIF(I812:I901,"&gt;0")</f>
        <v>6.6090153273413617E-3</v>
      </c>
      <c r="R898" s="91">
        <f>AVERAGEIF(I812:I901,"=0",M812:M901)</f>
        <v>32.382902003531171</v>
      </c>
      <c r="S898" s="95" t="e">
        <f>AVERAGEIF(J812:J901,"&gt;0")</f>
        <v>#DIV/0!</v>
      </c>
      <c r="T898">
        <f>IF(Table1353233[[#This Row],[If Optimal solution is not found]]=1,"",Table1353233[[#This Row],[UB_init]])</f>
        <v>6490</v>
      </c>
      <c r="U898">
        <f>IF(Table1353233[[#This Row],[If Optimal solution is not found]],"",Table1353233[[#This Row],[LB_init]])</f>
        <v>6490</v>
      </c>
      <c r="V898">
        <f>IF(Table1353233[[#This Row],[If Optimal solution is not found]],"",0)</f>
        <v>0</v>
      </c>
      <c r="W898">
        <f>IF(Table1353233[[#This Row],[If Optimal solution is not found]],"",Table1353233[[#This Row],[Total time (BPP+Pm+SPm)]])</f>
        <v>42.92434766889005</v>
      </c>
      <c r="Y898" s="59"/>
      <c r="Z898" s="60"/>
      <c r="AA898" s="60"/>
      <c r="AB898" s="59"/>
      <c r="AC898" s="114"/>
      <c r="AD898" s="114"/>
      <c r="AE898" s="114"/>
      <c r="AF898" s="114">
        <f t="shared" si="114"/>
        <v>0</v>
      </c>
      <c r="AG898" s="114">
        <f t="shared" si="115"/>
        <v>0</v>
      </c>
      <c r="AH898" s="114">
        <v>0</v>
      </c>
      <c r="AI898" s="136" t="str">
        <f>IF(AH898=1,(Table1353233[[#This Row],[UB_init]]-Table1353233[[#This Row],[LB_init]])/Table1353233[[#This Row],[UB_init]],"")</f>
        <v/>
      </c>
      <c r="AJ898" s="123"/>
      <c r="AK898" s="114">
        <f>IF(AND(AJ898=1,Table68[[#This Row],[Gap]]=0),1,0)</f>
        <v>0</v>
      </c>
      <c r="AL898" s="48">
        <v>6490</v>
      </c>
      <c r="AM898" s="117">
        <f t="shared" ref="AM898:AM961" si="119">IF(AL898=H898,1,0)</f>
        <v>1</v>
      </c>
      <c r="AN898">
        <f t="shared" ref="AN898:AN961" si="120">IF(AND(I898&lt;&gt;0,AM898=1),1,0)</f>
        <v>0</v>
      </c>
    </row>
    <row r="899" spans="2:40" ht="18.649999999999999" customHeight="1" thickBot="1" x14ac:dyDescent="0.5">
      <c r="B899" s="126" t="s">
        <v>915</v>
      </c>
      <c r="C899" s="36">
        <v>200</v>
      </c>
      <c r="D899" s="36">
        <v>2</v>
      </c>
      <c r="E899" s="36">
        <v>30</v>
      </c>
      <c r="F899" s="37">
        <v>4</v>
      </c>
      <c r="G899" s="61">
        <f t="shared" si="116"/>
        <v>6317</v>
      </c>
      <c r="H899" s="98">
        <f t="shared" si="116"/>
        <v>6317</v>
      </c>
      <c r="I899" s="98">
        <f t="shared" ref="I899:I962" si="121">MAX(V899,AA899,AI899)</f>
        <v>0</v>
      </c>
      <c r="J899" s="98"/>
      <c r="K899" s="36">
        <f>1800-Table1353233[[#This Row],[Remaining time]]</f>
        <v>55.51992041432004</v>
      </c>
      <c r="L899" s="36"/>
      <c r="M899" s="36">
        <f t="shared" si="117"/>
        <v>55.51992041432004</v>
      </c>
      <c r="N899" t="str">
        <f t="shared" si="118"/>
        <v/>
      </c>
      <c r="O899" t="b">
        <f t="shared" ref="O899:O962" si="122">IF(AND(M899&gt;3599,I899=0),1)</f>
        <v>0</v>
      </c>
      <c r="P899" s="92" t="s">
        <v>197</v>
      </c>
      <c r="Q899" s="93">
        <f>MAX(I812:I901)</f>
        <v>1.48184736972091E-2</v>
      </c>
      <c r="R899" s="94"/>
      <c r="S899" s="96">
        <f>MAX(J812:J901)</f>
        <v>0</v>
      </c>
      <c r="T899">
        <f>IF(Table1353233[[#This Row],[If Optimal solution is not found]]=1,"",Table1353233[[#This Row],[UB_init]])</f>
        <v>6317</v>
      </c>
      <c r="U899">
        <f>IF(Table1353233[[#This Row],[If Optimal solution is not found]],"",Table1353233[[#This Row],[LB_init]])</f>
        <v>6317</v>
      </c>
      <c r="V899">
        <f>IF(Table1353233[[#This Row],[If Optimal solution is not found]],"",0)</f>
        <v>0</v>
      </c>
      <c r="W899">
        <f>IF(Table1353233[[#This Row],[If Optimal solution is not found]],"",Table1353233[[#This Row],[Total time (BPP+Pm+SPm)]])</f>
        <v>55.51992041432004</v>
      </c>
      <c r="Y899" s="61"/>
      <c r="Z899" s="62"/>
      <c r="AA899" s="62"/>
      <c r="AB899" s="61"/>
      <c r="AC899" s="115"/>
      <c r="AD899" s="115"/>
      <c r="AE899" s="115"/>
      <c r="AF899" s="115">
        <f t="shared" ref="AF899:AF962" si="123">IF(AE899&gt;0,1,0)</f>
        <v>0</v>
      </c>
      <c r="AG899" s="115">
        <f t="shared" ref="AG899:AG962" si="124">IF(AND(AF899&gt;0,AA899=0),1,0)</f>
        <v>0</v>
      </c>
      <c r="AH899" s="115">
        <v>0</v>
      </c>
      <c r="AI899" s="137" t="str">
        <f>IF(AH899=1,(Table1353233[[#This Row],[UB_init]]-Table1353233[[#This Row],[LB_init]])/Table1353233[[#This Row],[UB_init]],"")</f>
        <v/>
      </c>
      <c r="AJ899" s="133"/>
      <c r="AK899" s="115">
        <f>IF(AND(AJ899=1,Table68[[#This Row],[Gap]]=0),1,0)</f>
        <v>0</v>
      </c>
      <c r="AL899" s="47">
        <v>6317</v>
      </c>
      <c r="AM899" s="117">
        <f t="shared" si="119"/>
        <v>1</v>
      </c>
      <c r="AN899">
        <f t="shared" si="120"/>
        <v>0</v>
      </c>
    </row>
    <row r="900" spans="2:40" x14ac:dyDescent="0.35">
      <c r="B900" s="127" t="s">
        <v>916</v>
      </c>
      <c r="C900" s="38">
        <v>200</v>
      </c>
      <c r="D900" s="38">
        <v>2</v>
      </c>
      <c r="E900" s="38">
        <v>30</v>
      </c>
      <c r="F900" s="39">
        <v>4</v>
      </c>
      <c r="G900" s="59">
        <f t="shared" si="116"/>
        <v>6345</v>
      </c>
      <c r="H900" s="88">
        <f t="shared" si="116"/>
        <v>6345</v>
      </c>
      <c r="I900" s="88">
        <f>MAX(V900,AA900,AI900)</f>
        <v>4.7058823529411761E-3</v>
      </c>
      <c r="J900" s="88"/>
      <c r="K900" s="38">
        <f>1800-Table1353233[[#This Row],[Remaining time]]</f>
        <v>607.00497562624992</v>
      </c>
      <c r="L900" s="38">
        <v>1472.4420580659</v>
      </c>
      <c r="M900" s="38">
        <f t="shared" si="117"/>
        <v>2079.4470336921499</v>
      </c>
      <c r="N900">
        <f t="shared" si="118"/>
        <v>0</v>
      </c>
      <c r="O900" t="b">
        <f t="shared" si="122"/>
        <v>0</v>
      </c>
      <c r="T900" t="str">
        <f>IF(Table1353233[[#This Row],[If Optimal solution is not found]]=1,"",Table1353233[[#This Row],[UB_init]])</f>
        <v/>
      </c>
      <c r="U900" t="str">
        <f>IF(Table1353233[[#This Row],[If Optimal solution is not found]],"",Table1353233[[#This Row],[LB_init]])</f>
        <v/>
      </c>
      <c r="W900" t="str">
        <f>IF(Table1353233[[#This Row],[If Optimal solution is not found]],"",Table1353233[[#This Row],[Total time (BPP+Pm+SPm)]])</f>
        <v/>
      </c>
      <c r="Y900" s="59">
        <v>6345</v>
      </c>
      <c r="Z900" s="60">
        <v>6345</v>
      </c>
      <c r="AA900" s="60">
        <v>0</v>
      </c>
      <c r="AB900" s="59"/>
      <c r="AC900" s="114">
        <v>29</v>
      </c>
      <c r="AD900" s="114">
        <v>24</v>
      </c>
      <c r="AE900" s="114">
        <v>3</v>
      </c>
      <c r="AF900" s="114">
        <f t="shared" si="123"/>
        <v>1</v>
      </c>
      <c r="AG900" s="114">
        <f t="shared" si="124"/>
        <v>1</v>
      </c>
      <c r="AH900" s="114">
        <v>1</v>
      </c>
      <c r="AI900" s="136">
        <f>IF(AH900=1,(Table1353233[[#This Row],[UB_init]]-Table1353233[[#This Row],[LB_init]])/Table1353233[[#This Row],[UB_init]],"")</f>
        <v>4.7058823529411761E-3</v>
      </c>
      <c r="AJ900" s="123">
        <v>0</v>
      </c>
      <c r="AK900" s="114">
        <f>IF(AND(AJ900=1,Table68[[#This Row],[Gap]]=0),1,0)</f>
        <v>0</v>
      </c>
      <c r="AL900" s="48">
        <v>6375</v>
      </c>
      <c r="AM900" s="117">
        <f t="shared" si="119"/>
        <v>0</v>
      </c>
      <c r="AN900">
        <f t="shared" si="120"/>
        <v>0</v>
      </c>
    </row>
    <row r="901" spans="2:40" ht="15" thickBot="1" x14ac:dyDescent="0.4">
      <c r="B901" s="126" t="s">
        <v>917</v>
      </c>
      <c r="C901" s="36">
        <v>200</v>
      </c>
      <c r="D901" s="36">
        <v>2</v>
      </c>
      <c r="E901" s="36">
        <v>30</v>
      </c>
      <c r="F901" s="37">
        <v>4</v>
      </c>
      <c r="G901" s="63">
        <f t="shared" si="116"/>
        <v>6645</v>
      </c>
      <c r="H901" s="99">
        <f t="shared" si="116"/>
        <v>6645</v>
      </c>
      <c r="I901" s="99">
        <f t="shared" si="121"/>
        <v>4.4943820224719105E-3</v>
      </c>
      <c r="J901" s="99"/>
      <c r="K901" s="42">
        <f>1800-Table1353233[[#This Row],[Remaining time]]</f>
        <v>607.7915027905301</v>
      </c>
      <c r="L901" s="42">
        <v>1016.62716094916</v>
      </c>
      <c r="M901" s="42">
        <f t="shared" si="117"/>
        <v>1624.4186637396901</v>
      </c>
      <c r="N901">
        <f t="shared" si="118"/>
        <v>0</v>
      </c>
      <c r="O901" t="b">
        <f t="shared" si="122"/>
        <v>0</v>
      </c>
      <c r="T901" t="str">
        <f>IF(Table1353233[[#This Row],[If Optimal solution is not found]]=1,"",Table1353233[[#This Row],[UB_init]])</f>
        <v/>
      </c>
      <c r="U901" t="str">
        <f>IF(Table1353233[[#This Row],[If Optimal solution is not found]],"",Table1353233[[#This Row],[LB_init]])</f>
        <v/>
      </c>
      <c r="W901" t="str">
        <f>IF(Table1353233[[#This Row],[If Optimal solution is not found]],"",Table1353233[[#This Row],[Total time (BPP+Pm+SPm)]])</f>
        <v/>
      </c>
      <c r="Y901" s="63">
        <v>6645</v>
      </c>
      <c r="Z901" s="64">
        <v>6645</v>
      </c>
      <c r="AA901" s="64">
        <v>0</v>
      </c>
      <c r="AB901" s="63"/>
      <c r="AC901" s="116">
        <v>28</v>
      </c>
      <c r="AD901" s="116">
        <v>23</v>
      </c>
      <c r="AE901" s="116">
        <v>3</v>
      </c>
      <c r="AF901" s="116">
        <f t="shared" si="123"/>
        <v>1</v>
      </c>
      <c r="AG901" s="116">
        <f t="shared" si="124"/>
        <v>1</v>
      </c>
      <c r="AH901" s="116">
        <v>1</v>
      </c>
      <c r="AI901" s="137">
        <f>IF(AH901=1,(Table1353233[[#This Row],[UB_init]]-Table1353233[[#This Row],[LB_init]])/Table1353233[[#This Row],[UB_init]],"")</f>
        <v>4.4943820224719105E-3</v>
      </c>
      <c r="AJ901" s="134">
        <v>0</v>
      </c>
      <c r="AK901" s="116">
        <f>IF(AND(AJ901=1,Table68[[#This Row],[Gap]]=0),1,0)</f>
        <v>0</v>
      </c>
      <c r="AL901" s="49">
        <v>6675</v>
      </c>
      <c r="AM901" s="117">
        <f t="shared" si="119"/>
        <v>0</v>
      </c>
      <c r="AN901">
        <f t="shared" si="120"/>
        <v>0</v>
      </c>
    </row>
    <row r="902" spans="2:40" x14ac:dyDescent="0.35">
      <c r="B902" s="125" t="s">
        <v>918</v>
      </c>
      <c r="C902" s="34">
        <v>200</v>
      </c>
      <c r="D902" s="34">
        <v>5</v>
      </c>
      <c r="E902" s="34">
        <v>10</v>
      </c>
      <c r="F902" s="35">
        <v>1</v>
      </c>
      <c r="G902" s="59">
        <f t="shared" si="116"/>
        <v>769</v>
      </c>
      <c r="H902" s="100">
        <f t="shared" si="116"/>
        <v>769</v>
      </c>
      <c r="I902" s="100">
        <f t="shared" si="121"/>
        <v>0</v>
      </c>
      <c r="J902" s="100"/>
      <c r="K902" s="38">
        <f>1800-Table1353233[[#This Row],[Remaining time]]</f>
        <v>2.7643513530499604</v>
      </c>
      <c r="L902" s="38"/>
      <c r="M902" s="38">
        <f t="shared" si="117"/>
        <v>2.7643513530499604</v>
      </c>
      <c r="N902" t="str">
        <f t="shared" si="118"/>
        <v/>
      </c>
      <c r="O902" t="b">
        <f t="shared" si="122"/>
        <v>0</v>
      </c>
      <c r="T902">
        <f>IF(Table1353233[[#This Row],[If Optimal solution is not found]]=1,"",Table1353233[[#This Row],[UB_init]])</f>
        <v>769</v>
      </c>
      <c r="U902">
        <f>IF(Table1353233[[#This Row],[If Optimal solution is not found]],"",Table1353233[[#This Row],[LB_init]])</f>
        <v>769</v>
      </c>
      <c r="V902">
        <f>IF(Table1353233[[#This Row],[If Optimal solution is not found]],"",0)</f>
        <v>0</v>
      </c>
      <c r="W902">
        <f>IF(Table1353233[[#This Row],[If Optimal solution is not found]],"",Table1353233[[#This Row],[Total time (BPP+Pm+SPm)]])</f>
        <v>2.7643513530499604</v>
      </c>
      <c r="Y902" s="59"/>
      <c r="Z902" s="60"/>
      <c r="AA902" s="60"/>
      <c r="AB902" s="59"/>
      <c r="AC902" s="114"/>
      <c r="AD902" s="114"/>
      <c r="AE902" s="114"/>
      <c r="AF902" s="114">
        <f t="shared" si="123"/>
        <v>0</v>
      </c>
      <c r="AG902" s="114">
        <f t="shared" si="124"/>
        <v>0</v>
      </c>
      <c r="AH902" s="114">
        <v>0</v>
      </c>
      <c r="AI902" s="136" t="str">
        <f>IF(AH902=1,(Table1353233[[#This Row],[UB_init]]-Table1353233[[#This Row],[LB_init]])/Table1353233[[#This Row],[UB_init]],"")</f>
        <v/>
      </c>
      <c r="AJ902" s="123"/>
      <c r="AK902" s="114">
        <f>IF(AND(AJ902=1,Table68[[#This Row],[Gap]]=0),1,0)</f>
        <v>0</v>
      </c>
      <c r="AL902" s="46">
        <v>769</v>
      </c>
      <c r="AM902" s="117">
        <f t="shared" si="119"/>
        <v>1</v>
      </c>
      <c r="AN902">
        <f t="shared" si="120"/>
        <v>0</v>
      </c>
    </row>
    <row r="903" spans="2:40" x14ac:dyDescent="0.35">
      <c r="B903" s="126" t="s">
        <v>919</v>
      </c>
      <c r="C903" s="36">
        <v>200</v>
      </c>
      <c r="D903" s="36">
        <v>5</v>
      </c>
      <c r="E903" s="36">
        <v>10</v>
      </c>
      <c r="F903" s="37">
        <v>1</v>
      </c>
      <c r="G903" s="61">
        <f t="shared" si="116"/>
        <v>760</v>
      </c>
      <c r="H903" s="98">
        <f t="shared" si="116"/>
        <v>760</v>
      </c>
      <c r="I903" s="98">
        <f t="shared" si="121"/>
        <v>0</v>
      </c>
      <c r="J903" s="98"/>
      <c r="K903" s="36">
        <f>1800-Table1353233[[#This Row],[Remaining time]]</f>
        <v>2.8171731494398955</v>
      </c>
      <c r="L903" s="36"/>
      <c r="M903" s="36">
        <f t="shared" si="117"/>
        <v>2.8171731494398955</v>
      </c>
      <c r="N903" t="str">
        <f t="shared" si="118"/>
        <v/>
      </c>
      <c r="O903" t="b">
        <f t="shared" si="122"/>
        <v>0</v>
      </c>
      <c r="T903">
        <f>IF(Table1353233[[#This Row],[If Optimal solution is not found]]=1,"",Table1353233[[#This Row],[UB_init]])</f>
        <v>760</v>
      </c>
      <c r="U903">
        <f>IF(Table1353233[[#This Row],[If Optimal solution is not found]],"",Table1353233[[#This Row],[LB_init]])</f>
        <v>760</v>
      </c>
      <c r="V903">
        <f>IF(Table1353233[[#This Row],[If Optimal solution is not found]],"",0)</f>
        <v>0</v>
      </c>
      <c r="W903">
        <f>IF(Table1353233[[#This Row],[If Optimal solution is not found]],"",Table1353233[[#This Row],[Total time (BPP+Pm+SPm)]])</f>
        <v>2.8171731494398955</v>
      </c>
      <c r="Y903" s="61"/>
      <c r="Z903" s="62"/>
      <c r="AA903" s="62"/>
      <c r="AB903" s="61"/>
      <c r="AC903" s="115"/>
      <c r="AD903" s="115"/>
      <c r="AE903" s="115"/>
      <c r="AF903" s="115">
        <f t="shared" si="123"/>
        <v>0</v>
      </c>
      <c r="AG903" s="115">
        <f t="shared" si="124"/>
        <v>0</v>
      </c>
      <c r="AH903" s="115">
        <v>0</v>
      </c>
      <c r="AI903" s="137" t="str">
        <f>IF(AH903=1,(Table1353233[[#This Row],[UB_init]]-Table1353233[[#This Row],[LB_init]])/Table1353233[[#This Row],[UB_init]],"")</f>
        <v/>
      </c>
      <c r="AJ903" s="133"/>
      <c r="AK903" s="115">
        <f>IF(AND(AJ903=1,Table68[[#This Row],[Gap]]=0),1,0)</f>
        <v>0</v>
      </c>
      <c r="AL903" s="47">
        <v>760</v>
      </c>
      <c r="AM903" s="117">
        <f t="shared" si="119"/>
        <v>1</v>
      </c>
      <c r="AN903">
        <f t="shared" si="120"/>
        <v>0</v>
      </c>
    </row>
    <row r="904" spans="2:40" x14ac:dyDescent="0.35">
      <c r="B904" s="127" t="s">
        <v>920</v>
      </c>
      <c r="C904" s="38">
        <v>200</v>
      </c>
      <c r="D904" s="38">
        <v>5</v>
      </c>
      <c r="E904" s="38">
        <v>10</v>
      </c>
      <c r="F904" s="39">
        <v>1</v>
      </c>
      <c r="G904" s="59">
        <f t="shared" si="116"/>
        <v>760</v>
      </c>
      <c r="H904" s="88">
        <f t="shared" si="116"/>
        <v>760</v>
      </c>
      <c r="I904" s="88">
        <f t="shared" si="121"/>
        <v>0</v>
      </c>
      <c r="J904" s="88"/>
      <c r="K904" s="38">
        <f>1800-Table1353233[[#This Row],[Remaining time]]</f>
        <v>2.0333863999699133</v>
      </c>
      <c r="L904" s="38"/>
      <c r="M904" s="38">
        <f t="shared" si="117"/>
        <v>2.0333863999699133</v>
      </c>
      <c r="N904" t="str">
        <f t="shared" si="118"/>
        <v/>
      </c>
      <c r="O904" t="b">
        <f t="shared" si="122"/>
        <v>0</v>
      </c>
      <c r="T904">
        <f>IF(Table1353233[[#This Row],[If Optimal solution is not found]]=1,"",Table1353233[[#This Row],[UB_init]])</f>
        <v>760</v>
      </c>
      <c r="U904">
        <f>IF(Table1353233[[#This Row],[If Optimal solution is not found]],"",Table1353233[[#This Row],[LB_init]])</f>
        <v>760</v>
      </c>
      <c r="V904">
        <f>IF(Table1353233[[#This Row],[If Optimal solution is not found]],"",0)</f>
        <v>0</v>
      </c>
      <c r="W904">
        <f>IF(Table1353233[[#This Row],[If Optimal solution is not found]],"",Table1353233[[#This Row],[Total time (BPP+Pm+SPm)]])</f>
        <v>2.0333863999699133</v>
      </c>
      <c r="Y904" s="59"/>
      <c r="Z904" s="60"/>
      <c r="AA904" s="60"/>
      <c r="AB904" s="59"/>
      <c r="AC904" s="114"/>
      <c r="AD904" s="114"/>
      <c r="AE904" s="114"/>
      <c r="AF904" s="114">
        <f t="shared" si="123"/>
        <v>0</v>
      </c>
      <c r="AG904" s="114">
        <f t="shared" si="124"/>
        <v>0</v>
      </c>
      <c r="AH904" s="114">
        <v>0</v>
      </c>
      <c r="AI904" s="136" t="str">
        <f>IF(AH904=1,(Table1353233[[#This Row],[UB_init]]-Table1353233[[#This Row],[LB_init]])/Table1353233[[#This Row],[UB_init]],"")</f>
        <v/>
      </c>
      <c r="AJ904" s="123"/>
      <c r="AK904" s="114">
        <f>IF(AND(AJ904=1,Table68[[#This Row],[Gap]]=0),1,0)</f>
        <v>0</v>
      </c>
      <c r="AL904" s="48">
        <v>760</v>
      </c>
      <c r="AM904" s="117">
        <f t="shared" si="119"/>
        <v>1</v>
      </c>
      <c r="AN904">
        <f t="shared" si="120"/>
        <v>0</v>
      </c>
    </row>
    <row r="905" spans="2:40" x14ac:dyDescent="0.35">
      <c r="B905" s="126" t="s">
        <v>921</v>
      </c>
      <c r="C905" s="36">
        <v>200</v>
      </c>
      <c r="D905" s="36">
        <v>5</v>
      </c>
      <c r="E905" s="36">
        <v>10</v>
      </c>
      <c r="F905" s="37">
        <v>1</v>
      </c>
      <c r="G905" s="61">
        <f t="shared" si="116"/>
        <v>742</v>
      </c>
      <c r="H905" s="98">
        <f t="shared" si="116"/>
        <v>742</v>
      </c>
      <c r="I905" s="98">
        <f t="shared" si="121"/>
        <v>0</v>
      </c>
      <c r="J905" s="98"/>
      <c r="K905" s="36">
        <f>1800-Table1353233[[#This Row],[Remaining time]]</f>
        <v>4.317724991590012</v>
      </c>
      <c r="L905" s="36"/>
      <c r="M905" s="36">
        <f t="shared" si="117"/>
        <v>4.317724991590012</v>
      </c>
      <c r="N905" t="str">
        <f t="shared" si="118"/>
        <v/>
      </c>
      <c r="O905" t="b">
        <f t="shared" si="122"/>
        <v>0</v>
      </c>
      <c r="T905">
        <f>IF(Table1353233[[#This Row],[If Optimal solution is not found]]=1,"",Table1353233[[#This Row],[UB_init]])</f>
        <v>742</v>
      </c>
      <c r="U905">
        <f>IF(Table1353233[[#This Row],[If Optimal solution is not found]],"",Table1353233[[#This Row],[LB_init]])</f>
        <v>742</v>
      </c>
      <c r="V905">
        <f>IF(Table1353233[[#This Row],[If Optimal solution is not found]],"",0)</f>
        <v>0</v>
      </c>
      <c r="W905">
        <f>IF(Table1353233[[#This Row],[If Optimal solution is not found]],"",Table1353233[[#This Row],[Total time (BPP+Pm+SPm)]])</f>
        <v>4.317724991590012</v>
      </c>
      <c r="Y905" s="61"/>
      <c r="Z905" s="62"/>
      <c r="AA905" s="62"/>
      <c r="AB905" s="61"/>
      <c r="AC905" s="115"/>
      <c r="AD905" s="115"/>
      <c r="AE905" s="115"/>
      <c r="AF905" s="115">
        <f t="shared" si="123"/>
        <v>0</v>
      </c>
      <c r="AG905" s="115">
        <f t="shared" si="124"/>
        <v>0</v>
      </c>
      <c r="AH905" s="115">
        <v>0</v>
      </c>
      <c r="AI905" s="137" t="str">
        <f>IF(AH905=1,(Table1353233[[#This Row],[UB_init]]-Table1353233[[#This Row],[LB_init]])/Table1353233[[#This Row],[UB_init]],"")</f>
        <v/>
      </c>
      <c r="AJ905" s="133"/>
      <c r="AK905" s="115">
        <f>IF(AND(AJ905=1,Table68[[#This Row],[Gap]]=0),1,0)</f>
        <v>0</v>
      </c>
      <c r="AL905" s="47">
        <v>742</v>
      </c>
      <c r="AM905" s="117">
        <f t="shared" si="119"/>
        <v>1</v>
      </c>
      <c r="AN905">
        <f t="shared" si="120"/>
        <v>0</v>
      </c>
    </row>
    <row r="906" spans="2:40" x14ac:dyDescent="0.35">
      <c r="B906" s="127" t="s">
        <v>922</v>
      </c>
      <c r="C906" s="38">
        <v>200</v>
      </c>
      <c r="D906" s="38">
        <v>5</v>
      </c>
      <c r="E906" s="38">
        <v>10</v>
      </c>
      <c r="F906" s="39">
        <v>1</v>
      </c>
      <c r="G906" s="59">
        <f t="shared" si="116"/>
        <v>769</v>
      </c>
      <c r="H906" s="88">
        <f t="shared" si="116"/>
        <v>769</v>
      </c>
      <c r="I906" s="88">
        <f t="shared" si="121"/>
        <v>0</v>
      </c>
      <c r="J906" s="88"/>
      <c r="K906" s="38">
        <f>1800-Table1353233[[#This Row],[Remaining time]]</f>
        <v>2.7763269580900669</v>
      </c>
      <c r="L906" s="38"/>
      <c r="M906" s="38">
        <f t="shared" si="117"/>
        <v>2.7763269580900669</v>
      </c>
      <c r="N906" t="str">
        <f t="shared" si="118"/>
        <v/>
      </c>
      <c r="O906" t="b">
        <f t="shared" si="122"/>
        <v>0</v>
      </c>
      <c r="T906">
        <f>IF(Table1353233[[#This Row],[If Optimal solution is not found]]=1,"",Table1353233[[#This Row],[UB_init]])</f>
        <v>769</v>
      </c>
      <c r="U906">
        <f>IF(Table1353233[[#This Row],[If Optimal solution is not found]],"",Table1353233[[#This Row],[LB_init]])</f>
        <v>769</v>
      </c>
      <c r="V906">
        <f>IF(Table1353233[[#This Row],[If Optimal solution is not found]],"",0)</f>
        <v>0</v>
      </c>
      <c r="W906">
        <f>IF(Table1353233[[#This Row],[If Optimal solution is not found]],"",Table1353233[[#This Row],[Total time (BPP+Pm+SPm)]])</f>
        <v>2.7763269580900669</v>
      </c>
      <c r="Y906" s="59"/>
      <c r="Z906" s="60"/>
      <c r="AA906" s="60"/>
      <c r="AB906" s="59"/>
      <c r="AC906" s="114"/>
      <c r="AD906" s="114"/>
      <c r="AE906" s="114"/>
      <c r="AF906" s="114">
        <f t="shared" si="123"/>
        <v>0</v>
      </c>
      <c r="AG906" s="114">
        <f t="shared" si="124"/>
        <v>0</v>
      </c>
      <c r="AH906" s="114">
        <v>0</v>
      </c>
      <c r="AI906" s="136" t="str">
        <f>IF(AH906=1,(Table1353233[[#This Row],[UB_init]]-Table1353233[[#This Row],[LB_init]])/Table1353233[[#This Row],[UB_init]],"")</f>
        <v/>
      </c>
      <c r="AJ906" s="123"/>
      <c r="AK906" s="114">
        <f>IF(AND(AJ906=1,Table68[[#This Row],[Gap]]=0),1,0)</f>
        <v>0</v>
      </c>
      <c r="AL906" s="48">
        <v>769</v>
      </c>
      <c r="AM906" s="117">
        <f t="shared" si="119"/>
        <v>1</v>
      </c>
      <c r="AN906">
        <f t="shared" si="120"/>
        <v>0</v>
      </c>
    </row>
    <row r="907" spans="2:40" x14ac:dyDescent="0.35">
      <c r="B907" s="126" t="s">
        <v>923</v>
      </c>
      <c r="C907" s="36">
        <v>200</v>
      </c>
      <c r="D907" s="36">
        <v>5</v>
      </c>
      <c r="E907" s="36">
        <v>10</v>
      </c>
      <c r="F907" s="37">
        <v>1</v>
      </c>
      <c r="G907" s="61">
        <f t="shared" si="116"/>
        <v>739</v>
      </c>
      <c r="H907" s="98">
        <f t="shared" si="116"/>
        <v>739</v>
      </c>
      <c r="I907" s="98">
        <f t="shared" si="121"/>
        <v>0</v>
      </c>
      <c r="J907" s="98"/>
      <c r="K907" s="36">
        <f>1800-Table1353233[[#This Row],[Remaining time]]</f>
        <v>3.0945949219199065</v>
      </c>
      <c r="L907" s="36"/>
      <c r="M907" s="36">
        <f t="shared" si="117"/>
        <v>3.0945949219199065</v>
      </c>
      <c r="N907" t="str">
        <f t="shared" si="118"/>
        <v/>
      </c>
      <c r="O907" t="b">
        <f t="shared" si="122"/>
        <v>0</v>
      </c>
      <c r="T907">
        <f>IF(Table1353233[[#This Row],[If Optimal solution is not found]]=1,"",Table1353233[[#This Row],[UB_init]])</f>
        <v>739</v>
      </c>
      <c r="U907">
        <f>IF(Table1353233[[#This Row],[If Optimal solution is not found]],"",Table1353233[[#This Row],[LB_init]])</f>
        <v>739</v>
      </c>
      <c r="V907">
        <f>IF(Table1353233[[#This Row],[If Optimal solution is not found]],"",0)</f>
        <v>0</v>
      </c>
      <c r="W907">
        <f>IF(Table1353233[[#This Row],[If Optimal solution is not found]],"",Table1353233[[#This Row],[Total time (BPP+Pm+SPm)]])</f>
        <v>3.0945949219199065</v>
      </c>
      <c r="Y907" s="61"/>
      <c r="Z907" s="62"/>
      <c r="AA907" s="62"/>
      <c r="AB907" s="61"/>
      <c r="AC907" s="115"/>
      <c r="AD907" s="115"/>
      <c r="AE907" s="115"/>
      <c r="AF907" s="115">
        <f t="shared" si="123"/>
        <v>0</v>
      </c>
      <c r="AG907" s="115">
        <f t="shared" si="124"/>
        <v>0</v>
      </c>
      <c r="AH907" s="115">
        <v>0</v>
      </c>
      <c r="AI907" s="137" t="str">
        <f>IF(AH907=1,(Table1353233[[#This Row],[UB_init]]-Table1353233[[#This Row],[LB_init]])/Table1353233[[#This Row],[UB_init]],"")</f>
        <v/>
      </c>
      <c r="AJ907" s="133"/>
      <c r="AK907" s="115">
        <f>IF(AND(AJ907=1,Table68[[#This Row],[Gap]]=0),1,0)</f>
        <v>0</v>
      </c>
      <c r="AL907" s="47">
        <v>739</v>
      </c>
      <c r="AM907" s="117">
        <f t="shared" si="119"/>
        <v>1</v>
      </c>
      <c r="AN907">
        <f t="shared" si="120"/>
        <v>0</v>
      </c>
    </row>
    <row r="908" spans="2:40" x14ac:dyDescent="0.35">
      <c r="B908" s="127" t="s">
        <v>924</v>
      </c>
      <c r="C908" s="38">
        <v>200</v>
      </c>
      <c r="D908" s="38">
        <v>5</v>
      </c>
      <c r="E908" s="38">
        <v>10</v>
      </c>
      <c r="F908" s="39">
        <v>1</v>
      </c>
      <c r="G908" s="59">
        <f t="shared" si="116"/>
        <v>767</v>
      </c>
      <c r="H908" s="88">
        <f t="shared" si="116"/>
        <v>767</v>
      </c>
      <c r="I908" s="88">
        <f t="shared" si="121"/>
        <v>0</v>
      </c>
      <c r="J908" s="88"/>
      <c r="K908" s="38">
        <f>1800-Table1353233[[#This Row],[Remaining time]]</f>
        <v>5.4239467755000987</v>
      </c>
      <c r="L908" s="38"/>
      <c r="M908" s="38">
        <f t="shared" si="117"/>
        <v>5.4239467755000987</v>
      </c>
      <c r="N908" t="str">
        <f t="shared" si="118"/>
        <v/>
      </c>
      <c r="O908" t="b">
        <f t="shared" si="122"/>
        <v>0</v>
      </c>
      <c r="T908">
        <f>IF(Table1353233[[#This Row],[If Optimal solution is not found]]=1,"",Table1353233[[#This Row],[UB_init]])</f>
        <v>767</v>
      </c>
      <c r="U908">
        <f>IF(Table1353233[[#This Row],[If Optimal solution is not found]],"",Table1353233[[#This Row],[LB_init]])</f>
        <v>767</v>
      </c>
      <c r="V908">
        <f>IF(Table1353233[[#This Row],[If Optimal solution is not found]],"",0)</f>
        <v>0</v>
      </c>
      <c r="W908">
        <f>IF(Table1353233[[#This Row],[If Optimal solution is not found]],"",Table1353233[[#This Row],[Total time (BPP+Pm+SPm)]])</f>
        <v>5.4239467755000987</v>
      </c>
      <c r="Y908" s="59"/>
      <c r="Z908" s="60"/>
      <c r="AA908" s="60"/>
      <c r="AB908" s="59"/>
      <c r="AC908" s="114"/>
      <c r="AD908" s="114"/>
      <c r="AE908" s="114"/>
      <c r="AF908" s="114">
        <f t="shared" si="123"/>
        <v>0</v>
      </c>
      <c r="AG908" s="114">
        <f t="shared" si="124"/>
        <v>0</v>
      </c>
      <c r="AH908" s="114">
        <v>0</v>
      </c>
      <c r="AI908" s="136" t="str">
        <f>IF(AH908=1,(Table1353233[[#This Row],[UB_init]]-Table1353233[[#This Row],[LB_init]])/Table1353233[[#This Row],[UB_init]],"")</f>
        <v/>
      </c>
      <c r="AJ908" s="123"/>
      <c r="AK908" s="114">
        <f>IF(AND(AJ908=1,Table68[[#This Row],[Gap]]=0),1,0)</f>
        <v>0</v>
      </c>
      <c r="AL908" s="48">
        <v>767</v>
      </c>
      <c r="AM908" s="117">
        <f t="shared" si="119"/>
        <v>1</v>
      </c>
      <c r="AN908">
        <f t="shared" si="120"/>
        <v>0</v>
      </c>
    </row>
    <row r="909" spans="2:40" x14ac:dyDescent="0.35">
      <c r="B909" s="126" t="s">
        <v>925</v>
      </c>
      <c r="C909" s="36">
        <v>200</v>
      </c>
      <c r="D909" s="36">
        <v>5</v>
      </c>
      <c r="E909" s="36">
        <v>10</v>
      </c>
      <c r="F909" s="37">
        <v>1</v>
      </c>
      <c r="G909" s="61">
        <f t="shared" si="116"/>
        <v>736</v>
      </c>
      <c r="H909" s="98">
        <f t="shared" si="116"/>
        <v>736</v>
      </c>
      <c r="I909" s="98">
        <f t="shared" si="121"/>
        <v>0</v>
      </c>
      <c r="J909" s="98"/>
      <c r="K909" s="36">
        <f>1800-Table1353233[[#This Row],[Remaining time]]</f>
        <v>1.6461938154000109</v>
      </c>
      <c r="L909" s="36"/>
      <c r="M909" s="36">
        <f t="shared" si="117"/>
        <v>1.6461938154000109</v>
      </c>
      <c r="N909" t="str">
        <f t="shared" si="118"/>
        <v/>
      </c>
      <c r="O909" t="b">
        <f t="shared" si="122"/>
        <v>0</v>
      </c>
      <c r="T909">
        <f>IF(Table1353233[[#This Row],[If Optimal solution is not found]]=1,"",Table1353233[[#This Row],[UB_init]])</f>
        <v>736</v>
      </c>
      <c r="U909">
        <f>IF(Table1353233[[#This Row],[If Optimal solution is not found]],"",Table1353233[[#This Row],[LB_init]])</f>
        <v>736</v>
      </c>
      <c r="V909">
        <f>IF(Table1353233[[#This Row],[If Optimal solution is not found]],"",0)</f>
        <v>0</v>
      </c>
      <c r="W909">
        <f>IF(Table1353233[[#This Row],[If Optimal solution is not found]],"",Table1353233[[#This Row],[Total time (BPP+Pm+SPm)]])</f>
        <v>1.6461938154000109</v>
      </c>
      <c r="Y909" s="61"/>
      <c r="Z909" s="62"/>
      <c r="AA909" s="62"/>
      <c r="AB909" s="61"/>
      <c r="AC909" s="115"/>
      <c r="AD909" s="115"/>
      <c r="AE909" s="115"/>
      <c r="AF909" s="115">
        <f t="shared" si="123"/>
        <v>0</v>
      </c>
      <c r="AG909" s="115">
        <f t="shared" si="124"/>
        <v>0</v>
      </c>
      <c r="AH909" s="115">
        <v>0</v>
      </c>
      <c r="AI909" s="137" t="str">
        <f>IF(AH909=1,(Table1353233[[#This Row],[UB_init]]-Table1353233[[#This Row],[LB_init]])/Table1353233[[#This Row],[UB_init]],"")</f>
        <v/>
      </c>
      <c r="AJ909" s="133"/>
      <c r="AK909" s="115">
        <f>IF(AND(AJ909=1,Table68[[#This Row],[Gap]]=0),1,0)</f>
        <v>0</v>
      </c>
      <c r="AL909" s="47">
        <v>736</v>
      </c>
      <c r="AM909" s="117">
        <f t="shared" si="119"/>
        <v>1</v>
      </c>
      <c r="AN909">
        <f t="shared" si="120"/>
        <v>0</v>
      </c>
    </row>
    <row r="910" spans="2:40" x14ac:dyDescent="0.35">
      <c r="B910" s="127" t="s">
        <v>926</v>
      </c>
      <c r="C910" s="38">
        <v>200</v>
      </c>
      <c r="D910" s="38">
        <v>5</v>
      </c>
      <c r="E910" s="38">
        <v>10</v>
      </c>
      <c r="F910" s="39">
        <v>1</v>
      </c>
      <c r="G910" s="59">
        <f t="shared" si="116"/>
        <v>747</v>
      </c>
      <c r="H910" s="88">
        <f t="shared" si="116"/>
        <v>747</v>
      </c>
      <c r="I910" s="88">
        <f t="shared" si="121"/>
        <v>0</v>
      </c>
      <c r="J910" s="88"/>
      <c r="K910" s="38">
        <f>1800-Table1353233[[#This Row],[Remaining time]]</f>
        <v>2.3929320555200775</v>
      </c>
      <c r="L910" s="38"/>
      <c r="M910" s="38">
        <f t="shared" si="117"/>
        <v>2.3929320555200775</v>
      </c>
      <c r="N910" t="str">
        <f t="shared" si="118"/>
        <v/>
      </c>
      <c r="O910" t="b">
        <f t="shared" si="122"/>
        <v>0</v>
      </c>
      <c r="T910">
        <f>IF(Table1353233[[#This Row],[If Optimal solution is not found]]=1,"",Table1353233[[#This Row],[UB_init]])</f>
        <v>747</v>
      </c>
      <c r="U910">
        <f>IF(Table1353233[[#This Row],[If Optimal solution is not found]],"",Table1353233[[#This Row],[LB_init]])</f>
        <v>747</v>
      </c>
      <c r="V910">
        <f>IF(Table1353233[[#This Row],[If Optimal solution is not found]],"",0)</f>
        <v>0</v>
      </c>
      <c r="W910">
        <f>IF(Table1353233[[#This Row],[If Optimal solution is not found]],"",Table1353233[[#This Row],[Total time (BPP+Pm+SPm)]])</f>
        <v>2.3929320555200775</v>
      </c>
      <c r="Y910" s="59"/>
      <c r="Z910" s="60"/>
      <c r="AA910" s="60"/>
      <c r="AB910" s="59"/>
      <c r="AC910" s="114"/>
      <c r="AD910" s="114"/>
      <c r="AE910" s="114"/>
      <c r="AF910" s="114">
        <f t="shared" si="123"/>
        <v>0</v>
      </c>
      <c r="AG910" s="114">
        <f t="shared" si="124"/>
        <v>0</v>
      </c>
      <c r="AH910" s="114">
        <v>0</v>
      </c>
      <c r="AI910" s="136" t="str">
        <f>IF(AH910=1,(Table1353233[[#This Row],[UB_init]]-Table1353233[[#This Row],[LB_init]])/Table1353233[[#This Row],[UB_init]],"")</f>
        <v/>
      </c>
      <c r="AJ910" s="123"/>
      <c r="AK910" s="114">
        <f>IF(AND(AJ910=1,Table68[[#This Row],[Gap]]=0),1,0)</f>
        <v>0</v>
      </c>
      <c r="AL910" s="48">
        <v>747</v>
      </c>
      <c r="AM910" s="117">
        <f t="shared" si="119"/>
        <v>1</v>
      </c>
      <c r="AN910">
        <f t="shared" si="120"/>
        <v>0</v>
      </c>
    </row>
    <row r="911" spans="2:40" x14ac:dyDescent="0.35">
      <c r="B911" s="126" t="s">
        <v>927</v>
      </c>
      <c r="C911" s="36">
        <v>200</v>
      </c>
      <c r="D911" s="36">
        <v>5</v>
      </c>
      <c r="E911" s="36">
        <v>10</v>
      </c>
      <c r="F911" s="37">
        <v>1</v>
      </c>
      <c r="G911" s="61">
        <f t="shared" si="116"/>
        <v>797</v>
      </c>
      <c r="H911" s="98">
        <f t="shared" si="116"/>
        <v>797</v>
      </c>
      <c r="I911" s="98">
        <f t="shared" si="121"/>
        <v>0</v>
      </c>
      <c r="J911" s="98"/>
      <c r="K911" s="36">
        <f>1800-Table1353233[[#This Row],[Remaining time]]</f>
        <v>2.4444695729800969</v>
      </c>
      <c r="L911" s="36"/>
      <c r="M911" s="36">
        <f t="shared" si="117"/>
        <v>2.4444695729800969</v>
      </c>
      <c r="N911" t="str">
        <f t="shared" si="118"/>
        <v/>
      </c>
      <c r="O911" t="b">
        <f t="shared" si="122"/>
        <v>0</v>
      </c>
      <c r="T911">
        <f>IF(Table1353233[[#This Row],[If Optimal solution is not found]]=1,"",Table1353233[[#This Row],[UB_init]])</f>
        <v>797</v>
      </c>
      <c r="U911">
        <f>IF(Table1353233[[#This Row],[If Optimal solution is not found]],"",Table1353233[[#This Row],[LB_init]])</f>
        <v>797</v>
      </c>
      <c r="V911">
        <f>IF(Table1353233[[#This Row],[If Optimal solution is not found]],"",0)</f>
        <v>0</v>
      </c>
      <c r="W911">
        <f>IF(Table1353233[[#This Row],[If Optimal solution is not found]],"",Table1353233[[#This Row],[Total time (BPP+Pm+SPm)]])</f>
        <v>2.4444695729800969</v>
      </c>
      <c r="Y911" s="61"/>
      <c r="Z911" s="62"/>
      <c r="AA911" s="62"/>
      <c r="AB911" s="61"/>
      <c r="AC911" s="115"/>
      <c r="AD911" s="115"/>
      <c r="AE911" s="115"/>
      <c r="AF911" s="115">
        <f t="shared" si="123"/>
        <v>0</v>
      </c>
      <c r="AG911" s="115">
        <f t="shared" si="124"/>
        <v>0</v>
      </c>
      <c r="AH911" s="115">
        <v>0</v>
      </c>
      <c r="AI911" s="137" t="str">
        <f>IF(AH911=1,(Table1353233[[#This Row],[UB_init]]-Table1353233[[#This Row],[LB_init]])/Table1353233[[#This Row],[UB_init]],"")</f>
        <v/>
      </c>
      <c r="AJ911" s="133"/>
      <c r="AK911" s="115">
        <f>IF(AND(AJ911=1,Table68[[#This Row],[Gap]]=0),1,0)</f>
        <v>0</v>
      </c>
      <c r="AL911" s="47">
        <v>797</v>
      </c>
      <c r="AM911" s="117">
        <f t="shared" si="119"/>
        <v>1</v>
      </c>
      <c r="AN911">
        <f t="shared" si="120"/>
        <v>0</v>
      </c>
    </row>
    <row r="912" spans="2:40" x14ac:dyDescent="0.35">
      <c r="B912" s="127" t="s">
        <v>928</v>
      </c>
      <c r="C912" s="38">
        <v>200</v>
      </c>
      <c r="D912" s="38">
        <v>5</v>
      </c>
      <c r="E912" s="38">
        <v>10</v>
      </c>
      <c r="F912" s="39">
        <v>2</v>
      </c>
      <c r="G912" s="59">
        <f t="shared" si="116"/>
        <v>1069</v>
      </c>
      <c r="H912" s="88">
        <f t="shared" si="116"/>
        <v>1069</v>
      </c>
      <c r="I912" s="88">
        <f t="shared" si="121"/>
        <v>0</v>
      </c>
      <c r="J912" s="88"/>
      <c r="K912" s="38">
        <f>1800-Table1353233[[#This Row],[Remaining time]]</f>
        <v>2.0333767254001032</v>
      </c>
      <c r="L912" s="38"/>
      <c r="M912" s="38">
        <f t="shared" si="117"/>
        <v>2.0333767254001032</v>
      </c>
      <c r="N912" t="str">
        <f t="shared" si="118"/>
        <v/>
      </c>
      <c r="O912" t="b">
        <f t="shared" si="122"/>
        <v>0</v>
      </c>
      <c r="T912">
        <f>IF(Table1353233[[#This Row],[If Optimal solution is not found]]=1,"",Table1353233[[#This Row],[UB_init]])</f>
        <v>1069</v>
      </c>
      <c r="U912">
        <f>IF(Table1353233[[#This Row],[If Optimal solution is not found]],"",Table1353233[[#This Row],[LB_init]])</f>
        <v>1069</v>
      </c>
      <c r="V912">
        <f>IF(Table1353233[[#This Row],[If Optimal solution is not found]],"",0)</f>
        <v>0</v>
      </c>
      <c r="W912">
        <f>IF(Table1353233[[#This Row],[If Optimal solution is not found]],"",Table1353233[[#This Row],[Total time (BPP+Pm+SPm)]])</f>
        <v>2.0333767254001032</v>
      </c>
      <c r="Y912" s="59"/>
      <c r="Z912" s="60"/>
      <c r="AA912" s="60"/>
      <c r="AB912" s="59"/>
      <c r="AC912" s="114"/>
      <c r="AD912" s="114"/>
      <c r="AE912" s="114"/>
      <c r="AF912" s="114">
        <f t="shared" si="123"/>
        <v>0</v>
      </c>
      <c r="AG912" s="114">
        <f t="shared" si="124"/>
        <v>0</v>
      </c>
      <c r="AH912" s="114">
        <v>0</v>
      </c>
      <c r="AI912" s="136" t="str">
        <f>IF(AH912=1,(Table1353233[[#This Row],[UB_init]]-Table1353233[[#This Row],[LB_init]])/Table1353233[[#This Row],[UB_init]],"")</f>
        <v/>
      </c>
      <c r="AJ912" s="123"/>
      <c r="AK912" s="114">
        <f>IF(AND(AJ912=1,Table68[[#This Row],[Gap]]=0),1,0)</f>
        <v>0</v>
      </c>
      <c r="AL912" s="48">
        <v>1069</v>
      </c>
      <c r="AM912" s="117">
        <f t="shared" si="119"/>
        <v>1</v>
      </c>
      <c r="AN912">
        <f t="shared" si="120"/>
        <v>0</v>
      </c>
    </row>
    <row r="913" spans="2:40" x14ac:dyDescent="0.35">
      <c r="B913" s="126" t="s">
        <v>929</v>
      </c>
      <c r="C913" s="36">
        <v>200</v>
      </c>
      <c r="D913" s="36">
        <v>5</v>
      </c>
      <c r="E913" s="36">
        <v>10</v>
      </c>
      <c r="F913" s="37">
        <v>2</v>
      </c>
      <c r="G913" s="61">
        <f t="shared" si="116"/>
        <v>1036</v>
      </c>
      <c r="H913" s="98">
        <f t="shared" si="116"/>
        <v>1036</v>
      </c>
      <c r="I913" s="98">
        <f t="shared" si="121"/>
        <v>0</v>
      </c>
      <c r="J913" s="98"/>
      <c r="K913" s="36">
        <f>1800-Table1353233[[#This Row],[Remaining time]]</f>
        <v>7.2662220932600121</v>
      </c>
      <c r="L913" s="36"/>
      <c r="M913" s="36">
        <f t="shared" si="117"/>
        <v>7.2662220932600121</v>
      </c>
      <c r="N913" t="str">
        <f t="shared" si="118"/>
        <v/>
      </c>
      <c r="O913" t="b">
        <f t="shared" si="122"/>
        <v>0</v>
      </c>
      <c r="T913">
        <f>IF(Table1353233[[#This Row],[If Optimal solution is not found]]=1,"",Table1353233[[#This Row],[UB_init]])</f>
        <v>1036</v>
      </c>
      <c r="U913">
        <f>IF(Table1353233[[#This Row],[If Optimal solution is not found]],"",Table1353233[[#This Row],[LB_init]])</f>
        <v>1036</v>
      </c>
      <c r="V913">
        <f>IF(Table1353233[[#This Row],[If Optimal solution is not found]],"",0)</f>
        <v>0</v>
      </c>
      <c r="W913">
        <f>IF(Table1353233[[#This Row],[If Optimal solution is not found]],"",Table1353233[[#This Row],[Total time (BPP+Pm+SPm)]])</f>
        <v>7.2662220932600121</v>
      </c>
      <c r="Y913" s="61"/>
      <c r="Z913" s="62"/>
      <c r="AA913" s="62"/>
      <c r="AB913" s="61"/>
      <c r="AC913" s="115"/>
      <c r="AD913" s="115"/>
      <c r="AE913" s="115"/>
      <c r="AF913" s="115">
        <f t="shared" si="123"/>
        <v>0</v>
      </c>
      <c r="AG913" s="115">
        <f t="shared" si="124"/>
        <v>0</v>
      </c>
      <c r="AH913" s="115">
        <v>0</v>
      </c>
      <c r="AI913" s="137" t="str">
        <f>IF(AH913=1,(Table1353233[[#This Row],[UB_init]]-Table1353233[[#This Row],[LB_init]])/Table1353233[[#This Row],[UB_init]],"")</f>
        <v/>
      </c>
      <c r="AJ913" s="133"/>
      <c r="AK913" s="115">
        <f>IF(AND(AJ913=1,Table68[[#This Row],[Gap]]=0),1,0)</f>
        <v>0</v>
      </c>
      <c r="AL913" s="47">
        <v>1036</v>
      </c>
      <c r="AM913" s="117">
        <f t="shared" si="119"/>
        <v>1</v>
      </c>
      <c r="AN913">
        <f t="shared" si="120"/>
        <v>0</v>
      </c>
    </row>
    <row r="914" spans="2:40" x14ac:dyDescent="0.35">
      <c r="B914" s="127" t="s">
        <v>930</v>
      </c>
      <c r="C914" s="38">
        <v>200</v>
      </c>
      <c r="D914" s="38">
        <v>5</v>
      </c>
      <c r="E914" s="38">
        <v>10</v>
      </c>
      <c r="F914" s="39">
        <v>2</v>
      </c>
      <c r="G914" s="59">
        <f t="shared" si="116"/>
        <v>1072</v>
      </c>
      <c r="H914" s="88">
        <f t="shared" si="116"/>
        <v>1072</v>
      </c>
      <c r="I914" s="88">
        <f t="shared" si="121"/>
        <v>0</v>
      </c>
      <c r="J914" s="88"/>
      <c r="K914" s="38">
        <f>1800-Table1353233[[#This Row],[Remaining time]]</f>
        <v>9.3772397544300929</v>
      </c>
      <c r="L914" s="38"/>
      <c r="M914" s="38">
        <f t="shared" si="117"/>
        <v>9.3772397544300929</v>
      </c>
      <c r="N914" t="str">
        <f t="shared" si="118"/>
        <v/>
      </c>
      <c r="O914" t="b">
        <f t="shared" si="122"/>
        <v>0</v>
      </c>
      <c r="T914">
        <f>IF(Table1353233[[#This Row],[If Optimal solution is not found]]=1,"",Table1353233[[#This Row],[UB_init]])</f>
        <v>1072</v>
      </c>
      <c r="U914">
        <f>IF(Table1353233[[#This Row],[If Optimal solution is not found]],"",Table1353233[[#This Row],[LB_init]])</f>
        <v>1072</v>
      </c>
      <c r="V914">
        <f>IF(Table1353233[[#This Row],[If Optimal solution is not found]],"",0)</f>
        <v>0</v>
      </c>
      <c r="W914">
        <f>IF(Table1353233[[#This Row],[If Optimal solution is not found]],"",Table1353233[[#This Row],[Total time (BPP+Pm+SPm)]])</f>
        <v>9.3772397544300929</v>
      </c>
      <c r="Y914" s="59"/>
      <c r="Z914" s="60"/>
      <c r="AA914" s="60"/>
      <c r="AB914" s="59"/>
      <c r="AC914" s="114"/>
      <c r="AD914" s="114"/>
      <c r="AE914" s="114"/>
      <c r="AF914" s="114">
        <f t="shared" si="123"/>
        <v>0</v>
      </c>
      <c r="AG914" s="114">
        <f t="shared" si="124"/>
        <v>0</v>
      </c>
      <c r="AH914" s="114">
        <v>0</v>
      </c>
      <c r="AI914" s="136" t="str">
        <f>IF(AH914=1,(Table1353233[[#This Row],[UB_init]]-Table1353233[[#This Row],[LB_init]])/Table1353233[[#This Row],[UB_init]],"")</f>
        <v/>
      </c>
      <c r="AJ914" s="123"/>
      <c r="AK914" s="114">
        <f>IF(AND(AJ914=1,Table68[[#This Row],[Gap]]=0),1,0)</f>
        <v>0</v>
      </c>
      <c r="AL914" s="48">
        <v>1072</v>
      </c>
      <c r="AM914" s="117">
        <f t="shared" si="119"/>
        <v>1</v>
      </c>
      <c r="AN914">
        <f t="shared" si="120"/>
        <v>0</v>
      </c>
    </row>
    <row r="915" spans="2:40" x14ac:dyDescent="0.35">
      <c r="B915" s="126" t="s">
        <v>931</v>
      </c>
      <c r="C915" s="36">
        <v>200</v>
      </c>
      <c r="D915" s="36">
        <v>5</v>
      </c>
      <c r="E915" s="36">
        <v>10</v>
      </c>
      <c r="F915" s="37">
        <v>2</v>
      </c>
      <c r="G915" s="61">
        <f t="shared" si="116"/>
        <v>1078</v>
      </c>
      <c r="H915" s="98">
        <f t="shared" si="116"/>
        <v>1078</v>
      </c>
      <c r="I915" s="98">
        <f t="shared" si="121"/>
        <v>0</v>
      </c>
      <c r="J915" s="98"/>
      <c r="K915" s="36">
        <f>1800-Table1353233[[#This Row],[Remaining time]]</f>
        <v>4.9774704165799903</v>
      </c>
      <c r="L915" s="36"/>
      <c r="M915" s="36">
        <f t="shared" si="117"/>
        <v>4.9774704165799903</v>
      </c>
      <c r="N915" t="str">
        <f t="shared" si="118"/>
        <v/>
      </c>
      <c r="O915" t="b">
        <f t="shared" si="122"/>
        <v>0</v>
      </c>
      <c r="T915">
        <f>IF(Table1353233[[#This Row],[If Optimal solution is not found]]=1,"",Table1353233[[#This Row],[UB_init]])</f>
        <v>1078</v>
      </c>
      <c r="U915">
        <f>IF(Table1353233[[#This Row],[If Optimal solution is not found]],"",Table1353233[[#This Row],[LB_init]])</f>
        <v>1078</v>
      </c>
      <c r="V915">
        <f>IF(Table1353233[[#This Row],[If Optimal solution is not found]],"",0)</f>
        <v>0</v>
      </c>
      <c r="W915">
        <f>IF(Table1353233[[#This Row],[If Optimal solution is not found]],"",Table1353233[[#This Row],[Total time (BPP+Pm+SPm)]])</f>
        <v>4.9774704165799903</v>
      </c>
      <c r="Y915" s="61"/>
      <c r="Z915" s="62"/>
      <c r="AA915" s="62"/>
      <c r="AB915" s="61"/>
      <c r="AC915" s="115"/>
      <c r="AD915" s="115"/>
      <c r="AE915" s="115"/>
      <c r="AF915" s="115">
        <f t="shared" si="123"/>
        <v>0</v>
      </c>
      <c r="AG915" s="115">
        <f t="shared" si="124"/>
        <v>0</v>
      </c>
      <c r="AH915" s="115">
        <v>0</v>
      </c>
      <c r="AI915" s="137" t="str">
        <f>IF(AH915=1,(Table1353233[[#This Row],[UB_init]]-Table1353233[[#This Row],[LB_init]])/Table1353233[[#This Row],[UB_init]],"")</f>
        <v/>
      </c>
      <c r="AJ915" s="133"/>
      <c r="AK915" s="115">
        <f>IF(AND(AJ915=1,Table68[[#This Row],[Gap]]=0),1,0)</f>
        <v>0</v>
      </c>
      <c r="AL915" s="47">
        <v>1078</v>
      </c>
      <c r="AM915" s="117">
        <f t="shared" si="119"/>
        <v>1</v>
      </c>
      <c r="AN915">
        <f t="shared" si="120"/>
        <v>0</v>
      </c>
    </row>
    <row r="916" spans="2:40" x14ac:dyDescent="0.35">
      <c r="B916" s="127" t="s">
        <v>932</v>
      </c>
      <c r="C916" s="38">
        <v>200</v>
      </c>
      <c r="D916" s="38">
        <v>5</v>
      </c>
      <c r="E916" s="38">
        <v>10</v>
      </c>
      <c r="F916" s="39">
        <v>2</v>
      </c>
      <c r="G916" s="59">
        <f t="shared" si="116"/>
        <v>1057</v>
      </c>
      <c r="H916" s="88">
        <f t="shared" si="116"/>
        <v>1057</v>
      </c>
      <c r="I916" s="88">
        <f t="shared" si="121"/>
        <v>0</v>
      </c>
      <c r="J916" s="88"/>
      <c r="K916" s="38">
        <f>1800-Table1353233[[#This Row],[Remaining time]]</f>
        <v>7.0669623650699123</v>
      </c>
      <c r="L916" s="38"/>
      <c r="M916" s="38">
        <f t="shared" si="117"/>
        <v>7.0669623650699123</v>
      </c>
      <c r="N916" t="str">
        <f t="shared" si="118"/>
        <v/>
      </c>
      <c r="O916" t="b">
        <f t="shared" si="122"/>
        <v>0</v>
      </c>
      <c r="T916">
        <f>IF(Table1353233[[#This Row],[If Optimal solution is not found]]=1,"",Table1353233[[#This Row],[UB_init]])</f>
        <v>1057</v>
      </c>
      <c r="U916">
        <f>IF(Table1353233[[#This Row],[If Optimal solution is not found]],"",Table1353233[[#This Row],[LB_init]])</f>
        <v>1057</v>
      </c>
      <c r="V916">
        <f>IF(Table1353233[[#This Row],[If Optimal solution is not found]],"",0)</f>
        <v>0</v>
      </c>
      <c r="W916">
        <f>IF(Table1353233[[#This Row],[If Optimal solution is not found]],"",Table1353233[[#This Row],[Total time (BPP+Pm+SPm)]])</f>
        <v>7.0669623650699123</v>
      </c>
      <c r="Y916" s="59"/>
      <c r="Z916" s="60"/>
      <c r="AA916" s="60"/>
      <c r="AB916" s="59"/>
      <c r="AC916" s="114"/>
      <c r="AD916" s="114"/>
      <c r="AE916" s="114"/>
      <c r="AF916" s="114">
        <f t="shared" si="123"/>
        <v>0</v>
      </c>
      <c r="AG916" s="114">
        <f t="shared" si="124"/>
        <v>0</v>
      </c>
      <c r="AH916" s="114">
        <v>0</v>
      </c>
      <c r="AI916" s="136" t="str">
        <f>IF(AH916=1,(Table1353233[[#This Row],[UB_init]]-Table1353233[[#This Row],[LB_init]])/Table1353233[[#This Row],[UB_init]],"")</f>
        <v/>
      </c>
      <c r="AJ916" s="123"/>
      <c r="AK916" s="114">
        <f>IF(AND(AJ916=1,Table68[[#This Row],[Gap]]=0),1,0)</f>
        <v>0</v>
      </c>
      <c r="AL916" s="48">
        <v>1057</v>
      </c>
      <c r="AM916" s="117">
        <f t="shared" si="119"/>
        <v>1</v>
      </c>
      <c r="AN916">
        <f t="shared" si="120"/>
        <v>0</v>
      </c>
    </row>
    <row r="917" spans="2:40" x14ac:dyDescent="0.35">
      <c r="B917" s="126" t="s">
        <v>933</v>
      </c>
      <c r="C917" s="36">
        <v>200</v>
      </c>
      <c r="D917" s="36">
        <v>5</v>
      </c>
      <c r="E917" s="36">
        <v>10</v>
      </c>
      <c r="F917" s="37">
        <v>2</v>
      </c>
      <c r="G917" s="61">
        <f t="shared" si="116"/>
        <v>1051</v>
      </c>
      <c r="H917" s="98">
        <f t="shared" si="116"/>
        <v>1051</v>
      </c>
      <c r="I917" s="98">
        <f t="shared" si="121"/>
        <v>0</v>
      </c>
      <c r="J917" s="98"/>
      <c r="K917" s="36">
        <f>1800-Table1353233[[#This Row],[Remaining time]]</f>
        <v>603.13675572351008</v>
      </c>
      <c r="L917" s="36">
        <v>9.6838562949560494</v>
      </c>
      <c r="M917" s="36">
        <f t="shared" si="117"/>
        <v>612.82061201846614</v>
      </c>
      <c r="N917">
        <f t="shared" si="118"/>
        <v>0</v>
      </c>
      <c r="O917" t="b">
        <f t="shared" si="122"/>
        <v>0</v>
      </c>
      <c r="T917" t="str">
        <f>IF(Table1353233[[#This Row],[If Optimal solution is not found]]=1,"",Table1353233[[#This Row],[UB_init]])</f>
        <v/>
      </c>
      <c r="U917" t="str">
        <f>IF(Table1353233[[#This Row],[If Optimal solution is not found]],"",Table1353233[[#This Row],[LB_init]])</f>
        <v/>
      </c>
      <c r="V917" t="str">
        <f>IF(Table1353233[[#This Row],[If Optimal solution is not found]],"",0)</f>
        <v/>
      </c>
      <c r="W917" t="str">
        <f>IF(Table1353233[[#This Row],[If Optimal solution is not found]],"",Table1353233[[#This Row],[Total time (BPP+Pm+SPm)]])</f>
        <v/>
      </c>
      <c r="Y917" s="61">
        <v>1051</v>
      </c>
      <c r="Z917" s="62">
        <v>1051</v>
      </c>
      <c r="AA917" s="62">
        <v>0</v>
      </c>
      <c r="AB917" s="61"/>
      <c r="AC917" s="115">
        <v>0</v>
      </c>
      <c r="AD917" s="115">
        <v>0</v>
      </c>
      <c r="AE917" s="115">
        <v>0</v>
      </c>
      <c r="AF917" s="115">
        <f t="shared" si="123"/>
        <v>0</v>
      </c>
      <c r="AG917" s="115">
        <f t="shared" si="124"/>
        <v>0</v>
      </c>
      <c r="AH917" s="115">
        <v>0</v>
      </c>
      <c r="AI917" s="137" t="str">
        <f>IF(AH917=1,(Table1353233[[#This Row],[UB_init]]-Table1353233[[#This Row],[LB_init]])/Table1353233[[#This Row],[UB_init]],"")</f>
        <v/>
      </c>
      <c r="AJ917" s="133">
        <v>0</v>
      </c>
      <c r="AK917" s="115">
        <f>IF(AND(AJ917=1,Table68[[#This Row],[Gap]]=0),1,0)</f>
        <v>0</v>
      </c>
      <c r="AL917" s="47">
        <v>1063</v>
      </c>
      <c r="AM917" s="117">
        <f t="shared" si="119"/>
        <v>0</v>
      </c>
      <c r="AN917">
        <f t="shared" si="120"/>
        <v>0</v>
      </c>
    </row>
    <row r="918" spans="2:40" x14ac:dyDescent="0.35">
      <c r="B918" s="127" t="s">
        <v>934</v>
      </c>
      <c r="C918" s="38">
        <v>200</v>
      </c>
      <c r="D918" s="38">
        <v>5</v>
      </c>
      <c r="E918" s="38">
        <v>10</v>
      </c>
      <c r="F918" s="39">
        <v>2</v>
      </c>
      <c r="G918" s="59">
        <f t="shared" si="116"/>
        <v>1067</v>
      </c>
      <c r="H918" s="88">
        <f t="shared" si="116"/>
        <v>1067</v>
      </c>
      <c r="I918" s="88">
        <f t="shared" si="121"/>
        <v>0</v>
      </c>
      <c r="J918" s="88"/>
      <c r="K918" s="38">
        <f>1800-Table1353233[[#This Row],[Remaining time]]</f>
        <v>10.278215438130019</v>
      </c>
      <c r="L918" s="38"/>
      <c r="M918" s="38">
        <f t="shared" si="117"/>
        <v>10.278215438130019</v>
      </c>
      <c r="N918" t="str">
        <f t="shared" si="118"/>
        <v/>
      </c>
      <c r="O918" t="b">
        <f t="shared" si="122"/>
        <v>0</v>
      </c>
      <c r="T918">
        <f>IF(Table1353233[[#This Row],[If Optimal solution is not found]]=1,"",Table1353233[[#This Row],[UB_init]])</f>
        <v>1067</v>
      </c>
      <c r="U918">
        <f>IF(Table1353233[[#This Row],[If Optimal solution is not found]],"",Table1353233[[#This Row],[LB_init]])</f>
        <v>1067</v>
      </c>
      <c r="V918">
        <f>IF(Table1353233[[#This Row],[If Optimal solution is not found]],"",0)</f>
        <v>0</v>
      </c>
      <c r="W918">
        <f>IF(Table1353233[[#This Row],[If Optimal solution is not found]],"",Table1353233[[#This Row],[Total time (BPP+Pm+SPm)]])</f>
        <v>10.278215438130019</v>
      </c>
      <c r="Y918" s="59"/>
      <c r="Z918" s="60"/>
      <c r="AA918" s="60"/>
      <c r="AB918" s="59"/>
      <c r="AC918" s="114"/>
      <c r="AD918" s="114"/>
      <c r="AE918" s="114"/>
      <c r="AF918" s="114">
        <f t="shared" si="123"/>
        <v>0</v>
      </c>
      <c r="AG918" s="114">
        <f t="shared" si="124"/>
        <v>0</v>
      </c>
      <c r="AH918" s="114">
        <v>0</v>
      </c>
      <c r="AI918" s="136" t="str">
        <f>IF(AH918=1,(Table1353233[[#This Row],[UB_init]]-Table1353233[[#This Row],[LB_init]])/Table1353233[[#This Row],[UB_init]],"")</f>
        <v/>
      </c>
      <c r="AJ918" s="123"/>
      <c r="AK918" s="114">
        <f>IF(AND(AJ918=1,Table68[[#This Row],[Gap]]=0),1,0)</f>
        <v>0</v>
      </c>
      <c r="AL918" s="48">
        <v>1067</v>
      </c>
      <c r="AM918" s="117">
        <f t="shared" si="119"/>
        <v>1</v>
      </c>
      <c r="AN918">
        <f t="shared" si="120"/>
        <v>0</v>
      </c>
    </row>
    <row r="919" spans="2:40" x14ac:dyDescent="0.35">
      <c r="B919" s="126" t="s">
        <v>935</v>
      </c>
      <c r="C919" s="36">
        <v>200</v>
      </c>
      <c r="D919" s="36">
        <v>5</v>
      </c>
      <c r="E919" s="36">
        <v>10</v>
      </c>
      <c r="F919" s="37">
        <v>2</v>
      </c>
      <c r="G919" s="61">
        <f t="shared" si="116"/>
        <v>1072</v>
      </c>
      <c r="H919" s="98">
        <f t="shared" si="116"/>
        <v>1072</v>
      </c>
      <c r="I919" s="98">
        <f t="shared" si="121"/>
        <v>0</v>
      </c>
      <c r="J919" s="98"/>
      <c r="K919" s="36">
        <f>1800-Table1353233[[#This Row],[Remaining time]]</f>
        <v>5.777223415680055</v>
      </c>
      <c r="L919" s="36"/>
      <c r="M919" s="36">
        <f t="shared" si="117"/>
        <v>5.777223415680055</v>
      </c>
      <c r="N919" t="str">
        <f t="shared" si="118"/>
        <v/>
      </c>
      <c r="O919" t="b">
        <f t="shared" si="122"/>
        <v>0</v>
      </c>
      <c r="T919">
        <f>IF(Table1353233[[#This Row],[If Optimal solution is not found]]=1,"",Table1353233[[#This Row],[UB_init]])</f>
        <v>1072</v>
      </c>
      <c r="U919">
        <f>IF(Table1353233[[#This Row],[If Optimal solution is not found]],"",Table1353233[[#This Row],[LB_init]])</f>
        <v>1072</v>
      </c>
      <c r="V919">
        <f>IF(Table1353233[[#This Row],[If Optimal solution is not found]],"",0)</f>
        <v>0</v>
      </c>
      <c r="W919">
        <f>IF(Table1353233[[#This Row],[If Optimal solution is not found]],"",Table1353233[[#This Row],[Total time (BPP+Pm+SPm)]])</f>
        <v>5.777223415680055</v>
      </c>
      <c r="Y919" s="61"/>
      <c r="Z919" s="62"/>
      <c r="AA919" s="62"/>
      <c r="AB919" s="61"/>
      <c r="AC919" s="115"/>
      <c r="AD919" s="115"/>
      <c r="AE919" s="115"/>
      <c r="AF919" s="115">
        <f t="shared" si="123"/>
        <v>0</v>
      </c>
      <c r="AG919" s="115">
        <f t="shared" si="124"/>
        <v>0</v>
      </c>
      <c r="AH919" s="115">
        <v>0</v>
      </c>
      <c r="AI919" s="137" t="str">
        <f>IF(AH919=1,(Table1353233[[#This Row],[UB_init]]-Table1353233[[#This Row],[LB_init]])/Table1353233[[#This Row],[UB_init]],"")</f>
        <v/>
      </c>
      <c r="AJ919" s="133"/>
      <c r="AK919" s="115">
        <f>IF(AND(AJ919=1,Table68[[#This Row],[Gap]]=0),1,0)</f>
        <v>0</v>
      </c>
      <c r="AL919" s="47">
        <v>1072</v>
      </c>
      <c r="AM919" s="117">
        <f t="shared" si="119"/>
        <v>1</v>
      </c>
      <c r="AN919">
        <f t="shared" si="120"/>
        <v>0</v>
      </c>
    </row>
    <row r="920" spans="2:40" x14ac:dyDescent="0.35">
      <c r="B920" s="127" t="s">
        <v>936</v>
      </c>
      <c r="C920" s="38">
        <v>200</v>
      </c>
      <c r="D920" s="38">
        <v>5</v>
      </c>
      <c r="E920" s="38">
        <v>10</v>
      </c>
      <c r="F920" s="39">
        <v>2</v>
      </c>
      <c r="G920" s="59">
        <f t="shared" si="116"/>
        <v>1035</v>
      </c>
      <c r="H920" s="88">
        <f t="shared" si="116"/>
        <v>1035</v>
      </c>
      <c r="I920" s="88">
        <f t="shared" si="121"/>
        <v>0</v>
      </c>
      <c r="J920" s="88"/>
      <c r="K920" s="38">
        <f>1800-Table1353233[[#This Row],[Remaining time]]</f>
        <v>5.0510866139100017</v>
      </c>
      <c r="L920" s="38"/>
      <c r="M920" s="38">
        <f t="shared" si="117"/>
        <v>5.0510866139100017</v>
      </c>
      <c r="N920" t="str">
        <f t="shared" si="118"/>
        <v/>
      </c>
      <c r="O920" t="b">
        <f t="shared" si="122"/>
        <v>0</v>
      </c>
      <c r="T920">
        <f>IF(Table1353233[[#This Row],[If Optimal solution is not found]]=1,"",Table1353233[[#This Row],[UB_init]])</f>
        <v>1035</v>
      </c>
      <c r="U920">
        <f>IF(Table1353233[[#This Row],[If Optimal solution is not found]],"",Table1353233[[#This Row],[LB_init]])</f>
        <v>1035</v>
      </c>
      <c r="V920">
        <f>IF(Table1353233[[#This Row],[If Optimal solution is not found]],"",0)</f>
        <v>0</v>
      </c>
      <c r="W920">
        <f>IF(Table1353233[[#This Row],[If Optimal solution is not found]],"",Table1353233[[#This Row],[Total time (BPP+Pm+SPm)]])</f>
        <v>5.0510866139100017</v>
      </c>
      <c r="Y920" s="59"/>
      <c r="Z920" s="60"/>
      <c r="AA920" s="60"/>
      <c r="AB920" s="59"/>
      <c r="AC920" s="114"/>
      <c r="AD920" s="114"/>
      <c r="AE920" s="114"/>
      <c r="AF920" s="114">
        <f t="shared" si="123"/>
        <v>0</v>
      </c>
      <c r="AG920" s="114">
        <f t="shared" si="124"/>
        <v>0</v>
      </c>
      <c r="AH920" s="114">
        <v>0</v>
      </c>
      <c r="AI920" s="136" t="str">
        <f>IF(AH920=1,(Table1353233[[#This Row],[UB_init]]-Table1353233[[#This Row],[LB_init]])/Table1353233[[#This Row],[UB_init]],"")</f>
        <v/>
      </c>
      <c r="AJ920" s="123"/>
      <c r="AK920" s="114">
        <f>IF(AND(AJ920=1,Table68[[#This Row],[Gap]]=0),1,0)</f>
        <v>0</v>
      </c>
      <c r="AL920" s="48">
        <v>1035</v>
      </c>
      <c r="AM920" s="117">
        <f t="shared" si="119"/>
        <v>1</v>
      </c>
      <c r="AN920">
        <f t="shared" si="120"/>
        <v>0</v>
      </c>
    </row>
    <row r="921" spans="2:40" x14ac:dyDescent="0.35">
      <c r="B921" s="126" t="s">
        <v>937</v>
      </c>
      <c r="C921" s="36">
        <v>200</v>
      </c>
      <c r="D921" s="36">
        <v>5</v>
      </c>
      <c r="E921" s="36">
        <v>10</v>
      </c>
      <c r="F921" s="37">
        <v>2</v>
      </c>
      <c r="G921" s="61">
        <f t="shared" si="116"/>
        <v>1097</v>
      </c>
      <c r="H921" s="98">
        <f t="shared" si="116"/>
        <v>1097</v>
      </c>
      <c r="I921" s="98">
        <f t="shared" si="121"/>
        <v>0</v>
      </c>
      <c r="J921" s="98"/>
      <c r="K921" s="36">
        <f>1800-Table1353233[[#This Row],[Remaining time]]</f>
        <v>7.3201023004999115</v>
      </c>
      <c r="L921" s="36"/>
      <c r="M921" s="36">
        <f t="shared" si="117"/>
        <v>7.3201023004999115</v>
      </c>
      <c r="N921" t="str">
        <f t="shared" si="118"/>
        <v/>
      </c>
      <c r="O921" t="b">
        <f t="shared" si="122"/>
        <v>0</v>
      </c>
      <c r="T921">
        <f>IF(Table1353233[[#This Row],[If Optimal solution is not found]]=1,"",Table1353233[[#This Row],[UB_init]])</f>
        <v>1097</v>
      </c>
      <c r="U921">
        <f>IF(Table1353233[[#This Row],[If Optimal solution is not found]],"",Table1353233[[#This Row],[LB_init]])</f>
        <v>1097</v>
      </c>
      <c r="V921">
        <f>IF(Table1353233[[#This Row],[If Optimal solution is not found]],"",0)</f>
        <v>0</v>
      </c>
      <c r="W921">
        <f>IF(Table1353233[[#This Row],[If Optimal solution is not found]],"",Table1353233[[#This Row],[Total time (BPP+Pm+SPm)]])</f>
        <v>7.3201023004999115</v>
      </c>
      <c r="Y921" s="61"/>
      <c r="Z921" s="62"/>
      <c r="AA921" s="62"/>
      <c r="AB921" s="61"/>
      <c r="AC921" s="115"/>
      <c r="AD921" s="115"/>
      <c r="AE921" s="115"/>
      <c r="AF921" s="115">
        <f t="shared" si="123"/>
        <v>0</v>
      </c>
      <c r="AG921" s="115">
        <f t="shared" si="124"/>
        <v>0</v>
      </c>
      <c r="AH921" s="115">
        <v>0</v>
      </c>
      <c r="AI921" s="137" t="str">
        <f>IF(AH921=1,(Table1353233[[#This Row],[UB_init]]-Table1353233[[#This Row],[LB_init]])/Table1353233[[#This Row],[UB_init]],"")</f>
        <v/>
      </c>
      <c r="AJ921" s="133"/>
      <c r="AK921" s="115">
        <f>IF(AND(AJ921=1,Table68[[#This Row],[Gap]]=0),1,0)</f>
        <v>0</v>
      </c>
      <c r="AL921" s="47">
        <v>1097</v>
      </c>
      <c r="AM921" s="117">
        <f t="shared" si="119"/>
        <v>1</v>
      </c>
      <c r="AN921">
        <f t="shared" si="120"/>
        <v>0</v>
      </c>
    </row>
    <row r="922" spans="2:40" x14ac:dyDescent="0.35">
      <c r="B922" s="127" t="s">
        <v>938</v>
      </c>
      <c r="C922" s="38">
        <v>200</v>
      </c>
      <c r="D922" s="38">
        <v>5</v>
      </c>
      <c r="E922" s="38">
        <v>10</v>
      </c>
      <c r="F922" s="39">
        <v>4</v>
      </c>
      <c r="G922" s="59">
        <f t="shared" si="116"/>
        <v>1645</v>
      </c>
      <c r="H922" s="88">
        <f t="shared" si="116"/>
        <v>1621</v>
      </c>
      <c r="I922" s="88">
        <f t="shared" si="121"/>
        <v>1.45896656534954E-2</v>
      </c>
      <c r="J922" s="88"/>
      <c r="K922" s="38">
        <f>1800-Table1353233[[#This Row],[Remaining time]]</f>
        <v>613.49503369815989</v>
      </c>
      <c r="L922" s="38">
        <v>2986.504966</v>
      </c>
      <c r="M922" s="38">
        <f t="shared" si="117"/>
        <v>3599.9999996981596</v>
      </c>
      <c r="N922">
        <f t="shared" si="118"/>
        <v>0</v>
      </c>
      <c r="O922" t="b">
        <f t="shared" si="122"/>
        <v>0</v>
      </c>
      <c r="T922" t="str">
        <f>IF(Table1353233[[#This Row],[If Optimal solution is not found]]=1,"",Table1353233[[#This Row],[UB_init]])</f>
        <v/>
      </c>
      <c r="U922" t="str">
        <f>IF(Table1353233[[#This Row],[If Optimal solution is not found]],"",Table1353233[[#This Row],[LB_init]])</f>
        <v/>
      </c>
      <c r="V922" t="str">
        <f>IF(Table1353233[[#This Row],[If Optimal solution is not found]],"",0)</f>
        <v/>
      </c>
      <c r="W922" t="str">
        <f>IF(Table1353233[[#This Row],[If Optimal solution is not found]],"",Table1353233[[#This Row],[Total time (BPP+Pm+SPm)]])</f>
        <v/>
      </c>
      <c r="Y922" s="59">
        <v>1645</v>
      </c>
      <c r="Z922" s="60">
        <v>1621</v>
      </c>
      <c r="AA922" s="60">
        <v>1.45896656534954E-2</v>
      </c>
      <c r="AB922" s="59"/>
      <c r="AC922" s="114">
        <v>0</v>
      </c>
      <c r="AD922" s="114">
        <v>0</v>
      </c>
      <c r="AE922" s="114">
        <v>0</v>
      </c>
      <c r="AF922" s="114">
        <f t="shared" si="123"/>
        <v>0</v>
      </c>
      <c r="AG922" s="114">
        <f t="shared" si="124"/>
        <v>0</v>
      </c>
      <c r="AH922" s="114">
        <v>0</v>
      </c>
      <c r="AI922" s="136" t="str">
        <f>IF(AH922=1,(Table1353233[[#This Row],[UB_init]]-Table1353233[[#This Row],[LB_init]])/Table1353233[[#This Row],[UB_init]],"")</f>
        <v/>
      </c>
      <c r="AJ922" s="123">
        <v>1</v>
      </c>
      <c r="AK922" s="114">
        <f>IF(AND(AJ922=1,Table68[[#This Row],[Gap]]=0),1,0)</f>
        <v>0</v>
      </c>
      <c r="AL922" s="48">
        <v>1645</v>
      </c>
      <c r="AM922" s="117">
        <f t="shared" si="119"/>
        <v>0</v>
      </c>
      <c r="AN922">
        <f t="shared" si="120"/>
        <v>0</v>
      </c>
    </row>
    <row r="923" spans="2:40" x14ac:dyDescent="0.35">
      <c r="B923" s="126" t="s">
        <v>939</v>
      </c>
      <c r="C923" s="36">
        <v>200</v>
      </c>
      <c r="D923" s="36">
        <v>5</v>
      </c>
      <c r="E923" s="36">
        <v>10</v>
      </c>
      <c r="F923" s="37">
        <v>4</v>
      </c>
      <c r="G923" s="61">
        <f t="shared" si="116"/>
        <v>1540</v>
      </c>
      <c r="H923" s="98">
        <f t="shared" si="116"/>
        <v>1528</v>
      </c>
      <c r="I923" s="98">
        <f t="shared" si="121"/>
        <v>7.7922077922077896E-3</v>
      </c>
      <c r="J923" s="98"/>
      <c r="K923" s="36">
        <f>1800-Table1353233[[#This Row],[Remaining time]]</f>
        <v>600.56753593497001</v>
      </c>
      <c r="L923" s="36">
        <v>2999.432464</v>
      </c>
      <c r="M923" s="36">
        <f t="shared" si="117"/>
        <v>3599.9999999349702</v>
      </c>
      <c r="N923">
        <f t="shared" si="118"/>
        <v>0</v>
      </c>
      <c r="O923" t="b">
        <f t="shared" si="122"/>
        <v>0</v>
      </c>
      <c r="T923" t="str">
        <f>IF(Table1353233[[#This Row],[If Optimal solution is not found]]=1,"",Table1353233[[#This Row],[UB_init]])</f>
        <v/>
      </c>
      <c r="U923" t="str">
        <f>IF(Table1353233[[#This Row],[If Optimal solution is not found]],"",Table1353233[[#This Row],[LB_init]])</f>
        <v/>
      </c>
      <c r="V923" t="str">
        <f>IF(Table1353233[[#This Row],[If Optimal solution is not found]],"",0)</f>
        <v/>
      </c>
      <c r="W923" t="str">
        <f>IF(Table1353233[[#This Row],[If Optimal solution is not found]],"",Table1353233[[#This Row],[Total time (BPP+Pm+SPm)]])</f>
        <v/>
      </c>
      <c r="Y923" s="61">
        <v>1540</v>
      </c>
      <c r="Z923" s="62">
        <v>1528</v>
      </c>
      <c r="AA923" s="62">
        <v>7.7922077922077896E-3</v>
      </c>
      <c r="AB923" s="61"/>
      <c r="AC923" s="115">
        <v>0</v>
      </c>
      <c r="AD923" s="115">
        <v>0</v>
      </c>
      <c r="AE923" s="115">
        <v>0</v>
      </c>
      <c r="AF923" s="115">
        <f t="shared" si="123"/>
        <v>0</v>
      </c>
      <c r="AG923" s="115">
        <f t="shared" si="124"/>
        <v>0</v>
      </c>
      <c r="AH923" s="115">
        <v>0</v>
      </c>
      <c r="AI923" s="137" t="str">
        <f>IF(AH923=1,(Table1353233[[#This Row],[UB_init]]-Table1353233[[#This Row],[LB_init]])/Table1353233[[#This Row],[UB_init]],"")</f>
        <v/>
      </c>
      <c r="AJ923" s="133">
        <v>1</v>
      </c>
      <c r="AK923" s="115">
        <f>IF(AND(AJ923=1,Table68[[#This Row],[Gap]]=0),1,0)</f>
        <v>0</v>
      </c>
      <c r="AL923" s="47">
        <v>1540</v>
      </c>
      <c r="AM923" s="117">
        <f t="shared" si="119"/>
        <v>0</v>
      </c>
      <c r="AN923">
        <f t="shared" si="120"/>
        <v>0</v>
      </c>
    </row>
    <row r="924" spans="2:40" x14ac:dyDescent="0.35">
      <c r="B924" s="127" t="s">
        <v>940</v>
      </c>
      <c r="C924" s="38">
        <v>200</v>
      </c>
      <c r="D924" s="38">
        <v>5</v>
      </c>
      <c r="E924" s="38">
        <v>10</v>
      </c>
      <c r="F924" s="39">
        <v>4</v>
      </c>
      <c r="G924" s="59">
        <f t="shared" si="116"/>
        <v>1612</v>
      </c>
      <c r="H924" s="88">
        <f t="shared" si="116"/>
        <v>1612</v>
      </c>
      <c r="I924" s="88">
        <f t="shared" si="121"/>
        <v>0</v>
      </c>
      <c r="J924" s="88"/>
      <c r="K924" s="38">
        <f>1800-Table1353233[[#This Row],[Remaining time]]</f>
        <v>53.072229238229966</v>
      </c>
      <c r="L924" s="38"/>
      <c r="M924" s="38">
        <f t="shared" si="117"/>
        <v>53.072229238229966</v>
      </c>
      <c r="N924" t="str">
        <f t="shared" si="118"/>
        <v/>
      </c>
      <c r="O924" t="b">
        <f t="shared" si="122"/>
        <v>0</v>
      </c>
      <c r="T924">
        <f>IF(Table1353233[[#This Row],[If Optimal solution is not found]]=1,"",Table1353233[[#This Row],[UB_init]])</f>
        <v>1612</v>
      </c>
      <c r="U924">
        <f>IF(Table1353233[[#This Row],[If Optimal solution is not found]],"",Table1353233[[#This Row],[LB_init]])</f>
        <v>1612</v>
      </c>
      <c r="V924">
        <f>IF(Table1353233[[#This Row],[If Optimal solution is not found]],"",0)</f>
        <v>0</v>
      </c>
      <c r="W924">
        <f>IF(Table1353233[[#This Row],[If Optimal solution is not found]],"",Table1353233[[#This Row],[Total time (BPP+Pm+SPm)]])</f>
        <v>53.072229238229966</v>
      </c>
      <c r="Y924" s="59"/>
      <c r="Z924" s="60"/>
      <c r="AA924" s="60"/>
      <c r="AB924" s="59"/>
      <c r="AC924" s="114"/>
      <c r="AD924" s="114"/>
      <c r="AE924" s="114"/>
      <c r="AF924" s="114">
        <f t="shared" si="123"/>
        <v>0</v>
      </c>
      <c r="AG924" s="114">
        <f t="shared" si="124"/>
        <v>0</v>
      </c>
      <c r="AH924" s="114">
        <v>0</v>
      </c>
      <c r="AI924" s="136" t="str">
        <f>IF(AH924=1,(Table1353233[[#This Row],[UB_init]]-Table1353233[[#This Row],[LB_init]])/Table1353233[[#This Row],[UB_init]],"")</f>
        <v/>
      </c>
      <c r="AJ924" s="123"/>
      <c r="AK924" s="114">
        <f>IF(AND(AJ924=1,Table68[[#This Row],[Gap]]=0),1,0)</f>
        <v>0</v>
      </c>
      <c r="AL924" s="48">
        <v>1612</v>
      </c>
      <c r="AM924" s="117">
        <f t="shared" si="119"/>
        <v>1</v>
      </c>
      <c r="AN924">
        <f t="shared" si="120"/>
        <v>0</v>
      </c>
    </row>
    <row r="925" spans="2:40" x14ac:dyDescent="0.35">
      <c r="B925" s="126" t="s">
        <v>941</v>
      </c>
      <c r="C925" s="36">
        <v>200</v>
      </c>
      <c r="D925" s="36">
        <v>5</v>
      </c>
      <c r="E925" s="36">
        <v>10</v>
      </c>
      <c r="F925" s="37">
        <v>4</v>
      </c>
      <c r="G925" s="61">
        <f t="shared" si="116"/>
        <v>1522</v>
      </c>
      <c r="H925" s="98">
        <f t="shared" si="116"/>
        <v>1510</v>
      </c>
      <c r="I925" s="98">
        <f t="shared" si="121"/>
        <v>7.8843626806833107E-3</v>
      </c>
      <c r="J925" s="98"/>
      <c r="K925" s="36">
        <f>1800-Table1353233[[#This Row],[Remaining time]]</f>
        <v>605.1338358037201</v>
      </c>
      <c r="L925" s="36">
        <v>2994.866164</v>
      </c>
      <c r="M925" s="36">
        <f t="shared" si="117"/>
        <v>3599.9999998037201</v>
      </c>
      <c r="N925">
        <f t="shared" si="118"/>
        <v>0</v>
      </c>
      <c r="O925" t="b">
        <f t="shared" si="122"/>
        <v>0</v>
      </c>
      <c r="T925" t="str">
        <f>IF(Table1353233[[#This Row],[If Optimal solution is not found]]=1,"",Table1353233[[#This Row],[UB_init]])</f>
        <v/>
      </c>
      <c r="U925" t="str">
        <f>IF(Table1353233[[#This Row],[If Optimal solution is not found]],"",Table1353233[[#This Row],[LB_init]])</f>
        <v/>
      </c>
      <c r="V925" t="str">
        <f>IF(Table1353233[[#This Row],[If Optimal solution is not found]],"",0)</f>
        <v/>
      </c>
      <c r="W925" t="str">
        <f>IF(Table1353233[[#This Row],[If Optimal solution is not found]],"",Table1353233[[#This Row],[Total time (BPP+Pm+SPm)]])</f>
        <v/>
      </c>
      <c r="Y925" s="61">
        <v>1522</v>
      </c>
      <c r="Z925" s="62">
        <v>1510</v>
      </c>
      <c r="AA925" s="62">
        <v>7.8843626806833107E-3</v>
      </c>
      <c r="AB925" s="61"/>
      <c r="AC925" s="115">
        <v>0</v>
      </c>
      <c r="AD925" s="115">
        <v>0</v>
      </c>
      <c r="AE925" s="115">
        <v>0</v>
      </c>
      <c r="AF925" s="115">
        <f t="shared" si="123"/>
        <v>0</v>
      </c>
      <c r="AG925" s="115">
        <f t="shared" si="124"/>
        <v>0</v>
      </c>
      <c r="AH925" s="115">
        <v>0</v>
      </c>
      <c r="AI925" s="137" t="str">
        <f>IF(AH925=1,(Table1353233[[#This Row],[UB_init]]-Table1353233[[#This Row],[LB_init]])/Table1353233[[#This Row],[UB_init]],"")</f>
        <v/>
      </c>
      <c r="AJ925" s="133">
        <v>1</v>
      </c>
      <c r="AK925" s="115">
        <f>IF(AND(AJ925=1,Table68[[#This Row],[Gap]]=0),1,0)</f>
        <v>0</v>
      </c>
      <c r="AL925" s="47">
        <v>1522</v>
      </c>
      <c r="AM925" s="117">
        <f t="shared" si="119"/>
        <v>0</v>
      </c>
      <c r="AN925">
        <f t="shared" si="120"/>
        <v>0</v>
      </c>
    </row>
    <row r="926" spans="2:40" ht="14.65" customHeight="1" x14ac:dyDescent="0.35">
      <c r="B926" s="127" t="s">
        <v>942</v>
      </c>
      <c r="C926" s="38">
        <v>200</v>
      </c>
      <c r="D926" s="38">
        <v>5</v>
      </c>
      <c r="E926" s="38">
        <v>10</v>
      </c>
      <c r="F926" s="39">
        <v>4</v>
      </c>
      <c r="G926" s="59">
        <f t="shared" si="116"/>
        <v>1489</v>
      </c>
      <c r="H926" s="88">
        <f t="shared" si="116"/>
        <v>1477</v>
      </c>
      <c r="I926" s="88">
        <f t="shared" si="121"/>
        <v>8.0591000671591598E-3</v>
      </c>
      <c r="J926" s="88"/>
      <c r="K926" s="38">
        <f>1800-Table1353233[[#This Row],[Remaining time]]</f>
        <v>600.68149994500004</v>
      </c>
      <c r="L926" s="38">
        <v>2999.3184999999999</v>
      </c>
      <c r="M926" s="38">
        <f t="shared" si="117"/>
        <v>3599.9999999450001</v>
      </c>
      <c r="N926">
        <f t="shared" si="118"/>
        <v>0</v>
      </c>
      <c r="O926" t="b">
        <f t="shared" si="122"/>
        <v>0</v>
      </c>
      <c r="T926" t="str">
        <f>IF(Table1353233[[#This Row],[If Optimal solution is not found]]=1,"",Table1353233[[#This Row],[UB_init]])</f>
        <v/>
      </c>
      <c r="U926" t="str">
        <f>IF(Table1353233[[#This Row],[If Optimal solution is not found]],"",Table1353233[[#This Row],[LB_init]])</f>
        <v/>
      </c>
      <c r="V926" t="str">
        <f>IF(Table1353233[[#This Row],[If Optimal solution is not found]],"",0)</f>
        <v/>
      </c>
      <c r="W926" t="str">
        <f>IF(Table1353233[[#This Row],[If Optimal solution is not found]],"",Table1353233[[#This Row],[Total time (BPP+Pm+SPm)]])</f>
        <v/>
      </c>
      <c r="Y926" s="59">
        <v>1489</v>
      </c>
      <c r="Z926" s="60">
        <v>1477</v>
      </c>
      <c r="AA926" s="60">
        <v>8.0591000671591598E-3</v>
      </c>
      <c r="AB926" s="59"/>
      <c r="AC926" s="114">
        <v>0</v>
      </c>
      <c r="AD926" s="114">
        <v>0</v>
      </c>
      <c r="AE926" s="114">
        <v>0</v>
      </c>
      <c r="AF926" s="114">
        <f t="shared" si="123"/>
        <v>0</v>
      </c>
      <c r="AG926" s="114">
        <f t="shared" si="124"/>
        <v>0</v>
      </c>
      <c r="AH926" s="114">
        <v>0</v>
      </c>
      <c r="AI926" s="136" t="str">
        <f>IF(AH926=1,(Table1353233[[#This Row],[UB_init]]-Table1353233[[#This Row],[LB_init]])/Table1353233[[#This Row],[UB_init]],"")</f>
        <v/>
      </c>
      <c r="AJ926" s="123">
        <v>1</v>
      </c>
      <c r="AK926" s="114">
        <f>IF(AND(AJ926=1,Table68[[#This Row],[Gap]]=0),1,0)</f>
        <v>0</v>
      </c>
      <c r="AL926" s="48">
        <v>1489</v>
      </c>
      <c r="AM926" s="117">
        <f t="shared" si="119"/>
        <v>0</v>
      </c>
      <c r="AN926">
        <f t="shared" si="120"/>
        <v>0</v>
      </c>
    </row>
    <row r="927" spans="2:40" ht="14.65" customHeight="1" x14ac:dyDescent="0.35">
      <c r="B927" s="126" t="s">
        <v>943</v>
      </c>
      <c r="C927" s="36">
        <v>200</v>
      </c>
      <c r="D927" s="36">
        <v>5</v>
      </c>
      <c r="E927" s="36">
        <v>10</v>
      </c>
      <c r="F927" s="37">
        <v>4</v>
      </c>
      <c r="G927" s="61">
        <f t="shared" si="116"/>
        <v>1555</v>
      </c>
      <c r="H927" s="98">
        <f t="shared" si="116"/>
        <v>1543</v>
      </c>
      <c r="I927" s="98">
        <f t="shared" si="121"/>
        <v>7.7170418006430796E-3</v>
      </c>
      <c r="J927" s="98"/>
      <c r="K927" s="36">
        <f>1800-Table1353233[[#This Row],[Remaining time]]</f>
        <v>600.65101258642994</v>
      </c>
      <c r="L927" s="36">
        <v>2999.3489869999999</v>
      </c>
      <c r="M927" s="36">
        <f t="shared" si="117"/>
        <v>3599.99999958643</v>
      </c>
      <c r="N927">
        <f t="shared" si="118"/>
        <v>0</v>
      </c>
      <c r="O927" t="b">
        <f t="shared" si="122"/>
        <v>0</v>
      </c>
      <c r="T927" t="str">
        <f>IF(Table1353233[[#This Row],[If Optimal solution is not found]]=1,"",Table1353233[[#This Row],[UB_init]])</f>
        <v/>
      </c>
      <c r="U927" t="str">
        <f>IF(Table1353233[[#This Row],[If Optimal solution is not found]],"",Table1353233[[#This Row],[LB_init]])</f>
        <v/>
      </c>
      <c r="V927" t="str">
        <f>IF(Table1353233[[#This Row],[If Optimal solution is not found]],"",0)</f>
        <v/>
      </c>
      <c r="W927" t="str">
        <f>IF(Table1353233[[#This Row],[If Optimal solution is not found]],"",Table1353233[[#This Row],[Total time (BPP+Pm+SPm)]])</f>
        <v/>
      </c>
      <c r="Y927" s="61">
        <v>1555</v>
      </c>
      <c r="Z927" s="62">
        <v>1543</v>
      </c>
      <c r="AA927" s="62">
        <v>7.7170418006430796E-3</v>
      </c>
      <c r="AB927" s="61"/>
      <c r="AC927" s="115">
        <v>0</v>
      </c>
      <c r="AD927" s="115">
        <v>0</v>
      </c>
      <c r="AE927" s="115">
        <v>0</v>
      </c>
      <c r="AF927" s="115">
        <f t="shared" si="123"/>
        <v>0</v>
      </c>
      <c r="AG927" s="115">
        <f t="shared" si="124"/>
        <v>0</v>
      </c>
      <c r="AH927" s="115">
        <v>0</v>
      </c>
      <c r="AI927" s="137" t="str">
        <f>IF(AH927=1,(Table1353233[[#This Row],[UB_init]]-Table1353233[[#This Row],[LB_init]])/Table1353233[[#This Row],[UB_init]],"")</f>
        <v/>
      </c>
      <c r="AJ927" s="133">
        <v>1</v>
      </c>
      <c r="AK927" s="115">
        <f>IF(AND(AJ927=1,Table68[[#This Row],[Gap]]=0),1,0)</f>
        <v>0</v>
      </c>
      <c r="AL927" s="47">
        <v>1555</v>
      </c>
      <c r="AM927" s="117">
        <f t="shared" si="119"/>
        <v>0</v>
      </c>
      <c r="AN927">
        <f t="shared" si="120"/>
        <v>0</v>
      </c>
    </row>
    <row r="928" spans="2:40" ht="14.65" customHeight="1" x14ac:dyDescent="0.35">
      <c r="B928" s="127" t="s">
        <v>944</v>
      </c>
      <c r="C928" s="38">
        <v>200</v>
      </c>
      <c r="D928" s="38">
        <v>5</v>
      </c>
      <c r="E928" s="38">
        <v>10</v>
      </c>
      <c r="F928" s="39">
        <v>4</v>
      </c>
      <c r="G928" s="59">
        <f t="shared" si="116"/>
        <v>1571</v>
      </c>
      <c r="H928" s="88">
        <f t="shared" si="116"/>
        <v>1571</v>
      </c>
      <c r="I928" s="88">
        <f t="shared" si="121"/>
        <v>0</v>
      </c>
      <c r="J928" s="88"/>
      <c r="K928" s="38">
        <f>1800-Table1353233[[#This Row],[Remaining time]]</f>
        <v>584.20464032702989</v>
      </c>
      <c r="L928" s="38"/>
      <c r="M928" s="38">
        <f t="shared" si="117"/>
        <v>584.20464032702989</v>
      </c>
      <c r="N928" t="str">
        <f t="shared" si="118"/>
        <v/>
      </c>
      <c r="O928" t="b">
        <f t="shared" si="122"/>
        <v>0</v>
      </c>
      <c r="T928">
        <f>IF(Table1353233[[#This Row],[If Optimal solution is not found]]=1,"",Table1353233[[#This Row],[UB_init]])</f>
        <v>1571</v>
      </c>
      <c r="U928">
        <f>IF(Table1353233[[#This Row],[If Optimal solution is not found]],"",Table1353233[[#This Row],[LB_init]])</f>
        <v>1571</v>
      </c>
      <c r="V928">
        <f>IF(Table1353233[[#This Row],[If Optimal solution is not found]],"",0)</f>
        <v>0</v>
      </c>
      <c r="W928">
        <f>IF(Table1353233[[#This Row],[If Optimal solution is not found]],"",Table1353233[[#This Row],[Total time (BPP+Pm+SPm)]])</f>
        <v>584.20464032702989</v>
      </c>
      <c r="Y928" s="59"/>
      <c r="Z928" s="60"/>
      <c r="AA928" s="60"/>
      <c r="AB928" s="59"/>
      <c r="AC928" s="114"/>
      <c r="AD928" s="114"/>
      <c r="AE928" s="114"/>
      <c r="AF928" s="114">
        <f t="shared" si="123"/>
        <v>0</v>
      </c>
      <c r="AG928" s="114">
        <f t="shared" si="124"/>
        <v>0</v>
      </c>
      <c r="AH928" s="114">
        <v>0</v>
      </c>
      <c r="AI928" s="136" t="str">
        <f>IF(AH928=1,(Table1353233[[#This Row],[UB_init]]-Table1353233[[#This Row],[LB_init]])/Table1353233[[#This Row],[UB_init]],"")</f>
        <v/>
      </c>
      <c r="AJ928" s="123"/>
      <c r="AK928" s="114">
        <f>IF(AND(AJ928=1,Table68[[#This Row],[Gap]]=0),1,0)</f>
        <v>0</v>
      </c>
      <c r="AL928" s="48">
        <v>1571</v>
      </c>
      <c r="AM928" s="117">
        <f t="shared" si="119"/>
        <v>1</v>
      </c>
      <c r="AN928">
        <f t="shared" si="120"/>
        <v>0</v>
      </c>
    </row>
    <row r="929" spans="2:40" x14ac:dyDescent="0.35">
      <c r="B929" s="126" t="s">
        <v>945</v>
      </c>
      <c r="C929" s="36">
        <v>200</v>
      </c>
      <c r="D929" s="36">
        <v>5</v>
      </c>
      <c r="E929" s="36">
        <v>10</v>
      </c>
      <c r="F929" s="37">
        <v>4</v>
      </c>
      <c r="G929" s="61">
        <f t="shared" si="116"/>
        <v>1576</v>
      </c>
      <c r="H929" s="98">
        <f t="shared" si="116"/>
        <v>1564</v>
      </c>
      <c r="I929" s="98">
        <f t="shared" si="121"/>
        <v>7.61421319796954E-3</v>
      </c>
      <c r="J929" s="98"/>
      <c r="K929" s="36">
        <f>1800-Table1353233[[#This Row],[Remaining time]]</f>
        <v>600.77861703560006</v>
      </c>
      <c r="L929" s="36">
        <v>2999.2213830000001</v>
      </c>
      <c r="M929" s="36">
        <f t="shared" si="117"/>
        <v>3600.0000000356004</v>
      </c>
      <c r="N929">
        <f t="shared" si="118"/>
        <v>0</v>
      </c>
      <c r="O929" t="b">
        <f t="shared" si="122"/>
        <v>0</v>
      </c>
      <c r="T929" t="str">
        <f>IF(Table1353233[[#This Row],[If Optimal solution is not found]]=1,"",Table1353233[[#This Row],[UB_init]])</f>
        <v/>
      </c>
      <c r="U929" t="str">
        <f>IF(Table1353233[[#This Row],[If Optimal solution is not found]],"",Table1353233[[#This Row],[LB_init]])</f>
        <v/>
      </c>
      <c r="V929" t="str">
        <f>IF(Table1353233[[#This Row],[If Optimal solution is not found]],"",0)</f>
        <v/>
      </c>
      <c r="W929" t="str">
        <f>IF(Table1353233[[#This Row],[If Optimal solution is not found]],"",Table1353233[[#This Row],[Total time (BPP+Pm+SPm)]])</f>
        <v/>
      </c>
      <c r="Y929" s="61">
        <v>1576</v>
      </c>
      <c r="Z929" s="62">
        <v>1564</v>
      </c>
      <c r="AA929" s="62">
        <v>7.61421319796954E-3</v>
      </c>
      <c r="AB929" s="61"/>
      <c r="AC929" s="115">
        <v>0</v>
      </c>
      <c r="AD929" s="115">
        <v>0</v>
      </c>
      <c r="AE929" s="115">
        <v>0</v>
      </c>
      <c r="AF929" s="115">
        <f t="shared" si="123"/>
        <v>0</v>
      </c>
      <c r="AG929" s="115">
        <f t="shared" si="124"/>
        <v>0</v>
      </c>
      <c r="AH929" s="115">
        <v>0</v>
      </c>
      <c r="AI929" s="137" t="str">
        <f>IF(AH929=1,(Table1353233[[#This Row],[UB_init]]-Table1353233[[#This Row],[LB_init]])/Table1353233[[#This Row],[UB_init]],"")</f>
        <v/>
      </c>
      <c r="AJ929" s="133">
        <v>1</v>
      </c>
      <c r="AK929" s="115">
        <f>IF(AND(AJ929=1,Table68[[#This Row],[Gap]]=0),1,0)</f>
        <v>0</v>
      </c>
      <c r="AL929" s="47">
        <v>1576</v>
      </c>
      <c r="AM929" s="117">
        <f t="shared" si="119"/>
        <v>0</v>
      </c>
      <c r="AN929">
        <f t="shared" si="120"/>
        <v>0</v>
      </c>
    </row>
    <row r="930" spans="2:40" x14ac:dyDescent="0.35">
      <c r="B930" s="127" t="s">
        <v>946</v>
      </c>
      <c r="C930" s="38">
        <v>200</v>
      </c>
      <c r="D930" s="38">
        <v>5</v>
      </c>
      <c r="E930" s="38">
        <v>10</v>
      </c>
      <c r="F930" s="39">
        <v>4</v>
      </c>
      <c r="G930" s="59">
        <f t="shared" si="116"/>
        <v>1551</v>
      </c>
      <c r="H930" s="88">
        <f t="shared" si="116"/>
        <v>1539</v>
      </c>
      <c r="I930" s="88">
        <f t="shared" si="121"/>
        <v>7.7369439071566697E-3</v>
      </c>
      <c r="J930" s="88"/>
      <c r="K930" s="38">
        <f>1800-Table1353233[[#This Row],[Remaining time]]</f>
        <v>600.39372637867996</v>
      </c>
      <c r="L930" s="38">
        <v>2999.6062739999902</v>
      </c>
      <c r="M930" s="38">
        <f t="shared" si="117"/>
        <v>3600.0000003786699</v>
      </c>
      <c r="N930">
        <f t="shared" si="118"/>
        <v>0</v>
      </c>
      <c r="O930" t="b">
        <f t="shared" si="122"/>
        <v>0</v>
      </c>
      <c r="T930" t="str">
        <f>IF(Table1353233[[#This Row],[If Optimal solution is not found]]=1,"",Table1353233[[#This Row],[UB_init]])</f>
        <v/>
      </c>
      <c r="U930" t="str">
        <f>IF(Table1353233[[#This Row],[If Optimal solution is not found]],"",Table1353233[[#This Row],[LB_init]])</f>
        <v/>
      </c>
      <c r="V930" t="str">
        <f>IF(Table1353233[[#This Row],[If Optimal solution is not found]],"",0)</f>
        <v/>
      </c>
      <c r="W930" t="str">
        <f>IF(Table1353233[[#This Row],[If Optimal solution is not found]],"",Table1353233[[#This Row],[Total time (BPP+Pm+SPm)]])</f>
        <v/>
      </c>
      <c r="Y930" s="59">
        <v>1551</v>
      </c>
      <c r="Z930" s="60">
        <v>1539</v>
      </c>
      <c r="AA930" s="60">
        <v>7.7369439071566697E-3</v>
      </c>
      <c r="AB930" s="59"/>
      <c r="AC930" s="114">
        <v>0</v>
      </c>
      <c r="AD930" s="114">
        <v>0</v>
      </c>
      <c r="AE930" s="114">
        <v>0</v>
      </c>
      <c r="AF930" s="114">
        <f t="shared" si="123"/>
        <v>0</v>
      </c>
      <c r="AG930" s="114">
        <f t="shared" si="124"/>
        <v>0</v>
      </c>
      <c r="AH930" s="114">
        <v>0</v>
      </c>
      <c r="AI930" s="136" t="str">
        <f>IF(AH930=1,(Table1353233[[#This Row],[UB_init]]-Table1353233[[#This Row],[LB_init]])/Table1353233[[#This Row],[UB_init]],"")</f>
        <v/>
      </c>
      <c r="AJ930" s="123">
        <v>1</v>
      </c>
      <c r="AK930" s="114">
        <f>IF(AND(AJ930=1,Table68[[#This Row],[Gap]]=0),1,0)</f>
        <v>0</v>
      </c>
      <c r="AL930" s="48">
        <v>1551</v>
      </c>
      <c r="AM930" s="117">
        <f t="shared" si="119"/>
        <v>0</v>
      </c>
      <c r="AN930">
        <f t="shared" si="120"/>
        <v>0</v>
      </c>
    </row>
    <row r="931" spans="2:40" x14ac:dyDescent="0.35">
      <c r="B931" s="126" t="s">
        <v>947</v>
      </c>
      <c r="C931" s="36">
        <v>200</v>
      </c>
      <c r="D931" s="36">
        <v>5</v>
      </c>
      <c r="E931" s="36">
        <v>10</v>
      </c>
      <c r="F931" s="37">
        <v>4</v>
      </c>
      <c r="G931" s="61">
        <f t="shared" si="116"/>
        <v>1589</v>
      </c>
      <c r="H931" s="98">
        <f t="shared" si="116"/>
        <v>1565</v>
      </c>
      <c r="I931" s="98">
        <f t="shared" si="121"/>
        <v>1.5103838892385099E-2</v>
      </c>
      <c r="J931" s="98"/>
      <c r="K931" s="36">
        <f>1800-Table1353233[[#This Row],[Remaining time]]</f>
        <v>606.78997181542991</v>
      </c>
      <c r="L931" s="36">
        <v>2993.210028</v>
      </c>
      <c r="M931" s="36">
        <f t="shared" si="117"/>
        <v>3599.9999998154299</v>
      </c>
      <c r="N931">
        <f t="shared" si="118"/>
        <v>0</v>
      </c>
      <c r="O931" t="b">
        <f t="shared" si="122"/>
        <v>0</v>
      </c>
      <c r="T931" t="str">
        <f>IF(Table1353233[[#This Row],[If Optimal solution is not found]]=1,"",Table1353233[[#This Row],[UB_init]])</f>
        <v/>
      </c>
      <c r="U931" t="str">
        <f>IF(Table1353233[[#This Row],[If Optimal solution is not found]],"",Table1353233[[#This Row],[LB_init]])</f>
        <v/>
      </c>
      <c r="V931" t="str">
        <f>IF(Table1353233[[#This Row],[If Optimal solution is not found]],"",0)</f>
        <v/>
      </c>
      <c r="W931" t="str">
        <f>IF(Table1353233[[#This Row],[If Optimal solution is not found]],"",Table1353233[[#This Row],[Total time (BPP+Pm+SPm)]])</f>
        <v/>
      </c>
      <c r="Y931" s="61">
        <v>1589</v>
      </c>
      <c r="Z931" s="62">
        <v>1565</v>
      </c>
      <c r="AA931" s="62">
        <v>1.5103838892385099E-2</v>
      </c>
      <c r="AB931" s="61"/>
      <c r="AC931" s="115">
        <v>0</v>
      </c>
      <c r="AD931" s="115">
        <v>0</v>
      </c>
      <c r="AE931" s="115">
        <v>0</v>
      </c>
      <c r="AF931" s="115">
        <f t="shared" si="123"/>
        <v>0</v>
      </c>
      <c r="AG931" s="115">
        <f t="shared" si="124"/>
        <v>0</v>
      </c>
      <c r="AH931" s="115">
        <v>0</v>
      </c>
      <c r="AI931" s="137" t="str">
        <f>IF(AH931=1,(Table1353233[[#This Row],[UB_init]]-Table1353233[[#This Row],[LB_init]])/Table1353233[[#This Row],[UB_init]],"")</f>
        <v/>
      </c>
      <c r="AJ931" s="133">
        <v>1</v>
      </c>
      <c r="AK931" s="115">
        <f>IF(AND(AJ931=1,Table68[[#This Row],[Gap]]=0),1,0)</f>
        <v>0</v>
      </c>
      <c r="AL931" s="47">
        <v>1589</v>
      </c>
      <c r="AM931" s="117">
        <f t="shared" si="119"/>
        <v>0</v>
      </c>
      <c r="AN931">
        <f t="shared" si="120"/>
        <v>0</v>
      </c>
    </row>
    <row r="932" spans="2:40" x14ac:dyDescent="0.35">
      <c r="B932" s="127" t="s">
        <v>948</v>
      </c>
      <c r="C932" s="38">
        <v>200</v>
      </c>
      <c r="D932" s="38">
        <v>5</v>
      </c>
      <c r="E932" s="38">
        <v>20</v>
      </c>
      <c r="F932" s="39">
        <v>1</v>
      </c>
      <c r="G932" s="59">
        <f t="shared" si="116"/>
        <v>1308</v>
      </c>
      <c r="H932" s="88">
        <f t="shared" si="116"/>
        <v>1308</v>
      </c>
      <c r="I932" s="88">
        <f t="shared" si="121"/>
        <v>0</v>
      </c>
      <c r="J932" s="88"/>
      <c r="K932" s="38">
        <f>1800-Table1353233[[#This Row],[Remaining time]]</f>
        <v>2.500469211490099</v>
      </c>
      <c r="L932" s="38"/>
      <c r="M932" s="38">
        <f t="shared" si="117"/>
        <v>2.500469211490099</v>
      </c>
      <c r="N932" t="str">
        <f t="shared" si="118"/>
        <v/>
      </c>
      <c r="O932" t="b">
        <f t="shared" si="122"/>
        <v>0</v>
      </c>
      <c r="T932">
        <f>IF(Table1353233[[#This Row],[If Optimal solution is not found]]=1,"",Table1353233[[#This Row],[UB_init]])</f>
        <v>1308</v>
      </c>
      <c r="U932">
        <f>IF(Table1353233[[#This Row],[If Optimal solution is not found]],"",Table1353233[[#This Row],[LB_init]])</f>
        <v>1308</v>
      </c>
      <c r="V932">
        <f>IF(Table1353233[[#This Row],[If Optimal solution is not found]],"",0)</f>
        <v>0</v>
      </c>
      <c r="W932">
        <f>IF(Table1353233[[#This Row],[If Optimal solution is not found]],"",Table1353233[[#This Row],[Total time (BPP+Pm+SPm)]])</f>
        <v>2.500469211490099</v>
      </c>
      <c r="Y932" s="59"/>
      <c r="Z932" s="60"/>
      <c r="AA932" s="60"/>
      <c r="AB932" s="59"/>
      <c r="AC932" s="114"/>
      <c r="AD932" s="114"/>
      <c r="AE932" s="114"/>
      <c r="AF932" s="114">
        <f t="shared" si="123"/>
        <v>0</v>
      </c>
      <c r="AG932" s="114">
        <f t="shared" si="124"/>
        <v>0</v>
      </c>
      <c r="AH932" s="114">
        <v>0</v>
      </c>
      <c r="AI932" s="136" t="str">
        <f>IF(AH932=1,(Table1353233[[#This Row],[UB_init]]-Table1353233[[#This Row],[LB_init]])/Table1353233[[#This Row],[UB_init]],"")</f>
        <v/>
      </c>
      <c r="AJ932" s="123"/>
      <c r="AK932" s="114">
        <f>IF(AND(AJ932=1,Table68[[#This Row],[Gap]]=0),1,0)</f>
        <v>0</v>
      </c>
      <c r="AL932" s="48">
        <v>1308</v>
      </c>
      <c r="AM932" s="117">
        <f t="shared" si="119"/>
        <v>1</v>
      </c>
      <c r="AN932">
        <f t="shared" si="120"/>
        <v>0</v>
      </c>
    </row>
    <row r="933" spans="2:40" x14ac:dyDescent="0.35">
      <c r="B933" s="126" t="s">
        <v>949</v>
      </c>
      <c r="C933" s="36">
        <v>200</v>
      </c>
      <c r="D933" s="36">
        <v>5</v>
      </c>
      <c r="E933" s="36">
        <v>20</v>
      </c>
      <c r="F933" s="37">
        <v>1</v>
      </c>
      <c r="G933" s="61">
        <f t="shared" si="116"/>
        <v>1341</v>
      </c>
      <c r="H933" s="98">
        <f t="shared" si="116"/>
        <v>1341</v>
      </c>
      <c r="I933" s="98">
        <f t="shared" si="121"/>
        <v>0</v>
      </c>
      <c r="J933" s="98"/>
      <c r="K933" s="36">
        <f>1800-Table1353233[[#This Row],[Remaining time]]</f>
        <v>2.8318368792599813</v>
      </c>
      <c r="L933" s="36"/>
      <c r="M933" s="36">
        <f t="shared" si="117"/>
        <v>2.8318368792599813</v>
      </c>
      <c r="N933" t="str">
        <f t="shared" si="118"/>
        <v/>
      </c>
      <c r="O933" t="b">
        <f t="shared" si="122"/>
        <v>0</v>
      </c>
      <c r="T933">
        <f>IF(Table1353233[[#This Row],[If Optimal solution is not found]]=1,"",Table1353233[[#This Row],[UB_init]])</f>
        <v>1341</v>
      </c>
      <c r="U933">
        <f>IF(Table1353233[[#This Row],[If Optimal solution is not found]],"",Table1353233[[#This Row],[LB_init]])</f>
        <v>1341</v>
      </c>
      <c r="V933">
        <f>IF(Table1353233[[#This Row],[If Optimal solution is not found]],"",0)</f>
        <v>0</v>
      </c>
      <c r="W933">
        <f>IF(Table1353233[[#This Row],[If Optimal solution is not found]],"",Table1353233[[#This Row],[Total time (BPP+Pm+SPm)]])</f>
        <v>2.8318368792599813</v>
      </c>
      <c r="Y933" s="61"/>
      <c r="Z933" s="62"/>
      <c r="AA933" s="62"/>
      <c r="AB933" s="61"/>
      <c r="AC933" s="115"/>
      <c r="AD933" s="115"/>
      <c r="AE933" s="115"/>
      <c r="AF933" s="115">
        <f t="shared" si="123"/>
        <v>0</v>
      </c>
      <c r="AG933" s="115">
        <f t="shared" si="124"/>
        <v>0</v>
      </c>
      <c r="AH933" s="115">
        <v>0</v>
      </c>
      <c r="AI933" s="137" t="str">
        <f>IF(AH933=1,(Table1353233[[#This Row],[UB_init]]-Table1353233[[#This Row],[LB_init]])/Table1353233[[#This Row],[UB_init]],"")</f>
        <v/>
      </c>
      <c r="AJ933" s="133"/>
      <c r="AK933" s="115">
        <f>IF(AND(AJ933=1,Table68[[#This Row],[Gap]]=0),1,0)</f>
        <v>0</v>
      </c>
      <c r="AL933" s="47">
        <v>1341</v>
      </c>
      <c r="AM933" s="117">
        <f t="shared" si="119"/>
        <v>1</v>
      </c>
      <c r="AN933">
        <f t="shared" si="120"/>
        <v>0</v>
      </c>
    </row>
    <row r="934" spans="2:40" x14ac:dyDescent="0.35">
      <c r="B934" s="127" t="s">
        <v>950</v>
      </c>
      <c r="C934" s="38">
        <v>200</v>
      </c>
      <c r="D934" s="38">
        <v>5</v>
      </c>
      <c r="E934" s="38">
        <v>20</v>
      </c>
      <c r="F934" s="39">
        <v>1</v>
      </c>
      <c r="G934" s="59">
        <f t="shared" si="116"/>
        <v>1328</v>
      </c>
      <c r="H934" s="88">
        <f t="shared" si="116"/>
        <v>1328</v>
      </c>
      <c r="I934" s="88">
        <f t="shared" si="121"/>
        <v>0</v>
      </c>
      <c r="J934" s="88"/>
      <c r="K934" s="38">
        <f>1800-Table1353233[[#This Row],[Remaining time]]</f>
        <v>6.2275231629701011</v>
      </c>
      <c r="L934" s="38"/>
      <c r="M934" s="38">
        <f t="shared" si="117"/>
        <v>6.2275231629701011</v>
      </c>
      <c r="N934" t="str">
        <f t="shared" si="118"/>
        <v/>
      </c>
      <c r="O934" t="b">
        <f t="shared" si="122"/>
        <v>0</v>
      </c>
      <c r="T934">
        <f>IF(Table1353233[[#This Row],[If Optimal solution is not found]]=1,"",Table1353233[[#This Row],[UB_init]])</f>
        <v>1328</v>
      </c>
      <c r="U934">
        <f>IF(Table1353233[[#This Row],[If Optimal solution is not found]],"",Table1353233[[#This Row],[LB_init]])</f>
        <v>1328</v>
      </c>
      <c r="V934">
        <f>IF(Table1353233[[#This Row],[If Optimal solution is not found]],"",0)</f>
        <v>0</v>
      </c>
      <c r="W934">
        <f>IF(Table1353233[[#This Row],[If Optimal solution is not found]],"",Table1353233[[#This Row],[Total time (BPP+Pm+SPm)]])</f>
        <v>6.2275231629701011</v>
      </c>
      <c r="Y934" s="59"/>
      <c r="Z934" s="60"/>
      <c r="AA934" s="60"/>
      <c r="AB934" s="59"/>
      <c r="AC934" s="114"/>
      <c r="AD934" s="114"/>
      <c r="AE934" s="114"/>
      <c r="AF934" s="114">
        <f t="shared" si="123"/>
        <v>0</v>
      </c>
      <c r="AG934" s="114">
        <f t="shared" si="124"/>
        <v>0</v>
      </c>
      <c r="AH934" s="114">
        <v>0</v>
      </c>
      <c r="AI934" s="136" t="str">
        <f>IF(AH934=1,(Table1353233[[#This Row],[UB_init]]-Table1353233[[#This Row],[LB_init]])/Table1353233[[#This Row],[UB_init]],"")</f>
        <v/>
      </c>
      <c r="AJ934" s="123"/>
      <c r="AK934" s="114">
        <f>IF(AND(AJ934=1,Table68[[#This Row],[Gap]]=0),1,0)</f>
        <v>0</v>
      </c>
      <c r="AL934" s="48">
        <v>1328</v>
      </c>
      <c r="AM934" s="117">
        <f t="shared" si="119"/>
        <v>1</v>
      </c>
      <c r="AN934">
        <f t="shared" si="120"/>
        <v>0</v>
      </c>
    </row>
    <row r="935" spans="2:40" x14ac:dyDescent="0.35">
      <c r="B935" s="126" t="s">
        <v>951</v>
      </c>
      <c r="C935" s="36">
        <v>200</v>
      </c>
      <c r="D935" s="36">
        <v>5</v>
      </c>
      <c r="E935" s="36">
        <v>20</v>
      </c>
      <c r="F935" s="37">
        <v>1</v>
      </c>
      <c r="G935" s="61">
        <f t="shared" si="116"/>
        <v>1286</v>
      </c>
      <c r="H935" s="98">
        <f t="shared" si="116"/>
        <v>1286</v>
      </c>
      <c r="I935" s="98">
        <f t="shared" si="121"/>
        <v>0</v>
      </c>
      <c r="J935" s="98"/>
      <c r="K935" s="36">
        <f>1800-Table1353233[[#This Row],[Remaining time]]</f>
        <v>3.3501337803900242</v>
      </c>
      <c r="L935" s="36"/>
      <c r="M935" s="36">
        <f t="shared" si="117"/>
        <v>3.3501337803900242</v>
      </c>
      <c r="N935" t="str">
        <f t="shared" si="118"/>
        <v/>
      </c>
      <c r="O935" t="b">
        <f t="shared" si="122"/>
        <v>0</v>
      </c>
      <c r="T935">
        <f>IF(Table1353233[[#This Row],[If Optimal solution is not found]]=1,"",Table1353233[[#This Row],[UB_init]])</f>
        <v>1286</v>
      </c>
      <c r="U935">
        <f>IF(Table1353233[[#This Row],[If Optimal solution is not found]],"",Table1353233[[#This Row],[LB_init]])</f>
        <v>1286</v>
      </c>
      <c r="V935">
        <f>IF(Table1353233[[#This Row],[If Optimal solution is not found]],"",0)</f>
        <v>0</v>
      </c>
      <c r="W935">
        <f>IF(Table1353233[[#This Row],[If Optimal solution is not found]],"",Table1353233[[#This Row],[Total time (BPP+Pm+SPm)]])</f>
        <v>3.3501337803900242</v>
      </c>
      <c r="Y935" s="61"/>
      <c r="Z935" s="62"/>
      <c r="AA935" s="62"/>
      <c r="AB935" s="61"/>
      <c r="AC935" s="115"/>
      <c r="AD935" s="115"/>
      <c r="AE935" s="115"/>
      <c r="AF935" s="115">
        <f t="shared" si="123"/>
        <v>0</v>
      </c>
      <c r="AG935" s="115">
        <f t="shared" si="124"/>
        <v>0</v>
      </c>
      <c r="AH935" s="115">
        <v>0</v>
      </c>
      <c r="AI935" s="137" t="str">
        <f>IF(AH935=1,(Table1353233[[#This Row],[UB_init]]-Table1353233[[#This Row],[LB_init]])/Table1353233[[#This Row],[UB_init]],"")</f>
        <v/>
      </c>
      <c r="AJ935" s="133"/>
      <c r="AK935" s="115">
        <f>IF(AND(AJ935=1,Table68[[#This Row],[Gap]]=0),1,0)</f>
        <v>0</v>
      </c>
      <c r="AL935" s="47">
        <v>1286</v>
      </c>
      <c r="AM935" s="117">
        <f t="shared" si="119"/>
        <v>1</v>
      </c>
      <c r="AN935">
        <f t="shared" si="120"/>
        <v>0</v>
      </c>
    </row>
    <row r="936" spans="2:40" x14ac:dyDescent="0.35">
      <c r="B936" s="127" t="s">
        <v>952</v>
      </c>
      <c r="C936" s="38">
        <v>200</v>
      </c>
      <c r="D936" s="38">
        <v>5</v>
      </c>
      <c r="E936" s="38">
        <v>20</v>
      </c>
      <c r="F936" s="39">
        <v>1</v>
      </c>
      <c r="G936" s="59">
        <f t="shared" si="116"/>
        <v>1253</v>
      </c>
      <c r="H936" s="88">
        <f t="shared" si="116"/>
        <v>1253</v>
      </c>
      <c r="I936" s="88">
        <f t="shared" si="121"/>
        <v>0</v>
      </c>
      <c r="J936" s="88"/>
      <c r="K936" s="38">
        <f>1800-Table1353233[[#This Row],[Remaining time]]</f>
        <v>2.5828687157500099</v>
      </c>
      <c r="L936" s="38"/>
      <c r="M936" s="38">
        <f t="shared" si="117"/>
        <v>2.5828687157500099</v>
      </c>
      <c r="N936" t="str">
        <f t="shared" si="118"/>
        <v/>
      </c>
      <c r="O936" t="b">
        <f t="shared" si="122"/>
        <v>0</v>
      </c>
      <c r="T936">
        <f>IF(Table1353233[[#This Row],[If Optimal solution is not found]]=1,"",Table1353233[[#This Row],[UB_init]])</f>
        <v>1253</v>
      </c>
      <c r="U936">
        <f>IF(Table1353233[[#This Row],[If Optimal solution is not found]],"",Table1353233[[#This Row],[LB_init]])</f>
        <v>1253</v>
      </c>
      <c r="V936">
        <f>IF(Table1353233[[#This Row],[If Optimal solution is not found]],"",0)</f>
        <v>0</v>
      </c>
      <c r="W936">
        <f>IF(Table1353233[[#This Row],[If Optimal solution is not found]],"",Table1353233[[#This Row],[Total time (BPP+Pm+SPm)]])</f>
        <v>2.5828687157500099</v>
      </c>
      <c r="Y936" s="59"/>
      <c r="Z936" s="60"/>
      <c r="AA936" s="60"/>
      <c r="AB936" s="59"/>
      <c r="AC936" s="114"/>
      <c r="AD936" s="114"/>
      <c r="AE936" s="114"/>
      <c r="AF936" s="114">
        <f t="shared" si="123"/>
        <v>0</v>
      </c>
      <c r="AG936" s="114">
        <f t="shared" si="124"/>
        <v>0</v>
      </c>
      <c r="AH936" s="114">
        <v>0</v>
      </c>
      <c r="AI936" s="136" t="str">
        <f>IF(AH936=1,(Table1353233[[#This Row],[UB_init]]-Table1353233[[#This Row],[LB_init]])/Table1353233[[#This Row],[UB_init]],"")</f>
        <v/>
      </c>
      <c r="AJ936" s="123"/>
      <c r="AK936" s="114">
        <f>IF(AND(AJ936=1,Table68[[#This Row],[Gap]]=0),1,0)</f>
        <v>0</v>
      </c>
      <c r="AL936" s="48">
        <v>1253</v>
      </c>
      <c r="AM936" s="117">
        <f t="shared" si="119"/>
        <v>1</v>
      </c>
      <c r="AN936">
        <f t="shared" si="120"/>
        <v>0</v>
      </c>
    </row>
    <row r="937" spans="2:40" x14ac:dyDescent="0.35">
      <c r="B937" s="126" t="s">
        <v>953</v>
      </c>
      <c r="C937" s="36">
        <v>200</v>
      </c>
      <c r="D937" s="36">
        <v>5</v>
      </c>
      <c r="E937" s="36">
        <v>20</v>
      </c>
      <c r="F937" s="37">
        <v>1</v>
      </c>
      <c r="G937" s="61">
        <f t="shared" si="116"/>
        <v>1213</v>
      </c>
      <c r="H937" s="98">
        <f t="shared" si="116"/>
        <v>1213</v>
      </c>
      <c r="I937" s="98">
        <f t="shared" si="121"/>
        <v>0</v>
      </c>
      <c r="J937" s="98"/>
      <c r="K937" s="36">
        <f>1800-Table1353233[[#This Row],[Remaining time]]</f>
        <v>2.6184136029401088</v>
      </c>
      <c r="L937" s="36"/>
      <c r="M937" s="36">
        <f t="shared" si="117"/>
        <v>2.6184136029401088</v>
      </c>
      <c r="N937" t="str">
        <f t="shared" si="118"/>
        <v/>
      </c>
      <c r="O937" t="b">
        <f t="shared" si="122"/>
        <v>0</v>
      </c>
      <c r="T937">
        <f>IF(Table1353233[[#This Row],[If Optimal solution is not found]]=1,"",Table1353233[[#This Row],[UB_init]])</f>
        <v>1213</v>
      </c>
      <c r="U937">
        <f>IF(Table1353233[[#This Row],[If Optimal solution is not found]],"",Table1353233[[#This Row],[LB_init]])</f>
        <v>1213</v>
      </c>
      <c r="V937">
        <f>IF(Table1353233[[#This Row],[If Optimal solution is not found]],"",0)</f>
        <v>0</v>
      </c>
      <c r="W937">
        <f>IF(Table1353233[[#This Row],[If Optimal solution is not found]],"",Table1353233[[#This Row],[Total time (BPP+Pm+SPm)]])</f>
        <v>2.6184136029401088</v>
      </c>
      <c r="Y937" s="61"/>
      <c r="Z937" s="62"/>
      <c r="AA937" s="62"/>
      <c r="AB937" s="61"/>
      <c r="AC937" s="115"/>
      <c r="AD937" s="115"/>
      <c r="AE937" s="115"/>
      <c r="AF937" s="115">
        <f t="shared" si="123"/>
        <v>0</v>
      </c>
      <c r="AG937" s="115">
        <f t="shared" si="124"/>
        <v>0</v>
      </c>
      <c r="AH937" s="115">
        <v>0</v>
      </c>
      <c r="AI937" s="137" t="str">
        <f>IF(AH937=1,(Table1353233[[#This Row],[UB_init]]-Table1353233[[#This Row],[LB_init]])/Table1353233[[#This Row],[UB_init]],"")</f>
        <v/>
      </c>
      <c r="AJ937" s="133"/>
      <c r="AK937" s="115">
        <f>IF(AND(AJ937=1,Table68[[#This Row],[Gap]]=0),1,0)</f>
        <v>0</v>
      </c>
      <c r="AL937" s="47">
        <v>1213</v>
      </c>
      <c r="AM937" s="117">
        <f t="shared" si="119"/>
        <v>1</v>
      </c>
      <c r="AN937">
        <f t="shared" si="120"/>
        <v>0</v>
      </c>
    </row>
    <row r="938" spans="2:40" x14ac:dyDescent="0.35">
      <c r="B938" s="127" t="s">
        <v>954</v>
      </c>
      <c r="C938" s="38">
        <v>200</v>
      </c>
      <c r="D938" s="38">
        <v>5</v>
      </c>
      <c r="E938" s="38">
        <v>20</v>
      </c>
      <c r="F938" s="39">
        <v>1</v>
      </c>
      <c r="G938" s="59">
        <f t="shared" si="116"/>
        <v>1269</v>
      </c>
      <c r="H938" s="88">
        <f t="shared" si="116"/>
        <v>1269</v>
      </c>
      <c r="I938" s="88">
        <f t="shared" si="121"/>
        <v>0</v>
      </c>
      <c r="J938" s="88"/>
      <c r="K938" s="38">
        <f>1800-Table1353233[[#This Row],[Remaining time]]</f>
        <v>2.5122792348299754</v>
      </c>
      <c r="L938" s="38"/>
      <c r="M938" s="38">
        <f t="shared" si="117"/>
        <v>2.5122792348299754</v>
      </c>
      <c r="N938" t="str">
        <f t="shared" si="118"/>
        <v/>
      </c>
      <c r="O938" t="b">
        <f t="shared" si="122"/>
        <v>0</v>
      </c>
      <c r="T938">
        <f>IF(Table1353233[[#This Row],[If Optimal solution is not found]]=1,"",Table1353233[[#This Row],[UB_init]])</f>
        <v>1269</v>
      </c>
      <c r="U938">
        <f>IF(Table1353233[[#This Row],[If Optimal solution is not found]],"",Table1353233[[#This Row],[LB_init]])</f>
        <v>1269</v>
      </c>
      <c r="V938">
        <f>IF(Table1353233[[#This Row],[If Optimal solution is not found]],"",0)</f>
        <v>0</v>
      </c>
      <c r="W938">
        <f>IF(Table1353233[[#This Row],[If Optimal solution is not found]],"",Table1353233[[#This Row],[Total time (BPP+Pm+SPm)]])</f>
        <v>2.5122792348299754</v>
      </c>
      <c r="Y938" s="59"/>
      <c r="Z938" s="60"/>
      <c r="AA938" s="60"/>
      <c r="AB938" s="59"/>
      <c r="AC938" s="114"/>
      <c r="AD938" s="114"/>
      <c r="AE938" s="114"/>
      <c r="AF938" s="114">
        <f t="shared" si="123"/>
        <v>0</v>
      </c>
      <c r="AG938" s="114">
        <f t="shared" si="124"/>
        <v>0</v>
      </c>
      <c r="AH938" s="114">
        <v>0</v>
      </c>
      <c r="AI938" s="136" t="str">
        <f>IF(AH938=1,(Table1353233[[#This Row],[UB_init]]-Table1353233[[#This Row],[LB_init]])/Table1353233[[#This Row],[UB_init]],"")</f>
        <v/>
      </c>
      <c r="AJ938" s="123"/>
      <c r="AK938" s="114">
        <f>IF(AND(AJ938=1,Table68[[#This Row],[Gap]]=0),1,0)</f>
        <v>0</v>
      </c>
      <c r="AL938" s="48">
        <v>1269</v>
      </c>
      <c r="AM938" s="117">
        <f t="shared" si="119"/>
        <v>1</v>
      </c>
      <c r="AN938">
        <f t="shared" si="120"/>
        <v>0</v>
      </c>
    </row>
    <row r="939" spans="2:40" x14ac:dyDescent="0.35">
      <c r="B939" s="126" t="s">
        <v>955</v>
      </c>
      <c r="C939" s="36">
        <v>200</v>
      </c>
      <c r="D939" s="36">
        <v>5</v>
      </c>
      <c r="E939" s="36">
        <v>20</v>
      </c>
      <c r="F939" s="37">
        <v>1</v>
      </c>
      <c r="G939" s="61">
        <f t="shared" si="116"/>
        <v>1254</v>
      </c>
      <c r="H939" s="98">
        <f t="shared" si="116"/>
        <v>1254</v>
      </c>
      <c r="I939" s="98">
        <f t="shared" si="121"/>
        <v>0</v>
      </c>
      <c r="J939" s="98"/>
      <c r="K939" s="36">
        <f>1800-Table1353233[[#This Row],[Remaining time]]</f>
        <v>3.9887179955899228</v>
      </c>
      <c r="L939" s="36"/>
      <c r="M939" s="36">
        <f t="shared" si="117"/>
        <v>3.9887179955899228</v>
      </c>
      <c r="N939" t="str">
        <f t="shared" si="118"/>
        <v/>
      </c>
      <c r="O939" t="b">
        <f t="shared" si="122"/>
        <v>0</v>
      </c>
      <c r="T939">
        <f>IF(Table1353233[[#This Row],[If Optimal solution is not found]]=1,"",Table1353233[[#This Row],[UB_init]])</f>
        <v>1254</v>
      </c>
      <c r="U939">
        <f>IF(Table1353233[[#This Row],[If Optimal solution is not found]],"",Table1353233[[#This Row],[LB_init]])</f>
        <v>1254</v>
      </c>
      <c r="V939">
        <f>IF(Table1353233[[#This Row],[If Optimal solution is not found]],"",0)</f>
        <v>0</v>
      </c>
      <c r="W939">
        <f>IF(Table1353233[[#This Row],[If Optimal solution is not found]],"",Table1353233[[#This Row],[Total time (BPP+Pm+SPm)]])</f>
        <v>3.9887179955899228</v>
      </c>
      <c r="Y939" s="61"/>
      <c r="Z939" s="62"/>
      <c r="AA939" s="62"/>
      <c r="AB939" s="61"/>
      <c r="AC939" s="115"/>
      <c r="AD939" s="115"/>
      <c r="AE939" s="115"/>
      <c r="AF939" s="115">
        <f t="shared" si="123"/>
        <v>0</v>
      </c>
      <c r="AG939" s="115">
        <f t="shared" si="124"/>
        <v>0</v>
      </c>
      <c r="AH939" s="115">
        <v>0</v>
      </c>
      <c r="AI939" s="137" t="str">
        <f>IF(AH939=1,(Table1353233[[#This Row],[UB_init]]-Table1353233[[#This Row],[LB_init]])/Table1353233[[#This Row],[UB_init]],"")</f>
        <v/>
      </c>
      <c r="AJ939" s="133"/>
      <c r="AK939" s="115">
        <f>IF(AND(AJ939=1,Table68[[#This Row],[Gap]]=0),1,0)</f>
        <v>0</v>
      </c>
      <c r="AL939" s="47">
        <v>1254</v>
      </c>
      <c r="AM939" s="117">
        <f t="shared" si="119"/>
        <v>1</v>
      </c>
      <c r="AN939">
        <f t="shared" si="120"/>
        <v>0</v>
      </c>
    </row>
    <row r="940" spans="2:40" x14ac:dyDescent="0.35">
      <c r="B940" s="127" t="s">
        <v>956</v>
      </c>
      <c r="C940" s="38">
        <v>200</v>
      </c>
      <c r="D940" s="38">
        <v>5</v>
      </c>
      <c r="E940" s="38">
        <v>20</v>
      </c>
      <c r="F940" s="39">
        <v>1</v>
      </c>
      <c r="G940" s="59">
        <f t="shared" si="116"/>
        <v>1337</v>
      </c>
      <c r="H940" s="88">
        <f t="shared" si="116"/>
        <v>1337</v>
      </c>
      <c r="I940" s="88">
        <f t="shared" si="121"/>
        <v>0</v>
      </c>
      <c r="J940" s="88"/>
      <c r="K940" s="38">
        <f>1800-Table1353233[[#This Row],[Remaining time]]</f>
        <v>2.4074127320200205</v>
      </c>
      <c r="L940" s="38"/>
      <c r="M940" s="38">
        <f t="shared" si="117"/>
        <v>2.4074127320200205</v>
      </c>
      <c r="N940" t="str">
        <f t="shared" si="118"/>
        <v/>
      </c>
      <c r="O940" t="b">
        <f t="shared" si="122"/>
        <v>0</v>
      </c>
      <c r="T940">
        <f>IF(Table1353233[[#This Row],[If Optimal solution is not found]]=1,"",Table1353233[[#This Row],[UB_init]])</f>
        <v>1337</v>
      </c>
      <c r="U940">
        <f>IF(Table1353233[[#This Row],[If Optimal solution is not found]],"",Table1353233[[#This Row],[LB_init]])</f>
        <v>1337</v>
      </c>
      <c r="V940">
        <f>IF(Table1353233[[#This Row],[If Optimal solution is not found]],"",0)</f>
        <v>0</v>
      </c>
      <c r="W940">
        <f>IF(Table1353233[[#This Row],[If Optimal solution is not found]],"",Table1353233[[#This Row],[Total time (BPP+Pm+SPm)]])</f>
        <v>2.4074127320200205</v>
      </c>
      <c r="Y940" s="59"/>
      <c r="Z940" s="60"/>
      <c r="AA940" s="60"/>
      <c r="AB940" s="59"/>
      <c r="AC940" s="114"/>
      <c r="AD940" s="114"/>
      <c r="AE940" s="114"/>
      <c r="AF940" s="114">
        <f t="shared" si="123"/>
        <v>0</v>
      </c>
      <c r="AG940" s="114">
        <f t="shared" si="124"/>
        <v>0</v>
      </c>
      <c r="AH940" s="114">
        <v>0</v>
      </c>
      <c r="AI940" s="136" t="str">
        <f>IF(AH940=1,(Table1353233[[#This Row],[UB_init]]-Table1353233[[#This Row],[LB_init]])/Table1353233[[#This Row],[UB_init]],"")</f>
        <v/>
      </c>
      <c r="AJ940" s="123"/>
      <c r="AK940" s="114">
        <f>IF(AND(AJ940=1,Table68[[#This Row],[Gap]]=0),1,0)</f>
        <v>0</v>
      </c>
      <c r="AL940" s="48">
        <v>1337</v>
      </c>
      <c r="AM940" s="117">
        <f t="shared" si="119"/>
        <v>1</v>
      </c>
      <c r="AN940">
        <f t="shared" si="120"/>
        <v>0</v>
      </c>
    </row>
    <row r="941" spans="2:40" x14ac:dyDescent="0.35">
      <c r="B941" s="126" t="s">
        <v>957</v>
      </c>
      <c r="C941" s="36">
        <v>200</v>
      </c>
      <c r="D941" s="36">
        <v>5</v>
      </c>
      <c r="E941" s="36">
        <v>20</v>
      </c>
      <c r="F941" s="37">
        <v>1</v>
      </c>
      <c r="G941" s="61">
        <f t="shared" si="116"/>
        <v>1224</v>
      </c>
      <c r="H941" s="98">
        <f t="shared" si="116"/>
        <v>1224</v>
      </c>
      <c r="I941" s="98">
        <f t="shared" si="121"/>
        <v>0</v>
      </c>
      <c r="J941" s="98"/>
      <c r="K941" s="36">
        <f>1800-Table1353233[[#This Row],[Remaining time]]</f>
        <v>3.1728080473899354</v>
      </c>
      <c r="L941" s="36"/>
      <c r="M941" s="36">
        <f t="shared" si="117"/>
        <v>3.1728080473899354</v>
      </c>
      <c r="N941" t="str">
        <f t="shared" si="118"/>
        <v/>
      </c>
      <c r="O941" t="b">
        <f t="shared" si="122"/>
        <v>0</v>
      </c>
      <c r="T941">
        <f>IF(Table1353233[[#This Row],[If Optimal solution is not found]]=1,"",Table1353233[[#This Row],[UB_init]])</f>
        <v>1224</v>
      </c>
      <c r="U941">
        <f>IF(Table1353233[[#This Row],[If Optimal solution is not found]],"",Table1353233[[#This Row],[LB_init]])</f>
        <v>1224</v>
      </c>
      <c r="V941">
        <f>IF(Table1353233[[#This Row],[If Optimal solution is not found]],"",0)</f>
        <v>0</v>
      </c>
      <c r="W941">
        <f>IF(Table1353233[[#This Row],[If Optimal solution is not found]],"",Table1353233[[#This Row],[Total time (BPP+Pm+SPm)]])</f>
        <v>3.1728080473899354</v>
      </c>
      <c r="Y941" s="61"/>
      <c r="Z941" s="62"/>
      <c r="AA941" s="62"/>
      <c r="AB941" s="61"/>
      <c r="AC941" s="115"/>
      <c r="AD941" s="115"/>
      <c r="AE941" s="115"/>
      <c r="AF941" s="115">
        <f t="shared" si="123"/>
        <v>0</v>
      </c>
      <c r="AG941" s="115">
        <f t="shared" si="124"/>
        <v>0</v>
      </c>
      <c r="AH941" s="115">
        <v>0</v>
      </c>
      <c r="AI941" s="137" t="str">
        <f>IF(AH941=1,(Table1353233[[#This Row],[UB_init]]-Table1353233[[#This Row],[LB_init]])/Table1353233[[#This Row],[UB_init]],"")</f>
        <v/>
      </c>
      <c r="AJ941" s="133"/>
      <c r="AK941" s="115">
        <f>IF(AND(AJ941=1,Table68[[#This Row],[Gap]]=0),1,0)</f>
        <v>0</v>
      </c>
      <c r="AL941" s="47">
        <v>1224</v>
      </c>
      <c r="AM941" s="117">
        <f t="shared" si="119"/>
        <v>1</v>
      </c>
      <c r="AN941">
        <f t="shared" si="120"/>
        <v>0</v>
      </c>
    </row>
    <row r="942" spans="2:40" x14ac:dyDescent="0.35">
      <c r="B942" s="127" t="s">
        <v>92</v>
      </c>
      <c r="C942" s="38">
        <v>200</v>
      </c>
      <c r="D942" s="38">
        <v>5</v>
      </c>
      <c r="E942" s="38">
        <v>20</v>
      </c>
      <c r="F942" s="39">
        <v>2</v>
      </c>
      <c r="G942" s="59">
        <f t="shared" si="116"/>
        <v>1572</v>
      </c>
      <c r="H942" s="88">
        <f t="shared" si="116"/>
        <v>1572</v>
      </c>
      <c r="I942" s="88">
        <f t="shared" si="121"/>
        <v>0</v>
      </c>
      <c r="J942" s="88"/>
      <c r="K942" s="38">
        <f>1800-Table1353233[[#This Row],[Remaining time]]</f>
        <v>5.9109031856100955</v>
      </c>
      <c r="L942" s="38"/>
      <c r="M942" s="38">
        <f t="shared" si="117"/>
        <v>5.9109031856100955</v>
      </c>
      <c r="N942" t="str">
        <f t="shared" si="118"/>
        <v/>
      </c>
      <c r="O942" t="b">
        <f t="shared" si="122"/>
        <v>0</v>
      </c>
      <c r="T942">
        <f>IF(Table1353233[[#This Row],[If Optimal solution is not found]]=1,"",Table1353233[[#This Row],[UB_init]])</f>
        <v>1572</v>
      </c>
      <c r="U942">
        <f>IF(Table1353233[[#This Row],[If Optimal solution is not found]],"",Table1353233[[#This Row],[LB_init]])</f>
        <v>1572</v>
      </c>
      <c r="V942">
        <f>IF(Table1353233[[#This Row],[If Optimal solution is not found]],"",0)</f>
        <v>0</v>
      </c>
      <c r="W942">
        <f>IF(Table1353233[[#This Row],[If Optimal solution is not found]],"",Table1353233[[#This Row],[Total time (BPP+Pm+SPm)]])</f>
        <v>5.9109031856100955</v>
      </c>
      <c r="Y942" s="59"/>
      <c r="Z942" s="60"/>
      <c r="AA942" s="60"/>
      <c r="AB942" s="59"/>
      <c r="AC942" s="114"/>
      <c r="AD942" s="114"/>
      <c r="AE942" s="114"/>
      <c r="AF942" s="114">
        <f t="shared" si="123"/>
        <v>0</v>
      </c>
      <c r="AG942" s="114">
        <f t="shared" si="124"/>
        <v>0</v>
      </c>
      <c r="AH942" s="114">
        <v>0</v>
      </c>
      <c r="AI942" s="136" t="str">
        <f>IF(AH942=1,(Table1353233[[#This Row],[UB_init]]-Table1353233[[#This Row],[LB_init]])/Table1353233[[#This Row],[UB_init]],"")</f>
        <v/>
      </c>
      <c r="AJ942" s="123"/>
      <c r="AK942" s="114">
        <f>IF(AND(AJ942=1,Table68[[#This Row],[Gap]]=0),1,0)</f>
        <v>0</v>
      </c>
      <c r="AL942" s="48">
        <v>1572</v>
      </c>
      <c r="AM942" s="117">
        <f t="shared" si="119"/>
        <v>1</v>
      </c>
      <c r="AN942">
        <f t="shared" si="120"/>
        <v>0</v>
      </c>
    </row>
    <row r="943" spans="2:40" x14ac:dyDescent="0.35">
      <c r="B943" s="126" t="s">
        <v>93</v>
      </c>
      <c r="C943" s="36">
        <v>200</v>
      </c>
      <c r="D943" s="36">
        <v>5</v>
      </c>
      <c r="E943" s="36">
        <v>20</v>
      </c>
      <c r="F943" s="37">
        <v>2</v>
      </c>
      <c r="G943" s="61">
        <f t="shared" si="116"/>
        <v>1605</v>
      </c>
      <c r="H943" s="98">
        <f t="shared" si="116"/>
        <v>1605</v>
      </c>
      <c r="I943" s="98">
        <f t="shared" si="121"/>
        <v>0</v>
      </c>
      <c r="J943" s="98"/>
      <c r="K943" s="36">
        <f>1800-Table1353233[[#This Row],[Remaining time]]</f>
        <v>1.5831815227900279</v>
      </c>
      <c r="L943" s="36"/>
      <c r="M943" s="36">
        <f t="shared" si="117"/>
        <v>1.5831815227900279</v>
      </c>
      <c r="N943" t="str">
        <f t="shared" si="118"/>
        <v/>
      </c>
      <c r="O943" t="b">
        <f t="shared" si="122"/>
        <v>0</v>
      </c>
      <c r="T943">
        <f>IF(Table1353233[[#This Row],[If Optimal solution is not found]]=1,"",Table1353233[[#This Row],[UB_init]])</f>
        <v>1605</v>
      </c>
      <c r="U943">
        <f>IF(Table1353233[[#This Row],[If Optimal solution is not found]],"",Table1353233[[#This Row],[LB_init]])</f>
        <v>1605</v>
      </c>
      <c r="V943">
        <f>IF(Table1353233[[#This Row],[If Optimal solution is not found]],"",0)</f>
        <v>0</v>
      </c>
      <c r="W943">
        <f>IF(Table1353233[[#This Row],[If Optimal solution is not found]],"",Table1353233[[#This Row],[Total time (BPP+Pm+SPm)]])</f>
        <v>1.5831815227900279</v>
      </c>
      <c r="Y943" s="61"/>
      <c r="Z943" s="62"/>
      <c r="AA943" s="62"/>
      <c r="AB943" s="61"/>
      <c r="AC943" s="115"/>
      <c r="AD943" s="115"/>
      <c r="AE943" s="115"/>
      <c r="AF943" s="115">
        <f t="shared" si="123"/>
        <v>0</v>
      </c>
      <c r="AG943" s="115">
        <f t="shared" si="124"/>
        <v>0</v>
      </c>
      <c r="AH943" s="115">
        <v>0</v>
      </c>
      <c r="AI943" s="137" t="str">
        <f>IF(AH943=1,(Table1353233[[#This Row],[UB_init]]-Table1353233[[#This Row],[LB_init]])/Table1353233[[#This Row],[UB_init]],"")</f>
        <v/>
      </c>
      <c r="AJ943" s="133"/>
      <c r="AK943" s="115">
        <f>IF(AND(AJ943=1,Table68[[#This Row],[Gap]]=0),1,0)</f>
        <v>0</v>
      </c>
      <c r="AL943" s="47">
        <v>1605</v>
      </c>
      <c r="AM943" s="117">
        <f t="shared" si="119"/>
        <v>1</v>
      </c>
      <c r="AN943">
        <f t="shared" si="120"/>
        <v>0</v>
      </c>
    </row>
    <row r="944" spans="2:40" x14ac:dyDescent="0.35">
      <c r="B944" s="127" t="s">
        <v>94</v>
      </c>
      <c r="C944" s="38">
        <v>200</v>
      </c>
      <c r="D944" s="38">
        <v>5</v>
      </c>
      <c r="E944" s="38">
        <v>20</v>
      </c>
      <c r="F944" s="39">
        <v>2</v>
      </c>
      <c r="G944" s="59">
        <f t="shared" si="116"/>
        <v>1664</v>
      </c>
      <c r="H944" s="88">
        <f t="shared" si="116"/>
        <v>1664</v>
      </c>
      <c r="I944" s="88">
        <f t="shared" si="121"/>
        <v>0</v>
      </c>
      <c r="J944" s="88"/>
      <c r="K944" s="38">
        <f>1800-Table1353233[[#This Row],[Remaining time]]</f>
        <v>601.66457530670004</v>
      </c>
      <c r="L944" s="38">
        <v>24.176073043607101</v>
      </c>
      <c r="M944" s="38">
        <f t="shared" si="117"/>
        <v>625.84064835030711</v>
      </c>
      <c r="N944">
        <f t="shared" si="118"/>
        <v>0</v>
      </c>
      <c r="O944" t="b">
        <f t="shared" si="122"/>
        <v>0</v>
      </c>
      <c r="T944" t="str">
        <f>IF(Table1353233[[#This Row],[If Optimal solution is not found]]=1,"",Table1353233[[#This Row],[UB_init]])</f>
        <v/>
      </c>
      <c r="U944" t="str">
        <f>IF(Table1353233[[#This Row],[If Optimal solution is not found]],"",Table1353233[[#This Row],[LB_init]])</f>
        <v/>
      </c>
      <c r="V944" t="str">
        <f>IF(Table1353233[[#This Row],[If Optimal solution is not found]],"",0)</f>
        <v/>
      </c>
      <c r="W944" t="str">
        <f>IF(Table1353233[[#This Row],[If Optimal solution is not found]],"",Table1353233[[#This Row],[Total time (BPP+Pm+SPm)]])</f>
        <v/>
      </c>
      <c r="Y944" s="59">
        <v>1664</v>
      </c>
      <c r="Z944" s="60">
        <v>1664</v>
      </c>
      <c r="AA944" s="60">
        <v>0</v>
      </c>
      <c r="AB944" s="59"/>
      <c r="AC944" s="114">
        <v>5</v>
      </c>
      <c r="AD944" s="114">
        <v>1</v>
      </c>
      <c r="AE944" s="114">
        <v>0</v>
      </c>
      <c r="AF944" s="114">
        <f t="shared" si="123"/>
        <v>0</v>
      </c>
      <c r="AG944" s="114">
        <f t="shared" si="124"/>
        <v>0</v>
      </c>
      <c r="AH944" s="114">
        <v>0</v>
      </c>
      <c r="AI944" s="136" t="str">
        <f>IF(AH944=1,(Table1353233[[#This Row],[UB_init]]-Table1353233[[#This Row],[LB_init]])/Table1353233[[#This Row],[UB_init]],"")</f>
        <v/>
      </c>
      <c r="AJ944" s="123">
        <v>0</v>
      </c>
      <c r="AK944" s="114">
        <f>IF(AND(AJ944=1,Table68[[#This Row],[Gap]]=0),1,0)</f>
        <v>0</v>
      </c>
      <c r="AL944" s="48">
        <v>1676</v>
      </c>
      <c r="AM944" s="117">
        <f t="shared" si="119"/>
        <v>0</v>
      </c>
      <c r="AN944">
        <f t="shared" si="120"/>
        <v>0</v>
      </c>
    </row>
    <row r="945" spans="2:40" x14ac:dyDescent="0.35">
      <c r="B945" s="126" t="s">
        <v>95</v>
      </c>
      <c r="C945" s="36">
        <v>200</v>
      </c>
      <c r="D945" s="36">
        <v>5</v>
      </c>
      <c r="E945" s="36">
        <v>20</v>
      </c>
      <c r="F945" s="37">
        <v>2</v>
      </c>
      <c r="G945" s="61">
        <f t="shared" si="116"/>
        <v>1574</v>
      </c>
      <c r="H945" s="98">
        <f t="shared" si="116"/>
        <v>1574</v>
      </c>
      <c r="I945" s="98">
        <f t="shared" si="121"/>
        <v>0</v>
      </c>
      <c r="J945" s="98"/>
      <c r="K945" s="36">
        <f>1800-Table1353233[[#This Row],[Remaining time]]</f>
        <v>8.4973037038000712</v>
      </c>
      <c r="L945" s="36"/>
      <c r="M945" s="36">
        <f t="shared" si="117"/>
        <v>8.4973037038000712</v>
      </c>
      <c r="N945" t="str">
        <f t="shared" si="118"/>
        <v/>
      </c>
      <c r="O945" t="b">
        <f t="shared" si="122"/>
        <v>0</v>
      </c>
      <c r="T945">
        <f>IF(Table1353233[[#This Row],[If Optimal solution is not found]]=1,"",Table1353233[[#This Row],[UB_init]])</f>
        <v>1574</v>
      </c>
      <c r="U945">
        <f>IF(Table1353233[[#This Row],[If Optimal solution is not found]],"",Table1353233[[#This Row],[LB_init]])</f>
        <v>1574</v>
      </c>
      <c r="V945">
        <f>IF(Table1353233[[#This Row],[If Optimal solution is not found]],"",0)</f>
        <v>0</v>
      </c>
      <c r="W945">
        <f>IF(Table1353233[[#This Row],[If Optimal solution is not found]],"",Table1353233[[#This Row],[Total time (BPP+Pm+SPm)]])</f>
        <v>8.4973037038000712</v>
      </c>
      <c r="Y945" s="61"/>
      <c r="Z945" s="62"/>
      <c r="AA945" s="62"/>
      <c r="AB945" s="61"/>
      <c r="AC945" s="115"/>
      <c r="AD945" s="115"/>
      <c r="AE945" s="115"/>
      <c r="AF945" s="115">
        <f t="shared" si="123"/>
        <v>0</v>
      </c>
      <c r="AG945" s="115">
        <f t="shared" si="124"/>
        <v>0</v>
      </c>
      <c r="AH945" s="115">
        <v>0</v>
      </c>
      <c r="AI945" s="137" t="str">
        <f>IF(AH945=1,(Table1353233[[#This Row],[UB_init]]-Table1353233[[#This Row],[LB_init]])/Table1353233[[#This Row],[UB_init]],"")</f>
        <v/>
      </c>
      <c r="AJ945" s="133"/>
      <c r="AK945" s="115">
        <f>IF(AND(AJ945=1,Table68[[#This Row],[Gap]]=0),1,0)</f>
        <v>0</v>
      </c>
      <c r="AL945" s="47">
        <v>1574</v>
      </c>
      <c r="AM945" s="117">
        <f t="shared" si="119"/>
        <v>1</v>
      </c>
      <c r="AN945">
        <f t="shared" si="120"/>
        <v>0</v>
      </c>
    </row>
    <row r="946" spans="2:40" x14ac:dyDescent="0.35">
      <c r="B946" s="127" t="s">
        <v>96</v>
      </c>
      <c r="C946" s="38">
        <v>200</v>
      </c>
      <c r="D946" s="38">
        <v>5</v>
      </c>
      <c r="E946" s="38">
        <v>20</v>
      </c>
      <c r="F946" s="39">
        <v>2</v>
      </c>
      <c r="G946" s="59">
        <f t="shared" si="116"/>
        <v>1601</v>
      </c>
      <c r="H946" s="88">
        <f t="shared" si="116"/>
        <v>1601</v>
      </c>
      <c r="I946" s="88">
        <f t="shared" si="121"/>
        <v>0</v>
      </c>
      <c r="J946" s="88"/>
      <c r="K946" s="38">
        <f>1800-Table1353233[[#This Row],[Remaining time]]</f>
        <v>9.7544319592500415</v>
      </c>
      <c r="L946" s="38"/>
      <c r="M946" s="38">
        <f t="shared" si="117"/>
        <v>9.7544319592500415</v>
      </c>
      <c r="N946" t="str">
        <f t="shared" si="118"/>
        <v/>
      </c>
      <c r="O946" t="b">
        <f t="shared" si="122"/>
        <v>0</v>
      </c>
      <c r="T946">
        <f>IF(Table1353233[[#This Row],[If Optimal solution is not found]]=1,"",Table1353233[[#This Row],[UB_init]])</f>
        <v>1601</v>
      </c>
      <c r="U946">
        <f>IF(Table1353233[[#This Row],[If Optimal solution is not found]],"",Table1353233[[#This Row],[LB_init]])</f>
        <v>1601</v>
      </c>
      <c r="V946">
        <f>IF(Table1353233[[#This Row],[If Optimal solution is not found]],"",0)</f>
        <v>0</v>
      </c>
      <c r="W946">
        <f>IF(Table1353233[[#This Row],[If Optimal solution is not found]],"",Table1353233[[#This Row],[Total time (BPP+Pm+SPm)]])</f>
        <v>9.7544319592500415</v>
      </c>
      <c r="Y946" s="59"/>
      <c r="Z946" s="60"/>
      <c r="AA946" s="60"/>
      <c r="AB946" s="59"/>
      <c r="AC946" s="114"/>
      <c r="AD946" s="114"/>
      <c r="AE946" s="114"/>
      <c r="AF946" s="114">
        <f t="shared" si="123"/>
        <v>0</v>
      </c>
      <c r="AG946" s="114">
        <f t="shared" si="124"/>
        <v>0</v>
      </c>
      <c r="AH946" s="114">
        <v>0</v>
      </c>
      <c r="AI946" s="136" t="str">
        <f>IF(AH946=1,(Table1353233[[#This Row],[UB_init]]-Table1353233[[#This Row],[LB_init]])/Table1353233[[#This Row],[UB_init]],"")</f>
        <v/>
      </c>
      <c r="AJ946" s="123"/>
      <c r="AK946" s="114">
        <f>IF(AND(AJ946=1,Table68[[#This Row],[Gap]]=0),1,0)</f>
        <v>0</v>
      </c>
      <c r="AL946" s="48">
        <v>1601</v>
      </c>
      <c r="AM946" s="117">
        <f t="shared" si="119"/>
        <v>1</v>
      </c>
      <c r="AN946">
        <f t="shared" si="120"/>
        <v>0</v>
      </c>
    </row>
    <row r="947" spans="2:40" x14ac:dyDescent="0.35">
      <c r="B947" s="126" t="s">
        <v>958</v>
      </c>
      <c r="C947" s="36">
        <v>200</v>
      </c>
      <c r="D947" s="36">
        <v>5</v>
      </c>
      <c r="E947" s="36">
        <v>20</v>
      </c>
      <c r="F947" s="37">
        <v>2</v>
      </c>
      <c r="G947" s="61">
        <f t="shared" si="116"/>
        <v>1513</v>
      </c>
      <c r="H947" s="98">
        <f t="shared" si="116"/>
        <v>1513</v>
      </c>
      <c r="I947" s="98">
        <f t="shared" si="121"/>
        <v>0</v>
      </c>
      <c r="J947" s="98"/>
      <c r="K947" s="36">
        <f>1800-Table1353233[[#This Row],[Remaining time]]</f>
        <v>1.7865505050899628</v>
      </c>
      <c r="L947" s="36"/>
      <c r="M947" s="36">
        <f t="shared" si="117"/>
        <v>1.7865505050899628</v>
      </c>
      <c r="N947" t="str">
        <f t="shared" si="118"/>
        <v/>
      </c>
      <c r="O947" t="b">
        <f t="shared" si="122"/>
        <v>0</v>
      </c>
      <c r="T947">
        <f>IF(Table1353233[[#This Row],[If Optimal solution is not found]]=1,"",Table1353233[[#This Row],[UB_init]])</f>
        <v>1513</v>
      </c>
      <c r="U947">
        <f>IF(Table1353233[[#This Row],[If Optimal solution is not found]],"",Table1353233[[#This Row],[LB_init]])</f>
        <v>1513</v>
      </c>
      <c r="V947">
        <f>IF(Table1353233[[#This Row],[If Optimal solution is not found]],"",0)</f>
        <v>0</v>
      </c>
      <c r="W947">
        <f>IF(Table1353233[[#This Row],[If Optimal solution is not found]],"",Table1353233[[#This Row],[Total time (BPP+Pm+SPm)]])</f>
        <v>1.7865505050899628</v>
      </c>
      <c r="Y947" s="61"/>
      <c r="Z947" s="62"/>
      <c r="AA947" s="62"/>
      <c r="AB947" s="61"/>
      <c r="AC947" s="115"/>
      <c r="AD947" s="115"/>
      <c r="AE947" s="115"/>
      <c r="AF947" s="115">
        <f t="shared" si="123"/>
        <v>0</v>
      </c>
      <c r="AG947" s="115">
        <f t="shared" si="124"/>
        <v>0</v>
      </c>
      <c r="AH947" s="115">
        <v>0</v>
      </c>
      <c r="AI947" s="137" t="str">
        <f>IF(AH947=1,(Table1353233[[#This Row],[UB_init]]-Table1353233[[#This Row],[LB_init]])/Table1353233[[#This Row],[UB_init]],"")</f>
        <v/>
      </c>
      <c r="AJ947" s="133"/>
      <c r="AK947" s="115">
        <f>IF(AND(AJ947=1,Table68[[#This Row],[Gap]]=0),1,0)</f>
        <v>0</v>
      </c>
      <c r="AL947" s="47">
        <v>1513</v>
      </c>
      <c r="AM947" s="117">
        <f t="shared" si="119"/>
        <v>1</v>
      </c>
      <c r="AN947">
        <f t="shared" si="120"/>
        <v>0</v>
      </c>
    </row>
    <row r="948" spans="2:40" x14ac:dyDescent="0.35">
      <c r="B948" s="127" t="s">
        <v>959</v>
      </c>
      <c r="C948" s="38">
        <v>200</v>
      </c>
      <c r="D948" s="38">
        <v>5</v>
      </c>
      <c r="E948" s="38">
        <v>20</v>
      </c>
      <c r="F948" s="39">
        <v>2</v>
      </c>
      <c r="G948" s="59">
        <f t="shared" si="116"/>
        <v>1569</v>
      </c>
      <c r="H948" s="88">
        <f t="shared" si="116"/>
        <v>1569</v>
      </c>
      <c r="I948" s="88">
        <f t="shared" si="121"/>
        <v>0</v>
      </c>
      <c r="J948" s="88"/>
      <c r="K948" s="38">
        <f>1800-Table1353233[[#This Row],[Remaining time]]</f>
        <v>45.797557247809891</v>
      </c>
      <c r="L948" s="38"/>
      <c r="M948" s="38">
        <f t="shared" si="117"/>
        <v>45.797557247809891</v>
      </c>
      <c r="N948" t="str">
        <f t="shared" si="118"/>
        <v/>
      </c>
      <c r="O948" t="b">
        <f t="shared" si="122"/>
        <v>0</v>
      </c>
      <c r="T948">
        <f>IF(Table1353233[[#This Row],[If Optimal solution is not found]]=1,"",Table1353233[[#This Row],[UB_init]])</f>
        <v>1569</v>
      </c>
      <c r="U948">
        <f>IF(Table1353233[[#This Row],[If Optimal solution is not found]],"",Table1353233[[#This Row],[LB_init]])</f>
        <v>1569</v>
      </c>
      <c r="V948">
        <f>IF(Table1353233[[#This Row],[If Optimal solution is not found]],"",0)</f>
        <v>0</v>
      </c>
      <c r="W948">
        <f>IF(Table1353233[[#This Row],[If Optimal solution is not found]],"",Table1353233[[#This Row],[Total time (BPP+Pm+SPm)]])</f>
        <v>45.797557247809891</v>
      </c>
      <c r="Y948" s="59"/>
      <c r="Z948" s="60"/>
      <c r="AA948" s="60"/>
      <c r="AB948" s="59"/>
      <c r="AC948" s="114"/>
      <c r="AD948" s="114"/>
      <c r="AE948" s="114"/>
      <c r="AF948" s="114">
        <f t="shared" si="123"/>
        <v>0</v>
      </c>
      <c r="AG948" s="114">
        <f t="shared" si="124"/>
        <v>0</v>
      </c>
      <c r="AH948" s="114">
        <v>0</v>
      </c>
      <c r="AI948" s="136" t="str">
        <f>IF(AH948=1,(Table1353233[[#This Row],[UB_init]]-Table1353233[[#This Row],[LB_init]])/Table1353233[[#This Row],[UB_init]],"")</f>
        <v/>
      </c>
      <c r="AJ948" s="123"/>
      <c r="AK948" s="114">
        <f>IF(AND(AJ948=1,Table68[[#This Row],[Gap]]=0),1,0)</f>
        <v>0</v>
      </c>
      <c r="AL948" s="48">
        <v>1569</v>
      </c>
      <c r="AM948" s="117">
        <f t="shared" si="119"/>
        <v>1</v>
      </c>
      <c r="AN948">
        <f t="shared" si="120"/>
        <v>0</v>
      </c>
    </row>
    <row r="949" spans="2:40" x14ac:dyDescent="0.35">
      <c r="B949" s="126" t="s">
        <v>960</v>
      </c>
      <c r="C949" s="36">
        <v>200</v>
      </c>
      <c r="D949" s="36">
        <v>5</v>
      </c>
      <c r="E949" s="36">
        <v>20</v>
      </c>
      <c r="F949" s="37">
        <v>2</v>
      </c>
      <c r="G949" s="61">
        <f t="shared" si="116"/>
        <v>1566</v>
      </c>
      <c r="H949" s="98">
        <f t="shared" si="116"/>
        <v>1566</v>
      </c>
      <c r="I949" s="98">
        <f t="shared" si="121"/>
        <v>0</v>
      </c>
      <c r="J949" s="98"/>
      <c r="K949" s="36">
        <f>1800-Table1353233[[#This Row],[Remaining time]]</f>
        <v>7.0881807915900481</v>
      </c>
      <c r="L949" s="36"/>
      <c r="M949" s="36">
        <f t="shared" si="117"/>
        <v>7.0881807915900481</v>
      </c>
      <c r="N949" t="str">
        <f t="shared" si="118"/>
        <v/>
      </c>
      <c r="O949" t="b">
        <f t="shared" si="122"/>
        <v>0</v>
      </c>
      <c r="T949">
        <f>IF(Table1353233[[#This Row],[If Optimal solution is not found]]=1,"",Table1353233[[#This Row],[UB_init]])</f>
        <v>1566</v>
      </c>
      <c r="U949">
        <f>IF(Table1353233[[#This Row],[If Optimal solution is not found]],"",Table1353233[[#This Row],[LB_init]])</f>
        <v>1566</v>
      </c>
      <c r="V949">
        <f>IF(Table1353233[[#This Row],[If Optimal solution is not found]],"",0)</f>
        <v>0</v>
      </c>
      <c r="W949">
        <f>IF(Table1353233[[#This Row],[If Optimal solution is not found]],"",Table1353233[[#This Row],[Total time (BPP+Pm+SPm)]])</f>
        <v>7.0881807915900481</v>
      </c>
      <c r="Y949" s="61"/>
      <c r="Z949" s="62"/>
      <c r="AA949" s="62"/>
      <c r="AB949" s="61"/>
      <c r="AC949" s="115"/>
      <c r="AD949" s="115"/>
      <c r="AE949" s="115"/>
      <c r="AF949" s="115">
        <f t="shared" si="123"/>
        <v>0</v>
      </c>
      <c r="AG949" s="115">
        <f t="shared" si="124"/>
        <v>0</v>
      </c>
      <c r="AH949" s="115">
        <v>0</v>
      </c>
      <c r="AI949" s="137" t="str">
        <f>IF(AH949=1,(Table1353233[[#This Row],[UB_init]]-Table1353233[[#This Row],[LB_init]])/Table1353233[[#This Row],[UB_init]],"")</f>
        <v/>
      </c>
      <c r="AJ949" s="133"/>
      <c r="AK949" s="115">
        <f>IF(AND(AJ949=1,Table68[[#This Row],[Gap]]=0),1,0)</f>
        <v>0</v>
      </c>
      <c r="AL949" s="47">
        <v>1566</v>
      </c>
      <c r="AM949" s="117">
        <f t="shared" si="119"/>
        <v>1</v>
      </c>
      <c r="AN949">
        <f t="shared" si="120"/>
        <v>0</v>
      </c>
    </row>
    <row r="950" spans="2:40" x14ac:dyDescent="0.35">
      <c r="B950" s="127" t="s">
        <v>961</v>
      </c>
      <c r="C950" s="38">
        <v>200</v>
      </c>
      <c r="D950" s="38">
        <v>5</v>
      </c>
      <c r="E950" s="38">
        <v>20</v>
      </c>
      <c r="F950" s="39">
        <v>2</v>
      </c>
      <c r="G950" s="59">
        <f t="shared" si="116"/>
        <v>1625</v>
      </c>
      <c r="H950" s="88">
        <f t="shared" si="116"/>
        <v>1625</v>
      </c>
      <c r="I950" s="88">
        <f t="shared" si="121"/>
        <v>0</v>
      </c>
      <c r="J950" s="88"/>
      <c r="K950" s="38">
        <f>1800-Table1353233[[#This Row],[Remaining time]]</f>
        <v>9.9896985199400206</v>
      </c>
      <c r="L950" s="38"/>
      <c r="M950" s="38">
        <f t="shared" si="117"/>
        <v>9.9896985199400206</v>
      </c>
      <c r="N950" t="str">
        <f t="shared" si="118"/>
        <v/>
      </c>
      <c r="O950" t="b">
        <f t="shared" si="122"/>
        <v>0</v>
      </c>
      <c r="T950">
        <f>IF(Table1353233[[#This Row],[If Optimal solution is not found]]=1,"",Table1353233[[#This Row],[UB_init]])</f>
        <v>1625</v>
      </c>
      <c r="U950">
        <f>IF(Table1353233[[#This Row],[If Optimal solution is not found]],"",Table1353233[[#This Row],[LB_init]])</f>
        <v>1625</v>
      </c>
      <c r="V950">
        <f>IF(Table1353233[[#This Row],[If Optimal solution is not found]],"",0)</f>
        <v>0</v>
      </c>
      <c r="W950">
        <f>IF(Table1353233[[#This Row],[If Optimal solution is not found]],"",Table1353233[[#This Row],[Total time (BPP+Pm+SPm)]])</f>
        <v>9.9896985199400206</v>
      </c>
      <c r="Y950" s="59"/>
      <c r="Z950" s="60"/>
      <c r="AA950" s="60"/>
      <c r="AB950" s="59"/>
      <c r="AC950" s="114"/>
      <c r="AD950" s="114"/>
      <c r="AE950" s="114"/>
      <c r="AF950" s="114">
        <f t="shared" si="123"/>
        <v>0</v>
      </c>
      <c r="AG950" s="114">
        <f t="shared" si="124"/>
        <v>0</v>
      </c>
      <c r="AH950" s="114">
        <v>0</v>
      </c>
      <c r="AI950" s="136" t="str">
        <f>IF(AH950=1,(Table1353233[[#This Row],[UB_init]]-Table1353233[[#This Row],[LB_init]])/Table1353233[[#This Row],[UB_init]],"")</f>
        <v/>
      </c>
      <c r="AJ950" s="123"/>
      <c r="AK950" s="114">
        <f>IF(AND(AJ950=1,Table68[[#This Row],[Gap]]=0),1,0)</f>
        <v>0</v>
      </c>
      <c r="AL950" s="48">
        <v>1625</v>
      </c>
      <c r="AM950" s="117">
        <f t="shared" si="119"/>
        <v>1</v>
      </c>
      <c r="AN950">
        <f t="shared" si="120"/>
        <v>0</v>
      </c>
    </row>
    <row r="951" spans="2:40" x14ac:dyDescent="0.35">
      <c r="B951" s="126" t="s">
        <v>962</v>
      </c>
      <c r="C951" s="36">
        <v>200</v>
      </c>
      <c r="D951" s="36">
        <v>5</v>
      </c>
      <c r="E951" s="36">
        <v>20</v>
      </c>
      <c r="F951" s="37">
        <v>2</v>
      </c>
      <c r="G951" s="61">
        <f t="shared" si="116"/>
        <v>1524</v>
      </c>
      <c r="H951" s="98">
        <f t="shared" si="116"/>
        <v>1524</v>
      </c>
      <c r="I951" s="98">
        <f t="shared" si="121"/>
        <v>0</v>
      </c>
      <c r="J951" s="98"/>
      <c r="K951" s="36">
        <f>1800-Table1353233[[#This Row],[Remaining time]]</f>
        <v>5.4750390741999126</v>
      </c>
      <c r="L951" s="36"/>
      <c r="M951" s="36">
        <f t="shared" si="117"/>
        <v>5.4750390741999126</v>
      </c>
      <c r="N951" t="str">
        <f t="shared" si="118"/>
        <v/>
      </c>
      <c r="O951" t="b">
        <f t="shared" si="122"/>
        <v>0</v>
      </c>
      <c r="T951">
        <f>IF(Table1353233[[#This Row],[If Optimal solution is not found]]=1,"",Table1353233[[#This Row],[UB_init]])</f>
        <v>1524</v>
      </c>
      <c r="U951">
        <f>IF(Table1353233[[#This Row],[If Optimal solution is not found]],"",Table1353233[[#This Row],[LB_init]])</f>
        <v>1524</v>
      </c>
      <c r="V951">
        <f>IF(Table1353233[[#This Row],[If Optimal solution is not found]],"",0)</f>
        <v>0</v>
      </c>
      <c r="W951">
        <f>IF(Table1353233[[#This Row],[If Optimal solution is not found]],"",Table1353233[[#This Row],[Total time (BPP+Pm+SPm)]])</f>
        <v>5.4750390741999126</v>
      </c>
      <c r="Y951" s="61"/>
      <c r="Z951" s="62"/>
      <c r="AA951" s="62"/>
      <c r="AB951" s="61"/>
      <c r="AC951" s="115"/>
      <c r="AD951" s="115"/>
      <c r="AE951" s="115"/>
      <c r="AF951" s="115">
        <f t="shared" si="123"/>
        <v>0</v>
      </c>
      <c r="AG951" s="115">
        <f t="shared" si="124"/>
        <v>0</v>
      </c>
      <c r="AH951" s="115">
        <v>0</v>
      </c>
      <c r="AI951" s="137" t="str">
        <f>IF(AH951=1,(Table1353233[[#This Row],[UB_init]]-Table1353233[[#This Row],[LB_init]])/Table1353233[[#This Row],[UB_init]],"")</f>
        <v/>
      </c>
      <c r="AJ951" s="133"/>
      <c r="AK951" s="115">
        <f>IF(AND(AJ951=1,Table68[[#This Row],[Gap]]=0),1,0)</f>
        <v>0</v>
      </c>
      <c r="AL951" s="47">
        <v>1524</v>
      </c>
      <c r="AM951" s="117">
        <f t="shared" si="119"/>
        <v>1</v>
      </c>
      <c r="AN951">
        <f t="shared" si="120"/>
        <v>0</v>
      </c>
    </row>
    <row r="952" spans="2:40" x14ac:dyDescent="0.35">
      <c r="B952" s="127" t="s">
        <v>97</v>
      </c>
      <c r="C952" s="38">
        <v>200</v>
      </c>
      <c r="D952" s="38">
        <v>5</v>
      </c>
      <c r="E952" s="38">
        <v>20</v>
      </c>
      <c r="F952" s="39">
        <v>4</v>
      </c>
      <c r="G952" s="59">
        <f t="shared" si="116"/>
        <v>2148</v>
      </c>
      <c r="H952" s="88">
        <f t="shared" si="116"/>
        <v>2136</v>
      </c>
      <c r="I952" s="88">
        <f t="shared" si="121"/>
        <v>5.5865921787709499E-3</v>
      </c>
      <c r="J952" s="88"/>
      <c r="K952" s="38">
        <f>1800-Table1353233[[#This Row],[Remaining time]]</f>
        <v>600.78122474626002</v>
      </c>
      <c r="L952" s="38">
        <v>2999.2187749999998</v>
      </c>
      <c r="M952" s="38">
        <f t="shared" si="117"/>
        <v>3599.9999997462601</v>
      </c>
      <c r="N952">
        <f t="shared" si="118"/>
        <v>0</v>
      </c>
      <c r="O952" t="b">
        <f t="shared" si="122"/>
        <v>0</v>
      </c>
      <c r="T952" t="str">
        <f>IF(Table1353233[[#This Row],[If Optimal solution is not found]]=1,"",Table1353233[[#This Row],[UB_init]])</f>
        <v/>
      </c>
      <c r="U952" t="str">
        <f>IF(Table1353233[[#This Row],[If Optimal solution is not found]],"",Table1353233[[#This Row],[LB_init]])</f>
        <v/>
      </c>
      <c r="V952" t="str">
        <f>IF(Table1353233[[#This Row],[If Optimal solution is not found]],"",0)</f>
        <v/>
      </c>
      <c r="W952" t="str">
        <f>IF(Table1353233[[#This Row],[If Optimal solution is not found]],"",Table1353233[[#This Row],[Total time (BPP+Pm+SPm)]])</f>
        <v/>
      </c>
      <c r="Y952" s="59">
        <v>2148</v>
      </c>
      <c r="Z952" s="60">
        <v>2136</v>
      </c>
      <c r="AA952" s="60">
        <v>5.5865921787709499E-3</v>
      </c>
      <c r="AB952" s="59"/>
      <c r="AC952" s="114">
        <v>0</v>
      </c>
      <c r="AD952" s="114">
        <v>0</v>
      </c>
      <c r="AE952" s="114">
        <v>0</v>
      </c>
      <c r="AF952" s="114">
        <f t="shared" si="123"/>
        <v>0</v>
      </c>
      <c r="AG952" s="114">
        <f t="shared" si="124"/>
        <v>0</v>
      </c>
      <c r="AH952" s="114">
        <v>0</v>
      </c>
      <c r="AI952" s="136" t="str">
        <f>IF(AH952=1,(Table1353233[[#This Row],[UB_init]]-Table1353233[[#This Row],[LB_init]])/Table1353233[[#This Row],[UB_init]],"")</f>
        <v/>
      </c>
      <c r="AJ952" s="123">
        <v>1</v>
      </c>
      <c r="AK952" s="114">
        <f>IF(AND(AJ952=1,Table68[[#This Row],[Gap]]=0),1,0)</f>
        <v>0</v>
      </c>
      <c r="AL952" s="48">
        <v>2148</v>
      </c>
      <c r="AM952" s="117">
        <f t="shared" si="119"/>
        <v>0</v>
      </c>
      <c r="AN952">
        <f t="shared" si="120"/>
        <v>0</v>
      </c>
    </row>
    <row r="953" spans="2:40" x14ac:dyDescent="0.35">
      <c r="B953" s="126" t="s">
        <v>963</v>
      </c>
      <c r="C953" s="36">
        <v>200</v>
      </c>
      <c r="D953" s="36">
        <v>5</v>
      </c>
      <c r="E953" s="36">
        <v>20</v>
      </c>
      <c r="F953" s="37">
        <v>4</v>
      </c>
      <c r="G953" s="61">
        <f t="shared" si="116"/>
        <v>2109</v>
      </c>
      <c r="H953" s="98">
        <f t="shared" si="116"/>
        <v>2109</v>
      </c>
      <c r="I953" s="98">
        <f t="shared" si="121"/>
        <v>0</v>
      </c>
      <c r="J953" s="98"/>
      <c r="K953" s="36">
        <f>1800-Table1353233[[#This Row],[Remaining time]]</f>
        <v>62.853848982610089</v>
      </c>
      <c r="L953" s="36"/>
      <c r="M953" s="36">
        <f t="shared" si="117"/>
        <v>62.853848982610089</v>
      </c>
      <c r="N953" t="str">
        <f t="shared" si="118"/>
        <v/>
      </c>
      <c r="O953" t="b">
        <f t="shared" si="122"/>
        <v>0</v>
      </c>
      <c r="T953">
        <f>IF(Table1353233[[#This Row],[If Optimal solution is not found]]=1,"",Table1353233[[#This Row],[UB_init]])</f>
        <v>2109</v>
      </c>
      <c r="U953">
        <f>IF(Table1353233[[#This Row],[If Optimal solution is not found]],"",Table1353233[[#This Row],[LB_init]])</f>
        <v>2109</v>
      </c>
      <c r="V953">
        <f>IF(Table1353233[[#This Row],[If Optimal solution is not found]],"",0)</f>
        <v>0</v>
      </c>
      <c r="W953">
        <f>IF(Table1353233[[#This Row],[If Optimal solution is not found]],"",Table1353233[[#This Row],[Total time (BPP+Pm+SPm)]])</f>
        <v>62.853848982610089</v>
      </c>
      <c r="Y953" s="61"/>
      <c r="Z953" s="62"/>
      <c r="AA953" s="62"/>
      <c r="AB953" s="61"/>
      <c r="AC953" s="115"/>
      <c r="AD953" s="115"/>
      <c r="AE953" s="115"/>
      <c r="AF953" s="115">
        <f t="shared" si="123"/>
        <v>0</v>
      </c>
      <c r="AG953" s="115">
        <f t="shared" si="124"/>
        <v>0</v>
      </c>
      <c r="AH953" s="115">
        <v>0</v>
      </c>
      <c r="AI953" s="137" t="str">
        <f>IF(AH953=1,(Table1353233[[#This Row],[UB_init]]-Table1353233[[#This Row],[LB_init]])/Table1353233[[#This Row],[UB_init]],"")</f>
        <v/>
      </c>
      <c r="AJ953" s="133"/>
      <c r="AK953" s="115">
        <f>IF(AND(AJ953=1,Table68[[#This Row],[Gap]]=0),1,0)</f>
        <v>0</v>
      </c>
      <c r="AL953" s="47">
        <v>2109</v>
      </c>
      <c r="AM953" s="117">
        <f t="shared" si="119"/>
        <v>1</v>
      </c>
      <c r="AN953">
        <f t="shared" si="120"/>
        <v>0</v>
      </c>
    </row>
    <row r="954" spans="2:40" x14ac:dyDescent="0.35">
      <c r="B954" s="127" t="s">
        <v>964</v>
      </c>
      <c r="C954" s="38">
        <v>200</v>
      </c>
      <c r="D954" s="38">
        <v>5</v>
      </c>
      <c r="E954" s="38">
        <v>20</v>
      </c>
      <c r="F954" s="39">
        <v>4</v>
      </c>
      <c r="G954" s="59">
        <f t="shared" si="116"/>
        <v>2144</v>
      </c>
      <c r="H954" s="88">
        <f t="shared" si="116"/>
        <v>2144</v>
      </c>
      <c r="I954" s="88">
        <f t="shared" si="121"/>
        <v>0</v>
      </c>
      <c r="J954" s="88"/>
      <c r="K954" s="38">
        <f>1800-Table1353233[[#This Row],[Remaining time]]</f>
        <v>181.76197269932004</v>
      </c>
      <c r="L954" s="38"/>
      <c r="M954" s="38">
        <f t="shared" si="117"/>
        <v>181.76197269932004</v>
      </c>
      <c r="N954" t="str">
        <f t="shared" si="118"/>
        <v/>
      </c>
      <c r="O954" t="b">
        <f t="shared" si="122"/>
        <v>0</v>
      </c>
      <c r="T954">
        <f>IF(Table1353233[[#This Row],[If Optimal solution is not found]]=1,"",Table1353233[[#This Row],[UB_init]])</f>
        <v>2144</v>
      </c>
      <c r="U954">
        <f>IF(Table1353233[[#This Row],[If Optimal solution is not found]],"",Table1353233[[#This Row],[LB_init]])</f>
        <v>2144</v>
      </c>
      <c r="V954">
        <f>IF(Table1353233[[#This Row],[If Optimal solution is not found]],"",0)</f>
        <v>0</v>
      </c>
      <c r="W954">
        <f>IF(Table1353233[[#This Row],[If Optimal solution is not found]],"",Table1353233[[#This Row],[Total time (BPP+Pm+SPm)]])</f>
        <v>181.76197269932004</v>
      </c>
      <c r="Y954" s="59"/>
      <c r="Z954" s="60"/>
      <c r="AA954" s="60"/>
      <c r="AB954" s="59"/>
      <c r="AC954" s="114"/>
      <c r="AD954" s="114"/>
      <c r="AE954" s="114"/>
      <c r="AF954" s="114">
        <f t="shared" si="123"/>
        <v>0</v>
      </c>
      <c r="AG954" s="114">
        <f t="shared" si="124"/>
        <v>0</v>
      </c>
      <c r="AH954" s="114">
        <v>0</v>
      </c>
      <c r="AI954" s="136" t="str">
        <f>IF(AH954=1,(Table1353233[[#This Row],[UB_init]]-Table1353233[[#This Row],[LB_init]])/Table1353233[[#This Row],[UB_init]],"")</f>
        <v/>
      </c>
      <c r="AJ954" s="123"/>
      <c r="AK954" s="114">
        <f>IF(AND(AJ954=1,Table68[[#This Row],[Gap]]=0),1,0)</f>
        <v>0</v>
      </c>
      <c r="AL954" s="48">
        <v>2144</v>
      </c>
      <c r="AM954" s="117">
        <f t="shared" si="119"/>
        <v>1</v>
      </c>
      <c r="AN954">
        <f t="shared" si="120"/>
        <v>0</v>
      </c>
    </row>
    <row r="955" spans="2:40" x14ac:dyDescent="0.35">
      <c r="B955" s="126" t="s">
        <v>965</v>
      </c>
      <c r="C955" s="36">
        <v>200</v>
      </c>
      <c r="D955" s="36">
        <v>5</v>
      </c>
      <c r="E955" s="36">
        <v>20</v>
      </c>
      <c r="F955" s="37">
        <v>4</v>
      </c>
      <c r="G955" s="61">
        <f t="shared" si="116"/>
        <v>2042</v>
      </c>
      <c r="H955" s="98">
        <f t="shared" si="116"/>
        <v>2042</v>
      </c>
      <c r="I955" s="98">
        <f t="shared" si="121"/>
        <v>0</v>
      </c>
      <c r="J955" s="98"/>
      <c r="K955" s="36">
        <f>1800-Table1353233[[#This Row],[Remaining time]]</f>
        <v>167.73772631214001</v>
      </c>
      <c r="L955" s="36"/>
      <c r="M955" s="36">
        <f t="shared" si="117"/>
        <v>167.73772631214001</v>
      </c>
      <c r="N955" t="str">
        <f t="shared" si="118"/>
        <v/>
      </c>
      <c r="O955" t="b">
        <f t="shared" si="122"/>
        <v>0</v>
      </c>
      <c r="T955">
        <f>IF(Table1353233[[#This Row],[If Optimal solution is not found]]=1,"",Table1353233[[#This Row],[UB_init]])</f>
        <v>2042</v>
      </c>
      <c r="U955">
        <f>IF(Table1353233[[#This Row],[If Optimal solution is not found]],"",Table1353233[[#This Row],[LB_init]])</f>
        <v>2042</v>
      </c>
      <c r="V955">
        <f>IF(Table1353233[[#This Row],[If Optimal solution is not found]],"",0)</f>
        <v>0</v>
      </c>
      <c r="W955">
        <f>IF(Table1353233[[#This Row],[If Optimal solution is not found]],"",Table1353233[[#This Row],[Total time (BPP+Pm+SPm)]])</f>
        <v>167.73772631214001</v>
      </c>
      <c r="Y955" s="61"/>
      <c r="Z955" s="62"/>
      <c r="AA955" s="62"/>
      <c r="AB955" s="61"/>
      <c r="AC955" s="115"/>
      <c r="AD955" s="115"/>
      <c r="AE955" s="115"/>
      <c r="AF955" s="115">
        <f t="shared" si="123"/>
        <v>0</v>
      </c>
      <c r="AG955" s="115">
        <f t="shared" si="124"/>
        <v>0</v>
      </c>
      <c r="AH955" s="115">
        <v>0</v>
      </c>
      <c r="AI955" s="137" t="str">
        <f>IF(AH955=1,(Table1353233[[#This Row],[UB_init]]-Table1353233[[#This Row],[LB_init]])/Table1353233[[#This Row],[UB_init]],"")</f>
        <v/>
      </c>
      <c r="AJ955" s="133"/>
      <c r="AK955" s="115">
        <f>IF(AND(AJ955=1,Table68[[#This Row],[Gap]]=0),1,0)</f>
        <v>0</v>
      </c>
      <c r="AL955" s="47">
        <v>2042</v>
      </c>
      <c r="AM955" s="117">
        <f t="shared" si="119"/>
        <v>1</v>
      </c>
      <c r="AN955">
        <f t="shared" si="120"/>
        <v>0</v>
      </c>
    </row>
    <row r="956" spans="2:40" ht="14.65" customHeight="1" x14ac:dyDescent="0.35">
      <c r="B956" s="127" t="s">
        <v>966</v>
      </c>
      <c r="C956" s="38">
        <v>200</v>
      </c>
      <c r="D956" s="38">
        <v>5</v>
      </c>
      <c r="E956" s="38">
        <v>20</v>
      </c>
      <c r="F956" s="39">
        <v>4</v>
      </c>
      <c r="G956" s="59">
        <f t="shared" si="116"/>
        <v>2021</v>
      </c>
      <c r="H956" s="88">
        <f t="shared" si="116"/>
        <v>2009</v>
      </c>
      <c r="I956" s="88">
        <f t="shared" si="121"/>
        <v>5.9376546264225602E-3</v>
      </c>
      <c r="J956" s="88"/>
      <c r="K956" s="38">
        <f>1800-Table1353233[[#This Row],[Remaining time]]</f>
        <v>600.89293058402995</v>
      </c>
      <c r="L956" s="38">
        <v>2999.1070689999901</v>
      </c>
      <c r="M956" s="38">
        <f t="shared" si="117"/>
        <v>3599.9999995840199</v>
      </c>
      <c r="N956">
        <f t="shared" si="118"/>
        <v>0</v>
      </c>
      <c r="O956" t="b">
        <f t="shared" si="122"/>
        <v>0</v>
      </c>
      <c r="T956" t="str">
        <f>IF(Table1353233[[#This Row],[If Optimal solution is not found]]=1,"",Table1353233[[#This Row],[UB_init]])</f>
        <v/>
      </c>
      <c r="U956" t="str">
        <f>IF(Table1353233[[#This Row],[If Optimal solution is not found]],"",Table1353233[[#This Row],[LB_init]])</f>
        <v/>
      </c>
      <c r="V956" t="str">
        <f>IF(Table1353233[[#This Row],[If Optimal solution is not found]],"",0)</f>
        <v/>
      </c>
      <c r="W956" t="str">
        <f>IF(Table1353233[[#This Row],[If Optimal solution is not found]],"",Table1353233[[#This Row],[Total time (BPP+Pm+SPm)]])</f>
        <v/>
      </c>
      <c r="Y956" s="59">
        <v>2021</v>
      </c>
      <c r="Z956" s="60">
        <v>2009</v>
      </c>
      <c r="AA956" s="60">
        <v>5.9376546264225602E-3</v>
      </c>
      <c r="AB956" s="59"/>
      <c r="AC956" s="114">
        <v>0</v>
      </c>
      <c r="AD956" s="114">
        <v>0</v>
      </c>
      <c r="AE956" s="114">
        <v>0</v>
      </c>
      <c r="AF956" s="114">
        <f t="shared" si="123"/>
        <v>0</v>
      </c>
      <c r="AG956" s="114">
        <f t="shared" si="124"/>
        <v>0</v>
      </c>
      <c r="AH956" s="114">
        <v>0</v>
      </c>
      <c r="AI956" s="136" t="str">
        <f>IF(AH956=1,(Table1353233[[#This Row],[UB_init]]-Table1353233[[#This Row],[LB_init]])/Table1353233[[#This Row],[UB_init]],"")</f>
        <v/>
      </c>
      <c r="AJ956" s="123">
        <v>1</v>
      </c>
      <c r="AK956" s="114">
        <f>IF(AND(AJ956=1,Table68[[#This Row],[Gap]]=0),1,0)</f>
        <v>0</v>
      </c>
      <c r="AL956" s="48">
        <v>2021</v>
      </c>
      <c r="AM956" s="117">
        <f t="shared" si="119"/>
        <v>0</v>
      </c>
      <c r="AN956">
        <f t="shared" si="120"/>
        <v>0</v>
      </c>
    </row>
    <row r="957" spans="2:40" ht="14.65" customHeight="1" x14ac:dyDescent="0.35">
      <c r="B957" s="126" t="s">
        <v>967</v>
      </c>
      <c r="C957" s="36">
        <v>200</v>
      </c>
      <c r="D957" s="36">
        <v>5</v>
      </c>
      <c r="E957" s="36">
        <v>20</v>
      </c>
      <c r="F957" s="37">
        <v>4</v>
      </c>
      <c r="G957" s="61">
        <f t="shared" si="116"/>
        <v>1969</v>
      </c>
      <c r="H957" s="98">
        <f t="shared" si="116"/>
        <v>1957</v>
      </c>
      <c r="I957" s="98">
        <f t="shared" si="121"/>
        <v>6.0944641950228503E-3</v>
      </c>
      <c r="J957" s="98"/>
      <c r="K957" s="36">
        <f>1800-Table1353233[[#This Row],[Remaining time]]</f>
        <v>610.35827802307995</v>
      </c>
      <c r="L957" s="36">
        <v>2989.6417219999998</v>
      </c>
      <c r="M957" s="36">
        <f t="shared" si="117"/>
        <v>3600.0000000230798</v>
      </c>
      <c r="N957">
        <f t="shared" si="118"/>
        <v>0</v>
      </c>
      <c r="O957" t="b">
        <f t="shared" si="122"/>
        <v>0</v>
      </c>
      <c r="T957" t="str">
        <f>IF(Table1353233[[#This Row],[If Optimal solution is not found]]=1,"",Table1353233[[#This Row],[UB_init]])</f>
        <v/>
      </c>
      <c r="U957" t="str">
        <f>IF(Table1353233[[#This Row],[If Optimal solution is not found]],"",Table1353233[[#This Row],[LB_init]])</f>
        <v/>
      </c>
      <c r="V957" t="str">
        <f>IF(Table1353233[[#This Row],[If Optimal solution is not found]],"",0)</f>
        <v/>
      </c>
      <c r="W957" t="str">
        <f>IF(Table1353233[[#This Row],[If Optimal solution is not found]],"",Table1353233[[#This Row],[Total time (BPP+Pm+SPm)]])</f>
        <v/>
      </c>
      <c r="Y957" s="61">
        <v>1969</v>
      </c>
      <c r="Z957" s="62">
        <v>1957</v>
      </c>
      <c r="AA957" s="62">
        <v>6.0944641950228503E-3</v>
      </c>
      <c r="AB957" s="61"/>
      <c r="AC957" s="115">
        <v>0</v>
      </c>
      <c r="AD957" s="115">
        <v>0</v>
      </c>
      <c r="AE957" s="115">
        <v>0</v>
      </c>
      <c r="AF957" s="115">
        <f t="shared" si="123"/>
        <v>0</v>
      </c>
      <c r="AG957" s="115">
        <f t="shared" si="124"/>
        <v>0</v>
      </c>
      <c r="AH957" s="115">
        <v>0</v>
      </c>
      <c r="AI957" s="137" t="str">
        <f>IF(AH957=1,(Table1353233[[#This Row],[UB_init]]-Table1353233[[#This Row],[LB_init]])/Table1353233[[#This Row],[UB_init]],"")</f>
        <v/>
      </c>
      <c r="AJ957" s="133">
        <v>1</v>
      </c>
      <c r="AK957" s="115">
        <f>IF(AND(AJ957=1,Table68[[#This Row],[Gap]]=0),1,0)</f>
        <v>0</v>
      </c>
      <c r="AL957" s="47">
        <v>1969</v>
      </c>
      <c r="AM957" s="117">
        <f t="shared" si="119"/>
        <v>0</v>
      </c>
      <c r="AN957">
        <f t="shared" si="120"/>
        <v>0</v>
      </c>
    </row>
    <row r="958" spans="2:40" ht="14.65" customHeight="1" x14ac:dyDescent="0.35">
      <c r="B958" s="127" t="s">
        <v>968</v>
      </c>
      <c r="C958" s="38">
        <v>200</v>
      </c>
      <c r="D958" s="38">
        <v>5</v>
      </c>
      <c r="E958" s="38">
        <v>20</v>
      </c>
      <c r="F958" s="39">
        <v>4</v>
      </c>
      <c r="G958" s="59">
        <f t="shared" si="116"/>
        <v>2001</v>
      </c>
      <c r="H958" s="88">
        <f t="shared" si="116"/>
        <v>1989</v>
      </c>
      <c r="I958" s="88">
        <f t="shared" si="121"/>
        <v>5.9970014992503703E-3</v>
      </c>
      <c r="J958" s="88"/>
      <c r="K958" s="38">
        <f>1800-Table1353233[[#This Row],[Remaining time]]</f>
        <v>606.6944501549101</v>
      </c>
      <c r="L958" s="38">
        <v>2993.30555</v>
      </c>
      <c r="M958" s="38">
        <f t="shared" si="117"/>
        <v>3600.0000001549101</v>
      </c>
      <c r="N958">
        <f t="shared" si="118"/>
        <v>0</v>
      </c>
      <c r="O958" t="b">
        <f t="shared" si="122"/>
        <v>0</v>
      </c>
      <c r="T958" t="str">
        <f>IF(Table1353233[[#This Row],[If Optimal solution is not found]]=1,"",Table1353233[[#This Row],[UB_init]])</f>
        <v/>
      </c>
      <c r="U958" t="str">
        <f>IF(Table1353233[[#This Row],[If Optimal solution is not found]],"",Table1353233[[#This Row],[LB_init]])</f>
        <v/>
      </c>
      <c r="V958" t="str">
        <f>IF(Table1353233[[#This Row],[If Optimal solution is not found]],"",0)</f>
        <v/>
      </c>
      <c r="W958" t="str">
        <f>IF(Table1353233[[#This Row],[If Optimal solution is not found]],"",Table1353233[[#This Row],[Total time (BPP+Pm+SPm)]])</f>
        <v/>
      </c>
      <c r="Y958" s="59">
        <v>2001</v>
      </c>
      <c r="Z958" s="60">
        <v>1989</v>
      </c>
      <c r="AA958" s="60">
        <v>5.9970014992503703E-3</v>
      </c>
      <c r="AB958" s="59"/>
      <c r="AC958" s="114">
        <v>0</v>
      </c>
      <c r="AD958" s="114">
        <v>0</v>
      </c>
      <c r="AE958" s="114">
        <v>0</v>
      </c>
      <c r="AF958" s="114">
        <f t="shared" si="123"/>
        <v>0</v>
      </c>
      <c r="AG958" s="114">
        <f t="shared" si="124"/>
        <v>0</v>
      </c>
      <c r="AH958" s="114">
        <v>0</v>
      </c>
      <c r="AI958" s="136" t="str">
        <f>IF(AH958=1,(Table1353233[[#This Row],[UB_init]]-Table1353233[[#This Row],[LB_init]])/Table1353233[[#This Row],[UB_init]],"")</f>
        <v/>
      </c>
      <c r="AJ958" s="123">
        <v>1</v>
      </c>
      <c r="AK958" s="114">
        <f>IF(AND(AJ958=1,Table68[[#This Row],[Gap]]=0),1,0)</f>
        <v>0</v>
      </c>
      <c r="AL958" s="48">
        <v>2001</v>
      </c>
      <c r="AM958" s="117">
        <f t="shared" si="119"/>
        <v>0</v>
      </c>
      <c r="AN958">
        <f t="shared" si="120"/>
        <v>0</v>
      </c>
    </row>
    <row r="959" spans="2:40" x14ac:dyDescent="0.35">
      <c r="B959" s="126" t="s">
        <v>969</v>
      </c>
      <c r="C959" s="36">
        <v>200</v>
      </c>
      <c r="D959" s="36">
        <v>5</v>
      </c>
      <c r="E959" s="36">
        <v>20</v>
      </c>
      <c r="F959" s="37">
        <v>4</v>
      </c>
      <c r="G959" s="61">
        <f t="shared" si="116"/>
        <v>2022</v>
      </c>
      <c r="H959" s="98">
        <f t="shared" si="116"/>
        <v>2010</v>
      </c>
      <c r="I959" s="98">
        <f t="shared" si="121"/>
        <v>5.9347181008902001E-3</v>
      </c>
      <c r="J959" s="98"/>
      <c r="K959" s="36">
        <f>1800-Table1353233[[#This Row],[Remaining time]]</f>
        <v>600.76623500697997</v>
      </c>
      <c r="L959" s="36">
        <v>2999.2337649999999</v>
      </c>
      <c r="M959" s="36">
        <f t="shared" si="117"/>
        <v>3600.0000000069799</v>
      </c>
      <c r="N959">
        <f t="shared" si="118"/>
        <v>0</v>
      </c>
      <c r="O959" t="b">
        <f t="shared" si="122"/>
        <v>0</v>
      </c>
      <c r="T959" t="str">
        <f>IF(Table1353233[[#This Row],[If Optimal solution is not found]]=1,"",Table1353233[[#This Row],[UB_init]])</f>
        <v/>
      </c>
      <c r="U959" t="str">
        <f>IF(Table1353233[[#This Row],[If Optimal solution is not found]],"",Table1353233[[#This Row],[LB_init]])</f>
        <v/>
      </c>
      <c r="V959" t="str">
        <f>IF(Table1353233[[#This Row],[If Optimal solution is not found]],"",0)</f>
        <v/>
      </c>
      <c r="W959" t="str">
        <f>IF(Table1353233[[#This Row],[If Optimal solution is not found]],"",Table1353233[[#This Row],[Total time (BPP+Pm+SPm)]])</f>
        <v/>
      </c>
      <c r="Y959" s="61">
        <v>2022</v>
      </c>
      <c r="Z959" s="62">
        <v>2010</v>
      </c>
      <c r="AA959" s="62">
        <v>5.9347181008902001E-3</v>
      </c>
      <c r="AB959" s="61"/>
      <c r="AC959" s="115">
        <v>0</v>
      </c>
      <c r="AD959" s="115">
        <v>0</v>
      </c>
      <c r="AE959" s="115">
        <v>0</v>
      </c>
      <c r="AF959" s="115">
        <f t="shared" si="123"/>
        <v>0</v>
      </c>
      <c r="AG959" s="115">
        <f t="shared" si="124"/>
        <v>0</v>
      </c>
      <c r="AH959" s="115">
        <v>0</v>
      </c>
      <c r="AI959" s="137" t="str">
        <f>IF(AH959=1,(Table1353233[[#This Row],[UB_init]]-Table1353233[[#This Row],[LB_init]])/Table1353233[[#This Row],[UB_init]],"")</f>
        <v/>
      </c>
      <c r="AJ959" s="133">
        <v>1</v>
      </c>
      <c r="AK959" s="115">
        <f>IF(AND(AJ959=1,Table68[[#This Row],[Gap]]=0),1,0)</f>
        <v>0</v>
      </c>
      <c r="AL959" s="47">
        <v>2022</v>
      </c>
      <c r="AM959" s="117">
        <f t="shared" si="119"/>
        <v>0</v>
      </c>
      <c r="AN959">
        <f t="shared" si="120"/>
        <v>0</v>
      </c>
    </row>
    <row r="960" spans="2:40" x14ac:dyDescent="0.35">
      <c r="B960" s="127" t="s">
        <v>970</v>
      </c>
      <c r="C960" s="38">
        <v>200</v>
      </c>
      <c r="D960" s="38">
        <v>5</v>
      </c>
      <c r="E960" s="38">
        <v>20</v>
      </c>
      <c r="F960" s="39">
        <v>4</v>
      </c>
      <c r="G960" s="59">
        <f t="shared" si="116"/>
        <v>2129</v>
      </c>
      <c r="H960" s="88">
        <f t="shared" si="116"/>
        <v>2117</v>
      </c>
      <c r="I960" s="88">
        <f t="shared" si="121"/>
        <v>5.6364490371066198E-3</v>
      </c>
      <c r="J960" s="88"/>
      <c r="K960" s="38">
        <f>1800-Table1353233[[#This Row],[Remaining time]]</f>
        <v>606.80879448727001</v>
      </c>
      <c r="L960" s="38">
        <v>2993.191206</v>
      </c>
      <c r="M960" s="38">
        <f t="shared" si="117"/>
        <v>3600.00000048727</v>
      </c>
      <c r="N960">
        <f t="shared" si="118"/>
        <v>0</v>
      </c>
      <c r="O960" t="b">
        <f t="shared" si="122"/>
        <v>0</v>
      </c>
      <c r="T960" t="str">
        <f>IF(Table1353233[[#This Row],[If Optimal solution is not found]]=1,"",Table1353233[[#This Row],[UB_init]])</f>
        <v/>
      </c>
      <c r="U960" t="str">
        <f>IF(Table1353233[[#This Row],[If Optimal solution is not found]],"",Table1353233[[#This Row],[LB_init]])</f>
        <v/>
      </c>
      <c r="V960" t="str">
        <f>IF(Table1353233[[#This Row],[If Optimal solution is not found]],"",0)</f>
        <v/>
      </c>
      <c r="W960" t="str">
        <f>IF(Table1353233[[#This Row],[If Optimal solution is not found]],"",Table1353233[[#This Row],[Total time (BPP+Pm+SPm)]])</f>
        <v/>
      </c>
      <c r="Y960" s="59">
        <v>2129</v>
      </c>
      <c r="Z960" s="60">
        <v>2117</v>
      </c>
      <c r="AA960" s="60">
        <v>5.6364490371066198E-3</v>
      </c>
      <c r="AB960" s="59"/>
      <c r="AC960" s="114">
        <v>0</v>
      </c>
      <c r="AD960" s="114">
        <v>0</v>
      </c>
      <c r="AE960" s="114">
        <v>0</v>
      </c>
      <c r="AF960" s="114">
        <f t="shared" si="123"/>
        <v>0</v>
      </c>
      <c r="AG960" s="114">
        <f t="shared" si="124"/>
        <v>0</v>
      </c>
      <c r="AH960" s="114">
        <v>0</v>
      </c>
      <c r="AI960" s="136" t="str">
        <f>IF(AH960=1,(Table1353233[[#This Row],[UB_init]]-Table1353233[[#This Row],[LB_init]])/Table1353233[[#This Row],[UB_init]],"")</f>
        <v/>
      </c>
      <c r="AJ960" s="123">
        <v>1</v>
      </c>
      <c r="AK960" s="114">
        <f>IF(AND(AJ960=1,Table68[[#This Row],[Gap]]=0),1,0)</f>
        <v>0</v>
      </c>
      <c r="AL960" s="48">
        <v>2129</v>
      </c>
      <c r="AM960" s="117">
        <f t="shared" si="119"/>
        <v>0</v>
      </c>
      <c r="AN960">
        <f t="shared" si="120"/>
        <v>0</v>
      </c>
    </row>
    <row r="961" spans="2:40" x14ac:dyDescent="0.35">
      <c r="B961" s="126" t="s">
        <v>971</v>
      </c>
      <c r="C961" s="36">
        <v>200</v>
      </c>
      <c r="D961" s="36">
        <v>5</v>
      </c>
      <c r="E961" s="36">
        <v>20</v>
      </c>
      <c r="F961" s="37">
        <v>4</v>
      </c>
      <c r="G961" s="61">
        <f t="shared" si="116"/>
        <v>1968</v>
      </c>
      <c r="H961" s="98">
        <f t="shared" si="116"/>
        <v>1956</v>
      </c>
      <c r="I961" s="98">
        <f t="shared" si="121"/>
        <v>6.0975609756097502E-3</v>
      </c>
      <c r="J961" s="98"/>
      <c r="K961" s="36">
        <f>1800-Table1353233[[#This Row],[Remaining time]]</f>
        <v>601.05581629277003</v>
      </c>
      <c r="L961" s="36">
        <v>2998.944184</v>
      </c>
      <c r="M961" s="36">
        <f t="shared" si="117"/>
        <v>3600.00000029277</v>
      </c>
      <c r="N961">
        <f t="shared" si="118"/>
        <v>0</v>
      </c>
      <c r="O961" t="b">
        <f t="shared" si="122"/>
        <v>0</v>
      </c>
      <c r="T961" t="str">
        <f>IF(Table1353233[[#This Row],[If Optimal solution is not found]]=1,"",Table1353233[[#This Row],[UB_init]])</f>
        <v/>
      </c>
      <c r="U961" t="str">
        <f>IF(Table1353233[[#This Row],[If Optimal solution is not found]],"",Table1353233[[#This Row],[LB_init]])</f>
        <v/>
      </c>
      <c r="V961" t="str">
        <f>IF(Table1353233[[#This Row],[If Optimal solution is not found]],"",0)</f>
        <v/>
      </c>
      <c r="W961" t="str">
        <f>IF(Table1353233[[#This Row],[If Optimal solution is not found]],"",Table1353233[[#This Row],[Total time (BPP+Pm+SPm)]])</f>
        <v/>
      </c>
      <c r="Y961" s="61">
        <v>1968</v>
      </c>
      <c r="Z961" s="62">
        <v>1956</v>
      </c>
      <c r="AA961" s="62">
        <v>6.0975609756097502E-3</v>
      </c>
      <c r="AB961" s="61"/>
      <c r="AC961" s="115">
        <v>0</v>
      </c>
      <c r="AD961" s="115">
        <v>0</v>
      </c>
      <c r="AE961" s="115">
        <v>0</v>
      </c>
      <c r="AF961" s="115">
        <f t="shared" si="123"/>
        <v>0</v>
      </c>
      <c r="AG961" s="115">
        <f t="shared" si="124"/>
        <v>0</v>
      </c>
      <c r="AH961" s="115">
        <v>0</v>
      </c>
      <c r="AI961" s="137" t="str">
        <f>IF(AH961=1,(Table1353233[[#This Row],[UB_init]]-Table1353233[[#This Row],[LB_init]])/Table1353233[[#This Row],[UB_init]],"")</f>
        <v/>
      </c>
      <c r="AJ961" s="133">
        <v>1</v>
      </c>
      <c r="AK961" s="115">
        <f>IF(AND(AJ961=1,Table68[[#This Row],[Gap]]=0),1,0)</f>
        <v>0</v>
      </c>
      <c r="AL961" s="47">
        <v>1968</v>
      </c>
      <c r="AM961" s="117">
        <f t="shared" si="119"/>
        <v>0</v>
      </c>
      <c r="AN961">
        <f t="shared" si="120"/>
        <v>0</v>
      </c>
    </row>
    <row r="962" spans="2:40" x14ac:dyDescent="0.35">
      <c r="B962" s="127" t="s">
        <v>972</v>
      </c>
      <c r="C962" s="38">
        <v>200</v>
      </c>
      <c r="D962" s="38">
        <v>5</v>
      </c>
      <c r="E962" s="38">
        <v>30</v>
      </c>
      <c r="F962" s="39">
        <v>1</v>
      </c>
      <c r="G962" s="59">
        <f t="shared" ref="G962:H1025" si="125">MAX(T962,Y962)</f>
        <v>1810</v>
      </c>
      <c r="H962" s="88">
        <f t="shared" si="125"/>
        <v>1810</v>
      </c>
      <c r="I962" s="88">
        <f t="shared" si="121"/>
        <v>0</v>
      </c>
      <c r="J962" s="88"/>
      <c r="K962" s="38">
        <f>1800-Table1353233[[#This Row],[Remaining time]]</f>
        <v>3.7916301414400095</v>
      </c>
      <c r="L962" s="38"/>
      <c r="M962" s="38">
        <f t="shared" ref="M962:M1025" si="126">K962+L962</f>
        <v>3.7916301414400095</v>
      </c>
      <c r="N962" t="str">
        <f t="shared" ref="N962:N1025" si="127">IF(ISBLANK(L962),"",AB962/L962)</f>
        <v/>
      </c>
      <c r="O962" t="b">
        <f t="shared" si="122"/>
        <v>0</v>
      </c>
      <c r="T962">
        <f>IF(Table1353233[[#This Row],[If Optimal solution is not found]]=1,"",Table1353233[[#This Row],[UB_init]])</f>
        <v>1810</v>
      </c>
      <c r="U962">
        <f>IF(Table1353233[[#This Row],[If Optimal solution is not found]],"",Table1353233[[#This Row],[LB_init]])</f>
        <v>1810</v>
      </c>
      <c r="V962">
        <f>IF(Table1353233[[#This Row],[If Optimal solution is not found]],"",0)</f>
        <v>0</v>
      </c>
      <c r="W962">
        <f>IF(Table1353233[[#This Row],[If Optimal solution is not found]],"",Table1353233[[#This Row],[Total time (BPP+Pm+SPm)]])</f>
        <v>3.7916301414400095</v>
      </c>
      <c r="Y962" s="59"/>
      <c r="Z962" s="60"/>
      <c r="AA962" s="60"/>
      <c r="AB962" s="59"/>
      <c r="AC962" s="114"/>
      <c r="AD962" s="114"/>
      <c r="AE962" s="114"/>
      <c r="AF962" s="114">
        <f t="shared" si="123"/>
        <v>0</v>
      </c>
      <c r="AG962" s="114">
        <f t="shared" si="124"/>
        <v>0</v>
      </c>
      <c r="AH962" s="114">
        <v>0</v>
      </c>
      <c r="AI962" s="136" t="str">
        <f>IF(AH962=1,(Table1353233[[#This Row],[UB_init]]-Table1353233[[#This Row],[LB_init]])/Table1353233[[#This Row],[UB_init]],"")</f>
        <v/>
      </c>
      <c r="AJ962" s="123"/>
      <c r="AK962" s="114">
        <f>IF(AND(AJ962=1,Table68[[#This Row],[Gap]]=0),1,0)</f>
        <v>0</v>
      </c>
      <c r="AL962" s="48">
        <v>1810</v>
      </c>
      <c r="AM962" s="117">
        <f t="shared" ref="AM962:AM1025" si="128">IF(AL962=H962,1,0)</f>
        <v>1</v>
      </c>
      <c r="AN962">
        <f t="shared" ref="AN962:AN1025" si="129">IF(AND(I962&lt;&gt;0,AM962=1),1,0)</f>
        <v>0</v>
      </c>
    </row>
    <row r="963" spans="2:40" x14ac:dyDescent="0.35">
      <c r="B963" s="126" t="s">
        <v>973</v>
      </c>
      <c r="C963" s="36">
        <v>200</v>
      </c>
      <c r="D963" s="36">
        <v>5</v>
      </c>
      <c r="E963" s="36">
        <v>30</v>
      </c>
      <c r="F963" s="37">
        <v>1</v>
      </c>
      <c r="G963" s="61">
        <f t="shared" si="125"/>
        <v>1768</v>
      </c>
      <c r="H963" s="98">
        <f t="shared" si="125"/>
        <v>1768</v>
      </c>
      <c r="I963" s="98">
        <f t="shared" ref="I963:I1026" si="130">MAX(V963,AA963,AI963)</f>
        <v>0</v>
      </c>
      <c r="J963" s="98"/>
      <c r="K963" s="36">
        <f>1800-Table1353233[[#This Row],[Remaining time]]</f>
        <v>3.5775448568199408</v>
      </c>
      <c r="L963" s="36"/>
      <c r="M963" s="36">
        <f t="shared" si="126"/>
        <v>3.5775448568199408</v>
      </c>
      <c r="N963" t="str">
        <f t="shared" si="127"/>
        <v/>
      </c>
      <c r="O963" t="b">
        <f t="shared" ref="O963:O1026" si="131">IF(AND(M963&gt;3599,I963=0),1)</f>
        <v>0</v>
      </c>
      <c r="T963">
        <f>IF(Table1353233[[#This Row],[If Optimal solution is not found]]=1,"",Table1353233[[#This Row],[UB_init]])</f>
        <v>1768</v>
      </c>
      <c r="U963">
        <f>IF(Table1353233[[#This Row],[If Optimal solution is not found]],"",Table1353233[[#This Row],[LB_init]])</f>
        <v>1768</v>
      </c>
      <c r="V963">
        <f>IF(Table1353233[[#This Row],[If Optimal solution is not found]],"",0)</f>
        <v>0</v>
      </c>
      <c r="W963">
        <f>IF(Table1353233[[#This Row],[If Optimal solution is not found]],"",Table1353233[[#This Row],[Total time (BPP+Pm+SPm)]])</f>
        <v>3.5775448568199408</v>
      </c>
      <c r="Y963" s="61"/>
      <c r="Z963" s="62"/>
      <c r="AA963" s="62"/>
      <c r="AB963" s="61"/>
      <c r="AC963" s="115"/>
      <c r="AD963" s="115"/>
      <c r="AE963" s="115"/>
      <c r="AF963" s="115">
        <f t="shared" ref="AF963:AF1026" si="132">IF(AE963&gt;0,1,0)</f>
        <v>0</v>
      </c>
      <c r="AG963" s="115">
        <f t="shared" ref="AG963:AG1026" si="133">IF(AND(AF963&gt;0,AA963=0),1,0)</f>
        <v>0</v>
      </c>
      <c r="AH963" s="115">
        <v>0</v>
      </c>
      <c r="AI963" s="137" t="str">
        <f>IF(AH963=1,(Table1353233[[#This Row],[UB_init]]-Table1353233[[#This Row],[LB_init]])/Table1353233[[#This Row],[UB_init]],"")</f>
        <v/>
      </c>
      <c r="AJ963" s="133"/>
      <c r="AK963" s="115">
        <f>IF(AND(AJ963=1,Table68[[#This Row],[Gap]]=0),1,0)</f>
        <v>0</v>
      </c>
      <c r="AL963" s="47">
        <v>1768</v>
      </c>
      <c r="AM963" s="117">
        <f t="shared" si="128"/>
        <v>1</v>
      </c>
      <c r="AN963">
        <f t="shared" si="129"/>
        <v>0</v>
      </c>
    </row>
    <row r="964" spans="2:40" x14ac:dyDescent="0.35">
      <c r="B964" s="127" t="s">
        <v>974</v>
      </c>
      <c r="C964" s="38">
        <v>200</v>
      </c>
      <c r="D964" s="38">
        <v>5</v>
      </c>
      <c r="E964" s="38">
        <v>30</v>
      </c>
      <c r="F964" s="39">
        <v>1</v>
      </c>
      <c r="G964" s="59">
        <f t="shared" si="125"/>
        <v>1748</v>
      </c>
      <c r="H964" s="88">
        <f t="shared" si="125"/>
        <v>1748</v>
      </c>
      <c r="I964" s="88">
        <f t="shared" si="130"/>
        <v>0</v>
      </c>
      <c r="J964" s="88"/>
      <c r="K964" s="38">
        <f>1800-Table1353233[[#This Row],[Remaining time]]</f>
        <v>2.8319029305200729</v>
      </c>
      <c r="L964" s="38"/>
      <c r="M964" s="38">
        <f t="shared" si="126"/>
        <v>2.8319029305200729</v>
      </c>
      <c r="N964" t="str">
        <f t="shared" si="127"/>
        <v/>
      </c>
      <c r="O964" t="b">
        <f t="shared" si="131"/>
        <v>0</v>
      </c>
      <c r="T964">
        <f>IF(Table1353233[[#This Row],[If Optimal solution is not found]]=1,"",Table1353233[[#This Row],[UB_init]])</f>
        <v>1748</v>
      </c>
      <c r="U964">
        <f>IF(Table1353233[[#This Row],[If Optimal solution is not found]],"",Table1353233[[#This Row],[LB_init]])</f>
        <v>1748</v>
      </c>
      <c r="V964">
        <f>IF(Table1353233[[#This Row],[If Optimal solution is not found]],"",0)</f>
        <v>0</v>
      </c>
      <c r="W964">
        <f>IF(Table1353233[[#This Row],[If Optimal solution is not found]],"",Table1353233[[#This Row],[Total time (BPP+Pm+SPm)]])</f>
        <v>2.8319029305200729</v>
      </c>
      <c r="Y964" s="59"/>
      <c r="Z964" s="60"/>
      <c r="AA964" s="60"/>
      <c r="AB964" s="59"/>
      <c r="AC964" s="114"/>
      <c r="AD964" s="114"/>
      <c r="AE964" s="114"/>
      <c r="AF964" s="114">
        <f t="shared" si="132"/>
        <v>0</v>
      </c>
      <c r="AG964" s="114">
        <f t="shared" si="133"/>
        <v>0</v>
      </c>
      <c r="AH964" s="114">
        <v>0</v>
      </c>
      <c r="AI964" s="136" t="str">
        <f>IF(AH964=1,(Table1353233[[#This Row],[UB_init]]-Table1353233[[#This Row],[LB_init]])/Table1353233[[#This Row],[UB_init]],"")</f>
        <v/>
      </c>
      <c r="AJ964" s="123"/>
      <c r="AK964" s="114">
        <f>IF(AND(AJ964=1,Table68[[#This Row],[Gap]]=0),1,0)</f>
        <v>0</v>
      </c>
      <c r="AL964" s="48">
        <v>1748</v>
      </c>
      <c r="AM964" s="117">
        <f t="shared" si="128"/>
        <v>1</v>
      </c>
      <c r="AN964">
        <f t="shared" si="129"/>
        <v>0</v>
      </c>
    </row>
    <row r="965" spans="2:40" x14ac:dyDescent="0.35">
      <c r="B965" s="126" t="s">
        <v>975</v>
      </c>
      <c r="C965" s="36">
        <v>200</v>
      </c>
      <c r="D965" s="36">
        <v>5</v>
      </c>
      <c r="E965" s="36">
        <v>30</v>
      </c>
      <c r="F965" s="37">
        <v>1</v>
      </c>
      <c r="G965" s="61">
        <f t="shared" si="125"/>
        <v>1869</v>
      </c>
      <c r="H965" s="98">
        <f t="shared" si="125"/>
        <v>1869</v>
      </c>
      <c r="I965" s="98">
        <f t="shared" si="130"/>
        <v>0</v>
      </c>
      <c r="J965" s="98"/>
      <c r="K965" s="36">
        <f>1800-Table1353233[[#This Row],[Remaining time]]</f>
        <v>3.0953019932001098</v>
      </c>
      <c r="L965" s="36"/>
      <c r="M965" s="36">
        <f t="shared" si="126"/>
        <v>3.0953019932001098</v>
      </c>
      <c r="N965" t="str">
        <f t="shared" si="127"/>
        <v/>
      </c>
      <c r="O965" t="b">
        <f t="shared" si="131"/>
        <v>0</v>
      </c>
      <c r="T965">
        <f>IF(Table1353233[[#This Row],[If Optimal solution is not found]]=1,"",Table1353233[[#This Row],[UB_init]])</f>
        <v>1869</v>
      </c>
      <c r="U965">
        <f>IF(Table1353233[[#This Row],[If Optimal solution is not found]],"",Table1353233[[#This Row],[LB_init]])</f>
        <v>1869</v>
      </c>
      <c r="V965">
        <f>IF(Table1353233[[#This Row],[If Optimal solution is not found]],"",0)</f>
        <v>0</v>
      </c>
      <c r="W965">
        <f>IF(Table1353233[[#This Row],[If Optimal solution is not found]],"",Table1353233[[#This Row],[Total time (BPP+Pm+SPm)]])</f>
        <v>3.0953019932001098</v>
      </c>
      <c r="Y965" s="61"/>
      <c r="Z965" s="62"/>
      <c r="AA965" s="62"/>
      <c r="AB965" s="61"/>
      <c r="AC965" s="115"/>
      <c r="AD965" s="115"/>
      <c r="AE965" s="115"/>
      <c r="AF965" s="115">
        <f t="shared" si="132"/>
        <v>0</v>
      </c>
      <c r="AG965" s="115">
        <f t="shared" si="133"/>
        <v>0</v>
      </c>
      <c r="AH965" s="115">
        <v>0</v>
      </c>
      <c r="AI965" s="137" t="str">
        <f>IF(AH965=1,(Table1353233[[#This Row],[UB_init]]-Table1353233[[#This Row],[LB_init]])/Table1353233[[#This Row],[UB_init]],"")</f>
        <v/>
      </c>
      <c r="AJ965" s="133"/>
      <c r="AK965" s="115">
        <f>IF(AND(AJ965=1,Table68[[#This Row],[Gap]]=0),1,0)</f>
        <v>0</v>
      </c>
      <c r="AL965" s="47">
        <v>1869</v>
      </c>
      <c r="AM965" s="117">
        <f t="shared" si="128"/>
        <v>1</v>
      </c>
      <c r="AN965">
        <f t="shared" si="129"/>
        <v>0</v>
      </c>
    </row>
    <row r="966" spans="2:40" x14ac:dyDescent="0.35">
      <c r="B966" s="127" t="s">
        <v>976</v>
      </c>
      <c r="C966" s="38">
        <v>200</v>
      </c>
      <c r="D966" s="38">
        <v>5</v>
      </c>
      <c r="E966" s="38">
        <v>30</v>
      </c>
      <c r="F966" s="39">
        <v>1</v>
      </c>
      <c r="G966" s="59">
        <f t="shared" si="125"/>
        <v>1692</v>
      </c>
      <c r="H966" s="88">
        <f t="shared" si="125"/>
        <v>1692</v>
      </c>
      <c r="I966" s="88">
        <f t="shared" si="130"/>
        <v>0</v>
      </c>
      <c r="J966" s="88"/>
      <c r="K966" s="38">
        <f>1800-Table1353233[[#This Row],[Remaining time]]</f>
        <v>6.2036766558899217</v>
      </c>
      <c r="L966" s="38"/>
      <c r="M966" s="38">
        <f t="shared" si="126"/>
        <v>6.2036766558899217</v>
      </c>
      <c r="N966" t="str">
        <f t="shared" si="127"/>
        <v/>
      </c>
      <c r="O966" t="b">
        <f t="shared" si="131"/>
        <v>0</v>
      </c>
      <c r="T966">
        <f>IF(Table1353233[[#This Row],[If Optimal solution is not found]]=1,"",Table1353233[[#This Row],[UB_init]])</f>
        <v>1692</v>
      </c>
      <c r="U966">
        <f>IF(Table1353233[[#This Row],[If Optimal solution is not found]],"",Table1353233[[#This Row],[LB_init]])</f>
        <v>1692</v>
      </c>
      <c r="V966">
        <f>IF(Table1353233[[#This Row],[If Optimal solution is not found]],"",0)</f>
        <v>0</v>
      </c>
      <c r="W966">
        <f>IF(Table1353233[[#This Row],[If Optimal solution is not found]],"",Table1353233[[#This Row],[Total time (BPP+Pm+SPm)]])</f>
        <v>6.2036766558899217</v>
      </c>
      <c r="Y966" s="59"/>
      <c r="Z966" s="60"/>
      <c r="AA966" s="60"/>
      <c r="AB966" s="59"/>
      <c r="AC966" s="114"/>
      <c r="AD966" s="114"/>
      <c r="AE966" s="114"/>
      <c r="AF966" s="114">
        <f t="shared" si="132"/>
        <v>0</v>
      </c>
      <c r="AG966" s="114">
        <f t="shared" si="133"/>
        <v>0</v>
      </c>
      <c r="AH966" s="114">
        <v>0</v>
      </c>
      <c r="AI966" s="136" t="str">
        <f>IF(AH966=1,(Table1353233[[#This Row],[UB_init]]-Table1353233[[#This Row],[LB_init]])/Table1353233[[#This Row],[UB_init]],"")</f>
        <v/>
      </c>
      <c r="AJ966" s="123"/>
      <c r="AK966" s="114">
        <f>IF(AND(AJ966=1,Table68[[#This Row],[Gap]]=0),1,0)</f>
        <v>0</v>
      </c>
      <c r="AL966" s="48">
        <v>1692</v>
      </c>
      <c r="AM966" s="117">
        <f t="shared" si="128"/>
        <v>1</v>
      </c>
      <c r="AN966">
        <f t="shared" si="129"/>
        <v>0</v>
      </c>
    </row>
    <row r="967" spans="2:40" x14ac:dyDescent="0.35">
      <c r="B967" s="126" t="s">
        <v>977</v>
      </c>
      <c r="C967" s="36">
        <v>200</v>
      </c>
      <c r="D967" s="36">
        <v>5</v>
      </c>
      <c r="E967" s="36">
        <v>30</v>
      </c>
      <c r="F967" s="37">
        <v>1</v>
      </c>
      <c r="G967" s="61">
        <f t="shared" si="125"/>
        <v>1793</v>
      </c>
      <c r="H967" s="98">
        <f t="shared" si="125"/>
        <v>1793</v>
      </c>
      <c r="I967" s="98">
        <f t="shared" si="130"/>
        <v>0</v>
      </c>
      <c r="J967" s="98"/>
      <c r="K967" s="36">
        <f>1800-Table1353233[[#This Row],[Remaining time]]</f>
        <v>7.8468556255199928</v>
      </c>
      <c r="L967" s="36"/>
      <c r="M967" s="36">
        <f t="shared" si="126"/>
        <v>7.8468556255199928</v>
      </c>
      <c r="N967" t="str">
        <f t="shared" si="127"/>
        <v/>
      </c>
      <c r="O967" t="b">
        <f t="shared" si="131"/>
        <v>0</v>
      </c>
      <c r="T967">
        <f>IF(Table1353233[[#This Row],[If Optimal solution is not found]]=1,"",Table1353233[[#This Row],[UB_init]])</f>
        <v>1793</v>
      </c>
      <c r="U967">
        <f>IF(Table1353233[[#This Row],[If Optimal solution is not found]],"",Table1353233[[#This Row],[LB_init]])</f>
        <v>1793</v>
      </c>
      <c r="V967">
        <f>IF(Table1353233[[#This Row],[If Optimal solution is not found]],"",0)</f>
        <v>0</v>
      </c>
      <c r="W967">
        <f>IF(Table1353233[[#This Row],[If Optimal solution is not found]],"",Table1353233[[#This Row],[Total time (BPP+Pm+SPm)]])</f>
        <v>7.8468556255199928</v>
      </c>
      <c r="Y967" s="61"/>
      <c r="Z967" s="62"/>
      <c r="AA967" s="62"/>
      <c r="AB967" s="61"/>
      <c r="AC967" s="115"/>
      <c r="AD967" s="115"/>
      <c r="AE967" s="115"/>
      <c r="AF967" s="115">
        <f t="shared" si="132"/>
        <v>0</v>
      </c>
      <c r="AG967" s="115">
        <f t="shared" si="133"/>
        <v>0</v>
      </c>
      <c r="AH967" s="115">
        <v>0</v>
      </c>
      <c r="AI967" s="137" t="str">
        <f>IF(AH967=1,(Table1353233[[#This Row],[UB_init]]-Table1353233[[#This Row],[LB_init]])/Table1353233[[#This Row],[UB_init]],"")</f>
        <v/>
      </c>
      <c r="AJ967" s="133"/>
      <c r="AK967" s="115">
        <f>IF(AND(AJ967=1,Table68[[#This Row],[Gap]]=0),1,0)</f>
        <v>0</v>
      </c>
      <c r="AL967" s="47">
        <v>1793</v>
      </c>
      <c r="AM967" s="117">
        <f t="shared" si="128"/>
        <v>1</v>
      </c>
      <c r="AN967">
        <f t="shared" si="129"/>
        <v>0</v>
      </c>
    </row>
    <row r="968" spans="2:40" x14ac:dyDescent="0.35">
      <c r="B968" s="127" t="s">
        <v>978</v>
      </c>
      <c r="C968" s="38">
        <v>200</v>
      </c>
      <c r="D968" s="38">
        <v>5</v>
      </c>
      <c r="E968" s="38">
        <v>30</v>
      </c>
      <c r="F968" s="39">
        <v>1</v>
      </c>
      <c r="G968" s="59">
        <f t="shared" si="125"/>
        <v>1681</v>
      </c>
      <c r="H968" s="88">
        <f t="shared" si="125"/>
        <v>1681</v>
      </c>
      <c r="I968" s="88">
        <f t="shared" si="130"/>
        <v>0</v>
      </c>
      <c r="J968" s="88"/>
      <c r="K968" s="38">
        <f>1800-Table1353233[[#This Row],[Remaining time]]</f>
        <v>3.9156432002801012</v>
      </c>
      <c r="L968" s="38"/>
      <c r="M968" s="38">
        <f t="shared" si="126"/>
        <v>3.9156432002801012</v>
      </c>
      <c r="N968" t="str">
        <f t="shared" si="127"/>
        <v/>
      </c>
      <c r="O968" t="b">
        <f t="shared" si="131"/>
        <v>0</v>
      </c>
      <c r="T968">
        <f>IF(Table1353233[[#This Row],[If Optimal solution is not found]]=1,"",Table1353233[[#This Row],[UB_init]])</f>
        <v>1681</v>
      </c>
      <c r="U968">
        <f>IF(Table1353233[[#This Row],[If Optimal solution is not found]],"",Table1353233[[#This Row],[LB_init]])</f>
        <v>1681</v>
      </c>
      <c r="V968">
        <f>IF(Table1353233[[#This Row],[If Optimal solution is not found]],"",0)</f>
        <v>0</v>
      </c>
      <c r="W968">
        <f>IF(Table1353233[[#This Row],[If Optimal solution is not found]],"",Table1353233[[#This Row],[Total time (BPP+Pm+SPm)]])</f>
        <v>3.9156432002801012</v>
      </c>
      <c r="Y968" s="59"/>
      <c r="Z968" s="60"/>
      <c r="AA968" s="60"/>
      <c r="AB968" s="59"/>
      <c r="AC968" s="114"/>
      <c r="AD968" s="114"/>
      <c r="AE968" s="114"/>
      <c r="AF968" s="114">
        <f t="shared" si="132"/>
        <v>0</v>
      </c>
      <c r="AG968" s="114">
        <f t="shared" si="133"/>
        <v>0</v>
      </c>
      <c r="AH968" s="114">
        <v>0</v>
      </c>
      <c r="AI968" s="136" t="str">
        <f>IF(AH968=1,(Table1353233[[#This Row],[UB_init]]-Table1353233[[#This Row],[LB_init]])/Table1353233[[#This Row],[UB_init]],"")</f>
        <v/>
      </c>
      <c r="AJ968" s="123"/>
      <c r="AK968" s="114">
        <f>IF(AND(AJ968=1,Table68[[#This Row],[Gap]]=0),1,0)</f>
        <v>0</v>
      </c>
      <c r="AL968" s="48">
        <v>1681</v>
      </c>
      <c r="AM968" s="117">
        <f t="shared" si="128"/>
        <v>1</v>
      </c>
      <c r="AN968">
        <f t="shared" si="129"/>
        <v>0</v>
      </c>
    </row>
    <row r="969" spans="2:40" x14ac:dyDescent="0.35">
      <c r="B969" s="126" t="s">
        <v>979</v>
      </c>
      <c r="C969" s="36">
        <v>200</v>
      </c>
      <c r="D969" s="36">
        <v>5</v>
      </c>
      <c r="E969" s="36">
        <v>30</v>
      </c>
      <c r="F969" s="37">
        <v>1</v>
      </c>
      <c r="G969" s="61">
        <f t="shared" si="125"/>
        <v>1890</v>
      </c>
      <c r="H969" s="98">
        <f t="shared" si="125"/>
        <v>1890</v>
      </c>
      <c r="I969" s="98">
        <f t="shared" si="130"/>
        <v>0</v>
      </c>
      <c r="J969" s="98"/>
      <c r="K969" s="36">
        <f>1800-Table1353233[[#This Row],[Remaining time]]</f>
        <v>3.4775642939000591</v>
      </c>
      <c r="L969" s="36"/>
      <c r="M969" s="36">
        <f t="shared" si="126"/>
        <v>3.4775642939000591</v>
      </c>
      <c r="N969" t="str">
        <f t="shared" si="127"/>
        <v/>
      </c>
      <c r="O969" t="b">
        <f t="shared" si="131"/>
        <v>0</v>
      </c>
      <c r="T969">
        <f>IF(Table1353233[[#This Row],[If Optimal solution is not found]]=1,"",Table1353233[[#This Row],[UB_init]])</f>
        <v>1890</v>
      </c>
      <c r="U969">
        <f>IF(Table1353233[[#This Row],[If Optimal solution is not found]],"",Table1353233[[#This Row],[LB_init]])</f>
        <v>1890</v>
      </c>
      <c r="V969">
        <f>IF(Table1353233[[#This Row],[If Optimal solution is not found]],"",0)</f>
        <v>0</v>
      </c>
      <c r="W969">
        <f>IF(Table1353233[[#This Row],[If Optimal solution is not found]],"",Table1353233[[#This Row],[Total time (BPP+Pm+SPm)]])</f>
        <v>3.4775642939000591</v>
      </c>
      <c r="Y969" s="61"/>
      <c r="Z969" s="62"/>
      <c r="AA969" s="62"/>
      <c r="AB969" s="61"/>
      <c r="AC969" s="115"/>
      <c r="AD969" s="115"/>
      <c r="AE969" s="115"/>
      <c r="AF969" s="115">
        <f t="shared" si="132"/>
        <v>0</v>
      </c>
      <c r="AG969" s="115">
        <f t="shared" si="133"/>
        <v>0</v>
      </c>
      <c r="AH969" s="115">
        <v>0</v>
      </c>
      <c r="AI969" s="137" t="str">
        <f>IF(AH969=1,(Table1353233[[#This Row],[UB_init]]-Table1353233[[#This Row],[LB_init]])/Table1353233[[#This Row],[UB_init]],"")</f>
        <v/>
      </c>
      <c r="AJ969" s="133"/>
      <c r="AK969" s="115">
        <f>IF(AND(AJ969=1,Table68[[#This Row],[Gap]]=0),1,0)</f>
        <v>0</v>
      </c>
      <c r="AL969" s="47">
        <v>1890</v>
      </c>
      <c r="AM969" s="117">
        <f t="shared" si="128"/>
        <v>1</v>
      </c>
      <c r="AN969">
        <f t="shared" si="129"/>
        <v>0</v>
      </c>
    </row>
    <row r="970" spans="2:40" x14ac:dyDescent="0.35">
      <c r="B970" s="127" t="s">
        <v>980</v>
      </c>
      <c r="C970" s="38">
        <v>200</v>
      </c>
      <c r="D970" s="38">
        <v>5</v>
      </c>
      <c r="E970" s="38">
        <v>30</v>
      </c>
      <c r="F970" s="39">
        <v>1</v>
      </c>
      <c r="G970" s="59">
        <f t="shared" si="125"/>
        <v>1783</v>
      </c>
      <c r="H970" s="88">
        <f t="shared" si="125"/>
        <v>1783</v>
      </c>
      <c r="I970" s="88">
        <f t="shared" si="130"/>
        <v>0</v>
      </c>
      <c r="J970" s="88"/>
      <c r="K970" s="38">
        <f>1800-Table1353233[[#This Row],[Remaining time]]</f>
        <v>4.1381874736400732</v>
      </c>
      <c r="L970" s="38"/>
      <c r="M970" s="38">
        <f t="shared" si="126"/>
        <v>4.1381874736400732</v>
      </c>
      <c r="N970" t="str">
        <f t="shared" si="127"/>
        <v/>
      </c>
      <c r="O970" t="b">
        <f t="shared" si="131"/>
        <v>0</v>
      </c>
      <c r="T970">
        <f>IF(Table1353233[[#This Row],[If Optimal solution is not found]]=1,"",Table1353233[[#This Row],[UB_init]])</f>
        <v>1783</v>
      </c>
      <c r="U970">
        <f>IF(Table1353233[[#This Row],[If Optimal solution is not found]],"",Table1353233[[#This Row],[LB_init]])</f>
        <v>1783</v>
      </c>
      <c r="V970">
        <f>IF(Table1353233[[#This Row],[If Optimal solution is not found]],"",0)</f>
        <v>0</v>
      </c>
      <c r="W970">
        <f>IF(Table1353233[[#This Row],[If Optimal solution is not found]],"",Table1353233[[#This Row],[Total time (BPP+Pm+SPm)]])</f>
        <v>4.1381874736400732</v>
      </c>
      <c r="Y970" s="59"/>
      <c r="Z970" s="60"/>
      <c r="AA970" s="60"/>
      <c r="AB970" s="59"/>
      <c r="AC970" s="114"/>
      <c r="AD970" s="114"/>
      <c r="AE970" s="114"/>
      <c r="AF970" s="114">
        <f t="shared" si="132"/>
        <v>0</v>
      </c>
      <c r="AG970" s="114">
        <f t="shared" si="133"/>
        <v>0</v>
      </c>
      <c r="AH970" s="114">
        <v>0</v>
      </c>
      <c r="AI970" s="136" t="str">
        <f>IF(AH970=1,(Table1353233[[#This Row],[UB_init]]-Table1353233[[#This Row],[LB_init]])/Table1353233[[#This Row],[UB_init]],"")</f>
        <v/>
      </c>
      <c r="AJ970" s="123"/>
      <c r="AK970" s="114">
        <f>IF(AND(AJ970=1,Table68[[#This Row],[Gap]]=0),1,0)</f>
        <v>0</v>
      </c>
      <c r="AL970" s="48">
        <v>1783</v>
      </c>
      <c r="AM970" s="117">
        <f t="shared" si="128"/>
        <v>1</v>
      </c>
      <c r="AN970">
        <f t="shared" si="129"/>
        <v>0</v>
      </c>
    </row>
    <row r="971" spans="2:40" x14ac:dyDescent="0.35">
      <c r="B971" s="126" t="s">
        <v>981</v>
      </c>
      <c r="C971" s="36">
        <v>200</v>
      </c>
      <c r="D971" s="36">
        <v>5</v>
      </c>
      <c r="E971" s="36">
        <v>30</v>
      </c>
      <c r="F971" s="37">
        <v>1</v>
      </c>
      <c r="G971" s="61">
        <f t="shared" si="125"/>
        <v>1822</v>
      </c>
      <c r="H971" s="98">
        <f t="shared" si="125"/>
        <v>1822</v>
      </c>
      <c r="I971" s="98">
        <f t="shared" si="130"/>
        <v>0</v>
      </c>
      <c r="J971" s="98"/>
      <c r="K971" s="36">
        <f>1800-Table1353233[[#This Row],[Remaining time]]</f>
        <v>3.8799884468398886</v>
      </c>
      <c r="L971" s="36"/>
      <c r="M971" s="36">
        <f t="shared" si="126"/>
        <v>3.8799884468398886</v>
      </c>
      <c r="N971" t="str">
        <f t="shared" si="127"/>
        <v/>
      </c>
      <c r="O971" t="b">
        <f t="shared" si="131"/>
        <v>0</v>
      </c>
      <c r="T971">
        <f>IF(Table1353233[[#This Row],[If Optimal solution is not found]]=1,"",Table1353233[[#This Row],[UB_init]])</f>
        <v>1822</v>
      </c>
      <c r="U971">
        <f>IF(Table1353233[[#This Row],[If Optimal solution is not found]],"",Table1353233[[#This Row],[LB_init]])</f>
        <v>1822</v>
      </c>
      <c r="V971">
        <f>IF(Table1353233[[#This Row],[If Optimal solution is not found]],"",0)</f>
        <v>0</v>
      </c>
      <c r="W971">
        <f>IF(Table1353233[[#This Row],[If Optimal solution is not found]],"",Table1353233[[#This Row],[Total time (BPP+Pm+SPm)]])</f>
        <v>3.8799884468398886</v>
      </c>
      <c r="Y971" s="61"/>
      <c r="Z971" s="62"/>
      <c r="AA971" s="62"/>
      <c r="AB971" s="61"/>
      <c r="AC971" s="115"/>
      <c r="AD971" s="115"/>
      <c r="AE971" s="115"/>
      <c r="AF971" s="115">
        <f t="shared" si="132"/>
        <v>0</v>
      </c>
      <c r="AG971" s="115">
        <f t="shared" si="133"/>
        <v>0</v>
      </c>
      <c r="AH971" s="115">
        <v>0</v>
      </c>
      <c r="AI971" s="137" t="str">
        <f>IF(AH971=1,(Table1353233[[#This Row],[UB_init]]-Table1353233[[#This Row],[LB_init]])/Table1353233[[#This Row],[UB_init]],"")</f>
        <v/>
      </c>
      <c r="AJ971" s="133"/>
      <c r="AK971" s="115">
        <f>IF(AND(AJ971=1,Table68[[#This Row],[Gap]]=0),1,0)</f>
        <v>0</v>
      </c>
      <c r="AL971" s="47">
        <v>1822</v>
      </c>
      <c r="AM971" s="117">
        <f t="shared" si="128"/>
        <v>1</v>
      </c>
      <c r="AN971">
        <f t="shared" si="129"/>
        <v>0</v>
      </c>
    </row>
    <row r="972" spans="2:40" x14ac:dyDescent="0.35">
      <c r="B972" s="127" t="s">
        <v>982</v>
      </c>
      <c r="C972" s="38">
        <v>200</v>
      </c>
      <c r="D972" s="38">
        <v>5</v>
      </c>
      <c r="E972" s="38">
        <v>30</v>
      </c>
      <c r="F972" s="39">
        <v>2</v>
      </c>
      <c r="G972" s="59">
        <f t="shared" si="125"/>
        <v>2098</v>
      </c>
      <c r="H972" s="88">
        <f t="shared" si="125"/>
        <v>2098</v>
      </c>
      <c r="I972" s="88">
        <f t="shared" si="130"/>
        <v>0</v>
      </c>
      <c r="J972" s="88"/>
      <c r="K972" s="38">
        <f>1800-Table1353233[[#This Row],[Remaining time]]</f>
        <v>11.955235572540005</v>
      </c>
      <c r="L972" s="38"/>
      <c r="M972" s="38">
        <f t="shared" si="126"/>
        <v>11.955235572540005</v>
      </c>
      <c r="N972" t="str">
        <f t="shared" si="127"/>
        <v/>
      </c>
      <c r="O972" t="b">
        <f t="shared" si="131"/>
        <v>0</v>
      </c>
      <c r="T972">
        <f>IF(Table1353233[[#This Row],[If Optimal solution is not found]]=1,"",Table1353233[[#This Row],[UB_init]])</f>
        <v>2098</v>
      </c>
      <c r="U972">
        <f>IF(Table1353233[[#This Row],[If Optimal solution is not found]],"",Table1353233[[#This Row],[LB_init]])</f>
        <v>2098</v>
      </c>
      <c r="V972">
        <f>IF(Table1353233[[#This Row],[If Optimal solution is not found]],"",0)</f>
        <v>0</v>
      </c>
      <c r="W972">
        <f>IF(Table1353233[[#This Row],[If Optimal solution is not found]],"",Table1353233[[#This Row],[Total time (BPP+Pm+SPm)]])</f>
        <v>11.955235572540005</v>
      </c>
      <c r="Y972" s="59"/>
      <c r="Z972" s="60"/>
      <c r="AA972" s="60"/>
      <c r="AB972" s="59"/>
      <c r="AC972" s="114"/>
      <c r="AD972" s="114"/>
      <c r="AE972" s="114"/>
      <c r="AF972" s="114">
        <f t="shared" si="132"/>
        <v>0</v>
      </c>
      <c r="AG972" s="114">
        <f t="shared" si="133"/>
        <v>0</v>
      </c>
      <c r="AH972" s="114">
        <v>0</v>
      </c>
      <c r="AI972" s="136" t="str">
        <f>IF(AH972=1,(Table1353233[[#This Row],[UB_init]]-Table1353233[[#This Row],[LB_init]])/Table1353233[[#This Row],[UB_init]],"")</f>
        <v/>
      </c>
      <c r="AJ972" s="123"/>
      <c r="AK972" s="114">
        <f>IF(AND(AJ972=1,Table68[[#This Row],[Gap]]=0),1,0)</f>
        <v>0</v>
      </c>
      <c r="AL972" s="48">
        <v>2098</v>
      </c>
      <c r="AM972" s="117">
        <f t="shared" si="128"/>
        <v>1</v>
      </c>
      <c r="AN972">
        <f t="shared" si="129"/>
        <v>0</v>
      </c>
    </row>
    <row r="973" spans="2:40" x14ac:dyDescent="0.35">
      <c r="B973" s="126" t="s">
        <v>983</v>
      </c>
      <c r="C973" s="36">
        <v>200</v>
      </c>
      <c r="D973" s="36">
        <v>5</v>
      </c>
      <c r="E973" s="36">
        <v>30</v>
      </c>
      <c r="F973" s="37">
        <v>2</v>
      </c>
      <c r="G973" s="61">
        <f t="shared" si="125"/>
        <v>2080</v>
      </c>
      <c r="H973" s="98">
        <f t="shared" si="125"/>
        <v>2080</v>
      </c>
      <c r="I973" s="98">
        <f t="shared" si="130"/>
        <v>0</v>
      </c>
      <c r="J973" s="98"/>
      <c r="K973" s="36">
        <f>1800-Table1353233[[#This Row],[Remaining time]]</f>
        <v>6.4803902916698917</v>
      </c>
      <c r="L973" s="36"/>
      <c r="M973" s="36">
        <f t="shared" si="126"/>
        <v>6.4803902916698917</v>
      </c>
      <c r="N973" t="str">
        <f t="shared" si="127"/>
        <v/>
      </c>
      <c r="O973" t="b">
        <f t="shared" si="131"/>
        <v>0</v>
      </c>
      <c r="T973">
        <f>IF(Table1353233[[#This Row],[If Optimal solution is not found]]=1,"",Table1353233[[#This Row],[UB_init]])</f>
        <v>2080</v>
      </c>
      <c r="U973">
        <f>IF(Table1353233[[#This Row],[If Optimal solution is not found]],"",Table1353233[[#This Row],[LB_init]])</f>
        <v>2080</v>
      </c>
      <c r="V973">
        <f>IF(Table1353233[[#This Row],[If Optimal solution is not found]],"",0)</f>
        <v>0</v>
      </c>
      <c r="W973">
        <f>IF(Table1353233[[#This Row],[If Optimal solution is not found]],"",Table1353233[[#This Row],[Total time (BPP+Pm+SPm)]])</f>
        <v>6.4803902916698917</v>
      </c>
      <c r="Y973" s="61"/>
      <c r="Z973" s="62"/>
      <c r="AA973" s="62"/>
      <c r="AB973" s="61"/>
      <c r="AC973" s="115"/>
      <c r="AD973" s="115"/>
      <c r="AE973" s="115"/>
      <c r="AF973" s="115">
        <f t="shared" si="132"/>
        <v>0</v>
      </c>
      <c r="AG973" s="115">
        <f t="shared" si="133"/>
        <v>0</v>
      </c>
      <c r="AH973" s="115">
        <v>0</v>
      </c>
      <c r="AI973" s="137" t="str">
        <f>IF(AH973=1,(Table1353233[[#This Row],[UB_init]]-Table1353233[[#This Row],[LB_init]])/Table1353233[[#This Row],[UB_init]],"")</f>
        <v/>
      </c>
      <c r="AJ973" s="133"/>
      <c r="AK973" s="115">
        <f>IF(AND(AJ973=1,Table68[[#This Row],[Gap]]=0),1,0)</f>
        <v>0</v>
      </c>
      <c r="AL973" s="47">
        <v>2080</v>
      </c>
      <c r="AM973" s="117">
        <f t="shared" si="128"/>
        <v>1</v>
      </c>
      <c r="AN973">
        <f t="shared" si="129"/>
        <v>0</v>
      </c>
    </row>
    <row r="974" spans="2:40" x14ac:dyDescent="0.35">
      <c r="B974" s="127" t="s">
        <v>984</v>
      </c>
      <c r="C974" s="38">
        <v>200</v>
      </c>
      <c r="D974" s="38">
        <v>5</v>
      </c>
      <c r="E974" s="38">
        <v>30</v>
      </c>
      <c r="F974" s="39">
        <v>2</v>
      </c>
      <c r="G974" s="59">
        <f t="shared" si="125"/>
        <v>2072</v>
      </c>
      <c r="H974" s="88">
        <f t="shared" si="125"/>
        <v>2072</v>
      </c>
      <c r="I974" s="88">
        <f t="shared" si="130"/>
        <v>0</v>
      </c>
      <c r="J974" s="88"/>
      <c r="K974" s="38">
        <f>1800-Table1353233[[#This Row],[Remaining time]]</f>
        <v>11.453047527010085</v>
      </c>
      <c r="L974" s="38"/>
      <c r="M974" s="38">
        <f t="shared" si="126"/>
        <v>11.453047527010085</v>
      </c>
      <c r="N974" t="str">
        <f t="shared" si="127"/>
        <v/>
      </c>
      <c r="O974" t="b">
        <f t="shared" si="131"/>
        <v>0</v>
      </c>
      <c r="T974">
        <f>IF(Table1353233[[#This Row],[If Optimal solution is not found]]=1,"",Table1353233[[#This Row],[UB_init]])</f>
        <v>2072</v>
      </c>
      <c r="U974">
        <f>IF(Table1353233[[#This Row],[If Optimal solution is not found]],"",Table1353233[[#This Row],[LB_init]])</f>
        <v>2072</v>
      </c>
      <c r="V974">
        <f>IF(Table1353233[[#This Row],[If Optimal solution is not found]],"",0)</f>
        <v>0</v>
      </c>
      <c r="W974">
        <f>IF(Table1353233[[#This Row],[If Optimal solution is not found]],"",Table1353233[[#This Row],[Total time (BPP+Pm+SPm)]])</f>
        <v>11.453047527010085</v>
      </c>
      <c r="Y974" s="59"/>
      <c r="Z974" s="60"/>
      <c r="AA974" s="60"/>
      <c r="AB974" s="59"/>
      <c r="AC974" s="114"/>
      <c r="AD974" s="114"/>
      <c r="AE974" s="114"/>
      <c r="AF974" s="114">
        <f t="shared" si="132"/>
        <v>0</v>
      </c>
      <c r="AG974" s="114">
        <f t="shared" si="133"/>
        <v>0</v>
      </c>
      <c r="AH974" s="114">
        <v>0</v>
      </c>
      <c r="AI974" s="136" t="str">
        <f>IF(AH974=1,(Table1353233[[#This Row],[UB_init]]-Table1353233[[#This Row],[LB_init]])/Table1353233[[#This Row],[UB_init]],"")</f>
        <v/>
      </c>
      <c r="AJ974" s="123"/>
      <c r="AK974" s="114">
        <f>IF(AND(AJ974=1,Table68[[#This Row],[Gap]]=0),1,0)</f>
        <v>0</v>
      </c>
      <c r="AL974" s="48">
        <v>2072</v>
      </c>
      <c r="AM974" s="117">
        <f t="shared" si="128"/>
        <v>1</v>
      </c>
      <c r="AN974">
        <f t="shared" si="129"/>
        <v>0</v>
      </c>
    </row>
    <row r="975" spans="2:40" x14ac:dyDescent="0.35">
      <c r="B975" s="126" t="s">
        <v>985</v>
      </c>
      <c r="C975" s="36">
        <v>200</v>
      </c>
      <c r="D975" s="36">
        <v>5</v>
      </c>
      <c r="E975" s="36">
        <v>30</v>
      </c>
      <c r="F975" s="37">
        <v>2</v>
      </c>
      <c r="G975" s="61">
        <f t="shared" si="125"/>
        <v>2181</v>
      </c>
      <c r="H975" s="98">
        <f t="shared" si="125"/>
        <v>2181</v>
      </c>
      <c r="I975" s="98">
        <f t="shared" si="130"/>
        <v>0</v>
      </c>
      <c r="J975" s="98"/>
      <c r="K975" s="36">
        <f>1800-Table1353233[[#This Row],[Remaining time]]</f>
        <v>14.202591998509888</v>
      </c>
      <c r="L975" s="36"/>
      <c r="M975" s="36">
        <f t="shared" si="126"/>
        <v>14.202591998509888</v>
      </c>
      <c r="N975" t="str">
        <f t="shared" si="127"/>
        <v/>
      </c>
      <c r="O975" t="b">
        <f t="shared" si="131"/>
        <v>0</v>
      </c>
      <c r="T975">
        <f>IF(Table1353233[[#This Row],[If Optimal solution is not found]]=1,"",Table1353233[[#This Row],[UB_init]])</f>
        <v>2181</v>
      </c>
      <c r="U975">
        <f>IF(Table1353233[[#This Row],[If Optimal solution is not found]],"",Table1353233[[#This Row],[LB_init]])</f>
        <v>2181</v>
      </c>
      <c r="V975">
        <f>IF(Table1353233[[#This Row],[If Optimal solution is not found]],"",0)</f>
        <v>0</v>
      </c>
      <c r="W975">
        <f>IF(Table1353233[[#This Row],[If Optimal solution is not found]],"",Table1353233[[#This Row],[Total time (BPP+Pm+SPm)]])</f>
        <v>14.202591998509888</v>
      </c>
      <c r="Y975" s="61"/>
      <c r="Z975" s="62"/>
      <c r="AA975" s="62"/>
      <c r="AB975" s="61"/>
      <c r="AC975" s="115"/>
      <c r="AD975" s="115"/>
      <c r="AE975" s="115"/>
      <c r="AF975" s="115">
        <f t="shared" si="132"/>
        <v>0</v>
      </c>
      <c r="AG975" s="115">
        <f t="shared" si="133"/>
        <v>0</v>
      </c>
      <c r="AH975" s="115">
        <v>0</v>
      </c>
      <c r="AI975" s="137" t="str">
        <f>IF(AH975=1,(Table1353233[[#This Row],[UB_init]]-Table1353233[[#This Row],[LB_init]])/Table1353233[[#This Row],[UB_init]],"")</f>
        <v/>
      </c>
      <c r="AJ975" s="133"/>
      <c r="AK975" s="115">
        <f>IF(AND(AJ975=1,Table68[[#This Row],[Gap]]=0),1,0)</f>
        <v>0</v>
      </c>
      <c r="AL975" s="47">
        <v>2181</v>
      </c>
      <c r="AM975" s="117">
        <f t="shared" si="128"/>
        <v>1</v>
      </c>
      <c r="AN975">
        <f t="shared" si="129"/>
        <v>0</v>
      </c>
    </row>
    <row r="976" spans="2:40" x14ac:dyDescent="0.35">
      <c r="B976" s="127" t="s">
        <v>986</v>
      </c>
      <c r="C976" s="38">
        <v>200</v>
      </c>
      <c r="D976" s="38">
        <v>5</v>
      </c>
      <c r="E976" s="38">
        <v>30</v>
      </c>
      <c r="F976" s="39">
        <v>2</v>
      </c>
      <c r="G976" s="59">
        <f t="shared" si="125"/>
        <v>1992</v>
      </c>
      <c r="H976" s="88">
        <f t="shared" si="125"/>
        <v>1992</v>
      </c>
      <c r="I976" s="88">
        <f t="shared" si="130"/>
        <v>0</v>
      </c>
      <c r="J976" s="88"/>
      <c r="K976" s="38">
        <f>1800-Table1353233[[#This Row],[Remaining time]]</f>
        <v>16.475722417239922</v>
      </c>
      <c r="L976" s="38"/>
      <c r="M976" s="38">
        <f t="shared" si="126"/>
        <v>16.475722417239922</v>
      </c>
      <c r="N976" t="str">
        <f t="shared" si="127"/>
        <v/>
      </c>
      <c r="O976" t="b">
        <f t="shared" si="131"/>
        <v>0</v>
      </c>
      <c r="T976">
        <f>IF(Table1353233[[#This Row],[If Optimal solution is not found]]=1,"",Table1353233[[#This Row],[UB_init]])</f>
        <v>1992</v>
      </c>
      <c r="U976">
        <f>IF(Table1353233[[#This Row],[If Optimal solution is not found]],"",Table1353233[[#This Row],[LB_init]])</f>
        <v>1992</v>
      </c>
      <c r="V976">
        <f>IF(Table1353233[[#This Row],[If Optimal solution is not found]],"",0)</f>
        <v>0</v>
      </c>
      <c r="W976">
        <f>IF(Table1353233[[#This Row],[If Optimal solution is not found]],"",Table1353233[[#This Row],[Total time (BPP+Pm+SPm)]])</f>
        <v>16.475722417239922</v>
      </c>
      <c r="Y976" s="59"/>
      <c r="Z976" s="60"/>
      <c r="AA976" s="60"/>
      <c r="AB976" s="59"/>
      <c r="AC976" s="114"/>
      <c r="AD976" s="114"/>
      <c r="AE976" s="114"/>
      <c r="AF976" s="114">
        <f t="shared" si="132"/>
        <v>0</v>
      </c>
      <c r="AG976" s="114">
        <f t="shared" si="133"/>
        <v>0</v>
      </c>
      <c r="AH976" s="114">
        <v>0</v>
      </c>
      <c r="AI976" s="136" t="str">
        <f>IF(AH976=1,(Table1353233[[#This Row],[UB_init]]-Table1353233[[#This Row],[LB_init]])/Table1353233[[#This Row],[UB_init]],"")</f>
        <v/>
      </c>
      <c r="AJ976" s="123"/>
      <c r="AK976" s="114">
        <f>IF(AND(AJ976=1,Table68[[#This Row],[Gap]]=0),1,0)</f>
        <v>0</v>
      </c>
      <c r="AL976" s="48">
        <v>1992</v>
      </c>
      <c r="AM976" s="117">
        <f t="shared" si="128"/>
        <v>1</v>
      </c>
      <c r="AN976">
        <f t="shared" si="129"/>
        <v>0</v>
      </c>
    </row>
    <row r="977" spans="2:40" x14ac:dyDescent="0.35">
      <c r="B977" s="126" t="s">
        <v>987</v>
      </c>
      <c r="C977" s="36">
        <v>200</v>
      </c>
      <c r="D977" s="36">
        <v>5</v>
      </c>
      <c r="E977" s="36">
        <v>30</v>
      </c>
      <c r="F977" s="37">
        <v>2</v>
      </c>
      <c r="G977" s="61">
        <f t="shared" si="125"/>
        <v>2117</v>
      </c>
      <c r="H977" s="98">
        <f t="shared" si="125"/>
        <v>2117</v>
      </c>
      <c r="I977" s="98">
        <f t="shared" si="130"/>
        <v>0</v>
      </c>
      <c r="J977" s="98"/>
      <c r="K977" s="36">
        <f>1800-Table1353233[[#This Row],[Remaining time]]</f>
        <v>7.8941867258399725</v>
      </c>
      <c r="L977" s="36"/>
      <c r="M977" s="36">
        <f t="shared" si="126"/>
        <v>7.8941867258399725</v>
      </c>
      <c r="N977" t="str">
        <f t="shared" si="127"/>
        <v/>
      </c>
      <c r="O977" t="b">
        <f t="shared" si="131"/>
        <v>0</v>
      </c>
      <c r="T977">
        <f>IF(Table1353233[[#This Row],[If Optimal solution is not found]]=1,"",Table1353233[[#This Row],[UB_init]])</f>
        <v>2117</v>
      </c>
      <c r="U977">
        <f>IF(Table1353233[[#This Row],[If Optimal solution is not found]],"",Table1353233[[#This Row],[LB_init]])</f>
        <v>2117</v>
      </c>
      <c r="V977">
        <f>IF(Table1353233[[#This Row],[If Optimal solution is not found]],"",0)</f>
        <v>0</v>
      </c>
      <c r="W977">
        <f>IF(Table1353233[[#This Row],[If Optimal solution is not found]],"",Table1353233[[#This Row],[Total time (BPP+Pm+SPm)]])</f>
        <v>7.8941867258399725</v>
      </c>
      <c r="Y977" s="61"/>
      <c r="Z977" s="62"/>
      <c r="AA977" s="62"/>
      <c r="AB977" s="61"/>
      <c r="AC977" s="115"/>
      <c r="AD977" s="115"/>
      <c r="AE977" s="115"/>
      <c r="AF977" s="115">
        <f t="shared" si="132"/>
        <v>0</v>
      </c>
      <c r="AG977" s="115">
        <f t="shared" si="133"/>
        <v>0</v>
      </c>
      <c r="AH977" s="115">
        <v>0</v>
      </c>
      <c r="AI977" s="137" t="str">
        <f>IF(AH977=1,(Table1353233[[#This Row],[UB_init]]-Table1353233[[#This Row],[LB_init]])/Table1353233[[#This Row],[UB_init]],"")</f>
        <v/>
      </c>
      <c r="AJ977" s="133"/>
      <c r="AK977" s="115">
        <f>IF(AND(AJ977=1,Table68[[#This Row],[Gap]]=0),1,0)</f>
        <v>0</v>
      </c>
      <c r="AL977" s="47">
        <v>2117</v>
      </c>
      <c r="AM977" s="117">
        <f t="shared" si="128"/>
        <v>1</v>
      </c>
      <c r="AN977">
        <f t="shared" si="129"/>
        <v>0</v>
      </c>
    </row>
    <row r="978" spans="2:40" x14ac:dyDescent="0.35">
      <c r="B978" s="127" t="s">
        <v>988</v>
      </c>
      <c r="C978" s="38">
        <v>200</v>
      </c>
      <c r="D978" s="38">
        <v>5</v>
      </c>
      <c r="E978" s="38">
        <v>30</v>
      </c>
      <c r="F978" s="39">
        <v>2</v>
      </c>
      <c r="G978" s="59">
        <f t="shared" si="125"/>
        <v>2005</v>
      </c>
      <c r="H978" s="88">
        <f t="shared" si="125"/>
        <v>2005</v>
      </c>
      <c r="I978" s="88">
        <f t="shared" si="130"/>
        <v>0</v>
      </c>
      <c r="J978" s="88"/>
      <c r="K978" s="38">
        <f>1800-Table1353233[[#This Row],[Remaining time]]</f>
        <v>26.898295098920016</v>
      </c>
      <c r="L978" s="38"/>
      <c r="M978" s="38">
        <f t="shared" si="126"/>
        <v>26.898295098920016</v>
      </c>
      <c r="N978" t="str">
        <f t="shared" si="127"/>
        <v/>
      </c>
      <c r="O978" t="b">
        <f t="shared" si="131"/>
        <v>0</v>
      </c>
      <c r="T978">
        <f>IF(Table1353233[[#This Row],[If Optimal solution is not found]]=1,"",Table1353233[[#This Row],[UB_init]])</f>
        <v>2005</v>
      </c>
      <c r="U978">
        <f>IF(Table1353233[[#This Row],[If Optimal solution is not found]],"",Table1353233[[#This Row],[LB_init]])</f>
        <v>2005</v>
      </c>
      <c r="V978">
        <f>IF(Table1353233[[#This Row],[If Optimal solution is not found]],"",0)</f>
        <v>0</v>
      </c>
      <c r="W978">
        <f>IF(Table1353233[[#This Row],[If Optimal solution is not found]],"",Table1353233[[#This Row],[Total time (BPP+Pm+SPm)]])</f>
        <v>26.898295098920016</v>
      </c>
      <c r="Y978" s="59"/>
      <c r="Z978" s="60"/>
      <c r="AA978" s="60"/>
      <c r="AB978" s="59"/>
      <c r="AC978" s="114"/>
      <c r="AD978" s="114"/>
      <c r="AE978" s="114"/>
      <c r="AF978" s="114">
        <f t="shared" si="132"/>
        <v>0</v>
      </c>
      <c r="AG978" s="114">
        <f t="shared" si="133"/>
        <v>0</v>
      </c>
      <c r="AH978" s="114">
        <v>0</v>
      </c>
      <c r="AI978" s="136" t="str">
        <f>IF(AH978=1,(Table1353233[[#This Row],[UB_init]]-Table1353233[[#This Row],[LB_init]])/Table1353233[[#This Row],[UB_init]],"")</f>
        <v/>
      </c>
      <c r="AJ978" s="123"/>
      <c r="AK978" s="114">
        <f>IF(AND(AJ978=1,Table68[[#This Row],[Gap]]=0),1,0)</f>
        <v>0</v>
      </c>
      <c r="AL978" s="48">
        <v>2005</v>
      </c>
      <c r="AM978" s="117">
        <f t="shared" si="128"/>
        <v>1</v>
      </c>
      <c r="AN978">
        <f t="shared" si="129"/>
        <v>0</v>
      </c>
    </row>
    <row r="979" spans="2:40" x14ac:dyDescent="0.35">
      <c r="B979" s="126" t="s">
        <v>989</v>
      </c>
      <c r="C979" s="36">
        <v>200</v>
      </c>
      <c r="D979" s="36">
        <v>5</v>
      </c>
      <c r="E979" s="36">
        <v>30</v>
      </c>
      <c r="F979" s="37">
        <v>2</v>
      </c>
      <c r="G979" s="61">
        <f t="shared" si="125"/>
        <v>2238</v>
      </c>
      <c r="H979" s="98">
        <f t="shared" si="125"/>
        <v>2238</v>
      </c>
      <c r="I979" s="98">
        <f t="shared" si="130"/>
        <v>0</v>
      </c>
      <c r="J979" s="98"/>
      <c r="K979" s="36">
        <f>1800-Table1353233[[#This Row],[Remaining time]]</f>
        <v>18.110559999950055</v>
      </c>
      <c r="L979" s="36"/>
      <c r="M979" s="36">
        <f t="shared" si="126"/>
        <v>18.110559999950055</v>
      </c>
      <c r="N979" t="str">
        <f t="shared" si="127"/>
        <v/>
      </c>
      <c r="O979" t="b">
        <f t="shared" si="131"/>
        <v>0</v>
      </c>
      <c r="T979">
        <f>IF(Table1353233[[#This Row],[If Optimal solution is not found]]=1,"",Table1353233[[#This Row],[UB_init]])</f>
        <v>2238</v>
      </c>
      <c r="U979">
        <f>IF(Table1353233[[#This Row],[If Optimal solution is not found]],"",Table1353233[[#This Row],[LB_init]])</f>
        <v>2238</v>
      </c>
      <c r="V979">
        <f>IF(Table1353233[[#This Row],[If Optimal solution is not found]],"",0)</f>
        <v>0</v>
      </c>
      <c r="W979">
        <f>IF(Table1353233[[#This Row],[If Optimal solution is not found]],"",Table1353233[[#This Row],[Total time (BPP+Pm+SPm)]])</f>
        <v>18.110559999950055</v>
      </c>
      <c r="Y979" s="61"/>
      <c r="Z979" s="62"/>
      <c r="AA979" s="62"/>
      <c r="AB979" s="61"/>
      <c r="AC979" s="115"/>
      <c r="AD979" s="115"/>
      <c r="AE979" s="115"/>
      <c r="AF979" s="115">
        <f t="shared" si="132"/>
        <v>0</v>
      </c>
      <c r="AG979" s="115">
        <f t="shared" si="133"/>
        <v>0</v>
      </c>
      <c r="AH979" s="115">
        <v>0</v>
      </c>
      <c r="AI979" s="137" t="str">
        <f>IF(AH979=1,(Table1353233[[#This Row],[UB_init]]-Table1353233[[#This Row],[LB_init]])/Table1353233[[#This Row],[UB_init]],"")</f>
        <v/>
      </c>
      <c r="AJ979" s="133"/>
      <c r="AK979" s="115">
        <f>IF(AND(AJ979=1,Table68[[#This Row],[Gap]]=0),1,0)</f>
        <v>0</v>
      </c>
      <c r="AL979" s="47">
        <v>2238</v>
      </c>
      <c r="AM979" s="117">
        <f t="shared" si="128"/>
        <v>1</v>
      </c>
      <c r="AN979">
        <f t="shared" si="129"/>
        <v>0</v>
      </c>
    </row>
    <row r="980" spans="2:40" x14ac:dyDescent="0.35">
      <c r="B980" s="127" t="s">
        <v>990</v>
      </c>
      <c r="C980" s="38">
        <v>200</v>
      </c>
      <c r="D980" s="38">
        <v>5</v>
      </c>
      <c r="E980" s="38">
        <v>30</v>
      </c>
      <c r="F980" s="39">
        <v>2</v>
      </c>
      <c r="G980" s="59">
        <f t="shared" si="125"/>
        <v>2083</v>
      </c>
      <c r="H980" s="88">
        <f t="shared" si="125"/>
        <v>2083</v>
      </c>
      <c r="I980" s="88">
        <f t="shared" si="130"/>
        <v>0</v>
      </c>
      <c r="J980" s="88"/>
      <c r="K980" s="38">
        <f>1800-Table1353233[[#This Row],[Remaining time]]</f>
        <v>31.936873646460072</v>
      </c>
      <c r="L980" s="38"/>
      <c r="M980" s="38">
        <f t="shared" si="126"/>
        <v>31.936873646460072</v>
      </c>
      <c r="N980" t="str">
        <f t="shared" si="127"/>
        <v/>
      </c>
      <c r="O980" t="b">
        <f t="shared" si="131"/>
        <v>0</v>
      </c>
      <c r="T980">
        <f>IF(Table1353233[[#This Row],[If Optimal solution is not found]]=1,"",Table1353233[[#This Row],[UB_init]])</f>
        <v>2083</v>
      </c>
      <c r="U980">
        <f>IF(Table1353233[[#This Row],[If Optimal solution is not found]],"",Table1353233[[#This Row],[LB_init]])</f>
        <v>2083</v>
      </c>
      <c r="V980">
        <f>IF(Table1353233[[#This Row],[If Optimal solution is not found]],"",0)</f>
        <v>0</v>
      </c>
      <c r="W980">
        <f>IF(Table1353233[[#This Row],[If Optimal solution is not found]],"",Table1353233[[#This Row],[Total time (BPP+Pm+SPm)]])</f>
        <v>31.936873646460072</v>
      </c>
      <c r="Y980" s="59"/>
      <c r="Z980" s="60"/>
      <c r="AA980" s="60"/>
      <c r="AB980" s="59"/>
      <c r="AC980" s="114"/>
      <c r="AD980" s="114"/>
      <c r="AE980" s="114"/>
      <c r="AF980" s="114">
        <f t="shared" si="132"/>
        <v>0</v>
      </c>
      <c r="AG980" s="114">
        <f t="shared" si="133"/>
        <v>0</v>
      </c>
      <c r="AH980" s="114">
        <v>0</v>
      </c>
      <c r="AI980" s="136" t="str">
        <f>IF(AH980=1,(Table1353233[[#This Row],[UB_init]]-Table1353233[[#This Row],[LB_init]])/Table1353233[[#This Row],[UB_init]],"")</f>
        <v/>
      </c>
      <c r="AJ980" s="123"/>
      <c r="AK980" s="114">
        <f>IF(AND(AJ980=1,Table68[[#This Row],[Gap]]=0),1,0)</f>
        <v>0</v>
      </c>
      <c r="AL980" s="48">
        <v>2083</v>
      </c>
      <c r="AM980" s="117">
        <f t="shared" si="128"/>
        <v>1</v>
      </c>
      <c r="AN980">
        <f t="shared" si="129"/>
        <v>0</v>
      </c>
    </row>
    <row r="981" spans="2:40" x14ac:dyDescent="0.35">
      <c r="B981" s="126" t="s">
        <v>991</v>
      </c>
      <c r="C981" s="36">
        <v>200</v>
      </c>
      <c r="D981" s="36">
        <v>5</v>
      </c>
      <c r="E981" s="36">
        <v>30</v>
      </c>
      <c r="F981" s="37">
        <v>2</v>
      </c>
      <c r="G981" s="61">
        <f t="shared" si="125"/>
        <v>2098</v>
      </c>
      <c r="H981" s="98">
        <f t="shared" si="125"/>
        <v>2098</v>
      </c>
      <c r="I981" s="98">
        <f t="shared" si="130"/>
        <v>0</v>
      </c>
      <c r="J981" s="98"/>
      <c r="K981" s="36">
        <f>1800-Table1353233[[#This Row],[Remaining time]]</f>
        <v>30.225331962109976</v>
      </c>
      <c r="L981" s="36"/>
      <c r="M981" s="36">
        <f t="shared" si="126"/>
        <v>30.225331962109976</v>
      </c>
      <c r="N981" t="str">
        <f t="shared" si="127"/>
        <v/>
      </c>
      <c r="O981" t="b">
        <f t="shared" si="131"/>
        <v>0</v>
      </c>
      <c r="T981">
        <f>IF(Table1353233[[#This Row],[If Optimal solution is not found]]=1,"",Table1353233[[#This Row],[UB_init]])</f>
        <v>2098</v>
      </c>
      <c r="U981">
        <f>IF(Table1353233[[#This Row],[If Optimal solution is not found]],"",Table1353233[[#This Row],[LB_init]])</f>
        <v>2098</v>
      </c>
      <c r="V981">
        <f>IF(Table1353233[[#This Row],[If Optimal solution is not found]],"",0)</f>
        <v>0</v>
      </c>
      <c r="W981">
        <f>IF(Table1353233[[#This Row],[If Optimal solution is not found]],"",Table1353233[[#This Row],[Total time (BPP+Pm+SPm)]])</f>
        <v>30.225331962109976</v>
      </c>
      <c r="Y981" s="61"/>
      <c r="Z981" s="62"/>
      <c r="AA981" s="62"/>
      <c r="AB981" s="61"/>
      <c r="AC981" s="115"/>
      <c r="AD981" s="115"/>
      <c r="AE981" s="115"/>
      <c r="AF981" s="115">
        <f t="shared" si="132"/>
        <v>0</v>
      </c>
      <c r="AG981" s="115">
        <f t="shared" si="133"/>
        <v>0</v>
      </c>
      <c r="AH981" s="115">
        <v>0</v>
      </c>
      <c r="AI981" s="137" t="str">
        <f>IF(AH981=1,(Table1353233[[#This Row],[UB_init]]-Table1353233[[#This Row],[LB_init]])/Table1353233[[#This Row],[UB_init]],"")</f>
        <v/>
      </c>
      <c r="AJ981" s="133"/>
      <c r="AK981" s="115">
        <f>IF(AND(AJ981=1,Table68[[#This Row],[Gap]]=0),1,0)</f>
        <v>0</v>
      </c>
      <c r="AL981" s="47">
        <v>2098</v>
      </c>
      <c r="AM981" s="117">
        <f t="shared" si="128"/>
        <v>1</v>
      </c>
      <c r="AN981">
        <f t="shared" si="129"/>
        <v>0</v>
      </c>
    </row>
    <row r="982" spans="2:40" x14ac:dyDescent="0.35">
      <c r="B982" s="127" t="s">
        <v>992</v>
      </c>
      <c r="C982" s="38">
        <v>200</v>
      </c>
      <c r="D982" s="38">
        <v>5</v>
      </c>
      <c r="E982" s="38">
        <v>30</v>
      </c>
      <c r="F982" s="39">
        <v>4</v>
      </c>
      <c r="G982" s="59">
        <f t="shared" si="125"/>
        <v>2638</v>
      </c>
      <c r="H982" s="88">
        <f t="shared" si="125"/>
        <v>2626</v>
      </c>
      <c r="I982" s="88">
        <f t="shared" si="130"/>
        <v>4.5489006823350997E-3</v>
      </c>
      <c r="J982" s="88"/>
      <c r="K982" s="38">
        <f>1800-Table1353233[[#This Row],[Remaining time]]</f>
        <v>601.22328843362993</v>
      </c>
      <c r="L982" s="38">
        <v>2998.7767119999999</v>
      </c>
      <c r="M982" s="38">
        <f t="shared" si="126"/>
        <v>3600.0000004336298</v>
      </c>
      <c r="N982">
        <f t="shared" si="127"/>
        <v>0</v>
      </c>
      <c r="O982" t="b">
        <f t="shared" si="131"/>
        <v>0</v>
      </c>
      <c r="T982" t="str">
        <f>IF(Table1353233[[#This Row],[If Optimal solution is not found]]=1,"",Table1353233[[#This Row],[UB_init]])</f>
        <v/>
      </c>
      <c r="U982" t="str">
        <f>IF(Table1353233[[#This Row],[If Optimal solution is not found]],"",Table1353233[[#This Row],[LB_init]])</f>
        <v/>
      </c>
      <c r="V982" t="str">
        <f>IF(Table1353233[[#This Row],[If Optimal solution is not found]],"",0)</f>
        <v/>
      </c>
      <c r="W982" t="str">
        <f>IF(Table1353233[[#This Row],[If Optimal solution is not found]],"",Table1353233[[#This Row],[Total time (BPP+Pm+SPm)]])</f>
        <v/>
      </c>
      <c r="Y982" s="59">
        <v>2638</v>
      </c>
      <c r="Z982" s="60">
        <v>2626</v>
      </c>
      <c r="AA982" s="60">
        <v>4.5489006823350997E-3</v>
      </c>
      <c r="AB982" s="59"/>
      <c r="AC982" s="114">
        <v>0</v>
      </c>
      <c r="AD982" s="114">
        <v>0</v>
      </c>
      <c r="AE982" s="114">
        <v>0</v>
      </c>
      <c r="AF982" s="114">
        <f t="shared" si="132"/>
        <v>0</v>
      </c>
      <c r="AG982" s="114">
        <f t="shared" si="133"/>
        <v>0</v>
      </c>
      <c r="AH982" s="114">
        <v>0</v>
      </c>
      <c r="AI982" s="136" t="str">
        <f>IF(AH982=1,(Table1353233[[#This Row],[UB_init]]-Table1353233[[#This Row],[LB_init]])/Table1353233[[#This Row],[UB_init]],"")</f>
        <v/>
      </c>
      <c r="AJ982" s="123">
        <v>1</v>
      </c>
      <c r="AK982" s="114">
        <f>IF(AND(AJ982=1,Table68[[#This Row],[Gap]]=0),1,0)</f>
        <v>0</v>
      </c>
      <c r="AL982" s="48">
        <v>2638</v>
      </c>
      <c r="AM982" s="117">
        <f t="shared" si="128"/>
        <v>0</v>
      </c>
      <c r="AN982">
        <f t="shared" si="129"/>
        <v>0</v>
      </c>
    </row>
    <row r="983" spans="2:40" x14ac:dyDescent="0.35">
      <c r="B983" s="126" t="s">
        <v>993</v>
      </c>
      <c r="C983" s="36">
        <v>200</v>
      </c>
      <c r="D983" s="36">
        <v>5</v>
      </c>
      <c r="E983" s="36">
        <v>30</v>
      </c>
      <c r="F983" s="37">
        <v>4</v>
      </c>
      <c r="G983" s="61">
        <f t="shared" si="125"/>
        <v>2572</v>
      </c>
      <c r="H983" s="98">
        <f t="shared" si="125"/>
        <v>2560</v>
      </c>
      <c r="I983" s="98">
        <f t="shared" si="130"/>
        <v>4.6656298600311003E-3</v>
      </c>
      <c r="J983" s="98"/>
      <c r="K983" s="36">
        <f>1800-Table1353233[[#This Row],[Remaining time]]</f>
        <v>610.80860457942003</v>
      </c>
      <c r="L983" s="36">
        <v>2989.1913949999998</v>
      </c>
      <c r="M983" s="36">
        <f t="shared" si="126"/>
        <v>3599.9999995794196</v>
      </c>
      <c r="N983">
        <f t="shared" si="127"/>
        <v>0</v>
      </c>
      <c r="O983" t="b">
        <f t="shared" si="131"/>
        <v>0</v>
      </c>
      <c r="T983" t="str">
        <f>IF(Table1353233[[#This Row],[If Optimal solution is not found]]=1,"",Table1353233[[#This Row],[UB_init]])</f>
        <v/>
      </c>
      <c r="U983" t="str">
        <f>IF(Table1353233[[#This Row],[If Optimal solution is not found]],"",Table1353233[[#This Row],[LB_init]])</f>
        <v/>
      </c>
      <c r="V983" t="str">
        <f>IF(Table1353233[[#This Row],[If Optimal solution is not found]],"",0)</f>
        <v/>
      </c>
      <c r="W983" t="str">
        <f>IF(Table1353233[[#This Row],[If Optimal solution is not found]],"",Table1353233[[#This Row],[Total time (BPP+Pm+SPm)]])</f>
        <v/>
      </c>
      <c r="Y983" s="61">
        <v>2572</v>
      </c>
      <c r="Z983" s="62">
        <v>2560</v>
      </c>
      <c r="AA983" s="62">
        <v>4.6656298600311003E-3</v>
      </c>
      <c r="AB983" s="61"/>
      <c r="AC983" s="115">
        <v>0</v>
      </c>
      <c r="AD983" s="115">
        <v>0</v>
      </c>
      <c r="AE983" s="115">
        <v>0</v>
      </c>
      <c r="AF983" s="115">
        <f t="shared" si="132"/>
        <v>0</v>
      </c>
      <c r="AG983" s="115">
        <f t="shared" si="133"/>
        <v>0</v>
      </c>
      <c r="AH983" s="115">
        <v>0</v>
      </c>
      <c r="AI983" s="137" t="str">
        <f>IF(AH983=1,(Table1353233[[#This Row],[UB_init]]-Table1353233[[#This Row],[LB_init]])/Table1353233[[#This Row],[UB_init]],"")</f>
        <v/>
      </c>
      <c r="AJ983" s="133">
        <v>1</v>
      </c>
      <c r="AK983" s="115">
        <f>IF(AND(AJ983=1,Table68[[#This Row],[Gap]]=0),1,0)</f>
        <v>0</v>
      </c>
      <c r="AL983" s="47">
        <v>2572</v>
      </c>
      <c r="AM983" s="117">
        <f t="shared" si="128"/>
        <v>0</v>
      </c>
      <c r="AN983">
        <f t="shared" si="129"/>
        <v>0</v>
      </c>
    </row>
    <row r="984" spans="2:40" x14ac:dyDescent="0.35">
      <c r="B984" s="127" t="s">
        <v>994</v>
      </c>
      <c r="C984" s="38">
        <v>200</v>
      </c>
      <c r="D984" s="38">
        <v>5</v>
      </c>
      <c r="E984" s="38">
        <v>30</v>
      </c>
      <c r="F984" s="39">
        <v>4</v>
      </c>
      <c r="G984" s="59">
        <f t="shared" si="125"/>
        <v>2492</v>
      </c>
      <c r="H984" s="88">
        <f t="shared" si="125"/>
        <v>2480</v>
      </c>
      <c r="I984" s="88">
        <f t="shared" si="130"/>
        <v>4.8154093097913303E-3</v>
      </c>
      <c r="J984" s="88"/>
      <c r="K984" s="38">
        <f>1800-Table1353233[[#This Row],[Remaining time]]</f>
        <v>601.24855059571996</v>
      </c>
      <c r="L984" s="38">
        <v>2998.7514489999999</v>
      </c>
      <c r="M984" s="38">
        <f t="shared" si="126"/>
        <v>3599.9999995957196</v>
      </c>
      <c r="N984">
        <f t="shared" si="127"/>
        <v>0</v>
      </c>
      <c r="O984" t="b">
        <f t="shared" si="131"/>
        <v>0</v>
      </c>
      <c r="T984" t="str">
        <f>IF(Table1353233[[#This Row],[If Optimal solution is not found]]=1,"",Table1353233[[#This Row],[UB_init]])</f>
        <v/>
      </c>
      <c r="U984" t="str">
        <f>IF(Table1353233[[#This Row],[If Optimal solution is not found]],"",Table1353233[[#This Row],[LB_init]])</f>
        <v/>
      </c>
      <c r="V984" t="str">
        <f>IF(Table1353233[[#This Row],[If Optimal solution is not found]],"",0)</f>
        <v/>
      </c>
      <c r="W984" t="str">
        <f>IF(Table1353233[[#This Row],[If Optimal solution is not found]],"",Table1353233[[#This Row],[Total time (BPP+Pm+SPm)]])</f>
        <v/>
      </c>
      <c r="Y984" s="59">
        <v>2492</v>
      </c>
      <c r="Z984" s="60">
        <v>2480</v>
      </c>
      <c r="AA984" s="60">
        <v>4.8154093097913303E-3</v>
      </c>
      <c r="AB984" s="59"/>
      <c r="AC984" s="114">
        <v>0</v>
      </c>
      <c r="AD984" s="114">
        <v>0</v>
      </c>
      <c r="AE984" s="114">
        <v>0</v>
      </c>
      <c r="AF984" s="114">
        <f t="shared" si="132"/>
        <v>0</v>
      </c>
      <c r="AG984" s="114">
        <f t="shared" si="133"/>
        <v>0</v>
      </c>
      <c r="AH984" s="114">
        <v>0</v>
      </c>
      <c r="AI984" s="136" t="str">
        <f>IF(AH984=1,(Table1353233[[#This Row],[UB_init]]-Table1353233[[#This Row],[LB_init]])/Table1353233[[#This Row],[UB_init]],"")</f>
        <v/>
      </c>
      <c r="AJ984" s="123">
        <v>1</v>
      </c>
      <c r="AK984" s="114">
        <f>IF(AND(AJ984=1,Table68[[#This Row],[Gap]]=0),1,0)</f>
        <v>0</v>
      </c>
      <c r="AL984" s="48">
        <v>2492</v>
      </c>
      <c r="AM984" s="117">
        <f t="shared" si="128"/>
        <v>0</v>
      </c>
      <c r="AN984">
        <f t="shared" si="129"/>
        <v>0</v>
      </c>
    </row>
    <row r="985" spans="2:40" ht="15" thickBot="1" x14ac:dyDescent="0.4">
      <c r="B985" s="126" t="s">
        <v>995</v>
      </c>
      <c r="C985" s="36">
        <v>200</v>
      </c>
      <c r="D985" s="36">
        <v>5</v>
      </c>
      <c r="E985" s="36">
        <v>30</v>
      </c>
      <c r="F985" s="37">
        <v>4</v>
      </c>
      <c r="G985" s="61">
        <f t="shared" si="125"/>
        <v>2805</v>
      </c>
      <c r="H985" s="98">
        <f t="shared" si="125"/>
        <v>2769</v>
      </c>
      <c r="I985" s="98">
        <f t="shared" si="130"/>
        <v>1.28342245989304E-2</v>
      </c>
      <c r="J985" s="98"/>
      <c r="K985" s="36">
        <f>1800-Table1353233[[#This Row],[Remaining time]]</f>
        <v>600.82950788737003</v>
      </c>
      <c r="L985" s="36">
        <v>2999.1704920000002</v>
      </c>
      <c r="M985" s="36">
        <f t="shared" si="126"/>
        <v>3599.99999988737</v>
      </c>
      <c r="N985">
        <f t="shared" si="127"/>
        <v>0</v>
      </c>
      <c r="O985" t="b">
        <f t="shared" si="131"/>
        <v>0</v>
      </c>
      <c r="T985" t="str">
        <f>IF(Table1353233[[#This Row],[If Optimal solution is not found]]=1,"",Table1353233[[#This Row],[UB_init]])</f>
        <v/>
      </c>
      <c r="U985" t="str">
        <f>IF(Table1353233[[#This Row],[If Optimal solution is not found]],"",Table1353233[[#This Row],[LB_init]])</f>
        <v/>
      </c>
      <c r="V985" t="str">
        <f>IF(Table1353233[[#This Row],[If Optimal solution is not found]],"",0)</f>
        <v/>
      </c>
      <c r="W985" t="str">
        <f>IF(Table1353233[[#This Row],[If Optimal solution is not found]],"",Table1353233[[#This Row],[Total time (BPP+Pm+SPm)]])</f>
        <v/>
      </c>
      <c r="Y985" s="61">
        <v>2805</v>
      </c>
      <c r="Z985" s="62">
        <v>2769</v>
      </c>
      <c r="AA985" s="62">
        <v>1.28342245989304E-2</v>
      </c>
      <c r="AB985" s="61"/>
      <c r="AC985" s="115">
        <v>0</v>
      </c>
      <c r="AD985" s="115">
        <v>0</v>
      </c>
      <c r="AE985" s="115">
        <v>0</v>
      </c>
      <c r="AF985" s="115">
        <f t="shared" si="132"/>
        <v>0</v>
      </c>
      <c r="AG985" s="115">
        <f t="shared" si="133"/>
        <v>0</v>
      </c>
      <c r="AH985" s="115">
        <v>0</v>
      </c>
      <c r="AI985" s="137" t="str">
        <f>IF(AH985=1,(Table1353233[[#This Row],[UB_init]]-Table1353233[[#This Row],[LB_init]])/Table1353233[[#This Row],[UB_init]],"")</f>
        <v/>
      </c>
      <c r="AJ985" s="133">
        <v>1</v>
      </c>
      <c r="AK985" s="115">
        <f>IF(AND(AJ985=1,Table68[[#This Row],[Gap]]=0),1,0)</f>
        <v>0</v>
      </c>
      <c r="AL985" s="47">
        <v>2805</v>
      </c>
      <c r="AM985" s="117">
        <f t="shared" si="128"/>
        <v>0</v>
      </c>
      <c r="AN985">
        <f t="shared" si="129"/>
        <v>0</v>
      </c>
    </row>
    <row r="986" spans="2:40" ht="16.399999999999999" customHeight="1" thickBot="1" x14ac:dyDescent="0.4">
      <c r="B986" s="127" t="s">
        <v>996</v>
      </c>
      <c r="C986" s="38">
        <v>200</v>
      </c>
      <c r="D986" s="38">
        <v>5</v>
      </c>
      <c r="E986" s="38">
        <v>30</v>
      </c>
      <c r="F986" s="39">
        <v>4</v>
      </c>
      <c r="G986" s="59">
        <f t="shared" si="125"/>
        <v>2424</v>
      </c>
      <c r="H986" s="88">
        <f t="shared" si="125"/>
        <v>2424</v>
      </c>
      <c r="I986" s="88">
        <f t="shared" si="130"/>
        <v>0</v>
      </c>
      <c r="J986" s="88"/>
      <c r="K986" s="38">
        <f>1800-Table1353233[[#This Row],[Remaining time]]</f>
        <v>73.389416016640098</v>
      </c>
      <c r="L986" s="38"/>
      <c r="M986" s="38">
        <f t="shared" si="126"/>
        <v>73.389416016640098</v>
      </c>
      <c r="N986" t="str">
        <f t="shared" si="127"/>
        <v/>
      </c>
      <c r="O986" t="b">
        <f t="shared" si="131"/>
        <v>0</v>
      </c>
      <c r="P986" s="17" t="s">
        <v>191</v>
      </c>
      <c r="Q986" s="18" t="s">
        <v>192</v>
      </c>
      <c r="R986" s="89" t="s">
        <v>193</v>
      </c>
      <c r="S986" s="20" t="s">
        <v>1108</v>
      </c>
      <c r="T986">
        <f>IF(Table1353233[[#This Row],[If Optimal solution is not found]]=1,"",Table1353233[[#This Row],[UB_init]])</f>
        <v>2424</v>
      </c>
      <c r="U986">
        <f>IF(Table1353233[[#This Row],[If Optimal solution is not found]],"",Table1353233[[#This Row],[LB_init]])</f>
        <v>2424</v>
      </c>
      <c r="V986">
        <f>IF(Table1353233[[#This Row],[If Optimal solution is not found]],"",0)</f>
        <v>0</v>
      </c>
      <c r="W986">
        <f>IF(Table1353233[[#This Row],[If Optimal solution is not found]],"",Table1353233[[#This Row],[Total time (BPP+Pm+SPm)]])</f>
        <v>73.389416016640098</v>
      </c>
      <c r="Y986" s="59"/>
      <c r="Z986" s="60"/>
      <c r="AA986" s="60"/>
      <c r="AB986" s="59"/>
      <c r="AC986" s="114"/>
      <c r="AD986" s="114"/>
      <c r="AE986" s="114"/>
      <c r="AF986" s="114">
        <f t="shared" si="132"/>
        <v>0</v>
      </c>
      <c r="AG986" s="114">
        <f t="shared" si="133"/>
        <v>0</v>
      </c>
      <c r="AH986" s="114">
        <v>0</v>
      </c>
      <c r="AI986" s="136" t="str">
        <f>IF(AH986=1,(Table1353233[[#This Row],[UB_init]]-Table1353233[[#This Row],[LB_init]])/Table1353233[[#This Row],[UB_init]],"")</f>
        <v/>
      </c>
      <c r="AJ986" s="123"/>
      <c r="AK986" s="114">
        <f>IF(AND(AJ986=1,Table68[[#This Row],[Gap]]=0),1,0)</f>
        <v>0</v>
      </c>
      <c r="AL986" s="48">
        <v>2424</v>
      </c>
      <c r="AM986" s="117">
        <f t="shared" si="128"/>
        <v>1</v>
      </c>
      <c r="AN986">
        <f t="shared" si="129"/>
        <v>0</v>
      </c>
    </row>
    <row r="987" spans="2:40" ht="19" thickBot="1" x14ac:dyDescent="0.5">
      <c r="B987" s="126" t="s">
        <v>997</v>
      </c>
      <c r="C987" s="36">
        <v>200</v>
      </c>
      <c r="D987" s="36">
        <v>5</v>
      </c>
      <c r="E987" s="36">
        <v>30</v>
      </c>
      <c r="F987" s="37">
        <v>4</v>
      </c>
      <c r="G987" s="61">
        <f t="shared" si="125"/>
        <v>2693</v>
      </c>
      <c r="H987" s="98">
        <f t="shared" si="125"/>
        <v>2669</v>
      </c>
      <c r="I987" s="98">
        <f t="shared" si="130"/>
        <v>8.9119940586706199E-3</v>
      </c>
      <c r="J987" s="98"/>
      <c r="K987" s="36">
        <f>1800-Table1353233[[#This Row],[Remaining time]]</f>
        <v>601.00522152707003</v>
      </c>
      <c r="L987" s="36">
        <v>2998.9947780000002</v>
      </c>
      <c r="M987" s="36">
        <f t="shared" si="126"/>
        <v>3599.99999952707</v>
      </c>
      <c r="N987">
        <f t="shared" si="127"/>
        <v>0</v>
      </c>
      <c r="O987" t="b">
        <f t="shared" si="131"/>
        <v>0</v>
      </c>
      <c r="P987" s="7">
        <f>COUNTIF(I902:I991,"=0")</f>
        <v>67</v>
      </c>
      <c r="Q987" s="29">
        <f>AVERAGE(I902:I991)</f>
        <v>1.8633679186079311E-3</v>
      </c>
      <c r="R987" s="90">
        <f>AVERAGE(M902:M991)</f>
        <v>951.71283483376124</v>
      </c>
      <c r="S987" s="95" t="e">
        <f>AVERAGE(J902:J991)</f>
        <v>#DIV/0!</v>
      </c>
      <c r="T987" t="str">
        <f>IF(Table1353233[[#This Row],[If Optimal solution is not found]]=1,"",Table1353233[[#This Row],[UB_init]])</f>
        <v/>
      </c>
      <c r="U987" t="str">
        <f>IF(Table1353233[[#This Row],[If Optimal solution is not found]],"",Table1353233[[#This Row],[LB_init]])</f>
        <v/>
      </c>
      <c r="V987" t="str">
        <f>IF(Table1353233[[#This Row],[If Optimal solution is not found]],"",0)</f>
        <v/>
      </c>
      <c r="W987" t="str">
        <f>IF(Table1353233[[#This Row],[If Optimal solution is not found]],"",Table1353233[[#This Row],[Total time (BPP+Pm+SPm)]])</f>
        <v/>
      </c>
      <c r="Y987" s="61">
        <v>2693</v>
      </c>
      <c r="Z987" s="62">
        <v>2669</v>
      </c>
      <c r="AA987" s="62">
        <v>8.9119940586706199E-3</v>
      </c>
      <c r="AB987" s="61"/>
      <c r="AC987" s="115">
        <v>0</v>
      </c>
      <c r="AD987" s="115">
        <v>0</v>
      </c>
      <c r="AE987" s="115">
        <v>0</v>
      </c>
      <c r="AF987" s="115">
        <f t="shared" si="132"/>
        <v>0</v>
      </c>
      <c r="AG987" s="115">
        <f t="shared" si="133"/>
        <v>0</v>
      </c>
      <c r="AH987" s="115">
        <v>0</v>
      </c>
      <c r="AI987" s="137" t="str">
        <f>IF(AH987=1,(Table1353233[[#This Row],[UB_init]]-Table1353233[[#This Row],[LB_init]])/Table1353233[[#This Row],[UB_init]],"")</f>
        <v/>
      </c>
      <c r="AJ987" s="133">
        <v>1</v>
      </c>
      <c r="AK987" s="115">
        <f>IF(AND(AJ987=1,Table68[[#This Row],[Gap]]=0),1,0)</f>
        <v>0</v>
      </c>
      <c r="AL987" s="47">
        <v>2693</v>
      </c>
      <c r="AM987" s="117">
        <f t="shared" si="128"/>
        <v>0</v>
      </c>
      <c r="AN987">
        <f t="shared" si="129"/>
        <v>0</v>
      </c>
    </row>
    <row r="988" spans="2:40" ht="19" thickBot="1" x14ac:dyDescent="0.5">
      <c r="B988" s="127" t="s">
        <v>998</v>
      </c>
      <c r="C988" s="38">
        <v>200</v>
      </c>
      <c r="D988" s="38">
        <v>5</v>
      </c>
      <c r="E988" s="38">
        <v>30</v>
      </c>
      <c r="F988" s="39">
        <v>4</v>
      </c>
      <c r="G988" s="59">
        <f t="shared" si="125"/>
        <v>2425</v>
      </c>
      <c r="H988" s="88">
        <f t="shared" si="125"/>
        <v>2413</v>
      </c>
      <c r="I988" s="88">
        <f t="shared" si="130"/>
        <v>4.9484536082474197E-3</v>
      </c>
      <c r="J988" s="88"/>
      <c r="K988" s="38">
        <f>1800-Table1353233[[#This Row],[Remaining time]]</f>
        <v>611.65716686658993</v>
      </c>
      <c r="L988" s="38">
        <v>2988.3428329999902</v>
      </c>
      <c r="M988" s="38">
        <f t="shared" si="126"/>
        <v>3599.9999998665799</v>
      </c>
      <c r="N988">
        <f t="shared" si="127"/>
        <v>0</v>
      </c>
      <c r="O988" t="b">
        <f t="shared" si="131"/>
        <v>0</v>
      </c>
      <c r="P988" s="7"/>
      <c r="Q988" s="29">
        <f>AVERAGEIF(I902:I991,"&gt;0")</f>
        <v>7.2914396815092954E-3</v>
      </c>
      <c r="R988" s="91">
        <f>AVERAGEIF(I902:I991,"=0",M902:M991)</f>
        <v>42.599330402171724</v>
      </c>
      <c r="S988" s="95" t="e">
        <f>AVERAGEIF(J902:J991,"&gt;0")</f>
        <v>#DIV/0!</v>
      </c>
      <c r="T988" t="str">
        <f>IF(Table1353233[[#This Row],[If Optimal solution is not found]]=1,"",Table1353233[[#This Row],[UB_init]])</f>
        <v/>
      </c>
      <c r="U988" t="str">
        <f>IF(Table1353233[[#This Row],[If Optimal solution is not found]],"",Table1353233[[#This Row],[LB_init]])</f>
        <v/>
      </c>
      <c r="V988" t="str">
        <f>IF(Table1353233[[#This Row],[If Optimal solution is not found]],"",0)</f>
        <v/>
      </c>
      <c r="W988" t="str">
        <f>IF(Table1353233[[#This Row],[If Optimal solution is not found]],"",Table1353233[[#This Row],[Total time (BPP+Pm+SPm)]])</f>
        <v/>
      </c>
      <c r="Y988" s="59">
        <v>2425</v>
      </c>
      <c r="Z988" s="60">
        <v>2413</v>
      </c>
      <c r="AA988" s="60">
        <v>4.9484536082474197E-3</v>
      </c>
      <c r="AB988" s="59"/>
      <c r="AC988" s="114">
        <v>0</v>
      </c>
      <c r="AD988" s="114">
        <v>0</v>
      </c>
      <c r="AE988" s="114">
        <v>0</v>
      </c>
      <c r="AF988" s="114">
        <f t="shared" si="132"/>
        <v>0</v>
      </c>
      <c r="AG988" s="114">
        <f t="shared" si="133"/>
        <v>0</v>
      </c>
      <c r="AH988" s="114">
        <v>0</v>
      </c>
      <c r="AI988" s="136" t="str">
        <f>IF(AH988=1,(Table1353233[[#This Row],[UB_init]]-Table1353233[[#This Row],[LB_init]])/Table1353233[[#This Row],[UB_init]],"")</f>
        <v/>
      </c>
      <c r="AJ988" s="123">
        <v>1</v>
      </c>
      <c r="AK988" s="114">
        <f>IF(AND(AJ988=1,Table68[[#This Row],[Gap]]=0),1,0)</f>
        <v>0</v>
      </c>
      <c r="AL988" s="48">
        <v>2425</v>
      </c>
      <c r="AM988" s="117">
        <f t="shared" si="128"/>
        <v>0</v>
      </c>
      <c r="AN988">
        <f t="shared" si="129"/>
        <v>0</v>
      </c>
    </row>
    <row r="989" spans="2:40" ht="18.649999999999999" customHeight="1" thickBot="1" x14ac:dyDescent="0.5">
      <c r="B989" s="126" t="s">
        <v>999</v>
      </c>
      <c r="C989" s="36">
        <v>200</v>
      </c>
      <c r="D989" s="36">
        <v>5</v>
      </c>
      <c r="E989" s="36">
        <v>30</v>
      </c>
      <c r="F989" s="37">
        <v>4</v>
      </c>
      <c r="G989" s="61">
        <f t="shared" si="125"/>
        <v>2658</v>
      </c>
      <c r="H989" s="98">
        <f t="shared" si="125"/>
        <v>2646</v>
      </c>
      <c r="I989" s="98">
        <f t="shared" si="130"/>
        <v>4.5146726862302401E-3</v>
      </c>
      <c r="J989" s="98"/>
      <c r="K989" s="36">
        <f>1800-Table1353233[[#This Row],[Remaining time]]</f>
        <v>608.36765264719998</v>
      </c>
      <c r="L989" s="36">
        <v>2991.6323469999902</v>
      </c>
      <c r="M989" s="36">
        <f t="shared" si="126"/>
        <v>3599.9999996471902</v>
      </c>
      <c r="N989">
        <f t="shared" si="127"/>
        <v>0</v>
      </c>
      <c r="O989" t="b">
        <f t="shared" si="131"/>
        <v>0</v>
      </c>
      <c r="P989" s="92" t="s">
        <v>197</v>
      </c>
      <c r="Q989" s="93">
        <f>MAX(I902:I991)</f>
        <v>1.5103838892385099E-2</v>
      </c>
      <c r="R989" s="94"/>
      <c r="S989" s="96">
        <f>MAX(J902:J991)</f>
        <v>0</v>
      </c>
      <c r="T989" t="str">
        <f>IF(Table1353233[[#This Row],[If Optimal solution is not found]]=1,"",Table1353233[[#This Row],[UB_init]])</f>
        <v/>
      </c>
      <c r="U989" t="str">
        <f>IF(Table1353233[[#This Row],[If Optimal solution is not found]],"",Table1353233[[#This Row],[LB_init]])</f>
        <v/>
      </c>
      <c r="V989" t="str">
        <f>IF(Table1353233[[#This Row],[If Optimal solution is not found]],"",0)</f>
        <v/>
      </c>
      <c r="W989" t="str">
        <f>IF(Table1353233[[#This Row],[If Optimal solution is not found]],"",Table1353233[[#This Row],[Total time (BPP+Pm+SPm)]])</f>
        <v/>
      </c>
      <c r="Y989" s="61">
        <v>2658</v>
      </c>
      <c r="Z989" s="62">
        <v>2646</v>
      </c>
      <c r="AA989" s="62">
        <v>4.5146726862302401E-3</v>
      </c>
      <c r="AB989" s="61"/>
      <c r="AC989" s="115">
        <v>0</v>
      </c>
      <c r="AD989" s="115">
        <v>0</v>
      </c>
      <c r="AE989" s="115">
        <v>0</v>
      </c>
      <c r="AF989" s="115">
        <f t="shared" si="132"/>
        <v>0</v>
      </c>
      <c r="AG989" s="115">
        <f t="shared" si="133"/>
        <v>0</v>
      </c>
      <c r="AH989" s="115">
        <v>0</v>
      </c>
      <c r="AI989" s="137" t="str">
        <f>IF(AH989=1,(Table1353233[[#This Row],[UB_init]]-Table1353233[[#This Row],[LB_init]])/Table1353233[[#This Row],[UB_init]],"")</f>
        <v/>
      </c>
      <c r="AJ989" s="133">
        <v>1</v>
      </c>
      <c r="AK989" s="115">
        <f>IF(AND(AJ989=1,Table68[[#This Row],[Gap]]=0),1,0)</f>
        <v>0</v>
      </c>
      <c r="AL989" s="47">
        <v>2658</v>
      </c>
      <c r="AM989" s="117">
        <f t="shared" si="128"/>
        <v>0</v>
      </c>
      <c r="AN989">
        <f t="shared" si="129"/>
        <v>0</v>
      </c>
    </row>
    <row r="990" spans="2:40" x14ac:dyDescent="0.35">
      <c r="B990" s="127" t="s">
        <v>1000</v>
      </c>
      <c r="C990" s="38">
        <v>200</v>
      </c>
      <c r="D990" s="38">
        <v>5</v>
      </c>
      <c r="E990" s="38">
        <v>30</v>
      </c>
      <c r="F990" s="39">
        <v>4</v>
      </c>
      <c r="G990" s="59">
        <f t="shared" si="125"/>
        <v>2563</v>
      </c>
      <c r="H990" s="88">
        <f t="shared" si="125"/>
        <v>2551</v>
      </c>
      <c r="I990" s="88">
        <f t="shared" si="130"/>
        <v>4.6820132657042499E-3</v>
      </c>
      <c r="J990" s="88"/>
      <c r="K990" s="38">
        <f>1800-Table1353233[[#This Row],[Remaining time]]</f>
        <v>610.42293406278009</v>
      </c>
      <c r="L990" s="38">
        <v>2989.5770659999998</v>
      </c>
      <c r="M990" s="38">
        <f t="shared" si="126"/>
        <v>3600.0000000627797</v>
      </c>
      <c r="N990">
        <f t="shared" si="127"/>
        <v>0</v>
      </c>
      <c r="O990" t="b">
        <f t="shared" si="131"/>
        <v>0</v>
      </c>
      <c r="T990" t="str">
        <f>IF(Table1353233[[#This Row],[If Optimal solution is not found]]=1,"",Table1353233[[#This Row],[UB_init]])</f>
        <v/>
      </c>
      <c r="U990" t="str">
        <f>IF(Table1353233[[#This Row],[If Optimal solution is not found]],"",Table1353233[[#This Row],[LB_init]])</f>
        <v/>
      </c>
      <c r="V990" t="str">
        <f>IF(Table1353233[[#This Row],[If Optimal solution is not found]],"",0)</f>
        <v/>
      </c>
      <c r="W990" t="str">
        <f>IF(Table1353233[[#This Row],[If Optimal solution is not found]],"",Table1353233[[#This Row],[Total time (BPP+Pm+SPm)]])</f>
        <v/>
      </c>
      <c r="Y990" s="59">
        <v>2563</v>
      </c>
      <c r="Z990" s="60">
        <v>2551</v>
      </c>
      <c r="AA990" s="60">
        <v>4.6820132657042499E-3</v>
      </c>
      <c r="AB990" s="59"/>
      <c r="AC990" s="114">
        <v>0</v>
      </c>
      <c r="AD990" s="114">
        <v>0</v>
      </c>
      <c r="AE990" s="114">
        <v>0</v>
      </c>
      <c r="AF990" s="114">
        <f t="shared" si="132"/>
        <v>0</v>
      </c>
      <c r="AG990" s="114">
        <f t="shared" si="133"/>
        <v>0</v>
      </c>
      <c r="AH990" s="114">
        <v>0</v>
      </c>
      <c r="AI990" s="136" t="str">
        <f>IF(AH990=1,(Table1353233[[#This Row],[UB_init]]-Table1353233[[#This Row],[LB_init]])/Table1353233[[#This Row],[UB_init]],"")</f>
        <v/>
      </c>
      <c r="AJ990" s="123">
        <v>1</v>
      </c>
      <c r="AK990" s="114">
        <f>IF(AND(AJ990=1,Table68[[#This Row],[Gap]]=0),1,0)</f>
        <v>0</v>
      </c>
      <c r="AL990" s="48">
        <v>2563</v>
      </c>
      <c r="AM990" s="117">
        <f t="shared" si="128"/>
        <v>0</v>
      </c>
      <c r="AN990">
        <f t="shared" si="129"/>
        <v>0</v>
      </c>
    </row>
    <row r="991" spans="2:40" ht="15" thickBot="1" x14ac:dyDescent="0.4">
      <c r="B991" s="128" t="s">
        <v>1001</v>
      </c>
      <c r="C991" s="42">
        <v>200</v>
      </c>
      <c r="D991" s="42">
        <v>5</v>
      </c>
      <c r="E991" s="42">
        <v>30</v>
      </c>
      <c r="F991" s="43">
        <v>4</v>
      </c>
      <c r="G991" s="63">
        <f t="shared" si="125"/>
        <v>2590</v>
      </c>
      <c r="H991" s="99">
        <f t="shared" si="125"/>
        <v>2590</v>
      </c>
      <c r="I991" s="99">
        <f t="shared" si="130"/>
        <v>0</v>
      </c>
      <c r="J991" s="99"/>
      <c r="K991" s="42">
        <f>1800-Table1353233[[#This Row],[Remaining time]]</f>
        <v>57.149203153330063</v>
      </c>
      <c r="L991" s="42"/>
      <c r="M991" s="42">
        <f t="shared" si="126"/>
        <v>57.149203153330063</v>
      </c>
      <c r="N991" t="str">
        <f t="shared" si="127"/>
        <v/>
      </c>
      <c r="O991" t="b">
        <f t="shared" si="131"/>
        <v>0</v>
      </c>
      <c r="T991">
        <f>IF(Table1353233[[#This Row],[If Optimal solution is not found]]=1,"",Table1353233[[#This Row],[UB_init]])</f>
        <v>2590</v>
      </c>
      <c r="U991">
        <f>IF(Table1353233[[#This Row],[If Optimal solution is not found]],"",Table1353233[[#This Row],[LB_init]])</f>
        <v>2590</v>
      </c>
      <c r="V991">
        <f>IF(Table1353233[[#This Row],[If Optimal solution is not found]],"",0)</f>
        <v>0</v>
      </c>
      <c r="W991">
        <f>IF(Table1353233[[#This Row],[If Optimal solution is not found]],"",Table1353233[[#This Row],[Total time (BPP+Pm+SPm)]])</f>
        <v>57.149203153330063</v>
      </c>
      <c r="Y991" s="63"/>
      <c r="Z991" s="64"/>
      <c r="AA991" s="64"/>
      <c r="AB991" s="63"/>
      <c r="AC991" s="116"/>
      <c r="AD991" s="116"/>
      <c r="AE991" s="116"/>
      <c r="AF991" s="116">
        <f t="shared" si="132"/>
        <v>0</v>
      </c>
      <c r="AG991" s="116">
        <f t="shared" si="133"/>
        <v>0</v>
      </c>
      <c r="AH991" s="116">
        <v>0</v>
      </c>
      <c r="AI991" s="137" t="str">
        <f>IF(AH991=1,(Table1353233[[#This Row],[UB_init]]-Table1353233[[#This Row],[LB_init]])/Table1353233[[#This Row],[UB_init]],"")</f>
        <v/>
      </c>
      <c r="AJ991" s="134"/>
      <c r="AK991" s="116">
        <f>IF(AND(AJ991=1,Table68[[#This Row],[Gap]]=0),1,0)</f>
        <v>0</v>
      </c>
      <c r="AL991" s="49">
        <v>2590</v>
      </c>
      <c r="AM991" s="117">
        <f t="shared" si="128"/>
        <v>1</v>
      </c>
      <c r="AN991">
        <f t="shared" si="129"/>
        <v>0</v>
      </c>
    </row>
    <row r="992" spans="2:40" x14ac:dyDescent="0.35">
      <c r="B992" s="127" t="s">
        <v>1002</v>
      </c>
      <c r="C992" s="38">
        <v>200</v>
      </c>
      <c r="D992" s="38">
        <v>10</v>
      </c>
      <c r="E992" s="38">
        <v>10</v>
      </c>
      <c r="F992" s="39">
        <v>1</v>
      </c>
      <c r="G992" s="59">
        <f t="shared" si="125"/>
        <v>378</v>
      </c>
      <c r="H992" s="88">
        <f t="shared" si="125"/>
        <v>378</v>
      </c>
      <c r="I992" s="88">
        <f t="shared" si="130"/>
        <v>0</v>
      </c>
      <c r="J992" s="88"/>
      <c r="K992" s="38">
        <f>1800-Table1353233[[#This Row],[Remaining time]]</f>
        <v>17.185923527930072</v>
      </c>
      <c r="L992" s="38"/>
      <c r="M992" s="38">
        <f t="shared" si="126"/>
        <v>17.185923527930072</v>
      </c>
      <c r="N992" t="str">
        <f t="shared" si="127"/>
        <v/>
      </c>
      <c r="O992" t="b">
        <f t="shared" si="131"/>
        <v>0</v>
      </c>
      <c r="T992">
        <f>IF(Table1353233[[#This Row],[If Optimal solution is not found]]=1,"",Table1353233[[#This Row],[UB_init]])</f>
        <v>378</v>
      </c>
      <c r="U992">
        <f>IF(Table1353233[[#This Row],[If Optimal solution is not found]],"",Table1353233[[#This Row],[LB_init]])</f>
        <v>378</v>
      </c>
      <c r="V992">
        <f>IF(Table1353233[[#This Row],[If Optimal solution is not found]],"",0)</f>
        <v>0</v>
      </c>
      <c r="W992">
        <f>IF(Table1353233[[#This Row],[If Optimal solution is not found]],"",Table1353233[[#This Row],[Total time (BPP+Pm+SPm)]])</f>
        <v>17.185923527930072</v>
      </c>
      <c r="Y992" s="59"/>
      <c r="Z992" s="60"/>
      <c r="AA992" s="60"/>
      <c r="AB992" s="59"/>
      <c r="AC992" s="114"/>
      <c r="AD992" s="114"/>
      <c r="AE992" s="114"/>
      <c r="AF992" s="114">
        <f t="shared" si="132"/>
        <v>0</v>
      </c>
      <c r="AG992" s="114">
        <f t="shared" si="133"/>
        <v>0</v>
      </c>
      <c r="AH992" s="114">
        <v>0</v>
      </c>
      <c r="AI992" s="136" t="str">
        <f>IF(AH992=1,(Table1353233[[#This Row],[UB_init]]-Table1353233[[#This Row],[LB_init]])/Table1353233[[#This Row],[UB_init]],"")</f>
        <v/>
      </c>
      <c r="AJ992" s="123"/>
      <c r="AK992" s="114">
        <f>IF(AND(AJ992=1,Table68[[#This Row],[Gap]]=0),1,0)</f>
        <v>0</v>
      </c>
      <c r="AL992" s="46">
        <v>378</v>
      </c>
      <c r="AM992" s="117">
        <f t="shared" si="128"/>
        <v>1</v>
      </c>
      <c r="AN992">
        <f t="shared" si="129"/>
        <v>0</v>
      </c>
    </row>
    <row r="993" spans="2:40" x14ac:dyDescent="0.35">
      <c r="B993" s="126" t="s">
        <v>1003</v>
      </c>
      <c r="C993" s="36">
        <v>200</v>
      </c>
      <c r="D993" s="36">
        <v>10</v>
      </c>
      <c r="E993" s="36">
        <v>10</v>
      </c>
      <c r="F993" s="37">
        <v>1</v>
      </c>
      <c r="G993" s="61">
        <f t="shared" si="125"/>
        <v>334</v>
      </c>
      <c r="H993" s="98">
        <f t="shared" si="125"/>
        <v>334</v>
      </c>
      <c r="I993" s="98">
        <f t="shared" si="130"/>
        <v>0</v>
      </c>
      <c r="J993" s="98"/>
      <c r="K993" s="36">
        <f>1800-Table1353233[[#This Row],[Remaining time]]</f>
        <v>4.2730283401999714</v>
      </c>
      <c r="L993" s="36">
        <v>4.6966191548854104</v>
      </c>
      <c r="M993" s="36">
        <f t="shared" si="126"/>
        <v>8.9696474950853826</v>
      </c>
      <c r="N993">
        <f t="shared" si="127"/>
        <v>0</v>
      </c>
      <c r="O993" t="b">
        <f t="shared" si="131"/>
        <v>0</v>
      </c>
      <c r="T993" t="str">
        <f>IF(Table1353233[[#This Row],[If Optimal solution is not found]]=1,"",Table1353233[[#This Row],[UB_init]])</f>
        <v/>
      </c>
      <c r="U993" t="str">
        <f>IF(Table1353233[[#This Row],[If Optimal solution is not found]],"",Table1353233[[#This Row],[LB_init]])</f>
        <v/>
      </c>
      <c r="V993" t="str">
        <f>IF(Table1353233[[#This Row],[If Optimal solution is not found]],"",0)</f>
        <v/>
      </c>
      <c r="W993" t="str">
        <f>IF(Table1353233[[#This Row],[If Optimal solution is not found]],"",Table1353233[[#This Row],[Total time (BPP+Pm+SPm)]])</f>
        <v/>
      </c>
      <c r="Y993" s="61">
        <v>334</v>
      </c>
      <c r="Z993" s="62">
        <v>334</v>
      </c>
      <c r="AA993" s="62">
        <v>0</v>
      </c>
      <c r="AB993" s="61"/>
      <c r="AC993" s="115">
        <v>0</v>
      </c>
      <c r="AD993" s="115">
        <v>0</v>
      </c>
      <c r="AE993" s="115">
        <v>0</v>
      </c>
      <c r="AF993" s="115">
        <f t="shared" si="132"/>
        <v>0</v>
      </c>
      <c r="AG993" s="115">
        <f t="shared" si="133"/>
        <v>0</v>
      </c>
      <c r="AH993" s="115">
        <v>0</v>
      </c>
      <c r="AI993" s="137" t="str">
        <f>IF(AH993=1,(Table1353233[[#This Row],[UB_init]]-Table1353233[[#This Row],[LB_init]])/Table1353233[[#This Row],[UB_init]],"")</f>
        <v/>
      </c>
      <c r="AJ993" s="133">
        <v>0</v>
      </c>
      <c r="AK993" s="115">
        <f>IF(AND(AJ993=1,Table68[[#This Row],[Gap]]=0),1,0)</f>
        <v>0</v>
      </c>
      <c r="AL993" s="47">
        <v>358</v>
      </c>
      <c r="AM993" s="117">
        <f t="shared" si="128"/>
        <v>0</v>
      </c>
      <c r="AN993">
        <f t="shared" si="129"/>
        <v>0</v>
      </c>
    </row>
    <row r="994" spans="2:40" x14ac:dyDescent="0.35">
      <c r="B994" s="127" t="s">
        <v>1004</v>
      </c>
      <c r="C994" s="38">
        <v>200</v>
      </c>
      <c r="D994" s="38">
        <v>10</v>
      </c>
      <c r="E994" s="38">
        <v>10</v>
      </c>
      <c r="F994" s="39">
        <v>1</v>
      </c>
      <c r="G994" s="59">
        <f t="shared" si="125"/>
        <v>355</v>
      </c>
      <c r="H994" s="88">
        <f t="shared" si="125"/>
        <v>355</v>
      </c>
      <c r="I994" s="88">
        <f t="shared" si="130"/>
        <v>0</v>
      </c>
      <c r="J994" s="88"/>
      <c r="K994" s="38">
        <f>1800-Table1353233[[#This Row],[Remaining time]]</f>
        <v>30.038027964540106</v>
      </c>
      <c r="L994" s="38">
        <v>3.76828317996114</v>
      </c>
      <c r="M994" s="38">
        <f t="shared" si="126"/>
        <v>33.806311144501244</v>
      </c>
      <c r="N994">
        <f t="shared" si="127"/>
        <v>0</v>
      </c>
      <c r="O994" t="b">
        <f t="shared" si="131"/>
        <v>0</v>
      </c>
      <c r="T994" t="str">
        <f>IF(Table1353233[[#This Row],[If Optimal solution is not found]]=1,"",Table1353233[[#This Row],[UB_init]])</f>
        <v/>
      </c>
      <c r="U994" t="str">
        <f>IF(Table1353233[[#This Row],[If Optimal solution is not found]],"",Table1353233[[#This Row],[LB_init]])</f>
        <v/>
      </c>
      <c r="V994" t="str">
        <f>IF(Table1353233[[#This Row],[If Optimal solution is not found]],"",0)</f>
        <v/>
      </c>
      <c r="W994" t="str">
        <f>IF(Table1353233[[#This Row],[If Optimal solution is not found]],"",Table1353233[[#This Row],[Total time (BPP+Pm+SPm)]])</f>
        <v/>
      </c>
      <c r="Y994" s="59">
        <v>355</v>
      </c>
      <c r="Z994" s="60">
        <v>355</v>
      </c>
      <c r="AA994" s="60">
        <v>0</v>
      </c>
      <c r="AB994" s="59"/>
      <c r="AC994" s="114">
        <v>0</v>
      </c>
      <c r="AD994" s="114">
        <v>0</v>
      </c>
      <c r="AE994" s="114">
        <v>0</v>
      </c>
      <c r="AF994" s="114">
        <f t="shared" si="132"/>
        <v>0</v>
      </c>
      <c r="AG994" s="114">
        <f t="shared" si="133"/>
        <v>0</v>
      </c>
      <c r="AH994" s="114">
        <v>0</v>
      </c>
      <c r="AI994" s="136" t="str">
        <f>IF(AH994=1,(Table1353233[[#This Row],[UB_init]]-Table1353233[[#This Row],[LB_init]])/Table1353233[[#This Row],[UB_init]],"")</f>
        <v/>
      </c>
      <c r="AJ994" s="123">
        <v>0</v>
      </c>
      <c r="AK994" s="114">
        <f>IF(AND(AJ994=1,Table68[[#This Row],[Gap]]=0),1,0)</f>
        <v>0</v>
      </c>
      <c r="AL994" s="48">
        <v>362</v>
      </c>
      <c r="AM994" s="117">
        <f t="shared" si="128"/>
        <v>0</v>
      </c>
      <c r="AN994">
        <f t="shared" si="129"/>
        <v>0</v>
      </c>
    </row>
    <row r="995" spans="2:40" x14ac:dyDescent="0.35">
      <c r="B995" s="126" t="s">
        <v>1005</v>
      </c>
      <c r="C995" s="36">
        <v>200</v>
      </c>
      <c r="D995" s="36">
        <v>10</v>
      </c>
      <c r="E995" s="36">
        <v>10</v>
      </c>
      <c r="F995" s="37">
        <v>1</v>
      </c>
      <c r="G995" s="61">
        <f t="shared" si="125"/>
        <v>354</v>
      </c>
      <c r="H995" s="98">
        <f t="shared" si="125"/>
        <v>354</v>
      </c>
      <c r="I995" s="98">
        <f t="shared" si="130"/>
        <v>0</v>
      </c>
      <c r="J995" s="98"/>
      <c r="K995" s="36">
        <f>1800-Table1353233[[#This Row],[Remaining time]]</f>
        <v>12.291649792349972</v>
      </c>
      <c r="L995" s="36">
        <v>3.9185817511752199</v>
      </c>
      <c r="M995" s="36">
        <f t="shared" si="126"/>
        <v>16.210231543525193</v>
      </c>
      <c r="N995">
        <f t="shared" si="127"/>
        <v>0</v>
      </c>
      <c r="O995" t="b">
        <f t="shared" si="131"/>
        <v>0</v>
      </c>
      <c r="T995" t="str">
        <f>IF(Table1353233[[#This Row],[If Optimal solution is not found]]=1,"",Table1353233[[#This Row],[UB_init]])</f>
        <v/>
      </c>
      <c r="U995" t="str">
        <f>IF(Table1353233[[#This Row],[If Optimal solution is not found]],"",Table1353233[[#This Row],[LB_init]])</f>
        <v/>
      </c>
      <c r="V995" t="str">
        <f>IF(Table1353233[[#This Row],[If Optimal solution is not found]],"",0)</f>
        <v/>
      </c>
      <c r="W995" t="str">
        <f>IF(Table1353233[[#This Row],[If Optimal solution is not found]],"",Table1353233[[#This Row],[Total time (BPP+Pm+SPm)]])</f>
        <v/>
      </c>
      <c r="Y995" s="61">
        <v>354</v>
      </c>
      <c r="Z995" s="62">
        <v>354</v>
      </c>
      <c r="AA995" s="62">
        <v>0</v>
      </c>
      <c r="AB995" s="61"/>
      <c r="AC995" s="115">
        <v>0</v>
      </c>
      <c r="AD995" s="115">
        <v>0</v>
      </c>
      <c r="AE995" s="115">
        <v>0</v>
      </c>
      <c r="AF995" s="115">
        <f t="shared" si="132"/>
        <v>0</v>
      </c>
      <c r="AG995" s="115">
        <f t="shared" si="133"/>
        <v>0</v>
      </c>
      <c r="AH995" s="115">
        <v>0</v>
      </c>
      <c r="AI995" s="137" t="str">
        <f>IF(AH995=1,(Table1353233[[#This Row],[UB_init]]-Table1353233[[#This Row],[LB_init]])/Table1353233[[#This Row],[UB_init]],"")</f>
        <v/>
      </c>
      <c r="AJ995" s="133">
        <v>0</v>
      </c>
      <c r="AK995" s="115">
        <f>IF(AND(AJ995=1,Table68[[#This Row],[Gap]]=0),1,0)</f>
        <v>0</v>
      </c>
      <c r="AL995" s="47">
        <v>367</v>
      </c>
      <c r="AM995" s="117">
        <f t="shared" si="128"/>
        <v>0</v>
      </c>
      <c r="AN995">
        <f t="shared" si="129"/>
        <v>0</v>
      </c>
    </row>
    <row r="996" spans="2:40" x14ac:dyDescent="0.35">
      <c r="B996" s="127" t="s">
        <v>1006</v>
      </c>
      <c r="C996" s="38">
        <v>200</v>
      </c>
      <c r="D996" s="38">
        <v>10</v>
      </c>
      <c r="E996" s="38">
        <v>10</v>
      </c>
      <c r="F996" s="39">
        <v>1</v>
      </c>
      <c r="G996" s="59">
        <f t="shared" si="125"/>
        <v>362</v>
      </c>
      <c r="H996" s="88">
        <f t="shared" si="125"/>
        <v>362</v>
      </c>
      <c r="I996" s="88">
        <f t="shared" si="130"/>
        <v>0</v>
      </c>
      <c r="J996" s="88"/>
      <c r="K996" s="38">
        <f>1800-Table1353233[[#This Row],[Remaining time]]</f>
        <v>3.9717435035900053</v>
      </c>
      <c r="L996" s="38">
        <v>0.86677619209513002</v>
      </c>
      <c r="M996" s="38">
        <f t="shared" si="126"/>
        <v>4.8385196956851351</v>
      </c>
      <c r="N996">
        <f t="shared" si="127"/>
        <v>0</v>
      </c>
      <c r="O996" t="b">
        <f t="shared" si="131"/>
        <v>0</v>
      </c>
      <c r="T996" t="str">
        <f>IF(Table1353233[[#This Row],[If Optimal solution is not found]]=1,"",Table1353233[[#This Row],[UB_init]])</f>
        <v/>
      </c>
      <c r="U996" t="str">
        <f>IF(Table1353233[[#This Row],[If Optimal solution is not found]],"",Table1353233[[#This Row],[LB_init]])</f>
        <v/>
      </c>
      <c r="V996" t="str">
        <f>IF(Table1353233[[#This Row],[If Optimal solution is not found]],"",0)</f>
        <v/>
      </c>
      <c r="W996" t="str">
        <f>IF(Table1353233[[#This Row],[If Optimal solution is not found]],"",Table1353233[[#This Row],[Total time (BPP+Pm+SPm)]])</f>
        <v/>
      </c>
      <c r="Y996" s="59">
        <v>362</v>
      </c>
      <c r="Z996" s="60">
        <v>362</v>
      </c>
      <c r="AA996" s="60">
        <v>0</v>
      </c>
      <c r="AB996" s="59"/>
      <c r="AC996" s="114">
        <v>0</v>
      </c>
      <c r="AD996" s="114">
        <v>0</v>
      </c>
      <c r="AE996" s="114">
        <v>0</v>
      </c>
      <c r="AF996" s="114">
        <f t="shared" si="132"/>
        <v>0</v>
      </c>
      <c r="AG996" s="114">
        <f t="shared" si="133"/>
        <v>0</v>
      </c>
      <c r="AH996" s="114">
        <v>0</v>
      </c>
      <c r="AI996" s="136" t="str">
        <f>IF(AH996=1,(Table1353233[[#This Row],[UB_init]]-Table1353233[[#This Row],[LB_init]])/Table1353233[[#This Row],[UB_init]],"")</f>
        <v/>
      </c>
      <c r="AJ996" s="123">
        <v>0</v>
      </c>
      <c r="AK996" s="114">
        <f>IF(AND(AJ996=1,Table68[[#This Row],[Gap]]=0),1,0)</f>
        <v>0</v>
      </c>
      <c r="AL996" s="48">
        <v>363</v>
      </c>
      <c r="AM996" s="117">
        <f t="shared" si="128"/>
        <v>0</v>
      </c>
      <c r="AN996">
        <f t="shared" si="129"/>
        <v>0</v>
      </c>
    </row>
    <row r="997" spans="2:40" x14ac:dyDescent="0.35">
      <c r="B997" s="126" t="s">
        <v>1007</v>
      </c>
      <c r="C997" s="36">
        <v>200</v>
      </c>
      <c r="D997" s="36">
        <v>10</v>
      </c>
      <c r="E997" s="36">
        <v>10</v>
      </c>
      <c r="F997" s="37">
        <v>1</v>
      </c>
      <c r="G997" s="61">
        <f t="shared" si="125"/>
        <v>338</v>
      </c>
      <c r="H997" s="98">
        <f t="shared" si="125"/>
        <v>338</v>
      </c>
      <c r="I997" s="98">
        <f t="shared" si="130"/>
        <v>0</v>
      </c>
      <c r="J997" s="98"/>
      <c r="K997" s="36">
        <f>1800-Table1353233[[#This Row],[Remaining time]]</f>
        <v>12.039366044110011</v>
      </c>
      <c r="L997" s="36">
        <v>5.6956230821087903</v>
      </c>
      <c r="M997" s="36">
        <f t="shared" si="126"/>
        <v>17.7349891262188</v>
      </c>
      <c r="N997">
        <f t="shared" si="127"/>
        <v>0</v>
      </c>
      <c r="O997" t="b">
        <f t="shared" si="131"/>
        <v>0</v>
      </c>
      <c r="T997" t="str">
        <f>IF(Table1353233[[#This Row],[If Optimal solution is not found]]=1,"",Table1353233[[#This Row],[UB_init]])</f>
        <v/>
      </c>
      <c r="U997" t="str">
        <f>IF(Table1353233[[#This Row],[If Optimal solution is not found]],"",Table1353233[[#This Row],[LB_init]])</f>
        <v/>
      </c>
      <c r="V997" t="str">
        <f>IF(Table1353233[[#This Row],[If Optimal solution is not found]],"",0)</f>
        <v/>
      </c>
      <c r="W997" t="str">
        <f>IF(Table1353233[[#This Row],[If Optimal solution is not found]],"",Table1353233[[#This Row],[Total time (BPP+Pm+SPm)]])</f>
        <v/>
      </c>
      <c r="Y997" s="61">
        <v>338</v>
      </c>
      <c r="Z997" s="62">
        <v>338</v>
      </c>
      <c r="AA997" s="62">
        <v>0</v>
      </c>
      <c r="AB997" s="61"/>
      <c r="AC997" s="115">
        <v>1</v>
      </c>
      <c r="AD997" s="115">
        <v>1</v>
      </c>
      <c r="AE997" s="115">
        <v>0</v>
      </c>
      <c r="AF997" s="115">
        <f t="shared" si="132"/>
        <v>0</v>
      </c>
      <c r="AG997" s="115">
        <f t="shared" si="133"/>
        <v>0</v>
      </c>
      <c r="AH997" s="115">
        <v>0</v>
      </c>
      <c r="AI997" s="137" t="str">
        <f>IF(AH997=1,(Table1353233[[#This Row],[UB_init]]-Table1353233[[#This Row],[LB_init]])/Table1353233[[#This Row],[UB_init]],"")</f>
        <v/>
      </c>
      <c r="AJ997" s="133">
        <v>0</v>
      </c>
      <c r="AK997" s="115">
        <f>IF(AND(AJ997=1,Table68[[#This Row],[Gap]]=0),1,0)</f>
        <v>0</v>
      </c>
      <c r="AL997" s="47">
        <v>345</v>
      </c>
      <c r="AM997" s="117">
        <f t="shared" si="128"/>
        <v>0</v>
      </c>
      <c r="AN997">
        <f t="shared" si="129"/>
        <v>0</v>
      </c>
    </row>
    <row r="998" spans="2:40" x14ac:dyDescent="0.35">
      <c r="B998" s="127" t="s">
        <v>1008</v>
      </c>
      <c r="C998" s="38">
        <v>200</v>
      </c>
      <c r="D998" s="38">
        <v>10</v>
      </c>
      <c r="E998" s="38">
        <v>10</v>
      </c>
      <c r="F998" s="39">
        <v>1</v>
      </c>
      <c r="G998" s="59">
        <f t="shared" si="125"/>
        <v>344</v>
      </c>
      <c r="H998" s="88">
        <f t="shared" si="125"/>
        <v>344</v>
      </c>
      <c r="I998" s="88">
        <f t="shared" si="130"/>
        <v>0</v>
      </c>
      <c r="J998" s="88"/>
      <c r="K998" s="38">
        <f>1800-Table1353233[[#This Row],[Remaining time]]</f>
        <v>3.0220688954000252</v>
      </c>
      <c r="L998" s="38">
        <v>11.1769714029505</v>
      </c>
      <c r="M998" s="38">
        <f t="shared" si="126"/>
        <v>14.199040298350525</v>
      </c>
      <c r="N998">
        <f t="shared" si="127"/>
        <v>0</v>
      </c>
      <c r="O998" t="b">
        <f t="shared" si="131"/>
        <v>0</v>
      </c>
      <c r="T998" t="str">
        <f>IF(Table1353233[[#This Row],[If Optimal solution is not found]]=1,"",Table1353233[[#This Row],[UB_init]])</f>
        <v/>
      </c>
      <c r="U998" t="str">
        <f>IF(Table1353233[[#This Row],[If Optimal solution is not found]],"",Table1353233[[#This Row],[LB_init]])</f>
        <v/>
      </c>
      <c r="V998" t="str">
        <f>IF(Table1353233[[#This Row],[If Optimal solution is not found]],"",0)</f>
        <v/>
      </c>
      <c r="W998" t="str">
        <f>IF(Table1353233[[#This Row],[If Optimal solution is not found]],"",Table1353233[[#This Row],[Total time (BPP+Pm+SPm)]])</f>
        <v/>
      </c>
      <c r="Y998" s="59">
        <v>344</v>
      </c>
      <c r="Z998" s="60">
        <v>344</v>
      </c>
      <c r="AA998" s="60">
        <v>0</v>
      </c>
      <c r="AB998" s="59"/>
      <c r="AC998" s="114">
        <v>2</v>
      </c>
      <c r="AD998" s="114">
        <v>2</v>
      </c>
      <c r="AE998" s="114">
        <v>0</v>
      </c>
      <c r="AF998" s="114">
        <f t="shared" si="132"/>
        <v>0</v>
      </c>
      <c r="AG998" s="114">
        <f t="shared" si="133"/>
        <v>0</v>
      </c>
      <c r="AH998" s="114">
        <v>0</v>
      </c>
      <c r="AI998" s="136" t="str">
        <f>IF(AH998=1,(Table1353233[[#This Row],[UB_init]]-Table1353233[[#This Row],[LB_init]])/Table1353233[[#This Row],[UB_init]],"")</f>
        <v/>
      </c>
      <c r="AJ998" s="123">
        <v>0</v>
      </c>
      <c r="AK998" s="114">
        <f>IF(AND(AJ998=1,Table68[[#This Row],[Gap]]=0),1,0)</f>
        <v>0</v>
      </c>
      <c r="AL998" s="48">
        <v>363</v>
      </c>
      <c r="AM998" s="117">
        <f t="shared" si="128"/>
        <v>0</v>
      </c>
      <c r="AN998">
        <f t="shared" si="129"/>
        <v>0</v>
      </c>
    </row>
    <row r="999" spans="2:40" x14ac:dyDescent="0.35">
      <c r="B999" s="126" t="s">
        <v>1009</v>
      </c>
      <c r="C999" s="36">
        <v>200</v>
      </c>
      <c r="D999" s="36">
        <v>10</v>
      </c>
      <c r="E999" s="36">
        <v>10</v>
      </c>
      <c r="F999" s="37">
        <v>1</v>
      </c>
      <c r="G999" s="61">
        <f t="shared" si="125"/>
        <v>342</v>
      </c>
      <c r="H999" s="98">
        <f t="shared" si="125"/>
        <v>342</v>
      </c>
      <c r="I999" s="98">
        <f t="shared" si="130"/>
        <v>0</v>
      </c>
      <c r="J999" s="98"/>
      <c r="K999" s="36">
        <f>1800-Table1353233[[#This Row],[Remaining time]]</f>
        <v>5.9294095635500526</v>
      </c>
      <c r="L999" s="36">
        <v>3.9171731248497901</v>
      </c>
      <c r="M999" s="36">
        <f t="shared" si="126"/>
        <v>9.8465826883998417</v>
      </c>
      <c r="N999">
        <f t="shared" si="127"/>
        <v>0</v>
      </c>
      <c r="O999" t="b">
        <f t="shared" si="131"/>
        <v>0</v>
      </c>
      <c r="T999" t="str">
        <f>IF(Table1353233[[#This Row],[If Optimal solution is not found]]=1,"",Table1353233[[#This Row],[UB_init]])</f>
        <v/>
      </c>
      <c r="U999" t="str">
        <f>IF(Table1353233[[#This Row],[If Optimal solution is not found]],"",Table1353233[[#This Row],[LB_init]])</f>
        <v/>
      </c>
      <c r="V999" t="str">
        <f>IF(Table1353233[[#This Row],[If Optimal solution is not found]],"",0)</f>
        <v/>
      </c>
      <c r="W999" t="str">
        <f>IF(Table1353233[[#This Row],[If Optimal solution is not found]],"",Table1353233[[#This Row],[Total time (BPP+Pm+SPm)]])</f>
        <v/>
      </c>
      <c r="Y999" s="61">
        <v>342</v>
      </c>
      <c r="Z999" s="62">
        <v>342</v>
      </c>
      <c r="AA999" s="62">
        <v>0</v>
      </c>
      <c r="AB999" s="61"/>
      <c r="AC999" s="115">
        <v>0</v>
      </c>
      <c r="AD999" s="115">
        <v>0</v>
      </c>
      <c r="AE999" s="115">
        <v>0</v>
      </c>
      <c r="AF999" s="115">
        <f t="shared" si="132"/>
        <v>0</v>
      </c>
      <c r="AG999" s="115">
        <f t="shared" si="133"/>
        <v>0</v>
      </c>
      <c r="AH999" s="115">
        <v>0</v>
      </c>
      <c r="AI999" s="137" t="str">
        <f>IF(AH999=1,(Table1353233[[#This Row],[UB_init]]-Table1353233[[#This Row],[LB_init]])/Table1353233[[#This Row],[UB_init]],"")</f>
        <v/>
      </c>
      <c r="AJ999" s="133">
        <v>0</v>
      </c>
      <c r="AK999" s="115">
        <f>IF(AND(AJ999=1,Table68[[#This Row],[Gap]]=0),1,0)</f>
        <v>0</v>
      </c>
      <c r="AL999" s="47">
        <v>349</v>
      </c>
      <c r="AM999" s="117">
        <f t="shared" si="128"/>
        <v>0</v>
      </c>
      <c r="AN999">
        <f t="shared" si="129"/>
        <v>0</v>
      </c>
    </row>
    <row r="1000" spans="2:40" x14ac:dyDescent="0.35">
      <c r="B1000" s="127" t="s">
        <v>1010</v>
      </c>
      <c r="C1000" s="38">
        <v>200</v>
      </c>
      <c r="D1000" s="38">
        <v>10</v>
      </c>
      <c r="E1000" s="38">
        <v>10</v>
      </c>
      <c r="F1000" s="39">
        <v>1</v>
      </c>
      <c r="G1000" s="59">
        <f t="shared" si="125"/>
        <v>358</v>
      </c>
      <c r="H1000" s="88">
        <f t="shared" si="125"/>
        <v>358</v>
      </c>
      <c r="I1000" s="88">
        <f t="shared" si="130"/>
        <v>0</v>
      </c>
      <c r="J1000" s="88"/>
      <c r="K1000" s="38">
        <f>1800-Table1353233[[#This Row],[Remaining time]]</f>
        <v>7.3435543123700882</v>
      </c>
      <c r="L1000" s="38">
        <v>3.41702050110325</v>
      </c>
      <c r="M1000" s="38">
        <f t="shared" si="126"/>
        <v>10.760574813473339</v>
      </c>
      <c r="N1000">
        <f t="shared" si="127"/>
        <v>0</v>
      </c>
      <c r="O1000" t="b">
        <f t="shared" si="131"/>
        <v>0</v>
      </c>
      <c r="T1000" t="str">
        <f>IF(Table1353233[[#This Row],[If Optimal solution is not found]]=1,"",Table1353233[[#This Row],[UB_init]])</f>
        <v/>
      </c>
      <c r="U1000" t="str">
        <f>IF(Table1353233[[#This Row],[If Optimal solution is not found]],"",Table1353233[[#This Row],[LB_init]])</f>
        <v/>
      </c>
      <c r="V1000" t="str">
        <f>IF(Table1353233[[#This Row],[If Optimal solution is not found]],"",0)</f>
        <v/>
      </c>
      <c r="W1000" t="str">
        <f>IF(Table1353233[[#This Row],[If Optimal solution is not found]],"",Table1353233[[#This Row],[Total time (BPP+Pm+SPm)]])</f>
        <v/>
      </c>
      <c r="Y1000" s="59">
        <v>358</v>
      </c>
      <c r="Z1000" s="60">
        <v>358</v>
      </c>
      <c r="AA1000" s="60">
        <v>0</v>
      </c>
      <c r="AB1000" s="59"/>
      <c r="AC1000" s="114">
        <v>0</v>
      </c>
      <c r="AD1000" s="114">
        <v>0</v>
      </c>
      <c r="AE1000" s="114">
        <v>0</v>
      </c>
      <c r="AF1000" s="114">
        <f t="shared" si="132"/>
        <v>0</v>
      </c>
      <c r="AG1000" s="114">
        <f t="shared" si="133"/>
        <v>0</v>
      </c>
      <c r="AH1000" s="114">
        <v>0</v>
      </c>
      <c r="AI1000" s="136" t="str">
        <f>IF(AH1000=1,(Table1353233[[#This Row],[UB_init]]-Table1353233[[#This Row],[LB_init]])/Table1353233[[#This Row],[UB_init]],"")</f>
        <v/>
      </c>
      <c r="AJ1000" s="123">
        <v>0</v>
      </c>
      <c r="AK1000" s="114">
        <f>IF(AND(AJ1000=1,Table68[[#This Row],[Gap]]=0),1,0)</f>
        <v>0</v>
      </c>
      <c r="AL1000" s="48">
        <v>359</v>
      </c>
      <c r="AM1000" s="117">
        <f t="shared" si="128"/>
        <v>0</v>
      </c>
      <c r="AN1000">
        <f t="shared" si="129"/>
        <v>0</v>
      </c>
    </row>
    <row r="1001" spans="2:40" x14ac:dyDescent="0.35">
      <c r="B1001" s="126" t="s">
        <v>1011</v>
      </c>
      <c r="C1001" s="36">
        <v>200</v>
      </c>
      <c r="D1001" s="36">
        <v>10</v>
      </c>
      <c r="E1001" s="36">
        <v>10</v>
      </c>
      <c r="F1001" s="37">
        <v>1</v>
      </c>
      <c r="G1001" s="61">
        <f t="shared" si="125"/>
        <v>370</v>
      </c>
      <c r="H1001" s="98">
        <f t="shared" si="125"/>
        <v>370</v>
      </c>
      <c r="I1001" s="98">
        <f t="shared" si="130"/>
        <v>0</v>
      </c>
      <c r="J1001" s="98"/>
      <c r="K1001" s="36">
        <f>1800-Table1353233[[#This Row],[Remaining time]]</f>
        <v>3.9918073676599306</v>
      </c>
      <c r="L1001" s="36"/>
      <c r="M1001" s="36">
        <f t="shared" si="126"/>
        <v>3.9918073676599306</v>
      </c>
      <c r="N1001" t="str">
        <f t="shared" si="127"/>
        <v/>
      </c>
      <c r="O1001" t="b">
        <f t="shared" si="131"/>
        <v>0</v>
      </c>
      <c r="T1001">
        <f>IF(Table1353233[[#This Row],[If Optimal solution is not found]]=1,"",Table1353233[[#This Row],[UB_init]])</f>
        <v>370</v>
      </c>
      <c r="U1001">
        <f>IF(Table1353233[[#This Row],[If Optimal solution is not found]],"",Table1353233[[#This Row],[LB_init]])</f>
        <v>370</v>
      </c>
      <c r="V1001">
        <f>IF(Table1353233[[#This Row],[If Optimal solution is not found]],"",0)</f>
        <v>0</v>
      </c>
      <c r="W1001">
        <f>IF(Table1353233[[#This Row],[If Optimal solution is not found]],"",Table1353233[[#This Row],[Total time (BPP+Pm+SPm)]])</f>
        <v>3.9918073676599306</v>
      </c>
      <c r="Y1001" s="61"/>
      <c r="Z1001" s="62"/>
      <c r="AA1001" s="62"/>
      <c r="AB1001" s="61"/>
      <c r="AC1001" s="115"/>
      <c r="AD1001" s="115"/>
      <c r="AE1001" s="115"/>
      <c r="AF1001" s="115">
        <f t="shared" si="132"/>
        <v>0</v>
      </c>
      <c r="AG1001" s="115">
        <f t="shared" si="133"/>
        <v>0</v>
      </c>
      <c r="AH1001" s="115">
        <v>0</v>
      </c>
      <c r="AI1001" s="137" t="str">
        <f>IF(AH1001=1,(Table1353233[[#This Row],[UB_init]]-Table1353233[[#This Row],[LB_init]])/Table1353233[[#This Row],[UB_init]],"")</f>
        <v/>
      </c>
      <c r="AJ1001" s="133"/>
      <c r="AK1001" s="115">
        <f>IF(AND(AJ1001=1,Table68[[#This Row],[Gap]]=0),1,0)</f>
        <v>0</v>
      </c>
      <c r="AL1001" s="47">
        <v>370</v>
      </c>
      <c r="AM1001" s="117">
        <f t="shared" si="128"/>
        <v>1</v>
      </c>
      <c r="AN1001">
        <f t="shared" si="129"/>
        <v>0</v>
      </c>
    </row>
    <row r="1002" spans="2:40" x14ac:dyDescent="0.35">
      <c r="B1002" s="127" t="s">
        <v>1012</v>
      </c>
      <c r="C1002" s="38">
        <v>200</v>
      </c>
      <c r="D1002" s="38">
        <v>10</v>
      </c>
      <c r="E1002" s="38">
        <v>10</v>
      </c>
      <c r="F1002" s="39">
        <v>2</v>
      </c>
      <c r="G1002" s="59">
        <f t="shared" si="125"/>
        <v>516</v>
      </c>
      <c r="H1002" s="88">
        <f t="shared" si="125"/>
        <v>516</v>
      </c>
      <c r="I1002" s="88">
        <f t="shared" si="130"/>
        <v>0</v>
      </c>
      <c r="J1002" s="88"/>
      <c r="K1002" s="38">
        <f>1800-Table1353233[[#This Row],[Remaining time]]</f>
        <v>16.147064350549954</v>
      </c>
      <c r="L1002" s="38"/>
      <c r="M1002" s="38">
        <f t="shared" si="126"/>
        <v>16.147064350549954</v>
      </c>
      <c r="N1002" t="str">
        <f t="shared" si="127"/>
        <v/>
      </c>
      <c r="O1002" t="b">
        <f t="shared" si="131"/>
        <v>0</v>
      </c>
      <c r="T1002">
        <f>IF(Table1353233[[#This Row],[If Optimal solution is not found]]=1,"",Table1353233[[#This Row],[UB_init]])</f>
        <v>516</v>
      </c>
      <c r="U1002">
        <f>IF(Table1353233[[#This Row],[If Optimal solution is not found]],"",Table1353233[[#This Row],[LB_init]])</f>
        <v>516</v>
      </c>
      <c r="V1002">
        <f>IF(Table1353233[[#This Row],[If Optimal solution is not found]],"",0)</f>
        <v>0</v>
      </c>
      <c r="W1002">
        <f>IF(Table1353233[[#This Row],[If Optimal solution is not found]],"",Table1353233[[#This Row],[Total time (BPP+Pm+SPm)]])</f>
        <v>16.147064350549954</v>
      </c>
      <c r="Y1002" s="59"/>
      <c r="Z1002" s="60"/>
      <c r="AA1002" s="60"/>
      <c r="AB1002" s="59"/>
      <c r="AC1002" s="114"/>
      <c r="AD1002" s="114"/>
      <c r="AE1002" s="114"/>
      <c r="AF1002" s="114">
        <f t="shared" si="132"/>
        <v>0</v>
      </c>
      <c r="AG1002" s="114">
        <f t="shared" si="133"/>
        <v>0</v>
      </c>
      <c r="AH1002" s="114">
        <v>0</v>
      </c>
      <c r="AI1002" s="136" t="str">
        <f>IF(AH1002=1,(Table1353233[[#This Row],[UB_init]]-Table1353233[[#This Row],[LB_init]])/Table1353233[[#This Row],[UB_init]],"")</f>
        <v/>
      </c>
      <c r="AJ1002" s="123"/>
      <c r="AK1002" s="114">
        <f>IF(AND(AJ1002=1,Table68[[#This Row],[Gap]]=0),1,0)</f>
        <v>0</v>
      </c>
      <c r="AL1002" s="48">
        <v>516</v>
      </c>
      <c r="AM1002" s="117">
        <f t="shared" si="128"/>
        <v>1</v>
      </c>
      <c r="AN1002">
        <f t="shared" si="129"/>
        <v>0</v>
      </c>
    </row>
    <row r="1003" spans="2:40" x14ac:dyDescent="0.35">
      <c r="B1003" s="126" t="s">
        <v>1013</v>
      </c>
      <c r="C1003" s="36">
        <v>200</v>
      </c>
      <c r="D1003" s="36">
        <v>10</v>
      </c>
      <c r="E1003" s="36">
        <v>10</v>
      </c>
      <c r="F1003" s="37">
        <v>2</v>
      </c>
      <c r="G1003" s="61">
        <f t="shared" si="125"/>
        <v>490</v>
      </c>
      <c r="H1003" s="98">
        <f t="shared" si="125"/>
        <v>490</v>
      </c>
      <c r="I1003" s="98">
        <f t="shared" si="130"/>
        <v>0</v>
      </c>
      <c r="J1003" s="98"/>
      <c r="K1003" s="36">
        <f>1800-Table1353233[[#This Row],[Remaining time]]</f>
        <v>19.442172167829995</v>
      </c>
      <c r="L1003" s="36"/>
      <c r="M1003" s="36">
        <f t="shared" si="126"/>
        <v>19.442172167829995</v>
      </c>
      <c r="N1003" t="str">
        <f t="shared" si="127"/>
        <v/>
      </c>
      <c r="O1003" t="b">
        <f t="shared" si="131"/>
        <v>0</v>
      </c>
      <c r="T1003">
        <f>IF(Table1353233[[#This Row],[If Optimal solution is not found]]=1,"",Table1353233[[#This Row],[UB_init]])</f>
        <v>490</v>
      </c>
      <c r="U1003">
        <f>IF(Table1353233[[#This Row],[If Optimal solution is not found]],"",Table1353233[[#This Row],[LB_init]])</f>
        <v>490</v>
      </c>
      <c r="V1003">
        <f>IF(Table1353233[[#This Row],[If Optimal solution is not found]],"",0)</f>
        <v>0</v>
      </c>
      <c r="W1003">
        <f>IF(Table1353233[[#This Row],[If Optimal solution is not found]],"",Table1353233[[#This Row],[Total time (BPP+Pm+SPm)]])</f>
        <v>19.442172167829995</v>
      </c>
      <c r="Y1003" s="61"/>
      <c r="Z1003" s="62"/>
      <c r="AA1003" s="62"/>
      <c r="AB1003" s="61"/>
      <c r="AC1003" s="115"/>
      <c r="AD1003" s="115"/>
      <c r="AE1003" s="115"/>
      <c r="AF1003" s="115">
        <f t="shared" si="132"/>
        <v>0</v>
      </c>
      <c r="AG1003" s="115">
        <f t="shared" si="133"/>
        <v>0</v>
      </c>
      <c r="AH1003" s="115">
        <v>0</v>
      </c>
      <c r="AI1003" s="137" t="str">
        <f>IF(AH1003=1,(Table1353233[[#This Row],[UB_init]]-Table1353233[[#This Row],[LB_init]])/Table1353233[[#This Row],[UB_init]],"")</f>
        <v/>
      </c>
      <c r="AJ1003" s="133"/>
      <c r="AK1003" s="115">
        <f>IF(AND(AJ1003=1,Table68[[#This Row],[Gap]]=0),1,0)</f>
        <v>0</v>
      </c>
      <c r="AL1003" s="47">
        <v>490</v>
      </c>
      <c r="AM1003" s="117">
        <f t="shared" si="128"/>
        <v>1</v>
      </c>
      <c r="AN1003">
        <f t="shared" si="129"/>
        <v>0</v>
      </c>
    </row>
    <row r="1004" spans="2:40" x14ac:dyDescent="0.35">
      <c r="B1004" s="127" t="s">
        <v>1014</v>
      </c>
      <c r="C1004" s="38">
        <v>200</v>
      </c>
      <c r="D1004" s="38">
        <v>10</v>
      </c>
      <c r="E1004" s="38">
        <v>10</v>
      </c>
      <c r="F1004" s="39">
        <v>2</v>
      </c>
      <c r="G1004" s="59">
        <f t="shared" si="125"/>
        <v>499</v>
      </c>
      <c r="H1004" s="88">
        <f t="shared" si="125"/>
        <v>499</v>
      </c>
      <c r="I1004" s="88">
        <f t="shared" si="130"/>
        <v>0</v>
      </c>
      <c r="J1004" s="88"/>
      <c r="K1004" s="38">
        <f>1800-Table1353233[[#This Row],[Remaining time]]</f>
        <v>15.570050001150094</v>
      </c>
      <c r="L1004" s="38"/>
      <c r="M1004" s="38">
        <f t="shared" si="126"/>
        <v>15.570050001150094</v>
      </c>
      <c r="N1004" t="str">
        <f t="shared" si="127"/>
        <v/>
      </c>
      <c r="O1004" t="b">
        <f t="shared" si="131"/>
        <v>0</v>
      </c>
      <c r="T1004">
        <f>IF(Table1353233[[#This Row],[If Optimal solution is not found]]=1,"",Table1353233[[#This Row],[UB_init]])</f>
        <v>499</v>
      </c>
      <c r="U1004">
        <f>IF(Table1353233[[#This Row],[If Optimal solution is not found]],"",Table1353233[[#This Row],[LB_init]])</f>
        <v>499</v>
      </c>
      <c r="V1004">
        <f>IF(Table1353233[[#This Row],[If Optimal solution is not found]],"",0)</f>
        <v>0</v>
      </c>
      <c r="W1004">
        <f>IF(Table1353233[[#This Row],[If Optimal solution is not found]],"",Table1353233[[#This Row],[Total time (BPP+Pm+SPm)]])</f>
        <v>15.570050001150094</v>
      </c>
      <c r="Y1004" s="59"/>
      <c r="Z1004" s="60"/>
      <c r="AA1004" s="60"/>
      <c r="AB1004" s="59"/>
      <c r="AC1004" s="114"/>
      <c r="AD1004" s="114"/>
      <c r="AE1004" s="114"/>
      <c r="AF1004" s="114">
        <f t="shared" si="132"/>
        <v>0</v>
      </c>
      <c r="AG1004" s="114">
        <f t="shared" si="133"/>
        <v>0</v>
      </c>
      <c r="AH1004" s="114">
        <v>0</v>
      </c>
      <c r="AI1004" s="136" t="str">
        <f>IF(AH1004=1,(Table1353233[[#This Row],[UB_init]]-Table1353233[[#This Row],[LB_init]])/Table1353233[[#This Row],[UB_init]],"")</f>
        <v/>
      </c>
      <c r="AJ1004" s="123"/>
      <c r="AK1004" s="114">
        <f>IF(AND(AJ1004=1,Table68[[#This Row],[Gap]]=0),1,0)</f>
        <v>0</v>
      </c>
      <c r="AL1004" s="48">
        <v>499</v>
      </c>
      <c r="AM1004" s="117">
        <f t="shared" si="128"/>
        <v>1</v>
      </c>
      <c r="AN1004">
        <f t="shared" si="129"/>
        <v>0</v>
      </c>
    </row>
    <row r="1005" spans="2:40" x14ac:dyDescent="0.35">
      <c r="B1005" s="126" t="s">
        <v>1015</v>
      </c>
      <c r="C1005" s="36">
        <v>200</v>
      </c>
      <c r="D1005" s="36">
        <v>10</v>
      </c>
      <c r="E1005" s="36">
        <v>10</v>
      </c>
      <c r="F1005" s="37">
        <v>2</v>
      </c>
      <c r="G1005" s="61">
        <f t="shared" si="125"/>
        <v>510</v>
      </c>
      <c r="H1005" s="98">
        <f t="shared" si="125"/>
        <v>510</v>
      </c>
      <c r="I1005" s="98">
        <f t="shared" si="130"/>
        <v>0</v>
      </c>
      <c r="J1005" s="98"/>
      <c r="K1005" s="36">
        <f>1800-Table1353233[[#This Row],[Remaining time]]</f>
        <v>5.3237102944499384</v>
      </c>
      <c r="L1005" s="36"/>
      <c r="M1005" s="36">
        <f t="shared" si="126"/>
        <v>5.3237102944499384</v>
      </c>
      <c r="N1005" t="str">
        <f t="shared" si="127"/>
        <v/>
      </c>
      <c r="O1005" t="b">
        <f t="shared" si="131"/>
        <v>0</v>
      </c>
      <c r="T1005">
        <f>IF(Table1353233[[#This Row],[If Optimal solution is not found]]=1,"",Table1353233[[#This Row],[UB_init]])</f>
        <v>510</v>
      </c>
      <c r="U1005">
        <f>IF(Table1353233[[#This Row],[If Optimal solution is not found]],"",Table1353233[[#This Row],[LB_init]])</f>
        <v>510</v>
      </c>
      <c r="V1005">
        <f>IF(Table1353233[[#This Row],[If Optimal solution is not found]],"",0)</f>
        <v>0</v>
      </c>
      <c r="W1005">
        <f>IF(Table1353233[[#This Row],[If Optimal solution is not found]],"",Table1353233[[#This Row],[Total time (BPP+Pm+SPm)]])</f>
        <v>5.3237102944499384</v>
      </c>
      <c r="Y1005" s="61"/>
      <c r="Z1005" s="62"/>
      <c r="AA1005" s="62"/>
      <c r="AB1005" s="61"/>
      <c r="AC1005" s="115"/>
      <c r="AD1005" s="115"/>
      <c r="AE1005" s="115"/>
      <c r="AF1005" s="115">
        <f t="shared" si="132"/>
        <v>0</v>
      </c>
      <c r="AG1005" s="115">
        <f t="shared" si="133"/>
        <v>0</v>
      </c>
      <c r="AH1005" s="115">
        <v>0</v>
      </c>
      <c r="AI1005" s="137" t="str">
        <f>IF(AH1005=1,(Table1353233[[#This Row],[UB_init]]-Table1353233[[#This Row],[LB_init]])/Table1353233[[#This Row],[UB_init]],"")</f>
        <v/>
      </c>
      <c r="AJ1005" s="133"/>
      <c r="AK1005" s="115">
        <f>IF(AND(AJ1005=1,Table68[[#This Row],[Gap]]=0),1,0)</f>
        <v>0</v>
      </c>
      <c r="AL1005" s="47">
        <v>510</v>
      </c>
      <c r="AM1005" s="117">
        <f t="shared" si="128"/>
        <v>1</v>
      </c>
      <c r="AN1005">
        <f t="shared" si="129"/>
        <v>0</v>
      </c>
    </row>
    <row r="1006" spans="2:40" x14ac:dyDescent="0.35">
      <c r="B1006" s="127" t="s">
        <v>1016</v>
      </c>
      <c r="C1006" s="38">
        <v>200</v>
      </c>
      <c r="D1006" s="38">
        <v>10</v>
      </c>
      <c r="E1006" s="38">
        <v>10</v>
      </c>
      <c r="F1006" s="39">
        <v>2</v>
      </c>
      <c r="G1006" s="59">
        <f t="shared" si="125"/>
        <v>524</v>
      </c>
      <c r="H1006" s="88">
        <f t="shared" si="125"/>
        <v>524</v>
      </c>
      <c r="I1006" s="88">
        <f t="shared" si="130"/>
        <v>0</v>
      </c>
      <c r="J1006" s="88"/>
      <c r="K1006" s="38">
        <f>1800-Table1353233[[#This Row],[Remaining time]]</f>
        <v>11.905187500650072</v>
      </c>
      <c r="L1006" s="38"/>
      <c r="M1006" s="38">
        <f t="shared" si="126"/>
        <v>11.905187500650072</v>
      </c>
      <c r="N1006" t="str">
        <f t="shared" si="127"/>
        <v/>
      </c>
      <c r="O1006" t="b">
        <f t="shared" si="131"/>
        <v>0</v>
      </c>
      <c r="T1006">
        <f>IF(Table1353233[[#This Row],[If Optimal solution is not found]]=1,"",Table1353233[[#This Row],[UB_init]])</f>
        <v>524</v>
      </c>
      <c r="U1006">
        <f>IF(Table1353233[[#This Row],[If Optimal solution is not found]],"",Table1353233[[#This Row],[LB_init]])</f>
        <v>524</v>
      </c>
      <c r="V1006">
        <f>IF(Table1353233[[#This Row],[If Optimal solution is not found]],"",0)</f>
        <v>0</v>
      </c>
      <c r="W1006">
        <f>IF(Table1353233[[#This Row],[If Optimal solution is not found]],"",Table1353233[[#This Row],[Total time (BPP+Pm+SPm)]])</f>
        <v>11.905187500650072</v>
      </c>
      <c r="Y1006" s="59"/>
      <c r="Z1006" s="60"/>
      <c r="AA1006" s="60"/>
      <c r="AB1006" s="59"/>
      <c r="AC1006" s="114"/>
      <c r="AD1006" s="114"/>
      <c r="AE1006" s="114"/>
      <c r="AF1006" s="114">
        <f t="shared" si="132"/>
        <v>0</v>
      </c>
      <c r="AG1006" s="114">
        <f t="shared" si="133"/>
        <v>0</v>
      </c>
      <c r="AH1006" s="114">
        <v>0</v>
      </c>
      <c r="AI1006" s="136" t="str">
        <f>IF(AH1006=1,(Table1353233[[#This Row],[UB_init]]-Table1353233[[#This Row],[LB_init]])/Table1353233[[#This Row],[UB_init]],"")</f>
        <v/>
      </c>
      <c r="AJ1006" s="123"/>
      <c r="AK1006" s="114">
        <f>IF(AND(AJ1006=1,Table68[[#This Row],[Gap]]=0),1,0)</f>
        <v>0</v>
      </c>
      <c r="AL1006" s="48">
        <v>524</v>
      </c>
      <c r="AM1006" s="117">
        <f t="shared" si="128"/>
        <v>1</v>
      </c>
      <c r="AN1006">
        <f t="shared" si="129"/>
        <v>0</v>
      </c>
    </row>
    <row r="1007" spans="2:40" x14ac:dyDescent="0.35">
      <c r="B1007" s="126" t="s">
        <v>1017</v>
      </c>
      <c r="C1007" s="36">
        <v>200</v>
      </c>
      <c r="D1007" s="36">
        <v>10</v>
      </c>
      <c r="E1007" s="36">
        <v>10</v>
      </c>
      <c r="F1007" s="37">
        <v>2</v>
      </c>
      <c r="G1007" s="61">
        <f t="shared" si="125"/>
        <v>494</v>
      </c>
      <c r="H1007" s="98">
        <f t="shared" si="125"/>
        <v>494</v>
      </c>
      <c r="I1007" s="98">
        <f t="shared" si="130"/>
        <v>0</v>
      </c>
      <c r="J1007" s="98"/>
      <c r="K1007" s="36">
        <f>1800-Table1353233[[#This Row],[Remaining time]]</f>
        <v>17.835322793579962</v>
      </c>
      <c r="L1007" s="36"/>
      <c r="M1007" s="36">
        <f t="shared" si="126"/>
        <v>17.835322793579962</v>
      </c>
      <c r="N1007" t="str">
        <f t="shared" si="127"/>
        <v/>
      </c>
      <c r="O1007" t="b">
        <f t="shared" si="131"/>
        <v>0</v>
      </c>
      <c r="T1007">
        <f>IF(Table1353233[[#This Row],[If Optimal solution is not found]]=1,"",Table1353233[[#This Row],[UB_init]])</f>
        <v>494</v>
      </c>
      <c r="U1007">
        <f>IF(Table1353233[[#This Row],[If Optimal solution is not found]],"",Table1353233[[#This Row],[LB_init]])</f>
        <v>494</v>
      </c>
      <c r="V1007">
        <f>IF(Table1353233[[#This Row],[If Optimal solution is not found]],"",0)</f>
        <v>0</v>
      </c>
      <c r="W1007">
        <f>IF(Table1353233[[#This Row],[If Optimal solution is not found]],"",Table1353233[[#This Row],[Total time (BPP+Pm+SPm)]])</f>
        <v>17.835322793579962</v>
      </c>
      <c r="Y1007" s="61"/>
      <c r="Z1007" s="62"/>
      <c r="AA1007" s="62"/>
      <c r="AB1007" s="61"/>
      <c r="AC1007" s="115"/>
      <c r="AD1007" s="115"/>
      <c r="AE1007" s="115"/>
      <c r="AF1007" s="115">
        <f t="shared" si="132"/>
        <v>0</v>
      </c>
      <c r="AG1007" s="115">
        <f t="shared" si="133"/>
        <v>0</v>
      </c>
      <c r="AH1007" s="115">
        <v>0</v>
      </c>
      <c r="AI1007" s="137" t="str">
        <f>IF(AH1007=1,(Table1353233[[#This Row],[UB_init]]-Table1353233[[#This Row],[LB_init]])/Table1353233[[#This Row],[UB_init]],"")</f>
        <v/>
      </c>
      <c r="AJ1007" s="133"/>
      <c r="AK1007" s="115">
        <f>IF(AND(AJ1007=1,Table68[[#This Row],[Gap]]=0),1,0)</f>
        <v>0</v>
      </c>
      <c r="AL1007" s="47">
        <v>494</v>
      </c>
      <c r="AM1007" s="117">
        <f t="shared" si="128"/>
        <v>1</v>
      </c>
      <c r="AN1007">
        <f t="shared" si="129"/>
        <v>0</v>
      </c>
    </row>
    <row r="1008" spans="2:40" x14ac:dyDescent="0.35">
      <c r="B1008" s="127" t="s">
        <v>1018</v>
      </c>
      <c r="C1008" s="38">
        <v>200</v>
      </c>
      <c r="D1008" s="38">
        <v>10</v>
      </c>
      <c r="E1008" s="38">
        <v>10</v>
      </c>
      <c r="F1008" s="39">
        <v>2</v>
      </c>
      <c r="G1008" s="59">
        <f t="shared" si="125"/>
        <v>488</v>
      </c>
      <c r="H1008" s="88">
        <f t="shared" si="125"/>
        <v>488</v>
      </c>
      <c r="I1008" s="88">
        <f t="shared" si="130"/>
        <v>0</v>
      </c>
      <c r="J1008" s="88"/>
      <c r="K1008" s="38">
        <f>1800-Table1353233[[#This Row],[Remaining time]]</f>
        <v>11.545359978460056</v>
      </c>
      <c r="L1008" s="38"/>
      <c r="M1008" s="38">
        <f t="shared" si="126"/>
        <v>11.545359978460056</v>
      </c>
      <c r="N1008" t="str">
        <f t="shared" si="127"/>
        <v/>
      </c>
      <c r="O1008" t="b">
        <f t="shared" si="131"/>
        <v>0</v>
      </c>
      <c r="T1008">
        <f>IF(Table1353233[[#This Row],[If Optimal solution is not found]]=1,"",Table1353233[[#This Row],[UB_init]])</f>
        <v>488</v>
      </c>
      <c r="U1008">
        <f>IF(Table1353233[[#This Row],[If Optimal solution is not found]],"",Table1353233[[#This Row],[LB_init]])</f>
        <v>488</v>
      </c>
      <c r="V1008">
        <f>IF(Table1353233[[#This Row],[If Optimal solution is not found]],"",0)</f>
        <v>0</v>
      </c>
      <c r="W1008">
        <f>IF(Table1353233[[#This Row],[If Optimal solution is not found]],"",Table1353233[[#This Row],[Total time (BPP+Pm+SPm)]])</f>
        <v>11.545359978460056</v>
      </c>
      <c r="Y1008" s="59"/>
      <c r="Z1008" s="60"/>
      <c r="AA1008" s="60"/>
      <c r="AB1008" s="59"/>
      <c r="AC1008" s="114"/>
      <c r="AD1008" s="114"/>
      <c r="AE1008" s="114"/>
      <c r="AF1008" s="114">
        <f t="shared" si="132"/>
        <v>0</v>
      </c>
      <c r="AG1008" s="114">
        <f t="shared" si="133"/>
        <v>0</v>
      </c>
      <c r="AH1008" s="114">
        <v>0</v>
      </c>
      <c r="AI1008" s="136" t="str">
        <f>IF(AH1008=1,(Table1353233[[#This Row],[UB_init]]-Table1353233[[#This Row],[LB_init]])/Table1353233[[#This Row],[UB_init]],"")</f>
        <v/>
      </c>
      <c r="AJ1008" s="123"/>
      <c r="AK1008" s="114">
        <f>IF(AND(AJ1008=1,Table68[[#This Row],[Gap]]=0),1,0)</f>
        <v>0</v>
      </c>
      <c r="AL1008" s="48">
        <v>488</v>
      </c>
      <c r="AM1008" s="117">
        <f t="shared" si="128"/>
        <v>1</v>
      </c>
      <c r="AN1008">
        <f t="shared" si="129"/>
        <v>0</v>
      </c>
    </row>
    <row r="1009" spans="2:40" x14ac:dyDescent="0.35">
      <c r="B1009" s="126" t="s">
        <v>1019</v>
      </c>
      <c r="C1009" s="36">
        <v>200</v>
      </c>
      <c r="D1009" s="36">
        <v>10</v>
      </c>
      <c r="E1009" s="36">
        <v>10</v>
      </c>
      <c r="F1009" s="37">
        <v>2</v>
      </c>
      <c r="G1009" s="61">
        <f t="shared" si="125"/>
        <v>486</v>
      </c>
      <c r="H1009" s="98">
        <f t="shared" si="125"/>
        <v>486</v>
      </c>
      <c r="I1009" s="98">
        <f t="shared" si="130"/>
        <v>0</v>
      </c>
      <c r="J1009" s="98"/>
      <c r="K1009" s="36">
        <f>1800-Table1353233[[#This Row],[Remaining time]]</f>
        <v>5.2222553584799698</v>
      </c>
      <c r="L1009" s="36"/>
      <c r="M1009" s="36">
        <f t="shared" si="126"/>
        <v>5.2222553584799698</v>
      </c>
      <c r="N1009" t="str">
        <f t="shared" si="127"/>
        <v/>
      </c>
      <c r="O1009" t="b">
        <f t="shared" si="131"/>
        <v>0</v>
      </c>
      <c r="T1009">
        <f>IF(Table1353233[[#This Row],[If Optimal solution is not found]]=1,"",Table1353233[[#This Row],[UB_init]])</f>
        <v>486</v>
      </c>
      <c r="U1009">
        <f>IF(Table1353233[[#This Row],[If Optimal solution is not found]],"",Table1353233[[#This Row],[LB_init]])</f>
        <v>486</v>
      </c>
      <c r="V1009">
        <f>IF(Table1353233[[#This Row],[If Optimal solution is not found]],"",0)</f>
        <v>0</v>
      </c>
      <c r="W1009">
        <f>IF(Table1353233[[#This Row],[If Optimal solution is not found]],"",Table1353233[[#This Row],[Total time (BPP+Pm+SPm)]])</f>
        <v>5.2222553584799698</v>
      </c>
      <c r="Y1009" s="61"/>
      <c r="Z1009" s="62"/>
      <c r="AA1009" s="62"/>
      <c r="AB1009" s="61"/>
      <c r="AC1009" s="115"/>
      <c r="AD1009" s="115"/>
      <c r="AE1009" s="115"/>
      <c r="AF1009" s="115">
        <f t="shared" si="132"/>
        <v>0</v>
      </c>
      <c r="AG1009" s="115">
        <f t="shared" si="133"/>
        <v>0</v>
      </c>
      <c r="AH1009" s="115">
        <v>0</v>
      </c>
      <c r="AI1009" s="137" t="str">
        <f>IF(AH1009=1,(Table1353233[[#This Row],[UB_init]]-Table1353233[[#This Row],[LB_init]])/Table1353233[[#This Row],[UB_init]],"")</f>
        <v/>
      </c>
      <c r="AJ1009" s="133"/>
      <c r="AK1009" s="115">
        <f>IF(AND(AJ1009=1,Table68[[#This Row],[Gap]]=0),1,0)</f>
        <v>0</v>
      </c>
      <c r="AL1009" s="47">
        <v>486</v>
      </c>
      <c r="AM1009" s="117">
        <f t="shared" si="128"/>
        <v>1</v>
      </c>
      <c r="AN1009">
        <f t="shared" si="129"/>
        <v>0</v>
      </c>
    </row>
    <row r="1010" spans="2:40" x14ac:dyDescent="0.35">
      <c r="B1010" s="127" t="s">
        <v>1020</v>
      </c>
      <c r="C1010" s="38">
        <v>200</v>
      </c>
      <c r="D1010" s="38">
        <v>10</v>
      </c>
      <c r="E1010" s="38">
        <v>10</v>
      </c>
      <c r="F1010" s="39">
        <v>2</v>
      </c>
      <c r="G1010" s="59">
        <f t="shared" si="125"/>
        <v>484</v>
      </c>
      <c r="H1010" s="88">
        <f t="shared" si="125"/>
        <v>484</v>
      </c>
      <c r="I1010" s="88">
        <f t="shared" si="130"/>
        <v>0</v>
      </c>
      <c r="J1010" s="88"/>
      <c r="K1010" s="38">
        <f>1800-Table1353233[[#This Row],[Remaining time]]</f>
        <v>11.389974506580074</v>
      </c>
      <c r="L1010" s="38"/>
      <c r="M1010" s="38">
        <f t="shared" si="126"/>
        <v>11.389974506580074</v>
      </c>
      <c r="N1010" t="str">
        <f t="shared" si="127"/>
        <v/>
      </c>
      <c r="O1010" t="b">
        <f t="shared" si="131"/>
        <v>0</v>
      </c>
      <c r="T1010">
        <f>IF(Table1353233[[#This Row],[If Optimal solution is not found]]=1,"",Table1353233[[#This Row],[UB_init]])</f>
        <v>484</v>
      </c>
      <c r="U1010">
        <f>IF(Table1353233[[#This Row],[If Optimal solution is not found]],"",Table1353233[[#This Row],[LB_init]])</f>
        <v>484</v>
      </c>
      <c r="V1010">
        <f>IF(Table1353233[[#This Row],[If Optimal solution is not found]],"",0)</f>
        <v>0</v>
      </c>
      <c r="W1010">
        <f>IF(Table1353233[[#This Row],[If Optimal solution is not found]],"",Table1353233[[#This Row],[Total time (BPP+Pm+SPm)]])</f>
        <v>11.389974506580074</v>
      </c>
      <c r="Y1010" s="59"/>
      <c r="Z1010" s="60"/>
      <c r="AA1010" s="60"/>
      <c r="AB1010" s="59"/>
      <c r="AC1010" s="114"/>
      <c r="AD1010" s="114"/>
      <c r="AE1010" s="114"/>
      <c r="AF1010" s="114">
        <f t="shared" si="132"/>
        <v>0</v>
      </c>
      <c r="AG1010" s="114">
        <f t="shared" si="133"/>
        <v>0</v>
      </c>
      <c r="AH1010" s="114">
        <v>0</v>
      </c>
      <c r="AI1010" s="136" t="str">
        <f>IF(AH1010=1,(Table1353233[[#This Row],[UB_init]]-Table1353233[[#This Row],[LB_init]])/Table1353233[[#This Row],[UB_init]],"")</f>
        <v/>
      </c>
      <c r="AJ1010" s="123"/>
      <c r="AK1010" s="114">
        <f>IF(AND(AJ1010=1,Table68[[#This Row],[Gap]]=0),1,0)</f>
        <v>0</v>
      </c>
      <c r="AL1010" s="48">
        <v>484</v>
      </c>
      <c r="AM1010" s="117">
        <f t="shared" si="128"/>
        <v>1</v>
      </c>
      <c r="AN1010">
        <f t="shared" si="129"/>
        <v>0</v>
      </c>
    </row>
    <row r="1011" spans="2:40" x14ac:dyDescent="0.35">
      <c r="B1011" s="126" t="s">
        <v>1021</v>
      </c>
      <c r="C1011" s="36">
        <v>200</v>
      </c>
      <c r="D1011" s="36">
        <v>10</v>
      </c>
      <c r="E1011" s="36">
        <v>10</v>
      </c>
      <c r="F1011" s="37">
        <v>2</v>
      </c>
      <c r="G1011" s="61">
        <f t="shared" si="125"/>
        <v>532</v>
      </c>
      <c r="H1011" s="98">
        <f t="shared" si="125"/>
        <v>532</v>
      </c>
      <c r="I1011" s="98">
        <f t="shared" si="130"/>
        <v>0</v>
      </c>
      <c r="J1011" s="98"/>
      <c r="K1011" s="36">
        <f>1800-Table1353233[[#This Row],[Remaining time]]</f>
        <v>36.078994128859904</v>
      </c>
      <c r="L1011" s="36"/>
      <c r="M1011" s="36">
        <f t="shared" si="126"/>
        <v>36.078994128859904</v>
      </c>
      <c r="N1011" t="str">
        <f t="shared" si="127"/>
        <v/>
      </c>
      <c r="O1011" t="b">
        <f t="shared" si="131"/>
        <v>0</v>
      </c>
      <c r="T1011">
        <f>IF(Table1353233[[#This Row],[If Optimal solution is not found]]=1,"",Table1353233[[#This Row],[UB_init]])</f>
        <v>532</v>
      </c>
      <c r="U1011">
        <f>IF(Table1353233[[#This Row],[If Optimal solution is not found]],"",Table1353233[[#This Row],[LB_init]])</f>
        <v>532</v>
      </c>
      <c r="V1011">
        <f>IF(Table1353233[[#This Row],[If Optimal solution is not found]],"",0)</f>
        <v>0</v>
      </c>
      <c r="W1011">
        <f>IF(Table1353233[[#This Row],[If Optimal solution is not found]],"",Table1353233[[#This Row],[Total time (BPP+Pm+SPm)]])</f>
        <v>36.078994128859904</v>
      </c>
      <c r="Y1011" s="61"/>
      <c r="Z1011" s="62"/>
      <c r="AA1011" s="62"/>
      <c r="AB1011" s="61"/>
      <c r="AC1011" s="115"/>
      <c r="AD1011" s="115"/>
      <c r="AE1011" s="115"/>
      <c r="AF1011" s="115">
        <f t="shared" si="132"/>
        <v>0</v>
      </c>
      <c r="AG1011" s="115">
        <f t="shared" si="133"/>
        <v>0</v>
      </c>
      <c r="AH1011" s="115">
        <v>0</v>
      </c>
      <c r="AI1011" s="137" t="str">
        <f>IF(AH1011=1,(Table1353233[[#This Row],[UB_init]]-Table1353233[[#This Row],[LB_init]])/Table1353233[[#This Row],[UB_init]],"")</f>
        <v/>
      </c>
      <c r="AJ1011" s="133"/>
      <c r="AK1011" s="115">
        <f>IF(AND(AJ1011=1,Table68[[#This Row],[Gap]]=0),1,0)</f>
        <v>0</v>
      </c>
      <c r="AL1011" s="47">
        <v>532</v>
      </c>
      <c r="AM1011" s="117">
        <f t="shared" si="128"/>
        <v>1</v>
      </c>
      <c r="AN1011">
        <f t="shared" si="129"/>
        <v>0</v>
      </c>
    </row>
    <row r="1012" spans="2:40" x14ac:dyDescent="0.35">
      <c r="B1012" s="127" t="s">
        <v>1022</v>
      </c>
      <c r="C1012" s="38">
        <v>200</v>
      </c>
      <c r="D1012" s="38">
        <v>10</v>
      </c>
      <c r="E1012" s="38">
        <v>10</v>
      </c>
      <c r="F1012" s="39">
        <v>4</v>
      </c>
      <c r="G1012" s="59">
        <f t="shared" si="125"/>
        <v>756</v>
      </c>
      <c r="H1012" s="88">
        <f t="shared" si="125"/>
        <v>756</v>
      </c>
      <c r="I1012" s="88">
        <f t="shared" si="130"/>
        <v>0</v>
      </c>
      <c r="J1012" s="88"/>
      <c r="K1012" s="38">
        <f>1800-Table1353233[[#This Row],[Remaining time]]</f>
        <v>316.2451329045</v>
      </c>
      <c r="L1012" s="38"/>
      <c r="M1012" s="38">
        <f t="shared" si="126"/>
        <v>316.2451329045</v>
      </c>
      <c r="N1012" t="str">
        <f t="shared" si="127"/>
        <v/>
      </c>
      <c r="O1012" t="b">
        <f t="shared" si="131"/>
        <v>0</v>
      </c>
      <c r="T1012">
        <f>IF(Table1353233[[#This Row],[If Optimal solution is not found]]=1,"",Table1353233[[#This Row],[UB_init]])</f>
        <v>756</v>
      </c>
      <c r="U1012">
        <f>IF(Table1353233[[#This Row],[If Optimal solution is not found]],"",Table1353233[[#This Row],[LB_init]])</f>
        <v>756</v>
      </c>
      <c r="V1012">
        <f>IF(Table1353233[[#This Row],[If Optimal solution is not found]],"",0)</f>
        <v>0</v>
      </c>
      <c r="W1012">
        <f>IF(Table1353233[[#This Row],[If Optimal solution is not found]],"",Table1353233[[#This Row],[Total time (BPP+Pm+SPm)]])</f>
        <v>316.2451329045</v>
      </c>
      <c r="Y1012" s="59"/>
      <c r="Z1012" s="60"/>
      <c r="AA1012" s="60"/>
      <c r="AB1012" s="59"/>
      <c r="AC1012" s="114"/>
      <c r="AD1012" s="114"/>
      <c r="AE1012" s="114"/>
      <c r="AF1012" s="114">
        <f t="shared" si="132"/>
        <v>0</v>
      </c>
      <c r="AG1012" s="114">
        <f t="shared" si="133"/>
        <v>0</v>
      </c>
      <c r="AH1012" s="114">
        <v>0</v>
      </c>
      <c r="AI1012" s="136" t="str">
        <f>IF(AH1012=1,(Table1353233[[#This Row],[UB_init]]-Table1353233[[#This Row],[LB_init]])/Table1353233[[#This Row],[UB_init]],"")</f>
        <v/>
      </c>
      <c r="AJ1012" s="123"/>
      <c r="AK1012" s="114">
        <f>IF(AND(AJ1012=1,Table68[[#This Row],[Gap]]=0),1,0)</f>
        <v>0</v>
      </c>
      <c r="AL1012" s="48">
        <v>756</v>
      </c>
      <c r="AM1012" s="117">
        <f t="shared" si="128"/>
        <v>1</v>
      </c>
      <c r="AN1012">
        <f t="shared" si="129"/>
        <v>0</v>
      </c>
    </row>
    <row r="1013" spans="2:40" x14ac:dyDescent="0.35">
      <c r="B1013" s="126" t="s">
        <v>1023</v>
      </c>
      <c r="C1013" s="36">
        <v>200</v>
      </c>
      <c r="D1013" s="36">
        <v>10</v>
      </c>
      <c r="E1013" s="36">
        <v>10</v>
      </c>
      <c r="F1013" s="37">
        <v>4</v>
      </c>
      <c r="G1013" s="61">
        <f t="shared" si="125"/>
        <v>748</v>
      </c>
      <c r="H1013" s="98">
        <f t="shared" si="125"/>
        <v>742</v>
      </c>
      <c r="I1013" s="98">
        <f t="shared" si="130"/>
        <v>8.0213903743315499E-3</v>
      </c>
      <c r="J1013" s="98"/>
      <c r="K1013" s="36">
        <f>1800-Table1353233[[#This Row],[Remaining time]]</f>
        <v>619.18468327262008</v>
      </c>
      <c r="L1013" s="36">
        <v>2980.8153170000001</v>
      </c>
      <c r="M1013" s="36">
        <f t="shared" si="126"/>
        <v>3600.0000002726201</v>
      </c>
      <c r="N1013">
        <f t="shared" si="127"/>
        <v>0</v>
      </c>
      <c r="O1013" t="b">
        <f t="shared" si="131"/>
        <v>0</v>
      </c>
      <c r="T1013" t="str">
        <f>IF(Table1353233[[#This Row],[If Optimal solution is not found]]=1,"",Table1353233[[#This Row],[UB_init]])</f>
        <v/>
      </c>
      <c r="U1013" t="str">
        <f>IF(Table1353233[[#This Row],[If Optimal solution is not found]],"",Table1353233[[#This Row],[LB_init]])</f>
        <v/>
      </c>
      <c r="V1013" t="str">
        <f>IF(Table1353233[[#This Row],[If Optimal solution is not found]],"",0)</f>
        <v/>
      </c>
      <c r="W1013" t="str">
        <f>IF(Table1353233[[#This Row],[If Optimal solution is not found]],"",Table1353233[[#This Row],[Total time (BPP+Pm+SPm)]])</f>
        <v/>
      </c>
      <c r="Y1013" s="61">
        <v>748</v>
      </c>
      <c r="Z1013" s="62">
        <v>742</v>
      </c>
      <c r="AA1013" s="62">
        <v>8.0213903743315499E-3</v>
      </c>
      <c r="AB1013" s="61"/>
      <c r="AC1013" s="115">
        <v>0</v>
      </c>
      <c r="AD1013" s="115">
        <v>0</v>
      </c>
      <c r="AE1013" s="115">
        <v>0</v>
      </c>
      <c r="AF1013" s="115">
        <f t="shared" si="132"/>
        <v>0</v>
      </c>
      <c r="AG1013" s="115">
        <f t="shared" si="133"/>
        <v>0</v>
      </c>
      <c r="AH1013" s="115">
        <v>0</v>
      </c>
      <c r="AI1013" s="137" t="str">
        <f>IF(AH1013=1,(Table1353233[[#This Row],[UB_init]]-Table1353233[[#This Row],[LB_init]])/Table1353233[[#This Row],[UB_init]],"")</f>
        <v/>
      </c>
      <c r="AJ1013" s="133">
        <v>1</v>
      </c>
      <c r="AK1013" s="115">
        <f>IF(AND(AJ1013=1,Table68[[#This Row],[Gap]]=0),1,0)</f>
        <v>0</v>
      </c>
      <c r="AL1013" s="47">
        <v>748</v>
      </c>
      <c r="AM1013" s="117">
        <f t="shared" si="128"/>
        <v>0</v>
      </c>
      <c r="AN1013">
        <f t="shared" si="129"/>
        <v>0</v>
      </c>
    </row>
    <row r="1014" spans="2:40" x14ac:dyDescent="0.35">
      <c r="B1014" s="127" t="s">
        <v>1024</v>
      </c>
      <c r="C1014" s="38">
        <v>200</v>
      </c>
      <c r="D1014" s="38">
        <v>10</v>
      </c>
      <c r="E1014" s="38">
        <v>10</v>
      </c>
      <c r="F1014" s="39">
        <v>4</v>
      </c>
      <c r="G1014" s="59">
        <f t="shared" si="125"/>
        <v>757</v>
      </c>
      <c r="H1014" s="88">
        <f t="shared" si="125"/>
        <v>757</v>
      </c>
      <c r="I1014" s="88">
        <f t="shared" si="130"/>
        <v>0</v>
      </c>
      <c r="J1014" s="88"/>
      <c r="K1014" s="38">
        <f>1800-Table1353233[[#This Row],[Remaining time]]</f>
        <v>30.994611682380082</v>
      </c>
      <c r="L1014" s="38"/>
      <c r="M1014" s="38">
        <f t="shared" si="126"/>
        <v>30.994611682380082</v>
      </c>
      <c r="N1014" t="str">
        <f t="shared" si="127"/>
        <v/>
      </c>
      <c r="O1014" t="b">
        <f t="shared" si="131"/>
        <v>0</v>
      </c>
      <c r="T1014">
        <f>IF(Table1353233[[#This Row],[If Optimal solution is not found]]=1,"",Table1353233[[#This Row],[UB_init]])</f>
        <v>757</v>
      </c>
      <c r="U1014">
        <f>IF(Table1353233[[#This Row],[If Optimal solution is not found]],"",Table1353233[[#This Row],[LB_init]])</f>
        <v>757</v>
      </c>
      <c r="V1014">
        <f>IF(Table1353233[[#This Row],[If Optimal solution is not found]],"",0)</f>
        <v>0</v>
      </c>
      <c r="W1014">
        <f>IF(Table1353233[[#This Row],[If Optimal solution is not found]],"",Table1353233[[#This Row],[Total time (BPP+Pm+SPm)]])</f>
        <v>30.994611682380082</v>
      </c>
      <c r="Y1014" s="59"/>
      <c r="Z1014" s="60"/>
      <c r="AA1014" s="60"/>
      <c r="AB1014" s="59"/>
      <c r="AC1014" s="114"/>
      <c r="AD1014" s="114"/>
      <c r="AE1014" s="114"/>
      <c r="AF1014" s="114">
        <f t="shared" si="132"/>
        <v>0</v>
      </c>
      <c r="AG1014" s="114">
        <f t="shared" si="133"/>
        <v>0</v>
      </c>
      <c r="AH1014" s="114">
        <v>0</v>
      </c>
      <c r="AI1014" s="136" t="str">
        <f>IF(AH1014=1,(Table1353233[[#This Row],[UB_init]]-Table1353233[[#This Row],[LB_init]])/Table1353233[[#This Row],[UB_init]],"")</f>
        <v/>
      </c>
      <c r="AJ1014" s="123"/>
      <c r="AK1014" s="114">
        <f>IF(AND(AJ1014=1,Table68[[#This Row],[Gap]]=0),1,0)</f>
        <v>0</v>
      </c>
      <c r="AL1014" s="48">
        <v>757</v>
      </c>
      <c r="AM1014" s="117">
        <f t="shared" si="128"/>
        <v>1</v>
      </c>
      <c r="AN1014">
        <f t="shared" si="129"/>
        <v>0</v>
      </c>
    </row>
    <row r="1015" spans="2:40" x14ac:dyDescent="0.35">
      <c r="B1015" s="126" t="s">
        <v>1025</v>
      </c>
      <c r="C1015" s="36">
        <v>200</v>
      </c>
      <c r="D1015" s="36">
        <v>10</v>
      </c>
      <c r="E1015" s="36">
        <v>10</v>
      </c>
      <c r="F1015" s="37">
        <v>4</v>
      </c>
      <c r="G1015" s="61">
        <f t="shared" si="125"/>
        <v>738</v>
      </c>
      <c r="H1015" s="98">
        <f t="shared" si="125"/>
        <v>738</v>
      </c>
      <c r="I1015" s="98">
        <f t="shared" si="130"/>
        <v>0</v>
      </c>
      <c r="J1015" s="98"/>
      <c r="K1015" s="36">
        <f>1800-Table1353233[[#This Row],[Remaining time]]</f>
        <v>142.02687825821999</v>
      </c>
      <c r="L1015" s="36"/>
      <c r="M1015" s="36">
        <f t="shared" si="126"/>
        <v>142.02687825821999</v>
      </c>
      <c r="N1015" t="str">
        <f t="shared" si="127"/>
        <v/>
      </c>
      <c r="O1015" t="b">
        <f t="shared" si="131"/>
        <v>0</v>
      </c>
      <c r="T1015">
        <f>IF(Table1353233[[#This Row],[If Optimal solution is not found]]=1,"",Table1353233[[#This Row],[UB_init]])</f>
        <v>738</v>
      </c>
      <c r="U1015">
        <f>IF(Table1353233[[#This Row],[If Optimal solution is not found]],"",Table1353233[[#This Row],[LB_init]])</f>
        <v>738</v>
      </c>
      <c r="V1015">
        <f>IF(Table1353233[[#This Row],[If Optimal solution is not found]],"",0)</f>
        <v>0</v>
      </c>
      <c r="W1015">
        <f>IF(Table1353233[[#This Row],[If Optimal solution is not found]],"",Table1353233[[#This Row],[Total time (BPP+Pm+SPm)]])</f>
        <v>142.02687825821999</v>
      </c>
      <c r="Y1015" s="61"/>
      <c r="Z1015" s="62"/>
      <c r="AA1015" s="62"/>
      <c r="AB1015" s="61"/>
      <c r="AC1015" s="115"/>
      <c r="AD1015" s="115"/>
      <c r="AE1015" s="115"/>
      <c r="AF1015" s="115">
        <f t="shared" si="132"/>
        <v>0</v>
      </c>
      <c r="AG1015" s="115">
        <f t="shared" si="133"/>
        <v>0</v>
      </c>
      <c r="AH1015" s="115">
        <v>0</v>
      </c>
      <c r="AI1015" s="137" t="str">
        <f>IF(AH1015=1,(Table1353233[[#This Row],[UB_init]]-Table1353233[[#This Row],[LB_init]])/Table1353233[[#This Row],[UB_init]],"")</f>
        <v/>
      </c>
      <c r="AJ1015" s="133"/>
      <c r="AK1015" s="115">
        <f>IF(AND(AJ1015=1,Table68[[#This Row],[Gap]]=0),1,0)</f>
        <v>0</v>
      </c>
      <c r="AL1015" s="47">
        <v>738</v>
      </c>
      <c r="AM1015" s="117">
        <f t="shared" si="128"/>
        <v>1</v>
      </c>
      <c r="AN1015">
        <f t="shared" si="129"/>
        <v>0</v>
      </c>
    </row>
    <row r="1016" spans="2:40" ht="14.65" customHeight="1" x14ac:dyDescent="0.35">
      <c r="B1016" s="127" t="s">
        <v>1026</v>
      </c>
      <c r="C1016" s="38">
        <v>200</v>
      </c>
      <c r="D1016" s="38">
        <v>10</v>
      </c>
      <c r="E1016" s="38">
        <v>10</v>
      </c>
      <c r="F1016" s="39">
        <v>4</v>
      </c>
      <c r="G1016" s="59">
        <f t="shared" si="125"/>
        <v>758</v>
      </c>
      <c r="H1016" s="88">
        <f t="shared" si="125"/>
        <v>758</v>
      </c>
      <c r="I1016" s="88">
        <f t="shared" si="130"/>
        <v>0</v>
      </c>
      <c r="J1016" s="88"/>
      <c r="K1016" s="38">
        <f>1800-Table1353233[[#This Row],[Remaining time]]</f>
        <v>234.3294413369199</v>
      </c>
      <c r="L1016" s="38"/>
      <c r="M1016" s="38">
        <f t="shared" si="126"/>
        <v>234.3294413369199</v>
      </c>
      <c r="N1016" t="str">
        <f t="shared" si="127"/>
        <v/>
      </c>
      <c r="O1016" t="b">
        <f t="shared" si="131"/>
        <v>0</v>
      </c>
      <c r="T1016">
        <f>IF(Table1353233[[#This Row],[If Optimal solution is not found]]=1,"",Table1353233[[#This Row],[UB_init]])</f>
        <v>758</v>
      </c>
      <c r="U1016">
        <f>IF(Table1353233[[#This Row],[If Optimal solution is not found]],"",Table1353233[[#This Row],[LB_init]])</f>
        <v>758</v>
      </c>
      <c r="V1016">
        <f>IF(Table1353233[[#This Row],[If Optimal solution is not found]],"",0)</f>
        <v>0</v>
      </c>
      <c r="W1016">
        <f>IF(Table1353233[[#This Row],[If Optimal solution is not found]],"",Table1353233[[#This Row],[Total time (BPP+Pm+SPm)]])</f>
        <v>234.3294413369199</v>
      </c>
      <c r="Y1016" s="59"/>
      <c r="Z1016" s="60"/>
      <c r="AA1016" s="60"/>
      <c r="AB1016" s="59"/>
      <c r="AC1016" s="114"/>
      <c r="AD1016" s="114"/>
      <c r="AE1016" s="114"/>
      <c r="AF1016" s="114">
        <f t="shared" si="132"/>
        <v>0</v>
      </c>
      <c r="AG1016" s="114">
        <f t="shared" si="133"/>
        <v>0</v>
      </c>
      <c r="AH1016" s="114">
        <v>0</v>
      </c>
      <c r="AI1016" s="136" t="str">
        <f>IF(AH1016=1,(Table1353233[[#This Row],[UB_init]]-Table1353233[[#This Row],[LB_init]])/Table1353233[[#This Row],[UB_init]],"")</f>
        <v/>
      </c>
      <c r="AJ1016" s="123"/>
      <c r="AK1016" s="114">
        <f>IF(AND(AJ1016=1,Table68[[#This Row],[Gap]]=0),1,0)</f>
        <v>0</v>
      </c>
      <c r="AL1016" s="48">
        <v>758</v>
      </c>
      <c r="AM1016" s="117">
        <f t="shared" si="128"/>
        <v>1</v>
      </c>
      <c r="AN1016">
        <f t="shared" si="129"/>
        <v>0</v>
      </c>
    </row>
    <row r="1017" spans="2:40" ht="14.65" customHeight="1" x14ac:dyDescent="0.35">
      <c r="B1017" s="126" t="s">
        <v>1027</v>
      </c>
      <c r="C1017" s="36">
        <v>200</v>
      </c>
      <c r="D1017" s="36">
        <v>10</v>
      </c>
      <c r="E1017" s="36">
        <v>10</v>
      </c>
      <c r="F1017" s="37">
        <v>4</v>
      </c>
      <c r="G1017" s="61">
        <f t="shared" si="125"/>
        <v>758</v>
      </c>
      <c r="H1017" s="98">
        <f t="shared" si="125"/>
        <v>752</v>
      </c>
      <c r="I1017" s="98">
        <f t="shared" si="130"/>
        <v>7.9155672823219003E-3</v>
      </c>
      <c r="J1017" s="98"/>
      <c r="K1017" s="36">
        <f>1800-Table1353233[[#This Row],[Remaining time]]</f>
        <v>708.39791172185005</v>
      </c>
      <c r="L1017" s="36">
        <v>2891.6020880000001</v>
      </c>
      <c r="M1017" s="36">
        <f t="shared" si="126"/>
        <v>3599.9999997218501</v>
      </c>
      <c r="N1017">
        <f t="shared" si="127"/>
        <v>0</v>
      </c>
      <c r="O1017" t="b">
        <f t="shared" si="131"/>
        <v>0</v>
      </c>
      <c r="T1017" t="str">
        <f>IF(Table1353233[[#This Row],[If Optimal solution is not found]]=1,"",Table1353233[[#This Row],[UB_init]])</f>
        <v/>
      </c>
      <c r="U1017" t="str">
        <f>IF(Table1353233[[#This Row],[If Optimal solution is not found]],"",Table1353233[[#This Row],[LB_init]])</f>
        <v/>
      </c>
      <c r="V1017" t="str">
        <f>IF(Table1353233[[#This Row],[If Optimal solution is not found]],"",0)</f>
        <v/>
      </c>
      <c r="W1017" t="str">
        <f>IF(Table1353233[[#This Row],[If Optimal solution is not found]],"",Table1353233[[#This Row],[Total time (BPP+Pm+SPm)]])</f>
        <v/>
      </c>
      <c r="Y1017" s="61">
        <v>758</v>
      </c>
      <c r="Z1017" s="62">
        <v>752</v>
      </c>
      <c r="AA1017" s="62">
        <v>7.9155672823219003E-3</v>
      </c>
      <c r="AB1017" s="61"/>
      <c r="AC1017" s="115">
        <v>0</v>
      </c>
      <c r="AD1017" s="115">
        <v>0</v>
      </c>
      <c r="AE1017" s="115">
        <v>0</v>
      </c>
      <c r="AF1017" s="115">
        <f t="shared" si="132"/>
        <v>0</v>
      </c>
      <c r="AG1017" s="115">
        <f t="shared" si="133"/>
        <v>0</v>
      </c>
      <c r="AH1017" s="115">
        <v>0</v>
      </c>
      <c r="AI1017" s="137" t="str">
        <f>IF(AH1017=1,(Table1353233[[#This Row],[UB_init]]-Table1353233[[#This Row],[LB_init]])/Table1353233[[#This Row],[UB_init]],"")</f>
        <v/>
      </c>
      <c r="AJ1017" s="133">
        <v>1</v>
      </c>
      <c r="AK1017" s="115">
        <f>IF(AND(AJ1017=1,Table68[[#This Row],[Gap]]=0),1,0)</f>
        <v>0</v>
      </c>
      <c r="AL1017" s="47">
        <v>758</v>
      </c>
      <c r="AM1017" s="117">
        <f t="shared" si="128"/>
        <v>0</v>
      </c>
      <c r="AN1017">
        <f t="shared" si="129"/>
        <v>0</v>
      </c>
    </row>
    <row r="1018" spans="2:40" ht="14.65" customHeight="1" x14ac:dyDescent="0.35">
      <c r="B1018" s="127" t="s">
        <v>1028</v>
      </c>
      <c r="C1018" s="38">
        <v>200</v>
      </c>
      <c r="D1018" s="38">
        <v>10</v>
      </c>
      <c r="E1018" s="38">
        <v>10</v>
      </c>
      <c r="F1018" s="39">
        <v>4</v>
      </c>
      <c r="G1018" s="59">
        <f t="shared" si="125"/>
        <v>716</v>
      </c>
      <c r="H1018" s="88">
        <f t="shared" si="125"/>
        <v>716</v>
      </c>
      <c r="I1018" s="88">
        <f t="shared" si="130"/>
        <v>0</v>
      </c>
      <c r="J1018" s="88"/>
      <c r="K1018" s="38">
        <f>1800-Table1353233[[#This Row],[Remaining time]]</f>
        <v>54.74745161087003</v>
      </c>
      <c r="L1018" s="38"/>
      <c r="M1018" s="38">
        <f t="shared" si="126"/>
        <v>54.74745161087003</v>
      </c>
      <c r="N1018" t="str">
        <f t="shared" si="127"/>
        <v/>
      </c>
      <c r="O1018" t="b">
        <f t="shared" si="131"/>
        <v>0</v>
      </c>
      <c r="T1018">
        <f>IF(Table1353233[[#This Row],[If Optimal solution is not found]]=1,"",Table1353233[[#This Row],[UB_init]])</f>
        <v>716</v>
      </c>
      <c r="U1018">
        <f>IF(Table1353233[[#This Row],[If Optimal solution is not found]],"",Table1353233[[#This Row],[LB_init]])</f>
        <v>716</v>
      </c>
      <c r="V1018">
        <f>IF(Table1353233[[#This Row],[If Optimal solution is not found]],"",0)</f>
        <v>0</v>
      </c>
      <c r="W1018">
        <f>IF(Table1353233[[#This Row],[If Optimal solution is not found]],"",Table1353233[[#This Row],[Total time (BPP+Pm+SPm)]])</f>
        <v>54.74745161087003</v>
      </c>
      <c r="Y1018" s="59"/>
      <c r="Z1018" s="60"/>
      <c r="AA1018" s="60"/>
      <c r="AB1018" s="59"/>
      <c r="AC1018" s="114"/>
      <c r="AD1018" s="114"/>
      <c r="AE1018" s="114"/>
      <c r="AF1018" s="114">
        <f t="shared" si="132"/>
        <v>0</v>
      </c>
      <c r="AG1018" s="114">
        <f t="shared" si="133"/>
        <v>0</v>
      </c>
      <c r="AH1018" s="114">
        <v>0</v>
      </c>
      <c r="AI1018" s="136" t="str">
        <f>IF(AH1018=1,(Table1353233[[#This Row],[UB_init]]-Table1353233[[#This Row],[LB_init]])/Table1353233[[#This Row],[UB_init]],"")</f>
        <v/>
      </c>
      <c r="AJ1018" s="123"/>
      <c r="AK1018" s="114">
        <f>IF(AND(AJ1018=1,Table68[[#This Row],[Gap]]=0),1,0)</f>
        <v>0</v>
      </c>
      <c r="AL1018" s="48">
        <v>716</v>
      </c>
      <c r="AM1018" s="117">
        <f t="shared" si="128"/>
        <v>1</v>
      </c>
      <c r="AN1018">
        <f t="shared" si="129"/>
        <v>0</v>
      </c>
    </row>
    <row r="1019" spans="2:40" x14ac:dyDescent="0.35">
      <c r="B1019" s="126" t="s">
        <v>1029</v>
      </c>
      <c r="C1019" s="36">
        <v>200</v>
      </c>
      <c r="D1019" s="36">
        <v>10</v>
      </c>
      <c r="E1019" s="36">
        <v>10</v>
      </c>
      <c r="F1019" s="37">
        <v>4</v>
      </c>
      <c r="G1019" s="61">
        <f t="shared" si="125"/>
        <v>732</v>
      </c>
      <c r="H1019" s="98">
        <f t="shared" si="125"/>
        <v>726</v>
      </c>
      <c r="I1019" s="98">
        <f t="shared" si="130"/>
        <v>8.1967213114754103E-3</v>
      </c>
      <c r="J1019" s="98"/>
      <c r="K1019" s="36">
        <f>1800-Table1353233[[#This Row],[Remaining time]]</f>
        <v>628.45785512776001</v>
      </c>
      <c r="L1019" s="36">
        <v>2971.5421449999999</v>
      </c>
      <c r="M1019" s="36">
        <f t="shared" si="126"/>
        <v>3600.0000001277599</v>
      </c>
      <c r="N1019">
        <f t="shared" si="127"/>
        <v>0</v>
      </c>
      <c r="O1019" t="b">
        <f t="shared" si="131"/>
        <v>0</v>
      </c>
      <c r="T1019" t="str">
        <f>IF(Table1353233[[#This Row],[If Optimal solution is not found]]=1,"",Table1353233[[#This Row],[UB_init]])</f>
        <v/>
      </c>
      <c r="U1019" t="str">
        <f>IF(Table1353233[[#This Row],[If Optimal solution is not found]],"",Table1353233[[#This Row],[LB_init]])</f>
        <v/>
      </c>
      <c r="V1019" t="str">
        <f>IF(Table1353233[[#This Row],[If Optimal solution is not found]],"",0)</f>
        <v/>
      </c>
      <c r="W1019" t="str">
        <f>IF(Table1353233[[#This Row],[If Optimal solution is not found]],"",Table1353233[[#This Row],[Total time (BPP+Pm+SPm)]])</f>
        <v/>
      </c>
      <c r="Y1019" s="61">
        <v>732</v>
      </c>
      <c r="Z1019" s="62">
        <v>726</v>
      </c>
      <c r="AA1019" s="62">
        <v>8.1967213114754103E-3</v>
      </c>
      <c r="AB1019" s="61"/>
      <c r="AC1019" s="115">
        <v>0</v>
      </c>
      <c r="AD1019" s="115">
        <v>0</v>
      </c>
      <c r="AE1019" s="115">
        <v>0</v>
      </c>
      <c r="AF1019" s="115">
        <f t="shared" si="132"/>
        <v>0</v>
      </c>
      <c r="AG1019" s="115">
        <f t="shared" si="133"/>
        <v>0</v>
      </c>
      <c r="AH1019" s="115">
        <v>0</v>
      </c>
      <c r="AI1019" s="137" t="str">
        <f>IF(AH1019=1,(Table1353233[[#This Row],[UB_init]]-Table1353233[[#This Row],[LB_init]])/Table1353233[[#This Row],[UB_init]],"")</f>
        <v/>
      </c>
      <c r="AJ1019" s="133">
        <v>1</v>
      </c>
      <c r="AK1019" s="115">
        <f>IF(AND(AJ1019=1,Table68[[#This Row],[Gap]]=0),1,0)</f>
        <v>0</v>
      </c>
      <c r="AL1019" s="47">
        <v>732</v>
      </c>
      <c r="AM1019" s="117">
        <f t="shared" si="128"/>
        <v>0</v>
      </c>
      <c r="AN1019">
        <f t="shared" si="129"/>
        <v>0</v>
      </c>
    </row>
    <row r="1020" spans="2:40" x14ac:dyDescent="0.35">
      <c r="B1020" s="127" t="s">
        <v>1030</v>
      </c>
      <c r="C1020" s="38">
        <v>200</v>
      </c>
      <c r="D1020" s="38">
        <v>10</v>
      </c>
      <c r="E1020" s="38">
        <v>10</v>
      </c>
      <c r="F1020" s="39">
        <v>4</v>
      </c>
      <c r="G1020" s="59">
        <f t="shared" si="125"/>
        <v>760</v>
      </c>
      <c r="H1020" s="88">
        <f t="shared" si="125"/>
        <v>760</v>
      </c>
      <c r="I1020" s="88">
        <f t="shared" si="130"/>
        <v>0</v>
      </c>
      <c r="J1020" s="88"/>
      <c r="K1020" s="38">
        <f>1800-Table1353233[[#This Row],[Remaining time]]</f>
        <v>81.167429758239905</v>
      </c>
      <c r="L1020" s="38"/>
      <c r="M1020" s="38">
        <f t="shared" si="126"/>
        <v>81.167429758239905</v>
      </c>
      <c r="N1020" t="str">
        <f t="shared" si="127"/>
        <v/>
      </c>
      <c r="O1020" t="b">
        <f t="shared" si="131"/>
        <v>0</v>
      </c>
      <c r="T1020">
        <f>IF(Table1353233[[#This Row],[If Optimal solution is not found]]=1,"",Table1353233[[#This Row],[UB_init]])</f>
        <v>760</v>
      </c>
      <c r="U1020">
        <f>IF(Table1353233[[#This Row],[If Optimal solution is not found]],"",Table1353233[[#This Row],[LB_init]])</f>
        <v>760</v>
      </c>
      <c r="V1020">
        <f>IF(Table1353233[[#This Row],[If Optimal solution is not found]],"",0)</f>
        <v>0</v>
      </c>
      <c r="W1020">
        <f>IF(Table1353233[[#This Row],[If Optimal solution is not found]],"",Table1353233[[#This Row],[Total time (BPP+Pm+SPm)]])</f>
        <v>81.167429758239905</v>
      </c>
      <c r="Y1020" s="59"/>
      <c r="Z1020" s="60"/>
      <c r="AA1020" s="60"/>
      <c r="AB1020" s="59"/>
      <c r="AC1020" s="114"/>
      <c r="AD1020" s="114"/>
      <c r="AE1020" s="114"/>
      <c r="AF1020" s="114">
        <f t="shared" si="132"/>
        <v>0</v>
      </c>
      <c r="AG1020" s="114">
        <f t="shared" si="133"/>
        <v>0</v>
      </c>
      <c r="AH1020" s="114">
        <v>0</v>
      </c>
      <c r="AI1020" s="136" t="str">
        <f>IF(AH1020=1,(Table1353233[[#This Row],[UB_init]]-Table1353233[[#This Row],[LB_init]])/Table1353233[[#This Row],[UB_init]],"")</f>
        <v/>
      </c>
      <c r="AJ1020" s="123"/>
      <c r="AK1020" s="114">
        <f>IF(AND(AJ1020=1,Table68[[#This Row],[Gap]]=0),1,0)</f>
        <v>0</v>
      </c>
      <c r="AL1020" s="48">
        <v>760</v>
      </c>
      <c r="AM1020" s="117">
        <f t="shared" si="128"/>
        <v>1</v>
      </c>
      <c r="AN1020">
        <f t="shared" si="129"/>
        <v>0</v>
      </c>
    </row>
    <row r="1021" spans="2:40" x14ac:dyDescent="0.35">
      <c r="B1021" s="126" t="s">
        <v>1031</v>
      </c>
      <c r="C1021" s="36">
        <v>200</v>
      </c>
      <c r="D1021" s="36">
        <v>10</v>
      </c>
      <c r="E1021" s="36">
        <v>10</v>
      </c>
      <c r="F1021" s="37">
        <v>4</v>
      </c>
      <c r="G1021" s="61">
        <f t="shared" si="125"/>
        <v>742</v>
      </c>
      <c r="H1021" s="98">
        <f t="shared" si="125"/>
        <v>736</v>
      </c>
      <c r="I1021" s="98">
        <f t="shared" si="130"/>
        <v>8.0862533692722307E-3</v>
      </c>
      <c r="J1021" s="98"/>
      <c r="K1021" s="36">
        <f>1800-Table1353233[[#This Row],[Remaining time]]</f>
        <v>624.38750047610006</v>
      </c>
      <c r="L1021" s="36">
        <v>2975.6125000000002</v>
      </c>
      <c r="M1021" s="36">
        <f t="shared" si="126"/>
        <v>3600.0000004761005</v>
      </c>
      <c r="N1021">
        <f t="shared" si="127"/>
        <v>0</v>
      </c>
      <c r="O1021" t="b">
        <f t="shared" si="131"/>
        <v>0</v>
      </c>
      <c r="T1021" t="str">
        <f>IF(Table1353233[[#This Row],[If Optimal solution is not found]]=1,"",Table1353233[[#This Row],[UB_init]])</f>
        <v/>
      </c>
      <c r="U1021" t="str">
        <f>IF(Table1353233[[#This Row],[If Optimal solution is not found]],"",Table1353233[[#This Row],[LB_init]])</f>
        <v/>
      </c>
      <c r="V1021" t="str">
        <f>IF(Table1353233[[#This Row],[If Optimal solution is not found]],"",0)</f>
        <v/>
      </c>
      <c r="W1021" t="str">
        <f>IF(Table1353233[[#This Row],[If Optimal solution is not found]],"",Table1353233[[#This Row],[Total time (BPP+Pm+SPm)]])</f>
        <v/>
      </c>
      <c r="Y1021" s="61">
        <v>742</v>
      </c>
      <c r="Z1021" s="62">
        <v>736</v>
      </c>
      <c r="AA1021" s="62">
        <v>8.0862533692722307E-3</v>
      </c>
      <c r="AB1021" s="61"/>
      <c r="AC1021" s="115">
        <v>0</v>
      </c>
      <c r="AD1021" s="115">
        <v>0</v>
      </c>
      <c r="AE1021" s="115">
        <v>0</v>
      </c>
      <c r="AF1021" s="115">
        <f t="shared" si="132"/>
        <v>0</v>
      </c>
      <c r="AG1021" s="115">
        <f t="shared" si="133"/>
        <v>0</v>
      </c>
      <c r="AH1021" s="115">
        <v>0</v>
      </c>
      <c r="AI1021" s="137" t="str">
        <f>IF(AH1021=1,(Table1353233[[#This Row],[UB_init]]-Table1353233[[#This Row],[LB_init]])/Table1353233[[#This Row],[UB_init]],"")</f>
        <v/>
      </c>
      <c r="AJ1021" s="133">
        <v>1</v>
      </c>
      <c r="AK1021" s="115">
        <f>IF(AND(AJ1021=1,Table68[[#This Row],[Gap]]=0),1,0)</f>
        <v>0</v>
      </c>
      <c r="AL1021" s="47">
        <v>742</v>
      </c>
      <c r="AM1021" s="117">
        <f t="shared" si="128"/>
        <v>0</v>
      </c>
      <c r="AN1021">
        <f t="shared" si="129"/>
        <v>0</v>
      </c>
    </row>
    <row r="1022" spans="2:40" x14ac:dyDescent="0.35">
      <c r="B1022" s="127" t="s">
        <v>1032</v>
      </c>
      <c r="C1022" s="38">
        <v>200</v>
      </c>
      <c r="D1022" s="38">
        <v>10</v>
      </c>
      <c r="E1022" s="38">
        <v>20</v>
      </c>
      <c r="F1022" s="39">
        <v>1</v>
      </c>
      <c r="G1022" s="59">
        <f t="shared" si="125"/>
        <v>572</v>
      </c>
      <c r="H1022" s="88">
        <f t="shared" si="125"/>
        <v>572</v>
      </c>
      <c r="I1022" s="88">
        <f t="shared" si="130"/>
        <v>0</v>
      </c>
      <c r="J1022" s="88"/>
      <c r="K1022" s="38">
        <f>1800-Table1353233[[#This Row],[Remaining time]]</f>
        <v>8.8447764720799569</v>
      </c>
      <c r="L1022" s="38">
        <v>16.531611780170302</v>
      </c>
      <c r="M1022" s="38">
        <f t="shared" si="126"/>
        <v>25.376388252250258</v>
      </c>
      <c r="N1022">
        <f t="shared" si="127"/>
        <v>0</v>
      </c>
      <c r="O1022" t="b">
        <f t="shared" si="131"/>
        <v>0</v>
      </c>
      <c r="T1022" t="str">
        <f>IF(Table1353233[[#This Row],[If Optimal solution is not found]]=1,"",Table1353233[[#This Row],[UB_init]])</f>
        <v/>
      </c>
      <c r="U1022" t="str">
        <f>IF(Table1353233[[#This Row],[If Optimal solution is not found]],"",Table1353233[[#This Row],[LB_init]])</f>
        <v/>
      </c>
      <c r="V1022" t="str">
        <f>IF(Table1353233[[#This Row],[If Optimal solution is not found]],"",0)</f>
        <v/>
      </c>
      <c r="W1022" t="str">
        <f>IF(Table1353233[[#This Row],[If Optimal solution is not found]],"",Table1353233[[#This Row],[Total time (BPP+Pm+SPm)]])</f>
        <v/>
      </c>
      <c r="Y1022" s="59">
        <v>572</v>
      </c>
      <c r="Z1022" s="60">
        <v>572</v>
      </c>
      <c r="AA1022" s="60">
        <v>0</v>
      </c>
      <c r="AB1022" s="59"/>
      <c r="AC1022" s="114">
        <v>0</v>
      </c>
      <c r="AD1022" s="114">
        <v>0</v>
      </c>
      <c r="AE1022" s="114">
        <v>0</v>
      </c>
      <c r="AF1022" s="114">
        <f t="shared" si="132"/>
        <v>0</v>
      </c>
      <c r="AG1022" s="114">
        <f t="shared" si="133"/>
        <v>0</v>
      </c>
      <c r="AH1022" s="114">
        <v>0</v>
      </c>
      <c r="AI1022" s="136" t="str">
        <f>IF(AH1022=1,(Table1353233[[#This Row],[UB_init]]-Table1353233[[#This Row],[LB_init]])/Table1353233[[#This Row],[UB_init]],"")</f>
        <v/>
      </c>
      <c r="AJ1022" s="123">
        <v>0</v>
      </c>
      <c r="AK1022" s="114">
        <f>IF(AND(AJ1022=1,Table68[[#This Row],[Gap]]=0),1,0)</f>
        <v>0</v>
      </c>
      <c r="AL1022" s="48">
        <v>599</v>
      </c>
      <c r="AM1022" s="117">
        <f t="shared" si="128"/>
        <v>0</v>
      </c>
      <c r="AN1022">
        <f t="shared" si="129"/>
        <v>0</v>
      </c>
    </row>
    <row r="1023" spans="2:40" x14ac:dyDescent="0.35">
      <c r="B1023" s="126" t="s">
        <v>1033</v>
      </c>
      <c r="C1023" s="36">
        <v>200</v>
      </c>
      <c r="D1023" s="36">
        <v>10</v>
      </c>
      <c r="E1023" s="36">
        <v>20</v>
      </c>
      <c r="F1023" s="37">
        <v>1</v>
      </c>
      <c r="G1023" s="61">
        <f t="shared" si="125"/>
        <v>600</v>
      </c>
      <c r="H1023" s="98">
        <f t="shared" si="125"/>
        <v>600</v>
      </c>
      <c r="I1023" s="98">
        <f t="shared" si="130"/>
        <v>0</v>
      </c>
      <c r="J1023" s="98"/>
      <c r="K1023" s="36">
        <f>1800-Table1353233[[#This Row],[Remaining time]]</f>
        <v>3.7421261090798907</v>
      </c>
      <c r="L1023" s="36">
        <v>4.9963895711116404</v>
      </c>
      <c r="M1023" s="36">
        <f t="shared" si="126"/>
        <v>8.7385156801915311</v>
      </c>
      <c r="N1023">
        <f t="shared" si="127"/>
        <v>0</v>
      </c>
      <c r="O1023" t="b">
        <f t="shared" si="131"/>
        <v>0</v>
      </c>
      <c r="T1023" t="str">
        <f>IF(Table1353233[[#This Row],[If Optimal solution is not found]]=1,"",Table1353233[[#This Row],[UB_init]])</f>
        <v/>
      </c>
      <c r="U1023" t="str">
        <f>IF(Table1353233[[#This Row],[If Optimal solution is not found]],"",Table1353233[[#This Row],[LB_init]])</f>
        <v/>
      </c>
      <c r="V1023" t="str">
        <f>IF(Table1353233[[#This Row],[If Optimal solution is not found]],"",0)</f>
        <v/>
      </c>
      <c r="W1023" t="str">
        <f>IF(Table1353233[[#This Row],[If Optimal solution is not found]],"",Table1353233[[#This Row],[Total time (BPP+Pm+SPm)]])</f>
        <v/>
      </c>
      <c r="Y1023" s="61">
        <v>600</v>
      </c>
      <c r="Z1023" s="62">
        <v>600</v>
      </c>
      <c r="AA1023" s="62">
        <v>0</v>
      </c>
      <c r="AB1023" s="61"/>
      <c r="AC1023" s="115">
        <v>0</v>
      </c>
      <c r="AD1023" s="115">
        <v>0</v>
      </c>
      <c r="AE1023" s="115">
        <v>0</v>
      </c>
      <c r="AF1023" s="115">
        <f t="shared" si="132"/>
        <v>0</v>
      </c>
      <c r="AG1023" s="115">
        <f t="shared" si="133"/>
        <v>0</v>
      </c>
      <c r="AH1023" s="115">
        <v>0</v>
      </c>
      <c r="AI1023" s="137" t="str">
        <f>IF(AH1023=1,(Table1353233[[#This Row],[UB_init]]-Table1353233[[#This Row],[LB_init]])/Table1353233[[#This Row],[UB_init]],"")</f>
        <v/>
      </c>
      <c r="AJ1023" s="133">
        <v>0</v>
      </c>
      <c r="AK1023" s="115">
        <f>IF(AND(AJ1023=1,Table68[[#This Row],[Gap]]=0),1,0)</f>
        <v>0</v>
      </c>
      <c r="AL1023" s="47">
        <v>644</v>
      </c>
      <c r="AM1023" s="117">
        <f t="shared" si="128"/>
        <v>0</v>
      </c>
      <c r="AN1023">
        <f t="shared" si="129"/>
        <v>0</v>
      </c>
    </row>
    <row r="1024" spans="2:40" x14ac:dyDescent="0.35">
      <c r="B1024" s="127" t="s">
        <v>1034</v>
      </c>
      <c r="C1024" s="38">
        <v>200</v>
      </c>
      <c r="D1024" s="38">
        <v>10</v>
      </c>
      <c r="E1024" s="38">
        <v>20</v>
      </c>
      <c r="F1024" s="39">
        <v>1</v>
      </c>
      <c r="G1024" s="59">
        <f t="shared" si="125"/>
        <v>601</v>
      </c>
      <c r="H1024" s="88">
        <f t="shared" si="125"/>
        <v>601</v>
      </c>
      <c r="I1024" s="88">
        <f t="shared" si="130"/>
        <v>0</v>
      </c>
      <c r="J1024" s="88"/>
      <c r="K1024" s="38">
        <f>1800-Table1353233[[#This Row],[Remaining time]]</f>
        <v>3.7767732553199949</v>
      </c>
      <c r="L1024" s="38">
        <v>5.5378566491417498</v>
      </c>
      <c r="M1024" s="38">
        <f t="shared" si="126"/>
        <v>9.3146299044617447</v>
      </c>
      <c r="N1024">
        <f t="shared" si="127"/>
        <v>0</v>
      </c>
      <c r="O1024" t="b">
        <f t="shared" si="131"/>
        <v>0</v>
      </c>
      <c r="T1024" t="str">
        <f>IF(Table1353233[[#This Row],[If Optimal solution is not found]]=1,"",Table1353233[[#This Row],[UB_init]])</f>
        <v/>
      </c>
      <c r="U1024" t="str">
        <f>IF(Table1353233[[#This Row],[If Optimal solution is not found]],"",Table1353233[[#This Row],[LB_init]])</f>
        <v/>
      </c>
      <c r="V1024" t="str">
        <f>IF(Table1353233[[#This Row],[If Optimal solution is not found]],"",0)</f>
        <v/>
      </c>
      <c r="W1024" t="str">
        <f>IF(Table1353233[[#This Row],[If Optimal solution is not found]],"",Table1353233[[#This Row],[Total time (BPP+Pm+SPm)]])</f>
        <v/>
      </c>
      <c r="Y1024" s="59">
        <v>601</v>
      </c>
      <c r="Z1024" s="60">
        <v>601</v>
      </c>
      <c r="AA1024" s="60">
        <v>0</v>
      </c>
      <c r="AB1024" s="59"/>
      <c r="AC1024" s="114">
        <v>0</v>
      </c>
      <c r="AD1024" s="114">
        <v>0</v>
      </c>
      <c r="AE1024" s="114">
        <v>0</v>
      </c>
      <c r="AF1024" s="114">
        <f t="shared" si="132"/>
        <v>0</v>
      </c>
      <c r="AG1024" s="114">
        <f t="shared" si="133"/>
        <v>0</v>
      </c>
      <c r="AH1024" s="114">
        <v>0</v>
      </c>
      <c r="AI1024" s="136" t="str">
        <f>IF(AH1024=1,(Table1353233[[#This Row],[UB_init]]-Table1353233[[#This Row],[LB_init]])/Table1353233[[#This Row],[UB_init]],"")</f>
        <v/>
      </c>
      <c r="AJ1024" s="123">
        <v>0</v>
      </c>
      <c r="AK1024" s="114">
        <f>IF(AND(AJ1024=1,Table68[[#This Row],[Gap]]=0),1,0)</f>
        <v>0</v>
      </c>
      <c r="AL1024" s="48">
        <v>665</v>
      </c>
      <c r="AM1024" s="117">
        <f t="shared" si="128"/>
        <v>0</v>
      </c>
      <c r="AN1024">
        <f t="shared" si="129"/>
        <v>0</v>
      </c>
    </row>
    <row r="1025" spans="2:40" x14ac:dyDescent="0.35">
      <c r="B1025" s="126" t="s">
        <v>1035</v>
      </c>
      <c r="C1025" s="36">
        <v>200</v>
      </c>
      <c r="D1025" s="36">
        <v>10</v>
      </c>
      <c r="E1025" s="36">
        <v>20</v>
      </c>
      <c r="F1025" s="37">
        <v>1</v>
      </c>
      <c r="G1025" s="61">
        <f t="shared" si="125"/>
        <v>672</v>
      </c>
      <c r="H1025" s="98">
        <f t="shared" si="125"/>
        <v>672</v>
      </c>
      <c r="I1025" s="98">
        <f t="shared" si="130"/>
        <v>0</v>
      </c>
      <c r="J1025" s="98"/>
      <c r="K1025" s="36">
        <f>1800-Table1353233[[#This Row],[Remaining time]]</f>
        <v>2.8014395684099327</v>
      </c>
      <c r="L1025" s="36">
        <v>6.9341954831033901</v>
      </c>
      <c r="M1025" s="36">
        <f t="shared" si="126"/>
        <v>9.7356350515133236</v>
      </c>
      <c r="N1025">
        <f t="shared" si="127"/>
        <v>0</v>
      </c>
      <c r="O1025" t="b">
        <f t="shared" si="131"/>
        <v>0</v>
      </c>
      <c r="T1025" t="str">
        <f>IF(Table1353233[[#This Row],[If Optimal solution is not found]]=1,"",Table1353233[[#This Row],[UB_init]])</f>
        <v/>
      </c>
      <c r="U1025" t="str">
        <f>IF(Table1353233[[#This Row],[If Optimal solution is not found]],"",Table1353233[[#This Row],[LB_init]])</f>
        <v/>
      </c>
      <c r="V1025" t="str">
        <f>IF(Table1353233[[#This Row],[If Optimal solution is not found]],"",0)</f>
        <v/>
      </c>
      <c r="W1025" t="str">
        <f>IF(Table1353233[[#This Row],[If Optimal solution is not found]],"",Table1353233[[#This Row],[Total time (BPP+Pm+SPm)]])</f>
        <v/>
      </c>
      <c r="Y1025" s="61">
        <v>672</v>
      </c>
      <c r="Z1025" s="62">
        <v>672</v>
      </c>
      <c r="AA1025" s="62">
        <v>0</v>
      </c>
      <c r="AB1025" s="61"/>
      <c r="AC1025" s="115">
        <v>0</v>
      </c>
      <c r="AD1025" s="115">
        <v>0</v>
      </c>
      <c r="AE1025" s="115">
        <v>0</v>
      </c>
      <c r="AF1025" s="115">
        <f t="shared" si="132"/>
        <v>0</v>
      </c>
      <c r="AG1025" s="115">
        <f t="shared" si="133"/>
        <v>0</v>
      </c>
      <c r="AH1025" s="115">
        <v>0</v>
      </c>
      <c r="AI1025" s="137" t="str">
        <f>IF(AH1025=1,(Table1353233[[#This Row],[UB_init]]-Table1353233[[#This Row],[LB_init]])/Table1353233[[#This Row],[UB_init]],"")</f>
        <v/>
      </c>
      <c r="AJ1025" s="133">
        <v>0</v>
      </c>
      <c r="AK1025" s="115">
        <f>IF(AND(AJ1025=1,Table68[[#This Row],[Gap]]=0),1,0)</f>
        <v>0</v>
      </c>
      <c r="AL1025" s="47">
        <v>767</v>
      </c>
      <c r="AM1025" s="117">
        <f t="shared" si="128"/>
        <v>0</v>
      </c>
      <c r="AN1025">
        <f t="shared" si="129"/>
        <v>0</v>
      </c>
    </row>
    <row r="1026" spans="2:40" x14ac:dyDescent="0.35">
      <c r="B1026" s="127" t="s">
        <v>1036</v>
      </c>
      <c r="C1026" s="38">
        <v>200</v>
      </c>
      <c r="D1026" s="38">
        <v>10</v>
      </c>
      <c r="E1026" s="38">
        <v>20</v>
      </c>
      <c r="F1026" s="39">
        <v>1</v>
      </c>
      <c r="G1026" s="59">
        <f t="shared" ref="G1026:H1081" si="134">MAX(T1026,Y1026)</f>
        <v>595</v>
      </c>
      <c r="H1026" s="88">
        <f t="shared" si="134"/>
        <v>595</v>
      </c>
      <c r="I1026" s="88">
        <f t="shared" si="130"/>
        <v>0</v>
      </c>
      <c r="J1026" s="88"/>
      <c r="K1026" s="38">
        <f>1800-Table1353233[[#This Row],[Remaining time]]</f>
        <v>10.423535751179998</v>
      </c>
      <c r="L1026" s="38">
        <v>9.0284918667748499</v>
      </c>
      <c r="M1026" s="38">
        <f t="shared" ref="M1026:M1081" si="135">K1026+L1026</f>
        <v>19.452027617954847</v>
      </c>
      <c r="N1026">
        <f t="shared" ref="N1026:N1081" si="136">IF(ISBLANK(L1026),"",AB1026/L1026)</f>
        <v>0</v>
      </c>
      <c r="O1026" t="b">
        <f t="shared" si="131"/>
        <v>0</v>
      </c>
      <c r="T1026" t="str">
        <f>IF(Table1353233[[#This Row],[If Optimal solution is not found]]=1,"",Table1353233[[#This Row],[UB_init]])</f>
        <v/>
      </c>
      <c r="U1026" t="str">
        <f>IF(Table1353233[[#This Row],[If Optimal solution is not found]],"",Table1353233[[#This Row],[LB_init]])</f>
        <v/>
      </c>
      <c r="V1026" t="str">
        <f>IF(Table1353233[[#This Row],[If Optimal solution is not found]],"",0)</f>
        <v/>
      </c>
      <c r="W1026" t="str">
        <f>IF(Table1353233[[#This Row],[If Optimal solution is not found]],"",Table1353233[[#This Row],[Total time (BPP+Pm+SPm)]])</f>
        <v/>
      </c>
      <c r="Y1026" s="59">
        <v>595</v>
      </c>
      <c r="Z1026" s="60">
        <v>595</v>
      </c>
      <c r="AA1026" s="60">
        <v>0</v>
      </c>
      <c r="AB1026" s="59"/>
      <c r="AC1026" s="114">
        <v>0</v>
      </c>
      <c r="AD1026" s="114">
        <v>0</v>
      </c>
      <c r="AE1026" s="114">
        <v>0</v>
      </c>
      <c r="AF1026" s="114">
        <f t="shared" si="132"/>
        <v>0</v>
      </c>
      <c r="AG1026" s="114">
        <f t="shared" si="133"/>
        <v>0</v>
      </c>
      <c r="AH1026" s="114">
        <v>0</v>
      </c>
      <c r="AI1026" s="136" t="str">
        <f>IF(AH1026=1,(Table1353233[[#This Row],[UB_init]]-Table1353233[[#This Row],[LB_init]])/Table1353233[[#This Row],[UB_init]],"")</f>
        <v/>
      </c>
      <c r="AJ1026" s="123">
        <v>0</v>
      </c>
      <c r="AK1026" s="114">
        <f>IF(AND(AJ1026=1,Table68[[#This Row],[Gap]]=0),1,0)</f>
        <v>0</v>
      </c>
      <c r="AL1026" s="48">
        <v>610.99999999999898</v>
      </c>
      <c r="AM1026" s="117">
        <f t="shared" ref="AM1026:AM1081" si="137">IF(AL1026=H1026,1,0)</f>
        <v>0</v>
      </c>
      <c r="AN1026">
        <f t="shared" ref="AN1026:AN1081" si="138">IF(AND(I1026&lt;&gt;0,AM1026=1),1,0)</f>
        <v>0</v>
      </c>
    </row>
    <row r="1027" spans="2:40" x14ac:dyDescent="0.35">
      <c r="B1027" s="126" t="s">
        <v>1037</v>
      </c>
      <c r="C1027" s="36">
        <v>200</v>
      </c>
      <c r="D1027" s="36">
        <v>10</v>
      </c>
      <c r="E1027" s="36">
        <v>20</v>
      </c>
      <c r="F1027" s="37">
        <v>1</v>
      </c>
      <c r="G1027" s="61">
        <f t="shared" si="134"/>
        <v>583</v>
      </c>
      <c r="H1027" s="98">
        <f t="shared" si="134"/>
        <v>583</v>
      </c>
      <c r="I1027" s="98">
        <f t="shared" ref="I1027:I1081" si="139">MAX(V1027,AA1027,AI1027)</f>
        <v>0</v>
      </c>
      <c r="J1027" s="98"/>
      <c r="K1027" s="36">
        <f>1800-Table1353233[[#This Row],[Remaining time]]</f>
        <v>11.455153549090028</v>
      </c>
      <c r="L1027" s="36">
        <v>3.7779935090802601</v>
      </c>
      <c r="M1027" s="36">
        <f t="shared" si="135"/>
        <v>15.233147058170289</v>
      </c>
      <c r="N1027">
        <f t="shared" si="136"/>
        <v>0</v>
      </c>
      <c r="O1027" t="b">
        <f t="shared" ref="O1027:O1081" si="140">IF(AND(M1027&gt;3599,I1027=0),1)</f>
        <v>0</v>
      </c>
      <c r="T1027" t="str">
        <f>IF(Table1353233[[#This Row],[If Optimal solution is not found]]=1,"",Table1353233[[#This Row],[UB_init]])</f>
        <v/>
      </c>
      <c r="U1027" t="str">
        <f>IF(Table1353233[[#This Row],[If Optimal solution is not found]],"",Table1353233[[#This Row],[LB_init]])</f>
        <v/>
      </c>
      <c r="V1027" t="str">
        <f>IF(Table1353233[[#This Row],[If Optimal solution is not found]],"",0)</f>
        <v/>
      </c>
      <c r="W1027" t="str">
        <f>IF(Table1353233[[#This Row],[If Optimal solution is not found]],"",Table1353233[[#This Row],[Total time (BPP+Pm+SPm)]])</f>
        <v/>
      </c>
      <c r="Y1027" s="61">
        <v>583</v>
      </c>
      <c r="Z1027" s="62">
        <v>583</v>
      </c>
      <c r="AA1027" s="62">
        <v>0</v>
      </c>
      <c r="AB1027" s="61"/>
      <c r="AC1027" s="115">
        <v>0</v>
      </c>
      <c r="AD1027" s="115">
        <v>0</v>
      </c>
      <c r="AE1027" s="115">
        <v>0</v>
      </c>
      <c r="AF1027" s="115">
        <f t="shared" ref="AF1027:AF1081" si="141">IF(AE1027&gt;0,1,0)</f>
        <v>0</v>
      </c>
      <c r="AG1027" s="115">
        <f t="shared" ref="AG1027:AG1081" si="142">IF(AND(AF1027&gt;0,AA1027=0),1,0)</f>
        <v>0</v>
      </c>
      <c r="AH1027" s="115">
        <v>0</v>
      </c>
      <c r="AI1027" s="137" t="str">
        <f>IF(AH1027=1,(Table1353233[[#This Row],[UB_init]]-Table1353233[[#This Row],[LB_init]])/Table1353233[[#This Row],[UB_init]],"")</f>
        <v/>
      </c>
      <c r="AJ1027" s="133">
        <v>0</v>
      </c>
      <c r="AK1027" s="115">
        <f>IF(AND(AJ1027=1,Table68[[#This Row],[Gap]]=0),1,0)</f>
        <v>0</v>
      </c>
      <c r="AL1027" s="47">
        <v>598</v>
      </c>
      <c r="AM1027" s="117">
        <f t="shared" si="137"/>
        <v>0</v>
      </c>
      <c r="AN1027">
        <f t="shared" si="138"/>
        <v>0</v>
      </c>
    </row>
    <row r="1028" spans="2:40" x14ac:dyDescent="0.35">
      <c r="B1028" s="127" t="s">
        <v>1038</v>
      </c>
      <c r="C1028" s="38">
        <v>200</v>
      </c>
      <c r="D1028" s="38">
        <v>10</v>
      </c>
      <c r="E1028" s="38">
        <v>20</v>
      </c>
      <c r="F1028" s="39">
        <v>1</v>
      </c>
      <c r="G1028" s="59">
        <f t="shared" si="134"/>
        <v>626</v>
      </c>
      <c r="H1028" s="88">
        <f t="shared" si="134"/>
        <v>626</v>
      </c>
      <c r="I1028" s="88">
        <f t="shared" si="139"/>
        <v>0</v>
      </c>
      <c r="J1028" s="88"/>
      <c r="K1028" s="38">
        <f>1800-Table1353233[[#This Row],[Remaining time]]</f>
        <v>4.7950119488000382</v>
      </c>
      <c r="L1028" s="38">
        <v>3.5061763059347801</v>
      </c>
      <c r="M1028" s="38">
        <f t="shared" si="135"/>
        <v>8.3011882547348179</v>
      </c>
      <c r="N1028">
        <f t="shared" si="136"/>
        <v>0</v>
      </c>
      <c r="O1028" t="b">
        <f t="shared" si="140"/>
        <v>0</v>
      </c>
      <c r="T1028" t="str">
        <f>IF(Table1353233[[#This Row],[If Optimal solution is not found]]=1,"",Table1353233[[#This Row],[UB_init]])</f>
        <v/>
      </c>
      <c r="U1028" t="str">
        <f>IF(Table1353233[[#This Row],[If Optimal solution is not found]],"",Table1353233[[#This Row],[LB_init]])</f>
        <v/>
      </c>
      <c r="V1028" t="str">
        <f>IF(Table1353233[[#This Row],[If Optimal solution is not found]],"",0)</f>
        <v/>
      </c>
      <c r="W1028" t="str">
        <f>IF(Table1353233[[#This Row],[If Optimal solution is not found]],"",Table1353233[[#This Row],[Total time (BPP+Pm+SPm)]])</f>
        <v/>
      </c>
      <c r="Y1028" s="59">
        <v>626</v>
      </c>
      <c r="Z1028" s="60">
        <v>626</v>
      </c>
      <c r="AA1028" s="60">
        <v>0</v>
      </c>
      <c r="AB1028" s="59"/>
      <c r="AC1028" s="114">
        <v>0</v>
      </c>
      <c r="AD1028" s="114">
        <v>0</v>
      </c>
      <c r="AE1028" s="114">
        <v>0</v>
      </c>
      <c r="AF1028" s="114">
        <f t="shared" si="141"/>
        <v>0</v>
      </c>
      <c r="AG1028" s="114">
        <f t="shared" si="142"/>
        <v>0</v>
      </c>
      <c r="AH1028" s="114">
        <v>0</v>
      </c>
      <c r="AI1028" s="136" t="str">
        <f>IF(AH1028=1,(Table1353233[[#This Row],[UB_init]]-Table1353233[[#This Row],[LB_init]])/Table1353233[[#This Row],[UB_init]],"")</f>
        <v/>
      </c>
      <c r="AJ1028" s="123">
        <v>0</v>
      </c>
      <c r="AK1028" s="114">
        <f>IF(AND(AJ1028=1,Table68[[#This Row],[Gap]]=0),1,0)</f>
        <v>0</v>
      </c>
      <c r="AL1028" s="48">
        <v>628</v>
      </c>
      <c r="AM1028" s="117">
        <f t="shared" si="137"/>
        <v>0</v>
      </c>
      <c r="AN1028">
        <f t="shared" si="138"/>
        <v>0</v>
      </c>
    </row>
    <row r="1029" spans="2:40" x14ac:dyDescent="0.35">
      <c r="B1029" s="126" t="s">
        <v>1039</v>
      </c>
      <c r="C1029" s="36">
        <v>200</v>
      </c>
      <c r="D1029" s="36">
        <v>10</v>
      </c>
      <c r="E1029" s="36">
        <v>20</v>
      </c>
      <c r="F1029" s="37">
        <v>1</v>
      </c>
      <c r="G1029" s="61">
        <f t="shared" si="134"/>
        <v>625</v>
      </c>
      <c r="H1029" s="98">
        <f t="shared" si="134"/>
        <v>625</v>
      </c>
      <c r="I1029" s="98">
        <f t="shared" si="139"/>
        <v>0</v>
      </c>
      <c r="J1029" s="98"/>
      <c r="K1029" s="36">
        <f>1800-Table1353233[[#This Row],[Remaining time]]</f>
        <v>6.6401822511199953</v>
      </c>
      <c r="L1029" s="36">
        <v>10.051474630367</v>
      </c>
      <c r="M1029" s="36">
        <f t="shared" si="135"/>
        <v>16.691656881486995</v>
      </c>
      <c r="N1029">
        <f t="shared" si="136"/>
        <v>0</v>
      </c>
      <c r="O1029" t="b">
        <f t="shared" si="140"/>
        <v>0</v>
      </c>
      <c r="T1029" t="str">
        <f>IF(Table1353233[[#This Row],[If Optimal solution is not found]]=1,"",Table1353233[[#This Row],[UB_init]])</f>
        <v/>
      </c>
      <c r="U1029" t="str">
        <f>IF(Table1353233[[#This Row],[If Optimal solution is not found]],"",Table1353233[[#This Row],[LB_init]])</f>
        <v/>
      </c>
      <c r="V1029" t="str">
        <f>IF(Table1353233[[#This Row],[If Optimal solution is not found]],"",0)</f>
        <v/>
      </c>
      <c r="W1029" t="str">
        <f>IF(Table1353233[[#This Row],[If Optimal solution is not found]],"",Table1353233[[#This Row],[Total time (BPP+Pm+SPm)]])</f>
        <v/>
      </c>
      <c r="Y1029" s="61">
        <v>625</v>
      </c>
      <c r="Z1029" s="62">
        <v>625</v>
      </c>
      <c r="AA1029" s="62">
        <v>0</v>
      </c>
      <c r="AB1029" s="61"/>
      <c r="AC1029" s="115">
        <v>2</v>
      </c>
      <c r="AD1029" s="115">
        <v>2</v>
      </c>
      <c r="AE1029" s="115">
        <v>0</v>
      </c>
      <c r="AF1029" s="115">
        <f t="shared" si="141"/>
        <v>0</v>
      </c>
      <c r="AG1029" s="115">
        <f t="shared" si="142"/>
        <v>0</v>
      </c>
      <c r="AH1029" s="115">
        <v>0</v>
      </c>
      <c r="AI1029" s="137" t="str">
        <f>IF(AH1029=1,(Table1353233[[#This Row],[UB_init]]-Table1353233[[#This Row],[LB_init]])/Table1353233[[#This Row],[UB_init]],"")</f>
        <v/>
      </c>
      <c r="AJ1029" s="133">
        <v>0</v>
      </c>
      <c r="AK1029" s="115">
        <f>IF(AND(AJ1029=1,Table68[[#This Row],[Gap]]=0),1,0)</f>
        <v>0</v>
      </c>
      <c r="AL1029" s="47">
        <v>634</v>
      </c>
      <c r="AM1029" s="117">
        <f t="shared" si="137"/>
        <v>0</v>
      </c>
      <c r="AN1029">
        <f t="shared" si="138"/>
        <v>0</v>
      </c>
    </row>
    <row r="1030" spans="2:40" x14ac:dyDescent="0.35">
      <c r="B1030" s="127" t="s">
        <v>1040</v>
      </c>
      <c r="C1030" s="38">
        <v>200</v>
      </c>
      <c r="D1030" s="38">
        <v>10</v>
      </c>
      <c r="E1030" s="38">
        <v>20</v>
      </c>
      <c r="F1030" s="39">
        <v>1</v>
      </c>
      <c r="G1030" s="59">
        <f t="shared" si="134"/>
        <v>608</v>
      </c>
      <c r="H1030" s="88">
        <f t="shared" si="134"/>
        <v>608</v>
      </c>
      <c r="I1030" s="88">
        <f t="shared" si="139"/>
        <v>0</v>
      </c>
      <c r="J1030" s="88"/>
      <c r="K1030" s="38"/>
      <c r="L1030" s="38">
        <v>5.8012533001601696</v>
      </c>
      <c r="M1030" s="38">
        <f t="shared" si="135"/>
        <v>5.8012533001601696</v>
      </c>
      <c r="N1030">
        <f t="shared" si="136"/>
        <v>0</v>
      </c>
      <c r="O1030" t="b">
        <f t="shared" si="140"/>
        <v>0</v>
      </c>
      <c r="T1030" t="str">
        <f>IF(Table1353233[[#This Row],[If Optimal solution is not found]]=1,"",Table1353233[[#This Row],[UB_init]])</f>
        <v/>
      </c>
      <c r="U1030" t="str">
        <f>IF(Table1353233[[#This Row],[If Optimal solution is not found]],"",Table1353233[[#This Row],[LB_init]])</f>
        <v/>
      </c>
      <c r="V1030">
        <v>0</v>
      </c>
      <c r="W1030" t="str">
        <f>IF(Table1353233[[#This Row],[If Optimal solution is not found]],"",Table1353233[[#This Row],[Total time (BPP+Pm+SPm)]])</f>
        <v/>
      </c>
      <c r="Y1030" s="59">
        <v>608</v>
      </c>
      <c r="Z1030" s="60">
        <v>608</v>
      </c>
      <c r="AA1030" s="60">
        <v>0</v>
      </c>
      <c r="AB1030" s="59"/>
      <c r="AC1030" s="114">
        <v>0</v>
      </c>
      <c r="AD1030" s="114">
        <v>0</v>
      </c>
      <c r="AE1030" s="114">
        <v>0</v>
      </c>
      <c r="AF1030" s="114">
        <f t="shared" si="141"/>
        <v>0</v>
      </c>
      <c r="AG1030" s="114">
        <f t="shared" si="142"/>
        <v>0</v>
      </c>
      <c r="AH1030" s="114">
        <v>0</v>
      </c>
      <c r="AI1030" s="136" t="str">
        <f>IF(AH1030=1,(Table1353233[[#This Row],[UB_init]]-Table1353233[[#This Row],[LB_init]])/Table1353233[[#This Row],[UB_init]],"")</f>
        <v/>
      </c>
      <c r="AJ1030" s="123">
        <v>0</v>
      </c>
      <c r="AK1030" s="114">
        <f>IF(AND(AJ1030=1,Table68[[#This Row],[Gap]]=0),1,0)</f>
        <v>0</v>
      </c>
      <c r="AL1030" s="48"/>
      <c r="AM1030" s="117">
        <f t="shared" si="137"/>
        <v>0</v>
      </c>
      <c r="AN1030">
        <f t="shared" si="138"/>
        <v>0</v>
      </c>
    </row>
    <row r="1031" spans="2:40" x14ac:dyDescent="0.35">
      <c r="B1031" s="126" t="s">
        <v>1041</v>
      </c>
      <c r="C1031" s="36">
        <v>200</v>
      </c>
      <c r="D1031" s="36">
        <v>10</v>
      </c>
      <c r="E1031" s="36">
        <v>20</v>
      </c>
      <c r="F1031" s="37">
        <v>1</v>
      </c>
      <c r="G1031" s="61">
        <f t="shared" si="134"/>
        <v>598</v>
      </c>
      <c r="H1031" s="98">
        <f t="shared" si="134"/>
        <v>598</v>
      </c>
      <c r="I1031" s="98">
        <f t="shared" si="139"/>
        <v>0</v>
      </c>
      <c r="J1031" s="98"/>
      <c r="K1031" s="36">
        <f>1800-Table1353233[[#This Row],[Remaining time]]</f>
        <v>1.9757667332899018</v>
      </c>
      <c r="L1031" s="36">
        <v>6.0212356159463498</v>
      </c>
      <c r="M1031" s="36">
        <f t="shared" si="135"/>
        <v>7.9970023492362516</v>
      </c>
      <c r="N1031">
        <f t="shared" si="136"/>
        <v>0</v>
      </c>
      <c r="O1031" t="b">
        <f t="shared" si="140"/>
        <v>0</v>
      </c>
      <c r="T1031" t="str">
        <f>IF(Table1353233[[#This Row],[If Optimal solution is not found]]=1,"",Table1353233[[#This Row],[UB_init]])</f>
        <v/>
      </c>
      <c r="U1031" t="str">
        <f>IF(Table1353233[[#This Row],[If Optimal solution is not found]],"",Table1353233[[#This Row],[LB_init]])</f>
        <v/>
      </c>
      <c r="W1031" t="str">
        <f>IF(Table1353233[[#This Row],[If Optimal solution is not found]],"",Table1353233[[#This Row],[Total time (BPP+Pm+SPm)]])</f>
        <v/>
      </c>
      <c r="Y1031" s="61">
        <v>598</v>
      </c>
      <c r="Z1031" s="62">
        <v>598</v>
      </c>
      <c r="AA1031" s="62">
        <v>0</v>
      </c>
      <c r="AB1031" s="61"/>
      <c r="AC1031" s="115">
        <v>0</v>
      </c>
      <c r="AD1031" s="115">
        <v>0</v>
      </c>
      <c r="AE1031" s="115">
        <v>0</v>
      </c>
      <c r="AF1031" s="115">
        <f t="shared" si="141"/>
        <v>0</v>
      </c>
      <c r="AG1031" s="115">
        <f t="shared" si="142"/>
        <v>0</v>
      </c>
      <c r="AH1031" s="115">
        <v>0</v>
      </c>
      <c r="AI1031" s="137" t="str">
        <f>IF(AH1031=1,(Table1353233[[#This Row],[UB_init]]-Table1353233[[#This Row],[LB_init]])/Table1353233[[#This Row],[UB_init]],"")</f>
        <v/>
      </c>
      <c r="AJ1031" s="133">
        <v>0</v>
      </c>
      <c r="AK1031" s="115">
        <f>IF(AND(AJ1031=1,Table68[[#This Row],[Gap]]=0),1,0)</f>
        <v>0</v>
      </c>
      <c r="AL1031" s="47">
        <v>715</v>
      </c>
      <c r="AM1031" s="117">
        <f t="shared" si="137"/>
        <v>0</v>
      </c>
      <c r="AN1031">
        <f t="shared" si="138"/>
        <v>0</v>
      </c>
    </row>
    <row r="1032" spans="2:40" x14ac:dyDescent="0.35">
      <c r="B1032" s="127" t="s">
        <v>1042</v>
      </c>
      <c r="C1032" s="38">
        <v>200</v>
      </c>
      <c r="D1032" s="38">
        <v>10</v>
      </c>
      <c r="E1032" s="38">
        <v>20</v>
      </c>
      <c r="F1032" s="39">
        <v>2</v>
      </c>
      <c r="G1032" s="59">
        <f t="shared" si="134"/>
        <v>722</v>
      </c>
      <c r="H1032" s="88">
        <f t="shared" si="134"/>
        <v>722</v>
      </c>
      <c r="I1032" s="88">
        <f t="shared" si="139"/>
        <v>0</v>
      </c>
      <c r="J1032" s="88"/>
      <c r="K1032" s="38">
        <f>1800-Table1353233[[#This Row],[Remaining time]]</f>
        <v>23.12705617584993</v>
      </c>
      <c r="L1032" s="38"/>
      <c r="M1032" s="38">
        <f t="shared" si="135"/>
        <v>23.12705617584993</v>
      </c>
      <c r="N1032" t="str">
        <f t="shared" si="136"/>
        <v/>
      </c>
      <c r="O1032" t="b">
        <f t="shared" si="140"/>
        <v>0</v>
      </c>
      <c r="T1032">
        <f>IF(Table1353233[[#This Row],[If Optimal solution is not found]]=1,"",Table1353233[[#This Row],[UB_init]])</f>
        <v>722</v>
      </c>
      <c r="U1032">
        <f>IF(Table1353233[[#This Row],[If Optimal solution is not found]],"",Table1353233[[#This Row],[LB_init]])</f>
        <v>722</v>
      </c>
      <c r="V1032">
        <f>IF(Table1353233[[#This Row],[If Optimal solution is not found]],"",0)</f>
        <v>0</v>
      </c>
      <c r="W1032">
        <f>IF(Table1353233[[#This Row],[If Optimal solution is not found]],"",Table1353233[[#This Row],[Total time (BPP+Pm+SPm)]])</f>
        <v>23.12705617584993</v>
      </c>
      <c r="Y1032" s="59"/>
      <c r="Z1032" s="60"/>
      <c r="AA1032" s="60"/>
      <c r="AB1032" s="59"/>
      <c r="AC1032" s="114"/>
      <c r="AD1032" s="114"/>
      <c r="AE1032" s="114"/>
      <c r="AF1032" s="114">
        <f t="shared" si="141"/>
        <v>0</v>
      </c>
      <c r="AG1032" s="114">
        <f t="shared" si="142"/>
        <v>0</v>
      </c>
      <c r="AH1032" s="114">
        <v>0</v>
      </c>
      <c r="AI1032" s="136" t="str">
        <f>IF(AH1032=1,(Table1353233[[#This Row],[UB_init]]-Table1353233[[#This Row],[LB_init]])/Table1353233[[#This Row],[UB_init]],"")</f>
        <v/>
      </c>
      <c r="AJ1032" s="123"/>
      <c r="AK1032" s="114">
        <f>IF(AND(AJ1032=1,Table68[[#This Row],[Gap]]=0),1,0)</f>
        <v>0</v>
      </c>
      <c r="AL1032" s="48">
        <v>722</v>
      </c>
      <c r="AM1032" s="117">
        <f t="shared" si="137"/>
        <v>1</v>
      </c>
      <c r="AN1032">
        <f t="shared" si="138"/>
        <v>0</v>
      </c>
    </row>
    <row r="1033" spans="2:40" x14ac:dyDescent="0.35">
      <c r="B1033" s="126" t="s">
        <v>1043</v>
      </c>
      <c r="C1033" s="36">
        <v>200</v>
      </c>
      <c r="D1033" s="36">
        <v>10</v>
      </c>
      <c r="E1033" s="36">
        <v>20</v>
      </c>
      <c r="F1033" s="37">
        <v>2</v>
      </c>
      <c r="G1033" s="61">
        <f t="shared" si="134"/>
        <v>750</v>
      </c>
      <c r="H1033" s="98">
        <f t="shared" si="134"/>
        <v>750</v>
      </c>
      <c r="I1033" s="98">
        <f t="shared" si="139"/>
        <v>0</v>
      </c>
      <c r="J1033" s="98"/>
      <c r="K1033" s="36">
        <f>1800-Table1353233[[#This Row],[Remaining time]]</f>
        <v>404.83206110634001</v>
      </c>
      <c r="L1033" s="36"/>
      <c r="M1033" s="36">
        <f t="shared" si="135"/>
        <v>404.83206110634001</v>
      </c>
      <c r="N1033" t="str">
        <f t="shared" si="136"/>
        <v/>
      </c>
      <c r="O1033" t="b">
        <f t="shared" si="140"/>
        <v>0</v>
      </c>
      <c r="T1033">
        <f>IF(Table1353233[[#This Row],[If Optimal solution is not found]]=1,"",Table1353233[[#This Row],[UB_init]])</f>
        <v>750</v>
      </c>
      <c r="U1033">
        <f>IF(Table1353233[[#This Row],[If Optimal solution is not found]],"",Table1353233[[#This Row],[LB_init]])</f>
        <v>750</v>
      </c>
      <c r="V1033">
        <f>IF(Table1353233[[#This Row],[If Optimal solution is not found]],"",0)</f>
        <v>0</v>
      </c>
      <c r="W1033">
        <f>IF(Table1353233[[#This Row],[If Optimal solution is not found]],"",Table1353233[[#This Row],[Total time (BPP+Pm+SPm)]])</f>
        <v>404.83206110634001</v>
      </c>
      <c r="Y1033" s="61"/>
      <c r="Z1033" s="62"/>
      <c r="AA1033" s="62"/>
      <c r="AB1033" s="61"/>
      <c r="AC1033" s="115"/>
      <c r="AD1033" s="115"/>
      <c r="AE1033" s="115"/>
      <c r="AF1033" s="115">
        <f t="shared" si="141"/>
        <v>0</v>
      </c>
      <c r="AG1033" s="115">
        <f t="shared" si="142"/>
        <v>0</v>
      </c>
      <c r="AH1033" s="115">
        <v>0</v>
      </c>
      <c r="AI1033" s="137" t="str">
        <f>IF(AH1033=1,(Table1353233[[#This Row],[UB_init]]-Table1353233[[#This Row],[LB_init]])/Table1353233[[#This Row],[UB_init]],"")</f>
        <v/>
      </c>
      <c r="AJ1033" s="133"/>
      <c r="AK1033" s="115">
        <f>IF(AND(AJ1033=1,Table68[[#This Row],[Gap]]=0),1,0)</f>
        <v>0</v>
      </c>
      <c r="AL1033" s="47">
        <v>750</v>
      </c>
      <c r="AM1033" s="117">
        <f t="shared" si="137"/>
        <v>1</v>
      </c>
      <c r="AN1033">
        <f t="shared" si="138"/>
        <v>0</v>
      </c>
    </row>
    <row r="1034" spans="2:40" x14ac:dyDescent="0.35">
      <c r="B1034" s="127" t="s">
        <v>1044</v>
      </c>
      <c r="C1034" s="38">
        <v>200</v>
      </c>
      <c r="D1034" s="38">
        <v>10</v>
      </c>
      <c r="E1034" s="38">
        <v>20</v>
      </c>
      <c r="F1034" s="39">
        <v>2</v>
      </c>
      <c r="G1034" s="59">
        <f t="shared" si="134"/>
        <v>757</v>
      </c>
      <c r="H1034" s="88">
        <f t="shared" si="134"/>
        <v>757</v>
      </c>
      <c r="I1034" s="88">
        <f t="shared" si="139"/>
        <v>0</v>
      </c>
      <c r="J1034" s="88"/>
      <c r="K1034" s="38">
        <f>1800-Table1353233[[#This Row],[Remaining time]]</f>
        <v>11.488440163439918</v>
      </c>
      <c r="L1034" s="38"/>
      <c r="M1034" s="38">
        <f t="shared" si="135"/>
        <v>11.488440163439918</v>
      </c>
      <c r="N1034" t="str">
        <f t="shared" si="136"/>
        <v/>
      </c>
      <c r="O1034" t="b">
        <f t="shared" si="140"/>
        <v>0</v>
      </c>
      <c r="T1034">
        <f>IF(Table1353233[[#This Row],[If Optimal solution is not found]]=1,"",Table1353233[[#This Row],[UB_init]])</f>
        <v>757</v>
      </c>
      <c r="U1034">
        <f>IF(Table1353233[[#This Row],[If Optimal solution is not found]],"",Table1353233[[#This Row],[LB_init]])</f>
        <v>757</v>
      </c>
      <c r="V1034">
        <f>IF(Table1353233[[#This Row],[If Optimal solution is not found]],"",0)</f>
        <v>0</v>
      </c>
      <c r="W1034">
        <f>IF(Table1353233[[#This Row],[If Optimal solution is not found]],"",Table1353233[[#This Row],[Total time (BPP+Pm+SPm)]])</f>
        <v>11.488440163439918</v>
      </c>
      <c r="Y1034" s="59"/>
      <c r="Z1034" s="60"/>
      <c r="AA1034" s="60"/>
      <c r="AB1034" s="59"/>
      <c r="AC1034" s="114"/>
      <c r="AD1034" s="114"/>
      <c r="AE1034" s="114"/>
      <c r="AF1034" s="114">
        <f t="shared" si="141"/>
        <v>0</v>
      </c>
      <c r="AG1034" s="114">
        <f t="shared" si="142"/>
        <v>0</v>
      </c>
      <c r="AH1034" s="114">
        <v>0</v>
      </c>
      <c r="AI1034" s="136" t="str">
        <f>IF(AH1034=1,(Table1353233[[#This Row],[UB_init]]-Table1353233[[#This Row],[LB_init]])/Table1353233[[#This Row],[UB_init]],"")</f>
        <v/>
      </c>
      <c r="AJ1034" s="123"/>
      <c r="AK1034" s="114">
        <f>IF(AND(AJ1034=1,Table68[[#This Row],[Gap]]=0),1,0)</f>
        <v>0</v>
      </c>
      <c r="AL1034" s="48">
        <v>757</v>
      </c>
      <c r="AM1034" s="117">
        <f t="shared" si="137"/>
        <v>1</v>
      </c>
      <c r="AN1034">
        <f t="shared" si="138"/>
        <v>0</v>
      </c>
    </row>
    <row r="1035" spans="2:40" x14ac:dyDescent="0.35">
      <c r="B1035" s="126" t="s">
        <v>1045</v>
      </c>
      <c r="C1035" s="36">
        <v>200</v>
      </c>
      <c r="D1035" s="36">
        <v>10</v>
      </c>
      <c r="E1035" s="36">
        <v>20</v>
      </c>
      <c r="F1035" s="37">
        <v>2</v>
      </c>
      <c r="G1035" s="61">
        <f t="shared" si="134"/>
        <v>804</v>
      </c>
      <c r="H1035" s="98">
        <f t="shared" si="134"/>
        <v>804</v>
      </c>
      <c r="I1035" s="98">
        <f t="shared" si="139"/>
        <v>0</v>
      </c>
      <c r="J1035" s="98"/>
      <c r="K1035" s="36">
        <f>1800-Table1353233[[#This Row],[Remaining time]]</f>
        <v>16.58722731844</v>
      </c>
      <c r="L1035" s="36"/>
      <c r="M1035" s="36">
        <f t="shared" si="135"/>
        <v>16.58722731844</v>
      </c>
      <c r="N1035" t="str">
        <f t="shared" si="136"/>
        <v/>
      </c>
      <c r="O1035" t="b">
        <f t="shared" si="140"/>
        <v>0</v>
      </c>
      <c r="T1035">
        <f>IF(Table1353233[[#This Row],[If Optimal solution is not found]]=1,"",Table1353233[[#This Row],[UB_init]])</f>
        <v>804</v>
      </c>
      <c r="U1035">
        <f>IF(Table1353233[[#This Row],[If Optimal solution is not found]],"",Table1353233[[#This Row],[LB_init]])</f>
        <v>804</v>
      </c>
      <c r="V1035">
        <f>IF(Table1353233[[#This Row],[If Optimal solution is not found]],"",0)</f>
        <v>0</v>
      </c>
      <c r="W1035">
        <f>IF(Table1353233[[#This Row],[If Optimal solution is not found]],"",Table1353233[[#This Row],[Total time (BPP+Pm+SPm)]])</f>
        <v>16.58722731844</v>
      </c>
      <c r="Y1035" s="61"/>
      <c r="Z1035" s="62"/>
      <c r="AA1035" s="62"/>
      <c r="AB1035" s="61"/>
      <c r="AC1035" s="115"/>
      <c r="AD1035" s="115"/>
      <c r="AE1035" s="115"/>
      <c r="AF1035" s="115">
        <f t="shared" si="141"/>
        <v>0</v>
      </c>
      <c r="AG1035" s="115">
        <f t="shared" si="142"/>
        <v>0</v>
      </c>
      <c r="AH1035" s="115">
        <v>0</v>
      </c>
      <c r="AI1035" s="137" t="str">
        <f>IF(AH1035=1,(Table1353233[[#This Row],[UB_init]]-Table1353233[[#This Row],[LB_init]])/Table1353233[[#This Row],[UB_init]],"")</f>
        <v/>
      </c>
      <c r="AJ1035" s="133"/>
      <c r="AK1035" s="115">
        <f>IF(AND(AJ1035=1,Table68[[#This Row],[Gap]]=0),1,0)</f>
        <v>0</v>
      </c>
      <c r="AL1035" s="47">
        <v>804</v>
      </c>
      <c r="AM1035" s="117">
        <f t="shared" si="137"/>
        <v>1</v>
      </c>
      <c r="AN1035">
        <f t="shared" si="138"/>
        <v>0</v>
      </c>
    </row>
    <row r="1036" spans="2:40" x14ac:dyDescent="0.35">
      <c r="B1036" s="127" t="s">
        <v>1046</v>
      </c>
      <c r="C1036" s="38">
        <v>200</v>
      </c>
      <c r="D1036" s="38">
        <v>10</v>
      </c>
      <c r="E1036" s="38">
        <v>20</v>
      </c>
      <c r="F1036" s="39">
        <v>2</v>
      </c>
      <c r="G1036" s="59">
        <f t="shared" si="134"/>
        <v>763</v>
      </c>
      <c r="H1036" s="88">
        <f t="shared" si="134"/>
        <v>763</v>
      </c>
      <c r="I1036" s="88">
        <f t="shared" si="139"/>
        <v>0</v>
      </c>
      <c r="J1036" s="88"/>
      <c r="K1036" s="38">
        <f>1800-Table1353233[[#This Row],[Remaining time]]</f>
        <v>37.636457167569915</v>
      </c>
      <c r="L1036" s="38"/>
      <c r="M1036" s="38">
        <f t="shared" si="135"/>
        <v>37.636457167569915</v>
      </c>
      <c r="N1036" t="str">
        <f t="shared" si="136"/>
        <v/>
      </c>
      <c r="O1036" t="b">
        <f t="shared" si="140"/>
        <v>0</v>
      </c>
      <c r="T1036">
        <f>IF(Table1353233[[#This Row],[If Optimal solution is not found]]=1,"",Table1353233[[#This Row],[UB_init]])</f>
        <v>763</v>
      </c>
      <c r="U1036">
        <f>IF(Table1353233[[#This Row],[If Optimal solution is not found]],"",Table1353233[[#This Row],[LB_init]])</f>
        <v>763</v>
      </c>
      <c r="V1036">
        <f>IF(Table1353233[[#This Row],[If Optimal solution is not found]],"",0)</f>
        <v>0</v>
      </c>
      <c r="W1036">
        <f>IF(Table1353233[[#This Row],[If Optimal solution is not found]],"",Table1353233[[#This Row],[Total time (BPP+Pm+SPm)]])</f>
        <v>37.636457167569915</v>
      </c>
      <c r="Y1036" s="59"/>
      <c r="Z1036" s="60"/>
      <c r="AA1036" s="60"/>
      <c r="AB1036" s="59"/>
      <c r="AC1036" s="114"/>
      <c r="AD1036" s="114"/>
      <c r="AE1036" s="114"/>
      <c r="AF1036" s="114">
        <f t="shared" si="141"/>
        <v>0</v>
      </c>
      <c r="AG1036" s="114">
        <f t="shared" si="142"/>
        <v>0</v>
      </c>
      <c r="AH1036" s="114">
        <v>0</v>
      </c>
      <c r="AI1036" s="136" t="str">
        <f>IF(AH1036=1,(Table1353233[[#This Row],[UB_init]]-Table1353233[[#This Row],[LB_init]])/Table1353233[[#This Row],[UB_init]],"")</f>
        <v/>
      </c>
      <c r="AJ1036" s="123"/>
      <c r="AK1036" s="114">
        <f>IF(AND(AJ1036=1,Table68[[#This Row],[Gap]]=0),1,0)</f>
        <v>0</v>
      </c>
      <c r="AL1036" s="48">
        <v>763</v>
      </c>
      <c r="AM1036" s="117">
        <f t="shared" si="137"/>
        <v>1</v>
      </c>
      <c r="AN1036">
        <f t="shared" si="138"/>
        <v>0</v>
      </c>
    </row>
    <row r="1037" spans="2:40" x14ac:dyDescent="0.35">
      <c r="B1037" s="126" t="s">
        <v>1047</v>
      </c>
      <c r="C1037" s="36">
        <v>200</v>
      </c>
      <c r="D1037" s="36">
        <v>10</v>
      </c>
      <c r="E1037" s="36">
        <v>20</v>
      </c>
      <c r="F1037" s="37">
        <v>2</v>
      </c>
      <c r="G1037" s="61">
        <f t="shared" si="134"/>
        <v>727</v>
      </c>
      <c r="H1037" s="98">
        <f t="shared" si="134"/>
        <v>727</v>
      </c>
      <c r="I1037" s="98">
        <f t="shared" si="139"/>
        <v>0</v>
      </c>
      <c r="J1037" s="98"/>
      <c r="K1037" s="36">
        <f>1800-Table1353233[[#This Row],[Remaining time]]</f>
        <v>12.417816013100037</v>
      </c>
      <c r="L1037" s="36"/>
      <c r="M1037" s="36">
        <f t="shared" si="135"/>
        <v>12.417816013100037</v>
      </c>
      <c r="N1037" t="str">
        <f t="shared" si="136"/>
        <v/>
      </c>
      <c r="O1037" t="b">
        <f t="shared" si="140"/>
        <v>0</v>
      </c>
      <c r="T1037">
        <f>IF(Table1353233[[#This Row],[If Optimal solution is not found]]=1,"",Table1353233[[#This Row],[UB_init]])</f>
        <v>727</v>
      </c>
      <c r="U1037">
        <f>IF(Table1353233[[#This Row],[If Optimal solution is not found]],"",Table1353233[[#This Row],[LB_init]])</f>
        <v>727</v>
      </c>
      <c r="V1037">
        <f>IF(Table1353233[[#This Row],[If Optimal solution is not found]],"",0)</f>
        <v>0</v>
      </c>
      <c r="W1037">
        <f>IF(Table1353233[[#This Row],[If Optimal solution is not found]],"",Table1353233[[#This Row],[Total time (BPP+Pm+SPm)]])</f>
        <v>12.417816013100037</v>
      </c>
      <c r="Y1037" s="61"/>
      <c r="Z1037" s="62"/>
      <c r="AA1037" s="62"/>
      <c r="AB1037" s="61"/>
      <c r="AC1037" s="115"/>
      <c r="AD1037" s="115"/>
      <c r="AE1037" s="115"/>
      <c r="AF1037" s="115">
        <f t="shared" si="141"/>
        <v>0</v>
      </c>
      <c r="AG1037" s="115">
        <f t="shared" si="142"/>
        <v>0</v>
      </c>
      <c r="AH1037" s="115">
        <v>0</v>
      </c>
      <c r="AI1037" s="137" t="str">
        <f>IF(AH1037=1,(Table1353233[[#This Row],[UB_init]]-Table1353233[[#This Row],[LB_init]])/Table1353233[[#This Row],[UB_init]],"")</f>
        <v/>
      </c>
      <c r="AJ1037" s="133"/>
      <c r="AK1037" s="115">
        <f>IF(AND(AJ1037=1,Table68[[#This Row],[Gap]]=0),1,0)</f>
        <v>0</v>
      </c>
      <c r="AL1037" s="47">
        <v>727</v>
      </c>
      <c r="AM1037" s="117">
        <f t="shared" si="137"/>
        <v>1</v>
      </c>
      <c r="AN1037">
        <f t="shared" si="138"/>
        <v>0</v>
      </c>
    </row>
    <row r="1038" spans="2:40" x14ac:dyDescent="0.35">
      <c r="B1038" s="127" t="s">
        <v>1048</v>
      </c>
      <c r="C1038" s="38">
        <v>200</v>
      </c>
      <c r="D1038" s="38">
        <v>10</v>
      </c>
      <c r="E1038" s="38">
        <v>20</v>
      </c>
      <c r="F1038" s="39">
        <v>2</v>
      </c>
      <c r="G1038" s="59">
        <f t="shared" si="134"/>
        <v>776</v>
      </c>
      <c r="H1038" s="88">
        <f t="shared" si="134"/>
        <v>776</v>
      </c>
      <c r="I1038" s="88">
        <f t="shared" si="139"/>
        <v>0</v>
      </c>
      <c r="J1038" s="88"/>
      <c r="K1038" s="38">
        <f>1800-Table1353233[[#This Row],[Remaining time]]</f>
        <v>57.080173412339946</v>
      </c>
      <c r="L1038" s="38"/>
      <c r="M1038" s="38">
        <f t="shared" si="135"/>
        <v>57.080173412339946</v>
      </c>
      <c r="N1038" t="str">
        <f t="shared" si="136"/>
        <v/>
      </c>
      <c r="O1038" t="b">
        <f t="shared" si="140"/>
        <v>0</v>
      </c>
      <c r="T1038">
        <f>IF(Table1353233[[#This Row],[If Optimal solution is not found]]=1,"",Table1353233[[#This Row],[UB_init]])</f>
        <v>776</v>
      </c>
      <c r="U1038">
        <f>IF(Table1353233[[#This Row],[If Optimal solution is not found]],"",Table1353233[[#This Row],[LB_init]])</f>
        <v>776</v>
      </c>
      <c r="V1038">
        <f>IF(Table1353233[[#This Row],[If Optimal solution is not found]],"",0)</f>
        <v>0</v>
      </c>
      <c r="W1038">
        <f>IF(Table1353233[[#This Row],[If Optimal solution is not found]],"",Table1353233[[#This Row],[Total time (BPP+Pm+SPm)]])</f>
        <v>57.080173412339946</v>
      </c>
      <c r="Y1038" s="59"/>
      <c r="Z1038" s="60"/>
      <c r="AA1038" s="60"/>
      <c r="AB1038" s="59"/>
      <c r="AC1038" s="114"/>
      <c r="AD1038" s="114"/>
      <c r="AE1038" s="114"/>
      <c r="AF1038" s="114">
        <f t="shared" si="141"/>
        <v>0</v>
      </c>
      <c r="AG1038" s="114">
        <f t="shared" si="142"/>
        <v>0</v>
      </c>
      <c r="AH1038" s="114">
        <v>0</v>
      </c>
      <c r="AI1038" s="136" t="str">
        <f>IF(AH1038=1,(Table1353233[[#This Row],[UB_init]]-Table1353233[[#This Row],[LB_init]])/Table1353233[[#This Row],[UB_init]],"")</f>
        <v/>
      </c>
      <c r="AJ1038" s="123"/>
      <c r="AK1038" s="114">
        <f>IF(AND(AJ1038=1,Table68[[#This Row],[Gap]]=0),1,0)</f>
        <v>0</v>
      </c>
      <c r="AL1038" s="48">
        <v>776</v>
      </c>
      <c r="AM1038" s="117">
        <f t="shared" si="137"/>
        <v>1</v>
      </c>
      <c r="AN1038">
        <f t="shared" si="138"/>
        <v>0</v>
      </c>
    </row>
    <row r="1039" spans="2:40" x14ac:dyDescent="0.35">
      <c r="B1039" s="126" t="s">
        <v>1049</v>
      </c>
      <c r="C1039" s="36">
        <v>200</v>
      </c>
      <c r="D1039" s="36">
        <v>10</v>
      </c>
      <c r="E1039" s="36">
        <v>20</v>
      </c>
      <c r="F1039" s="37">
        <v>2</v>
      </c>
      <c r="G1039" s="61">
        <f t="shared" si="134"/>
        <v>775</v>
      </c>
      <c r="H1039" s="98">
        <f t="shared" si="134"/>
        <v>775</v>
      </c>
      <c r="I1039" s="98">
        <f t="shared" si="139"/>
        <v>0</v>
      </c>
      <c r="J1039" s="98"/>
      <c r="K1039" s="36">
        <f>1800-Table1353233[[#This Row],[Remaining time]]</f>
        <v>16.56673608534993</v>
      </c>
      <c r="L1039" s="36"/>
      <c r="M1039" s="36">
        <f t="shared" si="135"/>
        <v>16.56673608534993</v>
      </c>
      <c r="N1039" t="str">
        <f t="shared" si="136"/>
        <v/>
      </c>
      <c r="O1039" t="b">
        <f t="shared" si="140"/>
        <v>0</v>
      </c>
      <c r="T1039">
        <f>IF(Table1353233[[#This Row],[If Optimal solution is not found]]=1,"",Table1353233[[#This Row],[UB_init]])</f>
        <v>775</v>
      </c>
      <c r="U1039">
        <f>IF(Table1353233[[#This Row],[If Optimal solution is not found]],"",Table1353233[[#This Row],[LB_init]])</f>
        <v>775</v>
      </c>
      <c r="V1039">
        <f>IF(Table1353233[[#This Row],[If Optimal solution is not found]],"",0)</f>
        <v>0</v>
      </c>
      <c r="W1039">
        <f>IF(Table1353233[[#This Row],[If Optimal solution is not found]],"",Table1353233[[#This Row],[Total time (BPP+Pm+SPm)]])</f>
        <v>16.56673608534993</v>
      </c>
      <c r="Y1039" s="61"/>
      <c r="Z1039" s="62"/>
      <c r="AA1039" s="62"/>
      <c r="AB1039" s="61"/>
      <c r="AC1039" s="115"/>
      <c r="AD1039" s="115"/>
      <c r="AE1039" s="115"/>
      <c r="AF1039" s="115">
        <f t="shared" si="141"/>
        <v>0</v>
      </c>
      <c r="AG1039" s="115">
        <f t="shared" si="142"/>
        <v>0</v>
      </c>
      <c r="AH1039" s="115">
        <v>0</v>
      </c>
      <c r="AI1039" s="137" t="str">
        <f>IF(AH1039=1,(Table1353233[[#This Row],[UB_init]]-Table1353233[[#This Row],[LB_init]])/Table1353233[[#This Row],[UB_init]],"")</f>
        <v/>
      </c>
      <c r="AJ1039" s="133"/>
      <c r="AK1039" s="115">
        <f>IF(AND(AJ1039=1,Table68[[#This Row],[Gap]]=0),1,0)</f>
        <v>0</v>
      </c>
      <c r="AL1039" s="47">
        <v>775</v>
      </c>
      <c r="AM1039" s="117">
        <f t="shared" si="137"/>
        <v>1</v>
      </c>
      <c r="AN1039">
        <f t="shared" si="138"/>
        <v>0</v>
      </c>
    </row>
    <row r="1040" spans="2:40" x14ac:dyDescent="0.35">
      <c r="B1040" s="127" t="s">
        <v>1050</v>
      </c>
      <c r="C1040" s="38">
        <v>200</v>
      </c>
      <c r="D1040" s="38">
        <v>10</v>
      </c>
      <c r="E1040" s="38">
        <v>20</v>
      </c>
      <c r="F1040" s="39">
        <v>2</v>
      </c>
      <c r="G1040" s="59">
        <f t="shared" si="134"/>
        <v>776</v>
      </c>
      <c r="H1040" s="88">
        <f t="shared" si="134"/>
        <v>776</v>
      </c>
      <c r="I1040" s="88">
        <f t="shared" si="139"/>
        <v>0</v>
      </c>
      <c r="J1040" s="88"/>
      <c r="K1040" s="38">
        <f>1800-Table1353233[[#This Row],[Remaining time]]</f>
        <v>16.701237872249976</v>
      </c>
      <c r="L1040" s="38"/>
      <c r="M1040" s="38">
        <f t="shared" si="135"/>
        <v>16.701237872249976</v>
      </c>
      <c r="N1040" t="str">
        <f t="shared" si="136"/>
        <v/>
      </c>
      <c r="O1040" t="b">
        <f t="shared" si="140"/>
        <v>0</v>
      </c>
      <c r="T1040">
        <f>IF(Table1353233[[#This Row],[If Optimal solution is not found]]=1,"",Table1353233[[#This Row],[UB_init]])</f>
        <v>776</v>
      </c>
      <c r="U1040">
        <f>IF(Table1353233[[#This Row],[If Optimal solution is not found]],"",Table1353233[[#This Row],[LB_init]])</f>
        <v>776</v>
      </c>
      <c r="V1040">
        <f>IF(Table1353233[[#This Row],[If Optimal solution is not found]],"",0)</f>
        <v>0</v>
      </c>
      <c r="W1040">
        <f>IF(Table1353233[[#This Row],[If Optimal solution is not found]],"",Table1353233[[#This Row],[Total time (BPP+Pm+SPm)]])</f>
        <v>16.701237872249976</v>
      </c>
      <c r="Y1040" s="59"/>
      <c r="Z1040" s="60"/>
      <c r="AA1040" s="60"/>
      <c r="AB1040" s="59"/>
      <c r="AC1040" s="114"/>
      <c r="AD1040" s="114"/>
      <c r="AE1040" s="114"/>
      <c r="AF1040" s="114">
        <f t="shared" si="141"/>
        <v>0</v>
      </c>
      <c r="AG1040" s="114">
        <f t="shared" si="142"/>
        <v>0</v>
      </c>
      <c r="AH1040" s="114">
        <v>0</v>
      </c>
      <c r="AI1040" s="136" t="str">
        <f>IF(AH1040=1,(Table1353233[[#This Row],[UB_init]]-Table1353233[[#This Row],[LB_init]])/Table1353233[[#This Row],[UB_init]],"")</f>
        <v/>
      </c>
      <c r="AJ1040" s="123"/>
      <c r="AK1040" s="114">
        <f>IF(AND(AJ1040=1,Table68[[#This Row],[Gap]]=0),1,0)</f>
        <v>0</v>
      </c>
      <c r="AL1040" s="48">
        <v>776</v>
      </c>
      <c r="AM1040" s="117">
        <f t="shared" si="137"/>
        <v>1</v>
      </c>
      <c r="AN1040">
        <f t="shared" si="138"/>
        <v>0</v>
      </c>
    </row>
    <row r="1041" spans="2:40" x14ac:dyDescent="0.35">
      <c r="B1041" s="126" t="s">
        <v>1051</v>
      </c>
      <c r="C1041" s="36">
        <v>200</v>
      </c>
      <c r="D1041" s="36">
        <v>10</v>
      </c>
      <c r="E1041" s="36">
        <v>20</v>
      </c>
      <c r="F1041" s="37">
        <v>2</v>
      </c>
      <c r="G1041" s="61">
        <f t="shared" si="134"/>
        <v>760</v>
      </c>
      <c r="H1041" s="98">
        <f t="shared" si="134"/>
        <v>760</v>
      </c>
      <c r="I1041" s="98">
        <f t="shared" si="139"/>
        <v>0</v>
      </c>
      <c r="J1041" s="98"/>
      <c r="K1041" s="36">
        <f>1800-Table1353233[[#This Row],[Remaining time]]</f>
        <v>715.35134111532011</v>
      </c>
      <c r="L1041" s="36"/>
      <c r="M1041" s="36">
        <f t="shared" si="135"/>
        <v>715.35134111532011</v>
      </c>
      <c r="N1041" t="str">
        <f t="shared" si="136"/>
        <v/>
      </c>
      <c r="O1041" t="b">
        <f t="shared" si="140"/>
        <v>0</v>
      </c>
      <c r="T1041">
        <f>IF(Table1353233[[#This Row],[If Optimal solution is not found]]=1,"",Table1353233[[#This Row],[UB_init]])</f>
        <v>760</v>
      </c>
      <c r="U1041">
        <f>IF(Table1353233[[#This Row],[If Optimal solution is not found]],"",Table1353233[[#This Row],[LB_init]])</f>
        <v>760</v>
      </c>
      <c r="V1041">
        <f>IF(Table1353233[[#This Row],[If Optimal solution is not found]],"",0)</f>
        <v>0</v>
      </c>
      <c r="W1041">
        <f>IF(Table1353233[[#This Row],[If Optimal solution is not found]],"",Table1353233[[#This Row],[Total time (BPP+Pm+SPm)]])</f>
        <v>715.35134111532011</v>
      </c>
      <c r="Y1041" s="61"/>
      <c r="Z1041" s="62"/>
      <c r="AA1041" s="62"/>
      <c r="AB1041" s="61"/>
      <c r="AC1041" s="115"/>
      <c r="AD1041" s="115"/>
      <c r="AE1041" s="115"/>
      <c r="AF1041" s="115">
        <f t="shared" si="141"/>
        <v>0</v>
      </c>
      <c r="AG1041" s="115">
        <f t="shared" si="142"/>
        <v>0</v>
      </c>
      <c r="AH1041" s="115">
        <v>0</v>
      </c>
      <c r="AI1041" s="137" t="str">
        <f>IF(AH1041=1,(Table1353233[[#This Row],[UB_init]]-Table1353233[[#This Row],[LB_init]])/Table1353233[[#This Row],[UB_init]],"")</f>
        <v/>
      </c>
      <c r="AJ1041" s="133"/>
      <c r="AK1041" s="115">
        <f>IF(AND(AJ1041=1,Table68[[#This Row],[Gap]]=0),1,0)</f>
        <v>0</v>
      </c>
      <c r="AL1041" s="47">
        <v>760</v>
      </c>
      <c r="AM1041" s="117">
        <f t="shared" si="137"/>
        <v>1</v>
      </c>
      <c r="AN1041">
        <f t="shared" si="138"/>
        <v>0</v>
      </c>
    </row>
    <row r="1042" spans="2:40" x14ac:dyDescent="0.35">
      <c r="B1042" s="127" t="s">
        <v>1052</v>
      </c>
      <c r="C1042" s="38">
        <v>200</v>
      </c>
      <c r="D1042" s="38">
        <v>10</v>
      </c>
      <c r="E1042" s="38">
        <v>20</v>
      </c>
      <c r="F1042" s="39">
        <v>4</v>
      </c>
      <c r="G1042" s="59">
        <f t="shared" si="134"/>
        <v>986</v>
      </c>
      <c r="H1042" s="88">
        <f t="shared" si="134"/>
        <v>986</v>
      </c>
      <c r="I1042" s="88">
        <f t="shared" si="139"/>
        <v>0</v>
      </c>
      <c r="J1042" s="88"/>
      <c r="K1042" s="38">
        <f>1800-Table1353233[[#This Row],[Remaining time]]</f>
        <v>234.7122059650801</v>
      </c>
      <c r="L1042" s="38"/>
      <c r="M1042" s="38">
        <f t="shared" si="135"/>
        <v>234.7122059650801</v>
      </c>
      <c r="N1042" t="str">
        <f t="shared" si="136"/>
        <v/>
      </c>
      <c r="O1042" t="b">
        <f t="shared" si="140"/>
        <v>0</v>
      </c>
      <c r="T1042">
        <f>IF(Table1353233[[#This Row],[If Optimal solution is not found]]=1,"",Table1353233[[#This Row],[UB_init]])</f>
        <v>986</v>
      </c>
      <c r="U1042">
        <f>IF(Table1353233[[#This Row],[If Optimal solution is not found]],"",Table1353233[[#This Row],[LB_init]])</f>
        <v>986</v>
      </c>
      <c r="V1042">
        <f>IF(Table1353233[[#This Row],[If Optimal solution is not found]],"",0)</f>
        <v>0</v>
      </c>
      <c r="W1042">
        <f>IF(Table1353233[[#This Row],[If Optimal solution is not found]],"",Table1353233[[#This Row],[Total time (BPP+Pm+SPm)]])</f>
        <v>234.7122059650801</v>
      </c>
      <c r="Y1042" s="59"/>
      <c r="Z1042" s="60"/>
      <c r="AA1042" s="60"/>
      <c r="AB1042" s="59"/>
      <c r="AC1042" s="114"/>
      <c r="AD1042" s="114"/>
      <c r="AE1042" s="114"/>
      <c r="AF1042" s="114">
        <f t="shared" si="141"/>
        <v>0</v>
      </c>
      <c r="AG1042" s="114">
        <f t="shared" si="142"/>
        <v>0</v>
      </c>
      <c r="AH1042" s="114">
        <v>0</v>
      </c>
      <c r="AI1042" s="136" t="str">
        <f>IF(AH1042=1,(Table1353233[[#This Row],[UB_init]]-Table1353233[[#This Row],[LB_init]])/Table1353233[[#This Row],[UB_init]],"")</f>
        <v/>
      </c>
      <c r="AJ1042" s="123"/>
      <c r="AK1042" s="114">
        <f>IF(AND(AJ1042=1,Table68[[#This Row],[Gap]]=0),1,0)</f>
        <v>0</v>
      </c>
      <c r="AL1042" s="48">
        <v>986</v>
      </c>
      <c r="AM1042" s="117">
        <f t="shared" si="137"/>
        <v>1</v>
      </c>
      <c r="AN1042">
        <f t="shared" si="138"/>
        <v>0</v>
      </c>
    </row>
    <row r="1043" spans="2:40" x14ac:dyDescent="0.35">
      <c r="B1043" s="126" t="s">
        <v>1053</v>
      </c>
      <c r="C1043" s="36">
        <v>200</v>
      </c>
      <c r="D1043" s="36">
        <v>10</v>
      </c>
      <c r="E1043" s="36">
        <v>20</v>
      </c>
      <c r="F1043" s="37">
        <v>4</v>
      </c>
      <c r="G1043" s="61">
        <f t="shared" si="134"/>
        <v>1008</v>
      </c>
      <c r="H1043" s="98">
        <f t="shared" si="134"/>
        <v>1008</v>
      </c>
      <c r="I1043" s="98">
        <f t="shared" si="139"/>
        <v>0</v>
      </c>
      <c r="J1043" s="98"/>
      <c r="K1043" s="36">
        <f>1800-Table1353233[[#This Row],[Remaining time]]</f>
        <v>38.575089344760045</v>
      </c>
      <c r="L1043" s="36"/>
      <c r="M1043" s="36">
        <f t="shared" si="135"/>
        <v>38.575089344760045</v>
      </c>
      <c r="N1043" t="str">
        <f t="shared" si="136"/>
        <v/>
      </c>
      <c r="O1043" t="b">
        <f t="shared" si="140"/>
        <v>0</v>
      </c>
      <c r="T1043">
        <f>IF(Table1353233[[#This Row],[If Optimal solution is not found]]=1,"",Table1353233[[#This Row],[UB_init]])</f>
        <v>1008</v>
      </c>
      <c r="U1043">
        <f>IF(Table1353233[[#This Row],[If Optimal solution is not found]],"",Table1353233[[#This Row],[LB_init]])</f>
        <v>1008</v>
      </c>
      <c r="V1043">
        <f>IF(Table1353233[[#This Row],[If Optimal solution is not found]],"",0)</f>
        <v>0</v>
      </c>
      <c r="W1043">
        <f>IF(Table1353233[[#This Row],[If Optimal solution is not found]],"",Table1353233[[#This Row],[Total time (BPP+Pm+SPm)]])</f>
        <v>38.575089344760045</v>
      </c>
      <c r="Y1043" s="61"/>
      <c r="Z1043" s="62"/>
      <c r="AA1043" s="62"/>
      <c r="AB1043" s="61"/>
      <c r="AC1043" s="115"/>
      <c r="AD1043" s="115"/>
      <c r="AE1043" s="115"/>
      <c r="AF1043" s="115">
        <f t="shared" si="141"/>
        <v>0</v>
      </c>
      <c r="AG1043" s="115">
        <f t="shared" si="142"/>
        <v>0</v>
      </c>
      <c r="AH1043" s="115">
        <v>0</v>
      </c>
      <c r="AI1043" s="137" t="str">
        <f>IF(AH1043=1,(Table1353233[[#This Row],[UB_init]]-Table1353233[[#This Row],[LB_init]])/Table1353233[[#This Row],[UB_init]],"")</f>
        <v/>
      </c>
      <c r="AJ1043" s="133"/>
      <c r="AK1043" s="115">
        <f>IF(AND(AJ1043=1,Table68[[#This Row],[Gap]]=0),1,0)</f>
        <v>0</v>
      </c>
      <c r="AL1043" s="47">
        <v>1008</v>
      </c>
      <c r="AM1043" s="117">
        <f t="shared" si="137"/>
        <v>1</v>
      </c>
      <c r="AN1043">
        <f t="shared" si="138"/>
        <v>0</v>
      </c>
    </row>
    <row r="1044" spans="2:40" x14ac:dyDescent="0.35">
      <c r="B1044" s="127" t="s">
        <v>1054</v>
      </c>
      <c r="C1044" s="38">
        <v>200</v>
      </c>
      <c r="D1044" s="38">
        <v>10</v>
      </c>
      <c r="E1044" s="38">
        <v>20</v>
      </c>
      <c r="F1044" s="39">
        <v>4</v>
      </c>
      <c r="G1044" s="59">
        <f t="shared" si="134"/>
        <v>985</v>
      </c>
      <c r="H1044" s="88">
        <f t="shared" si="134"/>
        <v>979</v>
      </c>
      <c r="I1044" s="88">
        <f t="shared" si="139"/>
        <v>6.0913705583756301E-3</v>
      </c>
      <c r="J1044" s="88"/>
      <c r="K1044" s="38">
        <f>1800-Table1353233[[#This Row],[Remaining time]]</f>
        <v>602.40684711001995</v>
      </c>
      <c r="L1044" s="38">
        <v>2997.5931529999998</v>
      </c>
      <c r="M1044" s="38">
        <f t="shared" si="135"/>
        <v>3600.0000001100198</v>
      </c>
      <c r="N1044">
        <f t="shared" si="136"/>
        <v>0</v>
      </c>
      <c r="O1044" t="b">
        <f t="shared" si="140"/>
        <v>0</v>
      </c>
      <c r="T1044" t="str">
        <f>IF(Table1353233[[#This Row],[If Optimal solution is not found]]=1,"",Table1353233[[#This Row],[UB_init]])</f>
        <v/>
      </c>
      <c r="U1044" t="str">
        <f>IF(Table1353233[[#This Row],[If Optimal solution is not found]],"",Table1353233[[#This Row],[LB_init]])</f>
        <v/>
      </c>
      <c r="V1044" t="str">
        <f>IF(Table1353233[[#This Row],[If Optimal solution is not found]],"",0)</f>
        <v/>
      </c>
      <c r="W1044" t="str">
        <f>IF(Table1353233[[#This Row],[If Optimal solution is not found]],"",Table1353233[[#This Row],[Total time (BPP+Pm+SPm)]])</f>
        <v/>
      </c>
      <c r="Y1044" s="59">
        <v>985</v>
      </c>
      <c r="Z1044" s="60">
        <v>979</v>
      </c>
      <c r="AA1044" s="60">
        <v>6.0913705583756301E-3</v>
      </c>
      <c r="AB1044" s="59"/>
      <c r="AC1044" s="114">
        <v>0</v>
      </c>
      <c r="AD1044" s="114">
        <v>0</v>
      </c>
      <c r="AE1044" s="114">
        <v>0</v>
      </c>
      <c r="AF1044" s="114">
        <f t="shared" si="141"/>
        <v>0</v>
      </c>
      <c r="AG1044" s="114">
        <f t="shared" si="142"/>
        <v>0</v>
      </c>
      <c r="AH1044" s="114">
        <v>0</v>
      </c>
      <c r="AI1044" s="136" t="str">
        <f>IF(AH1044=1,(Table1353233[[#This Row],[UB_init]]-Table1353233[[#This Row],[LB_init]])/Table1353233[[#This Row],[UB_init]],"")</f>
        <v/>
      </c>
      <c r="AJ1044" s="123">
        <v>1</v>
      </c>
      <c r="AK1044" s="114">
        <f>IF(AND(AJ1044=1,Table68[[#This Row],[Gap]]=0),1,0)</f>
        <v>0</v>
      </c>
      <c r="AL1044" s="48">
        <v>985</v>
      </c>
      <c r="AM1044" s="117">
        <f t="shared" si="137"/>
        <v>0</v>
      </c>
      <c r="AN1044">
        <f t="shared" si="138"/>
        <v>0</v>
      </c>
    </row>
    <row r="1045" spans="2:40" x14ac:dyDescent="0.35">
      <c r="B1045" s="126" t="s">
        <v>1055</v>
      </c>
      <c r="C1045" s="36">
        <v>200</v>
      </c>
      <c r="D1045" s="36">
        <v>10</v>
      </c>
      <c r="E1045" s="36">
        <v>20</v>
      </c>
      <c r="F1045" s="37">
        <v>4</v>
      </c>
      <c r="G1045" s="61">
        <f t="shared" si="134"/>
        <v>1104</v>
      </c>
      <c r="H1045" s="98">
        <f t="shared" si="134"/>
        <v>1104</v>
      </c>
      <c r="I1045" s="98">
        <f t="shared" si="139"/>
        <v>0</v>
      </c>
      <c r="J1045" s="98"/>
      <c r="K1045" s="36">
        <f>1800-Table1353233[[#This Row],[Remaining time]]</f>
        <v>44.369564119730057</v>
      </c>
      <c r="L1045" s="36"/>
      <c r="M1045" s="36">
        <f t="shared" si="135"/>
        <v>44.369564119730057</v>
      </c>
      <c r="N1045" t="str">
        <f t="shared" si="136"/>
        <v/>
      </c>
      <c r="O1045" t="b">
        <f t="shared" si="140"/>
        <v>0</v>
      </c>
      <c r="T1045">
        <f>IF(Table1353233[[#This Row],[If Optimal solution is not found]]=1,"",Table1353233[[#This Row],[UB_init]])</f>
        <v>1104</v>
      </c>
      <c r="U1045">
        <f>IF(Table1353233[[#This Row],[If Optimal solution is not found]],"",Table1353233[[#This Row],[LB_init]])</f>
        <v>1104</v>
      </c>
      <c r="V1045">
        <f>IF(Table1353233[[#This Row],[If Optimal solution is not found]],"",0)</f>
        <v>0</v>
      </c>
      <c r="W1045">
        <f>IF(Table1353233[[#This Row],[If Optimal solution is not found]],"",Table1353233[[#This Row],[Total time (BPP+Pm+SPm)]])</f>
        <v>44.369564119730057</v>
      </c>
      <c r="Y1045" s="61"/>
      <c r="Z1045" s="62"/>
      <c r="AA1045" s="62"/>
      <c r="AB1045" s="61"/>
      <c r="AC1045" s="115"/>
      <c r="AD1045" s="115"/>
      <c r="AE1045" s="115"/>
      <c r="AF1045" s="115">
        <f t="shared" si="141"/>
        <v>0</v>
      </c>
      <c r="AG1045" s="115">
        <f t="shared" si="142"/>
        <v>0</v>
      </c>
      <c r="AH1045" s="115">
        <v>0</v>
      </c>
      <c r="AI1045" s="137" t="str">
        <f>IF(AH1045=1,(Table1353233[[#This Row],[UB_init]]-Table1353233[[#This Row],[LB_init]])/Table1353233[[#This Row],[UB_init]],"")</f>
        <v/>
      </c>
      <c r="AJ1045" s="133"/>
      <c r="AK1045" s="115">
        <f>IF(AND(AJ1045=1,Table68[[#This Row],[Gap]]=0),1,0)</f>
        <v>0</v>
      </c>
      <c r="AL1045" s="47">
        <v>1104</v>
      </c>
      <c r="AM1045" s="117">
        <f t="shared" si="137"/>
        <v>1</v>
      </c>
      <c r="AN1045">
        <f t="shared" si="138"/>
        <v>0</v>
      </c>
    </row>
    <row r="1046" spans="2:40" ht="14.65" customHeight="1" x14ac:dyDescent="0.35">
      <c r="B1046" s="127" t="s">
        <v>1056</v>
      </c>
      <c r="C1046" s="38">
        <v>200</v>
      </c>
      <c r="D1046" s="38">
        <v>10</v>
      </c>
      <c r="E1046" s="38">
        <v>20</v>
      </c>
      <c r="F1046" s="39">
        <v>4</v>
      </c>
      <c r="G1046" s="59">
        <f t="shared" si="134"/>
        <v>955</v>
      </c>
      <c r="H1046" s="88">
        <f t="shared" si="134"/>
        <v>955</v>
      </c>
      <c r="I1046" s="88">
        <f t="shared" si="139"/>
        <v>0</v>
      </c>
      <c r="J1046" s="88"/>
      <c r="K1046" s="38">
        <f>1800-Table1353233[[#This Row],[Remaining time]]</f>
        <v>54.134973799810041</v>
      </c>
      <c r="L1046" s="38"/>
      <c r="M1046" s="38">
        <f t="shared" si="135"/>
        <v>54.134973799810041</v>
      </c>
      <c r="N1046" t="str">
        <f t="shared" si="136"/>
        <v/>
      </c>
      <c r="O1046" t="b">
        <f t="shared" si="140"/>
        <v>0</v>
      </c>
      <c r="T1046">
        <f>IF(Table1353233[[#This Row],[If Optimal solution is not found]]=1,"",Table1353233[[#This Row],[UB_init]])</f>
        <v>955</v>
      </c>
      <c r="U1046">
        <f>IF(Table1353233[[#This Row],[If Optimal solution is not found]],"",Table1353233[[#This Row],[LB_init]])</f>
        <v>955</v>
      </c>
      <c r="V1046">
        <f>IF(Table1353233[[#This Row],[If Optimal solution is not found]],"",0)</f>
        <v>0</v>
      </c>
      <c r="W1046">
        <f>IF(Table1353233[[#This Row],[If Optimal solution is not found]],"",Table1353233[[#This Row],[Total time (BPP+Pm+SPm)]])</f>
        <v>54.134973799810041</v>
      </c>
      <c r="Y1046" s="59"/>
      <c r="Z1046" s="60"/>
      <c r="AA1046" s="60"/>
      <c r="AB1046" s="59"/>
      <c r="AC1046" s="114"/>
      <c r="AD1046" s="114"/>
      <c r="AE1046" s="114"/>
      <c r="AF1046" s="114">
        <f t="shared" si="141"/>
        <v>0</v>
      </c>
      <c r="AG1046" s="114">
        <f t="shared" si="142"/>
        <v>0</v>
      </c>
      <c r="AH1046" s="114">
        <v>0</v>
      </c>
      <c r="AI1046" s="136" t="str">
        <f>IF(AH1046=1,(Table1353233[[#This Row],[UB_init]]-Table1353233[[#This Row],[LB_init]])/Table1353233[[#This Row],[UB_init]],"")</f>
        <v/>
      </c>
      <c r="AJ1046" s="123"/>
      <c r="AK1046" s="114">
        <f>IF(AND(AJ1046=1,Table68[[#This Row],[Gap]]=0),1,0)</f>
        <v>0</v>
      </c>
      <c r="AL1046" s="48">
        <v>955</v>
      </c>
      <c r="AM1046" s="117">
        <f t="shared" si="137"/>
        <v>1</v>
      </c>
      <c r="AN1046">
        <f t="shared" si="138"/>
        <v>0</v>
      </c>
    </row>
    <row r="1047" spans="2:40" ht="14.65" customHeight="1" x14ac:dyDescent="0.35">
      <c r="B1047" s="126" t="s">
        <v>1057</v>
      </c>
      <c r="C1047" s="36">
        <v>200</v>
      </c>
      <c r="D1047" s="36">
        <v>10</v>
      </c>
      <c r="E1047" s="36">
        <v>20</v>
      </c>
      <c r="F1047" s="37">
        <v>4</v>
      </c>
      <c r="G1047" s="61">
        <f t="shared" si="134"/>
        <v>973</v>
      </c>
      <c r="H1047" s="98">
        <f t="shared" si="134"/>
        <v>973</v>
      </c>
      <c r="I1047" s="98">
        <f t="shared" si="139"/>
        <v>0</v>
      </c>
      <c r="J1047" s="98"/>
      <c r="K1047" s="36">
        <f>1800-Table1353233[[#This Row],[Remaining time]]</f>
        <v>373.56286189146999</v>
      </c>
      <c r="L1047" s="36"/>
      <c r="M1047" s="36">
        <f t="shared" si="135"/>
        <v>373.56286189146999</v>
      </c>
      <c r="N1047" t="str">
        <f t="shared" si="136"/>
        <v/>
      </c>
      <c r="O1047" t="b">
        <f t="shared" si="140"/>
        <v>0</v>
      </c>
      <c r="T1047">
        <f>IF(Table1353233[[#This Row],[If Optimal solution is not found]]=1,"",Table1353233[[#This Row],[UB_init]])</f>
        <v>973</v>
      </c>
      <c r="U1047">
        <f>IF(Table1353233[[#This Row],[If Optimal solution is not found]],"",Table1353233[[#This Row],[LB_init]])</f>
        <v>973</v>
      </c>
      <c r="V1047">
        <f>IF(Table1353233[[#This Row],[If Optimal solution is not found]],"",0)</f>
        <v>0</v>
      </c>
      <c r="W1047">
        <f>IF(Table1353233[[#This Row],[If Optimal solution is not found]],"",Table1353233[[#This Row],[Total time (BPP+Pm+SPm)]])</f>
        <v>373.56286189146999</v>
      </c>
      <c r="Y1047" s="61"/>
      <c r="Z1047" s="62"/>
      <c r="AA1047" s="62"/>
      <c r="AB1047" s="61"/>
      <c r="AC1047" s="115"/>
      <c r="AD1047" s="115"/>
      <c r="AE1047" s="115"/>
      <c r="AF1047" s="115">
        <f t="shared" si="141"/>
        <v>0</v>
      </c>
      <c r="AG1047" s="115">
        <f t="shared" si="142"/>
        <v>0</v>
      </c>
      <c r="AH1047" s="115">
        <v>0</v>
      </c>
      <c r="AI1047" s="137" t="str">
        <f>IF(AH1047=1,(Table1353233[[#This Row],[UB_init]]-Table1353233[[#This Row],[LB_init]])/Table1353233[[#This Row],[UB_init]],"")</f>
        <v/>
      </c>
      <c r="AJ1047" s="133"/>
      <c r="AK1047" s="115">
        <f>IF(AND(AJ1047=1,Table68[[#This Row],[Gap]]=0),1,0)</f>
        <v>0</v>
      </c>
      <c r="AL1047" s="47">
        <v>973</v>
      </c>
      <c r="AM1047" s="117">
        <f t="shared" si="137"/>
        <v>1</v>
      </c>
      <c r="AN1047">
        <f t="shared" si="138"/>
        <v>0</v>
      </c>
    </row>
    <row r="1048" spans="2:40" ht="14.65" customHeight="1" x14ac:dyDescent="0.35">
      <c r="B1048" s="127" t="s">
        <v>1058</v>
      </c>
      <c r="C1048" s="38">
        <v>200</v>
      </c>
      <c r="D1048" s="38">
        <v>10</v>
      </c>
      <c r="E1048" s="38">
        <v>20</v>
      </c>
      <c r="F1048" s="39">
        <v>4</v>
      </c>
      <c r="G1048" s="59">
        <f t="shared" si="134"/>
        <v>1004</v>
      </c>
      <c r="H1048" s="88">
        <f t="shared" si="134"/>
        <v>1004</v>
      </c>
      <c r="I1048" s="88">
        <f t="shared" si="139"/>
        <v>0</v>
      </c>
      <c r="J1048" s="88"/>
      <c r="K1048" s="38">
        <f>1800-Table1353233[[#This Row],[Remaining time]]</f>
        <v>104.90693028085002</v>
      </c>
      <c r="L1048" s="38"/>
      <c r="M1048" s="38">
        <f t="shared" si="135"/>
        <v>104.90693028085002</v>
      </c>
      <c r="N1048" t="str">
        <f t="shared" si="136"/>
        <v/>
      </c>
      <c r="O1048" t="b">
        <f t="shared" si="140"/>
        <v>0</v>
      </c>
      <c r="T1048">
        <f>IF(Table1353233[[#This Row],[If Optimal solution is not found]]=1,"",Table1353233[[#This Row],[UB_init]])</f>
        <v>1004</v>
      </c>
      <c r="U1048">
        <f>IF(Table1353233[[#This Row],[If Optimal solution is not found]],"",Table1353233[[#This Row],[LB_init]])</f>
        <v>1004</v>
      </c>
      <c r="V1048">
        <f>IF(Table1353233[[#This Row],[If Optimal solution is not found]],"",0)</f>
        <v>0</v>
      </c>
      <c r="W1048">
        <f>IF(Table1353233[[#This Row],[If Optimal solution is not found]],"",Table1353233[[#This Row],[Total time (BPP+Pm+SPm)]])</f>
        <v>104.90693028085002</v>
      </c>
      <c r="Y1048" s="59"/>
      <c r="Z1048" s="60"/>
      <c r="AA1048" s="60"/>
      <c r="AB1048" s="59"/>
      <c r="AC1048" s="114"/>
      <c r="AD1048" s="114"/>
      <c r="AE1048" s="114"/>
      <c r="AF1048" s="114">
        <f t="shared" si="141"/>
        <v>0</v>
      </c>
      <c r="AG1048" s="114">
        <f t="shared" si="142"/>
        <v>0</v>
      </c>
      <c r="AH1048" s="114">
        <v>0</v>
      </c>
      <c r="AI1048" s="136" t="str">
        <f>IF(AH1048=1,(Table1353233[[#This Row],[UB_init]]-Table1353233[[#This Row],[LB_init]])/Table1353233[[#This Row],[UB_init]],"")</f>
        <v/>
      </c>
      <c r="AJ1048" s="123"/>
      <c r="AK1048" s="114">
        <f>IF(AND(AJ1048=1,Table68[[#This Row],[Gap]]=0),1,0)</f>
        <v>0</v>
      </c>
      <c r="AL1048" s="48">
        <v>1004</v>
      </c>
      <c r="AM1048" s="117">
        <f t="shared" si="137"/>
        <v>1</v>
      </c>
      <c r="AN1048">
        <f t="shared" si="138"/>
        <v>0</v>
      </c>
    </row>
    <row r="1049" spans="2:40" x14ac:dyDescent="0.35">
      <c r="B1049" s="126" t="s">
        <v>1059</v>
      </c>
      <c r="C1049" s="36">
        <v>200</v>
      </c>
      <c r="D1049" s="36">
        <v>10</v>
      </c>
      <c r="E1049" s="36">
        <v>20</v>
      </c>
      <c r="F1049" s="37">
        <v>4</v>
      </c>
      <c r="G1049" s="61">
        <f t="shared" si="134"/>
        <v>1003</v>
      </c>
      <c r="H1049" s="98">
        <f t="shared" si="134"/>
        <v>1003</v>
      </c>
      <c r="I1049" s="98">
        <f t="shared" si="139"/>
        <v>0</v>
      </c>
      <c r="J1049" s="98"/>
      <c r="K1049" s="36">
        <f>1800-Table1353233[[#This Row],[Remaining time]]</f>
        <v>45.580023037269939</v>
      </c>
      <c r="L1049" s="36"/>
      <c r="M1049" s="36">
        <f t="shared" si="135"/>
        <v>45.580023037269939</v>
      </c>
      <c r="N1049" t="str">
        <f t="shared" si="136"/>
        <v/>
      </c>
      <c r="O1049" t="b">
        <f t="shared" si="140"/>
        <v>0</v>
      </c>
      <c r="T1049">
        <f>IF(Table1353233[[#This Row],[If Optimal solution is not found]]=1,"",Table1353233[[#This Row],[UB_init]])</f>
        <v>1003</v>
      </c>
      <c r="U1049">
        <f>IF(Table1353233[[#This Row],[If Optimal solution is not found]],"",Table1353233[[#This Row],[LB_init]])</f>
        <v>1003</v>
      </c>
      <c r="V1049">
        <f>IF(Table1353233[[#This Row],[If Optimal solution is not found]],"",0)</f>
        <v>0</v>
      </c>
      <c r="W1049">
        <f>IF(Table1353233[[#This Row],[If Optimal solution is not found]],"",Table1353233[[#This Row],[Total time (BPP+Pm+SPm)]])</f>
        <v>45.580023037269939</v>
      </c>
      <c r="Y1049" s="61"/>
      <c r="Z1049" s="62"/>
      <c r="AA1049" s="62"/>
      <c r="AB1049" s="61"/>
      <c r="AC1049" s="115"/>
      <c r="AD1049" s="115"/>
      <c r="AE1049" s="115"/>
      <c r="AF1049" s="115">
        <f t="shared" si="141"/>
        <v>0</v>
      </c>
      <c r="AG1049" s="115">
        <f t="shared" si="142"/>
        <v>0</v>
      </c>
      <c r="AH1049" s="115">
        <v>0</v>
      </c>
      <c r="AI1049" s="137" t="str">
        <f>IF(AH1049=1,(Table1353233[[#This Row],[UB_init]]-Table1353233[[#This Row],[LB_init]])/Table1353233[[#This Row],[UB_init]],"")</f>
        <v/>
      </c>
      <c r="AJ1049" s="133"/>
      <c r="AK1049" s="115">
        <f>IF(AND(AJ1049=1,Table68[[#This Row],[Gap]]=0),1,0)</f>
        <v>0</v>
      </c>
      <c r="AL1049" s="47">
        <v>1003</v>
      </c>
      <c r="AM1049" s="117">
        <f t="shared" si="137"/>
        <v>1</v>
      </c>
      <c r="AN1049">
        <f t="shared" si="138"/>
        <v>0</v>
      </c>
    </row>
    <row r="1050" spans="2:40" x14ac:dyDescent="0.35">
      <c r="B1050" s="127" t="s">
        <v>1060</v>
      </c>
      <c r="C1050" s="38">
        <v>200</v>
      </c>
      <c r="D1050" s="38">
        <v>10</v>
      </c>
      <c r="E1050" s="38">
        <v>20</v>
      </c>
      <c r="F1050" s="39">
        <v>4</v>
      </c>
      <c r="G1050" s="59">
        <f t="shared" si="134"/>
        <v>1046</v>
      </c>
      <c r="H1050" s="88">
        <f t="shared" si="134"/>
        <v>1046</v>
      </c>
      <c r="I1050" s="88">
        <f t="shared" si="139"/>
        <v>0</v>
      </c>
      <c r="J1050" s="88"/>
      <c r="K1050" s="38">
        <f>1800-Table1353233[[#This Row],[Remaining time]]</f>
        <v>221.85866517759996</v>
      </c>
      <c r="L1050" s="38"/>
      <c r="M1050" s="38">
        <f t="shared" si="135"/>
        <v>221.85866517759996</v>
      </c>
      <c r="N1050" t="str">
        <f t="shared" si="136"/>
        <v/>
      </c>
      <c r="O1050" t="b">
        <f t="shared" si="140"/>
        <v>0</v>
      </c>
      <c r="T1050">
        <f>IF(Table1353233[[#This Row],[If Optimal solution is not found]]=1,"",Table1353233[[#This Row],[UB_init]])</f>
        <v>1046</v>
      </c>
      <c r="U1050">
        <f>IF(Table1353233[[#This Row],[If Optimal solution is not found]],"",Table1353233[[#This Row],[LB_init]])</f>
        <v>1046</v>
      </c>
      <c r="V1050">
        <f>IF(Table1353233[[#This Row],[If Optimal solution is not found]],"",0)</f>
        <v>0</v>
      </c>
      <c r="W1050">
        <f>IF(Table1353233[[#This Row],[If Optimal solution is not found]],"",Table1353233[[#This Row],[Total time (BPP+Pm+SPm)]])</f>
        <v>221.85866517759996</v>
      </c>
      <c r="Y1050" s="59"/>
      <c r="Z1050" s="60"/>
      <c r="AA1050" s="60"/>
      <c r="AB1050" s="59"/>
      <c r="AC1050" s="114"/>
      <c r="AD1050" s="114"/>
      <c r="AE1050" s="114"/>
      <c r="AF1050" s="114">
        <f t="shared" si="141"/>
        <v>0</v>
      </c>
      <c r="AG1050" s="114">
        <f t="shared" si="142"/>
        <v>0</v>
      </c>
      <c r="AH1050" s="114">
        <v>0</v>
      </c>
      <c r="AI1050" s="136" t="str">
        <f>IF(AH1050=1,(Table1353233[[#This Row],[UB_init]]-Table1353233[[#This Row],[LB_init]])/Table1353233[[#This Row],[UB_init]],"")</f>
        <v/>
      </c>
      <c r="AJ1050" s="123"/>
      <c r="AK1050" s="114">
        <f>IF(AND(AJ1050=1,Table68[[#This Row],[Gap]]=0),1,0)</f>
        <v>0</v>
      </c>
      <c r="AL1050" s="48">
        <v>1046</v>
      </c>
      <c r="AM1050" s="117">
        <f t="shared" si="137"/>
        <v>1</v>
      </c>
      <c r="AN1050">
        <f t="shared" si="138"/>
        <v>0</v>
      </c>
    </row>
    <row r="1051" spans="2:40" x14ac:dyDescent="0.35">
      <c r="B1051" s="126" t="s">
        <v>1061</v>
      </c>
      <c r="C1051" s="36">
        <v>200</v>
      </c>
      <c r="D1051" s="36">
        <v>10</v>
      </c>
      <c r="E1051" s="36">
        <v>20</v>
      </c>
      <c r="F1051" s="37">
        <v>4</v>
      </c>
      <c r="G1051" s="61">
        <f t="shared" si="134"/>
        <v>1012</v>
      </c>
      <c r="H1051" s="98">
        <f t="shared" si="134"/>
        <v>1012</v>
      </c>
      <c r="I1051" s="98">
        <f t="shared" si="139"/>
        <v>0</v>
      </c>
      <c r="J1051" s="98"/>
      <c r="K1051" s="36">
        <f>1800-Table1353233[[#This Row],[Remaining time]]</f>
        <v>263.27550302446002</v>
      </c>
      <c r="L1051" s="36"/>
      <c r="M1051" s="36">
        <f t="shared" si="135"/>
        <v>263.27550302446002</v>
      </c>
      <c r="N1051" t="str">
        <f t="shared" si="136"/>
        <v/>
      </c>
      <c r="O1051" t="b">
        <f t="shared" si="140"/>
        <v>0</v>
      </c>
      <c r="T1051">
        <f>IF(Table1353233[[#This Row],[If Optimal solution is not found]]=1,"",Table1353233[[#This Row],[UB_init]])</f>
        <v>1012</v>
      </c>
      <c r="U1051">
        <f>IF(Table1353233[[#This Row],[If Optimal solution is not found]],"",Table1353233[[#This Row],[LB_init]])</f>
        <v>1012</v>
      </c>
      <c r="V1051">
        <f>IF(Table1353233[[#This Row],[If Optimal solution is not found]],"",0)</f>
        <v>0</v>
      </c>
      <c r="W1051">
        <f>IF(Table1353233[[#This Row],[If Optimal solution is not found]],"",Table1353233[[#This Row],[Total time (BPP+Pm+SPm)]])</f>
        <v>263.27550302446002</v>
      </c>
      <c r="Y1051" s="61"/>
      <c r="Z1051" s="62"/>
      <c r="AA1051" s="62"/>
      <c r="AB1051" s="61"/>
      <c r="AC1051" s="115"/>
      <c r="AD1051" s="115"/>
      <c r="AE1051" s="115"/>
      <c r="AF1051" s="115">
        <f t="shared" si="141"/>
        <v>0</v>
      </c>
      <c r="AG1051" s="115">
        <f t="shared" si="142"/>
        <v>0</v>
      </c>
      <c r="AH1051" s="115">
        <v>0</v>
      </c>
      <c r="AI1051" s="137" t="str">
        <f>IF(AH1051=1,(Table1353233[[#This Row],[UB_init]]-Table1353233[[#This Row],[LB_init]])/Table1353233[[#This Row],[UB_init]],"")</f>
        <v/>
      </c>
      <c r="AJ1051" s="133"/>
      <c r="AK1051" s="115">
        <f>IF(AND(AJ1051=1,Table68[[#This Row],[Gap]]=0),1,0)</f>
        <v>0</v>
      </c>
      <c r="AL1051" s="47">
        <v>1012</v>
      </c>
      <c r="AM1051" s="117">
        <f t="shared" si="137"/>
        <v>1</v>
      </c>
      <c r="AN1051">
        <f t="shared" si="138"/>
        <v>0</v>
      </c>
    </row>
    <row r="1052" spans="2:40" x14ac:dyDescent="0.35">
      <c r="B1052" s="127" t="s">
        <v>1062</v>
      </c>
      <c r="C1052" s="38">
        <v>200</v>
      </c>
      <c r="D1052" s="38">
        <v>10</v>
      </c>
      <c r="E1052" s="38">
        <v>30</v>
      </c>
      <c r="F1052" s="39">
        <v>1</v>
      </c>
      <c r="G1052" s="59">
        <f t="shared" si="134"/>
        <v>858</v>
      </c>
      <c r="H1052" s="88">
        <f t="shared" si="134"/>
        <v>858</v>
      </c>
      <c r="I1052" s="88">
        <f t="shared" si="139"/>
        <v>0</v>
      </c>
      <c r="J1052" s="88"/>
      <c r="K1052" s="38">
        <f>1800-Table1353233[[#This Row],[Remaining time]]</f>
        <v>9.200871555140111</v>
      </c>
      <c r="L1052" s="38">
        <v>6.95244536176323</v>
      </c>
      <c r="M1052" s="38">
        <f t="shared" si="135"/>
        <v>16.153316916903343</v>
      </c>
      <c r="N1052">
        <f t="shared" si="136"/>
        <v>0</v>
      </c>
      <c r="O1052" t="b">
        <f t="shared" si="140"/>
        <v>0</v>
      </c>
      <c r="T1052" t="str">
        <f>IF(Table1353233[[#This Row],[If Optimal solution is not found]]=1,"",Table1353233[[#This Row],[UB_init]])</f>
        <v/>
      </c>
      <c r="U1052" t="str">
        <f>IF(Table1353233[[#This Row],[If Optimal solution is not found]],"",Table1353233[[#This Row],[LB_init]])</f>
        <v/>
      </c>
      <c r="V1052" t="str">
        <f>IF(Table1353233[[#This Row],[If Optimal solution is not found]],"",0)</f>
        <v/>
      </c>
      <c r="W1052" t="str">
        <f>IF(Table1353233[[#This Row],[If Optimal solution is not found]],"",Table1353233[[#This Row],[Total time (BPP+Pm+SPm)]])</f>
        <v/>
      </c>
      <c r="Y1052" s="59">
        <v>858</v>
      </c>
      <c r="Z1052" s="60">
        <v>858</v>
      </c>
      <c r="AA1052" s="60">
        <v>0</v>
      </c>
      <c r="AB1052" s="59"/>
      <c r="AC1052" s="114">
        <v>0</v>
      </c>
      <c r="AD1052" s="114">
        <v>0</v>
      </c>
      <c r="AE1052" s="114">
        <v>0</v>
      </c>
      <c r="AF1052" s="114">
        <f t="shared" si="141"/>
        <v>0</v>
      </c>
      <c r="AG1052" s="114">
        <f t="shared" si="142"/>
        <v>0</v>
      </c>
      <c r="AH1052" s="114">
        <v>0</v>
      </c>
      <c r="AI1052" s="136" t="str">
        <f>IF(AH1052=1,(Table1353233[[#This Row],[UB_init]]-Table1353233[[#This Row],[LB_init]])/Table1353233[[#This Row],[UB_init]],"")</f>
        <v/>
      </c>
      <c r="AJ1052" s="123">
        <v>0</v>
      </c>
      <c r="AK1052" s="114">
        <f>IF(AND(AJ1052=1,Table68[[#This Row],[Gap]]=0),1,0)</f>
        <v>0</v>
      </c>
      <c r="AL1052" s="48">
        <v>878</v>
      </c>
      <c r="AM1052" s="117">
        <f t="shared" si="137"/>
        <v>0</v>
      </c>
      <c r="AN1052">
        <f t="shared" si="138"/>
        <v>0</v>
      </c>
    </row>
    <row r="1053" spans="2:40" x14ac:dyDescent="0.35">
      <c r="B1053" s="126" t="s">
        <v>1063</v>
      </c>
      <c r="C1053" s="36">
        <v>200</v>
      </c>
      <c r="D1053" s="36">
        <v>10</v>
      </c>
      <c r="E1053" s="36">
        <v>30</v>
      </c>
      <c r="F1053" s="37">
        <v>1</v>
      </c>
      <c r="G1053" s="61">
        <f t="shared" si="134"/>
        <v>817</v>
      </c>
      <c r="H1053" s="98">
        <f t="shared" si="134"/>
        <v>817</v>
      </c>
      <c r="I1053" s="98">
        <f t="shared" si="139"/>
        <v>0</v>
      </c>
      <c r="J1053" s="98"/>
      <c r="K1053" s="36">
        <f>1800-Table1353233[[#This Row],[Remaining time]]</f>
        <v>4.2728951610699824</v>
      </c>
      <c r="L1053" s="36">
        <v>7.8157136621885002</v>
      </c>
      <c r="M1053" s="36">
        <f t="shared" si="135"/>
        <v>12.088608823258483</v>
      </c>
      <c r="N1053">
        <f t="shared" si="136"/>
        <v>0</v>
      </c>
      <c r="O1053" t="b">
        <f t="shared" si="140"/>
        <v>0</v>
      </c>
      <c r="T1053" t="str">
        <f>IF(Table1353233[[#This Row],[If Optimal solution is not found]]=1,"",Table1353233[[#This Row],[UB_init]])</f>
        <v/>
      </c>
      <c r="U1053" t="str">
        <f>IF(Table1353233[[#This Row],[If Optimal solution is not found]],"",Table1353233[[#This Row],[LB_init]])</f>
        <v/>
      </c>
      <c r="V1053" t="str">
        <f>IF(Table1353233[[#This Row],[If Optimal solution is not found]],"",0)</f>
        <v/>
      </c>
      <c r="W1053" t="str">
        <f>IF(Table1353233[[#This Row],[If Optimal solution is not found]],"",Table1353233[[#This Row],[Total time (BPP+Pm+SPm)]])</f>
        <v/>
      </c>
      <c r="Y1053" s="61">
        <v>817</v>
      </c>
      <c r="Z1053" s="62">
        <v>817</v>
      </c>
      <c r="AA1053" s="62">
        <v>0</v>
      </c>
      <c r="AB1053" s="61"/>
      <c r="AC1053" s="115">
        <v>0</v>
      </c>
      <c r="AD1053" s="115">
        <v>0</v>
      </c>
      <c r="AE1053" s="115">
        <v>0</v>
      </c>
      <c r="AF1053" s="115">
        <f t="shared" si="141"/>
        <v>0</v>
      </c>
      <c r="AG1053" s="115">
        <f t="shared" si="142"/>
        <v>0</v>
      </c>
      <c r="AH1053" s="115">
        <v>0</v>
      </c>
      <c r="AI1053" s="137" t="str">
        <f>IF(AH1053=1,(Table1353233[[#This Row],[UB_init]]-Table1353233[[#This Row],[LB_init]])/Table1353233[[#This Row],[UB_init]],"")</f>
        <v/>
      </c>
      <c r="AJ1053" s="133">
        <v>0</v>
      </c>
      <c r="AK1053" s="115">
        <f>IF(AND(AJ1053=1,Table68[[#This Row],[Gap]]=0),1,0)</f>
        <v>0</v>
      </c>
      <c r="AL1053" s="47">
        <v>1044</v>
      </c>
      <c r="AM1053" s="117">
        <f t="shared" si="137"/>
        <v>0</v>
      </c>
      <c r="AN1053">
        <f t="shared" si="138"/>
        <v>0</v>
      </c>
    </row>
    <row r="1054" spans="2:40" x14ac:dyDescent="0.35">
      <c r="B1054" s="127" t="s">
        <v>1064</v>
      </c>
      <c r="C1054" s="38">
        <v>200</v>
      </c>
      <c r="D1054" s="38">
        <v>10</v>
      </c>
      <c r="E1054" s="38">
        <v>30</v>
      </c>
      <c r="F1054" s="39">
        <v>1</v>
      </c>
      <c r="G1054" s="59">
        <f t="shared" si="134"/>
        <v>851</v>
      </c>
      <c r="H1054" s="88">
        <f t="shared" si="134"/>
        <v>851</v>
      </c>
      <c r="I1054" s="88">
        <f t="shared" si="139"/>
        <v>0</v>
      </c>
      <c r="J1054" s="88"/>
      <c r="K1054" s="38">
        <f>1800-Table1353233[[#This Row],[Remaining time]]</f>
        <v>7.4984130971199647</v>
      </c>
      <c r="L1054" s="38">
        <v>5.2813791991211403</v>
      </c>
      <c r="M1054" s="38">
        <f t="shared" si="135"/>
        <v>12.779792296241105</v>
      </c>
      <c r="N1054">
        <f t="shared" si="136"/>
        <v>0</v>
      </c>
      <c r="O1054" t="b">
        <f t="shared" si="140"/>
        <v>0</v>
      </c>
      <c r="T1054" t="str">
        <f>IF(Table1353233[[#This Row],[If Optimal solution is not found]]=1,"",Table1353233[[#This Row],[UB_init]])</f>
        <v/>
      </c>
      <c r="U1054" t="str">
        <f>IF(Table1353233[[#This Row],[If Optimal solution is not found]],"",Table1353233[[#This Row],[LB_init]])</f>
        <v/>
      </c>
      <c r="V1054" t="str">
        <f>IF(Table1353233[[#This Row],[If Optimal solution is not found]],"",0)</f>
        <v/>
      </c>
      <c r="W1054" t="str">
        <f>IF(Table1353233[[#This Row],[If Optimal solution is not found]],"",Table1353233[[#This Row],[Total time (BPP+Pm+SPm)]])</f>
        <v/>
      </c>
      <c r="Y1054" s="59">
        <v>851</v>
      </c>
      <c r="Z1054" s="60">
        <v>851</v>
      </c>
      <c r="AA1054" s="60">
        <v>0</v>
      </c>
      <c r="AB1054" s="59"/>
      <c r="AC1054" s="114">
        <v>0</v>
      </c>
      <c r="AD1054" s="114">
        <v>0</v>
      </c>
      <c r="AE1054" s="114">
        <v>0</v>
      </c>
      <c r="AF1054" s="114">
        <f t="shared" si="141"/>
        <v>0</v>
      </c>
      <c r="AG1054" s="114">
        <f t="shared" si="142"/>
        <v>0</v>
      </c>
      <c r="AH1054" s="114">
        <v>0</v>
      </c>
      <c r="AI1054" s="136" t="str">
        <f>IF(AH1054=1,(Table1353233[[#This Row],[UB_init]]-Table1353233[[#This Row],[LB_init]])/Table1353233[[#This Row],[UB_init]],"")</f>
        <v/>
      </c>
      <c r="AJ1054" s="123">
        <v>0</v>
      </c>
      <c r="AK1054" s="114">
        <f>IF(AND(AJ1054=1,Table68[[#This Row],[Gap]]=0),1,0)</f>
        <v>0</v>
      </c>
      <c r="AL1054" s="48">
        <v>857</v>
      </c>
      <c r="AM1054" s="117">
        <f t="shared" si="137"/>
        <v>0</v>
      </c>
      <c r="AN1054">
        <f t="shared" si="138"/>
        <v>0</v>
      </c>
    </row>
    <row r="1055" spans="2:40" x14ac:dyDescent="0.35">
      <c r="B1055" s="126" t="s">
        <v>1065</v>
      </c>
      <c r="C1055" s="36">
        <v>200</v>
      </c>
      <c r="D1055" s="36">
        <v>10</v>
      </c>
      <c r="E1055" s="36">
        <v>30</v>
      </c>
      <c r="F1055" s="37">
        <v>1</v>
      </c>
      <c r="G1055" s="61">
        <f t="shared" si="134"/>
        <v>854</v>
      </c>
      <c r="H1055" s="98">
        <f t="shared" si="134"/>
        <v>854</v>
      </c>
      <c r="I1055" s="98">
        <f t="shared" si="139"/>
        <v>0</v>
      </c>
      <c r="J1055" s="98"/>
      <c r="K1055" s="36">
        <f>1800-Table1353233[[#This Row],[Remaining time]]</f>
        <v>7.0185147151400997</v>
      </c>
      <c r="L1055" s="36">
        <v>8.6143301990814507</v>
      </c>
      <c r="M1055" s="36">
        <f t="shared" si="135"/>
        <v>15.63284491422155</v>
      </c>
      <c r="N1055">
        <f t="shared" si="136"/>
        <v>0</v>
      </c>
      <c r="O1055" t="b">
        <f t="shared" si="140"/>
        <v>0</v>
      </c>
      <c r="T1055" t="str">
        <f>IF(Table1353233[[#This Row],[If Optimal solution is not found]]=1,"",Table1353233[[#This Row],[UB_init]])</f>
        <v/>
      </c>
      <c r="U1055" t="str">
        <f>IF(Table1353233[[#This Row],[If Optimal solution is not found]],"",Table1353233[[#This Row],[LB_init]])</f>
        <v/>
      </c>
      <c r="V1055" t="str">
        <f>IF(Table1353233[[#This Row],[If Optimal solution is not found]],"",0)</f>
        <v/>
      </c>
      <c r="W1055" t="str">
        <f>IF(Table1353233[[#This Row],[If Optimal solution is not found]],"",Table1353233[[#This Row],[Total time (BPP+Pm+SPm)]])</f>
        <v/>
      </c>
      <c r="Y1055" s="61">
        <v>854</v>
      </c>
      <c r="Z1055" s="62">
        <v>854</v>
      </c>
      <c r="AA1055" s="62">
        <v>0</v>
      </c>
      <c r="AB1055" s="61"/>
      <c r="AC1055" s="115">
        <v>1</v>
      </c>
      <c r="AD1055" s="115">
        <v>1</v>
      </c>
      <c r="AE1055" s="115">
        <v>0</v>
      </c>
      <c r="AF1055" s="115">
        <f t="shared" si="141"/>
        <v>0</v>
      </c>
      <c r="AG1055" s="115">
        <f t="shared" si="142"/>
        <v>0</v>
      </c>
      <c r="AH1055" s="115">
        <v>0</v>
      </c>
      <c r="AI1055" s="137" t="str">
        <f>IF(AH1055=1,(Table1353233[[#This Row],[UB_init]]-Table1353233[[#This Row],[LB_init]])/Table1353233[[#This Row],[UB_init]],"")</f>
        <v/>
      </c>
      <c r="AJ1055" s="133">
        <v>0</v>
      </c>
      <c r="AK1055" s="115">
        <f>IF(AND(AJ1055=1,Table68[[#This Row],[Gap]]=0),1,0)</f>
        <v>0</v>
      </c>
      <c r="AL1055" s="47">
        <v>907</v>
      </c>
      <c r="AM1055" s="117">
        <f t="shared" si="137"/>
        <v>0</v>
      </c>
      <c r="AN1055">
        <f t="shared" si="138"/>
        <v>0</v>
      </c>
    </row>
    <row r="1056" spans="2:40" x14ac:dyDescent="0.35">
      <c r="B1056" s="127" t="s">
        <v>1066</v>
      </c>
      <c r="C1056" s="38">
        <v>200</v>
      </c>
      <c r="D1056" s="38">
        <v>10</v>
      </c>
      <c r="E1056" s="38">
        <v>30</v>
      </c>
      <c r="F1056" s="39">
        <v>1</v>
      </c>
      <c r="G1056" s="59">
        <f t="shared" si="134"/>
        <v>855</v>
      </c>
      <c r="H1056" s="88">
        <f t="shared" si="134"/>
        <v>855</v>
      </c>
      <c r="I1056" s="88">
        <f t="shared" si="139"/>
        <v>0</v>
      </c>
      <c r="J1056" s="88"/>
      <c r="K1056" s="38">
        <f>1800-Table1353233[[#This Row],[Remaining time]]</f>
        <v>8.0479816608199144</v>
      </c>
      <c r="L1056" s="38">
        <v>9.4858146240003407</v>
      </c>
      <c r="M1056" s="38">
        <f t="shared" si="135"/>
        <v>17.533796284820255</v>
      </c>
      <c r="N1056">
        <f t="shared" si="136"/>
        <v>0</v>
      </c>
      <c r="O1056" t="b">
        <f t="shared" si="140"/>
        <v>0</v>
      </c>
      <c r="T1056" t="str">
        <f>IF(Table1353233[[#This Row],[If Optimal solution is not found]]=1,"",Table1353233[[#This Row],[UB_init]])</f>
        <v/>
      </c>
      <c r="U1056" t="str">
        <f>IF(Table1353233[[#This Row],[If Optimal solution is not found]],"",Table1353233[[#This Row],[LB_init]])</f>
        <v/>
      </c>
      <c r="V1056" t="str">
        <f>IF(Table1353233[[#This Row],[If Optimal solution is not found]],"",0)</f>
        <v/>
      </c>
      <c r="W1056" t="str">
        <f>IF(Table1353233[[#This Row],[If Optimal solution is not found]],"",Table1353233[[#This Row],[Total time (BPP+Pm+SPm)]])</f>
        <v/>
      </c>
      <c r="Y1056" s="59">
        <v>855</v>
      </c>
      <c r="Z1056" s="60">
        <v>855</v>
      </c>
      <c r="AA1056" s="60">
        <v>0</v>
      </c>
      <c r="AB1056" s="59"/>
      <c r="AC1056" s="114">
        <v>0</v>
      </c>
      <c r="AD1056" s="114">
        <v>0</v>
      </c>
      <c r="AE1056" s="114">
        <v>0</v>
      </c>
      <c r="AF1056" s="114">
        <f t="shared" si="141"/>
        <v>0</v>
      </c>
      <c r="AG1056" s="114">
        <f t="shared" si="142"/>
        <v>0</v>
      </c>
      <c r="AH1056" s="114">
        <v>0</v>
      </c>
      <c r="AI1056" s="136" t="str">
        <f>IF(AH1056=1,(Table1353233[[#This Row],[UB_init]]-Table1353233[[#This Row],[LB_init]])/Table1353233[[#This Row],[UB_init]],"")</f>
        <v/>
      </c>
      <c r="AJ1056" s="123">
        <v>0</v>
      </c>
      <c r="AK1056" s="114">
        <f>IF(AND(AJ1056=1,Table68[[#This Row],[Gap]]=0),1,0)</f>
        <v>0</v>
      </c>
      <c r="AL1056" s="48">
        <v>864</v>
      </c>
      <c r="AM1056" s="117">
        <f t="shared" si="137"/>
        <v>0</v>
      </c>
      <c r="AN1056">
        <f t="shared" si="138"/>
        <v>0</v>
      </c>
    </row>
    <row r="1057" spans="2:40" x14ac:dyDescent="0.35">
      <c r="B1057" s="126" t="s">
        <v>1067</v>
      </c>
      <c r="C1057" s="36">
        <v>200</v>
      </c>
      <c r="D1057" s="36">
        <v>10</v>
      </c>
      <c r="E1057" s="36">
        <v>30</v>
      </c>
      <c r="F1057" s="37">
        <v>1</v>
      </c>
      <c r="G1057" s="61">
        <f t="shared" si="134"/>
        <v>886</v>
      </c>
      <c r="H1057" s="98">
        <f t="shared" si="134"/>
        <v>886</v>
      </c>
      <c r="I1057" s="98">
        <f t="shared" si="139"/>
        <v>0</v>
      </c>
      <c r="J1057" s="98"/>
      <c r="K1057" s="36">
        <f>1800-Table1353233[[#This Row],[Remaining time]]</f>
        <v>37.817307883879948</v>
      </c>
      <c r="L1057" s="36">
        <v>5.2183063658885596</v>
      </c>
      <c r="M1057" s="36">
        <f t="shared" si="135"/>
        <v>43.035614249768507</v>
      </c>
      <c r="N1057">
        <f t="shared" si="136"/>
        <v>0</v>
      </c>
      <c r="O1057" t="b">
        <f t="shared" si="140"/>
        <v>0</v>
      </c>
      <c r="T1057" t="str">
        <f>IF(Table1353233[[#This Row],[If Optimal solution is not found]]=1,"",Table1353233[[#This Row],[UB_init]])</f>
        <v/>
      </c>
      <c r="U1057" t="str">
        <f>IF(Table1353233[[#This Row],[If Optimal solution is not found]],"",Table1353233[[#This Row],[LB_init]])</f>
        <v/>
      </c>
      <c r="V1057" t="str">
        <f>IF(Table1353233[[#This Row],[If Optimal solution is not found]],"",0)</f>
        <v/>
      </c>
      <c r="W1057" t="str">
        <f>IF(Table1353233[[#This Row],[If Optimal solution is not found]],"",Table1353233[[#This Row],[Total time (BPP+Pm+SPm)]])</f>
        <v/>
      </c>
      <c r="Y1057" s="61">
        <v>886</v>
      </c>
      <c r="Z1057" s="62">
        <v>886</v>
      </c>
      <c r="AA1057" s="62">
        <v>0</v>
      </c>
      <c r="AB1057" s="61"/>
      <c r="AC1057" s="115">
        <v>0</v>
      </c>
      <c r="AD1057" s="115">
        <v>0</v>
      </c>
      <c r="AE1057" s="115">
        <v>0</v>
      </c>
      <c r="AF1057" s="115">
        <f t="shared" si="141"/>
        <v>0</v>
      </c>
      <c r="AG1057" s="115">
        <f t="shared" si="142"/>
        <v>0</v>
      </c>
      <c r="AH1057" s="115">
        <v>0</v>
      </c>
      <c r="AI1057" s="137" t="str">
        <f>IF(AH1057=1,(Table1353233[[#This Row],[UB_init]]-Table1353233[[#This Row],[LB_init]])/Table1353233[[#This Row],[UB_init]],"")</f>
        <v/>
      </c>
      <c r="AJ1057" s="133">
        <v>0</v>
      </c>
      <c r="AK1057" s="115">
        <f>IF(AND(AJ1057=1,Table68[[#This Row],[Gap]]=0),1,0)</f>
        <v>0</v>
      </c>
      <c r="AL1057" s="47">
        <v>914</v>
      </c>
      <c r="AM1057" s="117">
        <f t="shared" si="137"/>
        <v>0</v>
      </c>
      <c r="AN1057">
        <f t="shared" si="138"/>
        <v>0</v>
      </c>
    </row>
    <row r="1058" spans="2:40" x14ac:dyDescent="0.35">
      <c r="B1058" s="127" t="s">
        <v>1068</v>
      </c>
      <c r="C1058" s="38">
        <v>200</v>
      </c>
      <c r="D1058" s="38">
        <v>10</v>
      </c>
      <c r="E1058" s="38">
        <v>30</v>
      </c>
      <c r="F1058" s="39">
        <v>1</v>
      </c>
      <c r="G1058" s="59">
        <f t="shared" si="134"/>
        <v>881</v>
      </c>
      <c r="H1058" s="88">
        <f t="shared" si="134"/>
        <v>881</v>
      </c>
      <c r="I1058" s="88">
        <f t="shared" si="139"/>
        <v>0</v>
      </c>
      <c r="J1058" s="88"/>
      <c r="K1058" s="38">
        <f>1800-Table1353233[[#This Row],[Remaining time]]</f>
        <v>2.2050004284899387</v>
      </c>
      <c r="L1058" s="38">
        <v>9.1834062570705992</v>
      </c>
      <c r="M1058" s="38">
        <f t="shared" si="135"/>
        <v>11.388406685560538</v>
      </c>
      <c r="N1058">
        <f t="shared" si="136"/>
        <v>0</v>
      </c>
      <c r="O1058" t="b">
        <f t="shared" si="140"/>
        <v>0</v>
      </c>
      <c r="T1058" t="str">
        <f>IF(Table1353233[[#This Row],[If Optimal solution is not found]]=1,"",Table1353233[[#This Row],[UB_init]])</f>
        <v/>
      </c>
      <c r="U1058" t="str">
        <f>IF(Table1353233[[#This Row],[If Optimal solution is not found]],"",Table1353233[[#This Row],[LB_init]])</f>
        <v/>
      </c>
      <c r="V1058">
        <v>0</v>
      </c>
      <c r="W1058" t="str">
        <f>IF(Table1353233[[#This Row],[If Optimal solution is not found]],"",Table1353233[[#This Row],[Total time (BPP+Pm+SPm)]])</f>
        <v/>
      </c>
      <c r="Y1058" s="59">
        <v>881</v>
      </c>
      <c r="Z1058" s="60">
        <v>881</v>
      </c>
      <c r="AA1058" s="60">
        <v>0</v>
      </c>
      <c r="AB1058" s="59"/>
      <c r="AC1058" s="114">
        <v>0</v>
      </c>
      <c r="AD1058" s="114">
        <v>0</v>
      </c>
      <c r="AE1058" s="114">
        <v>0</v>
      </c>
      <c r="AF1058" s="114">
        <f t="shared" si="141"/>
        <v>0</v>
      </c>
      <c r="AG1058" s="114">
        <f t="shared" si="142"/>
        <v>0</v>
      </c>
      <c r="AH1058" s="114">
        <v>0</v>
      </c>
      <c r="AI1058" s="136" t="str">
        <f>IF(AH1058=1,(Table1353233[[#This Row],[UB_init]]-Table1353233[[#This Row],[LB_init]])/Table1353233[[#This Row],[UB_init]],"")</f>
        <v/>
      </c>
      <c r="AJ1058" s="123">
        <v>0</v>
      </c>
      <c r="AK1058" s="114">
        <f>IF(AND(AJ1058=1,Table68[[#This Row],[Gap]]=0),1,0)</f>
        <v>0</v>
      </c>
      <c r="AL1058" s="48">
        <v>1356</v>
      </c>
      <c r="AM1058" s="117">
        <f t="shared" si="137"/>
        <v>0</v>
      </c>
      <c r="AN1058">
        <f t="shared" si="138"/>
        <v>0</v>
      </c>
    </row>
    <row r="1059" spans="2:40" x14ac:dyDescent="0.35">
      <c r="B1059" s="126" t="s">
        <v>1069</v>
      </c>
      <c r="C1059" s="36">
        <v>200</v>
      </c>
      <c r="D1059" s="36">
        <v>10</v>
      </c>
      <c r="E1059" s="36">
        <v>30</v>
      </c>
      <c r="F1059" s="37">
        <v>1</v>
      </c>
      <c r="G1059" s="61">
        <f t="shared" si="134"/>
        <v>828</v>
      </c>
      <c r="H1059" s="98">
        <f t="shared" si="134"/>
        <v>828</v>
      </c>
      <c r="I1059" s="98">
        <f t="shared" si="139"/>
        <v>0</v>
      </c>
      <c r="J1059" s="98"/>
      <c r="K1059" s="36">
        <f>1800-Table1353233[[#This Row],[Remaining time]]</f>
        <v>11.54542288743005</v>
      </c>
      <c r="L1059" s="36">
        <v>13.3970849309116</v>
      </c>
      <c r="M1059" s="36">
        <f t="shared" si="135"/>
        <v>24.94250781834165</v>
      </c>
      <c r="N1059">
        <f t="shared" si="136"/>
        <v>0</v>
      </c>
      <c r="O1059" t="b">
        <f t="shared" si="140"/>
        <v>0</v>
      </c>
      <c r="T1059" t="str">
        <f>IF(Table1353233[[#This Row],[If Optimal solution is not found]]=1,"",Table1353233[[#This Row],[UB_init]])</f>
        <v/>
      </c>
      <c r="U1059" t="str">
        <f>IF(Table1353233[[#This Row],[If Optimal solution is not found]],"",Table1353233[[#This Row],[LB_init]])</f>
        <v/>
      </c>
      <c r="V1059" t="str">
        <f>IF(Table1353233[[#This Row],[If Optimal solution is not found]],"",0)</f>
        <v/>
      </c>
      <c r="W1059" t="str">
        <f>IF(Table1353233[[#This Row],[If Optimal solution is not found]],"",Table1353233[[#This Row],[Total time (BPP+Pm+SPm)]])</f>
        <v/>
      </c>
      <c r="Y1059" s="61">
        <v>828</v>
      </c>
      <c r="Z1059" s="62">
        <v>828</v>
      </c>
      <c r="AA1059" s="62">
        <v>0</v>
      </c>
      <c r="AB1059" s="61"/>
      <c r="AC1059" s="115">
        <v>0</v>
      </c>
      <c r="AD1059" s="115">
        <v>0</v>
      </c>
      <c r="AE1059" s="115">
        <v>0</v>
      </c>
      <c r="AF1059" s="115">
        <f t="shared" si="141"/>
        <v>0</v>
      </c>
      <c r="AG1059" s="115">
        <f t="shared" si="142"/>
        <v>0</v>
      </c>
      <c r="AH1059" s="115">
        <v>0</v>
      </c>
      <c r="AI1059" s="137" t="str">
        <f>IF(AH1059=1,(Table1353233[[#This Row],[UB_init]]-Table1353233[[#This Row],[LB_init]])/Table1353233[[#This Row],[UB_init]],"")</f>
        <v/>
      </c>
      <c r="AJ1059" s="133">
        <v>0</v>
      </c>
      <c r="AK1059" s="115">
        <f>IF(AND(AJ1059=1,Table68[[#This Row],[Gap]]=0),1,0)</f>
        <v>0</v>
      </c>
      <c r="AL1059" s="47">
        <v>846</v>
      </c>
      <c r="AM1059" s="117">
        <f t="shared" si="137"/>
        <v>0</v>
      </c>
      <c r="AN1059">
        <f t="shared" si="138"/>
        <v>0</v>
      </c>
    </row>
    <row r="1060" spans="2:40" x14ac:dyDescent="0.35">
      <c r="B1060" s="127" t="s">
        <v>1070</v>
      </c>
      <c r="C1060" s="38">
        <v>200</v>
      </c>
      <c r="D1060" s="38">
        <v>10</v>
      </c>
      <c r="E1060" s="38">
        <v>30</v>
      </c>
      <c r="F1060" s="39">
        <v>1</v>
      </c>
      <c r="G1060" s="59">
        <f t="shared" si="134"/>
        <v>837</v>
      </c>
      <c r="H1060" s="88">
        <f t="shared" si="134"/>
        <v>837</v>
      </c>
      <c r="I1060" s="88">
        <f t="shared" si="139"/>
        <v>0</v>
      </c>
      <c r="J1060" s="88"/>
      <c r="K1060" s="38">
        <f>1800-Table1353233[[#This Row],[Remaining time]]</f>
        <v>6.8345574513100473</v>
      </c>
      <c r="L1060" s="38">
        <v>10.749637677334199</v>
      </c>
      <c r="M1060" s="38">
        <f t="shared" si="135"/>
        <v>17.584195128644247</v>
      </c>
      <c r="N1060">
        <f t="shared" si="136"/>
        <v>0</v>
      </c>
      <c r="O1060" t="b">
        <f t="shared" si="140"/>
        <v>0</v>
      </c>
      <c r="T1060" t="str">
        <f>IF(Table1353233[[#This Row],[If Optimal solution is not found]]=1,"",Table1353233[[#This Row],[UB_init]])</f>
        <v/>
      </c>
      <c r="U1060" t="str">
        <f>IF(Table1353233[[#This Row],[If Optimal solution is not found]],"",Table1353233[[#This Row],[LB_init]])</f>
        <v/>
      </c>
      <c r="V1060" t="str">
        <f>IF(Table1353233[[#This Row],[If Optimal solution is not found]],"",0)</f>
        <v/>
      </c>
      <c r="W1060" t="str">
        <f>IF(Table1353233[[#This Row],[If Optimal solution is not found]],"",Table1353233[[#This Row],[Total time (BPP+Pm+SPm)]])</f>
        <v/>
      </c>
      <c r="Y1060" s="59">
        <v>837</v>
      </c>
      <c r="Z1060" s="60">
        <v>837</v>
      </c>
      <c r="AA1060" s="60">
        <v>0</v>
      </c>
      <c r="AB1060" s="59"/>
      <c r="AC1060" s="114">
        <v>0</v>
      </c>
      <c r="AD1060" s="114">
        <v>0</v>
      </c>
      <c r="AE1060" s="114">
        <v>0</v>
      </c>
      <c r="AF1060" s="114">
        <f t="shared" si="141"/>
        <v>0</v>
      </c>
      <c r="AG1060" s="114">
        <f t="shared" si="142"/>
        <v>0</v>
      </c>
      <c r="AH1060" s="114">
        <v>0</v>
      </c>
      <c r="AI1060" s="136" t="str">
        <f>IF(AH1060=1,(Table1353233[[#This Row],[UB_init]]-Table1353233[[#This Row],[LB_init]])/Table1353233[[#This Row],[UB_init]],"")</f>
        <v/>
      </c>
      <c r="AJ1060" s="123">
        <v>0</v>
      </c>
      <c r="AK1060" s="114">
        <f>IF(AND(AJ1060=1,Table68[[#This Row],[Gap]]=0),1,0)</f>
        <v>0</v>
      </c>
      <c r="AL1060" s="48">
        <v>851</v>
      </c>
      <c r="AM1060" s="117">
        <f t="shared" si="137"/>
        <v>0</v>
      </c>
      <c r="AN1060">
        <f t="shared" si="138"/>
        <v>0</v>
      </c>
    </row>
    <row r="1061" spans="2:40" x14ac:dyDescent="0.35">
      <c r="B1061" s="126" t="s">
        <v>1071</v>
      </c>
      <c r="C1061" s="36">
        <v>200</v>
      </c>
      <c r="D1061" s="36">
        <v>10</v>
      </c>
      <c r="E1061" s="36">
        <v>30</v>
      </c>
      <c r="F1061" s="37">
        <v>1</v>
      </c>
      <c r="G1061" s="61">
        <f t="shared" si="134"/>
        <v>831</v>
      </c>
      <c r="H1061" s="98">
        <f t="shared" si="134"/>
        <v>831</v>
      </c>
      <c r="I1061" s="98">
        <f t="shared" si="139"/>
        <v>0</v>
      </c>
      <c r="J1061" s="98"/>
      <c r="K1061" s="36">
        <f>1800-Table1353233[[#This Row],[Remaining time]]</f>
        <v>2.6807851530700191</v>
      </c>
      <c r="L1061" s="36">
        <v>15.5606767116114</v>
      </c>
      <c r="M1061" s="36">
        <f t="shared" si="135"/>
        <v>18.241461864681419</v>
      </c>
      <c r="N1061">
        <f t="shared" si="136"/>
        <v>0</v>
      </c>
      <c r="O1061" t="b">
        <f t="shared" si="140"/>
        <v>0</v>
      </c>
      <c r="T1061" t="str">
        <f>IF(Table1353233[[#This Row],[If Optimal solution is not found]]=1,"",Table1353233[[#This Row],[UB_init]])</f>
        <v/>
      </c>
      <c r="U1061" t="str">
        <f>IF(Table1353233[[#This Row],[If Optimal solution is not found]],"",Table1353233[[#This Row],[LB_init]])</f>
        <v/>
      </c>
      <c r="V1061" t="str">
        <f>IF(Table1353233[[#This Row],[If Optimal solution is not found]],"",0)</f>
        <v/>
      </c>
      <c r="W1061" t="str">
        <f>IF(Table1353233[[#This Row],[If Optimal solution is not found]],"",Table1353233[[#This Row],[Total time (BPP+Pm+SPm)]])</f>
        <v/>
      </c>
      <c r="Y1061" s="61">
        <v>831</v>
      </c>
      <c r="Z1061" s="62">
        <v>831</v>
      </c>
      <c r="AA1061" s="62">
        <v>0</v>
      </c>
      <c r="AB1061" s="61"/>
      <c r="AC1061" s="115">
        <v>0</v>
      </c>
      <c r="AD1061" s="115">
        <v>0</v>
      </c>
      <c r="AE1061" s="115">
        <v>0</v>
      </c>
      <c r="AF1061" s="115">
        <f t="shared" si="141"/>
        <v>0</v>
      </c>
      <c r="AG1061" s="115">
        <f t="shared" si="142"/>
        <v>0</v>
      </c>
      <c r="AH1061" s="115">
        <v>0</v>
      </c>
      <c r="AI1061" s="137" t="str">
        <f>IF(AH1061=1,(Table1353233[[#This Row],[UB_init]]-Table1353233[[#This Row],[LB_init]])/Table1353233[[#This Row],[UB_init]],"")</f>
        <v/>
      </c>
      <c r="AJ1061" s="133">
        <v>0</v>
      </c>
      <c r="AK1061" s="115">
        <f>IF(AND(AJ1061=1,Table68[[#This Row],[Gap]]=0),1,0)</f>
        <v>0</v>
      </c>
      <c r="AL1061" s="47">
        <v>846</v>
      </c>
      <c r="AM1061" s="117">
        <f t="shared" si="137"/>
        <v>0</v>
      </c>
      <c r="AN1061">
        <f t="shared" si="138"/>
        <v>0</v>
      </c>
    </row>
    <row r="1062" spans="2:40" x14ac:dyDescent="0.35">
      <c r="B1062" s="127" t="s">
        <v>1072</v>
      </c>
      <c r="C1062" s="38">
        <v>200</v>
      </c>
      <c r="D1062" s="38">
        <v>10</v>
      </c>
      <c r="E1062" s="38">
        <v>30</v>
      </c>
      <c r="F1062" s="39">
        <v>2</v>
      </c>
      <c r="G1062" s="59">
        <f t="shared" si="134"/>
        <v>1002</v>
      </c>
      <c r="H1062" s="88">
        <f t="shared" si="134"/>
        <v>1002</v>
      </c>
      <c r="I1062" s="88">
        <f t="shared" si="139"/>
        <v>0</v>
      </c>
      <c r="J1062" s="88"/>
      <c r="K1062" s="38">
        <f>1800-Table1353233[[#This Row],[Remaining time]]</f>
        <v>20.947091026240059</v>
      </c>
      <c r="L1062" s="38"/>
      <c r="M1062" s="38">
        <f t="shared" si="135"/>
        <v>20.947091026240059</v>
      </c>
      <c r="N1062" t="str">
        <f t="shared" si="136"/>
        <v/>
      </c>
      <c r="O1062" t="b">
        <f t="shared" si="140"/>
        <v>0</v>
      </c>
      <c r="T1062">
        <f>IF(Table1353233[[#This Row],[If Optimal solution is not found]]=1,"",Table1353233[[#This Row],[UB_init]])</f>
        <v>1002</v>
      </c>
      <c r="U1062">
        <f>IF(Table1353233[[#This Row],[If Optimal solution is not found]],"",Table1353233[[#This Row],[LB_init]])</f>
        <v>1002</v>
      </c>
      <c r="V1062">
        <f>IF(Table1353233[[#This Row],[If Optimal solution is not found]],"",0)</f>
        <v>0</v>
      </c>
      <c r="W1062">
        <f>IF(Table1353233[[#This Row],[If Optimal solution is not found]],"",Table1353233[[#This Row],[Total time (BPP+Pm+SPm)]])</f>
        <v>20.947091026240059</v>
      </c>
      <c r="Y1062" s="59"/>
      <c r="Z1062" s="60"/>
      <c r="AA1062" s="60"/>
      <c r="AB1062" s="59"/>
      <c r="AC1062" s="114"/>
      <c r="AD1062" s="114"/>
      <c r="AE1062" s="114"/>
      <c r="AF1062" s="114">
        <f t="shared" si="141"/>
        <v>0</v>
      </c>
      <c r="AG1062" s="114">
        <f t="shared" si="142"/>
        <v>0</v>
      </c>
      <c r="AH1062" s="114">
        <v>0</v>
      </c>
      <c r="AI1062" s="136" t="str">
        <f>IF(AH1062=1,(Table1353233[[#This Row],[UB_init]]-Table1353233[[#This Row],[LB_init]])/Table1353233[[#This Row],[UB_init]],"")</f>
        <v/>
      </c>
      <c r="AJ1062" s="123"/>
      <c r="AK1062" s="114">
        <f>IF(AND(AJ1062=1,Table68[[#This Row],[Gap]]=0),1,0)</f>
        <v>0</v>
      </c>
      <c r="AL1062" s="48">
        <v>1002</v>
      </c>
      <c r="AM1062" s="117">
        <f t="shared" si="137"/>
        <v>1</v>
      </c>
      <c r="AN1062">
        <f t="shared" si="138"/>
        <v>0</v>
      </c>
    </row>
    <row r="1063" spans="2:40" x14ac:dyDescent="0.35">
      <c r="B1063" s="126" t="s">
        <v>1073</v>
      </c>
      <c r="C1063" s="36">
        <v>200</v>
      </c>
      <c r="D1063" s="36">
        <v>10</v>
      </c>
      <c r="E1063" s="36">
        <v>30</v>
      </c>
      <c r="F1063" s="37">
        <v>2</v>
      </c>
      <c r="G1063" s="61">
        <f t="shared" si="134"/>
        <v>973</v>
      </c>
      <c r="H1063" s="98">
        <f t="shared" si="134"/>
        <v>973</v>
      </c>
      <c r="I1063" s="98">
        <f t="shared" si="139"/>
        <v>0</v>
      </c>
      <c r="J1063" s="98"/>
      <c r="K1063" s="36">
        <f>1800-Table1353233[[#This Row],[Remaining time]]</f>
        <v>34.177861664449892</v>
      </c>
      <c r="L1063" s="36"/>
      <c r="M1063" s="36">
        <f t="shared" si="135"/>
        <v>34.177861664449892</v>
      </c>
      <c r="N1063" t="str">
        <f t="shared" si="136"/>
        <v/>
      </c>
      <c r="O1063" t="b">
        <f t="shared" si="140"/>
        <v>0</v>
      </c>
      <c r="T1063">
        <f>IF(Table1353233[[#This Row],[If Optimal solution is not found]]=1,"",Table1353233[[#This Row],[UB_init]])</f>
        <v>973</v>
      </c>
      <c r="U1063">
        <f>IF(Table1353233[[#This Row],[If Optimal solution is not found]],"",Table1353233[[#This Row],[LB_init]])</f>
        <v>973</v>
      </c>
      <c r="V1063">
        <f>IF(Table1353233[[#This Row],[If Optimal solution is not found]],"",0)</f>
        <v>0</v>
      </c>
      <c r="W1063">
        <f>IF(Table1353233[[#This Row],[If Optimal solution is not found]],"",Table1353233[[#This Row],[Total time (BPP+Pm+SPm)]])</f>
        <v>34.177861664449892</v>
      </c>
      <c r="Y1063" s="61"/>
      <c r="Z1063" s="62"/>
      <c r="AA1063" s="62"/>
      <c r="AB1063" s="61"/>
      <c r="AC1063" s="115"/>
      <c r="AD1063" s="115"/>
      <c r="AE1063" s="115"/>
      <c r="AF1063" s="115">
        <f t="shared" si="141"/>
        <v>0</v>
      </c>
      <c r="AG1063" s="115">
        <f t="shared" si="142"/>
        <v>0</v>
      </c>
      <c r="AH1063" s="115">
        <v>0</v>
      </c>
      <c r="AI1063" s="137" t="str">
        <f>IF(AH1063=1,(Table1353233[[#This Row],[UB_init]]-Table1353233[[#This Row],[LB_init]])/Table1353233[[#This Row],[UB_init]],"")</f>
        <v/>
      </c>
      <c r="AJ1063" s="133"/>
      <c r="AK1063" s="115">
        <f>IF(AND(AJ1063=1,Table68[[#This Row],[Gap]]=0),1,0)</f>
        <v>0</v>
      </c>
      <c r="AL1063" s="47">
        <v>973</v>
      </c>
      <c r="AM1063" s="117">
        <f t="shared" si="137"/>
        <v>1</v>
      </c>
      <c r="AN1063">
        <f t="shared" si="138"/>
        <v>0</v>
      </c>
    </row>
    <row r="1064" spans="2:40" x14ac:dyDescent="0.35">
      <c r="B1064" s="127" t="s">
        <v>1074</v>
      </c>
      <c r="C1064" s="38">
        <v>200</v>
      </c>
      <c r="D1064" s="38">
        <v>10</v>
      </c>
      <c r="E1064" s="38">
        <v>30</v>
      </c>
      <c r="F1064" s="39">
        <v>2</v>
      </c>
      <c r="G1064" s="59">
        <f t="shared" si="134"/>
        <v>1013</v>
      </c>
      <c r="H1064" s="88">
        <f t="shared" si="134"/>
        <v>1013</v>
      </c>
      <c r="I1064" s="88">
        <f t="shared" si="139"/>
        <v>0</v>
      </c>
      <c r="J1064" s="88"/>
      <c r="K1064" s="38">
        <f>1800-Table1353233[[#This Row],[Remaining time]]</f>
        <v>103.73030221463</v>
      </c>
      <c r="L1064" s="38"/>
      <c r="M1064" s="38">
        <f t="shared" si="135"/>
        <v>103.73030221463</v>
      </c>
      <c r="N1064" t="str">
        <f t="shared" si="136"/>
        <v/>
      </c>
      <c r="O1064" t="b">
        <f t="shared" si="140"/>
        <v>0</v>
      </c>
      <c r="T1064">
        <f>IF(Table1353233[[#This Row],[If Optimal solution is not found]]=1,"",Table1353233[[#This Row],[UB_init]])</f>
        <v>1013</v>
      </c>
      <c r="U1064">
        <f>IF(Table1353233[[#This Row],[If Optimal solution is not found]],"",Table1353233[[#This Row],[LB_init]])</f>
        <v>1013</v>
      </c>
      <c r="V1064">
        <f>IF(Table1353233[[#This Row],[If Optimal solution is not found]],"",0)</f>
        <v>0</v>
      </c>
      <c r="W1064">
        <f>IF(Table1353233[[#This Row],[If Optimal solution is not found]],"",Table1353233[[#This Row],[Total time (BPP+Pm+SPm)]])</f>
        <v>103.73030221463</v>
      </c>
      <c r="Y1064" s="59"/>
      <c r="Z1064" s="60"/>
      <c r="AA1064" s="60"/>
      <c r="AB1064" s="59"/>
      <c r="AC1064" s="114"/>
      <c r="AD1064" s="114"/>
      <c r="AE1064" s="114"/>
      <c r="AF1064" s="114">
        <f t="shared" si="141"/>
        <v>0</v>
      </c>
      <c r="AG1064" s="114">
        <f t="shared" si="142"/>
        <v>0</v>
      </c>
      <c r="AH1064" s="114">
        <v>0</v>
      </c>
      <c r="AI1064" s="136" t="str">
        <f>IF(AH1064=1,(Table1353233[[#This Row],[UB_init]]-Table1353233[[#This Row],[LB_init]])/Table1353233[[#This Row],[UB_init]],"")</f>
        <v/>
      </c>
      <c r="AJ1064" s="123"/>
      <c r="AK1064" s="114">
        <f>IF(AND(AJ1064=1,Table68[[#This Row],[Gap]]=0),1,0)</f>
        <v>0</v>
      </c>
      <c r="AL1064" s="48">
        <v>1013</v>
      </c>
      <c r="AM1064" s="117">
        <f t="shared" si="137"/>
        <v>1</v>
      </c>
      <c r="AN1064">
        <f t="shared" si="138"/>
        <v>0</v>
      </c>
    </row>
    <row r="1065" spans="2:40" x14ac:dyDescent="0.35">
      <c r="B1065" s="126" t="s">
        <v>1075</v>
      </c>
      <c r="C1065" s="36">
        <v>200</v>
      </c>
      <c r="D1065" s="36">
        <v>10</v>
      </c>
      <c r="E1065" s="36">
        <v>30</v>
      </c>
      <c r="F1065" s="37">
        <v>2</v>
      </c>
      <c r="G1065" s="61">
        <f t="shared" si="134"/>
        <v>1028</v>
      </c>
      <c r="H1065" s="98">
        <f t="shared" si="134"/>
        <v>1028</v>
      </c>
      <c r="I1065" s="98">
        <f t="shared" si="139"/>
        <v>0</v>
      </c>
      <c r="J1065" s="98"/>
      <c r="K1065" s="36">
        <f>1800-Table1353233[[#This Row],[Remaining time]]</f>
        <v>73.39431107044993</v>
      </c>
      <c r="L1065" s="36"/>
      <c r="M1065" s="36">
        <f t="shared" si="135"/>
        <v>73.39431107044993</v>
      </c>
      <c r="N1065" t="str">
        <f t="shared" si="136"/>
        <v/>
      </c>
      <c r="O1065" t="b">
        <f t="shared" si="140"/>
        <v>0</v>
      </c>
      <c r="T1065">
        <f>IF(Table1353233[[#This Row],[If Optimal solution is not found]]=1,"",Table1353233[[#This Row],[UB_init]])</f>
        <v>1028</v>
      </c>
      <c r="U1065">
        <f>IF(Table1353233[[#This Row],[If Optimal solution is not found]],"",Table1353233[[#This Row],[LB_init]])</f>
        <v>1028</v>
      </c>
      <c r="V1065">
        <f>IF(Table1353233[[#This Row],[If Optimal solution is not found]],"",0)</f>
        <v>0</v>
      </c>
      <c r="W1065">
        <f>IF(Table1353233[[#This Row],[If Optimal solution is not found]],"",Table1353233[[#This Row],[Total time (BPP+Pm+SPm)]])</f>
        <v>73.39431107044993</v>
      </c>
      <c r="Y1065" s="61"/>
      <c r="Z1065" s="62"/>
      <c r="AA1065" s="62"/>
      <c r="AB1065" s="61"/>
      <c r="AC1065" s="115"/>
      <c r="AD1065" s="115"/>
      <c r="AE1065" s="115"/>
      <c r="AF1065" s="115">
        <f t="shared" si="141"/>
        <v>0</v>
      </c>
      <c r="AG1065" s="115">
        <f t="shared" si="142"/>
        <v>0</v>
      </c>
      <c r="AH1065" s="115">
        <v>0</v>
      </c>
      <c r="AI1065" s="137" t="str">
        <f>IF(AH1065=1,(Table1353233[[#This Row],[UB_init]]-Table1353233[[#This Row],[LB_init]])/Table1353233[[#This Row],[UB_init]],"")</f>
        <v/>
      </c>
      <c r="AJ1065" s="133"/>
      <c r="AK1065" s="115">
        <f>IF(AND(AJ1065=1,Table68[[#This Row],[Gap]]=0),1,0)</f>
        <v>0</v>
      </c>
      <c r="AL1065" s="47">
        <v>1028</v>
      </c>
      <c r="AM1065" s="117">
        <f t="shared" si="137"/>
        <v>1</v>
      </c>
      <c r="AN1065">
        <f t="shared" si="138"/>
        <v>0</v>
      </c>
    </row>
    <row r="1066" spans="2:40" x14ac:dyDescent="0.35">
      <c r="B1066" s="127" t="s">
        <v>1076</v>
      </c>
      <c r="C1066" s="38">
        <v>200</v>
      </c>
      <c r="D1066" s="38">
        <v>10</v>
      </c>
      <c r="E1066" s="38">
        <v>30</v>
      </c>
      <c r="F1066" s="39">
        <v>2</v>
      </c>
      <c r="G1066" s="59">
        <f t="shared" si="134"/>
        <v>993</v>
      </c>
      <c r="H1066" s="88">
        <f t="shared" si="134"/>
        <v>993</v>
      </c>
      <c r="I1066" s="88">
        <f t="shared" si="139"/>
        <v>0</v>
      </c>
      <c r="J1066" s="88"/>
      <c r="K1066" s="38">
        <f>1800-Table1353233[[#This Row],[Remaining time]]</f>
        <v>55.262392835699984</v>
      </c>
      <c r="L1066" s="38"/>
      <c r="M1066" s="38">
        <f t="shared" si="135"/>
        <v>55.262392835699984</v>
      </c>
      <c r="N1066" t="str">
        <f t="shared" si="136"/>
        <v/>
      </c>
      <c r="O1066" t="b">
        <f t="shared" si="140"/>
        <v>0</v>
      </c>
      <c r="T1066">
        <f>IF(Table1353233[[#This Row],[If Optimal solution is not found]]=1,"",Table1353233[[#This Row],[UB_init]])</f>
        <v>993</v>
      </c>
      <c r="U1066">
        <f>IF(Table1353233[[#This Row],[If Optimal solution is not found]],"",Table1353233[[#This Row],[LB_init]])</f>
        <v>993</v>
      </c>
      <c r="V1066">
        <f>IF(Table1353233[[#This Row],[If Optimal solution is not found]],"",0)</f>
        <v>0</v>
      </c>
      <c r="W1066">
        <f>IF(Table1353233[[#This Row],[If Optimal solution is not found]],"",Table1353233[[#This Row],[Total time (BPP+Pm+SPm)]])</f>
        <v>55.262392835699984</v>
      </c>
      <c r="Y1066" s="59"/>
      <c r="Z1066" s="60"/>
      <c r="AA1066" s="60"/>
      <c r="AB1066" s="59"/>
      <c r="AC1066" s="114"/>
      <c r="AD1066" s="114"/>
      <c r="AE1066" s="114"/>
      <c r="AF1066" s="114">
        <f t="shared" si="141"/>
        <v>0</v>
      </c>
      <c r="AG1066" s="114">
        <f t="shared" si="142"/>
        <v>0</v>
      </c>
      <c r="AH1066" s="114">
        <v>0</v>
      </c>
      <c r="AI1066" s="136" t="str">
        <f>IF(AH1066=1,(Table1353233[[#This Row],[UB_init]]-Table1353233[[#This Row],[LB_init]])/Table1353233[[#This Row],[UB_init]],"")</f>
        <v/>
      </c>
      <c r="AJ1066" s="123"/>
      <c r="AK1066" s="114">
        <f>IF(AND(AJ1066=1,Table68[[#This Row],[Gap]]=0),1,0)</f>
        <v>0</v>
      </c>
      <c r="AL1066" s="48">
        <v>993</v>
      </c>
      <c r="AM1066" s="117">
        <f t="shared" si="137"/>
        <v>1</v>
      </c>
      <c r="AN1066">
        <f t="shared" si="138"/>
        <v>0</v>
      </c>
    </row>
    <row r="1067" spans="2:40" x14ac:dyDescent="0.35">
      <c r="B1067" s="126" t="s">
        <v>1077</v>
      </c>
      <c r="C1067" s="36">
        <v>200</v>
      </c>
      <c r="D1067" s="36">
        <v>10</v>
      </c>
      <c r="E1067" s="36">
        <v>30</v>
      </c>
      <c r="F1067" s="37">
        <v>2</v>
      </c>
      <c r="G1067" s="61">
        <f t="shared" si="134"/>
        <v>1042</v>
      </c>
      <c r="H1067" s="98">
        <f t="shared" si="134"/>
        <v>1042</v>
      </c>
      <c r="I1067" s="98">
        <f t="shared" si="139"/>
        <v>0</v>
      </c>
      <c r="J1067" s="98"/>
      <c r="K1067" s="36">
        <f>1800-Table1353233[[#This Row],[Remaining time]]</f>
        <v>50.196879139170051</v>
      </c>
      <c r="L1067" s="36"/>
      <c r="M1067" s="36">
        <f t="shared" si="135"/>
        <v>50.196879139170051</v>
      </c>
      <c r="N1067" t="str">
        <f t="shared" si="136"/>
        <v/>
      </c>
      <c r="O1067" t="b">
        <f t="shared" si="140"/>
        <v>0</v>
      </c>
      <c r="T1067">
        <f>IF(Table1353233[[#This Row],[If Optimal solution is not found]]=1,"",Table1353233[[#This Row],[UB_init]])</f>
        <v>1042</v>
      </c>
      <c r="U1067">
        <f>IF(Table1353233[[#This Row],[If Optimal solution is not found]],"",Table1353233[[#This Row],[LB_init]])</f>
        <v>1042</v>
      </c>
      <c r="V1067">
        <f>IF(Table1353233[[#This Row],[If Optimal solution is not found]],"",0)</f>
        <v>0</v>
      </c>
      <c r="W1067">
        <f>IF(Table1353233[[#This Row],[If Optimal solution is not found]],"",Table1353233[[#This Row],[Total time (BPP+Pm+SPm)]])</f>
        <v>50.196879139170051</v>
      </c>
      <c r="Y1067" s="61"/>
      <c r="Z1067" s="62"/>
      <c r="AA1067" s="62"/>
      <c r="AB1067" s="61"/>
      <c r="AC1067" s="115"/>
      <c r="AD1067" s="115"/>
      <c r="AE1067" s="115"/>
      <c r="AF1067" s="115">
        <f t="shared" si="141"/>
        <v>0</v>
      </c>
      <c r="AG1067" s="115">
        <f t="shared" si="142"/>
        <v>0</v>
      </c>
      <c r="AH1067" s="115">
        <v>0</v>
      </c>
      <c r="AI1067" s="137" t="str">
        <f>IF(AH1067=1,(Table1353233[[#This Row],[UB_init]]-Table1353233[[#This Row],[LB_init]])/Table1353233[[#This Row],[UB_init]],"")</f>
        <v/>
      </c>
      <c r="AJ1067" s="133"/>
      <c r="AK1067" s="115">
        <f>IF(AND(AJ1067=1,Table68[[#This Row],[Gap]]=0),1,0)</f>
        <v>0</v>
      </c>
      <c r="AL1067" s="47">
        <v>1042</v>
      </c>
      <c r="AM1067" s="117">
        <f t="shared" si="137"/>
        <v>1</v>
      </c>
      <c r="AN1067">
        <f t="shared" si="138"/>
        <v>0</v>
      </c>
    </row>
    <row r="1068" spans="2:40" x14ac:dyDescent="0.35">
      <c r="B1068" s="127" t="s">
        <v>1078</v>
      </c>
      <c r="C1068" s="38">
        <v>200</v>
      </c>
      <c r="D1068" s="38">
        <v>10</v>
      </c>
      <c r="E1068" s="38">
        <v>30</v>
      </c>
      <c r="F1068" s="39">
        <v>2</v>
      </c>
      <c r="G1068" s="59">
        <f t="shared" si="134"/>
        <v>1049</v>
      </c>
      <c r="H1068" s="88">
        <f t="shared" si="134"/>
        <v>1049</v>
      </c>
      <c r="I1068" s="88">
        <f t="shared" si="139"/>
        <v>0</v>
      </c>
      <c r="J1068" s="88"/>
      <c r="K1068" s="38">
        <f>1800-Table1353233[[#This Row],[Remaining time]]</f>
        <v>13.646351244309926</v>
      </c>
      <c r="L1068" s="38"/>
      <c r="M1068" s="38">
        <f t="shared" si="135"/>
        <v>13.646351244309926</v>
      </c>
      <c r="N1068" t="str">
        <f t="shared" si="136"/>
        <v/>
      </c>
      <c r="O1068" t="b">
        <f t="shared" si="140"/>
        <v>0</v>
      </c>
      <c r="T1068">
        <f>IF(Table1353233[[#This Row],[If Optimal solution is not found]]=1,"",Table1353233[[#This Row],[UB_init]])</f>
        <v>1049</v>
      </c>
      <c r="U1068">
        <f>IF(Table1353233[[#This Row],[If Optimal solution is not found]],"",Table1353233[[#This Row],[LB_init]])</f>
        <v>1049</v>
      </c>
      <c r="V1068">
        <f>IF(Table1353233[[#This Row],[If Optimal solution is not found]],"",0)</f>
        <v>0</v>
      </c>
      <c r="W1068">
        <f>IF(Table1353233[[#This Row],[If Optimal solution is not found]],"",Table1353233[[#This Row],[Total time (BPP+Pm+SPm)]])</f>
        <v>13.646351244309926</v>
      </c>
      <c r="Y1068" s="59"/>
      <c r="Z1068" s="60"/>
      <c r="AA1068" s="60"/>
      <c r="AB1068" s="59"/>
      <c r="AC1068" s="114"/>
      <c r="AD1068" s="114"/>
      <c r="AE1068" s="114"/>
      <c r="AF1068" s="114">
        <f t="shared" si="141"/>
        <v>0</v>
      </c>
      <c r="AG1068" s="114">
        <f t="shared" si="142"/>
        <v>0</v>
      </c>
      <c r="AH1068" s="114">
        <v>0</v>
      </c>
      <c r="AI1068" s="136" t="str">
        <f>IF(AH1068=1,(Table1353233[[#This Row],[UB_init]]-Table1353233[[#This Row],[LB_init]])/Table1353233[[#This Row],[UB_init]],"")</f>
        <v/>
      </c>
      <c r="AJ1068" s="123"/>
      <c r="AK1068" s="114">
        <f>IF(AND(AJ1068=1,Table68[[#This Row],[Gap]]=0),1,0)</f>
        <v>0</v>
      </c>
      <c r="AL1068" s="48">
        <v>1049</v>
      </c>
      <c r="AM1068" s="117">
        <f t="shared" si="137"/>
        <v>1</v>
      </c>
      <c r="AN1068">
        <f t="shared" si="138"/>
        <v>0</v>
      </c>
    </row>
    <row r="1069" spans="2:40" x14ac:dyDescent="0.35">
      <c r="B1069" s="126" t="s">
        <v>1079</v>
      </c>
      <c r="C1069" s="36">
        <v>200</v>
      </c>
      <c r="D1069" s="36">
        <v>10</v>
      </c>
      <c r="E1069" s="36">
        <v>30</v>
      </c>
      <c r="F1069" s="37">
        <v>2</v>
      </c>
      <c r="G1069" s="61">
        <f t="shared" si="134"/>
        <v>978</v>
      </c>
      <c r="H1069" s="98">
        <f t="shared" si="134"/>
        <v>978</v>
      </c>
      <c r="I1069" s="98">
        <f t="shared" si="139"/>
        <v>0</v>
      </c>
      <c r="J1069" s="98"/>
      <c r="K1069" s="36">
        <f>1800-Table1353233[[#This Row],[Remaining time]]</f>
        <v>17.807553859430072</v>
      </c>
      <c r="L1069" s="36"/>
      <c r="M1069" s="36">
        <f t="shared" si="135"/>
        <v>17.807553859430072</v>
      </c>
      <c r="N1069" t="str">
        <f t="shared" si="136"/>
        <v/>
      </c>
      <c r="O1069" t="b">
        <f t="shared" si="140"/>
        <v>0</v>
      </c>
      <c r="T1069">
        <f>IF(Table1353233[[#This Row],[If Optimal solution is not found]]=1,"",Table1353233[[#This Row],[UB_init]])</f>
        <v>978</v>
      </c>
      <c r="U1069">
        <f>IF(Table1353233[[#This Row],[If Optimal solution is not found]],"",Table1353233[[#This Row],[LB_init]])</f>
        <v>978</v>
      </c>
      <c r="V1069">
        <f>IF(Table1353233[[#This Row],[If Optimal solution is not found]],"",0)</f>
        <v>0</v>
      </c>
      <c r="W1069">
        <f>IF(Table1353233[[#This Row],[If Optimal solution is not found]],"",Table1353233[[#This Row],[Total time (BPP+Pm+SPm)]])</f>
        <v>17.807553859430072</v>
      </c>
      <c r="Y1069" s="61"/>
      <c r="Z1069" s="62"/>
      <c r="AA1069" s="62"/>
      <c r="AB1069" s="61"/>
      <c r="AC1069" s="115"/>
      <c r="AD1069" s="115"/>
      <c r="AE1069" s="115"/>
      <c r="AF1069" s="115">
        <f t="shared" si="141"/>
        <v>0</v>
      </c>
      <c r="AG1069" s="115">
        <f t="shared" si="142"/>
        <v>0</v>
      </c>
      <c r="AH1069" s="115">
        <v>0</v>
      </c>
      <c r="AI1069" s="137" t="str">
        <f>IF(AH1069=1,(Table1353233[[#This Row],[UB_init]]-Table1353233[[#This Row],[LB_init]])/Table1353233[[#This Row],[UB_init]],"")</f>
        <v/>
      </c>
      <c r="AJ1069" s="133"/>
      <c r="AK1069" s="115">
        <f>IF(AND(AJ1069=1,Table68[[#This Row],[Gap]]=0),1,0)</f>
        <v>0</v>
      </c>
      <c r="AL1069" s="47">
        <v>978</v>
      </c>
      <c r="AM1069" s="117">
        <f t="shared" si="137"/>
        <v>1</v>
      </c>
      <c r="AN1069">
        <f t="shared" si="138"/>
        <v>0</v>
      </c>
    </row>
    <row r="1070" spans="2:40" x14ac:dyDescent="0.35">
      <c r="B1070" s="127" t="s">
        <v>1080</v>
      </c>
      <c r="C1070" s="38">
        <v>200</v>
      </c>
      <c r="D1070" s="38">
        <v>10</v>
      </c>
      <c r="E1070" s="38">
        <v>30</v>
      </c>
      <c r="F1070" s="39">
        <v>2</v>
      </c>
      <c r="G1070" s="59">
        <f t="shared" si="134"/>
        <v>999</v>
      </c>
      <c r="H1070" s="88">
        <f t="shared" si="134"/>
        <v>999</v>
      </c>
      <c r="I1070" s="88">
        <f t="shared" si="139"/>
        <v>0</v>
      </c>
      <c r="J1070" s="88"/>
      <c r="K1070" s="38">
        <f>1800-Table1353233[[#This Row],[Remaining time]]</f>
        <v>17.829925902190098</v>
      </c>
      <c r="L1070" s="38"/>
      <c r="M1070" s="38">
        <f t="shared" si="135"/>
        <v>17.829925902190098</v>
      </c>
      <c r="N1070" t="str">
        <f t="shared" si="136"/>
        <v/>
      </c>
      <c r="O1070" t="b">
        <f t="shared" si="140"/>
        <v>0</v>
      </c>
      <c r="T1070">
        <f>IF(Table1353233[[#This Row],[If Optimal solution is not found]]=1,"",Table1353233[[#This Row],[UB_init]])</f>
        <v>999</v>
      </c>
      <c r="U1070">
        <f>IF(Table1353233[[#This Row],[If Optimal solution is not found]],"",Table1353233[[#This Row],[LB_init]])</f>
        <v>999</v>
      </c>
      <c r="V1070">
        <f>IF(Table1353233[[#This Row],[If Optimal solution is not found]],"",0)</f>
        <v>0</v>
      </c>
      <c r="W1070">
        <f>IF(Table1353233[[#This Row],[If Optimal solution is not found]],"",Table1353233[[#This Row],[Total time (BPP+Pm+SPm)]])</f>
        <v>17.829925902190098</v>
      </c>
      <c r="Y1070" s="59"/>
      <c r="Z1070" s="60"/>
      <c r="AA1070" s="60"/>
      <c r="AB1070" s="59"/>
      <c r="AC1070" s="114"/>
      <c r="AD1070" s="114"/>
      <c r="AE1070" s="114"/>
      <c r="AF1070" s="114">
        <f t="shared" si="141"/>
        <v>0</v>
      </c>
      <c r="AG1070" s="114">
        <f t="shared" si="142"/>
        <v>0</v>
      </c>
      <c r="AH1070" s="114">
        <v>0</v>
      </c>
      <c r="AI1070" s="136" t="str">
        <f>IF(AH1070=1,(Table1353233[[#This Row],[UB_init]]-Table1353233[[#This Row],[LB_init]])/Table1353233[[#This Row],[UB_init]],"")</f>
        <v/>
      </c>
      <c r="AJ1070" s="123"/>
      <c r="AK1070" s="114">
        <f>IF(AND(AJ1070=1,Table68[[#This Row],[Gap]]=0),1,0)</f>
        <v>0</v>
      </c>
      <c r="AL1070" s="48">
        <v>999</v>
      </c>
      <c r="AM1070" s="117">
        <f t="shared" si="137"/>
        <v>1</v>
      </c>
      <c r="AN1070">
        <f t="shared" si="138"/>
        <v>0</v>
      </c>
    </row>
    <row r="1071" spans="2:40" x14ac:dyDescent="0.35">
      <c r="B1071" s="126" t="s">
        <v>1081</v>
      </c>
      <c r="C1071" s="50">
        <v>200</v>
      </c>
      <c r="D1071" s="50">
        <v>10</v>
      </c>
      <c r="E1071" s="50">
        <v>30</v>
      </c>
      <c r="F1071" s="51">
        <v>2</v>
      </c>
      <c r="G1071" s="61">
        <f t="shared" si="134"/>
        <v>1017</v>
      </c>
      <c r="H1071" s="98">
        <f t="shared" si="134"/>
        <v>1017</v>
      </c>
      <c r="I1071" s="98">
        <f t="shared" si="139"/>
        <v>0</v>
      </c>
      <c r="J1071" s="98"/>
      <c r="K1071" s="36">
        <f>1800-Table1353233[[#This Row],[Remaining time]]</f>
        <v>32.963781859730034</v>
      </c>
      <c r="L1071" s="36"/>
      <c r="M1071" s="36">
        <f t="shared" si="135"/>
        <v>32.963781859730034</v>
      </c>
      <c r="N1071" t="str">
        <f t="shared" si="136"/>
        <v/>
      </c>
      <c r="O1071" t="b">
        <f t="shared" si="140"/>
        <v>0</v>
      </c>
      <c r="T1071">
        <f>IF(Table1353233[[#This Row],[If Optimal solution is not found]]=1,"",Table1353233[[#This Row],[UB_init]])</f>
        <v>1017</v>
      </c>
      <c r="U1071">
        <f>IF(Table1353233[[#This Row],[If Optimal solution is not found]],"",Table1353233[[#This Row],[LB_init]])</f>
        <v>1017</v>
      </c>
      <c r="V1071">
        <f>IF(Table1353233[[#This Row],[If Optimal solution is not found]],"",0)</f>
        <v>0</v>
      </c>
      <c r="W1071">
        <f>IF(Table1353233[[#This Row],[If Optimal solution is not found]],"",Table1353233[[#This Row],[Total time (BPP+Pm+SPm)]])</f>
        <v>32.963781859730034</v>
      </c>
      <c r="Y1071" s="61"/>
      <c r="Z1071" s="62"/>
      <c r="AA1071" s="62"/>
      <c r="AB1071" s="61"/>
      <c r="AC1071" s="115"/>
      <c r="AD1071" s="115"/>
      <c r="AE1071" s="115"/>
      <c r="AF1071" s="115">
        <f t="shared" si="141"/>
        <v>0</v>
      </c>
      <c r="AG1071" s="115">
        <f t="shared" si="142"/>
        <v>0</v>
      </c>
      <c r="AH1071" s="115">
        <v>0</v>
      </c>
      <c r="AI1071" s="137" t="str">
        <f>IF(AH1071=1,(Table1353233[[#This Row],[UB_init]]-Table1353233[[#This Row],[LB_init]])/Table1353233[[#This Row],[UB_init]],"")</f>
        <v/>
      </c>
      <c r="AJ1071" s="133"/>
      <c r="AK1071" s="115">
        <f>IF(AND(AJ1071=1,Table68[[#This Row],[Gap]]=0),1,0)</f>
        <v>0</v>
      </c>
      <c r="AL1071" s="47">
        <v>1017</v>
      </c>
      <c r="AM1071" s="117">
        <f t="shared" si="137"/>
        <v>1</v>
      </c>
      <c r="AN1071">
        <f t="shared" si="138"/>
        <v>0</v>
      </c>
    </row>
    <row r="1072" spans="2:40" x14ac:dyDescent="0.35">
      <c r="B1072" s="127" t="s">
        <v>1082</v>
      </c>
      <c r="C1072" s="38">
        <v>200</v>
      </c>
      <c r="D1072" s="38">
        <v>10</v>
      </c>
      <c r="E1072" s="38">
        <v>30</v>
      </c>
      <c r="F1072" s="39">
        <v>4</v>
      </c>
      <c r="G1072" s="59">
        <f t="shared" si="134"/>
        <v>1266</v>
      </c>
      <c r="H1072" s="88">
        <f t="shared" si="134"/>
        <v>1266</v>
      </c>
      <c r="I1072" s="88">
        <f t="shared" si="139"/>
        <v>0</v>
      </c>
      <c r="J1072" s="88"/>
      <c r="K1072" s="38">
        <f>1800-Table1353233[[#This Row],[Remaining time]]</f>
        <v>44.404419109230048</v>
      </c>
      <c r="L1072" s="38"/>
      <c r="M1072" s="38">
        <f t="shared" si="135"/>
        <v>44.404419109230048</v>
      </c>
      <c r="N1072" t="str">
        <f t="shared" si="136"/>
        <v/>
      </c>
      <c r="O1072" t="b">
        <f t="shared" si="140"/>
        <v>0</v>
      </c>
      <c r="T1072">
        <f>IF(Table1353233[[#This Row],[If Optimal solution is not found]]=1,"",Table1353233[[#This Row],[UB_init]])</f>
        <v>1266</v>
      </c>
      <c r="U1072">
        <f>IF(Table1353233[[#This Row],[If Optimal solution is not found]],"",Table1353233[[#This Row],[LB_init]])</f>
        <v>1266</v>
      </c>
      <c r="V1072">
        <f>IF(Table1353233[[#This Row],[If Optimal solution is not found]],"",0)</f>
        <v>0</v>
      </c>
      <c r="W1072">
        <f>IF(Table1353233[[#This Row],[If Optimal solution is not found]],"",Table1353233[[#This Row],[Total time (BPP+Pm+SPm)]])</f>
        <v>44.404419109230048</v>
      </c>
      <c r="Y1072" s="59"/>
      <c r="Z1072" s="60"/>
      <c r="AA1072" s="60"/>
      <c r="AB1072" s="59"/>
      <c r="AC1072" s="114"/>
      <c r="AD1072" s="114"/>
      <c r="AE1072" s="114"/>
      <c r="AF1072" s="114">
        <f t="shared" si="141"/>
        <v>0</v>
      </c>
      <c r="AG1072" s="114">
        <f t="shared" si="142"/>
        <v>0</v>
      </c>
      <c r="AH1072" s="114">
        <v>0</v>
      </c>
      <c r="AI1072" s="136" t="str">
        <f>IF(AH1072=1,(Table1353233[[#This Row],[UB_init]]-Table1353233[[#This Row],[LB_init]])/Table1353233[[#This Row],[UB_init]],"")</f>
        <v/>
      </c>
      <c r="AJ1072" s="123"/>
      <c r="AK1072" s="114">
        <f>IF(AND(AJ1072=1,Table68[[#This Row],[Gap]]=0),1,0)</f>
        <v>0</v>
      </c>
      <c r="AL1072" s="48">
        <v>1266</v>
      </c>
      <c r="AM1072" s="117">
        <f t="shared" si="137"/>
        <v>1</v>
      </c>
      <c r="AN1072">
        <f t="shared" si="138"/>
        <v>0</v>
      </c>
    </row>
    <row r="1073" spans="2:40" x14ac:dyDescent="0.35">
      <c r="B1073" s="126" t="s">
        <v>1083</v>
      </c>
      <c r="C1073" s="36">
        <v>200</v>
      </c>
      <c r="D1073" s="36">
        <v>10</v>
      </c>
      <c r="E1073" s="36">
        <v>30</v>
      </c>
      <c r="F1073" s="37">
        <v>4</v>
      </c>
      <c r="G1073" s="61">
        <f t="shared" si="134"/>
        <v>1261</v>
      </c>
      <c r="H1073" s="98">
        <f t="shared" si="134"/>
        <v>1249</v>
      </c>
      <c r="I1073" s="98">
        <f t="shared" si="139"/>
        <v>9.5162569389373505E-3</v>
      </c>
      <c r="J1073" s="98"/>
      <c r="K1073" s="36">
        <f>1800-Table1353233[[#This Row],[Remaining time]]</f>
        <v>606.88300389611004</v>
      </c>
      <c r="L1073" s="36">
        <v>2993.1169959999902</v>
      </c>
      <c r="M1073" s="36">
        <f t="shared" si="135"/>
        <v>3599.9999998961002</v>
      </c>
      <c r="N1073">
        <f t="shared" si="136"/>
        <v>0</v>
      </c>
      <c r="O1073" t="b">
        <f t="shared" si="140"/>
        <v>0</v>
      </c>
      <c r="T1073" t="str">
        <f>IF(Table1353233[[#This Row],[If Optimal solution is not found]]=1,"",Table1353233[[#This Row],[UB_init]])</f>
        <v/>
      </c>
      <c r="U1073" t="str">
        <f>IF(Table1353233[[#This Row],[If Optimal solution is not found]],"",Table1353233[[#This Row],[LB_init]])</f>
        <v/>
      </c>
      <c r="V1073" t="str">
        <f>IF(Table1353233[[#This Row],[If Optimal solution is not found]],"",0)</f>
        <v/>
      </c>
      <c r="W1073" t="str">
        <f>IF(Table1353233[[#This Row],[If Optimal solution is not found]],"",Table1353233[[#This Row],[Total time (BPP+Pm+SPm)]])</f>
        <v/>
      </c>
      <c r="Y1073" s="61">
        <v>1261</v>
      </c>
      <c r="Z1073" s="62">
        <v>1249</v>
      </c>
      <c r="AA1073" s="62">
        <v>9.5162569389373505E-3</v>
      </c>
      <c r="AB1073" s="61"/>
      <c r="AC1073" s="115">
        <v>0</v>
      </c>
      <c r="AD1073" s="115">
        <v>0</v>
      </c>
      <c r="AE1073" s="115">
        <v>0</v>
      </c>
      <c r="AF1073" s="115">
        <f t="shared" si="141"/>
        <v>0</v>
      </c>
      <c r="AG1073" s="115">
        <f t="shared" si="142"/>
        <v>0</v>
      </c>
      <c r="AH1073" s="115">
        <v>0</v>
      </c>
      <c r="AI1073" s="137" t="str">
        <f>IF(AH1073=1,(Table1353233[[#This Row],[UB_init]]-Table1353233[[#This Row],[LB_init]])/Table1353233[[#This Row],[UB_init]],"")</f>
        <v/>
      </c>
      <c r="AJ1073" s="133">
        <v>1</v>
      </c>
      <c r="AK1073" s="115">
        <f>IF(AND(AJ1073=1,Table68[[#This Row],[Gap]]=0),1,0)</f>
        <v>0</v>
      </c>
      <c r="AL1073" s="47">
        <v>1261</v>
      </c>
      <c r="AM1073" s="117">
        <f t="shared" si="137"/>
        <v>0</v>
      </c>
      <c r="AN1073">
        <f t="shared" si="138"/>
        <v>0</v>
      </c>
    </row>
    <row r="1074" spans="2:40" x14ac:dyDescent="0.35">
      <c r="B1074" s="127" t="s">
        <v>1084</v>
      </c>
      <c r="C1074" s="38">
        <v>200</v>
      </c>
      <c r="D1074" s="38">
        <v>10</v>
      </c>
      <c r="E1074" s="38">
        <v>30</v>
      </c>
      <c r="F1074" s="39">
        <v>4</v>
      </c>
      <c r="G1074" s="59">
        <f t="shared" si="134"/>
        <v>1289</v>
      </c>
      <c r="H1074" s="88">
        <f t="shared" si="134"/>
        <v>1289</v>
      </c>
      <c r="I1074" s="88">
        <f t="shared" si="139"/>
        <v>0</v>
      </c>
      <c r="J1074" s="88"/>
      <c r="K1074" s="38">
        <f>1800-Table1353233[[#This Row],[Remaining time]]</f>
        <v>121.63569363206989</v>
      </c>
      <c r="L1074" s="38"/>
      <c r="M1074" s="38">
        <f t="shared" si="135"/>
        <v>121.63569363206989</v>
      </c>
      <c r="N1074" t="str">
        <f t="shared" si="136"/>
        <v/>
      </c>
      <c r="O1074" t="b">
        <f t="shared" si="140"/>
        <v>0</v>
      </c>
      <c r="T1074">
        <f>IF(Table1353233[[#This Row],[If Optimal solution is not found]]=1,"",Table1353233[[#This Row],[UB_init]])</f>
        <v>1289</v>
      </c>
      <c r="U1074">
        <f>IF(Table1353233[[#This Row],[If Optimal solution is not found]],"",Table1353233[[#This Row],[LB_init]])</f>
        <v>1289</v>
      </c>
      <c r="V1074">
        <f>IF(Table1353233[[#This Row],[If Optimal solution is not found]],"",0)</f>
        <v>0</v>
      </c>
      <c r="W1074">
        <f>IF(Table1353233[[#This Row],[If Optimal solution is not found]],"",Table1353233[[#This Row],[Total time (BPP+Pm+SPm)]])</f>
        <v>121.63569363206989</v>
      </c>
      <c r="Y1074" s="59"/>
      <c r="Z1074" s="60"/>
      <c r="AA1074" s="60"/>
      <c r="AB1074" s="59"/>
      <c r="AC1074" s="114"/>
      <c r="AD1074" s="114"/>
      <c r="AE1074" s="114"/>
      <c r="AF1074" s="114">
        <f t="shared" si="141"/>
        <v>0</v>
      </c>
      <c r="AG1074" s="114">
        <f t="shared" si="142"/>
        <v>0</v>
      </c>
      <c r="AH1074" s="114">
        <v>0</v>
      </c>
      <c r="AI1074" s="136" t="str">
        <f>IF(AH1074=1,(Table1353233[[#This Row],[UB_init]]-Table1353233[[#This Row],[LB_init]])/Table1353233[[#This Row],[UB_init]],"")</f>
        <v/>
      </c>
      <c r="AJ1074" s="123"/>
      <c r="AK1074" s="114">
        <f>IF(AND(AJ1074=1,Table68[[#This Row],[Gap]]=0),1,0)</f>
        <v>0</v>
      </c>
      <c r="AL1074" s="48">
        <v>1289</v>
      </c>
      <c r="AM1074" s="117">
        <f t="shared" si="137"/>
        <v>1</v>
      </c>
      <c r="AN1074">
        <f t="shared" si="138"/>
        <v>0</v>
      </c>
    </row>
    <row r="1075" spans="2:40" ht="15" thickBot="1" x14ac:dyDescent="0.4">
      <c r="B1075" s="126" t="s">
        <v>1085</v>
      </c>
      <c r="C1075" s="36">
        <v>200</v>
      </c>
      <c r="D1075" s="36">
        <v>10</v>
      </c>
      <c r="E1075" s="36">
        <v>30</v>
      </c>
      <c r="F1075" s="37">
        <v>4</v>
      </c>
      <c r="G1075" s="61">
        <f t="shared" si="134"/>
        <v>1298</v>
      </c>
      <c r="H1075" s="98">
        <f t="shared" si="134"/>
        <v>1286</v>
      </c>
      <c r="I1075" s="98">
        <f t="shared" si="139"/>
        <v>9.2449922958397508E-3</v>
      </c>
      <c r="J1075" s="98"/>
      <c r="K1075" s="36">
        <f>1800-Table1353233[[#This Row],[Remaining time]]</f>
        <v>639.54530962743002</v>
      </c>
      <c r="L1075" s="36">
        <v>2960.45469</v>
      </c>
      <c r="M1075" s="36">
        <f t="shared" si="135"/>
        <v>3599.99999962743</v>
      </c>
      <c r="N1075">
        <f t="shared" si="136"/>
        <v>0</v>
      </c>
      <c r="O1075" t="b">
        <f t="shared" si="140"/>
        <v>0</v>
      </c>
      <c r="T1075" t="str">
        <f>IF(Table1353233[[#This Row],[If Optimal solution is not found]]=1,"",Table1353233[[#This Row],[UB_init]])</f>
        <v/>
      </c>
      <c r="U1075" t="str">
        <f>IF(Table1353233[[#This Row],[If Optimal solution is not found]],"",Table1353233[[#This Row],[LB_init]])</f>
        <v/>
      </c>
      <c r="V1075" t="str">
        <f>IF(Table1353233[[#This Row],[If Optimal solution is not found]],"",0)</f>
        <v/>
      </c>
      <c r="W1075" t="str">
        <f>IF(Table1353233[[#This Row],[If Optimal solution is not found]],"",Table1353233[[#This Row],[Total time (BPP+Pm+SPm)]])</f>
        <v/>
      </c>
      <c r="Y1075" s="61">
        <v>1298</v>
      </c>
      <c r="Z1075" s="62">
        <v>1286</v>
      </c>
      <c r="AA1075" s="62">
        <v>9.2449922958397508E-3</v>
      </c>
      <c r="AB1075" s="61"/>
      <c r="AC1075" s="115">
        <v>0</v>
      </c>
      <c r="AD1075" s="115">
        <v>0</v>
      </c>
      <c r="AE1075" s="115">
        <v>0</v>
      </c>
      <c r="AF1075" s="115">
        <f t="shared" si="141"/>
        <v>0</v>
      </c>
      <c r="AG1075" s="115">
        <f t="shared" si="142"/>
        <v>0</v>
      </c>
      <c r="AH1075" s="115">
        <v>0</v>
      </c>
      <c r="AI1075" s="137" t="str">
        <f>IF(AH1075=1,(Table1353233[[#This Row],[UB_init]]-Table1353233[[#This Row],[LB_init]])/Table1353233[[#This Row],[UB_init]],"")</f>
        <v/>
      </c>
      <c r="AJ1075" s="133">
        <v>1</v>
      </c>
      <c r="AK1075" s="115">
        <f>IF(AND(AJ1075=1,Table68[[#This Row],[Gap]]=0),1,0)</f>
        <v>0</v>
      </c>
      <c r="AL1075" s="47">
        <v>1298</v>
      </c>
      <c r="AM1075" s="117">
        <f t="shared" si="137"/>
        <v>0</v>
      </c>
      <c r="AN1075">
        <f t="shared" si="138"/>
        <v>0</v>
      </c>
    </row>
    <row r="1076" spans="2:40" ht="16.399999999999999" customHeight="1" thickBot="1" x14ac:dyDescent="0.4">
      <c r="B1076" s="127" t="s">
        <v>1086</v>
      </c>
      <c r="C1076" s="38">
        <v>200</v>
      </c>
      <c r="D1076" s="38">
        <v>10</v>
      </c>
      <c r="E1076" s="38">
        <v>30</v>
      </c>
      <c r="F1076" s="39">
        <v>4</v>
      </c>
      <c r="G1076" s="59">
        <f t="shared" si="134"/>
        <v>1263</v>
      </c>
      <c r="H1076" s="88">
        <f t="shared" si="134"/>
        <v>1263</v>
      </c>
      <c r="I1076" s="88">
        <f t="shared" si="139"/>
        <v>0</v>
      </c>
      <c r="J1076" s="88"/>
      <c r="K1076" s="38">
        <f>1800-Table1353233[[#This Row],[Remaining time]]</f>
        <v>88.75430848636006</v>
      </c>
      <c r="L1076" s="38"/>
      <c r="M1076" s="38">
        <f t="shared" si="135"/>
        <v>88.75430848636006</v>
      </c>
      <c r="N1076" t="str">
        <f t="shared" si="136"/>
        <v/>
      </c>
      <c r="O1076" t="b">
        <f t="shared" si="140"/>
        <v>0</v>
      </c>
      <c r="P1076" s="17" t="s">
        <v>191</v>
      </c>
      <c r="Q1076" s="18" t="s">
        <v>192</v>
      </c>
      <c r="R1076" s="89" t="s">
        <v>193</v>
      </c>
      <c r="S1076" s="20" t="s">
        <v>1108</v>
      </c>
      <c r="T1076">
        <f>IF(Table1353233[[#This Row],[If Optimal solution is not found]]=1,"",Table1353233[[#This Row],[UB_init]])</f>
        <v>1263</v>
      </c>
      <c r="U1076">
        <f>IF(Table1353233[[#This Row],[If Optimal solution is not found]],"",Table1353233[[#This Row],[LB_init]])</f>
        <v>1263</v>
      </c>
      <c r="V1076">
        <f>IF(Table1353233[[#This Row],[If Optimal solution is not found]],"",0)</f>
        <v>0</v>
      </c>
      <c r="W1076">
        <f>IF(Table1353233[[#This Row],[If Optimal solution is not found]],"",Table1353233[[#This Row],[Total time (BPP+Pm+SPm)]])</f>
        <v>88.75430848636006</v>
      </c>
      <c r="Y1076" s="59"/>
      <c r="Z1076" s="60"/>
      <c r="AA1076" s="60"/>
      <c r="AB1076" s="59"/>
      <c r="AC1076" s="114"/>
      <c r="AD1076" s="114"/>
      <c r="AE1076" s="114"/>
      <c r="AF1076" s="114">
        <f t="shared" si="141"/>
        <v>0</v>
      </c>
      <c r="AG1076" s="114">
        <f t="shared" si="142"/>
        <v>0</v>
      </c>
      <c r="AH1076" s="114">
        <v>0</v>
      </c>
      <c r="AI1076" s="136" t="str">
        <f>IF(AH1076=1,(Table1353233[[#This Row],[UB_init]]-Table1353233[[#This Row],[LB_init]])/Table1353233[[#This Row],[UB_init]],"")</f>
        <v/>
      </c>
      <c r="AJ1076" s="123"/>
      <c r="AK1076" s="114">
        <f>IF(AND(AJ1076=1,Table68[[#This Row],[Gap]]=0),1,0)</f>
        <v>0</v>
      </c>
      <c r="AL1076" s="48">
        <v>1263</v>
      </c>
      <c r="AM1076" s="117">
        <f t="shared" si="137"/>
        <v>1</v>
      </c>
      <c r="AN1076">
        <f t="shared" si="138"/>
        <v>0</v>
      </c>
    </row>
    <row r="1077" spans="2:40" ht="19" thickBot="1" x14ac:dyDescent="0.5">
      <c r="B1077" s="126" t="s">
        <v>1087</v>
      </c>
      <c r="C1077" s="36">
        <v>200</v>
      </c>
      <c r="D1077" s="36">
        <v>10</v>
      </c>
      <c r="E1077" s="36">
        <v>30</v>
      </c>
      <c r="F1077" s="37">
        <v>4</v>
      </c>
      <c r="G1077" s="61">
        <f t="shared" si="134"/>
        <v>1216</v>
      </c>
      <c r="H1077" s="98">
        <f t="shared" si="134"/>
        <v>1210</v>
      </c>
      <c r="I1077" s="98">
        <f t="shared" si="139"/>
        <v>4.9342105263157797E-3</v>
      </c>
      <c r="J1077" s="98"/>
      <c r="K1077" s="36">
        <f>1800-Table1353233[[#This Row],[Remaining time]]</f>
        <v>609.65744352899992</v>
      </c>
      <c r="L1077" s="36">
        <v>2990.3425560000001</v>
      </c>
      <c r="M1077" s="36">
        <f t="shared" si="135"/>
        <v>3599.999999529</v>
      </c>
      <c r="N1077">
        <f t="shared" si="136"/>
        <v>0</v>
      </c>
      <c r="O1077" t="b">
        <f t="shared" si="140"/>
        <v>0</v>
      </c>
      <c r="P1077" s="7">
        <f>COUNTIF(I992:I1081,"=0")</f>
        <v>81</v>
      </c>
      <c r="Q1077" s="29">
        <f>AVERAGE(I992:I1081)</f>
        <v>7.4251155294781477E-4</v>
      </c>
      <c r="R1077" s="90">
        <f>AVERAGE(M992:M1081)</f>
        <v>418.1089404491035</v>
      </c>
      <c r="S1077" s="95" t="e">
        <f>AVERAGE(J992:J1081)</f>
        <v>#DIV/0!</v>
      </c>
      <c r="T1077" t="str">
        <f>IF(Table1353233[[#This Row],[If Optimal solution is not found]]=1,"",Table1353233[[#This Row],[UB_init]])</f>
        <v/>
      </c>
      <c r="U1077" t="str">
        <f>IF(Table1353233[[#This Row],[If Optimal solution is not found]],"",Table1353233[[#This Row],[LB_init]])</f>
        <v/>
      </c>
      <c r="V1077" t="str">
        <f>IF(Table1353233[[#This Row],[If Optimal solution is not found]],"",0)</f>
        <v/>
      </c>
      <c r="W1077" t="str">
        <f>IF(Table1353233[[#This Row],[If Optimal solution is not found]],"",Table1353233[[#This Row],[Total time (BPP+Pm+SPm)]])</f>
        <v/>
      </c>
      <c r="Y1077" s="61">
        <v>1216</v>
      </c>
      <c r="Z1077" s="62">
        <v>1210</v>
      </c>
      <c r="AA1077" s="62">
        <v>4.9342105263157797E-3</v>
      </c>
      <c r="AB1077" s="61"/>
      <c r="AC1077" s="115">
        <v>0</v>
      </c>
      <c r="AD1077" s="115">
        <v>0</v>
      </c>
      <c r="AE1077" s="115">
        <v>0</v>
      </c>
      <c r="AF1077" s="115">
        <f t="shared" si="141"/>
        <v>0</v>
      </c>
      <c r="AG1077" s="115">
        <f t="shared" si="142"/>
        <v>0</v>
      </c>
      <c r="AH1077" s="115">
        <v>0</v>
      </c>
      <c r="AI1077" s="137" t="str">
        <f>IF(AH1077=1,(Table1353233[[#This Row],[UB_init]]-Table1353233[[#This Row],[LB_init]])/Table1353233[[#This Row],[UB_init]],"")</f>
        <v/>
      </c>
      <c r="AJ1077" s="133">
        <v>1</v>
      </c>
      <c r="AK1077" s="115">
        <f>IF(AND(AJ1077=1,Table68[[#This Row],[Gap]]=0),1,0)</f>
        <v>0</v>
      </c>
      <c r="AL1077" s="47">
        <v>1216</v>
      </c>
      <c r="AM1077" s="117">
        <f t="shared" si="137"/>
        <v>0</v>
      </c>
      <c r="AN1077">
        <f t="shared" si="138"/>
        <v>0</v>
      </c>
    </row>
    <row r="1078" spans="2:40" ht="19" thickBot="1" x14ac:dyDescent="0.5">
      <c r="B1078" s="127" t="s">
        <v>1088</v>
      </c>
      <c r="C1078" s="38">
        <v>200</v>
      </c>
      <c r="D1078" s="38">
        <v>10</v>
      </c>
      <c r="E1078" s="38">
        <v>30</v>
      </c>
      <c r="F1078" s="39">
        <v>4</v>
      </c>
      <c r="G1078" s="59">
        <f t="shared" si="134"/>
        <v>1313</v>
      </c>
      <c r="H1078" s="88">
        <f t="shared" si="134"/>
        <v>1313</v>
      </c>
      <c r="I1078" s="88">
        <f t="shared" si="139"/>
        <v>0</v>
      </c>
      <c r="J1078" s="88"/>
      <c r="K1078" s="38">
        <f>1800-Table1353233[[#This Row],[Remaining time]]</f>
        <v>165.21508307942008</v>
      </c>
      <c r="L1078" s="38"/>
      <c r="M1078" s="38">
        <f t="shared" si="135"/>
        <v>165.21508307942008</v>
      </c>
      <c r="N1078" t="str">
        <f t="shared" si="136"/>
        <v/>
      </c>
      <c r="O1078" t="b">
        <f t="shared" si="140"/>
        <v>0</v>
      </c>
      <c r="P1078" s="7"/>
      <c r="Q1078" s="29">
        <f>AVERAGEIF(I992:I1081,"&gt;0")</f>
        <v>7.4251155294781475E-3</v>
      </c>
      <c r="R1078" s="91">
        <f>AVERAGEIF(I992:I1081,"=0",M992:M1081)</f>
        <v>64.565489385868617</v>
      </c>
      <c r="S1078" s="95" t="e">
        <f>AVERAGEIF(J992:J1081,"&gt;0")</f>
        <v>#DIV/0!</v>
      </c>
      <c r="T1078">
        <f>IF(Table1353233[[#This Row],[If Optimal solution is not found]]=1,"",Table1353233[[#This Row],[UB_init]])</f>
        <v>1313</v>
      </c>
      <c r="U1078">
        <f>IF(Table1353233[[#This Row],[If Optimal solution is not found]],"",Table1353233[[#This Row],[LB_init]])</f>
        <v>1313</v>
      </c>
      <c r="V1078">
        <f>IF(Table1353233[[#This Row],[If Optimal solution is not found]],"",0)</f>
        <v>0</v>
      </c>
      <c r="W1078">
        <f>IF(Table1353233[[#This Row],[If Optimal solution is not found]],"",Table1353233[[#This Row],[Total time (BPP+Pm+SPm)]])</f>
        <v>165.21508307942008</v>
      </c>
      <c r="Y1078" s="59"/>
      <c r="Z1078" s="60"/>
      <c r="AA1078" s="60"/>
      <c r="AB1078" s="59"/>
      <c r="AC1078" s="114"/>
      <c r="AD1078" s="114"/>
      <c r="AE1078" s="114"/>
      <c r="AF1078" s="114">
        <f t="shared" si="141"/>
        <v>0</v>
      </c>
      <c r="AG1078" s="114">
        <f t="shared" si="142"/>
        <v>0</v>
      </c>
      <c r="AH1078" s="114">
        <v>0</v>
      </c>
      <c r="AI1078" s="136" t="str">
        <f>IF(AH1078=1,(Table1353233[[#This Row],[UB_init]]-Table1353233[[#This Row],[LB_init]])/Table1353233[[#This Row],[UB_init]],"")</f>
        <v/>
      </c>
      <c r="AJ1078" s="123"/>
      <c r="AK1078" s="114">
        <f>IF(AND(AJ1078=1,Table68[[#This Row],[Gap]]=0),1,0)</f>
        <v>0</v>
      </c>
      <c r="AL1078" s="48">
        <v>1313</v>
      </c>
      <c r="AM1078" s="117">
        <f t="shared" si="137"/>
        <v>1</v>
      </c>
      <c r="AN1078">
        <f t="shared" si="138"/>
        <v>0</v>
      </c>
    </row>
    <row r="1079" spans="2:40" ht="18.649999999999999" customHeight="1" thickBot="1" x14ac:dyDescent="0.5">
      <c r="B1079" s="126" t="s">
        <v>1089</v>
      </c>
      <c r="C1079" s="36">
        <v>200</v>
      </c>
      <c r="D1079" s="36">
        <v>10</v>
      </c>
      <c r="E1079" s="36">
        <v>30</v>
      </c>
      <c r="F1079" s="37">
        <v>4</v>
      </c>
      <c r="G1079" s="61">
        <f t="shared" si="134"/>
        <v>1224</v>
      </c>
      <c r="H1079" s="98">
        <f t="shared" si="134"/>
        <v>1224</v>
      </c>
      <c r="I1079" s="98">
        <f t="shared" si="139"/>
        <v>0</v>
      </c>
      <c r="J1079" s="98"/>
      <c r="K1079" s="36">
        <f>1800-Table1353233[[#This Row],[Remaining time]]</f>
        <v>143.44432193227999</v>
      </c>
      <c r="L1079" s="36"/>
      <c r="M1079" s="36">
        <f t="shared" si="135"/>
        <v>143.44432193227999</v>
      </c>
      <c r="N1079" t="str">
        <f t="shared" si="136"/>
        <v/>
      </c>
      <c r="O1079" t="b">
        <f t="shared" si="140"/>
        <v>0</v>
      </c>
      <c r="P1079" s="92" t="s">
        <v>197</v>
      </c>
      <c r="Q1079" s="93">
        <f>MAX(I992:I1081)</f>
        <v>9.5162569389373505E-3</v>
      </c>
      <c r="R1079" s="94"/>
      <c r="S1079" s="96">
        <f>MAX(J992:J1081)</f>
        <v>0</v>
      </c>
      <c r="T1079">
        <f>IF(Table1353233[[#This Row],[If Optimal solution is not found]]=1,"",Table1353233[[#This Row],[UB_init]])</f>
        <v>1224</v>
      </c>
      <c r="U1079">
        <f>IF(Table1353233[[#This Row],[If Optimal solution is not found]],"",Table1353233[[#This Row],[LB_init]])</f>
        <v>1224</v>
      </c>
      <c r="V1079">
        <f>IF(Table1353233[[#This Row],[If Optimal solution is not found]],"",0)</f>
        <v>0</v>
      </c>
      <c r="W1079">
        <f>IF(Table1353233[[#This Row],[If Optimal solution is not found]],"",Table1353233[[#This Row],[Total time (BPP+Pm+SPm)]])</f>
        <v>143.44432193227999</v>
      </c>
      <c r="Y1079" s="61"/>
      <c r="Z1079" s="62"/>
      <c r="AA1079" s="62"/>
      <c r="AB1079" s="61"/>
      <c r="AC1079" s="115"/>
      <c r="AD1079" s="115"/>
      <c r="AE1079" s="115"/>
      <c r="AF1079" s="115">
        <f t="shared" si="141"/>
        <v>0</v>
      </c>
      <c r="AG1079" s="115">
        <f t="shared" si="142"/>
        <v>0</v>
      </c>
      <c r="AH1079" s="115">
        <v>0</v>
      </c>
      <c r="AI1079" s="137" t="str">
        <f>IF(AH1079=1,(Table1353233[[#This Row],[UB_init]]-Table1353233[[#This Row],[LB_init]])/Table1353233[[#This Row],[UB_init]],"")</f>
        <v/>
      </c>
      <c r="AJ1079" s="133"/>
      <c r="AK1079" s="115">
        <f>IF(AND(AJ1079=1,Table68[[#This Row],[Gap]]=0),1,0)</f>
        <v>0</v>
      </c>
      <c r="AL1079" s="47">
        <v>1224</v>
      </c>
      <c r="AM1079" s="117">
        <f t="shared" si="137"/>
        <v>1</v>
      </c>
      <c r="AN1079">
        <f t="shared" si="138"/>
        <v>0</v>
      </c>
    </row>
    <row r="1080" spans="2:40" x14ac:dyDescent="0.35">
      <c r="B1080" s="127" t="s">
        <v>1090</v>
      </c>
      <c r="C1080" s="38">
        <v>200</v>
      </c>
      <c r="D1080" s="38">
        <v>10</v>
      </c>
      <c r="E1080" s="38">
        <v>30</v>
      </c>
      <c r="F1080" s="39">
        <v>4</v>
      </c>
      <c r="G1080" s="59">
        <f t="shared" si="134"/>
        <v>1215</v>
      </c>
      <c r="H1080" s="88">
        <f t="shared" si="134"/>
        <v>1215</v>
      </c>
      <c r="I1080" s="88">
        <f t="shared" si="139"/>
        <v>0</v>
      </c>
      <c r="J1080" s="88"/>
      <c r="K1080" s="38">
        <f>1800-Table1353233[[#This Row],[Remaining time]]</f>
        <v>90.093346463519993</v>
      </c>
      <c r="L1080" s="38"/>
      <c r="M1080" s="38">
        <f t="shared" si="135"/>
        <v>90.093346463519993</v>
      </c>
      <c r="N1080" t="str">
        <f t="shared" si="136"/>
        <v/>
      </c>
      <c r="O1080" t="b">
        <f t="shared" si="140"/>
        <v>0</v>
      </c>
      <c r="T1080">
        <f>IF(Table1353233[[#This Row],[If Optimal solution is not found]]=1,"",Table1353233[[#This Row],[UB_init]])</f>
        <v>1215</v>
      </c>
      <c r="U1080">
        <f>IF(Table1353233[[#This Row],[If Optimal solution is not found]],"",Table1353233[[#This Row],[LB_init]])</f>
        <v>1215</v>
      </c>
      <c r="V1080">
        <f>IF(Table1353233[[#This Row],[If Optimal solution is not found]],"",0)</f>
        <v>0</v>
      </c>
      <c r="W1080">
        <f>IF(Table1353233[[#This Row],[If Optimal solution is not found]],"",Table1353233[[#This Row],[Total time (BPP+Pm+SPm)]])</f>
        <v>90.093346463519993</v>
      </c>
      <c r="Y1080" s="59"/>
      <c r="Z1080" s="60"/>
      <c r="AA1080" s="60"/>
      <c r="AB1080" s="59"/>
      <c r="AC1080" s="114"/>
      <c r="AD1080" s="114"/>
      <c r="AE1080" s="114"/>
      <c r="AF1080" s="114">
        <f t="shared" si="141"/>
        <v>0</v>
      </c>
      <c r="AG1080" s="114">
        <f t="shared" si="142"/>
        <v>0</v>
      </c>
      <c r="AH1080" s="114">
        <v>0</v>
      </c>
      <c r="AI1080" s="136" t="str">
        <f>IF(AH1080=1,(Table1353233[[#This Row],[UB_init]]-Table1353233[[#This Row],[LB_init]])/Table1353233[[#This Row],[UB_init]],"")</f>
        <v/>
      </c>
      <c r="AJ1080" s="123"/>
      <c r="AK1080" s="114">
        <f>IF(AND(AJ1080=1,Table68[[#This Row],[Gap]]=0),1,0)</f>
        <v>0</v>
      </c>
      <c r="AL1080" s="48">
        <v>1215</v>
      </c>
      <c r="AM1080" s="117">
        <f t="shared" si="137"/>
        <v>1</v>
      </c>
      <c r="AN1080">
        <f t="shared" si="138"/>
        <v>0</v>
      </c>
    </row>
    <row r="1081" spans="2:40" ht="15" thickBot="1" x14ac:dyDescent="0.4">
      <c r="B1081" s="130" t="s">
        <v>1091</v>
      </c>
      <c r="C1081" s="42">
        <v>200</v>
      </c>
      <c r="D1081" s="42">
        <v>10</v>
      </c>
      <c r="E1081" s="42">
        <v>30</v>
      </c>
      <c r="F1081" s="43">
        <v>4</v>
      </c>
      <c r="G1081" s="63">
        <f t="shared" si="134"/>
        <v>1245</v>
      </c>
      <c r="H1081" s="99">
        <f t="shared" si="134"/>
        <v>1239</v>
      </c>
      <c r="I1081" s="99">
        <f t="shared" si="139"/>
        <v>4.8192771084337302E-3</v>
      </c>
      <c r="J1081" s="99"/>
      <c r="K1081" s="42">
        <f>1800-Table1353233[[#This Row],[Remaining time]]</f>
        <v>603.82886440306993</v>
      </c>
      <c r="L1081" s="42">
        <v>2996.1711359999999</v>
      </c>
      <c r="M1081" s="42">
        <f t="shared" si="135"/>
        <v>3600.0000004030699</v>
      </c>
      <c r="N1081">
        <f t="shared" si="136"/>
        <v>0</v>
      </c>
      <c r="O1081" t="b">
        <f t="shared" si="140"/>
        <v>0</v>
      </c>
      <c r="P1081">
        <f>COUNTIF(I722:I1081,"=0")</f>
        <v>306</v>
      </c>
      <c r="T1081" t="str">
        <f>IF(Table1353233[[#This Row],[If Optimal solution is not found]]=1,"",Table1353233[[#This Row],[UB_init]])</f>
        <v/>
      </c>
      <c r="U1081" t="str">
        <f>IF(Table1353233[[#This Row],[If Optimal solution is not found]],"",Table1353233[[#This Row],[LB_init]])</f>
        <v/>
      </c>
      <c r="V1081" t="str">
        <f>IF(Table1353233[[#This Row],[If Optimal solution is not found]],"",0)</f>
        <v/>
      </c>
      <c r="W1081" t="str">
        <f>IF(Table1353233[[#This Row],[If Optimal solution is not found]],"",Table1353233[[#This Row],[Total time (BPP+Pm+SPm)]])</f>
        <v/>
      </c>
      <c r="Y1081" s="63">
        <v>1245</v>
      </c>
      <c r="Z1081" s="64">
        <v>1239</v>
      </c>
      <c r="AA1081" s="64">
        <v>4.8192771084337302E-3</v>
      </c>
      <c r="AB1081" s="63"/>
      <c r="AC1081" s="116">
        <v>0</v>
      </c>
      <c r="AD1081" s="116">
        <v>0</v>
      </c>
      <c r="AE1081" s="116">
        <v>0</v>
      </c>
      <c r="AF1081" s="116">
        <f t="shared" si="141"/>
        <v>0</v>
      </c>
      <c r="AG1081" s="116">
        <f t="shared" si="142"/>
        <v>0</v>
      </c>
      <c r="AH1081" s="116">
        <v>0</v>
      </c>
      <c r="AI1081" s="138" t="str">
        <f>IF(AH1081=1,(Table1353233[[#This Row],[UB_init]]-Table1353233[[#This Row],[LB_init]])/Table1353233[[#This Row],[UB_init]],"")</f>
        <v/>
      </c>
      <c r="AJ1081" s="134">
        <v>1</v>
      </c>
      <c r="AK1081" s="116">
        <f>IF(AND(AJ1081=1,Table68[[#This Row],[Gap]]=0),1,0)</f>
        <v>0</v>
      </c>
      <c r="AL1081" s="49">
        <v>1245</v>
      </c>
      <c r="AM1081" s="117">
        <f t="shared" si="137"/>
        <v>0</v>
      </c>
      <c r="AN1081">
        <f t="shared" si="138"/>
        <v>0</v>
      </c>
    </row>
    <row r="1085" spans="2:40" x14ac:dyDescent="0.35">
      <c r="G1085">
        <f>COUNTIF(G2:G1081,"&gt;0")</f>
        <v>1080</v>
      </c>
    </row>
  </sheetData>
  <conditionalFormatting sqref="G1">
    <cfRule type="expression" dxfId="0" priority="1">
      <formula>"IF(Table1[@[LB]]&lt;Table1[@[Lower Bound]],1)"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b h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U b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4 S F Y o i k e 4 D g A A A B E A A A A T A B w A R m 9 y b X V s Y X M v U 2 V j d G l v b j E u b S C i G A A o o B Q A A A A A A A A A A A A A A A A A A A A A A A A A A A A r T k 0 u y c z P U w i G 0 I b W A F B L A Q I t A B Q A A g A I A F G 4 S F a N m H I o p A A A A P Y A A A A S A A A A A A A A A A A A A A A A A A A A A A B D b 2 5 m a W c v U G F j a 2 F n Z S 5 4 b W x Q S w E C L Q A U A A I A C A B R u E h W D 8 r p q 6 Q A A A D p A A A A E w A A A A A A A A A A A A A A A A D w A A A A W 0 N v b n R l b n R f V H l w Z X N d L n h t b F B L A Q I t A B Q A A g A I A F G 4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P e 1 G B K A A T Z C N d 7 L + k H G 3 A A A A A A I A A A A A A B B m A A A A A Q A A I A A A A P Z r q x b K E G A y u 2 G 1 i y o T G m y t O t / G M f X x 9 S W E t c D / E P y 1 A A A A A A 6 A A A A A A g A A I A A A A N d y x a G d V / K d j c 5 x X m J y p E 7 + G x u 2 a F b E C B S 8 p q x j g j d M U A A A A L k h P J b 4 g a y 0 3 7 8 i Y Q u Q h 5 5 N u o M W 9 p C 7 W w T X 3 q + S A Y D g n q 9 H L C U a f 3 V T 8 z I s w d V 7 z n O w b L a f B E c L x / p Q D u v A C 4 8 O 3 A R 5 i 8 C h l k j F + f R 8 q 4 a H Q A A A A E 3 8 3 2 9 q K K c / t k i a e x H T R v l 2 g i T f r g w y y M 9 i A h T 2 s j G O u W 4 1 p 8 2 N A 8 q t s K M 7 u 0 M b 1 6 i 7 p 5 O F t 9 k S H O 0 D A d I 1 k l 4 = < / D a t a M a s h u p > 
</file>

<file path=customXml/itemProps1.xml><?xml version="1.0" encoding="utf-8"?>
<ds:datastoreItem xmlns:ds="http://schemas.openxmlformats.org/officeDocument/2006/customXml" ds:itemID="{62898B4F-E242-4633-8486-E85CC99CB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LB_swap (BPP) </vt:lpstr>
      <vt:lpstr>LB_init (Pm) </vt:lpstr>
      <vt:lpstr>UB_init (SPm)</vt:lpstr>
      <vt:lpstr>UB(SPm)=LB(Pm)</vt:lpstr>
      <vt:lpstr>All results (Boccia Dataset)</vt:lpstr>
      <vt:lpstr>New (large) dataset</vt:lpstr>
      <vt:lpstr>Case Study</vt:lpstr>
      <vt:lpstr>3L_LBBD8(CBPP=all cuts)(wrong)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 Hossein Hosseini</dc:creator>
  <cp:keywords/>
  <dc:description/>
  <cp:lastModifiedBy>Amir Hosseini</cp:lastModifiedBy>
  <cp:revision/>
  <dcterms:created xsi:type="dcterms:W3CDTF">2023-02-08T21:00:29Z</dcterms:created>
  <dcterms:modified xsi:type="dcterms:W3CDTF">2025-08-10T09:52:53Z</dcterms:modified>
  <cp:category/>
  <cp:contentStatus/>
</cp:coreProperties>
</file>